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T:\documentos\PACKING\"/>
    </mc:Choice>
  </mc:AlternateContent>
  <xr:revisionPtr revIDLastSave="0" documentId="13_ncr:1_{5A01C949-A3AA-4117-B4D4-730995702A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PC INV 260258 IVRY" sheetId="528" r:id="rId1"/>
    <sheet name="APC INV 260257 C-LOG" sheetId="527" r:id="rId2"/>
    <sheet name="APC INV 260256 DOAUNES USA" sheetId="525" r:id="rId3"/>
    <sheet name="APC INV 260255 JAPAN " sheetId="524" r:id="rId4"/>
    <sheet name="APC INV 260254 KOREA" sheetId="523" r:id="rId5"/>
    <sheet name="APC INV 260246 C-LOG" sheetId="522" r:id="rId6"/>
    <sheet name="APC INV 260245 KOREA" sheetId="521" r:id="rId7"/>
    <sheet name="APC INV 260244 JAPAN" sheetId="520" r:id="rId8"/>
    <sheet name="APC INV 260235 C-LOG" sheetId="519" r:id="rId9"/>
    <sheet name="APC INV 260234 JAPAN" sheetId="518" r:id="rId10"/>
    <sheet name="APC INV 260233 KOREA" sheetId="517" r:id="rId11"/>
    <sheet name="APC INV 260217 C-LOG" sheetId="515" r:id="rId12"/>
    <sheet name="APC INV 260215 IVRY" sheetId="516" r:id="rId13"/>
    <sheet name="APC INV 260214 USA" sheetId="513" r:id="rId14"/>
    <sheet name="APC INV 260213 JAPAN" sheetId="514" r:id="rId15"/>
    <sheet name="APC INV 260212 KOREA" sheetId="512" r:id="rId16"/>
    <sheet name="APC INV 260207 IVRY" sheetId="511" r:id="rId17"/>
    <sheet name="APC INV 260206 C-LOG" sheetId="510" r:id="rId18"/>
    <sheet name="APC INV 260205 KOREA" sheetId="509" r:id="rId19"/>
    <sheet name="APC INV 260204 USA" sheetId="508" r:id="rId20"/>
    <sheet name="APC INV 260203 JAPAN" sheetId="507" r:id="rId21"/>
    <sheet name="APC INV 260198 IVRY" sheetId="506" r:id="rId22"/>
    <sheet name="APC INV 260197 C-LOG" sheetId="505" r:id="rId23"/>
    <sheet name="APC INV 260196 JAPAN" sheetId="504" r:id="rId24"/>
    <sheet name="APC INV 260195 USA" sheetId="503" r:id="rId25"/>
    <sheet name="APC INV 260194 KOREA" sheetId="502" r:id="rId26"/>
    <sheet name="APC INV 260187 IVRY" sheetId="501" r:id="rId27"/>
    <sheet name="APC INV 260186 C-LOG" sheetId="500" r:id="rId28"/>
    <sheet name="APC INV 260185 KOREA" sheetId="499" r:id="rId29"/>
    <sheet name="APC INV 260184 USA" sheetId="498" r:id="rId30"/>
    <sheet name="APC INV 260183 JAPAN" sheetId="497" r:id="rId31"/>
    <sheet name="APC INV 260171 IVRY" sheetId="496" r:id="rId32"/>
    <sheet name="APC INV 260170 C-LOG" sheetId="495" r:id="rId33"/>
    <sheet name="APC INV 260169 KOREA" sheetId="494" r:id="rId34"/>
    <sheet name="APC INV 260168 JAPAN" sheetId="493" r:id="rId35"/>
    <sheet name="APC INV 260167 USA" sheetId="492" r:id="rId36"/>
    <sheet name="APC INV 260156 IVRY" sheetId="491" r:id="rId37"/>
    <sheet name="APC INV 260155 C-LOG" sheetId="490" r:id="rId38"/>
    <sheet name="APC INV 260154 KOREA" sheetId="488" r:id="rId39"/>
    <sheet name="APC INV 260153 USA" sheetId="489" r:id="rId40"/>
    <sheet name="APC INV 260152 JAPAN" sheetId="487" r:id="rId41"/>
    <sheet name="APC INV 260146 JAPAN" sheetId="486" r:id="rId42"/>
    <sheet name="APC INV 260145 JAPAN" sheetId="485" r:id="rId43"/>
    <sheet name="APC INV 260144 KOREA" sheetId="484" r:id="rId44"/>
    <sheet name="APC INV 260143 IVRY" sheetId="483" r:id="rId45"/>
    <sheet name="APC INV 260142 C-LOG" sheetId="482" r:id="rId46"/>
    <sheet name="APC INV 260141 USA" sheetId="481" r:id="rId47"/>
    <sheet name="APC INV 260140 KOREA" sheetId="480" r:id="rId48"/>
    <sheet name="APC INV 260139 JAPAN" sheetId="479" r:id="rId49"/>
    <sheet name="APC INV 260093 IVRY" sheetId="478" r:id="rId50"/>
    <sheet name="APC INV 260076 IVRY" sheetId="475" r:id="rId51"/>
    <sheet name="APC INV 260075 C-LOG" sheetId="474" r:id="rId52"/>
    <sheet name="APC INV 260074 JAPAN" sheetId="473" r:id="rId53"/>
    <sheet name="APC INV 260073 KOREA" sheetId="476" r:id="rId54"/>
    <sheet name="APC INV 260072 USA" sheetId="477" r:id="rId55"/>
    <sheet name="APC INV 260041 IVRY" sheetId="471" r:id="rId56"/>
    <sheet name="APC INV 260040 C-LOG" sheetId="470" r:id="rId57"/>
    <sheet name="APC INV 260039 JAPAN" sheetId="469" r:id="rId58"/>
    <sheet name="APC INV 260038 USA" sheetId="468" r:id="rId59"/>
    <sheet name="APC INV 260037 KOREA" sheetId="472" r:id="rId60"/>
    <sheet name="APC INV 260003 IVRY" sheetId="467" r:id="rId61"/>
    <sheet name="APC INV 260002 C-LOG" sheetId="466" r:id="rId62"/>
    <sheet name="APC INV 260001 USA " sheetId="465" r:id="rId63"/>
    <sheet name="APC INV 250373 IVRY" sheetId="464" r:id="rId64"/>
    <sheet name="APC INV 250372 USA" sheetId="462" r:id="rId65"/>
    <sheet name="APC INV 250371 C-LOG" sheetId="463" r:id="rId66"/>
    <sheet name="APC INV 250370 JAPAN" sheetId="461" r:id="rId67"/>
    <sheet name="APC INV 250369 KOREA" sheetId="460" r:id="rId68"/>
    <sheet name="APC INV 250353 IVRY" sheetId="459" r:id="rId69"/>
    <sheet name="APC INV 250352 C-LOG" sheetId="458" r:id="rId70"/>
    <sheet name="APC INV 250351 USA" sheetId="457" r:id="rId71"/>
    <sheet name="APC INV 250350 KOREA" sheetId="456" r:id="rId72"/>
    <sheet name="APC INV 250349 JAPAN" sheetId="455" r:id="rId73"/>
    <sheet name="APC INV 250279 C-LOG" sheetId="454" r:id="rId74"/>
    <sheet name="APC INV 250278 IVRY" sheetId="453" r:id="rId75"/>
    <sheet name="APC INV 250277 USA" sheetId="452" r:id="rId76"/>
    <sheet name="APC INV 250276 KOREA" sheetId="451" r:id="rId77"/>
    <sheet name="APC INV 250275 JAPAN" sheetId="450" r:id="rId78"/>
    <sheet name="APC INV 250273 IVRY" sheetId="449" r:id="rId79"/>
    <sheet name="APC INV 250272 C-LOG" sheetId="448" r:id="rId80"/>
    <sheet name="APC INV 250271 USA" sheetId="445" r:id="rId81"/>
    <sheet name="APC INV 250270 JAPAN" sheetId="447" r:id="rId82"/>
    <sheet name="APC INV 250269 KOREA" sheetId="446" r:id="rId83"/>
    <sheet name="APC INV 250187 IVRY" sheetId="444" r:id="rId84"/>
    <sheet name="APC INV 250186 C-LOG" sheetId="443" r:id="rId85"/>
    <sheet name="APC INV 250185 USA" sheetId="442" r:id="rId86"/>
    <sheet name="APC INV 250184 JAPAN" sheetId="441" r:id="rId87"/>
    <sheet name="APC INV 250164 IVRY" sheetId="440" r:id="rId88"/>
    <sheet name="APC INV 250163 C-LOG" sheetId="439" r:id="rId89"/>
    <sheet name="APC INV 250162 JAPAN" sheetId="438" r:id="rId90"/>
    <sheet name="APC INV 250161 USA" sheetId="437" r:id="rId91"/>
    <sheet name="APC INV 250160 KOREA" sheetId="436" r:id="rId92"/>
    <sheet name="APC INV 250137 IVRY" sheetId="435" r:id="rId93"/>
    <sheet name="APC INV 250136 C-LOG" sheetId="434" r:id="rId94"/>
    <sheet name="APC INV 250135 JAPAN" sheetId="433" r:id="rId95"/>
    <sheet name="APC INV 250134 KOREA" sheetId="432" r:id="rId96"/>
    <sheet name="APC INV 250117 JAPAN" sheetId="431" r:id="rId97"/>
    <sheet name="APC INV 250116 IVRY" sheetId="430" r:id="rId98"/>
    <sheet name="APC INV 250115 C-LOG" sheetId="429" r:id="rId99"/>
    <sheet name="APC INV 250106 IVRY" sheetId="428" r:id="rId100"/>
    <sheet name="APC INV 250105 C-LOG" sheetId="427" r:id="rId101"/>
    <sheet name="APC INV 250104 KOREA" sheetId="426" r:id="rId102"/>
    <sheet name="APC INV 250103 JAPAN" sheetId="425" r:id="rId103"/>
    <sheet name="APC INV 250102 USA" sheetId="424" r:id="rId104"/>
    <sheet name="APC INV 250088 IVRY" sheetId="420" r:id="rId105"/>
    <sheet name="APC INV 250087 C-LOG" sheetId="419" r:id="rId106"/>
    <sheet name="APC INV 250086 USA" sheetId="418" r:id="rId107"/>
    <sheet name="APC INV 250085 JAPAN" sheetId="423" r:id="rId108"/>
    <sheet name="APC INV 250084 KOREA" sheetId="422" r:id="rId109"/>
    <sheet name="APC INV 250080 IVRY" sheetId="417" r:id="rId110"/>
    <sheet name="APC INV 250072 IVRY" sheetId="416" r:id="rId111"/>
    <sheet name="APC INV 250071 C-LOG" sheetId="415" r:id="rId112"/>
    <sheet name="APC INV 250070 USA" sheetId="414" r:id="rId113"/>
    <sheet name="APC INV 250069 KOREA" sheetId="413" r:id="rId114"/>
    <sheet name="APC INV 250068 JAPAN" sheetId="412" r:id="rId115"/>
    <sheet name="APC INV 250060 C-LOG" sheetId="408" r:id="rId116"/>
    <sheet name="APC INV 250059 IVRY" sheetId="409" r:id="rId117"/>
    <sheet name="APC INV 250058 KOREA" sheetId="407" r:id="rId118"/>
    <sheet name="APC INV 250057 C-LOG" sheetId="411" r:id="rId119"/>
    <sheet name="APC INV 250056 IVRY" sheetId="410" r:id="rId120"/>
    <sheet name="APC INV 250039 IVRY" sheetId="406" r:id="rId121"/>
    <sheet name="APC INV 250038 C-LOG" sheetId="405" r:id="rId122"/>
    <sheet name="APC INV 250037 JAPAN" sheetId="404" r:id="rId123"/>
    <sheet name="APC INV 250036 IVRY" sheetId="403" r:id="rId124"/>
    <sheet name="APC INV 250035 USA" sheetId="402" r:id="rId125"/>
    <sheet name="APC INV 250034 KOREA" sheetId="401" r:id="rId126"/>
    <sheet name="APC INV 250033 JAPAN" sheetId="400" r:id="rId127"/>
    <sheet name="APC INV 250026 IVRY" sheetId="399" r:id="rId128"/>
    <sheet name="APC INV 250025 C-LOG" sheetId="398" r:id="rId129"/>
    <sheet name="APC INV 250024 USA" sheetId="397" r:id="rId130"/>
    <sheet name="APC INV 250023 KOREA" sheetId="396" r:id="rId131"/>
    <sheet name="APC INV 250017 IVRY" sheetId="395" r:id="rId132"/>
    <sheet name="APC INV 250016 C-LOG" sheetId="394" r:id="rId133"/>
    <sheet name="APC INV 250015 USA" sheetId="393" r:id="rId134"/>
    <sheet name="APC INV 250014 JAPAN" sheetId="392" r:id="rId135"/>
    <sheet name="APC INV 250005 IVRY" sheetId="391" r:id="rId136"/>
    <sheet name="APC INV 250004 C-LOG" sheetId="390" r:id="rId137"/>
    <sheet name="APC INV 250003 USA" sheetId="389" r:id="rId138"/>
    <sheet name="APC INV 250002 JAPAN" sheetId="388" r:id="rId139"/>
    <sheet name="APC INV 240333 IVRY" sheetId="387" r:id="rId140"/>
    <sheet name="APC INV 240332 C-LOG" sheetId="386" r:id="rId141"/>
    <sheet name="APC INV 240331 USA" sheetId="384" r:id="rId142"/>
    <sheet name="APC INV 240330 KOREA" sheetId="385" r:id="rId143"/>
    <sheet name="APC INV 240318 IVRY" sheetId="383" r:id="rId144"/>
    <sheet name="APC INV 240317 C-LOG" sheetId="382" r:id="rId145"/>
    <sheet name="APC INV 240316 USA" sheetId="381" r:id="rId146"/>
    <sheet name="APC INV 240315 JAPAN" sheetId="380" r:id="rId147"/>
    <sheet name="APC INV 240314 KOREA" sheetId="379" r:id="rId148"/>
    <sheet name="APC INV 240312 IVRY" sheetId="378" r:id="rId149"/>
    <sheet name="APC INV 240311 C-LOG" sheetId="377" r:id="rId150"/>
    <sheet name="APC INV 240309 USA" sheetId="376" r:id="rId151"/>
    <sheet name="APC INV 240308 JAPAN" sheetId="375" r:id="rId152"/>
    <sheet name="APC INV 240295 IVRY" sheetId="373" r:id="rId153"/>
    <sheet name="APC INV 240294 C-LOG " sheetId="374" r:id="rId154"/>
    <sheet name="APC INV 240293 USA" sheetId="370" r:id="rId155"/>
    <sheet name="APC INV 240292 KOREA" sheetId="372" r:id="rId156"/>
    <sheet name="APC INV 240291 JAPAN" sheetId="371" r:id="rId157"/>
    <sheet name="APC INV 240283 IVRY" sheetId="369" r:id="rId158"/>
    <sheet name="APC INV 240282 C-LOG" sheetId="368" r:id="rId159"/>
    <sheet name="APC INV 240281 USA" sheetId="367" r:id="rId160"/>
    <sheet name="APC INV 240280 JAPAN" sheetId="366" r:id="rId161"/>
    <sheet name="APC INV 240260 IVRY" sheetId="365" r:id="rId162"/>
    <sheet name="APC INV 240259 C-LOG" sheetId="364" r:id="rId163"/>
    <sheet name="APC INV 240258 USA" sheetId="363" r:id="rId164"/>
    <sheet name="APC INV 240257 KOREA" sheetId="362" r:id="rId165"/>
    <sheet name="APC INV 240241 IVRY" sheetId="361" r:id="rId166"/>
    <sheet name="APC INV 240240 C-LOG" sheetId="360" r:id="rId167"/>
    <sheet name="APC INV 240239 USA" sheetId="359" r:id="rId168"/>
    <sheet name="APC INV 240238 KOREA" sheetId="358" r:id="rId169"/>
    <sheet name="APC INV 240237 JAPAN " sheetId="356" r:id="rId170"/>
    <sheet name="APC INV 240224 IVRY" sheetId="354" r:id="rId171"/>
    <sheet name="APC INV 240222 C-LOG " sheetId="353" r:id="rId172"/>
    <sheet name="APC INV 240221 USA" sheetId="355" r:id="rId173"/>
    <sheet name="APC INV 240198 USA" sheetId="349" r:id="rId174"/>
    <sheet name="APC INV 240197 C-LOG" sheetId="351" r:id="rId175"/>
    <sheet name="APC INV 240196 IVRY" sheetId="350" r:id="rId176"/>
    <sheet name="APC INV 240195 C-LOG" sheetId="352" r:id="rId177"/>
    <sheet name="APC INV 240166 IVRY" sheetId="348" r:id="rId178"/>
    <sheet name="APC INV 240165 USA" sheetId="347" r:id="rId179"/>
    <sheet name="APC INV 240164 C-LOG " sheetId="346" r:id="rId180"/>
    <sheet name="APC INV 240163 JAPAN" sheetId="342" r:id="rId181"/>
    <sheet name="APC INV 240141 IVRY" sheetId="344" r:id="rId182"/>
    <sheet name="APC INV 240140 C-LOG" sheetId="345" r:id="rId183"/>
    <sheet name="APC INV 240139 USA " sheetId="343" r:id="rId184"/>
    <sheet name="APC INV 240133 C-LOG" sheetId="339" r:id="rId185"/>
    <sheet name="APC INV 240132 IVRY" sheetId="341" r:id="rId186"/>
    <sheet name="APC INV 240131 USA" sheetId="340" r:id="rId187"/>
    <sheet name="APC INV 240104 IVRY" sheetId="338" r:id="rId188"/>
    <sheet name="APC INV 240103 C-LOG" sheetId="337" r:id="rId189"/>
    <sheet name="APC INV 240102 JAPAN" sheetId="336" r:id="rId190"/>
    <sheet name="APC INV 240101 USA" sheetId="334" r:id="rId191"/>
    <sheet name="APC INV 240085 IVRY" sheetId="333" r:id="rId192"/>
    <sheet name="APC INV 240084 C-LOG" sheetId="321" r:id="rId193"/>
    <sheet name="APC INV 240083 USA" sheetId="332" r:id="rId194"/>
    <sheet name="APC INV 240082 KOREA" sheetId="331" r:id="rId195"/>
    <sheet name="APC RETAIL 16.02" sheetId="329" r:id="rId196"/>
    <sheet name="APC WHOLESALE 16.02" sheetId="328" r:id="rId197"/>
    <sheet name="APC USA 16.02" sheetId="327" r:id="rId198"/>
    <sheet name="APC RETAIL9.02" sheetId="326" r:id="rId199"/>
    <sheet name="APC WHOLESALE 9.02" sheetId="325" r:id="rId200"/>
    <sheet name="APC USA 09.02" sheetId="324" r:id="rId201"/>
    <sheet name=" APC KOREA 09.02" sheetId="323" r:id="rId202"/>
    <sheet name="APC JAPAN 09.02" sheetId="322" r:id="rId203"/>
    <sheet name="APC INV 240008 IVRY" sheetId="320" r:id="rId204"/>
    <sheet name="APC INV 240007 USA" sheetId="319" r:id="rId205"/>
    <sheet name="APC INV 230215 IVRY" sheetId="317" r:id="rId206"/>
    <sheet name="APC INV 230214 C-LOG" sheetId="318" r:id="rId207"/>
    <sheet name="APC INV 230213 USA" sheetId="316" r:id="rId208"/>
    <sheet name="APC INV 230212 JAPAN" sheetId="315" r:id="rId209"/>
    <sheet name="APC INV 230198 IVRY" sheetId="314" r:id="rId210"/>
    <sheet name="APC INV 230197 C-LOG" sheetId="313" r:id="rId211"/>
    <sheet name="APC INV 230196 USA" sheetId="312" r:id="rId212"/>
    <sheet name="APC INV 230194 C-LOG" sheetId="311" r:id="rId213"/>
    <sheet name="APC INV 230193 IVRY" sheetId="310" r:id="rId214"/>
    <sheet name="APC INV 230192 USA" sheetId="309" r:id="rId215"/>
    <sheet name="APC INV 230191 KOREA" sheetId="308" r:id="rId216"/>
    <sheet name="APC INV 230158 C-LOG" sheetId="307" r:id="rId217"/>
    <sheet name="APC INV 230157 IVRY" sheetId="306" r:id="rId218"/>
    <sheet name="APC INV 230156 USA" sheetId="305" r:id="rId219"/>
    <sheet name="APC INV 230155 KOREA" sheetId="304" r:id="rId220"/>
    <sheet name="APC INV 230154 JAPAN" sheetId="303" r:id="rId221"/>
    <sheet name="APC INV 230143 C-LOG " sheetId="302" r:id="rId222"/>
    <sheet name="APC INV 230142 IVRY" sheetId="301" r:id="rId223"/>
    <sheet name="APC INV 230141 USA" sheetId="300" r:id="rId224"/>
    <sheet name="APC INV 230132 JAPAN" sheetId="298" r:id="rId225"/>
    <sheet name="APC INV 230131 USA" sheetId="297" r:id="rId226"/>
    <sheet name="APC INV 230130 C-LOG " sheetId="296" r:id="rId227"/>
    <sheet name="APC INV 230129 IVRY" sheetId="295" r:id="rId228"/>
    <sheet name="APC INV 230103 C-LOG" sheetId="294" r:id="rId229"/>
    <sheet name="APC INV 230102 IVRY" sheetId="293" r:id="rId230"/>
    <sheet name="APC INV 230101 JAPAN" sheetId="292" r:id="rId231"/>
    <sheet name="APC INV 230100 USA" sheetId="291" r:id="rId232"/>
    <sheet name="APC INV 230099 KOREA" sheetId="290" r:id="rId233"/>
    <sheet name="APC INV 230092 IVRY" sheetId="289" r:id="rId234"/>
    <sheet name="APC INV 230091 C-LOG" sheetId="288" r:id="rId235"/>
    <sheet name="APC INV 230089 C-LOG" sheetId="287" r:id="rId236"/>
    <sheet name="APC INV 230088 IVRY" sheetId="286" r:id="rId237"/>
    <sheet name="APC INV 230087 USA" sheetId="285" r:id="rId238"/>
    <sheet name="APC INV 230085 C-LOG" sheetId="284" r:id="rId239"/>
    <sheet name="APC INV 230084 IVRY" sheetId="283" r:id="rId240"/>
    <sheet name="APC INV 230083 USA" sheetId="282" r:id="rId241"/>
    <sheet name="APC INV 230082 JAPAN" sheetId="281" r:id="rId242"/>
    <sheet name="APC INV 230069 C-LOG" sheetId="280" r:id="rId243"/>
    <sheet name="APC INV 230060 IVRY" sheetId="279" r:id="rId244"/>
    <sheet name="APC INV 230059 C-LOG" sheetId="278" r:id="rId245"/>
    <sheet name="APC INV 230058 USA" sheetId="277" r:id="rId246"/>
    <sheet name="APC INV 230057 JAPAN" sheetId="276" r:id="rId247"/>
    <sheet name="APC INV 230056 KOREA" sheetId="275" r:id="rId248"/>
    <sheet name="APC INV 230048 C-LOG" sheetId="274" r:id="rId249"/>
    <sheet name="APC INV 230047 IVRY" sheetId="273" r:id="rId250"/>
    <sheet name="APC INV 230046 USA" sheetId="272" r:id="rId251"/>
    <sheet name="APC INV 230045 JAPAN" sheetId="271" r:id="rId252"/>
    <sheet name="APC INV 230044 KOREA" sheetId="270" r:id="rId253"/>
    <sheet name="APC INV 230042 IVRY" sheetId="269" r:id="rId254"/>
    <sheet name="APC INV 230041 C-LOG" sheetId="268" r:id="rId255"/>
    <sheet name="APC INV 230040 USA" sheetId="267" r:id="rId256"/>
    <sheet name="APC INV 230036 C-LOG" sheetId="266" r:id="rId257"/>
    <sheet name="APC INV 230035 IVRY" sheetId="265" r:id="rId258"/>
    <sheet name="APC INV 230034 USA" sheetId="264" r:id="rId259"/>
    <sheet name="APC INV 230021 USA" sheetId="263" r:id="rId260"/>
    <sheet name="APC INV 230020 KOREA" sheetId="262" r:id="rId261"/>
    <sheet name="APC INV 230019" sheetId="261" r:id="rId262"/>
    <sheet name="APC INV 230016" sheetId="260" r:id="rId263"/>
    <sheet name="APC INV 230010 JAPAN" sheetId="259" r:id="rId264"/>
    <sheet name="APC INV 230009" sheetId="255" r:id="rId265"/>
    <sheet name="APC INV 230007 USA" sheetId="258" r:id="rId266"/>
    <sheet name="APC INV 230006 KOREA" sheetId="257" r:id="rId267"/>
    <sheet name="APC INV 230001 KOREA" sheetId="256" r:id="rId268"/>
    <sheet name="APC INV 220283 JAPAN" sheetId="254" r:id="rId269"/>
    <sheet name="APC INV 220282" sheetId="253" r:id="rId270"/>
    <sheet name="APC INV 220276" sheetId="252" r:id="rId271"/>
    <sheet name="APC INV 220275 JAPAN" sheetId="248" r:id="rId272"/>
    <sheet name="APC INV 220274" sheetId="251" r:id="rId273"/>
    <sheet name="APC INV 220273 USA" sheetId="249" r:id="rId274"/>
    <sheet name="APC INV 220269 USA" sheetId="246" r:id="rId275"/>
    <sheet name="APC INV 220268" sheetId="247" r:id="rId276"/>
    <sheet name="APC INV 220259" sheetId="245" r:id="rId277"/>
    <sheet name="APC INV 220258 USA" sheetId="244" r:id="rId278"/>
    <sheet name="APC INV 220256" sheetId="243" r:id="rId279"/>
    <sheet name="APC INV 220253" sheetId="242" r:id="rId280"/>
    <sheet name="APC INV 220252 USA" sheetId="241" r:id="rId281"/>
    <sheet name="APC INV 220245" sheetId="239" r:id="rId282"/>
    <sheet name="APC INV 220244 USA" sheetId="238" r:id="rId283"/>
    <sheet name="APC INV 220235" sheetId="237" r:id="rId284"/>
    <sheet name="APC INV 220234 USA" sheetId="236" r:id="rId285"/>
    <sheet name="APC INV 220230" sheetId="235" r:id="rId286"/>
    <sheet name="APC INV 220229 USA" sheetId="234" r:id="rId287"/>
    <sheet name="APC INV 220221" sheetId="233" r:id="rId288"/>
    <sheet name="APC INV 220220 USA" sheetId="232" r:id="rId289"/>
    <sheet name="APC INV 220219 JAPAN" sheetId="231" r:id="rId290"/>
    <sheet name="APC INV 220213" sheetId="230" r:id="rId291"/>
    <sheet name="APC INV 220211 JAPAN" sheetId="227" r:id="rId292"/>
    <sheet name="APC INV 220209 USA" sheetId="228" r:id="rId293"/>
    <sheet name="APC INV 220208 KOREA" sheetId="229" r:id="rId294"/>
    <sheet name="APC INV 220200" sheetId="226" r:id="rId295"/>
    <sheet name="APC INV 220199 JAPAN" sheetId="225" r:id="rId296"/>
    <sheet name="APC INV 220198 KOREA" sheetId="224" r:id="rId297"/>
    <sheet name="APC INV 220197 USA" sheetId="223" r:id="rId298"/>
    <sheet name="APC INV 220195" sheetId="222" r:id="rId299"/>
    <sheet name="APC INV 220194 USA" sheetId="220" r:id="rId300"/>
    <sheet name="APC INV 220193 KOREA" sheetId="221" r:id="rId301"/>
    <sheet name="APC INV 220192 JAPAN" sheetId="219" r:id="rId302"/>
    <sheet name="APC INV 220174 USA" sheetId="216" r:id="rId303"/>
    <sheet name="APC INV 220173" sheetId="218" r:id="rId304"/>
    <sheet name="APC INV 220172 JAPAN" sheetId="217" r:id="rId305"/>
    <sheet name="APC INV 220151" sheetId="215" r:id="rId306"/>
    <sheet name="APC INV 220150 USA" sheetId="214" r:id="rId307"/>
    <sheet name="APC INV 220149 KOREA" sheetId="213" r:id="rId308"/>
    <sheet name="APC INV 220148 JAPAN" sheetId="211" r:id="rId309"/>
    <sheet name="APC INV 220144" sheetId="210" r:id="rId310"/>
    <sheet name="APC INV 220143" sheetId="209" r:id="rId311"/>
    <sheet name="APC INV 220141" sheetId="207" r:id="rId312"/>
    <sheet name="APC INV 220140 JAPAN" sheetId="208" r:id="rId313"/>
    <sheet name="APC INV 220130" sheetId="205" r:id="rId314"/>
    <sheet name="APC INV 220129 USA" sheetId="206" r:id="rId315"/>
    <sheet name="APC INV 220124 USA" sheetId="204" r:id="rId316"/>
    <sheet name="APC INV 220123 KOREA" sheetId="203" r:id="rId317"/>
    <sheet name="APC INV 220122 JAPAN" sheetId="202" r:id="rId318"/>
    <sheet name="APC INV 220121" sheetId="201" r:id="rId319"/>
    <sheet name="APC INV 220116" sheetId="200" r:id="rId320"/>
    <sheet name="APC INV 220115 JAPAN" sheetId="199" r:id="rId321"/>
    <sheet name="APC INV 220114 KOREA" sheetId="198" r:id="rId322"/>
    <sheet name="APC INV 220104" sheetId="196" r:id="rId323"/>
    <sheet name="APC INV 220103 USA" sheetId="197" r:id="rId324"/>
    <sheet name="APC INV 220085" sheetId="194" r:id="rId325"/>
    <sheet name="APC INV 220083 USA" sheetId="195" r:id="rId326"/>
    <sheet name="APC INV 220051" sheetId="193" r:id="rId327"/>
    <sheet name="APC INV 220050 USA" sheetId="192" r:id="rId328"/>
    <sheet name="APC INV 220037" sheetId="191" r:id="rId329"/>
    <sheet name="APC INV 220020" sheetId="190" r:id="rId330"/>
    <sheet name="APC INV 220019 USA" sheetId="188" r:id="rId331"/>
    <sheet name="APC INV 220018 JAPAN" sheetId="189" r:id="rId332"/>
    <sheet name="APC INV 220013 KOREA" sheetId="185" r:id="rId333"/>
    <sheet name="APC INV 220012" sheetId="187" r:id="rId334"/>
    <sheet name="APC INV 220011 JAPAN" sheetId="184" r:id="rId335"/>
    <sheet name="APC INV 220010 USA" sheetId="186" r:id="rId336"/>
    <sheet name="APC INV 220007" sheetId="180" r:id="rId337"/>
    <sheet name="APC INV 220006 USA" sheetId="183" r:id="rId338"/>
    <sheet name="APC INV 220005 JAPAN" sheetId="182" r:id="rId339"/>
    <sheet name="APC INV 220004 KOREA" sheetId="181" r:id="rId340"/>
    <sheet name="APC INV 200504 KOREA" sheetId="179" r:id="rId341"/>
    <sheet name="APC INV 200503 JAPAN" sheetId="178" r:id="rId342"/>
    <sheet name="APC INV 200502 USA" sheetId="177" r:id="rId343"/>
    <sheet name="APC INV 200501" sheetId="176" r:id="rId344"/>
    <sheet name="APC INV 200494 JAPAN" sheetId="175" r:id="rId345"/>
    <sheet name="APC INV 200493" sheetId="174" r:id="rId346"/>
    <sheet name="APC INV 200486 USA" sheetId="173" r:id="rId347"/>
    <sheet name="APC INV 200485" sheetId="172" r:id="rId348"/>
    <sheet name="APC INV 200471" sheetId="171" r:id="rId349"/>
    <sheet name="APC INV 200470 USA" sheetId="170" r:id="rId350"/>
    <sheet name="APC INV 200469 KOREA" sheetId="169" r:id="rId351"/>
    <sheet name="APC INV 200463 KOREA" sheetId="166" r:id="rId352"/>
    <sheet name="APC INV 200462 USA" sheetId="168" r:id="rId353"/>
    <sheet name="APC INV 200461" sheetId="165" r:id="rId354"/>
    <sheet name="APC INV 200460 JAPAN" sheetId="167" r:id="rId355"/>
    <sheet name="APC INV 200442 JAPAN" sheetId="163" r:id="rId356"/>
    <sheet name="APC INV 200441" sheetId="164" r:id="rId357"/>
    <sheet name="APC INV 200440 KOREA" sheetId="162" r:id="rId358"/>
    <sheet name="APC INV 200438" sheetId="161" r:id="rId359"/>
    <sheet name="APC INV 200437 USA" sheetId="160" r:id="rId360"/>
    <sheet name="APC INV 200436 JAPAN" sheetId="159" r:id="rId361"/>
    <sheet name="APC INV 200426" sheetId="158" r:id="rId362"/>
    <sheet name="APC INV 200425 KOREA" sheetId="157" r:id="rId363"/>
    <sheet name="APC INV 200424 USA" sheetId="156" r:id="rId364"/>
    <sheet name="APC INV 200423 JAPAN" sheetId="155" r:id="rId365"/>
    <sheet name="APC INV 200420" sheetId="154" r:id="rId366"/>
    <sheet name="APC INV 200419 KOREA" sheetId="153" r:id="rId367"/>
    <sheet name="APC INV 200418 USA" sheetId="152" r:id="rId368"/>
    <sheet name="APC INV 200417 JAPAN" sheetId="151" r:id="rId369"/>
    <sheet name="APC INV 200409" sheetId="150" r:id="rId370"/>
    <sheet name="APC INV 200408 JAPAN" sheetId="149" r:id="rId371"/>
    <sheet name="APC INV 200407 USA" sheetId="148" r:id="rId372"/>
    <sheet name="APC INV 200406 KOREA" sheetId="147" r:id="rId373"/>
    <sheet name="APC INV 200401" sheetId="146" r:id="rId374"/>
    <sheet name="APC INV 200400 USA" sheetId="145" r:id="rId375"/>
    <sheet name="APC INV 200399 KOREA" sheetId="144" r:id="rId376"/>
    <sheet name="APC INV 200398 JAPAN" sheetId="143" r:id="rId377"/>
    <sheet name="APC INV 200389" sheetId="142" r:id="rId378"/>
    <sheet name="APC INV 200388" sheetId="141" r:id="rId379"/>
    <sheet name="APC INV 200385 USA" sheetId="140" r:id="rId380"/>
    <sheet name="APC INV 200386 KOREA" sheetId="139" r:id="rId381"/>
    <sheet name="APC INV 200387 JAPAN" sheetId="138" r:id="rId382"/>
    <sheet name="APC INV 200379 JAPAN" sheetId="137" r:id="rId383"/>
    <sheet name="APC INV 200378" sheetId="136" r:id="rId384"/>
    <sheet name="APC INV 200377 KOREA" sheetId="135" r:id="rId385"/>
    <sheet name="APC INV 200376 USA" sheetId="134" r:id="rId386"/>
    <sheet name="APC INV 200352 JAPAN" sheetId="133" r:id="rId387"/>
    <sheet name="APC INV 200351 USA" sheetId="132" r:id="rId388"/>
    <sheet name="APC INV 200350" sheetId="131" r:id="rId389"/>
    <sheet name="APC INV 200340 USA" sheetId="130" r:id="rId390"/>
    <sheet name="APC INV 200338 JAPAN" sheetId="128" r:id="rId391"/>
    <sheet name="APC INV 200339 KOREA" sheetId="127" r:id="rId392"/>
    <sheet name="APC INV 200335" sheetId="126" r:id="rId393"/>
    <sheet name="APC INV 200320 USA" sheetId="125" r:id="rId394"/>
    <sheet name="APC INV 200319" sheetId="124" r:id="rId395"/>
    <sheet name="APC INV 200290 USA" sheetId="123" r:id="rId396"/>
    <sheet name="APC INV 200289" sheetId="122" r:id="rId397"/>
    <sheet name="APC INV 200270 KOREA" sheetId="121" r:id="rId398"/>
    <sheet name="APC INV 200269 USA" sheetId="120" r:id="rId399"/>
    <sheet name="APC INV 200271" sheetId="119" r:id="rId400"/>
    <sheet name="APC INV 200262 USA" sheetId="118" r:id="rId401"/>
    <sheet name="APC INV 200261" sheetId="117" r:id="rId402"/>
    <sheet name="APC INV 200245 USA" sheetId="116" r:id="rId403"/>
    <sheet name="APC INV 200244" sheetId="115" r:id="rId404"/>
    <sheet name="APC INV 200220 USA" sheetId="114" r:id="rId405"/>
    <sheet name="APC INV 200221" sheetId="113" r:id="rId406"/>
    <sheet name="APC INV 200196 USA" sheetId="112" r:id="rId407"/>
    <sheet name="APC INV 200195" sheetId="110" r:id="rId408"/>
    <sheet name="APC INV 200180 USA" sheetId="109" r:id="rId409"/>
    <sheet name="APC INV 200181" sheetId="108" r:id="rId410"/>
    <sheet name="APC INV 200157 USA" sheetId="107" r:id="rId411"/>
    <sheet name="APC INV 200156" sheetId="106" r:id="rId412"/>
    <sheet name="APC INV 200150 USA" sheetId="105" r:id="rId413"/>
    <sheet name="APC INV 200149" sheetId="104" r:id="rId414"/>
    <sheet name="APC INV 200139 USA" sheetId="103" r:id="rId415"/>
    <sheet name="APC INV 200140" sheetId="102" r:id="rId416"/>
    <sheet name="APC INV 200134 JAPAN" sheetId="101" r:id="rId417"/>
    <sheet name="APC INV 200122 USA" sheetId="100" r:id="rId418"/>
    <sheet name="APC INV 200121" sheetId="99" r:id="rId419"/>
    <sheet name="APC INV 200097 USA" sheetId="98" r:id="rId420"/>
    <sheet name="APC INV 200098" sheetId="97" r:id="rId421"/>
    <sheet name="APC INV 200087 USA" sheetId="96" r:id="rId422"/>
    <sheet name="APC INV 200086" sheetId="95" r:id="rId423"/>
    <sheet name="APC INV 200084 USA" sheetId="93" r:id="rId424"/>
    <sheet name="APC INV 200083" sheetId="92" r:id="rId425"/>
    <sheet name="APC INV 200082 JAPAN" sheetId="94" r:id="rId426"/>
    <sheet name="APC INV 200072 USA " sheetId="91" r:id="rId427"/>
    <sheet name="APC INV 200071" sheetId="90" r:id="rId428"/>
    <sheet name="APC INV 200057 USA" sheetId="89" r:id="rId429"/>
    <sheet name="APC INV 200056" sheetId="88" r:id="rId430"/>
    <sheet name="APC INV 200035 USA" sheetId="87" r:id="rId431"/>
    <sheet name="APC INV 200034" sheetId="86" r:id="rId432"/>
    <sheet name="APC INV 200026" sheetId="85" r:id="rId433"/>
    <sheet name="APC INV 200013 USA" sheetId="84" r:id="rId434"/>
    <sheet name="APC INV 200012" sheetId="83" r:id="rId435"/>
    <sheet name="APC INV 200007 USA" sheetId="82" r:id="rId436"/>
    <sheet name="APC INV 200006" sheetId="81" r:id="rId437"/>
    <sheet name="APC INV 37380 USA" sheetId="80" r:id="rId438"/>
    <sheet name="APC INV 37379" sheetId="79" r:id="rId439"/>
    <sheet name="APC INV 37351" sheetId="78" r:id="rId440"/>
    <sheet name="APC INV 37342" sheetId="77" r:id="rId441"/>
    <sheet name="APC INV 37309" sheetId="75" r:id="rId442"/>
    <sheet name="APC INV 37308" sheetId="76" r:id="rId443"/>
    <sheet name="APC INV 37303" sheetId="74" r:id="rId444"/>
    <sheet name="APC INV 37290" sheetId="72" r:id="rId445"/>
    <sheet name="APC INV 37284" sheetId="71" r:id="rId446"/>
    <sheet name="APC INV 37278" sheetId="70" r:id="rId447"/>
    <sheet name="APC INV 37268" sheetId="69" r:id="rId448"/>
    <sheet name="APC INV 37266" sheetId="68" r:id="rId449"/>
    <sheet name="APC INV 37256" sheetId="67" r:id="rId450"/>
    <sheet name="APC INV 37205" sheetId="66" r:id="rId451"/>
    <sheet name="APC INV 37191" sheetId="65" r:id="rId452"/>
    <sheet name="APC INV 37177" sheetId="64" r:id="rId453"/>
    <sheet name="APC INV 37157" sheetId="62" r:id="rId454"/>
    <sheet name="APC INV 37156" sheetId="63" r:id="rId455"/>
    <sheet name="APC INV 37118" sheetId="61" r:id="rId456"/>
    <sheet name="APC INV 37112" sheetId="60" r:id="rId457"/>
    <sheet name="APC INV 37074" sheetId="59" r:id="rId458"/>
    <sheet name="APC INV 37036" sheetId="58" r:id="rId459"/>
    <sheet name="APC INV 37030" sheetId="57" r:id="rId460"/>
    <sheet name="APC INV 37027" sheetId="56" r:id="rId461"/>
    <sheet name="APC INV 37019" sheetId="55" r:id="rId462"/>
    <sheet name="APC INV 37016" sheetId="54" r:id="rId463"/>
    <sheet name="APC INV 37015" sheetId="53" r:id="rId464"/>
    <sheet name="APC INV 36998" sheetId="52" r:id="rId465"/>
    <sheet name="APC INV 36992" sheetId="50" r:id="rId466"/>
    <sheet name="APC INV 36985" sheetId="49" r:id="rId467"/>
    <sheet name="APC INV 36948" sheetId="48" r:id="rId468"/>
    <sheet name="APC INV 36915" sheetId="47" r:id="rId469"/>
    <sheet name="APC INV 36910" sheetId="44" r:id="rId470"/>
    <sheet name="APC INV 36909" sheetId="43" r:id="rId471"/>
    <sheet name="APC INV TOTE" sheetId="42" r:id="rId472"/>
    <sheet name="APC INV 36809" sheetId="41" r:id="rId473"/>
    <sheet name="APC INV 36791" sheetId="40" r:id="rId474"/>
    <sheet name="APC INV 36779" sheetId="39" r:id="rId475"/>
    <sheet name="APC INV 36777" sheetId="38" r:id="rId476"/>
    <sheet name="APC INV 36715" sheetId="37" r:id="rId477"/>
    <sheet name="APC INV 36680" sheetId="36" r:id="rId478"/>
    <sheet name="APC INV 36669" sheetId="35" r:id="rId479"/>
    <sheet name="APC INV 36637" sheetId="33" r:id="rId480"/>
    <sheet name="APC INV 36618" sheetId="32" r:id="rId481"/>
    <sheet name="APC INV 36610" sheetId="31" r:id="rId482"/>
    <sheet name="APC INV 366609" sheetId="30" r:id="rId483"/>
    <sheet name="APC INV 36594 (2)" sheetId="29" r:id="rId484"/>
    <sheet name="APC INV 36588" sheetId="27" r:id="rId485"/>
    <sheet name="APC INV 36569" sheetId="26" r:id="rId486"/>
    <sheet name="APC INV 36568" sheetId="24" r:id="rId487"/>
  </sheets>
  <definedNames>
    <definedName name="_xlnm._FilterDatabase" localSheetId="105" hidden="1">'APC INV 250087 C-LOG'!$B$16:$P$16</definedName>
    <definedName name="_xlnm._FilterDatabase" localSheetId="100" hidden="1">'APC INV 250105 C-LOG'!$B$16:$P$16</definedName>
    <definedName name="_xlnm._FilterDatabase" localSheetId="99" hidden="1">'APC INV 250106 IVRY'!$B$16:$P$68</definedName>
    <definedName name="_xlnm._FilterDatabase" localSheetId="98" hidden="1">'APC INV 250115 C-LOG'!$B$16:$P$16</definedName>
    <definedName name="_xlnm._FilterDatabase" localSheetId="97" hidden="1">'APC INV 250116 IVRY'!$B$16:$P$20</definedName>
    <definedName name="_xlnm._FilterDatabase" localSheetId="93" hidden="1">'APC INV 250136 C-LOG'!$B$16:$P$32</definedName>
    <definedName name="_xlnm._FilterDatabase" localSheetId="92" hidden="1">'APC INV 250137 IVRY'!$B$16:$O$41</definedName>
    <definedName name="_xlnm._FilterDatabase" localSheetId="88" hidden="1">'APC INV 250163 C-LOG'!$B$16:$P$52</definedName>
    <definedName name="_xlnm._FilterDatabase" localSheetId="87" hidden="1">'APC INV 250164 IVRY'!$B$16:$N$71</definedName>
    <definedName name="_xlnm._FilterDatabase" localSheetId="84" hidden="1">'APC INV 250186 C-LOG'!$B$16:$P$31</definedName>
    <definedName name="_xlnm._FilterDatabase" localSheetId="83" hidden="1">'APC INV 250187 IVRY'!$B$16:$N$39</definedName>
    <definedName name="_xlnm._FilterDatabase" localSheetId="80" hidden="1">'APC INV 250271 USA'!$B$16:$P$26</definedName>
    <definedName name="_xlnm._FilterDatabase" localSheetId="79" hidden="1">'APC INV 250272 C-LOG'!$B$16:$P$46</definedName>
    <definedName name="_xlnm._FilterDatabase" localSheetId="78" hidden="1">'APC INV 250273 IVRY'!$B$16:$N$89</definedName>
    <definedName name="_xlnm._FilterDatabase" localSheetId="77" hidden="1">'APC INV 250275 JAPAN'!$A$16:$P$39</definedName>
    <definedName name="_xlnm._FilterDatabase" localSheetId="75" hidden="1">'APC INV 250277 USA'!$B$16:$P$28</definedName>
    <definedName name="_xlnm._FilterDatabase" localSheetId="74" hidden="1">'APC INV 250278 IVRY'!$B$16:$N$86</definedName>
    <definedName name="_xlnm._FilterDatabase" localSheetId="73" hidden="1">'APC INV 250279 C-LOG'!$B$16:$P$104</definedName>
    <definedName name="_xlnm._FilterDatabase" localSheetId="72" hidden="1">'APC INV 250349 JAPAN'!$A$16:$P$18</definedName>
    <definedName name="_xlnm._FilterDatabase" localSheetId="70" hidden="1">'APC INV 250351 USA'!$B$16:$O$21</definedName>
    <definedName name="_xlnm._FilterDatabase" localSheetId="69" hidden="1">'APC INV 250352 C-LOG'!$B$16:$P$27</definedName>
    <definedName name="_xlnm._FilterDatabase" localSheetId="68" hidden="1">'APC INV 250353 IVRY'!$B$16:$N$27</definedName>
    <definedName name="_xlnm._FilterDatabase" localSheetId="66" hidden="1">'APC INV 250370 JAPAN'!$A$16:$P$18</definedName>
    <definedName name="_xlnm._FilterDatabase" localSheetId="65" hidden="1">'APC INV 250371 C-LOG'!$B$16:$P$30</definedName>
    <definedName name="_xlnm._FilterDatabase" localSheetId="64" hidden="1">'APC INV 250372 USA'!$B$16:$O$21</definedName>
    <definedName name="_xlnm._FilterDatabase" localSheetId="63" hidden="1">'APC INV 250373 IVRY'!$B$16:$N$17</definedName>
    <definedName name="_xlnm._FilterDatabase" localSheetId="62" hidden="1">'APC INV 260001 USA '!$B$16:$O$46</definedName>
    <definedName name="_xlnm._FilterDatabase" localSheetId="61" hidden="1">'APC INV 260002 C-LOG'!$B$16:$P$49</definedName>
    <definedName name="_xlnm._FilterDatabase" localSheetId="60" hidden="1">'APC INV 260003 IVRY'!$B$16:$N$17</definedName>
    <definedName name="_xlnm._FilterDatabase" localSheetId="58" hidden="1">'APC INV 260038 USA'!$B$16:$O$26</definedName>
    <definedName name="_xlnm._FilterDatabase" localSheetId="57" hidden="1">'APC INV 260039 JAPAN'!$A$16:$P$40</definedName>
    <definedName name="_xlnm._FilterDatabase" localSheetId="56" hidden="1">'APC INV 260040 C-LOG'!$B$16:$P$74</definedName>
    <definedName name="_xlnm._FilterDatabase" localSheetId="55" hidden="1">'APC INV 260041 IVRY'!$B$16:$N$17</definedName>
    <definedName name="_xlnm._FilterDatabase" localSheetId="54" hidden="1">'APC INV 260072 USA'!$B$16:$O$21</definedName>
    <definedName name="_xlnm._FilterDatabase" localSheetId="52" hidden="1">'APC INV 260074 JAPAN'!$A$16:$P$19</definedName>
    <definedName name="_xlnm._FilterDatabase" localSheetId="51" hidden="1">'APC INV 260075 C-LOG'!$B$16:$P$66</definedName>
    <definedName name="_xlnm._FilterDatabase" localSheetId="50" hidden="1">'APC INV 260076 IVRY'!$B$16:$N$17</definedName>
    <definedName name="_xlnm._FilterDatabase" localSheetId="49" hidden="1">'APC INV 260093 IVRY'!$B$16:$N$16</definedName>
    <definedName name="_xlnm._FilterDatabase" localSheetId="48" hidden="1">'APC INV 260139 JAPAN'!$A$16:$P$17</definedName>
    <definedName name="_xlnm._FilterDatabase" localSheetId="46" hidden="1">'APC INV 260141 USA'!$B$16:$O$21</definedName>
    <definedName name="_xlnm._FilterDatabase" localSheetId="45" hidden="1">'APC INV 260142 C-LOG'!$B$16:$P$102</definedName>
    <definedName name="_xlnm._FilterDatabase" localSheetId="44" hidden="1">'APC INV 260143 IVRY'!$B$16:$N$17</definedName>
    <definedName name="_xlnm._FilterDatabase" localSheetId="42" hidden="1">'APC INV 260145 JAPAN'!$A$16:$P$16</definedName>
    <definedName name="_xlnm._FilterDatabase" localSheetId="40" hidden="1">'APC INV 260152 JAPAN'!$A$16:$P$17</definedName>
    <definedName name="_xlnm._FilterDatabase" localSheetId="39" hidden="1">'APC INV 260153 USA'!$B$16:$O$17</definedName>
    <definedName name="_xlnm._FilterDatabase" localSheetId="37" hidden="1">'APC INV 260155 C-LOG'!$B$16:$P$76</definedName>
    <definedName name="_xlnm._FilterDatabase" localSheetId="36" hidden="1">'APC INV 260156 IVRY'!$B$16:$N$17</definedName>
    <definedName name="_xlnm._FilterDatabase" localSheetId="35" hidden="1">'APC INV 260167 USA'!$B$16:$O$17</definedName>
    <definedName name="_xlnm._FilterDatabase" localSheetId="34" hidden="1">'APC INV 260168 JAPAN'!$A$16:$P$17</definedName>
    <definedName name="_xlnm._FilterDatabase" localSheetId="32" hidden="1">'APC INV 260170 C-LOG'!$B$16:$P$22</definedName>
    <definedName name="_xlnm._FilterDatabase" localSheetId="31" hidden="1">'APC INV 260171 IVRY'!$B$16:$N$17</definedName>
    <definedName name="_xlnm._FilterDatabase" localSheetId="30" hidden="1">'APC INV 260183 JAPAN'!$A$16:$P$17</definedName>
    <definedName name="_xlnm._FilterDatabase" localSheetId="29" hidden="1">'APC INV 260184 USA'!$B$16:$O$17</definedName>
    <definedName name="_xlnm._FilterDatabase" localSheetId="27" hidden="1">'APC INV 260186 C-LOG'!$B$16:$P$43</definedName>
    <definedName name="_xlnm._FilterDatabase" localSheetId="26" hidden="1">'APC INV 260187 IVRY'!$B$16:$N$17</definedName>
    <definedName name="_xlnm._FilterDatabase" localSheetId="24" hidden="1">'APC INV 260195 USA'!$B$16:$O$17</definedName>
    <definedName name="_xlnm._FilterDatabase" localSheetId="23" hidden="1">'APC INV 260196 JAPAN'!$A$16:$P$17</definedName>
    <definedName name="_xlnm._FilterDatabase" localSheetId="22" hidden="1">'APC INV 260197 C-LOG'!$B$16:$P$42</definedName>
    <definedName name="_xlnm._FilterDatabase" localSheetId="21" hidden="1">'APC INV 260198 IVRY'!$B$16:$N$17</definedName>
    <definedName name="_xlnm._FilterDatabase" localSheetId="20" hidden="1">'APC INV 260203 JAPAN'!$A$16:$P$17</definedName>
    <definedName name="_xlnm._FilterDatabase" localSheetId="19" hidden="1">'APC INV 260204 USA'!$B$16:$O$17</definedName>
    <definedName name="_xlnm._FilterDatabase" localSheetId="17" hidden="1">'APC INV 260206 C-LOG'!$B$16:$P$21</definedName>
    <definedName name="_xlnm._FilterDatabase" localSheetId="16" hidden="1">'APC INV 260207 IVRY'!$B$16:$N$17</definedName>
    <definedName name="_xlnm._FilterDatabase" localSheetId="14" hidden="1">'APC INV 260213 JAPAN'!$A$16:$P$17</definedName>
    <definedName name="_xlnm._FilterDatabase" localSheetId="13" hidden="1">'APC INV 260214 USA'!$B$16:$O$17</definedName>
    <definedName name="_xlnm._FilterDatabase" localSheetId="12" hidden="1">'APC INV 260215 IVRY'!$B$16:$N$17</definedName>
    <definedName name="_xlnm._FilterDatabase" localSheetId="11" hidden="1">'APC INV 260217 C-LOG'!$B$16:$P$22</definedName>
    <definedName name="_xlnm._FilterDatabase" localSheetId="9" hidden="1">'APC INV 260234 JAPAN'!$A$16:$P$17</definedName>
    <definedName name="_xlnm._FilterDatabase" localSheetId="8" hidden="1">'APC INV 260235 C-LOG'!$B$16:$P$32</definedName>
    <definedName name="_xlnm._FilterDatabase" localSheetId="7" hidden="1">'APC INV 260244 JAPAN'!$A$16:$P$17</definedName>
    <definedName name="_xlnm._FilterDatabase" localSheetId="5" hidden="1">'APC INV 260246 C-LOG'!$B$16:$P$43</definedName>
    <definedName name="_xlnm._FilterDatabase" localSheetId="3" hidden="1">'APC INV 260255 JAPAN '!$A$16:$P$17</definedName>
    <definedName name="_xlnm._FilterDatabase" localSheetId="2" hidden="1">'APC INV 260256 DOAUNES USA'!$A$16:$P$17</definedName>
    <definedName name="_xlnm._FilterDatabase" localSheetId="1" hidden="1">'APC INV 260257 C-LOG'!$B$16:$P$115</definedName>
    <definedName name="_xlnm._FilterDatabase" localSheetId="0" hidden="1">'APC INV 260258 IVRY'!$B$16:$N$17</definedName>
    <definedName name="_xlnm.Print_Titles" localSheetId="201">' APC KOREA 09.02'!$1:$16</definedName>
    <definedName name="_xlnm.Print_Titles" localSheetId="436">'APC INV 200006'!$1:$16</definedName>
    <definedName name="_xlnm.Print_Titles" localSheetId="435">'APC INV 200007 USA'!$1:$16</definedName>
    <definedName name="_xlnm.Print_Titles" localSheetId="434">'APC INV 200012'!$1:$16</definedName>
    <definedName name="_xlnm.Print_Titles" localSheetId="433">'APC INV 200013 USA'!$1:$16</definedName>
    <definedName name="_xlnm.Print_Titles" localSheetId="432">'APC INV 200026'!$1:$16</definedName>
    <definedName name="_xlnm.Print_Titles" localSheetId="431">'APC INV 200034'!$1:$16</definedName>
    <definedName name="_xlnm.Print_Titles" localSheetId="430">'APC INV 200035 USA'!$1:$16</definedName>
    <definedName name="_xlnm.Print_Titles" localSheetId="429">'APC INV 200056'!$1:$16</definedName>
    <definedName name="_xlnm.Print_Titles" localSheetId="428">'APC INV 200057 USA'!$1:$16</definedName>
    <definedName name="_xlnm.Print_Titles" localSheetId="427">'APC INV 200071'!$1:$16</definedName>
    <definedName name="_xlnm.Print_Titles" localSheetId="426">'APC INV 200072 USA '!$1:$16</definedName>
    <definedName name="_xlnm.Print_Titles" localSheetId="425">'APC INV 200082 JAPAN'!$1:$16</definedName>
    <definedName name="_xlnm.Print_Titles" localSheetId="424">'APC INV 200083'!$1:$16</definedName>
    <definedName name="_xlnm.Print_Titles" localSheetId="423">'APC INV 200084 USA'!$1:$16</definedName>
    <definedName name="_xlnm.Print_Titles" localSheetId="422">'APC INV 200086'!$1:$16</definedName>
    <definedName name="_xlnm.Print_Titles" localSheetId="421">'APC INV 200087 USA'!$1:$16</definedName>
    <definedName name="_xlnm.Print_Titles" localSheetId="419">'APC INV 200097 USA'!$1:$16</definedName>
    <definedName name="_xlnm.Print_Titles" localSheetId="420">'APC INV 200098'!$1:$16</definedName>
    <definedName name="_xlnm.Print_Titles" localSheetId="418">'APC INV 200121'!$1:$16</definedName>
    <definedName name="_xlnm.Print_Titles" localSheetId="417">'APC INV 200122 USA'!$1:$16</definedName>
    <definedName name="_xlnm.Print_Titles" localSheetId="416">'APC INV 200134 JAPAN'!$1:$16</definedName>
    <definedName name="_xlnm.Print_Titles" localSheetId="414">'APC INV 200139 USA'!$1:$16</definedName>
    <definedName name="_xlnm.Print_Titles" localSheetId="415">'APC INV 200140'!$1:$16</definedName>
    <definedName name="_xlnm.Print_Titles" localSheetId="413">'APC INV 200149'!$1:$16</definedName>
    <definedName name="_xlnm.Print_Titles" localSheetId="412">'APC INV 200150 USA'!$1:$16</definedName>
    <definedName name="_xlnm.Print_Titles" localSheetId="411">'APC INV 200156'!$1:$16</definedName>
    <definedName name="_xlnm.Print_Titles" localSheetId="410">'APC INV 200157 USA'!$1:$16</definedName>
    <definedName name="_xlnm.Print_Titles" localSheetId="408">'APC INV 200180 USA'!$1:$16</definedName>
    <definedName name="_xlnm.Print_Titles" localSheetId="409">'APC INV 200181'!$1:$16</definedName>
    <definedName name="_xlnm.Print_Titles" localSheetId="407">'APC INV 200195'!$1:$16</definedName>
    <definedName name="_xlnm.Print_Titles" localSheetId="406">'APC INV 200196 USA'!$1:$16</definedName>
    <definedName name="_xlnm.Print_Titles" localSheetId="404">'APC INV 200220 USA'!$1:$16</definedName>
    <definedName name="_xlnm.Print_Titles" localSheetId="405">'APC INV 200221'!$1:$16</definedName>
    <definedName name="_xlnm.Print_Titles" localSheetId="403">'APC INV 200244'!$1:$16</definedName>
    <definedName name="_xlnm.Print_Titles" localSheetId="402">'APC INV 200245 USA'!$1:$16</definedName>
    <definedName name="_xlnm.Print_Titles" localSheetId="401">'APC INV 200261'!$1:$16</definedName>
    <definedName name="_xlnm.Print_Titles" localSheetId="400">'APC INV 200262 USA'!$1:$16</definedName>
    <definedName name="_xlnm.Print_Titles" localSheetId="398">'APC INV 200269 USA'!$1:$16</definedName>
    <definedName name="_xlnm.Print_Titles" localSheetId="397">'APC INV 200270 KOREA'!$1:$16</definedName>
    <definedName name="_xlnm.Print_Titles" localSheetId="399">'APC INV 200271'!$1:$16</definedName>
    <definedName name="_xlnm.Print_Titles" localSheetId="396">'APC INV 200289'!$1:$16</definedName>
    <definedName name="_xlnm.Print_Titles" localSheetId="395">'APC INV 200290 USA'!$1:$16</definedName>
    <definedName name="_xlnm.Print_Titles" localSheetId="394">'APC INV 200319'!$1:$16</definedName>
    <definedName name="_xlnm.Print_Titles" localSheetId="393">'APC INV 200320 USA'!$1:$16</definedName>
    <definedName name="_xlnm.Print_Titles" localSheetId="392">'APC INV 200335'!$1:$16</definedName>
    <definedName name="_xlnm.Print_Titles" localSheetId="390">'APC INV 200338 JAPAN'!$1:$16</definedName>
    <definedName name="_xlnm.Print_Titles" localSheetId="391">'APC INV 200339 KOREA'!$1:$16</definedName>
    <definedName name="_xlnm.Print_Titles" localSheetId="389">'APC INV 200340 USA'!$1:$16</definedName>
    <definedName name="_xlnm.Print_Titles" localSheetId="388">'APC INV 200350'!$1:$16</definedName>
    <definedName name="_xlnm.Print_Titles" localSheetId="387">'APC INV 200351 USA'!$1:$16</definedName>
    <definedName name="_xlnm.Print_Titles" localSheetId="386">'APC INV 200352 JAPAN'!$1:$16</definedName>
    <definedName name="_xlnm.Print_Titles" localSheetId="385">'APC INV 200376 USA'!$1:$16</definedName>
    <definedName name="_xlnm.Print_Titles" localSheetId="384">'APC INV 200377 KOREA'!$1:$16</definedName>
    <definedName name="_xlnm.Print_Titles" localSheetId="383">'APC INV 200378'!$1:$16</definedName>
    <definedName name="_xlnm.Print_Titles" localSheetId="382">'APC INV 200379 JAPAN'!$1:$16</definedName>
    <definedName name="_xlnm.Print_Titles" localSheetId="379">'APC INV 200385 USA'!$1:$16</definedName>
    <definedName name="_xlnm.Print_Titles" localSheetId="380">'APC INV 200386 KOREA'!$1:$16</definedName>
    <definedName name="_xlnm.Print_Titles" localSheetId="381">'APC INV 200387 JAPAN'!$1:$16</definedName>
    <definedName name="_xlnm.Print_Titles" localSheetId="378">'APC INV 200388'!$1:$16</definedName>
    <definedName name="_xlnm.Print_Titles" localSheetId="377">'APC INV 200389'!$1:$16</definedName>
    <definedName name="_xlnm.Print_Titles" localSheetId="376">'APC INV 200398 JAPAN'!$1:$16</definedName>
    <definedName name="_xlnm.Print_Titles" localSheetId="375">'APC INV 200399 KOREA'!$1:$16</definedName>
    <definedName name="_xlnm.Print_Titles" localSheetId="374">'APC INV 200400 USA'!$1:$16</definedName>
    <definedName name="_xlnm.Print_Titles" localSheetId="373">'APC INV 200401'!$1:$16</definedName>
    <definedName name="_xlnm.Print_Titles" localSheetId="372">'APC INV 200406 KOREA'!$1:$16</definedName>
    <definedName name="_xlnm.Print_Titles" localSheetId="371">'APC INV 200407 USA'!$1:$16</definedName>
    <definedName name="_xlnm.Print_Titles" localSheetId="370">'APC INV 200408 JAPAN'!$1:$16</definedName>
    <definedName name="_xlnm.Print_Titles" localSheetId="369">'APC INV 200409'!$1:$16</definedName>
    <definedName name="_xlnm.Print_Titles" localSheetId="368">'APC INV 200417 JAPAN'!$1:$16</definedName>
    <definedName name="_xlnm.Print_Titles" localSheetId="367">'APC INV 200418 USA'!$1:$16</definedName>
    <definedName name="_xlnm.Print_Titles" localSheetId="366">'APC INV 200419 KOREA'!$1:$16</definedName>
    <definedName name="_xlnm.Print_Titles" localSheetId="365">'APC INV 200420'!$1:$16</definedName>
    <definedName name="_xlnm.Print_Titles" localSheetId="364">'APC INV 200423 JAPAN'!$1:$16</definedName>
    <definedName name="_xlnm.Print_Titles" localSheetId="363">'APC INV 200424 USA'!$1:$16</definedName>
    <definedName name="_xlnm.Print_Titles" localSheetId="362">'APC INV 200425 KOREA'!$1:$16</definedName>
    <definedName name="_xlnm.Print_Titles" localSheetId="361">'APC INV 200426'!$1:$16</definedName>
    <definedName name="_xlnm.Print_Titles" localSheetId="360">'APC INV 200436 JAPAN'!$1:$16</definedName>
    <definedName name="_xlnm.Print_Titles" localSheetId="359">'APC INV 200437 USA'!$1:$16</definedName>
    <definedName name="_xlnm.Print_Titles" localSheetId="358">'APC INV 200438'!$1:$16</definedName>
    <definedName name="_xlnm.Print_Titles" localSheetId="357">'APC INV 200440 KOREA'!$1:$16</definedName>
    <definedName name="_xlnm.Print_Titles" localSheetId="356">'APC INV 200441'!$1:$16</definedName>
    <definedName name="_xlnm.Print_Titles" localSheetId="355">'APC INV 200442 JAPAN'!$1:$16</definedName>
    <definedName name="_xlnm.Print_Titles" localSheetId="354">'APC INV 200460 JAPAN'!$1:$16</definedName>
    <definedName name="_xlnm.Print_Titles" localSheetId="353">'APC INV 200461'!$1:$16</definedName>
    <definedName name="_xlnm.Print_Titles" localSheetId="352">'APC INV 200462 USA'!$1:$16</definedName>
    <definedName name="_xlnm.Print_Titles" localSheetId="351">'APC INV 200463 KOREA'!$1:$16</definedName>
    <definedName name="_xlnm.Print_Titles" localSheetId="350">'APC INV 200469 KOREA'!$1:$16</definedName>
    <definedName name="_xlnm.Print_Titles" localSheetId="349">'APC INV 200470 USA'!$1:$16</definedName>
    <definedName name="_xlnm.Print_Titles" localSheetId="348">'APC INV 200471'!$1:$16</definedName>
    <definedName name="_xlnm.Print_Titles" localSheetId="347">'APC INV 200485'!$1:$16</definedName>
    <definedName name="_xlnm.Print_Titles" localSheetId="346">'APC INV 200486 USA'!$1:$16</definedName>
    <definedName name="_xlnm.Print_Titles" localSheetId="345">'APC INV 200493'!$1:$16</definedName>
    <definedName name="_xlnm.Print_Titles" localSheetId="344">'APC INV 200494 JAPAN'!$1:$16</definedName>
    <definedName name="_xlnm.Print_Titles" localSheetId="343">'APC INV 200501'!$1:$16</definedName>
    <definedName name="_xlnm.Print_Titles" localSheetId="342">'APC INV 200502 USA'!$1:$16</definedName>
    <definedName name="_xlnm.Print_Titles" localSheetId="341">'APC INV 200503 JAPAN'!$1:$16</definedName>
    <definedName name="_xlnm.Print_Titles" localSheetId="340">'APC INV 200504 KOREA'!$1:$16</definedName>
    <definedName name="_xlnm.Print_Titles" localSheetId="339">'APC INV 220004 KOREA'!$1:$16</definedName>
    <definedName name="_xlnm.Print_Titles" localSheetId="338">'APC INV 220005 JAPAN'!$1:$16</definedName>
    <definedName name="_xlnm.Print_Titles" localSheetId="337">'APC INV 220006 USA'!$1:$16</definedName>
    <definedName name="_xlnm.Print_Titles" localSheetId="336">'APC INV 220007'!$1:$16</definedName>
    <definedName name="_xlnm.Print_Titles" localSheetId="335">'APC INV 220010 USA'!$1:$16</definedName>
    <definedName name="_xlnm.Print_Titles" localSheetId="334">'APC INV 220011 JAPAN'!$1:$16</definedName>
    <definedName name="_xlnm.Print_Titles" localSheetId="333">'APC INV 220012'!$1:$16</definedName>
    <definedName name="_xlnm.Print_Titles" localSheetId="332">'APC INV 220013 KOREA'!$1:$16</definedName>
    <definedName name="_xlnm.Print_Titles" localSheetId="331">'APC INV 220018 JAPAN'!$1:$16</definedName>
    <definedName name="_xlnm.Print_Titles" localSheetId="330">'APC INV 220019 USA'!$1:$16</definedName>
    <definedName name="_xlnm.Print_Titles" localSheetId="329">'APC INV 220020'!$1:$16</definedName>
    <definedName name="_xlnm.Print_Titles" localSheetId="328">'APC INV 220037'!$1:$16</definedName>
    <definedName name="_xlnm.Print_Titles" localSheetId="327">'APC INV 220050 USA'!$1:$16</definedName>
    <definedName name="_xlnm.Print_Titles" localSheetId="326">'APC INV 220051'!$1:$16</definedName>
    <definedName name="_xlnm.Print_Titles" localSheetId="325">'APC INV 220083 USA'!$1:$16</definedName>
    <definedName name="_xlnm.Print_Titles" localSheetId="324">'APC INV 220085'!$1:$16</definedName>
    <definedName name="_xlnm.Print_Titles" localSheetId="323">'APC INV 220103 USA'!$1:$16</definedName>
    <definedName name="_xlnm.Print_Titles" localSheetId="322">'APC INV 220104'!$1:$16</definedName>
    <definedName name="_xlnm.Print_Titles" localSheetId="321">'APC INV 220114 KOREA'!$1:$16</definedName>
    <definedName name="_xlnm.Print_Titles" localSheetId="320">'APC INV 220115 JAPAN'!$1:$16</definedName>
    <definedName name="_xlnm.Print_Titles" localSheetId="319">'APC INV 220116'!$1:$16</definedName>
    <definedName name="_xlnm.Print_Titles" localSheetId="318">'APC INV 220121'!$1:$16</definedName>
    <definedName name="_xlnm.Print_Titles" localSheetId="317">'APC INV 220122 JAPAN'!$1:$16</definedName>
    <definedName name="_xlnm.Print_Titles" localSheetId="316">'APC INV 220123 KOREA'!$1:$16</definedName>
    <definedName name="_xlnm.Print_Titles" localSheetId="315">'APC INV 220124 USA'!$1:$16</definedName>
    <definedName name="_xlnm.Print_Titles" localSheetId="314">'APC INV 220129 USA'!$1:$16</definedName>
    <definedName name="_xlnm.Print_Titles" localSheetId="313">'APC INV 220130'!$1:$16</definedName>
    <definedName name="_xlnm.Print_Titles" localSheetId="312">'APC INV 220140 JAPAN'!$1:$16</definedName>
    <definedName name="_xlnm.Print_Titles" localSheetId="311">'APC INV 220141'!$1:$16</definedName>
    <definedName name="_xlnm.Print_Titles" localSheetId="310">'APC INV 220143'!$1:$16</definedName>
    <definedName name="_xlnm.Print_Titles" localSheetId="309">'APC INV 220144'!$1:$16</definedName>
    <definedName name="_xlnm.Print_Titles" localSheetId="308">'APC INV 220148 JAPAN'!$1:$16</definedName>
    <definedName name="_xlnm.Print_Titles" localSheetId="307">'APC INV 220149 KOREA'!$1:$16</definedName>
    <definedName name="_xlnm.Print_Titles" localSheetId="306">'APC INV 220150 USA'!$1:$16</definedName>
    <definedName name="_xlnm.Print_Titles" localSheetId="305">'APC INV 220151'!$1:$16</definedName>
    <definedName name="_xlnm.Print_Titles" localSheetId="304">'APC INV 220172 JAPAN'!$1:$16</definedName>
    <definedName name="_xlnm.Print_Titles" localSheetId="303">'APC INV 220173'!$1:$16</definedName>
    <definedName name="_xlnm.Print_Titles" localSheetId="302">'APC INV 220174 USA'!$1:$16</definedName>
    <definedName name="_xlnm.Print_Titles" localSheetId="301">'APC INV 220192 JAPAN'!$1:$16</definedName>
    <definedName name="_xlnm.Print_Titles" localSheetId="300">'APC INV 220193 KOREA'!$1:$16</definedName>
    <definedName name="_xlnm.Print_Titles" localSheetId="299">'APC INV 220194 USA'!$1:$16</definedName>
    <definedName name="_xlnm.Print_Titles" localSheetId="298">'APC INV 220195'!$1:$16</definedName>
    <definedName name="_xlnm.Print_Titles" localSheetId="297">'APC INV 220197 USA'!$1:$16</definedName>
    <definedName name="_xlnm.Print_Titles" localSheetId="296">'APC INV 220198 KOREA'!$1:$16</definedName>
    <definedName name="_xlnm.Print_Titles" localSheetId="295">'APC INV 220199 JAPAN'!$1:$16</definedName>
    <definedName name="_xlnm.Print_Titles" localSheetId="294">'APC INV 220200'!$1:$16</definedName>
    <definedName name="_xlnm.Print_Titles" localSheetId="293">'APC INV 220208 KOREA'!$1:$16</definedName>
    <definedName name="_xlnm.Print_Titles" localSheetId="292">'APC INV 220209 USA'!$1:$16</definedName>
    <definedName name="_xlnm.Print_Titles" localSheetId="291">'APC INV 220211 JAPAN'!$1:$16</definedName>
    <definedName name="_xlnm.Print_Titles" localSheetId="290">'APC INV 220213'!$1:$16</definedName>
    <definedName name="_xlnm.Print_Titles" localSheetId="289">'APC INV 220219 JAPAN'!$1:$16</definedName>
    <definedName name="_xlnm.Print_Titles" localSheetId="288">'APC INV 220220 USA'!$1:$16</definedName>
    <definedName name="_xlnm.Print_Titles" localSheetId="287">'APC INV 220221'!$1:$16</definedName>
    <definedName name="_xlnm.Print_Titles" localSheetId="286">'APC INV 220229 USA'!$1:$16</definedName>
    <definedName name="_xlnm.Print_Titles" localSheetId="285">'APC INV 220230'!$1:$16</definedName>
    <definedName name="_xlnm.Print_Titles" localSheetId="284">'APC INV 220234 USA'!$1:$16</definedName>
    <definedName name="_xlnm.Print_Titles" localSheetId="283">'APC INV 220235'!$1:$16</definedName>
    <definedName name="_xlnm.Print_Titles" localSheetId="282">'APC INV 220244 USA'!$1:$16</definedName>
    <definedName name="_xlnm.Print_Titles" localSheetId="281">'APC INV 220245'!$1:$16</definedName>
    <definedName name="_xlnm.Print_Titles" localSheetId="280">'APC INV 220252 USA'!$1:$16</definedName>
    <definedName name="_xlnm.Print_Titles" localSheetId="279">'APC INV 220253'!$1:$16</definedName>
    <definedName name="_xlnm.Print_Titles" localSheetId="278">'APC INV 220256'!$1:$16</definedName>
    <definedName name="_xlnm.Print_Titles" localSheetId="277">'APC INV 220258 USA'!$1:$16</definedName>
    <definedName name="_xlnm.Print_Titles" localSheetId="276">'APC INV 220259'!$1:$16</definedName>
    <definedName name="_xlnm.Print_Titles" localSheetId="275">'APC INV 220268'!$1:$16</definedName>
    <definedName name="_xlnm.Print_Titles" localSheetId="274">'APC INV 220269 USA'!$1:$16</definedName>
    <definedName name="_xlnm.Print_Titles" localSheetId="273">'APC INV 220273 USA'!$1:$16</definedName>
    <definedName name="_xlnm.Print_Titles" localSheetId="272">'APC INV 220274'!$1:$16</definedName>
    <definedName name="_xlnm.Print_Titles" localSheetId="271">'APC INV 220275 JAPAN'!$1:$16</definedName>
    <definedName name="_xlnm.Print_Titles" localSheetId="270">'APC INV 220276'!$1:$16</definedName>
    <definedName name="_xlnm.Print_Titles" localSheetId="269">'APC INV 220282'!$1:$16</definedName>
    <definedName name="_xlnm.Print_Titles" localSheetId="268">'APC INV 220283 JAPAN'!$1:$16</definedName>
    <definedName name="_xlnm.Print_Titles" localSheetId="267">'APC INV 230001 KOREA'!$1:$16</definedName>
    <definedName name="_xlnm.Print_Titles" localSheetId="266">'APC INV 230006 KOREA'!$1:$16</definedName>
    <definedName name="_xlnm.Print_Titles" localSheetId="265">'APC INV 230007 USA'!$1:$16</definedName>
    <definedName name="_xlnm.Print_Titles" localSheetId="264">'APC INV 230009'!$1:$16</definedName>
    <definedName name="_xlnm.Print_Titles" localSheetId="263">'APC INV 230010 JAPAN'!$1:$16</definedName>
    <definedName name="_xlnm.Print_Titles" localSheetId="262">'APC INV 230016'!$1:$16</definedName>
    <definedName name="_xlnm.Print_Titles" localSheetId="261">'APC INV 230019'!$1:$16</definedName>
    <definedName name="_xlnm.Print_Titles" localSheetId="260">'APC INV 230020 KOREA'!$1:$16</definedName>
    <definedName name="_xlnm.Print_Titles" localSheetId="259">'APC INV 230021 USA'!$1:$16</definedName>
    <definedName name="_xlnm.Print_Titles" localSheetId="258">'APC INV 230034 USA'!$1:$16</definedName>
    <definedName name="_xlnm.Print_Titles" localSheetId="257">'APC INV 230035 IVRY'!$1:$16</definedName>
    <definedName name="_xlnm.Print_Titles" localSheetId="256">'APC INV 230036 C-LOG'!$1:$16</definedName>
    <definedName name="_xlnm.Print_Titles" localSheetId="255">'APC INV 230040 USA'!$1:$16</definedName>
    <definedName name="_xlnm.Print_Titles" localSheetId="254">'APC INV 230041 C-LOG'!$1:$16</definedName>
    <definedName name="_xlnm.Print_Titles" localSheetId="253">'APC INV 230042 IVRY'!$1:$16</definedName>
    <definedName name="_xlnm.Print_Titles" localSheetId="252">'APC INV 230044 KOREA'!$1:$16</definedName>
    <definedName name="_xlnm.Print_Titles" localSheetId="251">'APC INV 230045 JAPAN'!$1:$16</definedName>
    <definedName name="_xlnm.Print_Titles" localSheetId="250">'APC INV 230046 USA'!$1:$16</definedName>
    <definedName name="_xlnm.Print_Titles" localSheetId="249">'APC INV 230047 IVRY'!$1:$16</definedName>
    <definedName name="_xlnm.Print_Titles" localSheetId="248">'APC INV 230048 C-LOG'!$1:$16</definedName>
    <definedName name="_xlnm.Print_Titles" localSheetId="247">'APC INV 230056 KOREA'!$1:$16</definedName>
    <definedName name="_xlnm.Print_Titles" localSheetId="246">'APC INV 230057 JAPAN'!$1:$16</definedName>
    <definedName name="_xlnm.Print_Titles" localSheetId="245">'APC INV 230058 USA'!$1:$16</definedName>
    <definedName name="_xlnm.Print_Titles" localSheetId="244">'APC INV 230059 C-LOG'!$1:$16</definedName>
    <definedName name="_xlnm.Print_Titles" localSheetId="243">'APC INV 230060 IVRY'!$1:$16</definedName>
    <definedName name="_xlnm.Print_Titles" localSheetId="242">'APC INV 230069 C-LOG'!$1:$16</definedName>
    <definedName name="_xlnm.Print_Titles" localSheetId="241">'APC INV 230082 JAPAN'!$1:$16</definedName>
    <definedName name="_xlnm.Print_Titles" localSheetId="240">'APC INV 230083 USA'!$1:$16</definedName>
    <definedName name="_xlnm.Print_Titles" localSheetId="239">'APC INV 230084 IVRY'!$1:$16</definedName>
    <definedName name="_xlnm.Print_Titles" localSheetId="238">'APC INV 230085 C-LOG'!$1:$16</definedName>
    <definedName name="_xlnm.Print_Titles" localSheetId="237">'APC INV 230087 USA'!$1:$16</definedName>
    <definedName name="_xlnm.Print_Titles" localSheetId="236">'APC INV 230088 IVRY'!$1:$16</definedName>
    <definedName name="_xlnm.Print_Titles" localSheetId="235">'APC INV 230089 C-LOG'!$1:$16</definedName>
    <definedName name="_xlnm.Print_Titles" localSheetId="234">'APC INV 230091 C-LOG'!$1:$16</definedName>
    <definedName name="_xlnm.Print_Titles" localSheetId="233">'APC INV 230092 IVRY'!$1:$16</definedName>
    <definedName name="_xlnm.Print_Titles" localSheetId="232">'APC INV 230099 KOREA'!$1:$16</definedName>
    <definedName name="_xlnm.Print_Titles" localSheetId="231">'APC INV 230100 USA'!$1:$16</definedName>
    <definedName name="_xlnm.Print_Titles" localSheetId="230">'APC INV 230101 JAPAN'!$1:$16</definedName>
    <definedName name="_xlnm.Print_Titles" localSheetId="229">'APC INV 230102 IVRY'!$1:$16</definedName>
    <definedName name="_xlnm.Print_Titles" localSheetId="228">'APC INV 230103 C-LOG'!$1:$16</definedName>
    <definedName name="_xlnm.Print_Titles" localSheetId="227">'APC INV 230129 IVRY'!$1:$16</definedName>
    <definedName name="_xlnm.Print_Titles" localSheetId="226">'APC INV 230130 C-LOG '!$1:$16</definedName>
    <definedName name="_xlnm.Print_Titles" localSheetId="225">'APC INV 230131 USA'!$1:$16</definedName>
    <definedName name="_xlnm.Print_Titles" localSheetId="224">'APC INV 230132 JAPAN'!$1:$16</definedName>
    <definedName name="_xlnm.Print_Titles" localSheetId="223">'APC INV 230141 USA'!$1:$16</definedName>
    <definedName name="_xlnm.Print_Titles" localSheetId="222">'APC INV 230142 IVRY'!$1:$16</definedName>
    <definedName name="_xlnm.Print_Titles" localSheetId="221">'APC INV 230143 C-LOG '!$1:$16</definedName>
    <definedName name="_xlnm.Print_Titles" localSheetId="220">'APC INV 230154 JAPAN'!$1:$16</definedName>
    <definedName name="_xlnm.Print_Titles" localSheetId="219">'APC INV 230155 KOREA'!$1:$16</definedName>
    <definedName name="_xlnm.Print_Titles" localSheetId="218">'APC INV 230156 USA'!$1:$16</definedName>
    <definedName name="_xlnm.Print_Titles" localSheetId="217">'APC INV 230157 IVRY'!$1:$16</definedName>
    <definedName name="_xlnm.Print_Titles" localSheetId="216">'APC INV 230158 C-LOG'!$1:$16</definedName>
    <definedName name="_xlnm.Print_Titles" localSheetId="215">'APC INV 230191 KOREA'!$1:$16</definedName>
    <definedName name="_xlnm.Print_Titles" localSheetId="214">'APC INV 230192 USA'!$1:$16</definedName>
    <definedName name="_xlnm.Print_Titles" localSheetId="213">'APC INV 230193 IVRY'!$1:$16</definedName>
    <definedName name="_xlnm.Print_Titles" localSheetId="212">'APC INV 230194 C-LOG'!$1:$16</definedName>
    <definedName name="_xlnm.Print_Titles" localSheetId="211">'APC INV 230196 USA'!$1:$16</definedName>
    <definedName name="_xlnm.Print_Titles" localSheetId="210">'APC INV 230197 C-LOG'!$1:$16</definedName>
    <definedName name="_xlnm.Print_Titles" localSheetId="209">'APC INV 230198 IVRY'!$1:$16</definedName>
    <definedName name="_xlnm.Print_Titles" localSheetId="208">'APC INV 230212 JAPAN'!$1:$16</definedName>
    <definedName name="_xlnm.Print_Titles" localSheetId="207">'APC INV 230213 USA'!$1:$16</definedName>
    <definedName name="_xlnm.Print_Titles" localSheetId="206">'APC INV 230214 C-LOG'!$1:$16</definedName>
    <definedName name="_xlnm.Print_Titles" localSheetId="205">'APC INV 230215 IVRY'!$1:$16</definedName>
    <definedName name="_xlnm.Print_Titles" localSheetId="204">'APC INV 240007 USA'!$1:$16</definedName>
    <definedName name="_xlnm.Print_Titles" localSheetId="203">'APC INV 240008 IVRY'!$1:$16</definedName>
    <definedName name="_xlnm.Print_Titles" localSheetId="194">'APC INV 240082 KOREA'!$1:$16</definedName>
    <definedName name="_xlnm.Print_Titles" localSheetId="193">'APC INV 240083 USA'!$1:$16</definedName>
    <definedName name="_xlnm.Print_Titles" localSheetId="192">'APC INV 240084 C-LOG'!$1:$16</definedName>
    <definedName name="_xlnm.Print_Titles" localSheetId="191">'APC INV 240085 IVRY'!$1:$16</definedName>
    <definedName name="_xlnm.Print_Titles" localSheetId="190">'APC INV 240101 USA'!$1:$16</definedName>
    <definedName name="_xlnm.Print_Titles" localSheetId="189">'APC INV 240102 JAPAN'!$1:$16</definedName>
    <definedName name="_xlnm.Print_Titles" localSheetId="188">'APC INV 240103 C-LOG'!$1:$16</definedName>
    <definedName name="_xlnm.Print_Titles" localSheetId="187">'APC INV 240104 IVRY'!$1:$16</definedName>
    <definedName name="_xlnm.Print_Titles" localSheetId="186">'APC INV 240131 USA'!$1:$16</definedName>
    <definedName name="_xlnm.Print_Titles" localSheetId="185">'APC INV 240132 IVRY'!$1:$16</definedName>
    <definedName name="_xlnm.Print_Titles" localSheetId="184">'APC INV 240133 C-LOG'!$1:$16</definedName>
    <definedName name="_xlnm.Print_Titles" localSheetId="183">'APC INV 240139 USA '!$1:$16</definedName>
    <definedName name="_xlnm.Print_Titles" localSheetId="182">'APC INV 240140 C-LOG'!$1:$16</definedName>
    <definedName name="_xlnm.Print_Titles" localSheetId="181">'APC INV 240141 IVRY'!$1:$16</definedName>
    <definedName name="_xlnm.Print_Titles" localSheetId="180">'APC INV 240163 JAPAN'!$1:$16</definedName>
    <definedName name="_xlnm.Print_Titles" localSheetId="179">'APC INV 240164 C-LOG '!$1:$16</definedName>
    <definedName name="_xlnm.Print_Titles" localSheetId="178">'APC INV 240165 USA'!$1:$16</definedName>
    <definedName name="_xlnm.Print_Titles" localSheetId="177">'APC INV 240166 IVRY'!$1:$16</definedName>
    <definedName name="_xlnm.Print_Titles" localSheetId="176">'APC INV 240195 C-LOG'!$1:$16</definedName>
    <definedName name="_xlnm.Print_Titles" localSheetId="175">'APC INV 240196 IVRY'!$1:$16</definedName>
    <definedName name="_xlnm.Print_Titles" localSheetId="174">'APC INV 240197 C-LOG'!$1:$16</definedName>
    <definedName name="_xlnm.Print_Titles" localSheetId="173">'APC INV 240198 USA'!$1:$16</definedName>
    <definedName name="_xlnm.Print_Titles" localSheetId="172">'APC INV 240221 USA'!$1:$16</definedName>
    <definedName name="_xlnm.Print_Titles" localSheetId="171">'APC INV 240222 C-LOG '!$1:$16</definedName>
    <definedName name="_xlnm.Print_Titles" localSheetId="170">'APC INV 240224 IVRY'!$1:$16</definedName>
    <definedName name="_xlnm.Print_Titles" localSheetId="169">'APC INV 240237 JAPAN '!$1:$16</definedName>
    <definedName name="_xlnm.Print_Titles" localSheetId="168">'APC INV 240238 KOREA'!$1:$16</definedName>
    <definedName name="_xlnm.Print_Titles" localSheetId="167">'APC INV 240239 USA'!$1:$16</definedName>
    <definedName name="_xlnm.Print_Titles" localSheetId="166">'APC INV 240240 C-LOG'!$1:$16</definedName>
    <definedName name="_xlnm.Print_Titles" localSheetId="165">'APC INV 240241 IVRY'!$1:$16</definedName>
    <definedName name="_xlnm.Print_Titles" localSheetId="164">'APC INV 240257 KOREA'!$1:$16</definedName>
    <definedName name="_xlnm.Print_Titles" localSheetId="163">'APC INV 240258 USA'!$1:$16</definedName>
    <definedName name="_xlnm.Print_Titles" localSheetId="162">'APC INV 240259 C-LOG'!$1:$16</definedName>
    <definedName name="_xlnm.Print_Titles" localSheetId="161">'APC INV 240260 IVRY'!$1:$16</definedName>
    <definedName name="_xlnm.Print_Titles" localSheetId="160">'APC INV 240280 JAPAN'!$1:$16</definedName>
    <definedName name="_xlnm.Print_Titles" localSheetId="159">'APC INV 240281 USA'!$1:$16</definedName>
    <definedName name="_xlnm.Print_Titles" localSheetId="158">'APC INV 240282 C-LOG'!$1:$16</definedName>
    <definedName name="_xlnm.Print_Titles" localSheetId="157">'APC INV 240283 IVRY'!$1:$16</definedName>
    <definedName name="_xlnm.Print_Titles" localSheetId="156">'APC INV 240291 JAPAN'!$1:$16</definedName>
    <definedName name="_xlnm.Print_Titles" localSheetId="155">'APC INV 240292 KOREA'!$1:$16</definedName>
    <definedName name="_xlnm.Print_Titles" localSheetId="154">'APC INV 240293 USA'!$1:$16</definedName>
    <definedName name="_xlnm.Print_Titles" localSheetId="153">'APC INV 240294 C-LOG '!$1:$16</definedName>
    <definedName name="_xlnm.Print_Titles" localSheetId="152">'APC INV 240295 IVRY'!$1:$16</definedName>
    <definedName name="_xlnm.Print_Titles" localSheetId="151">'APC INV 240308 JAPAN'!$1:$16</definedName>
    <definedName name="_xlnm.Print_Titles" localSheetId="150">'APC INV 240309 USA'!$1:$16</definedName>
    <definedName name="_xlnm.Print_Titles" localSheetId="149">'APC INV 240311 C-LOG'!$1:$16</definedName>
    <definedName name="_xlnm.Print_Titles" localSheetId="148">'APC INV 240312 IVRY'!$1:$16</definedName>
    <definedName name="_xlnm.Print_Titles" localSheetId="147">'APC INV 240314 KOREA'!$1:$16</definedName>
    <definedName name="_xlnm.Print_Titles" localSheetId="146">'APC INV 240315 JAPAN'!$1:$16</definedName>
    <definedName name="_xlnm.Print_Titles" localSheetId="145">'APC INV 240316 USA'!$1:$16</definedName>
    <definedName name="_xlnm.Print_Titles" localSheetId="144">'APC INV 240317 C-LOG'!$1:$16</definedName>
    <definedName name="_xlnm.Print_Titles" localSheetId="143">'APC INV 240318 IVRY'!$1:$16</definedName>
    <definedName name="_xlnm.Print_Titles" localSheetId="142">'APC INV 240330 KOREA'!$1:$16</definedName>
    <definedName name="_xlnm.Print_Titles" localSheetId="141">'APC INV 240331 USA'!$1:$16</definedName>
    <definedName name="_xlnm.Print_Titles" localSheetId="140">'APC INV 240332 C-LOG'!$1:$16</definedName>
    <definedName name="_xlnm.Print_Titles" localSheetId="139">'APC INV 240333 IVRY'!$1:$16</definedName>
    <definedName name="_xlnm.Print_Titles" localSheetId="138">'APC INV 250002 JAPAN'!$1:$16</definedName>
    <definedName name="_xlnm.Print_Titles" localSheetId="137">'APC INV 250003 USA'!$1:$16</definedName>
    <definedName name="_xlnm.Print_Titles" localSheetId="136">'APC INV 250004 C-LOG'!$1:$16</definedName>
    <definedName name="_xlnm.Print_Titles" localSheetId="135">'APC INV 250005 IVRY'!$1:$16</definedName>
    <definedName name="_xlnm.Print_Titles" localSheetId="134">'APC INV 250014 JAPAN'!$1:$16</definedName>
    <definedName name="_xlnm.Print_Titles" localSheetId="133">'APC INV 250015 USA'!$1:$16</definedName>
    <definedName name="_xlnm.Print_Titles" localSheetId="132">'APC INV 250016 C-LOG'!$1:$16</definedName>
    <definedName name="_xlnm.Print_Titles" localSheetId="131">'APC INV 250017 IVRY'!$1:$16</definedName>
    <definedName name="_xlnm.Print_Titles" localSheetId="130">'APC INV 250023 KOREA'!$1:$16</definedName>
    <definedName name="_xlnm.Print_Titles" localSheetId="129">'APC INV 250024 USA'!$1:$16</definedName>
    <definedName name="_xlnm.Print_Titles" localSheetId="128">'APC INV 250025 C-LOG'!$1:$16</definedName>
    <definedName name="_xlnm.Print_Titles" localSheetId="127">'APC INV 250026 IVRY'!$1:$16</definedName>
    <definedName name="_xlnm.Print_Titles" localSheetId="126">'APC INV 250033 JAPAN'!$1:$16</definedName>
    <definedName name="_xlnm.Print_Titles" localSheetId="125">'APC INV 250034 KOREA'!$1:$16</definedName>
    <definedName name="_xlnm.Print_Titles" localSheetId="124">'APC INV 250035 USA'!$1:$16</definedName>
    <definedName name="_xlnm.Print_Titles" localSheetId="123">'APC INV 250036 IVRY'!$1:$16</definedName>
    <definedName name="_xlnm.Print_Titles" localSheetId="122">'APC INV 250037 JAPAN'!$1:$16</definedName>
    <definedName name="_xlnm.Print_Titles" localSheetId="121">'APC INV 250038 C-LOG'!$1:$16</definedName>
    <definedName name="_xlnm.Print_Titles" localSheetId="120">'APC INV 250039 IVRY'!$1:$16</definedName>
    <definedName name="_xlnm.Print_Titles" localSheetId="119">'APC INV 250056 IVRY'!$1:$16</definedName>
    <definedName name="_xlnm.Print_Titles" localSheetId="118">'APC INV 250057 C-LOG'!$1:$16</definedName>
    <definedName name="_xlnm.Print_Titles" localSheetId="117">'APC INV 250058 KOREA'!$1:$16</definedName>
    <definedName name="_xlnm.Print_Titles" localSheetId="116">'APC INV 250059 IVRY'!$1:$16</definedName>
    <definedName name="_xlnm.Print_Titles" localSheetId="115">'APC INV 250060 C-LOG'!$1:$16</definedName>
    <definedName name="_xlnm.Print_Titles" localSheetId="114">'APC INV 250068 JAPAN'!$1:$16</definedName>
    <definedName name="_xlnm.Print_Titles" localSheetId="113">'APC INV 250069 KOREA'!$1:$16</definedName>
    <definedName name="_xlnm.Print_Titles" localSheetId="112">'APC INV 250070 USA'!$1:$16</definedName>
    <definedName name="_xlnm.Print_Titles" localSheetId="111">'APC INV 250071 C-LOG'!$1:$16</definedName>
    <definedName name="_xlnm.Print_Titles" localSheetId="110">'APC INV 250072 IVRY'!$1:$16</definedName>
    <definedName name="_xlnm.Print_Titles" localSheetId="109">'APC INV 250080 IVRY'!$1:$16</definedName>
    <definedName name="_xlnm.Print_Titles" localSheetId="108">'APC INV 250084 KOREA'!$1:$16</definedName>
    <definedName name="_xlnm.Print_Titles" localSheetId="107">'APC INV 250085 JAPAN'!$1:$16</definedName>
    <definedName name="_xlnm.Print_Titles" localSheetId="106">'APC INV 250086 USA'!$1:$16</definedName>
    <definedName name="_xlnm.Print_Titles" localSheetId="105">'APC INV 250087 C-LOG'!$1:$16</definedName>
    <definedName name="_xlnm.Print_Titles" localSheetId="104">'APC INV 250088 IVRY'!$1:$16</definedName>
    <definedName name="_xlnm.Print_Titles" localSheetId="103">'APC INV 250102 USA'!$1:$16</definedName>
    <definedName name="_xlnm.Print_Titles" localSheetId="102">'APC INV 250103 JAPAN'!$1:$16</definedName>
    <definedName name="_xlnm.Print_Titles" localSheetId="101">'APC INV 250104 KOREA'!$1:$16</definedName>
    <definedName name="_xlnm.Print_Titles" localSheetId="100">'APC INV 250105 C-LOG'!$1:$16</definedName>
    <definedName name="_xlnm.Print_Titles" localSheetId="99">'APC INV 250106 IVRY'!$1:$16</definedName>
    <definedName name="_xlnm.Print_Titles" localSheetId="98">'APC INV 250115 C-LOG'!$1:$16</definedName>
    <definedName name="_xlnm.Print_Titles" localSheetId="97">'APC INV 250116 IVRY'!$1:$16</definedName>
    <definedName name="_xlnm.Print_Titles" localSheetId="96">'APC INV 250117 JAPAN'!$1:$16</definedName>
    <definedName name="_xlnm.Print_Titles" localSheetId="95">'APC INV 250134 KOREA'!$1:$16</definedName>
    <definedName name="_xlnm.Print_Titles" localSheetId="94">'APC INV 250135 JAPAN'!$1:$16</definedName>
    <definedName name="_xlnm.Print_Titles" localSheetId="93">'APC INV 250136 C-LOG'!$1:$16</definedName>
    <definedName name="_xlnm.Print_Titles" localSheetId="92">'APC INV 250137 IVRY'!$1:$16</definedName>
    <definedName name="_xlnm.Print_Titles" localSheetId="91">'APC INV 250160 KOREA'!$1:$16</definedName>
    <definedName name="_xlnm.Print_Titles" localSheetId="90">'APC INV 250161 USA'!$1:$16</definedName>
    <definedName name="_xlnm.Print_Titles" localSheetId="89">'APC INV 250162 JAPAN'!$1:$16</definedName>
    <definedName name="_xlnm.Print_Titles" localSheetId="88">'APC INV 250163 C-LOG'!$1:$16</definedName>
    <definedName name="_xlnm.Print_Titles" localSheetId="87">'APC INV 250164 IVRY'!$1:$16</definedName>
    <definedName name="_xlnm.Print_Titles" localSheetId="86">'APC INV 250184 JAPAN'!$1:$16</definedName>
    <definedName name="_xlnm.Print_Titles" localSheetId="85">'APC INV 250185 USA'!$1:$16</definedName>
    <definedName name="_xlnm.Print_Titles" localSheetId="84">'APC INV 250186 C-LOG'!$1:$16</definedName>
    <definedName name="_xlnm.Print_Titles" localSheetId="83">'APC INV 250187 IVRY'!$1:$16</definedName>
    <definedName name="_xlnm.Print_Titles" localSheetId="82">'APC INV 250269 KOREA'!$1:$16</definedName>
    <definedName name="_xlnm.Print_Titles" localSheetId="81">'APC INV 250270 JAPAN'!$1:$16</definedName>
    <definedName name="_xlnm.Print_Titles" localSheetId="80">'APC INV 250271 USA'!$1:$16</definedName>
    <definedName name="_xlnm.Print_Titles" localSheetId="79">'APC INV 250272 C-LOG'!$1:$16</definedName>
    <definedName name="_xlnm.Print_Titles" localSheetId="78">'APC INV 250273 IVRY'!$1:$16</definedName>
    <definedName name="_xlnm.Print_Titles" localSheetId="77">'APC INV 250275 JAPAN'!$1:$16</definedName>
    <definedName name="_xlnm.Print_Titles" localSheetId="76">'APC INV 250276 KOREA'!$1:$16</definedName>
    <definedName name="_xlnm.Print_Titles" localSheetId="75">'APC INV 250277 USA'!$1:$16</definedName>
    <definedName name="_xlnm.Print_Titles" localSheetId="74">'APC INV 250278 IVRY'!$1:$16</definedName>
    <definedName name="_xlnm.Print_Titles" localSheetId="73">'APC INV 250279 C-LOG'!$1:$16</definedName>
    <definedName name="_xlnm.Print_Titles" localSheetId="72">'APC INV 250349 JAPAN'!$1:$16</definedName>
    <definedName name="_xlnm.Print_Titles" localSheetId="71">'APC INV 250350 KOREA'!$1:$16</definedName>
    <definedName name="_xlnm.Print_Titles" localSheetId="70">'APC INV 250351 USA'!$1:$16</definedName>
    <definedName name="_xlnm.Print_Titles" localSheetId="69">'APC INV 250352 C-LOG'!$1:$16</definedName>
    <definedName name="_xlnm.Print_Titles" localSheetId="68">'APC INV 250353 IVRY'!$1:$16</definedName>
    <definedName name="_xlnm.Print_Titles" localSheetId="67">'APC INV 250369 KOREA'!$1:$16</definedName>
    <definedName name="_xlnm.Print_Titles" localSheetId="66">'APC INV 250370 JAPAN'!$1:$16</definedName>
    <definedName name="_xlnm.Print_Titles" localSheetId="65">'APC INV 250371 C-LOG'!$1:$16</definedName>
    <definedName name="_xlnm.Print_Titles" localSheetId="64">'APC INV 250372 USA'!$1:$16</definedName>
    <definedName name="_xlnm.Print_Titles" localSheetId="63">'APC INV 250373 IVRY'!$1:$16</definedName>
    <definedName name="_xlnm.Print_Titles" localSheetId="62">'APC INV 260001 USA '!$1:$16</definedName>
    <definedName name="_xlnm.Print_Titles" localSheetId="61">'APC INV 260002 C-LOG'!$1:$16</definedName>
    <definedName name="_xlnm.Print_Titles" localSheetId="60">'APC INV 260003 IVRY'!$1:$16</definedName>
    <definedName name="_xlnm.Print_Titles" localSheetId="59">'APC INV 260037 KOREA'!$1:$16</definedName>
    <definedName name="_xlnm.Print_Titles" localSheetId="58">'APC INV 260038 USA'!$1:$16</definedName>
    <definedName name="_xlnm.Print_Titles" localSheetId="57">'APC INV 260039 JAPAN'!$1:$16</definedName>
    <definedName name="_xlnm.Print_Titles" localSheetId="56">'APC INV 260040 C-LOG'!$1:$16</definedName>
    <definedName name="_xlnm.Print_Titles" localSheetId="55">'APC INV 260041 IVRY'!$1:$16</definedName>
    <definedName name="_xlnm.Print_Titles" localSheetId="54">'APC INV 260072 USA'!$1:$16</definedName>
    <definedName name="_xlnm.Print_Titles" localSheetId="53">'APC INV 260073 KOREA'!$1:$16</definedName>
    <definedName name="_xlnm.Print_Titles" localSheetId="52">'APC INV 260074 JAPAN'!$1:$16</definedName>
    <definedName name="_xlnm.Print_Titles" localSheetId="51">'APC INV 260075 C-LOG'!$1:$16</definedName>
    <definedName name="_xlnm.Print_Titles" localSheetId="50">'APC INV 260076 IVRY'!$1:$16</definedName>
    <definedName name="_xlnm.Print_Titles" localSheetId="49">'APC INV 260093 IVRY'!$1:$16</definedName>
    <definedName name="_xlnm.Print_Titles" localSheetId="48">'APC INV 260139 JAPAN'!$1:$16</definedName>
    <definedName name="_xlnm.Print_Titles" localSheetId="47">'APC INV 260140 KOREA'!$1:$16</definedName>
    <definedName name="_xlnm.Print_Titles" localSheetId="46">'APC INV 260141 USA'!$1:$16</definedName>
    <definedName name="_xlnm.Print_Titles" localSheetId="45">'APC INV 260142 C-LOG'!$1:$16</definedName>
    <definedName name="_xlnm.Print_Titles" localSheetId="44">'APC INV 260143 IVRY'!$1:$16</definedName>
    <definedName name="_xlnm.Print_Titles" localSheetId="43">'APC INV 260144 KOREA'!$1:$16</definedName>
    <definedName name="_xlnm.Print_Titles" localSheetId="42">'APC INV 260145 JAPAN'!$1:$16</definedName>
    <definedName name="_xlnm.Print_Titles" localSheetId="41">'APC INV 260146 JAPAN'!$1:$16</definedName>
    <definedName name="_xlnm.Print_Titles" localSheetId="40">'APC INV 260152 JAPAN'!$1:$16</definedName>
    <definedName name="_xlnm.Print_Titles" localSheetId="39">'APC INV 260153 USA'!$1:$16</definedName>
    <definedName name="_xlnm.Print_Titles" localSheetId="38">'APC INV 260154 KOREA'!$1:$16</definedName>
    <definedName name="_xlnm.Print_Titles" localSheetId="37">'APC INV 260155 C-LOG'!$1:$16</definedName>
    <definedName name="_xlnm.Print_Titles" localSheetId="36">'APC INV 260156 IVRY'!$1:$16</definedName>
    <definedName name="_xlnm.Print_Titles" localSheetId="35">'APC INV 260167 USA'!$1:$16</definedName>
    <definedName name="_xlnm.Print_Titles" localSheetId="34">'APC INV 260168 JAPAN'!$1:$16</definedName>
    <definedName name="_xlnm.Print_Titles" localSheetId="33">'APC INV 260169 KOREA'!$1:$16</definedName>
    <definedName name="_xlnm.Print_Titles" localSheetId="32">'APC INV 260170 C-LOG'!$1:$16</definedName>
    <definedName name="_xlnm.Print_Titles" localSheetId="31">'APC INV 260171 IVRY'!$1:$16</definedName>
    <definedName name="_xlnm.Print_Titles" localSheetId="30">'APC INV 260183 JAPAN'!$1:$16</definedName>
    <definedName name="_xlnm.Print_Titles" localSheetId="29">'APC INV 260184 USA'!$1:$16</definedName>
    <definedName name="_xlnm.Print_Titles" localSheetId="28">'APC INV 260185 KOREA'!$1:$16</definedName>
    <definedName name="_xlnm.Print_Titles" localSheetId="27">'APC INV 260186 C-LOG'!$1:$16</definedName>
    <definedName name="_xlnm.Print_Titles" localSheetId="26">'APC INV 260187 IVRY'!$1:$16</definedName>
    <definedName name="_xlnm.Print_Titles" localSheetId="25">'APC INV 260194 KOREA'!$1:$16</definedName>
    <definedName name="_xlnm.Print_Titles" localSheetId="24">'APC INV 260195 USA'!$1:$16</definedName>
    <definedName name="_xlnm.Print_Titles" localSheetId="23">'APC INV 260196 JAPAN'!$1:$16</definedName>
    <definedName name="_xlnm.Print_Titles" localSheetId="22">'APC INV 260197 C-LOG'!$1:$16</definedName>
    <definedName name="_xlnm.Print_Titles" localSheetId="21">'APC INV 260198 IVRY'!$1:$16</definedName>
    <definedName name="_xlnm.Print_Titles" localSheetId="20">'APC INV 260203 JAPAN'!$1:$16</definedName>
    <definedName name="_xlnm.Print_Titles" localSheetId="19">'APC INV 260204 USA'!$1:$16</definedName>
    <definedName name="_xlnm.Print_Titles" localSheetId="18">'APC INV 260205 KOREA'!$1:$16</definedName>
    <definedName name="_xlnm.Print_Titles" localSheetId="17">'APC INV 260206 C-LOG'!$1:$16</definedName>
    <definedName name="_xlnm.Print_Titles" localSheetId="16">'APC INV 260207 IVRY'!$1:$16</definedName>
    <definedName name="_xlnm.Print_Titles" localSheetId="15">'APC INV 260212 KOREA'!$1:$16</definedName>
    <definedName name="_xlnm.Print_Titles" localSheetId="14">'APC INV 260213 JAPAN'!$1:$16</definedName>
    <definedName name="_xlnm.Print_Titles" localSheetId="13">'APC INV 260214 USA'!$1:$16</definedName>
    <definedName name="_xlnm.Print_Titles" localSheetId="12">'APC INV 260215 IVRY'!$1:$16</definedName>
    <definedName name="_xlnm.Print_Titles" localSheetId="11">'APC INV 260217 C-LOG'!$1:$16</definedName>
    <definedName name="_xlnm.Print_Titles" localSheetId="10">'APC INV 260233 KOREA'!$1:$16</definedName>
    <definedName name="_xlnm.Print_Titles" localSheetId="9">'APC INV 260234 JAPAN'!$1:$16</definedName>
    <definedName name="_xlnm.Print_Titles" localSheetId="8">'APC INV 260235 C-LOG'!$1:$16</definedName>
    <definedName name="_xlnm.Print_Titles" localSheetId="7">'APC INV 260244 JAPAN'!$1:$16</definedName>
    <definedName name="_xlnm.Print_Titles" localSheetId="6">'APC INV 260245 KOREA'!$1:$16</definedName>
    <definedName name="_xlnm.Print_Titles" localSheetId="5">'APC INV 260246 C-LOG'!$1:$16</definedName>
    <definedName name="_xlnm.Print_Titles" localSheetId="4">'APC INV 260254 KOREA'!$1:$16</definedName>
    <definedName name="_xlnm.Print_Titles" localSheetId="3">'APC INV 260255 JAPAN '!$1:$16</definedName>
    <definedName name="_xlnm.Print_Titles" localSheetId="2">'APC INV 260256 DOAUNES USA'!$1:$16</definedName>
    <definedName name="_xlnm.Print_Titles" localSheetId="1">'APC INV 260257 C-LOG'!$1:$16</definedName>
    <definedName name="_xlnm.Print_Titles" localSheetId="0">'APC INV 260258 IVRY'!$1:$16</definedName>
    <definedName name="_xlnm.Print_Titles" localSheetId="468">'APC INV 36915'!$1:$17</definedName>
    <definedName name="_xlnm.Print_Titles" localSheetId="467">'APC INV 36948'!$1:$17</definedName>
    <definedName name="_xlnm.Print_Titles" localSheetId="466">'APC INV 36985'!$1:$17</definedName>
    <definedName name="_xlnm.Print_Titles" localSheetId="465">'APC INV 36992'!$1:$17</definedName>
    <definedName name="_xlnm.Print_Titles" localSheetId="464">'APC INV 36998'!$1:$17</definedName>
    <definedName name="_xlnm.Print_Titles" localSheetId="463">'APC INV 37015'!$1:$17</definedName>
    <definedName name="_xlnm.Print_Titles" localSheetId="462">'APC INV 37016'!$1:$17</definedName>
    <definedName name="_xlnm.Print_Titles" localSheetId="461">'APC INV 37019'!$1:$17</definedName>
    <definedName name="_xlnm.Print_Titles" localSheetId="460">'APC INV 37027'!$1:$17</definedName>
    <definedName name="_xlnm.Print_Titles" localSheetId="459">'APC INV 37030'!$1:$17</definedName>
    <definedName name="_xlnm.Print_Titles" localSheetId="458">'APC INV 37036'!$1:$17</definedName>
    <definedName name="_xlnm.Print_Titles" localSheetId="457">'APC INV 37074'!$1:$17</definedName>
    <definedName name="_xlnm.Print_Titles" localSheetId="456">'APC INV 37112'!$1:$17</definedName>
    <definedName name="_xlnm.Print_Titles" localSheetId="455">'APC INV 37118'!$1:$17</definedName>
    <definedName name="_xlnm.Print_Titles" localSheetId="454">'APC INV 37156'!$1:$17</definedName>
    <definedName name="_xlnm.Print_Titles" localSheetId="453">'APC INV 37157'!$1:$17</definedName>
    <definedName name="_xlnm.Print_Titles" localSheetId="452">'APC INV 37177'!$1:$17</definedName>
    <definedName name="_xlnm.Print_Titles" localSheetId="451">'APC INV 37191'!$1:$17</definedName>
    <definedName name="_xlnm.Print_Titles" localSheetId="450">'APC INV 37205'!$1:$17</definedName>
    <definedName name="_xlnm.Print_Titles" localSheetId="449">'APC INV 37256'!$1:$16</definedName>
    <definedName name="_xlnm.Print_Titles" localSheetId="448">'APC INV 37266'!$1:$17</definedName>
    <definedName name="_xlnm.Print_Titles" localSheetId="447">'APC INV 37268'!$1:$16</definedName>
    <definedName name="_xlnm.Print_Titles" localSheetId="446">'APC INV 37278'!$1:$16</definedName>
    <definedName name="_xlnm.Print_Titles" localSheetId="445">'APC INV 37284'!$1:$16</definedName>
    <definedName name="_xlnm.Print_Titles" localSheetId="444">'APC INV 37290'!$1:$16</definedName>
    <definedName name="_xlnm.Print_Titles" localSheetId="443">'APC INV 37303'!$1:$16</definedName>
    <definedName name="_xlnm.Print_Titles" localSheetId="442">'APC INV 37308'!$1:$17</definedName>
    <definedName name="_xlnm.Print_Titles" localSheetId="441">'APC INV 37309'!$1:$16</definedName>
    <definedName name="_xlnm.Print_Titles" localSheetId="440">'APC INV 37342'!$1:$16</definedName>
    <definedName name="_xlnm.Print_Titles" localSheetId="439">'APC INV 37351'!$1:$16</definedName>
    <definedName name="_xlnm.Print_Titles" localSheetId="438">'APC INV 37379'!$1:$16</definedName>
    <definedName name="_xlnm.Print_Titles" localSheetId="437">'APC INV 37380 USA'!$1:$16</definedName>
    <definedName name="_xlnm.Print_Titles" localSheetId="202">'APC JAPAN 09.02'!$1:$16</definedName>
    <definedName name="_xlnm.Print_Titles" localSheetId="195">'APC RETAIL 16.02'!$1:$16</definedName>
    <definedName name="_xlnm.Print_Titles" localSheetId="198">'APC RETAIL9.02'!$1:$16</definedName>
    <definedName name="_xlnm.Print_Titles" localSheetId="200">'APC USA 09.02'!$1:$16</definedName>
    <definedName name="_xlnm.Print_Titles" localSheetId="197">'APC USA 16.02'!$1:$16</definedName>
    <definedName name="_xlnm.Print_Titles" localSheetId="196">'APC WHOLESALE 16.02'!$1:$16</definedName>
    <definedName name="_xlnm.Print_Titles" localSheetId="199">'APC WHOLESALE 9.02'!$1:$16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7" i="527" l="1"/>
  <c r="O35" i="527"/>
  <c r="O52" i="527"/>
  <c r="O69" i="527"/>
  <c r="O86" i="527"/>
  <c r="O103" i="527"/>
  <c r="O114" i="527"/>
  <c r="O36" i="525"/>
  <c r="O27" i="525"/>
  <c r="O17" i="525"/>
  <c r="M44" i="528"/>
  <c r="M30" i="528"/>
  <c r="M17" i="528"/>
  <c r="N45" i="528" l="1"/>
  <c r="P115" i="527" l="1"/>
  <c r="P37" i="525"/>
  <c r="O17" i="524"/>
  <c r="P30" i="524"/>
  <c r="O29" i="524"/>
  <c r="N30" i="523" l="1"/>
  <c r="N17" i="523"/>
  <c r="O31" i="523"/>
  <c r="O31" i="522"/>
  <c r="O42" i="522"/>
  <c r="P43" i="522"/>
  <c r="O17" i="522"/>
  <c r="N24" i="521"/>
  <c r="N17" i="521"/>
  <c r="O25" i="521"/>
  <c r="O20" i="520" l="1"/>
  <c r="P21" i="520"/>
  <c r="O31" i="519"/>
  <c r="P32" i="519"/>
  <c r="O17" i="519" l="1"/>
  <c r="O41" i="518"/>
  <c r="P42" i="518"/>
  <c r="O30" i="518"/>
  <c r="O17" i="518"/>
  <c r="N35" i="517" l="1"/>
  <c r="N26" i="517"/>
  <c r="N17" i="517"/>
  <c r="O36" i="517"/>
  <c r="M26" i="516"/>
  <c r="P22" i="515"/>
  <c r="M17" i="516"/>
  <c r="N27" i="516"/>
  <c r="O29" i="514"/>
  <c r="O17" i="514"/>
  <c r="N27" i="512" l="1"/>
  <c r="N17" i="512"/>
  <c r="O21" i="515"/>
  <c r="P30" i="514"/>
  <c r="O22" i="513"/>
  <c r="N21" i="513"/>
  <c r="O28" i="512" l="1"/>
  <c r="M20" i="511"/>
  <c r="N21" i="511"/>
  <c r="P21" i="510"/>
  <c r="O20" i="510"/>
  <c r="O24" i="509"/>
  <c r="N23" i="509"/>
  <c r="O21" i="508"/>
  <c r="N20" i="508"/>
  <c r="O20" i="507"/>
  <c r="P21" i="507"/>
  <c r="M44" i="506"/>
  <c r="M30" i="506" l="1"/>
  <c r="M17" i="506"/>
  <c r="N45" i="506"/>
  <c r="P42" i="505"/>
  <c r="O17" i="505"/>
  <c r="O41" i="505"/>
  <c r="O42" i="504" l="1"/>
  <c r="O35" i="504"/>
  <c r="O17" i="504"/>
  <c r="P43" i="504"/>
  <c r="N29" i="503" l="1"/>
  <c r="N17" i="503"/>
  <c r="O30" i="503"/>
  <c r="N27" i="502" l="1"/>
  <c r="N17" i="502"/>
  <c r="O28" i="502"/>
  <c r="N47" i="501"/>
  <c r="M46" i="501"/>
  <c r="M34" i="501"/>
  <c r="M17" i="501"/>
  <c r="O42" i="500"/>
  <c r="P43" i="500"/>
  <c r="O30" i="500"/>
  <c r="O17" i="500" l="1"/>
  <c r="N17" i="499"/>
  <c r="N29" i="499"/>
  <c r="O30" i="499"/>
  <c r="O22" i="498"/>
  <c r="N21" i="498"/>
  <c r="O23" i="497"/>
  <c r="O17" i="497" l="1"/>
  <c r="P24" i="497"/>
  <c r="M29" i="496"/>
  <c r="M17" i="496"/>
  <c r="N30" i="496" l="1"/>
  <c r="O21" i="495"/>
  <c r="P22" i="495"/>
  <c r="N22" i="494" l="1"/>
  <c r="O23" i="494"/>
  <c r="O24" i="493"/>
  <c r="O17" i="493"/>
  <c r="P25" i="493"/>
  <c r="O22" i="492" l="1"/>
  <c r="N21" i="492"/>
  <c r="Q71" i="490"/>
  <c r="M40" i="491"/>
  <c r="M31" i="491"/>
  <c r="M17" i="491"/>
  <c r="O75" i="490"/>
  <c r="O68" i="490"/>
  <c r="O51" i="490"/>
  <c r="O34" i="490"/>
  <c r="O17" i="490"/>
  <c r="N17" i="488" l="1"/>
  <c r="N17" i="489"/>
  <c r="N30" i="489"/>
  <c r="O17" i="487" l="1"/>
  <c r="N41" i="491"/>
  <c r="P76" i="490"/>
  <c r="O31" i="489"/>
  <c r="N25" i="488"/>
  <c r="O26" i="488"/>
  <c r="P26" i="487" l="1"/>
  <c r="O25" i="487"/>
  <c r="O21" i="486"/>
  <c r="N20" i="486"/>
  <c r="P21" i="485" l="1"/>
  <c r="O20" i="485"/>
  <c r="O22" i="484"/>
  <c r="N21" i="484"/>
  <c r="M26" i="483"/>
  <c r="M45" i="483"/>
  <c r="M17" i="483"/>
  <c r="P102" i="482"/>
  <c r="O101" i="482"/>
  <c r="O69" i="482"/>
  <c r="O51" i="482"/>
  <c r="O34" i="482"/>
  <c r="O17" i="482"/>
  <c r="O43" i="481"/>
  <c r="N17" i="481"/>
  <c r="N17" i="480"/>
  <c r="O35" i="480"/>
  <c r="N34" i="480"/>
  <c r="P26" i="479" l="1"/>
  <c r="O25" i="479"/>
  <c r="O17" i="479"/>
  <c r="N46" i="483"/>
  <c r="N42" i="481" l="1"/>
  <c r="M24" i="478"/>
  <c r="N25" i="478"/>
  <c r="M51" i="475"/>
  <c r="M34" i="475"/>
  <c r="M17" i="475"/>
  <c r="O65" i="474"/>
  <c r="P66" i="474"/>
  <c r="O17" i="474" l="1"/>
  <c r="N52" i="475" l="1"/>
  <c r="O24" i="477" l="1"/>
  <c r="N23" i="477"/>
  <c r="O23" i="476"/>
  <c r="N22" i="476"/>
  <c r="O17" i="473"/>
  <c r="O34" i="473"/>
  <c r="P35" i="473"/>
  <c r="N102" i="471" l="1"/>
  <c r="M101" i="471"/>
  <c r="M83" i="471"/>
  <c r="M70" i="471"/>
  <c r="M51" i="471"/>
  <c r="M34" i="471"/>
  <c r="M17" i="471"/>
  <c r="O73" i="470"/>
  <c r="P74" i="470"/>
  <c r="O43" i="470"/>
  <c r="O30" i="470"/>
  <c r="O17" i="470"/>
  <c r="P43" i="469"/>
  <c r="O42" i="469"/>
  <c r="O30" i="469"/>
  <c r="O17" i="469"/>
  <c r="N28" i="468"/>
  <c r="N17" i="468"/>
  <c r="O29" i="468"/>
  <c r="N17" i="472" l="1"/>
  <c r="O26" i="472"/>
  <c r="N25" i="472"/>
  <c r="N94" i="467" l="1"/>
  <c r="M93" i="467"/>
  <c r="M85" i="467"/>
  <c r="M68" i="467"/>
  <c r="M51" i="467"/>
  <c r="M34" i="467"/>
  <c r="M17" i="467"/>
  <c r="P49" i="466"/>
  <c r="O48" i="466"/>
  <c r="O34" i="466"/>
  <c r="O17" i="466"/>
  <c r="N48" i="465" l="1"/>
  <c r="N43" i="465"/>
  <c r="N30" i="465"/>
  <c r="N17" i="465"/>
  <c r="O49" i="465"/>
  <c r="O22" i="461"/>
  <c r="N24" i="464"/>
  <c r="M23" i="464"/>
  <c r="N23" i="462"/>
  <c r="O29" i="463"/>
  <c r="O24" i="462"/>
  <c r="P30" i="463"/>
  <c r="P23" i="461"/>
  <c r="N26" i="460" l="1"/>
  <c r="O27" i="460"/>
  <c r="N30" i="459"/>
  <c r="M29" i="459"/>
  <c r="O26" i="458"/>
  <c r="P27" i="458"/>
  <c r="O24" i="457"/>
  <c r="N23" i="457"/>
  <c r="O21" i="456"/>
  <c r="N20" i="456"/>
  <c r="O20" i="455"/>
  <c r="P21" i="455"/>
  <c r="O103" i="454"/>
  <c r="P104" i="454"/>
  <c r="O99" i="454"/>
  <c r="O82" i="454"/>
  <c r="O65" i="454"/>
  <c r="O17" i="454"/>
  <c r="M88" i="453" l="1"/>
  <c r="M80" i="453"/>
  <c r="M62" i="453"/>
  <c r="M45" i="453"/>
  <c r="M17" i="453"/>
  <c r="N89" i="453"/>
  <c r="O30" i="452" l="1"/>
  <c r="P31" i="452"/>
  <c r="N25" i="451" l="1"/>
  <c r="N17" i="451"/>
  <c r="O26" i="451"/>
  <c r="O17" i="450"/>
  <c r="O33" i="450"/>
  <c r="O41" i="450"/>
  <c r="P42" i="450"/>
  <c r="P30" i="445" l="1"/>
  <c r="M91" i="449" l="1"/>
  <c r="M87" i="449"/>
  <c r="M68" i="449"/>
  <c r="M51" i="449"/>
  <c r="M34" i="449"/>
  <c r="M17" i="449"/>
  <c r="N92" i="449"/>
  <c r="O48" i="448"/>
  <c r="O34" i="448"/>
  <c r="O17" i="448"/>
  <c r="P49" i="448"/>
  <c r="O24" i="447"/>
  <c r="O17" i="447"/>
  <c r="P25" i="447"/>
  <c r="O23" i="446" l="1"/>
  <c r="N22" i="446"/>
  <c r="O29" i="445" l="1"/>
  <c r="O17" i="445"/>
  <c r="M43" i="444" l="1"/>
  <c r="M30" i="444"/>
  <c r="M17" i="444"/>
  <c r="N44" i="444"/>
  <c r="O17" i="443"/>
  <c r="O33" i="443" l="1"/>
  <c r="P34" i="443"/>
  <c r="O20" i="442"/>
  <c r="P21" i="442"/>
  <c r="P21" i="441" l="1"/>
  <c r="O20" i="441"/>
  <c r="M73" i="440" l="1"/>
  <c r="O61" i="439"/>
  <c r="O43" i="439"/>
  <c r="N74" i="440" l="1"/>
  <c r="M52" i="440"/>
  <c r="M34" i="440"/>
  <c r="M17" i="440"/>
  <c r="P62" i="439" l="1"/>
  <c r="O17" i="439"/>
  <c r="O30" i="439"/>
  <c r="O17" i="438"/>
  <c r="O32" i="438"/>
  <c r="P33" i="438"/>
  <c r="O51" i="437"/>
  <c r="P52" i="437"/>
  <c r="O43" i="437"/>
  <c r="O30" i="437"/>
  <c r="O17" i="437"/>
  <c r="N24" i="436" l="1"/>
  <c r="N17" i="436"/>
  <c r="O25" i="436"/>
  <c r="P35" i="434" l="1"/>
  <c r="O34" i="434"/>
  <c r="O17" i="434"/>
  <c r="O83" i="435" l="1"/>
  <c r="N63" i="435"/>
  <c r="N46" i="435"/>
  <c r="N17" i="435"/>
  <c r="N82" i="435" l="1"/>
  <c r="P21" i="433" l="1"/>
  <c r="O20" i="433"/>
  <c r="O24" i="432" l="1"/>
  <c r="N23" i="432"/>
  <c r="O23" i="431" l="1"/>
  <c r="P24" i="431"/>
  <c r="O22" i="430"/>
  <c r="P23" i="430"/>
  <c r="O21" i="429"/>
  <c r="P22" i="429"/>
  <c r="P71" i="428" l="1"/>
  <c r="O70" i="428"/>
  <c r="O55" i="428"/>
  <c r="O17" i="428"/>
  <c r="O17" i="427"/>
  <c r="O77" i="427"/>
  <c r="O57" i="427"/>
  <c r="O24" i="425"/>
  <c r="O17" i="426"/>
  <c r="O25" i="426"/>
  <c r="O37" i="424"/>
  <c r="O17" i="424"/>
  <c r="P78" i="427"/>
  <c r="P26" i="426"/>
  <c r="P25" i="425"/>
  <c r="P38" i="424"/>
  <c r="O114" i="420"/>
  <c r="O101" i="420"/>
  <c r="O111" i="419"/>
  <c r="O91" i="419"/>
  <c r="P112" i="419"/>
  <c r="O70" i="419"/>
  <c r="O31" i="419"/>
  <c r="O17" i="419"/>
  <c r="O49" i="418"/>
  <c r="O17" i="418"/>
  <c r="O17" i="423"/>
  <c r="P115" i="420"/>
  <c r="O56" i="420"/>
  <c r="O43" i="420"/>
  <c r="O30" i="420"/>
  <c r="O17" i="420"/>
  <c r="P50" i="418"/>
  <c r="O26" i="423"/>
  <c r="P27" i="423"/>
  <c r="O25" i="422"/>
  <c r="P26" i="422"/>
  <c r="O35" i="417"/>
  <c r="P36" i="417"/>
  <c r="O26" i="417"/>
  <c r="O17" i="417"/>
  <c r="P23" i="416"/>
  <c r="O22" i="416"/>
  <c r="P26" i="415"/>
  <c r="O25" i="415"/>
  <c r="P23" i="414"/>
  <c r="O22" i="414"/>
  <c r="P22" i="413"/>
  <c r="O21" i="413"/>
  <c r="P23" i="412"/>
  <c r="O22" i="412"/>
  <c r="O33" i="408"/>
  <c r="O17" i="408"/>
  <c r="O17" i="407"/>
  <c r="P30" i="411"/>
  <c r="O29" i="411"/>
  <c r="O22" i="410"/>
  <c r="P23" i="410"/>
  <c r="O22" i="409"/>
  <c r="P23" i="409"/>
  <c r="P34" i="408"/>
  <c r="P32" i="407"/>
  <c r="O31" i="407"/>
  <c r="O29" i="406"/>
  <c r="O39" i="405"/>
  <c r="O17" i="405"/>
  <c r="P30" i="406"/>
  <c r="P40" i="405"/>
  <c r="O22" i="404"/>
  <c r="P23" i="404"/>
  <c r="O25" i="403"/>
  <c r="P26" i="403"/>
  <c r="P23" i="402"/>
  <c r="O22" i="402"/>
  <c r="P22" i="401"/>
  <c r="O21" i="401"/>
  <c r="P23" i="400"/>
  <c r="O22" i="400"/>
  <c r="O60" i="399"/>
  <c r="O34" i="399"/>
  <c r="O17" i="399"/>
  <c r="O69" i="398"/>
  <c r="P70" i="398"/>
  <c r="O17" i="398"/>
  <c r="O35" i="398"/>
  <c r="O30" i="397"/>
  <c r="O17" i="397"/>
  <c r="P61" i="399"/>
  <c r="P58" i="397"/>
  <c r="O57" i="397"/>
  <c r="O25" i="396"/>
  <c r="O17" i="396"/>
  <c r="P26" i="396"/>
  <c r="O34" i="395"/>
  <c r="O17" i="395"/>
  <c r="P35" i="395"/>
  <c r="O58" i="394"/>
  <c r="O52" i="394"/>
  <c r="O34" i="394"/>
  <c r="O17" i="394"/>
  <c r="P59" i="394"/>
  <c r="O23" i="393"/>
  <c r="P24" i="393"/>
  <c r="P21" i="392"/>
  <c r="O20" i="392"/>
  <c r="O23" i="391"/>
  <c r="P24" i="391"/>
  <c r="O20" i="390"/>
  <c r="P21" i="390"/>
  <c r="P21" i="389"/>
  <c r="O20" i="389"/>
  <c r="O20" i="388"/>
  <c r="P21" i="388"/>
  <c r="P31" i="387"/>
  <c r="O17" i="387"/>
  <c r="O44" i="386"/>
  <c r="O17" i="386"/>
  <c r="O30" i="386"/>
  <c r="O27" i="384"/>
  <c r="O17" i="384"/>
  <c r="O30" i="387"/>
  <c r="P45" i="386"/>
  <c r="P24" i="385"/>
  <c r="O23" i="385"/>
  <c r="P28" i="384"/>
  <c r="P49" i="383"/>
  <c r="O48" i="383"/>
  <c r="O30" i="383"/>
  <c r="O17" i="383"/>
  <c r="P30" i="382"/>
  <c r="O17" i="382"/>
  <c r="O29" i="382"/>
  <c r="O26" i="381"/>
  <c r="O17" i="381"/>
  <c r="P27" i="381"/>
  <c r="P40" i="380"/>
  <c r="O39" i="380"/>
  <c r="O30" i="380"/>
  <c r="O17" i="380"/>
  <c r="O31" i="379"/>
  <c r="O17" i="379"/>
  <c r="P32" i="379"/>
  <c r="P24" i="378"/>
  <c r="O23" i="378"/>
  <c r="P24" i="377"/>
  <c r="O23" i="377"/>
  <c r="P28" i="376"/>
  <c r="O27" i="376"/>
  <c r="P21" i="375"/>
  <c r="O20" i="375"/>
  <c r="P42" i="373"/>
  <c r="O17" i="373"/>
  <c r="O31" i="373"/>
  <c r="O41" i="373"/>
  <c r="O17" i="374"/>
  <c r="O17" i="370"/>
  <c r="P28" i="372"/>
  <c r="O17" i="372"/>
  <c r="O24" i="371"/>
  <c r="P35" i="374"/>
  <c r="O34" i="374"/>
  <c r="O27" i="372"/>
  <c r="P25" i="371"/>
  <c r="P25" i="370"/>
  <c r="O24" i="370"/>
  <c r="P33" i="368"/>
  <c r="O32" i="368"/>
  <c r="P37" i="369"/>
  <c r="O36" i="369"/>
  <c r="P28" i="367"/>
  <c r="O27" i="367"/>
  <c r="P21" i="366"/>
  <c r="O20" i="366"/>
  <c r="P52" i="365"/>
  <c r="O17" i="365"/>
  <c r="O51" i="365"/>
  <c r="O45" i="364"/>
  <c r="O31" i="364"/>
  <c r="O96" i="364"/>
  <c r="O17" i="364"/>
  <c r="P97" i="364"/>
  <c r="P38" i="363"/>
  <c r="O37" i="363"/>
  <c r="P22" i="362"/>
  <c r="O21" i="362"/>
  <c r="O68" i="361"/>
  <c r="P69" i="361"/>
  <c r="O54" i="361"/>
  <c r="O35" i="361"/>
  <c r="O17" i="361"/>
  <c r="O123" i="360"/>
  <c r="O130" i="360"/>
  <c r="P131" i="360"/>
  <c r="O110" i="360"/>
  <c r="O97" i="360"/>
  <c r="O83" i="360"/>
  <c r="O70" i="360"/>
  <c r="O57" i="360"/>
  <c r="O44" i="360"/>
  <c r="O31" i="360"/>
  <c r="O17" i="360"/>
  <c r="O17" i="359"/>
  <c r="P32" i="359"/>
  <c r="O37" i="358"/>
  <c r="O30" i="358"/>
  <c r="O17" i="358"/>
  <c r="O28" i="356"/>
  <c r="P29" i="356"/>
  <c r="O17" i="356"/>
  <c r="O31" i="359"/>
  <c r="P38" i="358"/>
  <c r="O24" i="354"/>
  <c r="P25" i="354"/>
  <c r="P26" i="355"/>
  <c r="O25" i="355"/>
  <c r="P24" i="353"/>
  <c r="O23" i="353"/>
  <c r="O17" i="350"/>
  <c r="P40" i="351"/>
  <c r="O17" i="351"/>
  <c r="P24" i="352"/>
  <c r="O23" i="352"/>
  <c r="O39" i="351"/>
  <c r="P38" i="350"/>
  <c r="O37" i="350"/>
  <c r="P24" i="349"/>
  <c r="O23" i="349"/>
  <c r="O71" i="346"/>
  <c r="P40" i="347"/>
  <c r="O39" i="347"/>
  <c r="O52" i="348"/>
  <c r="O17" i="348"/>
  <c r="P53" i="348"/>
  <c r="P72" i="346"/>
  <c r="O40" i="345"/>
  <c r="O17" i="345"/>
  <c r="O30" i="343"/>
  <c r="O17" i="344"/>
  <c r="P32" i="344"/>
  <c r="O31" i="344"/>
  <c r="P31" i="343"/>
  <c r="O17" i="343"/>
  <c r="P41" i="345"/>
  <c r="P25" i="342"/>
  <c r="O24" i="342"/>
  <c r="P24" i="341"/>
  <c r="O23" i="341"/>
  <c r="P24" i="340"/>
  <c r="O23" i="340"/>
  <c r="P25" i="339"/>
  <c r="O24" i="339"/>
  <c r="O72" i="338"/>
  <c r="P73" i="338"/>
  <c r="O57" i="338"/>
  <c r="O17" i="338"/>
  <c r="P67" i="337"/>
  <c r="O66" i="337"/>
  <c r="O17" i="337"/>
  <c r="P25" i="336"/>
  <c r="O24" i="336"/>
  <c r="O17" i="334"/>
  <c r="O42" i="334"/>
  <c r="P43" i="334"/>
  <c r="O79" i="333"/>
  <c r="O52" i="333"/>
  <c r="P80" i="333"/>
  <c r="O86" i="321"/>
  <c r="O59" i="321"/>
  <c r="P87" i="321"/>
  <c r="O34" i="333"/>
  <c r="O17" i="333"/>
  <c r="O39" i="321"/>
  <c r="O17" i="321"/>
  <c r="O17" i="332"/>
  <c r="P36" i="332"/>
  <c r="O35" i="332"/>
  <c r="P21" i="331"/>
  <c r="O20" i="331"/>
  <c r="K28" i="328"/>
  <c r="J23" i="329"/>
  <c r="K23" i="329"/>
  <c r="J28" i="328"/>
  <c r="K20" i="327"/>
  <c r="J20" i="327"/>
  <c r="K46" i="326"/>
  <c r="J46" i="326"/>
  <c r="K39" i="325"/>
  <c r="J39" i="325"/>
  <c r="J27" i="324"/>
  <c r="K27" i="324"/>
  <c r="J24" i="323"/>
  <c r="K24" i="323"/>
  <c r="K27" i="322"/>
  <c r="J26" i="322"/>
  <c r="K27" i="315"/>
  <c r="J26" i="315"/>
  <c r="O17" i="320"/>
  <c r="O33" i="320"/>
  <c r="P34" i="320"/>
  <c r="P24" i="319"/>
  <c r="O23" i="319"/>
  <c r="P45" i="317"/>
  <c r="O44" i="317"/>
  <c r="O59" i="318"/>
  <c r="P60" i="318"/>
  <c r="O17" i="318"/>
  <c r="O35" i="316"/>
  <c r="P36" i="316"/>
  <c r="O36" i="318"/>
  <c r="O17" i="317"/>
  <c r="O38" i="317"/>
  <c r="O17" i="316"/>
  <c r="O26" i="313"/>
  <c r="P27" i="314"/>
  <c r="O26" i="314"/>
  <c r="P27" i="313"/>
  <c r="P23" i="312"/>
  <c r="O22" i="312"/>
  <c r="P44" i="311"/>
  <c r="P37" i="310"/>
  <c r="P29" i="309"/>
  <c r="O43" i="311"/>
  <c r="O17" i="311"/>
  <c r="O36" i="310"/>
  <c r="O17" i="310"/>
  <c r="O28" i="309"/>
  <c r="P22" i="308"/>
  <c r="O21" i="308"/>
  <c r="P55" i="307"/>
  <c r="O17" i="307"/>
  <c r="O54" i="307"/>
  <c r="P62" i="306"/>
  <c r="O61" i="306"/>
  <c r="O17" i="306"/>
  <c r="P32" i="305"/>
  <c r="O31" i="305"/>
  <c r="P22" i="304"/>
  <c r="O21" i="304"/>
  <c r="O20" i="303"/>
  <c r="P21" i="303"/>
  <c r="O53" i="302"/>
  <c r="O35" i="302"/>
  <c r="O17" i="302"/>
  <c r="O70" i="302"/>
  <c r="O17" i="301"/>
  <c r="O36" i="301"/>
  <c r="O23" i="300"/>
  <c r="P71" i="302"/>
  <c r="P37" i="301"/>
  <c r="P24" i="300"/>
  <c r="P20" i="298"/>
  <c r="O19" i="298"/>
  <c r="P20" i="297"/>
  <c r="O19" i="297"/>
  <c r="P21" i="296"/>
  <c r="O20" i="296"/>
  <c r="P22" i="295"/>
  <c r="O21" i="295"/>
  <c r="O48" i="294"/>
  <c r="P49" i="294"/>
  <c r="O17" i="294"/>
  <c r="P25" i="293"/>
  <c r="O24" i="293"/>
  <c r="P23" i="292"/>
  <c r="O22" i="292"/>
  <c r="P34" i="291"/>
  <c r="O33" i="291"/>
  <c r="P22" i="290"/>
  <c r="O21" i="290"/>
  <c r="O22" i="289"/>
  <c r="P23" i="289"/>
  <c r="P22" i="288"/>
  <c r="O21" i="288"/>
  <c r="P33" i="287"/>
  <c r="O17" i="287"/>
  <c r="O32" i="287"/>
  <c r="P29" i="286"/>
  <c r="O28" i="286"/>
  <c r="O17" i="286"/>
  <c r="P29" i="285"/>
  <c r="O17" i="285"/>
  <c r="O28" i="285"/>
  <c r="O70" i="284"/>
  <c r="P71" i="284"/>
  <c r="O27" i="283"/>
  <c r="O31" i="282"/>
  <c r="O52" i="284"/>
  <c r="O17" i="284"/>
  <c r="O17" i="283"/>
  <c r="O17" i="282"/>
  <c r="O34" i="284"/>
  <c r="P28" i="283"/>
  <c r="P32" i="282"/>
  <c r="P22" i="281"/>
  <c r="O21" i="281"/>
  <c r="P24" i="280"/>
  <c r="O23" i="280"/>
  <c r="P69" i="279"/>
  <c r="O68" i="279"/>
  <c r="O17" i="279"/>
  <c r="O58" i="279"/>
  <c r="O17" i="278"/>
  <c r="P47" i="277"/>
  <c r="O17" i="277"/>
  <c r="P64" i="278"/>
  <c r="O63" i="278"/>
  <c r="O46" i="277"/>
  <c r="P24" i="276"/>
  <c r="O23" i="276"/>
  <c r="P22" i="275"/>
  <c r="O21" i="275"/>
  <c r="P36" i="274"/>
  <c r="O35" i="274"/>
  <c r="O17" i="274"/>
  <c r="P36" i="273"/>
  <c r="O17" i="273"/>
  <c r="O35" i="273"/>
  <c r="O28" i="272"/>
  <c r="O25" i="270"/>
  <c r="O17" i="270"/>
  <c r="O22" i="271"/>
  <c r="O17" i="272"/>
  <c r="P29" i="272"/>
  <c r="P23" i="271"/>
  <c r="P26" i="270"/>
  <c r="P31" i="269"/>
  <c r="O30" i="269"/>
  <c r="O17" i="269"/>
  <c r="P44" i="268"/>
  <c r="O43" i="268"/>
  <c r="O30" i="268"/>
  <c r="O17" i="268"/>
  <c r="P24" i="267"/>
  <c r="O23" i="267"/>
  <c r="O75" i="266"/>
  <c r="O52" i="266"/>
  <c r="O69" i="266"/>
  <c r="O35" i="266"/>
  <c r="O17" i="266"/>
  <c r="O17" i="264"/>
  <c r="P76" i="266"/>
  <c r="O17" i="265"/>
  <c r="O27" i="265"/>
  <c r="P28" i="265"/>
  <c r="P27" i="264"/>
  <c r="O26" i="264"/>
  <c r="O27" i="261"/>
  <c r="P28" i="261"/>
  <c r="P24" i="263"/>
  <c r="O23" i="263"/>
  <c r="P23" i="262"/>
  <c r="O22" i="262"/>
  <c r="P41" i="260"/>
  <c r="O40" i="260"/>
  <c r="O69" i="255"/>
  <c r="O17" i="255"/>
  <c r="P70" i="255"/>
  <c r="P25" i="259"/>
  <c r="O24" i="259"/>
  <c r="P25" i="258"/>
  <c r="O24" i="258"/>
  <c r="P24" i="257"/>
  <c r="O23" i="257"/>
  <c r="O23" i="256"/>
  <c r="P24" i="256"/>
  <c r="P21" i="254"/>
  <c r="O20" i="254"/>
  <c r="O36" i="253"/>
  <c r="P37" i="253"/>
  <c r="O25" i="248"/>
  <c r="P33" i="252"/>
  <c r="O32" i="252"/>
  <c r="O36" i="251"/>
  <c r="P37" i="251"/>
  <c r="P26" i="248"/>
  <c r="P23" i="249"/>
  <c r="O22" i="249"/>
  <c r="N34" i="247"/>
  <c r="O35" i="247"/>
  <c r="P26" i="246"/>
  <c r="O25" i="246"/>
  <c r="N29" i="245"/>
  <c r="O30" i="245"/>
  <c r="P27" i="244"/>
  <c r="O26" i="244"/>
  <c r="N59" i="243"/>
  <c r="O60" i="243"/>
  <c r="N35" i="243"/>
  <c r="N17" i="243"/>
  <c r="N103" i="242"/>
  <c r="O47" i="241"/>
  <c r="N76" i="242"/>
  <c r="O104" i="242"/>
  <c r="N35" i="242"/>
  <c r="N17" i="242"/>
  <c r="P48" i="241"/>
  <c r="O17" i="239"/>
  <c r="O36" i="239"/>
  <c r="P49" i="239"/>
  <c r="O48" i="239"/>
  <c r="P25" i="238"/>
  <c r="O24" i="238"/>
  <c r="O30" i="237"/>
  <c r="N29" i="237"/>
  <c r="O25" i="236"/>
  <c r="N24" i="236"/>
  <c r="N29" i="235"/>
  <c r="O30" i="235"/>
  <c r="O21" i="234"/>
  <c r="N20" i="234"/>
  <c r="N57" i="233"/>
  <c r="N36" i="233"/>
  <c r="N17" i="233"/>
  <c r="O58" i="233"/>
  <c r="O22" i="232"/>
  <c r="N21" i="232"/>
  <c r="O22" i="231"/>
  <c r="N21" i="231"/>
  <c r="O84" i="230"/>
  <c r="N83" i="230"/>
  <c r="N74" i="230"/>
  <c r="N52" i="230"/>
  <c r="N35" i="230"/>
  <c r="N17" i="230"/>
  <c r="N22" i="227"/>
  <c r="N31" i="228"/>
  <c r="N28" i="229"/>
  <c r="N17" i="229"/>
  <c r="O29" i="229"/>
  <c r="O32" i="228"/>
  <c r="O23" i="227"/>
  <c r="N33" i="225"/>
  <c r="O46" i="226"/>
  <c r="N17" i="226"/>
  <c r="N45" i="226"/>
  <c r="O34" i="225"/>
  <c r="N17" i="225"/>
  <c r="O29" i="224"/>
  <c r="N17" i="224"/>
  <c r="N28" i="224"/>
  <c r="O34" i="223"/>
  <c r="N33" i="223"/>
  <c r="N137" i="222"/>
  <c r="N60" i="222"/>
  <c r="N94" i="222"/>
  <c r="N130" i="222"/>
  <c r="O138" i="222"/>
  <c r="N17" i="222"/>
  <c r="N17" i="221"/>
  <c r="O26" i="221"/>
  <c r="N25" i="221"/>
  <c r="O55" i="220"/>
  <c r="N54" i="220"/>
  <c r="N25" i="219"/>
  <c r="N17" i="219"/>
  <c r="O26" i="219"/>
  <c r="O33" i="216"/>
  <c r="O54" i="218"/>
  <c r="N17" i="218"/>
  <c r="N53" i="218"/>
  <c r="N17" i="217"/>
  <c r="O39" i="217"/>
  <c r="N38" i="217"/>
  <c r="N32" i="216"/>
  <c r="N192" i="215"/>
  <c r="N180" i="215"/>
  <c r="N145" i="215"/>
  <c r="N113" i="215"/>
  <c r="O193" i="215"/>
  <c r="N17" i="215"/>
  <c r="O56" i="214"/>
  <c r="N55" i="214"/>
  <c r="N31" i="213"/>
  <c r="N17" i="213"/>
  <c r="O32" i="213"/>
  <c r="O29" i="211"/>
  <c r="N17" i="211"/>
  <c r="N28" i="211"/>
  <c r="O21" i="210"/>
  <c r="N20" i="210"/>
  <c r="O21" i="209"/>
  <c r="N20" i="209"/>
  <c r="N26" i="207"/>
  <c r="O27" i="207"/>
  <c r="O22" i="208"/>
  <c r="N21" i="208"/>
  <c r="N89" i="205"/>
  <c r="O30" i="206"/>
  <c r="N29" i="206"/>
  <c r="N73" i="205"/>
  <c r="N52" i="205"/>
  <c r="N35" i="205"/>
  <c r="N17" i="205"/>
  <c r="O90" i="205"/>
  <c r="N72" i="201"/>
  <c r="N37" i="201"/>
  <c r="N17" i="201"/>
  <c r="N27" i="204"/>
  <c r="O28" i="204"/>
  <c r="O27" i="203"/>
  <c r="N26" i="203"/>
  <c r="N17" i="203"/>
  <c r="N17" i="202"/>
  <c r="O25" i="202"/>
  <c r="N24" i="202"/>
  <c r="O73" i="201"/>
  <c r="N56" i="201"/>
  <c r="N62" i="200"/>
  <c r="N55" i="200"/>
  <c r="O63" i="200"/>
  <c r="N35" i="200"/>
  <c r="N17" i="200"/>
  <c r="N17" i="199"/>
  <c r="O27" i="199"/>
  <c r="N26" i="199"/>
  <c r="N31" i="198"/>
  <c r="N17" i="198"/>
  <c r="N36" i="198"/>
  <c r="O37" i="198"/>
  <c r="N17" i="196"/>
  <c r="N37" i="196"/>
  <c r="N58" i="196"/>
  <c r="O40" i="197"/>
  <c r="N39" i="197"/>
  <c r="O59" i="196"/>
  <c r="N110" i="194"/>
  <c r="O111" i="194"/>
  <c r="N92" i="194"/>
  <c r="N75" i="194"/>
  <c r="N56" i="194"/>
  <c r="N39" i="194"/>
  <c r="N17" i="194"/>
  <c r="N31" i="195"/>
  <c r="O32" i="195"/>
  <c r="O56" i="193"/>
  <c r="N17" i="193"/>
  <c r="N55" i="193"/>
  <c r="O38" i="192"/>
  <c r="N37" i="192"/>
  <c r="N46" i="191"/>
  <c r="N37" i="191"/>
  <c r="O47" i="191"/>
  <c r="N17" i="191"/>
  <c r="O28" i="190"/>
  <c r="N27" i="190"/>
  <c r="O25" i="189"/>
  <c r="N24" i="189"/>
  <c r="O21" i="188"/>
  <c r="N20" i="188"/>
  <c r="N25" i="185"/>
  <c r="N17" i="185"/>
  <c r="N59" i="187"/>
  <c r="O38" i="184"/>
  <c r="O23" i="186"/>
  <c r="O60" i="187"/>
  <c r="N17" i="187"/>
  <c r="N22" i="186"/>
  <c r="O26" i="185"/>
  <c r="N17" i="184"/>
  <c r="N37" i="184"/>
  <c r="O128" i="180"/>
  <c r="N97" i="180"/>
  <c r="N127" i="180"/>
  <c r="N115" i="180"/>
  <c r="N76" i="180"/>
  <c r="N17" i="180"/>
  <c r="N35" i="183"/>
  <c r="N55" i="182"/>
  <c r="N45" i="182"/>
  <c r="N17" i="182"/>
  <c r="O27" i="181"/>
  <c r="N26" i="181"/>
  <c r="O36" i="183"/>
  <c r="O56" i="182"/>
  <c r="O35" i="176"/>
  <c r="N17" i="176"/>
  <c r="N17" i="178"/>
  <c r="O22" i="179"/>
  <c r="N21" i="179"/>
  <c r="N36" i="178"/>
  <c r="O37" i="178"/>
  <c r="O22" i="177"/>
  <c r="N21" i="177"/>
  <c r="N34" i="176"/>
  <c r="N119" i="174"/>
  <c r="O120" i="174"/>
  <c r="N101" i="174"/>
  <c r="O25" i="175"/>
  <c r="N24" i="175"/>
  <c r="N84" i="174"/>
  <c r="N38" i="174"/>
  <c r="N17" i="174"/>
  <c r="O275" i="172"/>
  <c r="N274" i="172"/>
  <c r="N242" i="172"/>
  <c r="N221" i="172"/>
  <c r="N200" i="172"/>
  <c r="N179" i="172"/>
  <c r="N162" i="172"/>
  <c r="N144" i="172"/>
  <c r="N127" i="172"/>
  <c r="N85" i="172"/>
  <c r="N108" i="172"/>
  <c r="O25" i="173"/>
  <c r="N24" i="173"/>
  <c r="N68" i="172"/>
  <c r="N51" i="172"/>
  <c r="N34" i="172"/>
  <c r="N17" i="172"/>
  <c r="N170" i="171"/>
  <c r="N139" i="171"/>
  <c r="N159" i="171"/>
  <c r="N118" i="171"/>
  <c r="N97" i="171"/>
  <c r="N48" i="171"/>
  <c r="N17" i="171"/>
  <c r="O171" i="171"/>
  <c r="O27" i="170"/>
  <c r="N26" i="170"/>
  <c r="N21" i="169"/>
  <c r="O22" i="169"/>
  <c r="O44" i="166"/>
  <c r="N43" i="166"/>
  <c r="N34" i="166"/>
  <c r="N17" i="166"/>
  <c r="N74" i="165"/>
  <c r="N61" i="165"/>
  <c r="N40" i="165"/>
  <c r="N17" i="165"/>
  <c r="O33" i="167"/>
  <c r="N17" i="167"/>
  <c r="O26" i="168"/>
  <c r="N25" i="168"/>
  <c r="N32" i="167"/>
  <c r="O75" i="165"/>
  <c r="N39" i="163"/>
  <c r="N17" i="163"/>
  <c r="O26" i="164"/>
  <c r="N25" i="164"/>
  <c r="O40" i="163"/>
  <c r="O22" i="162"/>
  <c r="N21" i="162"/>
  <c r="O43" i="161"/>
  <c r="N42" i="161"/>
  <c r="N17" i="161"/>
  <c r="N33" i="159"/>
  <c r="N17" i="159"/>
  <c r="N25" i="160"/>
  <c r="O26" i="160"/>
  <c r="O34" i="159"/>
  <c r="N104" i="158"/>
  <c r="N84" i="158"/>
  <c r="N59" i="158"/>
  <c r="N38" i="158"/>
  <c r="N17" i="158"/>
  <c r="O105" i="158"/>
  <c r="N27" i="157"/>
  <c r="N17" i="157"/>
  <c r="O28" i="157"/>
  <c r="O23" i="156"/>
  <c r="N22" i="156"/>
  <c r="O34" i="155"/>
  <c r="N33" i="155"/>
  <c r="N17" i="155"/>
  <c r="N35" i="153"/>
  <c r="O37" i="151"/>
  <c r="N36" i="151"/>
  <c r="N78" i="154"/>
  <c r="N17" i="154"/>
  <c r="N58" i="154"/>
  <c r="N39" i="154"/>
  <c r="O79" i="154"/>
  <c r="O36" i="153"/>
  <c r="N17" i="153"/>
  <c r="O31" i="152"/>
  <c r="N30" i="152"/>
  <c r="N17" i="151"/>
  <c r="N17" i="150"/>
  <c r="N81" i="150"/>
  <c r="N67" i="150"/>
  <c r="N49" i="150"/>
  <c r="O82" i="150"/>
  <c r="O47" i="149"/>
  <c r="N46" i="149"/>
  <c r="N17" i="149"/>
  <c r="N35" i="149"/>
  <c r="N23" i="148"/>
  <c r="O24" i="148"/>
  <c r="O43" i="147"/>
  <c r="N33" i="147"/>
  <c r="N42" i="147"/>
  <c r="N17" i="147"/>
  <c r="N34" i="146"/>
  <c r="N58" i="146"/>
  <c r="O59" i="146"/>
  <c r="N25" i="145"/>
  <c r="O26" i="145"/>
  <c r="O29" i="144"/>
  <c r="N28" i="144"/>
  <c r="N17" i="144"/>
  <c r="N39" i="143"/>
  <c r="N31" i="143"/>
  <c r="N17" i="146"/>
  <c r="O40" i="143"/>
  <c r="N17" i="143"/>
  <c r="O165" i="141"/>
  <c r="N127" i="141"/>
  <c r="N109" i="141"/>
  <c r="N89" i="141"/>
  <c r="N72" i="141"/>
  <c r="N54" i="141"/>
  <c r="N36" i="141"/>
  <c r="N17" i="141"/>
  <c r="N164" i="141"/>
  <c r="O45" i="138"/>
  <c r="N44" i="138"/>
  <c r="N19" i="142"/>
  <c r="O20" i="142"/>
  <c r="O32" i="140"/>
  <c r="N31" i="140"/>
  <c r="N42" i="139"/>
  <c r="O43" i="139"/>
  <c r="N17" i="139"/>
  <c r="N31" i="138"/>
  <c r="N17" i="138"/>
  <c r="O52" i="137"/>
  <c r="N51" i="137"/>
  <c r="N41" i="137"/>
  <c r="N17" i="137"/>
  <c r="N111" i="136"/>
  <c r="N76" i="136"/>
  <c r="N56" i="136"/>
  <c r="N17" i="136"/>
  <c r="O112" i="136"/>
  <c r="O24" i="135"/>
  <c r="N23" i="135"/>
  <c r="N29" i="134"/>
  <c r="O30" i="134"/>
  <c r="N17" i="134"/>
  <c r="N51" i="133"/>
  <c r="N17" i="133"/>
  <c r="N36" i="132"/>
  <c r="N17" i="132"/>
  <c r="N100" i="131"/>
  <c r="N82" i="131"/>
  <c r="N51" i="131"/>
  <c r="N17" i="131"/>
  <c r="N111" i="131"/>
  <c r="O52" i="133"/>
  <c r="O37" i="132"/>
  <c r="O112" i="131"/>
  <c r="N69" i="130"/>
  <c r="N56" i="130"/>
  <c r="N17" i="130"/>
  <c r="O70" i="130"/>
  <c r="N83" i="128"/>
  <c r="O107" i="128"/>
  <c r="N106" i="128"/>
  <c r="N54" i="128"/>
  <c r="N17" i="128"/>
  <c r="O41" i="127"/>
  <c r="N40" i="127"/>
  <c r="O252" i="126"/>
  <c r="N220" i="126"/>
  <c r="N184" i="126"/>
  <c r="N147" i="126"/>
  <c r="N78" i="126"/>
  <c r="N114" i="126"/>
  <c r="N17" i="126"/>
  <c r="N49" i="126"/>
  <c r="O26" i="125"/>
  <c r="N25" i="125"/>
  <c r="N106" i="124"/>
  <c r="O107" i="124"/>
  <c r="N89" i="124"/>
  <c r="N69" i="124"/>
  <c r="N52" i="124"/>
  <c r="N17" i="124"/>
  <c r="O21" i="123"/>
  <c r="N20" i="123"/>
  <c r="O24" i="122"/>
  <c r="N23" i="122"/>
  <c r="N180" i="119"/>
  <c r="O23" i="121"/>
  <c r="N22" i="121"/>
  <c r="N43" i="120"/>
  <c r="O44" i="120"/>
  <c r="N167" i="119"/>
  <c r="N149" i="119"/>
  <c r="N128" i="119"/>
  <c r="N99" i="119"/>
  <c r="N77" i="119"/>
  <c r="N55" i="119"/>
  <c r="N37" i="119"/>
  <c r="N17" i="119"/>
  <c r="O181" i="119"/>
  <c r="O44" i="118"/>
  <c r="O207" i="117"/>
  <c r="N206" i="117"/>
  <c r="N203" i="117"/>
  <c r="N186" i="117"/>
  <c r="N167" i="117"/>
  <c r="N144" i="117"/>
  <c r="N118" i="117"/>
  <c r="N98" i="117"/>
  <c r="N69" i="117"/>
  <c r="N17" i="117"/>
  <c r="N43" i="118"/>
  <c r="O26" i="116"/>
  <c r="N25" i="116"/>
  <c r="O76" i="115"/>
  <c r="N75" i="115"/>
  <c r="O25" i="114"/>
  <c r="N24" i="114"/>
  <c r="O112" i="113"/>
  <c r="N111" i="113"/>
  <c r="N306" i="110"/>
  <c r="O51" i="112"/>
  <c r="N50" i="112"/>
  <c r="O307" i="110"/>
  <c r="O22" i="109"/>
  <c r="N21" i="109"/>
  <c r="N95" i="108"/>
  <c r="O96" i="108"/>
  <c r="O31" i="107"/>
  <c r="N30" i="107"/>
  <c r="N124" i="106"/>
  <c r="O125" i="106"/>
  <c r="N244" i="104"/>
  <c r="N52" i="105"/>
  <c r="O53" i="105"/>
  <c r="O245" i="104"/>
  <c r="O39" i="103"/>
  <c r="N38" i="103"/>
  <c r="O142" i="102"/>
  <c r="N141" i="102"/>
  <c r="O23" i="101"/>
  <c r="N22" i="101"/>
  <c r="O31" i="100"/>
  <c r="N30" i="100"/>
  <c r="O147" i="99"/>
  <c r="N146" i="99"/>
  <c r="O121" i="97"/>
  <c r="O30" i="98"/>
  <c r="N29" i="98"/>
  <c r="N120" i="97"/>
  <c r="O50" i="95"/>
  <c r="N49" i="95"/>
  <c r="N27" i="96"/>
  <c r="O28" i="96"/>
  <c r="O118" i="92"/>
  <c r="N117" i="92"/>
  <c r="O58" i="93"/>
  <c r="N57" i="93"/>
  <c r="O21" i="94"/>
  <c r="N20" i="94"/>
  <c r="O31" i="91"/>
  <c r="N30" i="91"/>
  <c r="O105" i="90"/>
  <c r="N104" i="90"/>
  <c r="O22" i="89"/>
  <c r="N21" i="89"/>
  <c r="O56" i="88"/>
  <c r="N55" i="88"/>
  <c r="O22" i="87"/>
  <c r="N21" i="87"/>
  <c r="O32" i="86"/>
  <c r="N31" i="86"/>
  <c r="O27" i="85"/>
  <c r="N26" i="85"/>
  <c r="O70" i="83"/>
  <c r="N69" i="83"/>
  <c r="O25" i="84"/>
  <c r="N24" i="84"/>
  <c r="O43" i="82"/>
  <c r="N42" i="82"/>
  <c r="N197" i="81"/>
  <c r="O198" i="81"/>
  <c r="N197" i="79"/>
  <c r="O46" i="80"/>
  <c r="N45" i="80"/>
  <c r="O198" i="79"/>
  <c r="N36" i="78"/>
  <c r="O37" i="78"/>
  <c r="O224" i="77"/>
  <c r="N223" i="77"/>
  <c r="O170" i="75"/>
  <c r="N169" i="75"/>
  <c r="O192" i="74"/>
  <c r="N191" i="74"/>
  <c r="O121" i="72"/>
  <c r="N120" i="72"/>
  <c r="O55" i="71"/>
  <c r="N54" i="71"/>
  <c r="O170" i="70"/>
  <c r="N169" i="70"/>
  <c r="O168" i="69"/>
  <c r="N167" i="69"/>
  <c r="O21" i="68"/>
  <c r="N20" i="68"/>
  <c r="N203" i="67"/>
  <c r="O204" i="67"/>
  <c r="N165" i="66"/>
  <c r="O166" i="66"/>
  <c r="N141" i="65"/>
  <c r="O142" i="65"/>
  <c r="N25" i="64"/>
  <c r="O26" i="64"/>
  <c r="O436" i="63"/>
  <c r="N435" i="63"/>
  <c r="N24" i="62"/>
  <c r="O25" i="62"/>
  <c r="O73" i="61"/>
  <c r="N72" i="61"/>
  <c r="N177" i="60"/>
  <c r="O178" i="60"/>
  <c r="O44" i="59"/>
  <c r="N43" i="59"/>
  <c r="O347" i="58"/>
  <c r="N346" i="58"/>
  <c r="O23" i="57"/>
  <c r="N22" i="57"/>
  <c r="O23" i="56"/>
  <c r="N22" i="56"/>
  <c r="O28" i="55"/>
  <c r="N27" i="55"/>
  <c r="O31" i="54"/>
  <c r="N169" i="53"/>
  <c r="O170" i="53"/>
  <c r="N30" i="54"/>
  <c r="N147" i="52"/>
  <c r="O148" i="52"/>
  <c r="N87" i="50"/>
  <c r="O88" i="50"/>
  <c r="O72" i="49"/>
  <c r="N71" i="49"/>
  <c r="M206" i="48"/>
  <c r="N207" i="48"/>
  <c r="N184" i="47"/>
  <c r="E38" i="44"/>
  <c r="E45" i="42"/>
  <c r="E65" i="41"/>
  <c r="E58" i="27"/>
  <c r="E52" i="24"/>
  <c r="N31" i="139"/>
  <c r="N251" i="126" l="1"/>
</calcChain>
</file>

<file path=xl/sharedStrings.xml><?xml version="1.0" encoding="utf-8"?>
<sst xmlns="http://schemas.openxmlformats.org/spreadsheetml/2006/main" count="77040" uniqueCount="3198">
  <si>
    <t xml:space="preserve"> </t>
  </si>
  <si>
    <t>CLIENT</t>
  </si>
  <si>
    <t>DESTINATION GOODS</t>
  </si>
  <si>
    <t>DATE / AMOUNT</t>
  </si>
  <si>
    <t>LIST OF BOXES</t>
  </si>
  <si>
    <t xml:space="preserve">  BOX NUM.</t>
  </si>
  <si>
    <t xml:space="preserve">           MODEL</t>
  </si>
  <si>
    <t>COLOUR</t>
  </si>
  <si>
    <t xml:space="preserve">  </t>
  </si>
  <si>
    <t>PUNTOTRES ACCESSORIS, S.L.</t>
  </si>
  <si>
    <t xml:space="preserve">Tel: 34 93 442 51 35  </t>
  </si>
  <si>
    <t>Fax: 34 93 442 51 71</t>
  </si>
  <si>
    <t xml:space="preserve">           PACKING LIST / WEIGHT LIST</t>
  </si>
  <si>
    <t>e-mail: puntotres@puntotres.com</t>
  </si>
  <si>
    <t>08918 Badalona, Barcelona</t>
  </si>
  <si>
    <t>España</t>
  </si>
  <si>
    <t>UNITS</t>
  </si>
  <si>
    <t>A.P.C.</t>
  </si>
  <si>
    <t>74 BIS AV MAURICE THOREZ 94200 IVRY SUR SEINE FRANCE</t>
  </si>
  <si>
    <t>04.10.2017</t>
  </si>
  <si>
    <t>INVOICE</t>
  </si>
  <si>
    <t>36568</t>
  </si>
  <si>
    <t>PALET 1</t>
  </si>
  <si>
    <t>PXBGN-F61048</t>
  </si>
  <si>
    <t>ZONE</t>
  </si>
  <si>
    <t>RETAIL</t>
  </si>
  <si>
    <t>CAMEL</t>
  </si>
  <si>
    <t>HS Number</t>
  </si>
  <si>
    <t>4202,21,00</t>
  </si>
  <si>
    <t>TOTAL</t>
  </si>
  <si>
    <t>TOTAL WEIGHT  119 KG</t>
  </si>
  <si>
    <t>TOTAL VOLUME 1,44 M3</t>
  </si>
  <si>
    <t>Industria, 581-585</t>
  </si>
  <si>
    <t>P.O.4100035049</t>
  </si>
  <si>
    <t>36569</t>
  </si>
  <si>
    <t>PXADM-F61048</t>
  </si>
  <si>
    <t>NOIR</t>
  </si>
  <si>
    <t>PALET 2</t>
  </si>
  <si>
    <t xml:space="preserve">TOTAL </t>
  </si>
  <si>
    <t>TOTAL VOLUME 3,648 M3</t>
  </si>
  <si>
    <t>P.O.4100037515</t>
  </si>
  <si>
    <t>CARTONS 60 x 40 x 40 cm x 8 Kg/each</t>
  </si>
  <si>
    <t>TOTAL WEIGHT  304 KG</t>
  </si>
  <si>
    <t>20.10.2017</t>
  </si>
  <si>
    <t>36588</t>
  </si>
  <si>
    <t>BLACK</t>
  </si>
  <si>
    <t>140 KG</t>
  </si>
  <si>
    <t>WEIGHT KG</t>
  </si>
  <si>
    <t>TOTAL VOLUME 1,728 M3</t>
  </si>
  <si>
    <t xml:space="preserve">TOTAL WEIGHT  </t>
  </si>
  <si>
    <t>TOTAL GROSS WEIGHT (CARTON + PALET)  154 KG</t>
  </si>
  <si>
    <t>31.10.2017</t>
  </si>
  <si>
    <t>36594</t>
  </si>
  <si>
    <t>WHOLESALE</t>
  </si>
  <si>
    <t>1/16</t>
  </si>
  <si>
    <t>17/32</t>
  </si>
  <si>
    <t>PALET 3</t>
  </si>
  <si>
    <t>PALET 4</t>
  </si>
  <si>
    <t>33/48</t>
  </si>
  <si>
    <t>49/63</t>
  </si>
  <si>
    <t>477,5 KG</t>
  </si>
  <si>
    <t>TOTAL GROSS WEIGHT (CARTON + PALET)  513,50 KG</t>
  </si>
  <si>
    <t>TOTAL VOLUME 6,144 M3</t>
  </si>
  <si>
    <t xml:space="preserve">CARTONS 60 x 40 x 40 cm </t>
  </si>
  <si>
    <t>P.O.4100037877</t>
  </si>
  <si>
    <t>14.11.2017</t>
  </si>
  <si>
    <t>36609</t>
  </si>
  <si>
    <t>17/31</t>
  </si>
  <si>
    <t>239 KG</t>
  </si>
  <si>
    <t>TOTAL GROSS WEIGHT (CARTON + PALET)  263 KG</t>
  </si>
  <si>
    <t>TOTAL VOLUME 3,072 M3</t>
  </si>
  <si>
    <t>36610</t>
  </si>
  <si>
    <t>PXAWV-F61048</t>
  </si>
  <si>
    <t>JAPAN</t>
  </si>
  <si>
    <t>P.O. 4100035348</t>
  </si>
  <si>
    <t>P.O. 4100035349</t>
  </si>
  <si>
    <t>KOREA</t>
  </si>
  <si>
    <t>4202.21.00</t>
  </si>
  <si>
    <t>P.O. 4100035346</t>
  </si>
  <si>
    <t>6 to 13</t>
  </si>
  <si>
    <t>P.O. 4100035347</t>
  </si>
  <si>
    <t>RETAIL USA</t>
  </si>
  <si>
    <t>P.O. 4100035352</t>
  </si>
  <si>
    <t>16 to 20</t>
  </si>
  <si>
    <t>WHLS USA</t>
  </si>
  <si>
    <t>P.O. 4100035351</t>
  </si>
  <si>
    <t>21 to 40</t>
  </si>
  <si>
    <t>41 to 56</t>
  </si>
  <si>
    <t>P.O. 4100035350</t>
  </si>
  <si>
    <t>58</t>
  </si>
  <si>
    <t>HONG KONG</t>
  </si>
  <si>
    <t>VERT SAPIN</t>
  </si>
  <si>
    <t>432,50 KG</t>
  </si>
  <si>
    <t>TOTAL GROSS WEIGHT (CARTON + PALET)  468 KG</t>
  </si>
  <si>
    <t>TOTAL VOLUME 5,568 M3</t>
  </si>
  <si>
    <t>27.11.2017</t>
  </si>
  <si>
    <t>P.O. 4100037878</t>
  </si>
  <si>
    <t>1 to 18</t>
  </si>
  <si>
    <t>19 to 36</t>
  </si>
  <si>
    <t>37  to 54</t>
  </si>
  <si>
    <t>55  to 70</t>
  </si>
  <si>
    <t>P.O. 4100037879</t>
  </si>
  <si>
    <t>71  to 72</t>
  </si>
  <si>
    <t>PALET 5</t>
  </si>
  <si>
    <t>73  to 84</t>
  </si>
  <si>
    <t>P.O. 4100037877</t>
  </si>
  <si>
    <t>86  to 88</t>
  </si>
  <si>
    <t xml:space="preserve">LAST 7 UNITS WITHOUT BARCODE LABEL </t>
  </si>
  <si>
    <t xml:space="preserve">LAST 13 UNITS WITHOUT BARCODE LABEL </t>
  </si>
  <si>
    <t>719,00 KG</t>
  </si>
  <si>
    <t>TOTAL GROSS WEIGHT (CARTON + PALET)  779 KG</t>
  </si>
  <si>
    <t>TOTAL VOLUME 8,964 M3</t>
  </si>
  <si>
    <t>TOTAL GROSS VOLUME (CARTON + PALET) 10,56 M3</t>
  </si>
  <si>
    <t>12.12.2017</t>
  </si>
  <si>
    <t>1 to 20</t>
  </si>
  <si>
    <t>21 to 26</t>
  </si>
  <si>
    <t>11 UNITS WITHOUT BARCODE LABEL IN BOX 27</t>
  </si>
  <si>
    <t>P.O. 4100037515</t>
  </si>
  <si>
    <t>28 to 40</t>
  </si>
  <si>
    <t>41  to 55</t>
  </si>
  <si>
    <t>448,00 KG</t>
  </si>
  <si>
    <t>TOTAL GROSS WEIGHT (CARTON + PALET)  484 KG</t>
  </si>
  <si>
    <t>TOTAL VOLUME 5,577 M3</t>
  </si>
  <si>
    <t xml:space="preserve">CARTONS 60 x 40 x 41,50 cm </t>
  </si>
  <si>
    <t>TOTAL GROSS VOLUME (CARTON + PALET) 5,95 M3</t>
  </si>
  <si>
    <t>1 UNIT WITHOUT BARCODE LABEL IN BOX 56</t>
  </si>
  <si>
    <t>02.01.2018</t>
  </si>
  <si>
    <t>36669</t>
  </si>
  <si>
    <t>1/7</t>
  </si>
  <si>
    <t>63 KG</t>
  </si>
  <si>
    <t>TOTAL GROSS WEIGHT (CARTON + PALET)  75 KG</t>
  </si>
  <si>
    <t>TOTAL VOLUME 0,796 M3</t>
  </si>
  <si>
    <t xml:space="preserve">CARTONS 60 x 40 x 41,5 cm </t>
  </si>
  <si>
    <t>P.O.4100035346</t>
  </si>
  <si>
    <t xml:space="preserve">RETAIL </t>
  </si>
  <si>
    <t>TOTAL GROSS VOLUME (CARTON + PALET) 0,893 M3</t>
  </si>
  <si>
    <t>16.01.2018</t>
  </si>
  <si>
    <t>1  to 16</t>
  </si>
  <si>
    <t>P.O. 4100039417</t>
  </si>
  <si>
    <t>17  to 32</t>
  </si>
  <si>
    <t>33  to 44</t>
  </si>
  <si>
    <t>P.O. 4100038723</t>
  </si>
  <si>
    <t>PXAOM-F65153</t>
  </si>
  <si>
    <t>DARK NAVY</t>
  </si>
  <si>
    <t>P.O. 4100038724</t>
  </si>
  <si>
    <t>4203.30.00</t>
  </si>
  <si>
    <t>P.O. 4100038726</t>
  </si>
  <si>
    <t>AUSTRALIA</t>
  </si>
  <si>
    <t>P.O. 4100038727</t>
  </si>
  <si>
    <t>P.O. 4100038722</t>
  </si>
  <si>
    <t>P.O. 4100038725</t>
  </si>
  <si>
    <t>380,30 KG</t>
  </si>
  <si>
    <t>TOTAL GROSS WEIGHT (CARTON + PALET)  416,30 KG</t>
  </si>
  <si>
    <t>TOTAL VOLUME 4,608 M3</t>
  </si>
  <si>
    <t>TOTAL GROSS VOLUME (CARTON + PALET) 4,896 M3</t>
  </si>
  <si>
    <t>21.02.2018</t>
  </si>
  <si>
    <t>P.O. 4100039429</t>
  </si>
  <si>
    <t>1  to 11</t>
  </si>
  <si>
    <t>P.O. 4100039427</t>
  </si>
  <si>
    <t>13  to 28</t>
  </si>
  <si>
    <t>29  to 37</t>
  </si>
  <si>
    <t>P.O. 4100039428</t>
  </si>
  <si>
    <t>39  to 54</t>
  </si>
  <si>
    <t>71  to 86</t>
  </si>
  <si>
    <t>PALET 6</t>
  </si>
  <si>
    <t>PALET 7</t>
  </si>
  <si>
    <t>87  to 100</t>
  </si>
  <si>
    <t>804 KG</t>
  </si>
  <si>
    <t>TOTAL GROSS WEIGHT (CARTON + PALET)  888 KG</t>
  </si>
  <si>
    <t>TOTAL VOLUME 9,696 M3</t>
  </si>
  <si>
    <t>TOTAL GROSS VOLUME (CARTON + PALET) 11,424 M3</t>
  </si>
  <si>
    <t>19.03.2018</t>
  </si>
  <si>
    <t>36777</t>
  </si>
  <si>
    <t>20.03.2018</t>
  </si>
  <si>
    <t>P.O. 4100039989</t>
  </si>
  <si>
    <t>P.O. 4100039987</t>
  </si>
  <si>
    <t>P.O. 4100039988</t>
  </si>
  <si>
    <t>P.O. 4100039990</t>
  </si>
  <si>
    <t>P.O. 4100039986</t>
  </si>
  <si>
    <t>PALET 8</t>
  </si>
  <si>
    <t>1  to 15</t>
  </si>
  <si>
    <t>17  to 18</t>
  </si>
  <si>
    <t>22  to 30</t>
  </si>
  <si>
    <t>33 to 48</t>
  </si>
  <si>
    <t>49  to 64</t>
  </si>
  <si>
    <t>65  to 80</t>
  </si>
  <si>
    <t>81  to 96</t>
  </si>
  <si>
    <t>97  to 112</t>
  </si>
  <si>
    <t>113  to 120</t>
  </si>
  <si>
    <t>P.O. 4100039428 - P.O. 4100039989</t>
  </si>
  <si>
    <t>39  to 43</t>
  </si>
  <si>
    <t>45  to 64</t>
  </si>
  <si>
    <t>TOTAL VOLUME 9,504 M3</t>
  </si>
  <si>
    <t>TOTAL GROSS VOLUME (CARTON + PALET) 9,744 M3</t>
  </si>
  <si>
    <t>TOTAL VOLUME 11,616 M3</t>
  </si>
  <si>
    <t>TOTAL GROSS VOLUME (CARTON + PALET) 12,672 M3</t>
  </si>
  <si>
    <t>65  to 83</t>
  </si>
  <si>
    <t>963 KG</t>
  </si>
  <si>
    <t>TOTAL GROSS WEIGHT (CARTON + PALET)  1059 KG</t>
  </si>
  <si>
    <t>85  to 99</t>
  </si>
  <si>
    <t>789,50 KG</t>
  </si>
  <si>
    <t>TOTAL GROSS WEIGHT (CARTON + PALET)  861,50 KG</t>
  </si>
  <si>
    <t>04.04.2018</t>
  </si>
  <si>
    <t>TOTAL GROSS VOLUME (CARTON + PALET) 1,632 M3</t>
  </si>
  <si>
    <t>P.O. 4100039989 (label 4100039428)</t>
  </si>
  <si>
    <t>120 KG</t>
  </si>
  <si>
    <t>TOTAL GROSS WEIGHT (CARTON + PALET)  132 KG</t>
  </si>
  <si>
    <t>23.04.2018</t>
  </si>
  <si>
    <t>P.O. 4100039964</t>
  </si>
  <si>
    <t>PXBHN-F65154</t>
  </si>
  <si>
    <t>CARAMEL</t>
  </si>
  <si>
    <t>P.O. 4100039965</t>
  </si>
  <si>
    <t>P.O. 4100039966</t>
  </si>
  <si>
    <t>P.O. 4100039967</t>
  </si>
  <si>
    <t>P.O. 4100039969</t>
  </si>
  <si>
    <t>P.O. 4100039968</t>
  </si>
  <si>
    <t>32,28 KG</t>
  </si>
  <si>
    <t>TOTAL VOLUME 0,417 M3</t>
  </si>
  <si>
    <t xml:space="preserve">4 CARTONS 60 x 40 x 40 cm / 1 CARTON 44 x 36,5 x 21 </t>
  </si>
  <si>
    <t>TOTAL GROSS WEIGHT (CARTON + PALET)  44 KG</t>
  </si>
  <si>
    <t>TOTAL GROSS VOLUME (CARTON + PALET) 0,730 M3</t>
  </si>
  <si>
    <t>31.05.2018</t>
  </si>
  <si>
    <t>P.O. 4100043445</t>
  </si>
  <si>
    <t>PXBJK-F61297</t>
  </si>
  <si>
    <t>NOISETTE</t>
  </si>
  <si>
    <t>BORDEAUX</t>
  </si>
  <si>
    <t xml:space="preserve">7 CARTONS 60 x 40 x 40 cm </t>
  </si>
  <si>
    <t>TOTAL VOLUME 0,672 M3</t>
  </si>
  <si>
    <t>TOTAL GROSS WEIGHT (CARTON + PALET)  46,5 KG</t>
  </si>
  <si>
    <t>TOTAL GROSS VOLUME (CARTON + PALET) 0,792 M3</t>
  </si>
  <si>
    <t>19.06.2018</t>
  </si>
  <si>
    <t>P.O. 4100043248</t>
  </si>
  <si>
    <t>1  to 5</t>
  </si>
  <si>
    <t>PXBHQ-F61208</t>
  </si>
  <si>
    <t>P.O. 4100043295</t>
  </si>
  <si>
    <t>8  to 15</t>
  </si>
  <si>
    <t>P.O. 4100043293</t>
  </si>
  <si>
    <t>P.O. 4100043292</t>
  </si>
  <si>
    <t>19  to 23</t>
  </si>
  <si>
    <t>P.O. 4100043296</t>
  </si>
  <si>
    <t>P.O. 4100043294</t>
  </si>
  <si>
    <t>P.O. 4100043291</t>
  </si>
  <si>
    <t>P.O. 4100042267</t>
  </si>
  <si>
    <t>PXBIA-H65164</t>
  </si>
  <si>
    <t xml:space="preserve">MARRON </t>
  </si>
  <si>
    <t>P.O. 4100042269</t>
  </si>
  <si>
    <t>P.O. 4100042270</t>
  </si>
  <si>
    <t>P.O. 4100042268</t>
  </si>
  <si>
    <t>P.O. 4100042271</t>
  </si>
  <si>
    <t>P.O. 4100042263</t>
  </si>
  <si>
    <t>PXBHZ-H65164</t>
  </si>
  <si>
    <t>P.O. 4100042265</t>
  </si>
  <si>
    <t>P.O. 4100042266</t>
  </si>
  <si>
    <t>CHINA</t>
  </si>
  <si>
    <t>P.O. 4100042272</t>
  </si>
  <si>
    <t>33  to 38</t>
  </si>
  <si>
    <t>P.O. 4100043259</t>
  </si>
  <si>
    <t xml:space="preserve">PXAWV-F61243 </t>
  </si>
  <si>
    <t>P.O. 4100043261</t>
  </si>
  <si>
    <t>P.O. 4100043263</t>
  </si>
  <si>
    <t>P.O. 4100043260</t>
  </si>
  <si>
    <t>42  to 47</t>
  </si>
  <si>
    <t>P.O. 4100043242</t>
  </si>
  <si>
    <t>65  to 67</t>
  </si>
  <si>
    <t>P.O. 4100043257</t>
  </si>
  <si>
    <t>68  to 71</t>
  </si>
  <si>
    <t>P.O. 4100043258</t>
  </si>
  <si>
    <t>73  to 75</t>
  </si>
  <si>
    <t>76  to 80</t>
  </si>
  <si>
    <t>82  to 96</t>
  </si>
  <si>
    <t>P.O. 4100043262</t>
  </si>
  <si>
    <t>99  to 106</t>
  </si>
  <si>
    <t>6 UNITS WITHOUT BARCODE LABEL IN BOX 7</t>
  </si>
  <si>
    <t>1 UNIT WITHOUT BARCODE LABEL IN BOX 26</t>
  </si>
  <si>
    <t>109  to 112</t>
  </si>
  <si>
    <t>113  to 123</t>
  </si>
  <si>
    <t>1 UNIT WITHOUT BARCODE LABEL IN BOX 124</t>
  </si>
  <si>
    <t>125 to 128</t>
  </si>
  <si>
    <t>PALET 9</t>
  </si>
  <si>
    <t>131 to 136</t>
  </si>
  <si>
    <t>137 to 144</t>
  </si>
  <si>
    <t>PALET 10</t>
  </si>
  <si>
    <t>145 to 148</t>
  </si>
  <si>
    <t>5 UNITS WITHOUT BARCODE LABEL IN BOX 123</t>
  </si>
  <si>
    <t>1 UNITS WITHOUT BARCODE LABEL IN BOX 67</t>
  </si>
  <si>
    <t>5 UNITS WITHOUT BARCODE LABEL IN BOX 66</t>
  </si>
  <si>
    <t>1 UNITS WITHOUT BARCODE LABEL IN BOX 38</t>
  </si>
  <si>
    <t>3 UNITS WITHOUT BARCODE LABEL IN BOX 40</t>
  </si>
  <si>
    <t>P.O. 4100043249</t>
  </si>
  <si>
    <t>151 to 152</t>
  </si>
  <si>
    <t xml:space="preserve">PXBHR-F61222 </t>
  </si>
  <si>
    <t>P.O. 4100043297</t>
  </si>
  <si>
    <t>P.O. 4100043298</t>
  </si>
  <si>
    <t>P.O. 4100043299</t>
  </si>
  <si>
    <t>P.O. 4100043300</t>
  </si>
  <si>
    <t>P.O. 4100043284</t>
  </si>
  <si>
    <t>156 to 157</t>
  </si>
  <si>
    <t xml:space="preserve">PXBHN-F61222 </t>
  </si>
  <si>
    <t>158 to 159</t>
  </si>
  <si>
    <t>P.O. 4100043246</t>
  </si>
  <si>
    <t>PALET 11</t>
  </si>
  <si>
    <t>P.O. 4100043285</t>
  </si>
  <si>
    <t>161 to 163</t>
  </si>
  <si>
    <t>P.O. 4100043286</t>
  </si>
  <si>
    <t>164 to 169</t>
  </si>
  <si>
    <t>P.O. 4100043287</t>
  </si>
  <si>
    <t>P.O. 4100043241</t>
  </si>
  <si>
    <t>171 to 176</t>
  </si>
  <si>
    <t>PXAWV-F61239</t>
  </si>
  <si>
    <t>PALET 12</t>
  </si>
  <si>
    <t>P.O. 4100043250</t>
  </si>
  <si>
    <t>P.O. 4100043256</t>
  </si>
  <si>
    <t>P.O. 4100043252</t>
  </si>
  <si>
    <t>180 to 182</t>
  </si>
  <si>
    <t>P.O. 4100043254</t>
  </si>
  <si>
    <t>183 to 189</t>
  </si>
  <si>
    <t>P.O. 4100043255</t>
  </si>
  <si>
    <t>P.O. 4100043247</t>
  </si>
  <si>
    <t>PXBHO-F61208</t>
  </si>
  <si>
    <t>PALET 13</t>
  </si>
  <si>
    <t>193 to 196</t>
  </si>
  <si>
    <t>MARRON FONCE</t>
  </si>
  <si>
    <t>1 UNIT WITHOUT BARCODE LABEL IN BOX 197</t>
  </si>
  <si>
    <t>P.O. 4100043288</t>
  </si>
  <si>
    <t>P.O. 4100043289</t>
  </si>
  <si>
    <t>200 to 205</t>
  </si>
  <si>
    <t>P.O. 4100043290</t>
  </si>
  <si>
    <t>P.O. 4100043264</t>
  </si>
  <si>
    <t>207 to 208</t>
  </si>
  <si>
    <t>PXBGE-F61208</t>
  </si>
  <si>
    <t>PALET 14</t>
  </si>
  <si>
    <t>209 to 216</t>
  </si>
  <si>
    <t>1 UNIT WITHOUT BARCODE LABEL IN BOX 217</t>
  </si>
  <si>
    <t>P.O. 4100043265</t>
  </si>
  <si>
    <t>218 to 223</t>
  </si>
  <si>
    <t>1 UNIT WITHOUT BARCODE LABEL IN BOX 224</t>
  </si>
  <si>
    <t>P.O. 4100043266</t>
  </si>
  <si>
    <t>3 UNITS WITHOUT BARCODE LABEL IN BOX 220</t>
  </si>
  <si>
    <t>P.O. 4100043267</t>
  </si>
  <si>
    <t>225 to 227</t>
  </si>
  <si>
    <t>PALET 15</t>
  </si>
  <si>
    <t>1 UNIT WITHOUT BARCODE LABEL IN BOX 228</t>
  </si>
  <si>
    <t>229 to 230</t>
  </si>
  <si>
    <t>ROUGE FONCE</t>
  </si>
  <si>
    <t>P.O. 4100043243</t>
  </si>
  <si>
    <t>232 to 236</t>
  </si>
  <si>
    <t>24 UNITS WITHOUT BARCODE LABEL IN BOX 221, 222, 223</t>
  </si>
  <si>
    <t>PALET 16</t>
  </si>
  <si>
    <t>P.O. 4100042292</t>
  </si>
  <si>
    <t>PXAWV-F61222</t>
  </si>
  <si>
    <t>P.O. 4100044108</t>
  </si>
  <si>
    <t>P.O. 4100044107</t>
  </si>
  <si>
    <t>245 to 246</t>
  </si>
  <si>
    <t>2 UNITS WITHOUT BARCODE LABEL IN BOX 154</t>
  </si>
  <si>
    <t>1 UNIT WITHOUT BARCODE LABEL IN BOX 154</t>
  </si>
  <si>
    <t>2 UNITS WITHOUT BARCODE LABEL IN BOX 177</t>
  </si>
  <si>
    <t>1 UNIT WITHOUT BARCODE LABEL IN BOX 237</t>
  </si>
  <si>
    <t>2 UNITS WITHOUT BARCODE LABEL IN BOX 237</t>
  </si>
  <si>
    <t>1545  KG</t>
  </si>
  <si>
    <t>TOTAL GROSS WEIGHT (CARTON + PALET)  1737 KG</t>
  </si>
  <si>
    <t>TOTAL VOLUME 23,649 M3</t>
  </si>
  <si>
    <t>CARTONS 60 x 40 x 40 cm / 1 44 X 36,5 X 21 CM</t>
  </si>
  <si>
    <t>TOTAL GROSS VOLUME (CARTON + PALET)  26,112 M3</t>
  </si>
  <si>
    <t>MARRON GLACE</t>
  </si>
  <si>
    <t>28.06.2018</t>
  </si>
  <si>
    <t>P.O. 4100042264</t>
  </si>
  <si>
    <t>7,800 KG</t>
  </si>
  <si>
    <t>TOTAL GROSS WEIGHT (CARTON + PALET)  7,8 KG</t>
  </si>
  <si>
    <t>TOTAL VOLUME 0,096 M3</t>
  </si>
  <si>
    <t>1 CARTON 60 x 40 x 40 cm</t>
  </si>
  <si>
    <t>TOTAL GROSS VOLUME (CARTON + PALET) 0,096 M3</t>
  </si>
  <si>
    <t>PXBGO-F61239</t>
  </si>
  <si>
    <t>PXBHM-F61240</t>
  </si>
  <si>
    <t>04.07.2018</t>
  </si>
  <si>
    <t>Nº COLIS</t>
  </si>
  <si>
    <t>MODÈLE</t>
  </si>
  <si>
    <t xml:space="preserve">COMMANDE </t>
  </si>
  <si>
    <t>RÉFÉRENCE</t>
  </si>
  <si>
    <t>DESTINNATION</t>
  </si>
  <si>
    <t>COLORIS</t>
  </si>
  <si>
    <t>QUANTITE</t>
  </si>
  <si>
    <t>SAC DEMI-LUNE</t>
  </si>
  <si>
    <t>IAK-DARK NAVY</t>
  </si>
  <si>
    <t>POIDS BRUT</t>
  </si>
  <si>
    <t>SAC AVA</t>
  </si>
  <si>
    <t>CARTONS 60 x 40 x 40 cm</t>
  </si>
  <si>
    <t>IAJ-MARINE</t>
  </si>
  <si>
    <t>LZZ-NOIR</t>
  </si>
  <si>
    <t>SAC CORY</t>
  </si>
  <si>
    <t>GAA-ROUGE</t>
  </si>
  <si>
    <t>SAC CLARA</t>
  </si>
  <si>
    <t>TOTAL GROSS VOLUME (CARTON + PALET)  15,168 M3</t>
  </si>
  <si>
    <t>1101,38  KG</t>
  </si>
  <si>
    <t>TOTAL VOLUME 14,112 M3</t>
  </si>
  <si>
    <t>TOTAL GROSS WEIGHT (CARTON + PALET)  1221,38 KG</t>
  </si>
  <si>
    <t>4 UNITS WITHOUT BARCODE LABEL IN BOX 147</t>
  </si>
  <si>
    <t>2 UNITS WITHOUT BARCODE LABEL IN BOX 146</t>
  </si>
  <si>
    <t>03.08.2018</t>
  </si>
  <si>
    <t>5 UNITS WITHOUT BARCODE LABEL IN BOX 33</t>
  </si>
  <si>
    <t>8 UNITS WITHOUT BARCODE LABEL IN BOX 31</t>
  </si>
  <si>
    <t>12 UNITS WITHOUT BARCODE LABEL IN BOX 32</t>
  </si>
  <si>
    <t>KAG-VERT SAPIN</t>
  </si>
  <si>
    <t>SAC SUZANNE</t>
  </si>
  <si>
    <t>PXBGM-F61238</t>
  </si>
  <si>
    <t>GAC-BORDEAUX</t>
  </si>
  <si>
    <t>TOTAL VOLUME 16,32 M3</t>
  </si>
  <si>
    <t>TOTAL GROSS VOLUME (CARTON + PALET)  17,568 M3</t>
  </si>
  <si>
    <t>1109,17  KG</t>
  </si>
  <si>
    <t>TOTAL GROSS WEIGHT (CARTON + PALET)  1241,17 KG</t>
  </si>
  <si>
    <t>3 UNITS WITHOUT BARCODE LABEL IN BOX 156</t>
  </si>
  <si>
    <t>26.09.2018</t>
  </si>
  <si>
    <t>CEINTURE SIMON</t>
  </si>
  <si>
    <t>PXBHZ-H65169</t>
  </si>
  <si>
    <t>SIZE</t>
  </si>
  <si>
    <t>TOTE TOTALLY</t>
  </si>
  <si>
    <t>CAD-NOISETTE</t>
  </si>
  <si>
    <t>TOTAL VOLUME 3,744 M3</t>
  </si>
  <si>
    <t>TOTAL GROSS VOLUME (CARTON + PALET)  4,128 M3</t>
  </si>
  <si>
    <t>188,14  KG</t>
  </si>
  <si>
    <t>TOTAL GROSS WEIGHT (CARTON + PALET)  224,14 KG</t>
  </si>
  <si>
    <t>09.10.2018</t>
  </si>
  <si>
    <t>511,16  KG</t>
  </si>
  <si>
    <t>TOTAL GROSS WEIGHT (CARTON + PALET)  559,16 KG</t>
  </si>
  <si>
    <t>TOTAL VOLUME 6,14 M3</t>
  </si>
  <si>
    <t>TOTAL GROSS VOLUME (CARTON + PALET)  6,528 M3</t>
  </si>
  <si>
    <t>IAK - DARK NAVY</t>
  </si>
  <si>
    <t>WHLS CHINA</t>
  </si>
  <si>
    <t>24.10.2018</t>
  </si>
  <si>
    <t>TOTAL VOLUME 11,52 M3</t>
  </si>
  <si>
    <t>TOTAL GROSS VOLUME (CARTON + PALET)  12,29 M3</t>
  </si>
  <si>
    <t>947,07  KG</t>
  </si>
  <si>
    <t>TOTAL GROSS WEIGHT (CARTON + PALET)  1043,07 KG</t>
  </si>
  <si>
    <t>PXBKR-F61240</t>
  </si>
  <si>
    <t>SAC MARION</t>
  </si>
  <si>
    <t>PXAWV-F61243</t>
  </si>
  <si>
    <t>PXBKQ-F61238</t>
  </si>
  <si>
    <t>SAC LOUISETTE</t>
  </si>
  <si>
    <t>PXBKR-F61301</t>
  </si>
  <si>
    <t>GAD-LIE DE VIN</t>
  </si>
  <si>
    <t>CEINTURE EVAN</t>
  </si>
  <si>
    <t>PXBHZ-H65175</t>
  </si>
  <si>
    <t>117 CARTONS 60 x 40 x 40 cm / 2 CARTONS 44 x 36,5 x 21</t>
  </si>
  <si>
    <t>TOTAL VOLUME 11,30 M3</t>
  </si>
  <si>
    <t>21.11.2018</t>
  </si>
  <si>
    <t>COMPACT BIANCA</t>
  </si>
  <si>
    <t>PXBIW - F63221</t>
  </si>
  <si>
    <t>PORTE-CARTES BIANCO</t>
  </si>
  <si>
    <t>PXBIW - H63224</t>
  </si>
  <si>
    <t>22.11.2018</t>
  </si>
  <si>
    <t>1 UNITS WITHOUT BARCODE LABEL IN BOX 66</t>
  </si>
  <si>
    <t>1 UNITS WITHOUT BARCODE LABEL IN BOX 51</t>
  </si>
  <si>
    <t>1 UNITS WITHOUT BARCODE LABEL IN BOX 93</t>
  </si>
  <si>
    <t>1 UNITS WITHOUT BARCODE LABEL IN BOX 113</t>
  </si>
  <si>
    <t>743,50  KG</t>
  </si>
  <si>
    <t>TOTAL GROSS WEIGHT (CARTON + PALET)  839,50 KG</t>
  </si>
  <si>
    <t>32,96  KG</t>
  </si>
  <si>
    <t>TOTAL VOLUME 0,384 M3</t>
  </si>
  <si>
    <t xml:space="preserve">4 CARTONS 60 x 40 x 40 cm </t>
  </si>
  <si>
    <t>26.11.2018</t>
  </si>
  <si>
    <t>24,00  KG</t>
  </si>
  <si>
    <t>TOTAL VOLUME 0,17172 M3</t>
  </si>
  <si>
    <t xml:space="preserve">3 CARTONS 53 x 36 x 30 cm </t>
  </si>
  <si>
    <t>PORTEFEUILLE BIANCO</t>
  </si>
  <si>
    <t>PXBIW - H63225</t>
  </si>
  <si>
    <t>10.12.2018</t>
  </si>
  <si>
    <t>PORTEFEUILLE BIANCA</t>
  </si>
  <si>
    <t>POCHETTE BIANCA</t>
  </si>
  <si>
    <t>PXBIW - F63220</t>
  </si>
  <si>
    <t>PXBIW - F63222</t>
  </si>
  <si>
    <t>4,00  KG</t>
  </si>
  <si>
    <t>TOTAL VOLUME 0,033 M3</t>
  </si>
  <si>
    <t xml:space="preserve">1 CARTON 44 x 36,5 x 21 cm </t>
  </si>
  <si>
    <t>17.12.2018</t>
  </si>
  <si>
    <t>16,00  KG</t>
  </si>
  <si>
    <t>TOTAL VOLUME 0,140 M3</t>
  </si>
  <si>
    <t xml:space="preserve">1 CARTON 60 x 40 x 40 cm  / 1 CARTON 40 x 58 x 19 cm </t>
  </si>
  <si>
    <t>CEINTURE RACHELLE</t>
  </si>
  <si>
    <t>PXBHZ - F65178</t>
  </si>
  <si>
    <t>PXBJZ - F65178</t>
  </si>
  <si>
    <t>EAF-BRIQUE</t>
  </si>
  <si>
    <t>CEINTURE PARIS</t>
  </si>
  <si>
    <t>PXBHZ - H65077</t>
  </si>
  <si>
    <t>CAI-CAFÉ</t>
  </si>
  <si>
    <t>CEINTURE TESSA</t>
  </si>
  <si>
    <t>PXBKG - F65177</t>
  </si>
  <si>
    <t>TU</t>
  </si>
  <si>
    <t>SAC MAELYS</t>
  </si>
  <si>
    <t>PXBKQ - F61322</t>
  </si>
  <si>
    <t>PXBJZ - F61322</t>
  </si>
  <si>
    <t>SAC TOTE TOTALLY</t>
  </si>
  <si>
    <t>PXBJK - F61297</t>
  </si>
  <si>
    <t>PORTEFUEILLE LISE</t>
  </si>
  <si>
    <t>PXAWV - F63291</t>
  </si>
  <si>
    <t xml:space="preserve">GAB-ROUGE </t>
  </si>
  <si>
    <t>COMPACT LISE</t>
  </si>
  <si>
    <t>PXAWV - F63290</t>
  </si>
  <si>
    <t>POCHETTE SARAH</t>
  </si>
  <si>
    <t>PXAWV - F63292</t>
  </si>
  <si>
    <t>TOTAL VOLUME 23,808 M3</t>
  </si>
  <si>
    <t xml:space="preserve">248 CARTONS 60 x 40 x 40 cm </t>
  </si>
  <si>
    <t>TOTAL GROSS VOLUME (CARTON + PALET)  25,344 M3</t>
  </si>
  <si>
    <t>20.12.2018</t>
  </si>
  <si>
    <t>16 UNITS WITHOUT BARCODE LABEL IN BOX 32</t>
  </si>
  <si>
    <t>3 UNITS WITHOUT BARCODE LABEL IN BOX 192</t>
  </si>
  <si>
    <t>2 UNITS WITHOUT BARCODE LABEL IN BOX 193</t>
  </si>
  <si>
    <t>8 UNITS WITHOUT BARCODE LABEL IN BOX 51</t>
  </si>
  <si>
    <t>1 UNITS WITHOUT BARCODE LABEL IN BOX 125</t>
  </si>
  <si>
    <t>1612,584  KG</t>
  </si>
  <si>
    <t>TOTAL GROSS WEIGHT (CARTON + PALET)  1804,584 KG</t>
  </si>
  <si>
    <t>16.01.2019</t>
  </si>
  <si>
    <t>POCHETTE BIANCO</t>
  </si>
  <si>
    <t>PXBIW - H63279</t>
  </si>
  <si>
    <t>1 UNITS WITHOUT BARCODE LABEL IN BOX 4</t>
  </si>
  <si>
    <t>SAC ALICIA</t>
  </si>
  <si>
    <t>PXBGO - F61222</t>
  </si>
  <si>
    <t>TOTAL GROSS VOLUME (CARTON + PALET)  1,632 M3</t>
  </si>
  <si>
    <t>TOTAL VOLUME 1,3665 M3</t>
  </si>
  <si>
    <t>11 CARTONS 60 x 40 x 40 cm / 2 CARTONS 36 x 53 x 30 / 2 CARTONS 60 x 42 x 27 / 1 CARTON 54 X 37 X 30</t>
  </si>
  <si>
    <t>10 UNITS WITHOUT BARCODE LABEL IN BOX 5</t>
  </si>
  <si>
    <t>138,62  KG</t>
  </si>
  <si>
    <t>TOTAL GROSS WEIGHT (CARTON + PALET)  150,62 KG</t>
  </si>
  <si>
    <t>CEINTURE JESSE</t>
  </si>
  <si>
    <t>PXBKN - H65174</t>
  </si>
  <si>
    <t>BAA-BEIGE</t>
  </si>
  <si>
    <t>CEINTURE TILLA</t>
  </si>
  <si>
    <t>CODBQ - F65179</t>
  </si>
  <si>
    <t>PORTEFEUILLE DALLAS</t>
  </si>
  <si>
    <t>PXAWV - H63302</t>
  </si>
  <si>
    <t>COMPACT EMMANUELLE</t>
  </si>
  <si>
    <t>PXAWV - F63287</t>
  </si>
  <si>
    <t>CAF-CARAMEL</t>
  </si>
  <si>
    <t>COMPACT EMMANUEL</t>
  </si>
  <si>
    <t>PXAWV - H63304</t>
  </si>
  <si>
    <t>2 UNITS WITHOUT BARCODE LABEL IN BOX 8</t>
  </si>
  <si>
    <t>3 UNITS WITHOUT BARCODE LABEL IN BOX 8</t>
  </si>
  <si>
    <t>2 UNITS WITHOUT BARCODE LABEL IN BOX 3</t>
  </si>
  <si>
    <t>SAC GARANCE</t>
  </si>
  <si>
    <t>PXBKO - F61311</t>
  </si>
  <si>
    <t>6 UNITS WITHOUT BARCODE LABEL IN BOX 116</t>
  </si>
  <si>
    <t>688,06  KG</t>
  </si>
  <si>
    <t>TOTAL GROSS WEIGHT (CARTON + PALET)  784,06 KG</t>
  </si>
  <si>
    <t>TOTAL VOLUME 11,17 M3</t>
  </si>
  <si>
    <t xml:space="preserve">116 CARTONS 60 x 40 x 40 cm / 1 CARTON 44 x 36,5 x 21 cm </t>
  </si>
  <si>
    <t>TOTAL GROSS VOLUME (CARTON + PALET)  12,2888 M3</t>
  </si>
  <si>
    <t>25.02.2019</t>
  </si>
  <si>
    <t>3 UNITS WITHOUT BARCODE LABEL IN BOX 4</t>
  </si>
  <si>
    <t>PXAWV - F63289</t>
  </si>
  <si>
    <t>7 UNITS WITHOUT BARCODE LABEL IN BOX 2</t>
  </si>
  <si>
    <t>07.03.2019</t>
  </si>
  <si>
    <t>4 UNITS WITHOUT BARCODE LABEL IN BOX 14</t>
  </si>
  <si>
    <t>PORTEFEUILLE LUCIENNE</t>
  </si>
  <si>
    <t>PXAWV - F63288</t>
  </si>
  <si>
    <t>PORTEFEUILLE LUCIEN</t>
  </si>
  <si>
    <t>PXAWV - H63303</t>
  </si>
  <si>
    <t>1 UNITS WITHOUT BARCODE LABEL IN BOX 22</t>
  </si>
  <si>
    <t>1 UNITS WITHOUT BARCODE LABEL IN BOX 23</t>
  </si>
  <si>
    <t>POCHETTE JACOB</t>
  </si>
  <si>
    <t>PXAWV - H63306</t>
  </si>
  <si>
    <t>1 UNITS WITHOUT BARCODE LABEL IN BOX 24</t>
  </si>
  <si>
    <t>2 UNITS WITHOUT BARCODE LABEL IN BOX 9</t>
  </si>
  <si>
    <t>6 UNITS WITHOUT BARCODE LABEL IN BOX 14</t>
  </si>
  <si>
    <t>PXBID - H65174</t>
  </si>
  <si>
    <t>265,586  KG</t>
  </si>
  <si>
    <t>TOTAL GROSS WEIGHT (CARTON + PALET)  289,586 KG</t>
  </si>
  <si>
    <t>TOTAL GROSS VOLUME (CARTON + PALET)  2,888 M3</t>
  </si>
  <si>
    <t xml:space="preserve">26 CARTONS 60 x 40 x 40 cm / 2 CARTONS 53 x 31 x 36 cm </t>
  </si>
  <si>
    <t>TOTAL VOLUME 2,614296 M3</t>
  </si>
  <si>
    <t>12.04.2019</t>
  </si>
  <si>
    <t>PXAWV - F63029</t>
  </si>
  <si>
    <t>GAB-ROUGE FONCE</t>
  </si>
  <si>
    <t>TOTAL VOLUME 0,200 M3</t>
  </si>
  <si>
    <t>5 CARTONS 54 x 37 x 20 cm</t>
  </si>
  <si>
    <t>10.04.2019</t>
  </si>
  <si>
    <t>TOTE TOTALLY SMALL</t>
  </si>
  <si>
    <t>PXBJK - F61356</t>
  </si>
  <si>
    <t>CODDX - F61356</t>
  </si>
  <si>
    <t>DAC-JAUNE D'OR</t>
  </si>
  <si>
    <t>CODDX - F61297</t>
  </si>
  <si>
    <t>PALET 17</t>
  </si>
  <si>
    <t>PALET 18</t>
  </si>
  <si>
    <t>PALET 19</t>
  </si>
  <si>
    <t>PALET 20</t>
  </si>
  <si>
    <t>PALET 21</t>
  </si>
  <si>
    <t>PALET 22</t>
  </si>
  <si>
    <t>1 UNITS WITHOUT BARCODE LABEL IN BOX 62</t>
  </si>
  <si>
    <t>3 UNITS WITHOUT BARCODE LABEL IN BOX 108</t>
  </si>
  <si>
    <t>CEINTURE NOAM</t>
  </si>
  <si>
    <t>PXBID - F65181</t>
  </si>
  <si>
    <t>PXBID - H65182</t>
  </si>
  <si>
    <t>CEINTURE NOAH</t>
  </si>
  <si>
    <t>EAH-WHISKY</t>
  </si>
  <si>
    <t>5 UNITS WITHOUT BARCODE LABEL IN BOX 338 : 1-75, 2-80, 1-85, 1-90 WHOLESALE</t>
  </si>
  <si>
    <t>1 UNIT WITHOUT BARCODE LABEL IN BOX 341 : 1-85 WHOLESALE</t>
  </si>
  <si>
    <t>2 UNIT WITHOUT BARCODE LABEL IN BOX 343 : 2 - 85 WHOLESALE</t>
  </si>
  <si>
    <t>PXAQG - H63087</t>
  </si>
  <si>
    <t>1646,62  KG</t>
  </si>
  <si>
    <t>TOTAL GROSS WEIGHT (CARTON + PALET)  1910,62 KG</t>
  </si>
  <si>
    <t>TOTAL VOLUME 33,287 M3</t>
  </si>
  <si>
    <t xml:space="preserve">343 CARTONS 60 x 40 x 40 cm / 8 CARTONS 59 x 40 x 19 cm </t>
  </si>
  <si>
    <t>TOTAL GROSS VOLUME (CARTON + PALET)  35,52 M3</t>
  </si>
  <si>
    <t>33,00  KG</t>
  </si>
  <si>
    <t>23.04.2019</t>
  </si>
  <si>
    <t>PXAQG - F63029</t>
  </si>
  <si>
    <t>40,00  KG</t>
  </si>
  <si>
    <t>TOTAL VOLUME 0,2736 M3</t>
  </si>
  <si>
    <t>6 CARTONS 60 x 40 x 19 cm</t>
  </si>
  <si>
    <t>PXBKR - F61301</t>
  </si>
  <si>
    <t>1 UNIT WITHOUT BARCODE LABEL IN BOX 19</t>
  </si>
  <si>
    <t>1 UNIT WITHOUT BARCODE LABEL IN BOX 68</t>
  </si>
  <si>
    <t>10 UNITS WITHOUT BARCODE LABEL IN BOX 76</t>
  </si>
  <si>
    <t>3 UNITS WITHOUT BARCODE LABEL IN BOX 79</t>
  </si>
  <si>
    <t>EAI-BRANDY</t>
  </si>
  <si>
    <t>2 UNITS WITHOUT BARCODE LABEL IN BOX 90</t>
  </si>
  <si>
    <t>PXBLH - H65077</t>
  </si>
  <si>
    <t>4 UNITS WITHOUT BARCODE LABEL IN BOX 93</t>
  </si>
  <si>
    <t>733,61  KG</t>
  </si>
  <si>
    <t>TOTAL GROSS WEIGHT (CARTON + PALET)  805,61 KG</t>
  </si>
  <si>
    <t xml:space="preserve">88 CARTONS 60 x 40 x 40 cm / 5 CARTONS 60 x 40 x 20 cm </t>
  </si>
  <si>
    <t>TOTAL GROSS VOLUME (CARTON + PALET)  9,792 M3</t>
  </si>
  <si>
    <t>TOTAL VOLUME 8,688 M3</t>
  </si>
  <si>
    <t>13.05.2019</t>
  </si>
  <si>
    <t>PXBJZ - F61301</t>
  </si>
  <si>
    <t>CAE-MARRON FONCE</t>
  </si>
  <si>
    <t>COMPACT LOIS</t>
  </si>
  <si>
    <t>PXBLH-F63324</t>
  </si>
  <si>
    <t>PXBLH-H63325</t>
  </si>
  <si>
    <t>PORTEFEUILLE GENEVE</t>
  </si>
  <si>
    <t>PXBLH-F63317</t>
  </si>
  <si>
    <t>LAA-GRIS</t>
  </si>
  <si>
    <t>CLUTCH ON CHAIN GENEVE</t>
  </si>
  <si>
    <t>PXBLH-F63318</t>
  </si>
  <si>
    <t>PXBLH-H65077</t>
  </si>
  <si>
    <t>CEINTURE FELICIA</t>
  </si>
  <si>
    <t>PXBJZ - F65186</t>
  </si>
  <si>
    <t>1 UNITS WITHOUT BARCODE LABEL IN BOX 17</t>
  </si>
  <si>
    <t>10 UNITS WITHOUT BARCODE LABEL IN BOX 24</t>
  </si>
  <si>
    <t>4 UNITS WITHOUT BARCODE LABEL IN BOX 29</t>
  </si>
  <si>
    <t>4 UNITS WITHOUT BARCODE LABEL IN BOX 35</t>
  </si>
  <si>
    <t>CEINTURE SUZANNE</t>
  </si>
  <si>
    <t>WVAWB - F05806</t>
  </si>
  <si>
    <t>RTW</t>
  </si>
  <si>
    <t>06.06.2019</t>
  </si>
  <si>
    <t>SAC SUZANNA</t>
  </si>
  <si>
    <t>WOAKS-F61394</t>
  </si>
  <si>
    <t>PLA-GRIS CHINE</t>
  </si>
  <si>
    <t>PXAWV-F65186</t>
  </si>
  <si>
    <t>1 UNIT WITHOUT BARCODE LABEL IN BOX 96, T90</t>
  </si>
  <si>
    <t>4 UNITS WITHOUT BARCODE LABEL IN BOX 96, T75</t>
  </si>
  <si>
    <t>CEINTURE MANTEAU</t>
  </si>
  <si>
    <t>PAACY-F01386</t>
  </si>
  <si>
    <t>T2</t>
  </si>
  <si>
    <t>2 UNIT WITHOUT BARCODE LABEL IN BOX 36</t>
  </si>
  <si>
    <t>T1</t>
  </si>
  <si>
    <t>T3</t>
  </si>
  <si>
    <t>685,02  KG</t>
  </si>
  <si>
    <t>TOTAL VOLUME 8,64 M3</t>
  </si>
  <si>
    <t xml:space="preserve">80 CARTONS 60 x 40 x 40 cm / 20 CARTONS 60 x 40 x 20 cm </t>
  </si>
  <si>
    <t>TOTAL GROSS WEIGHT (CARTON + PALET)  757,02 KG</t>
  </si>
  <si>
    <t>TOTAL GROSS VOLUME (CARTON + PALET)  9,41 M3</t>
  </si>
  <si>
    <t>PXADM - F61048</t>
  </si>
  <si>
    <t>SAC GABRIELLA</t>
  </si>
  <si>
    <t>PXAWV - F61393</t>
  </si>
  <si>
    <t>COMPACT AIKO</t>
  </si>
  <si>
    <t>PXAWV - H63314</t>
  </si>
  <si>
    <t>9 UNITS WITHOUT BARCODE LABEL IN BOX 80</t>
  </si>
  <si>
    <t>PXBLH - H63325</t>
  </si>
  <si>
    <t>PXBLH - F63324</t>
  </si>
  <si>
    <t>4 UNITS WITHOUT BARCODE LABEL IN BOX 84</t>
  </si>
  <si>
    <t>PXBGO - H65077</t>
  </si>
  <si>
    <t>2 UNITS WITHOUT BARCODE LABEL IN BOX 89, T85 AUSTRALIA</t>
  </si>
  <si>
    <t>COMPACT GENEVE</t>
  </si>
  <si>
    <t>PXBLH - F63316</t>
  </si>
  <si>
    <t>8 UNITS WITHOUT BARCODE LABEL IN BOX 93, WHOLESALE</t>
  </si>
  <si>
    <t>SAC ZURICH</t>
  </si>
  <si>
    <t>PXAWV - F61367</t>
  </si>
  <si>
    <t>GAI-GRENAT</t>
  </si>
  <si>
    <t>PXBLH - F63029</t>
  </si>
  <si>
    <t>PXBGO - F63029</t>
  </si>
  <si>
    <t>KAI-FORET</t>
  </si>
  <si>
    <t xml:space="preserve">113 CARTONS 60 x 40 x 40 cm / 28 CARTONS 60 x 40 x 20 cm </t>
  </si>
  <si>
    <t>TOTAL GROSS VOLUME (CARTON + PALET)  13,056 M3</t>
  </si>
  <si>
    <t>TOTAL VOLUME 12,192 M3</t>
  </si>
  <si>
    <t>*</t>
  </si>
  <si>
    <t>1179,85  KG</t>
  </si>
  <si>
    <t>TOTAL GROSS WEIGHT (CARTON + PALET)  1275,85 KG</t>
  </si>
  <si>
    <t>08918 Badalona, España</t>
  </si>
  <si>
    <t>10.07.2019</t>
  </si>
  <si>
    <t>18.07.2019</t>
  </si>
  <si>
    <t>0,960  KG</t>
  </si>
  <si>
    <t>TOTAL VOLUME 0,006728 M3</t>
  </si>
  <si>
    <t>1 CARTON 29 x 29 x 8 cm</t>
  </si>
  <si>
    <t>CEINTURE SUZANNA</t>
  </si>
  <si>
    <t>RTW A19</t>
  </si>
  <si>
    <t>WVAWB-F05806</t>
  </si>
  <si>
    <t>26.07.2019</t>
  </si>
  <si>
    <t>PXBGO - F61393</t>
  </si>
  <si>
    <t>BAG-SABLE</t>
  </si>
  <si>
    <t>PXBJZ - F63029</t>
  </si>
  <si>
    <t>PXBDJ - F63029</t>
  </si>
  <si>
    <t>CAJ-CHOCOLAT</t>
  </si>
  <si>
    <t>PXBGO - H63087</t>
  </si>
  <si>
    <t xml:space="preserve">113 CARTONS 60 x 40 x 40 cm / 19 CARTONS 60 x 40 x 20 cm </t>
  </si>
  <si>
    <t>TOTAL GROSS VOLUME (CARTON + PALET)  12,672 M3</t>
  </si>
  <si>
    <t>TOTAL VOLUME 11,76 M3</t>
  </si>
  <si>
    <t>1 UNIT WITHOUT BARCODE LABEL IN BOX 125, WHOLESALE</t>
  </si>
  <si>
    <t>1 UNIT WITHOUT BARCODE LABEL IN BOX 105</t>
  </si>
  <si>
    <t>1 UNIT WITHOUT BARCODE LABEL IN BOX 18</t>
  </si>
  <si>
    <t>1058,39  KG</t>
  </si>
  <si>
    <t>TOTAL GROSS WEIGHT (CARTON + PALET)  1154,39 KG</t>
  </si>
  <si>
    <t>30.08.2019</t>
  </si>
  <si>
    <t>SAC STEPHANIE</t>
  </si>
  <si>
    <t>PXBGO - F61366</t>
  </si>
  <si>
    <t>PXAWV - F61366</t>
  </si>
  <si>
    <t>PXAWV - F63316</t>
  </si>
  <si>
    <t>PXBMG - F63316</t>
  </si>
  <si>
    <t>PXAWV-F61393</t>
  </si>
  <si>
    <t>PXAWV-F63317</t>
  </si>
  <si>
    <t>PXBMG-F63317</t>
  </si>
  <si>
    <t>DESTINATION</t>
  </si>
  <si>
    <t>SAC BLANCHE</t>
  </si>
  <si>
    <t>PXBIG - F61094</t>
  </si>
  <si>
    <t>10 UNITS WITHOUT BARCODE LABEL IN BOX 28</t>
  </si>
  <si>
    <t>113*</t>
  </si>
  <si>
    <t>114*</t>
  </si>
  <si>
    <t>115*</t>
  </si>
  <si>
    <t>116*</t>
  </si>
  <si>
    <t>117*</t>
  </si>
  <si>
    <t>118*</t>
  </si>
  <si>
    <t>119*</t>
  </si>
  <si>
    <t>120*</t>
  </si>
  <si>
    <t>2 UNITS WITHOUT BARCODE LABEL IN BOX 116 P.O. 4100052724</t>
  </si>
  <si>
    <t>2 UNITS WITHOUT BARCODE LABEL IN BOX 116 P.O. 4100052716</t>
  </si>
  <si>
    <t>1 UNITS WITHOUT BARCODE LABEL IN BOX 120 P.O. 4100052734</t>
  </si>
  <si>
    <t>121*</t>
  </si>
  <si>
    <t>122*</t>
  </si>
  <si>
    <t>123*</t>
  </si>
  <si>
    <t>3 UNITS WITHOUT BARCODE LABEL IN BOX 123 P.O. 4100052734</t>
  </si>
  <si>
    <t>1 UNITS WITHOUT BARCODE LABEL IN BOX 123 P.O. 4100052733</t>
  </si>
  <si>
    <t>124*</t>
  </si>
  <si>
    <t>1 UNIT WITHOUT BARCODE LABEL IN BOX 21 P.O. 4100052715</t>
  </si>
  <si>
    <t>1 UNIT WITHOUT BARCODE LABEL IN BOX 124 P.O. 4100052732</t>
  </si>
  <si>
    <t>972,85  KG</t>
  </si>
  <si>
    <t>TOTAL GROSS WEIGHT (CARTON + PALET)  1056,85 KG</t>
  </si>
  <si>
    <t xml:space="preserve">104 CARTONS 60 x 40 x 40 cm / 20 CARTONS 60 x 40 x 20 cm </t>
  </si>
  <si>
    <t>TOTAL VOLUME 10,944 M3</t>
  </si>
  <si>
    <t>TOTAL GROSS VOLUME (CARTON + PALET)  11,424 M3</t>
  </si>
  <si>
    <t>10.09.2019</t>
  </si>
  <si>
    <t>SAC SARAH</t>
  </si>
  <si>
    <t>PXBGO - F61404</t>
  </si>
  <si>
    <t>2 UNITS WITHOUT BARCODE LABEL IN BOX 9 P.O. 4100052737</t>
  </si>
  <si>
    <t>305,84  KG</t>
  </si>
  <si>
    <t>TOTAL GROSS WEIGHT (CARTON + PALET)  329,84 KG</t>
  </si>
  <si>
    <t xml:space="preserve">32 CARTONS 60 x 40 x 40 cm </t>
  </si>
  <si>
    <t>TOTAL GROSS VOLUME (CARTON + PALET)  3,264 M3</t>
  </si>
  <si>
    <t>27.09.2019</t>
  </si>
  <si>
    <t>PXBLK - F61048</t>
  </si>
  <si>
    <t>LAA - GRIS</t>
  </si>
  <si>
    <t>LZZ - NOIR</t>
  </si>
  <si>
    <t>2 UNITS WITHOUT BARCODE LABEL IN BOX 23 P.O. 4100051752</t>
  </si>
  <si>
    <t>PXBLK - F61393</t>
  </si>
  <si>
    <t>PXBKQ - F61301</t>
  </si>
  <si>
    <t>CAD - NOISETTE</t>
  </si>
  <si>
    <t>1 UNIT WITHOUT BARCODE LABEL IN BOX 66 P.O. 4100052741</t>
  </si>
  <si>
    <t>6 UNITS WITHOUT BARCODE LABEL IN BOX 75 P.O. 4100052737</t>
  </si>
  <si>
    <t>784,89  KG</t>
  </si>
  <si>
    <t>TOTAL GROSS WEIGHT (CARTON + PALET)  856,89 KG</t>
  </si>
  <si>
    <t>TOTAL VOLUME 8,352 M3</t>
  </si>
  <si>
    <t xml:space="preserve">87 CARTONS 60 x 40 x 40 cm </t>
  </si>
  <si>
    <t>TOTAL GROSS VOLUME (CARTON + PALET)  9,024 M3</t>
  </si>
  <si>
    <t>SAC CHARLOTTE</t>
  </si>
  <si>
    <t>PXBJQ - F61359</t>
  </si>
  <si>
    <t>PXBJQ - F61404</t>
  </si>
  <si>
    <t>LAB - GRIS</t>
  </si>
  <si>
    <t>IAD - TURQUOISE</t>
  </si>
  <si>
    <t>PXBJQ - F63035</t>
  </si>
  <si>
    <t>PXBGO - F63035</t>
  </si>
  <si>
    <t>PXBLJ - F63035</t>
  </si>
  <si>
    <t>CAJ - CHOCOLAT</t>
  </si>
  <si>
    <t>PXAQG - F63035</t>
  </si>
  <si>
    <t>PXBLJ - F61404</t>
  </si>
  <si>
    <t>PXAWV - F61359</t>
  </si>
  <si>
    <t>PXBLJ - F61359</t>
  </si>
  <si>
    <t>PXBJQ - F63029</t>
  </si>
  <si>
    <t>LAB - GRIS CLAIR</t>
  </si>
  <si>
    <t>KAG - VERT SAPIN</t>
  </si>
  <si>
    <t>PXBLJ - F63029</t>
  </si>
  <si>
    <t>PXBJQ - F61048</t>
  </si>
  <si>
    <t>3 UNITS WITHOUT BARCODE LABEL IN BOX 88 P.O. 4100054364</t>
  </si>
  <si>
    <t>3 UNITS WITHOUT BARCODE LABEL IN BOX 119 P.O. 4100054326</t>
  </si>
  <si>
    <t>DOUCHE BAG</t>
  </si>
  <si>
    <t>PXBKQ - F61391</t>
  </si>
  <si>
    <t>CAA - MARRON</t>
  </si>
  <si>
    <t>3 UNITS WITHOUT BARCODE LABEL IN BOX 106 P.O. 4100054326</t>
  </si>
  <si>
    <t>5 UNITS WITHOUT BARCODE LABEL IN BOX 141 P.O. 4100054331</t>
  </si>
  <si>
    <t>1271,64  KG</t>
  </si>
  <si>
    <t>TOTAL GROSS WEIGHT (CARTON + PALET)  1391,64 KG</t>
  </si>
  <si>
    <t>TOTAL VOLUME 13,968 M3</t>
  </si>
  <si>
    <t>136 CARTONS 60 x 40 x 40 cm / 19 CARTONS 60 x 40 x 20 cm</t>
  </si>
  <si>
    <t>22.10.2019</t>
  </si>
  <si>
    <t>TOTAL GROSS VOLUME (CARTON + PALET)  14,88 M3</t>
  </si>
  <si>
    <t>31.10.2019</t>
  </si>
  <si>
    <t>6 UNITS WITHOUT BARCODE LABEL IN BOX 73 P.O. 4100054346</t>
  </si>
  <si>
    <t>SAC DOUCHE</t>
  </si>
  <si>
    <t>OFF</t>
  </si>
  <si>
    <t>PXXBKQ-F61391</t>
  </si>
  <si>
    <t>CAA MARRON</t>
  </si>
  <si>
    <t>14 KG</t>
  </si>
  <si>
    <t>TOTAL VOLUME 0,19 M3</t>
  </si>
  <si>
    <t>2 CARTONS 60 x 40 x 40 cm</t>
  </si>
  <si>
    <t>L.LOGISTICS LTD A.P.C. JAPAN INSPECTION DIVISION CHIBA 275-0024 JAPAN</t>
  </si>
  <si>
    <t>1 UNIT WITHOUT BARCODE LABEL IN BOX 83 P.O. 4100054357</t>
  </si>
  <si>
    <t>6 UNITS WITHOUT BARCODE LABEL IN BOX 102 P.O. 4100054341</t>
  </si>
  <si>
    <t>1 UNIT WITHOUT BARCODE LABEL IN BOX 115 P.O. 4100054329</t>
  </si>
  <si>
    <t>1 UNIT WITHOUT BARCODE LABEL IN BOX 126 P.O. 4100054330</t>
  </si>
  <si>
    <t>1 UNIT WITHOUT BARCODE LABEL IN BOX 114 P.O. 4100054326</t>
  </si>
  <si>
    <t>05.11.2019</t>
  </si>
  <si>
    <t>1056,84  KG</t>
  </si>
  <si>
    <t>TOTAL GROSS WEIGHT (CARTON + PALET)  1152,84 KG</t>
  </si>
  <si>
    <t>109 CARTONS 60 x 40 x 40 cm / 19 CARTONS 60 x 40 x 20 cm</t>
  </si>
  <si>
    <t>TOTAL VOLUME 11,376 M3</t>
  </si>
  <si>
    <t>TOTAL GROSS VOLUME (CARTON + PALET)  12,096 M3</t>
  </si>
  <si>
    <t>1 UNIT WITHOUT BARCODE LABEL IN BOX 85 P.O. 4100054335</t>
  </si>
  <si>
    <t>7 UNITS WITHOUT BARCODE LABEL IN BOX 43 P.O. 4100051752</t>
  </si>
  <si>
    <t>2 UNITS WITHOUT BARCODE LABEL IN BOX 112 P.O. 4100054317</t>
  </si>
  <si>
    <t>3 UNITS WITHOUT BARCODE LABEL IN BOX 131 P.O. 4100054341</t>
  </si>
  <si>
    <t>1 UNIT WITHOUT BARCODE LABEL IN BOX 130 P.O. 4100054341</t>
  </si>
  <si>
    <t>1 UNIT WITHOUT BARCODE LABEL IN BOX 136 P.O. 4100054353</t>
  </si>
  <si>
    <t>6 UNITS WITHOUT BARCODE LABEL IN BOX 145 P.O. 4100054361</t>
  </si>
  <si>
    <t>23 UNITS WITHOUT BARCODE LABEL IN BOX 148 P.O. 4100054329</t>
  </si>
  <si>
    <t>21.11.2019</t>
  </si>
  <si>
    <t>1434,27  KG</t>
  </si>
  <si>
    <t>TOTAL GROSS WEIGHT (CARTON + PALET)  1554,27 KG</t>
  </si>
  <si>
    <t>153 CARTONS 60 x 40 x 40 cm / 18 CARTONS 60 x 40 x 20 cm</t>
  </si>
  <si>
    <t>TOTAL VOLUME 15,55 M3</t>
  </si>
  <si>
    <t>TOTAL GROSS VOLUME (CARTON + PALET)  16,512 M3</t>
  </si>
  <si>
    <t>27.11.2019</t>
  </si>
  <si>
    <t xml:space="preserve">15 CARTONS 60 x 40 x 40 cm </t>
  </si>
  <si>
    <t>118,90  KG</t>
  </si>
  <si>
    <t>TOTAL GROSS WEIGHT (CARTON + PALET)  130,90 KG</t>
  </si>
  <si>
    <t>13.12.2019</t>
  </si>
  <si>
    <t>SAC A BANDOULIERE NEDI</t>
  </si>
  <si>
    <t>PXBKR - M61421</t>
  </si>
  <si>
    <t>4 UNITS WITHOUT BARCODE LABEL IN BOX 8 P.O. 4100057751</t>
  </si>
  <si>
    <t>1 UNIT WITHOUT BARCODE LABEL IN BOX 8 P.O. 4100057746</t>
  </si>
  <si>
    <t>2 UNITS WITHOUT BARCODE LABEL IN BOX 21 P.O. 4100057187</t>
  </si>
  <si>
    <t>4 UNITS WITHOUT BARCODE LABEL IN BOX 23 P.O. 4100057188</t>
  </si>
  <si>
    <t>GAE - VINO</t>
  </si>
  <si>
    <t>7 UNITS WITHOUT BARCODE LABEL IN BOX 29 P.O. 4100057149</t>
  </si>
  <si>
    <t>PXAWV - H63087</t>
  </si>
  <si>
    <t>2 UNITS WITHOUT BARCODE LABEL IN BOX 30 P.O. 4100057264</t>
  </si>
  <si>
    <t>PXBMR - F63029</t>
  </si>
  <si>
    <t>CAE - MARRON FONCE</t>
  </si>
  <si>
    <t>PXBMR - F61404</t>
  </si>
  <si>
    <t>1 UNIT WITHOUT BARCODE LABEL IN BOX 37 P.O. 4100057114</t>
  </si>
  <si>
    <t>CAB - CAMEL</t>
  </si>
  <si>
    <t>PXBLJ - F63318</t>
  </si>
  <si>
    <t>PXBMR - F63318</t>
  </si>
  <si>
    <t>PXBLH - F63318</t>
  </si>
  <si>
    <t>3 UNITS WITHOUT BARCODE LABEL IN BOX 54 P.O. 4100057997</t>
  </si>
  <si>
    <t>POCHETTE JACOB ZIP LOGO</t>
  </si>
  <si>
    <t>2 UNITS WITHOUT BARCODE LABEL IN BOX 55 P.O. 4100057163</t>
  </si>
  <si>
    <t>CAK - EBENE</t>
  </si>
  <si>
    <t>2 UNITS WITHOUT BARCODE LABEL IN BOX 56 P.O. 4100057163</t>
  </si>
  <si>
    <t>1 UNIT WITHOUT BARCODE LABEL IN BOX 57 P.O. 4100057239</t>
  </si>
  <si>
    <t>EAH - WHISKY</t>
  </si>
  <si>
    <t>2 UNITS WITHOUT BARCODE LABEL IN BOX 62 P.O. 4100057248</t>
  </si>
  <si>
    <t>PXBMR - F61367</t>
  </si>
  <si>
    <t>3 UNITS WITHOUT BARCODE LABEL IN BOX 58 P.O. 4100057238</t>
  </si>
  <si>
    <t>PXBMS - H65077</t>
  </si>
  <si>
    <t>9 CARTONS 60 x 40 x 40 cm / 1 CARTON 60 x 40 x 20 cm</t>
  </si>
  <si>
    <t>TOTAL VOLUME 0,912 M3</t>
  </si>
  <si>
    <t>TOTAL GROSS VOLUME (CARTON + PALET)  1,248 M3</t>
  </si>
  <si>
    <t>104,38  KG</t>
  </si>
  <si>
    <t>TOTAL GROSS WEIGHT (CARTON + PALET)  116,38 KG</t>
  </si>
  <si>
    <t>PORTE-CARTES WILLOW</t>
  </si>
  <si>
    <t>PXBLJ - F63276</t>
  </si>
  <si>
    <t>1 UNIT WITHOUT BARCODE LABEL IN BOX 39 P.O. 4100057217</t>
  </si>
  <si>
    <t>1 UNIT WITHOUT BARCODE LABEL IN BOX 41 P.O. 4100057217</t>
  </si>
  <si>
    <t>4 UNITS WITHOUT BARCODE LABEL IN BOX 47 P.O. 4100057207</t>
  </si>
  <si>
    <t>1 UNIT WITHOUT BARCODE LABEL IN BOX 104 P.O. 4100057145</t>
  </si>
  <si>
    <t>1 UNIT WITHOUT BARCODE LABEL IN BOX 121 P.O. 4100057107 size 90</t>
  </si>
  <si>
    <t>102 CARTONS 60 x 40 x 40 cm / 21 CARTONS 60 x 40 x 20 cm</t>
  </si>
  <si>
    <t>TOTAL VOLUME 10,80 M3</t>
  </si>
  <si>
    <t>1 UNIT WITHOUT BARCODE LABEL IN BOX 34 P.O. 4100057220</t>
  </si>
  <si>
    <t>A.P.C.-USNY-TOUITOU</t>
  </si>
  <si>
    <t>43 BROOME STREET, 5TH FLOOR; 10013 NEW YORK; USA</t>
  </si>
  <si>
    <t>1151,90  KG</t>
  </si>
  <si>
    <t>TOTAL GROSS WEIGHT (CARTON + PALET)  1235,90 KG</t>
  </si>
  <si>
    <t>POCHETTE SARAH LOGO BRODE</t>
  </si>
  <si>
    <t>PXBGO - F63378</t>
  </si>
  <si>
    <t>1 UNIT WITHOUT BARCODE LABEL IN BOX 1 P.O. 4100057180</t>
  </si>
  <si>
    <t>PXAWV - F63378</t>
  </si>
  <si>
    <t>16.01.2020</t>
  </si>
  <si>
    <t>PXBMR - F61322</t>
  </si>
  <si>
    <t>2 UNITS WITHOUT BARCODE LABEL IN BOX 5 P.O. 4100057213</t>
  </si>
  <si>
    <t>GAA - ROUGE</t>
  </si>
  <si>
    <t>SAC ZORA SMALL</t>
  </si>
  <si>
    <t>LIADZ - F61417</t>
  </si>
  <si>
    <t>BAA - BEIGE</t>
  </si>
  <si>
    <t>3 UNITS WITHOUT BARCODE LABEL IN BOX 11 P.O. 4100057130</t>
  </si>
  <si>
    <t>SAC ZORA</t>
  </si>
  <si>
    <t>COEGH - F61416</t>
  </si>
  <si>
    <t>AAD - ECRU</t>
  </si>
  <si>
    <t>1 UNIT WITHOUT BARCODE LABEL IN BOX 31 P.O. 4100057100</t>
  </si>
  <si>
    <t>COEGG - F61416</t>
  </si>
  <si>
    <t>AAB - BLANC</t>
  </si>
  <si>
    <t>4 UNITS WITHOUT BARCODE LABEL IN BOX 33 P.O. 4100057125</t>
  </si>
  <si>
    <t>LIADZ - F61416</t>
  </si>
  <si>
    <t>1 UNIT WITHOUT BARCODE LABEL IN BOX 51 P.O. 4100057101</t>
  </si>
  <si>
    <t>PXBMS - F63318</t>
  </si>
  <si>
    <t>1 UNIT WITHOUT BARCODE LABEL IN BOX 54 P.O. 4100057116</t>
  </si>
  <si>
    <t>GAB - ROUGE FONCE</t>
  </si>
  <si>
    <t>2 UNITS WITHOUT BARCODE LABEL IN BOX 59 P.O. 4100057227</t>
  </si>
  <si>
    <t>PXBLJ - F61301</t>
  </si>
  <si>
    <t>KAF - VERT FONCE</t>
  </si>
  <si>
    <t>EAE - CORAIL</t>
  </si>
  <si>
    <t>PXBMR - F61301</t>
  </si>
  <si>
    <t>PXBGO - F63317</t>
  </si>
  <si>
    <t>PXAWV - F63317</t>
  </si>
  <si>
    <t>COMPACT LISE LOGO BRODE</t>
  </si>
  <si>
    <t>PXBGO - F63376</t>
  </si>
  <si>
    <t>PORTEFEUILLE LISE LOGO BRODE</t>
  </si>
  <si>
    <t>PXBGO - F63375</t>
  </si>
  <si>
    <t>COMPACT EMMANUELLE LOGO BRODE</t>
  </si>
  <si>
    <t>PXBGO - F63377</t>
  </si>
  <si>
    <t>3 UNITS WITHOUT BARCODE LABEL IN BOX 77 P.O. 4100057194</t>
  </si>
  <si>
    <t>2 UNITS WITHOUT BARCODE LABEL IN BOX 91 P.O. 4100057939</t>
  </si>
  <si>
    <t>2 UNITS WITHOUT BARCODE LABEL IN BOX 118 P.O. 4100057172</t>
  </si>
  <si>
    <t>1126,74  KG</t>
  </si>
  <si>
    <t>TOTAL GROSS WEIGHT (CARTON + PALET)  1210,74 KG</t>
  </si>
  <si>
    <t>114 CARTONS 60 x 40 x 40 cm / 9 CARTONS 60 x 40 x 20 cm</t>
  </si>
  <si>
    <t>Industria, 585</t>
  </si>
  <si>
    <t>TOTAL GROSS VOLUME (CARTON + PALET)  12,28 M3</t>
  </si>
  <si>
    <t>2 UNITS WITHOUT BARCODE LABEL IN BOX 2 P.O. 4100057214</t>
  </si>
  <si>
    <t>114,92  KG</t>
  </si>
  <si>
    <t>TOTAL GROSS WEIGHT (CARTON + PALET)  126,92 KG</t>
  </si>
  <si>
    <t>10 CARTONS 60 x 40 x 40 cm</t>
  </si>
  <si>
    <t>TOTAL VOLUME 0,96 M3</t>
  </si>
  <si>
    <t>17.01.2020</t>
  </si>
  <si>
    <t>24.01.2020</t>
  </si>
  <si>
    <t>PXBKQ - F61094</t>
  </si>
  <si>
    <t>CEINTURE CORDE RTH</t>
  </si>
  <si>
    <t>CAAAC - M65196</t>
  </si>
  <si>
    <t>3 UNITS WITHOUT BARCODE LABEL IN BOX 7 P.O. 4100057168</t>
  </si>
  <si>
    <t>5 UNITS WITHOUT BARCODE LABEL IN BOX 32 P.O. 4100058469</t>
  </si>
  <si>
    <t>PXBLJ - F63316</t>
  </si>
  <si>
    <t>3 UNITS WITHOUT BARCODE LABEL IN BOX 38 P.O. 4100057203</t>
  </si>
  <si>
    <t>PXBGO - F63316</t>
  </si>
  <si>
    <t>PXBMS - F63316</t>
  </si>
  <si>
    <t>32 CARTONS 60 x 40 x 40 cm / 8 CARTONS 60 x 40 x 20 cm</t>
  </si>
  <si>
    <t>TOTAL VOLUME 3,456 M3</t>
  </si>
  <si>
    <t>TOTAL GROSS VOLUME (CARTON + PALET)  3,648 M3</t>
  </si>
  <si>
    <t>37*</t>
  </si>
  <si>
    <t>38*</t>
  </si>
  <si>
    <t>39*</t>
  </si>
  <si>
    <t>40*</t>
  </si>
  <si>
    <t>323,54  KG</t>
  </si>
  <si>
    <t>TOTAL GROSS WEIGHT (CARTON + PALET)  347,54 KG</t>
  </si>
  <si>
    <t>18,36  KG</t>
  </si>
  <si>
    <t>TOTAL GROSS WEIGHT (CARTON + PALET)  30,36 KG</t>
  </si>
  <si>
    <t>TOTAL VOLUME 0,144 M3</t>
  </si>
  <si>
    <t>1 CARTON 60 x 40 x 40 cm / 1 CARTON 60 x 40 x 20 cm</t>
  </si>
  <si>
    <t>TOTAL GROSS VOLUME (CARTON + PALET)  0,48 M3</t>
  </si>
  <si>
    <t>30.01.2020</t>
  </si>
  <si>
    <t>6 UNITS WITHOUT BARCODE LABEL IN BOX 3 P.O. 4100057154</t>
  </si>
  <si>
    <t>28,86  KG</t>
  </si>
  <si>
    <t>TOTAL GROSS WEIGHT (CARTON + PALET)  28,86 KG</t>
  </si>
  <si>
    <t>TOTAL VOLUME 0,24 M3</t>
  </si>
  <si>
    <t>1 CARTON 60 x 40 x 40 cm / 3 CARTONS 60 x 40 x 20 cm</t>
  </si>
  <si>
    <t>TOTAL GROSS VOLUME (CARTON + PALET)  0,24 M3</t>
  </si>
  <si>
    <t>07.02.2020</t>
  </si>
  <si>
    <t>85,12  KG</t>
  </si>
  <si>
    <t>TOTAL GROSS WEIGHT (CARTON + PALET)  97,12 KG</t>
  </si>
  <si>
    <t>TOTAL VOLUME 1,248 M3</t>
  </si>
  <si>
    <t xml:space="preserve">13 CARTONS 60 x 40 x 40 cm </t>
  </si>
  <si>
    <t>6,08  KG</t>
  </si>
  <si>
    <t>TOTAL GROSS WEIGHT (CARTON + PALET)  18,08 KG</t>
  </si>
  <si>
    <t xml:space="preserve">1 CARTON 60 x 40 x 40 cm </t>
  </si>
  <si>
    <t>21.02.2020</t>
  </si>
  <si>
    <t>PXBNJ - F61048</t>
  </si>
  <si>
    <t>1 UNIT WITHOUT BARCODE LABEL IN BOX 1 P.O. 4100058470</t>
  </si>
  <si>
    <t>2 UNITS WITHOUT BARCODE LABEL IN BOX 13 P.O. 4100058472</t>
  </si>
  <si>
    <t>SAC DEMI-LUNE MINI</t>
  </si>
  <si>
    <t>PXBNJ - F61392</t>
  </si>
  <si>
    <t>269,26  KG</t>
  </si>
  <si>
    <t>TOTAL GROSS WEIGHT (CARTON + PALET)  293,26 KG</t>
  </si>
  <si>
    <t>TOTAL VOLUME 2,784 M3</t>
  </si>
  <si>
    <t xml:space="preserve">29 CARTONS 60 x 40 x 40 cm </t>
  </si>
  <si>
    <t>DOAUNES USA</t>
  </si>
  <si>
    <t>7,28  KG</t>
  </si>
  <si>
    <t>TOTAL GROSS WEIGHT (CARTON + PALET)  19,28 KG</t>
  </si>
  <si>
    <t>05.03.2020</t>
  </si>
  <si>
    <t>3 UNITS WITHOUT BARCODE LABEL IN BOX 8 P.O. 4100060368</t>
  </si>
  <si>
    <t>PXAWV - F63035</t>
  </si>
  <si>
    <t>4 UNITS WITHOUT BARCODE LABEL IN BOX 20 P.O. 4100060371</t>
  </si>
  <si>
    <t>5 UNITS WITHOUT BARCODE LABEL IN BOX 27 P.O. 4100060371</t>
  </si>
  <si>
    <t>IAC - BLEU GRIS</t>
  </si>
  <si>
    <t>5 UNITS WITHOUT BARCODE LABEL IN BOX 28 P.O. 4100058477</t>
  </si>
  <si>
    <t>BAG - SABLE</t>
  </si>
  <si>
    <t>DAN - MIEL</t>
  </si>
  <si>
    <t>1 UNIT WITHOUT BARCODE LABEL IN BOX 31 P.O. 4100060393</t>
  </si>
  <si>
    <t>IAE - BLEU CANARD</t>
  </si>
  <si>
    <t>PXBNS - F61392</t>
  </si>
  <si>
    <t>GAK - CERISE</t>
  </si>
  <si>
    <t>608,16  KG</t>
  </si>
  <si>
    <t>TOTAL GROSS WEIGHT (CARTON + PALET)  656,16 KG</t>
  </si>
  <si>
    <t>TOTAL VOLUME 5,952 M3</t>
  </si>
  <si>
    <t xml:space="preserve">56 CARTONS 60 x 40 x 40 cm / 12 CARTONS 60 x 40 x 20 cm </t>
  </si>
  <si>
    <t>TOTAL GROSS VOLUME (CARTON + PALET)  6,336 M3</t>
  </si>
  <si>
    <t>DOUANES USA</t>
  </si>
  <si>
    <t>45,20  KG</t>
  </si>
  <si>
    <t>TOTAL GROSS WEIGHT (CARTON + PALET)  57,20 KG</t>
  </si>
  <si>
    <t>PXBJQ - F63316</t>
  </si>
  <si>
    <t>PXBMW - F63324</t>
  </si>
  <si>
    <t>20.03.2020</t>
  </si>
  <si>
    <t>2 UNITS WITHOUT BARCODE LABEL IN BOX 64 P.O. 4100060218, SIZE 95</t>
  </si>
  <si>
    <t>5 UNITS WITHOUT BARCODE LABEL IN BOX 64 P.O. 4100060218, SIZE 100</t>
  </si>
  <si>
    <t>6 UNITS WITHOUT BARCODE LABEL IN BOX 66 P.O. 4100060218, SIZE 100</t>
  </si>
  <si>
    <t xml:space="preserve">62 CARTONS 60 x 40 x 40 cm / 4 CARTONS 60 x 40 x 20 cm </t>
  </si>
  <si>
    <t>TOTAL GROSS VOLUME (CARTON + PALET)  6,6048 M3</t>
  </si>
  <si>
    <t>12 UNITS WITHOUT BARCODE LABEL IN BOX 5 P.O. 4100060382</t>
  </si>
  <si>
    <t xml:space="preserve">14 CARTONS 60 x 40 x 40 cm </t>
  </si>
  <si>
    <t>TOTAL VOLUME 1,344 M3</t>
  </si>
  <si>
    <t>TOTAL GROSS VOLUME (CARTON + PALET)  2,016 M3</t>
  </si>
  <si>
    <t>12,62  KG</t>
  </si>
  <si>
    <t>19.03.2020</t>
  </si>
  <si>
    <t>1 UNIT WITHOUT BARCODE LABEL IN BOX 1 P.O. 4100060225</t>
  </si>
  <si>
    <t>2 UNITS WITHOUT BARCODE LABEL IN BOX 3 P.O. 4100060225</t>
  </si>
  <si>
    <t>1 UNIT WITHOUT BARCODE LABEL IN BOX 59 P.O. 4100060383</t>
  </si>
  <si>
    <t>535,68  KG</t>
  </si>
  <si>
    <t>TOTAL GROSS WEIGHT (CARTON + PALET)  583,68 KG</t>
  </si>
  <si>
    <t>6 UNITS WITHOUT BARCODE LABEL IN BOX 57 P.O. 4100060386</t>
  </si>
  <si>
    <t>1 UNIT WITHOUT BARCODE LABEL IN BOX 48 P.O. 4100060386</t>
  </si>
  <si>
    <t>1 UNIT WITHOUT BARCODE LABEL IN BOX 49 P.O. 4100060386</t>
  </si>
  <si>
    <t>1 UNIT WITHOUT BARCODE LABEL IN BOX 50 P.O. 4100060386</t>
  </si>
  <si>
    <t>1 UNIT WITHOUT BARCODE LABEL IN BOX 1 P.O. 4100060382</t>
  </si>
  <si>
    <t>124,60  KG</t>
  </si>
  <si>
    <t>TOTAL GROSS WEIGHT (CARTON + PALET)  148,60 KG</t>
  </si>
  <si>
    <t>27.03.2020</t>
  </si>
  <si>
    <t>2 UNITS WITHOUT BARCODE LABEL IN BOX 1 P.O. 4100060371</t>
  </si>
  <si>
    <t>1 UNIT WITHOUT BARCODE LABEL IN BOX 3 P.O. 4100060393</t>
  </si>
  <si>
    <t>PXBNP - F61322</t>
  </si>
  <si>
    <t>SAA - MULTICOLORE</t>
  </si>
  <si>
    <t>2 UNITS WITHOUT BARCODE LABEL IN BOX 7 P.O. 4100060231</t>
  </si>
  <si>
    <t>PXBNO - F61322</t>
  </si>
  <si>
    <t>2 UNITS WITHOUT BARCODE LABEL IN BOX 10 P.O. 4100060228</t>
  </si>
  <si>
    <t>PXBJQ - H63087</t>
  </si>
  <si>
    <t>57,82  KG</t>
  </si>
  <si>
    <t>TOTAL GROSS WEIGHT (CARTON + PALET)  69,82 KG</t>
  </si>
  <si>
    <t>TOTAL VOLUME 0,48 M3</t>
  </si>
  <si>
    <t xml:space="preserve">5 CARTONS 60 x 40 x 40 cm </t>
  </si>
  <si>
    <t>TOTAL GROSS VOLUME (CARTON + PALET)  0,864 M3</t>
  </si>
  <si>
    <t>PUNTOTRES BAGS &amp; BELTS, S.L.</t>
  </si>
  <si>
    <t>169,37  KG</t>
  </si>
  <si>
    <t>TOTAL GROSS WEIGHT (CARTON + PALET)  181,37 KG</t>
  </si>
  <si>
    <t xml:space="preserve">10 CARTONS 60 x 40 x 40 cm / 6 CARTONS 60 x 40 x 20 cm </t>
  </si>
  <si>
    <t>TOTAL GROSS VOLUME (CARTON + PALET)  1,44 M3</t>
  </si>
  <si>
    <t>3 UNITS WITHOUT BARCODE LABEL IN BOX 16 P.O. 4100060395</t>
  </si>
  <si>
    <t xml:space="preserve">LZZ - NOIR </t>
  </si>
  <si>
    <t>24.04.2020</t>
  </si>
  <si>
    <t>PXBNP - F61301</t>
  </si>
  <si>
    <t>2 UNITS WITHOUT BARCODE LABEL IN BOX 4 P.O. 4100060230</t>
  </si>
  <si>
    <t>1 UNIT WITHOUT BARCODE LABEL IN BOX 5 P.O. 4100060230</t>
  </si>
  <si>
    <t>PXBNO - F61301</t>
  </si>
  <si>
    <t>3 UNITS WITHOUT BARCODE LABEL IN BOX 6 P.O. 4100060227</t>
  </si>
  <si>
    <t>2 UNITS WITHOUT BARCODE LABEL IN BOX 22 P.O. 4100060636</t>
  </si>
  <si>
    <t>6 UNITS WITHOUT BARCODE LABEL IN BOX 24 P.O. 4100060636</t>
  </si>
  <si>
    <t>4 UNITS WITHOUT BARCODE LABEL IN BOX 28 P.O. 4100060225</t>
  </si>
  <si>
    <t>PXBNP - F63316</t>
  </si>
  <si>
    <t>SAC MARTINE</t>
  </si>
  <si>
    <t>PXBNR - F61450</t>
  </si>
  <si>
    <t>RAA - OR</t>
  </si>
  <si>
    <t>70*</t>
  </si>
  <si>
    <t>SAC MARIANNE</t>
  </si>
  <si>
    <t>SAC COLETTE</t>
  </si>
  <si>
    <t>BSAAB - F61461</t>
  </si>
  <si>
    <t>SAC COLETTE SMALL</t>
  </si>
  <si>
    <t>BSAAB - F61487</t>
  </si>
  <si>
    <t>1 UNIT WITHOUT BARCODE LABEL IN BOX 63 P.O. 4100060211</t>
  </si>
  <si>
    <t>PXBNQ - F61449</t>
  </si>
  <si>
    <t>TOTAL GROSS WEIGHT (CARTON + PALET)  62,48 KG</t>
  </si>
  <si>
    <t>50,48  KG</t>
  </si>
  <si>
    <t>TOTAL VOLUME 0,576 M3</t>
  </si>
  <si>
    <t xml:space="preserve">6 CARTONS 60 x 40 x 40 cm </t>
  </si>
  <si>
    <t>TOTAL GROSS VOLUME (CARTON + PALET)  7,392 M3</t>
  </si>
  <si>
    <t>549,38  KG</t>
  </si>
  <si>
    <t>TOTAL GROSS WEIGHT (CARTON + PALET)  609,38 KG</t>
  </si>
  <si>
    <t xml:space="preserve">69 CARTONS 60 x 40 x 40 cm / 6 CARTONS 60 x 40 x 20 cm </t>
  </si>
  <si>
    <t>TOTAL VOLUME 6,912 M3</t>
  </si>
  <si>
    <t>2 UNITS WITHOUT BARCODE LABEL IN BOX 5 P.O. 4100060636</t>
  </si>
  <si>
    <t>GAJ - ROUGE VIF</t>
  </si>
  <si>
    <t>4 UNITS WITHOUT BARCODE LABEL IN BOX 15 P.O. 4100063161</t>
  </si>
  <si>
    <t>11 UNITS WITHOUT BARCODE LABEL IN BOX 16 P.O. 4100063171</t>
  </si>
  <si>
    <t>18 UNITS WITHOUT BARCODE LABEL IN BOX 17 P.O. 4100060378</t>
  </si>
  <si>
    <t>PXAWV - F61404</t>
  </si>
  <si>
    <t>2 UNITS WITHOUT BARCODE LABEL IN BOX 30 P.O. 4100063151</t>
  </si>
  <si>
    <t>8 UNITS WITHOUT BARCODE LABEL IN BOX 68 P.O. 4100063156</t>
  </si>
  <si>
    <t xml:space="preserve">88 CARTONS 60 x 40 x 40 cm / 12 CARTONS 60 x 40 x 20 cm </t>
  </si>
  <si>
    <t>TOTAL VOLUME 9,024 M3</t>
  </si>
  <si>
    <t>93*</t>
  </si>
  <si>
    <t>1 UNIT WITHOUT BARCODE LABEL IN BOX 93 P.O. 4100063183</t>
  </si>
  <si>
    <t>27.05.2020</t>
  </si>
  <si>
    <t>1 UNIT WITHOUT BARCODE LABEL IN BOX 87 P.O. 4100063164</t>
  </si>
  <si>
    <t>995,12  KG</t>
  </si>
  <si>
    <t>TOTAL GROSS WEIGHT (CARTON + PALET)  1067,12 KG</t>
  </si>
  <si>
    <t>IAE - BLUE CANARD</t>
  </si>
  <si>
    <t>1 UNIT WITHOUT BARCODE LABEL IN BOX 1 P.O. 4100060633</t>
  </si>
  <si>
    <t>54,94  KG</t>
  </si>
  <si>
    <t>TOTAL GROSS WEIGHT (CARTON + PALET)  66,94 KG</t>
  </si>
  <si>
    <t>19,60  KG</t>
  </si>
  <si>
    <t>COMPACT MARGUERITE</t>
  </si>
  <si>
    <t>PXBNW - F63404</t>
  </si>
  <si>
    <t>1 UNIT WITHOUT BARCODE LABEL IN BOX 1 P.O. 4100060194</t>
  </si>
  <si>
    <t>PXBNX - F63404</t>
  </si>
  <si>
    <t>1 UNIT WITHOUT BARCODE LABEL IN BOX 2 P.O. 4100060237</t>
  </si>
  <si>
    <t>8 UNITS WITHOUT BARCODE LABEL IN BOX 7 P.O. 4100063161</t>
  </si>
  <si>
    <t>3 UNITS WITHOUT BARCODE LABEL IN BOX 9 P.O. 4100063202, SIZE 85</t>
  </si>
  <si>
    <t>3 UNITS WITHOUT BARCODE LABEL IN BOX 9 P.O. 4100063202, SIZE 95</t>
  </si>
  <si>
    <t>1 UNIT WITHOUT BARCODE LABEL IN BOX 10 P.O. 4100063093, SIZE 85</t>
  </si>
  <si>
    <t>PXBNZ - H63314</t>
  </si>
  <si>
    <t>PXBNZ - F61301</t>
  </si>
  <si>
    <t>IAN - BLEU ARDOISE</t>
  </si>
  <si>
    <t>1 UNIT WITHOUT BARCODE LABEL IN BOX 31 P.O. 4100063145</t>
  </si>
  <si>
    <t>2 UNITS WITHOUT BARCODE LABEL IN BOX 28 P.O. 4100063239</t>
  </si>
  <si>
    <t>6 UNITS WITHOUT BARCODE LABEL IN BOX 54 P.O. 4100063156</t>
  </si>
  <si>
    <t>18.06.2020</t>
  </si>
  <si>
    <t>CAL - AMBRE</t>
  </si>
  <si>
    <t>5 UNITS WITHOUT BARCODE LABEL IN BOX 71 P.O. 4100063156</t>
  </si>
  <si>
    <t>PXAWV - H63237</t>
  </si>
  <si>
    <t>1 UNIT WITHOUT BARCODE LABEL IN BOX 38 P.O. 4100063213</t>
  </si>
  <si>
    <t>3 UNITS WITHOUT BARCODE LABEL IN BOX 41 P.O. 4100063207</t>
  </si>
  <si>
    <t>1 UNIT WITHOUT BARCODE LABEL IN BOX 50 P.O. 4100063151</t>
  </si>
  <si>
    <t>2 UNITS WITHOUT BARCODE LABEL IN BOX 60 P.O. 4100063204</t>
  </si>
  <si>
    <t>3 UNITS WITHOUT BARCODE LABEL IN BOX 6 P.O. 4100063117</t>
  </si>
  <si>
    <t>59,96  KG</t>
  </si>
  <si>
    <t>TOTAL GROSS WEIGHT (CARTON + PALET)  71,96 KG</t>
  </si>
  <si>
    <t xml:space="preserve">1 CARTON 60 x 40 x 20 cm / 6 CARTONS 60 x 40 x 40 cm </t>
  </si>
  <si>
    <t>TOTAL VOLUME 0,624 M3</t>
  </si>
  <si>
    <t>19.06.2020</t>
  </si>
  <si>
    <t xml:space="preserve">49 CARTONS 60 x 40 x 40 cm / 27 CARTONS 60 x 40 x 20 cm </t>
  </si>
  <si>
    <t>TOTAL VOLUME 6 M3</t>
  </si>
  <si>
    <t>1 UNIT WITHOUT BARCODE LABEL IN BOX 74 P.O. 4100057118</t>
  </si>
  <si>
    <t>676,88  KG</t>
  </si>
  <si>
    <t>TOTAL GROSS WEIGHT (CARTON + PALET)  724,88 KG</t>
  </si>
  <si>
    <t>1 UNIT WITHOUT BARCODE LABEL IN BOX 75 P.O. 4100062763</t>
  </si>
  <si>
    <t xml:space="preserve">2 CARTONS 60 x 40 x 40 cm </t>
  </si>
  <si>
    <t>TOTAL VOLUME 0,192 M3</t>
  </si>
  <si>
    <t>1 UNIT WITHOUT BARCODE LABEL IN BOX 1 P.O. 4100057231</t>
  </si>
  <si>
    <t>22.06.2020</t>
  </si>
  <si>
    <t>1 UNIT WITHOUT BARCODE LABEL IN BOX 5 P.O. 4100063161</t>
  </si>
  <si>
    <t>PXBNZ - F63029</t>
  </si>
  <si>
    <t>3 UNITS WITHOUT BARCODE LABEL IN BOX 9 P.O. 4100063241</t>
  </si>
  <si>
    <t>1 UNIT WITHOUT BARCODE LABEL IN BOX 10 P.O. 4100064202</t>
  </si>
  <si>
    <t>4 UNITS WITHOUT BARCODE LABEL IN BOX 20 P.O. 4100063082</t>
  </si>
  <si>
    <t>CEINTURE PARIS LARGE</t>
  </si>
  <si>
    <t>PXBHZ - H65203</t>
  </si>
  <si>
    <t>1 UNIT WITHOUT BARCODE LABEL IN BOX 22 P.O. 4100063094, SIZE 100</t>
  </si>
  <si>
    <t>PXBLJ - F63348</t>
  </si>
  <si>
    <t>SAC COURTNEY</t>
  </si>
  <si>
    <t>PXBMW - F61459</t>
  </si>
  <si>
    <t>SAC COURTNEY SMALL</t>
  </si>
  <si>
    <t>PXBMW - F61494</t>
  </si>
  <si>
    <t>8 UNITS WITHOUT BARCODE LABEL IN BOX 114 P.O. 4100063228</t>
  </si>
  <si>
    <t>8 UNITS WITHOUT BARCODE LABEL IN BOX 155 P.O. 4100063228</t>
  </si>
  <si>
    <t>TOTAL GROSS VOLUME (CARTON + PALET)  16,32 M3</t>
  </si>
  <si>
    <t>MINI LOUISETTE</t>
  </si>
  <si>
    <t>TOTAL VOLUME 1,824 M3</t>
  </si>
  <si>
    <t xml:space="preserve">19 CARTONS 60 x 40 x 40 cm </t>
  </si>
  <si>
    <t>TOTAL GROSS VOLUME (CARTON + PALET)  2,112 M3</t>
  </si>
  <si>
    <t>128,08  KG</t>
  </si>
  <si>
    <t>TOTAL GROSS WEIGHT (CARTON + PALET)  152,08 KG</t>
  </si>
  <si>
    <t>09.07.2020</t>
  </si>
  <si>
    <t>1 UNIT WITHOUT BARCODE LABEL IN BOX 11 P.O. 4100063090</t>
  </si>
  <si>
    <t>6 UNITS WITHOUT BARCODE LABEL IN BOX 45 P.O. 4100063224</t>
  </si>
  <si>
    <t>2 UNITS WITHOUT BARCODE LABEL IN BOX 59 P.O. 4100063224</t>
  </si>
  <si>
    <t>5 UNITS WITHOUT BARCODE LABEL IN BOX 115 P.O. 4100063228</t>
  </si>
  <si>
    <t>3 UNITS WITHOUT BARCODE LABEL IN BOX 154 P.O. 4100063228</t>
  </si>
  <si>
    <t>1 UNITS WITHOUT BARCODE LABEL IN BOX 156 P.O. 4100063164</t>
  </si>
  <si>
    <t>6 UNITS WITHOUT BARCODE LABEL IN BOX 172 P.O. 4100063156</t>
  </si>
  <si>
    <t>*173</t>
  </si>
  <si>
    <t>1200,12  KG</t>
  </si>
  <si>
    <t>TOTAL GROSS WEIGHT (CARTON + PALET)  1320,12 KG</t>
  </si>
  <si>
    <t xml:space="preserve">152 CARTONS 60 x 40 x 40 cm / 21 CARTONS 60 x 40 x 20 cm </t>
  </si>
  <si>
    <t>TOTAL VOLUME 15,60 M3</t>
  </si>
  <si>
    <t>CEINTURE HINNA</t>
  </si>
  <si>
    <t>PXBHZ - F65200</t>
  </si>
  <si>
    <t>1 UNIT WITHOUT BARCODE LABEL IN BOX 1 P.O. 4100063177, SIZE 80</t>
  </si>
  <si>
    <t>1 UNIT WITHOUT BARCODE LABEL IN BOX 17 P.O. 4100063184</t>
  </si>
  <si>
    <t>1 UNIT WITHOUT BARCODE LABEL IN BOX 20 P.O. 4100063254</t>
  </si>
  <si>
    <t>1 UNIT WITHOUT BARCODE LABEL IN BOX 30 P.O. 4100063250</t>
  </si>
  <si>
    <t>FAD - ROSE POUDRE</t>
  </si>
  <si>
    <t>DAF - JAUNE SAFRAN</t>
  </si>
  <si>
    <t>GAL - ROUGE BRIQUE</t>
  </si>
  <si>
    <t>5 UNITS WITHOUT BARCODE LABEL IN BOX 36 P.O. 4100063230</t>
  </si>
  <si>
    <t>PXBNY - F61404</t>
  </si>
  <si>
    <t>AAH - CREME</t>
  </si>
  <si>
    <t>PXBMW - F63318</t>
  </si>
  <si>
    <t>1 UNIT WITHOUT BARCODE LABEL IN BOX 3 P.O. 4100063092, SIZE 80</t>
  </si>
  <si>
    <t>1 UNIT WITHOUT BARCODE LABEL IN BOX 3 P.O. 4100063092, SIZE 85</t>
  </si>
  <si>
    <t>1 UNIT WITHOUT BARCODE LABEL IN BOX 3 P.O. 4100063092, SIZE 90</t>
  </si>
  <si>
    <t>1 UNIT WITHOUT BARCODE LABEL IN BOX 57 P.O. 4100064205</t>
  </si>
  <si>
    <t>TOTAL VOLUME 5,28 M3</t>
  </si>
  <si>
    <t xml:space="preserve">51 CARTONS 60 x 40 x 40 cm / 8 CARTONS 60 x 40 x 20 cm </t>
  </si>
  <si>
    <t>TOTAL GROSS VOLUME (CARTON + PALET)  5,76 M3</t>
  </si>
  <si>
    <t>5 UNITS WITHOUT BARCODE LABEL IN BOX 28 P.O. 4100063254</t>
  </si>
  <si>
    <t>1 UNIT WITHOUT BARCODE LABEL IN BOX 33 P.O. 4100063246</t>
  </si>
  <si>
    <t>23.07.2020</t>
  </si>
  <si>
    <t>2 UNITS WITHOUT BARCODE LABEL IN BOX 48 P.O. 4100063233</t>
  </si>
  <si>
    <t>646,34  KG</t>
  </si>
  <si>
    <t>TOTAL GROSS WEIGHT (CARTON + PALET)  694,34 KG</t>
  </si>
  <si>
    <t>33,48  KG</t>
  </si>
  <si>
    <t>TOTAL GROSS WEIGHT (CARTON + PALET)  45,48 KG</t>
  </si>
  <si>
    <t xml:space="preserve">3 CARTONS 60 x 40 x 40 cm </t>
  </si>
  <si>
    <t>TOTAL VOLUME 0,288 M3</t>
  </si>
  <si>
    <t>05.08.2020</t>
  </si>
  <si>
    <t>PORTE-MONNAIE LOUISETTE</t>
  </si>
  <si>
    <t>PXBKR - F63409</t>
  </si>
  <si>
    <t>1 UNIT WITHOUT BARCODE LABEL IN BOX 1 P.O. 4100063198</t>
  </si>
  <si>
    <t>2 UNITS WITHOUT BARCODE LABEL IN BOX 2 P.O. 4100063198</t>
  </si>
  <si>
    <t>5 UNITS WITHOUT BARCODE LABEL IN BOX 6 P.O. 4100063198</t>
  </si>
  <si>
    <t>6 UNITS WITHOUT BARCODE LABEL IN BOX 9 P.O. 4100063198</t>
  </si>
  <si>
    <t>KAJ - VERT IRLANDE</t>
  </si>
  <si>
    <t>PXBNY - H63314</t>
  </si>
  <si>
    <t>PXBKR - F63348</t>
  </si>
  <si>
    <t>6 UNITS WITHOUT BARCODE LABEL IN BOX 26 P.O. 4100063194</t>
  </si>
  <si>
    <t>4 UNITS WITHOUT BARCODE LABEL IN BOX 40 P.O. 4100063194</t>
  </si>
  <si>
    <t>2 UNITS WITHOUT BARCODE LABEL IN BOX 41 P.O. 4100063194</t>
  </si>
  <si>
    <t>1 UNIT WITHOUT BARCODE LABEL IN BOX 50 P.O. 4100063213</t>
  </si>
  <si>
    <t>294,78 KG</t>
  </si>
  <si>
    <t>TOTAL GROSS WEIGHT (CARTON + PALET)  318,78 KG</t>
  </si>
  <si>
    <t>48 CARTONS 60 x 40 x 20 cm / 2 CARTONS 60 x 40 x 40 cm</t>
  </si>
  <si>
    <t>TOTAL VOLUME 2,496 M3</t>
  </si>
  <si>
    <t>TOTAL GROSS VOLUME (CARTON + PALET)  2,88 M3</t>
  </si>
  <si>
    <t>13,42  KG</t>
  </si>
  <si>
    <t>17.09.2020</t>
  </si>
  <si>
    <t>1 UNIT WITHOUT BARCODE LABEL IN BOX 3 P.O. 4100065107</t>
  </si>
  <si>
    <t>1 UNIT WITHOUT BARCODE LABEL IN BOX 9 P.O. 4100065107</t>
  </si>
  <si>
    <t>2 UNITS WITHOUT BARCODE LABEL IN BOX 17 P.O. 4100065118</t>
  </si>
  <si>
    <t>LAF - ASPHALTE</t>
  </si>
  <si>
    <t>SAC LEA</t>
  </si>
  <si>
    <t>PXBMW - F61418</t>
  </si>
  <si>
    <t>PXBMR - F61366</t>
  </si>
  <si>
    <t>1 UNIT WITHOUT BARCODE LABEL IN BOX 11 P.O. 4100065110</t>
  </si>
  <si>
    <t>PXAWV - F61048</t>
  </si>
  <si>
    <t>8 UNITS WITHOUT BARCODE LABEL IN BOX 196 P.O. 4100065116</t>
  </si>
  <si>
    <t>TOTAL VOLUME 21,36 M3</t>
  </si>
  <si>
    <t>21 CARTONS 60 x 40 x 20 cm / 212 CARTONS 60 x 40 x 40 cm</t>
  </si>
  <si>
    <t>TOTAL GROSS VOLUME (CARTON + PALET)  22,848 M3</t>
  </si>
  <si>
    <t>3 UNITS WITHOUT BARCODE LABEL IN BOX 18 P.O. 4100065119</t>
  </si>
  <si>
    <t>6 UNITS WITHOUT BARCODE LABEL IN BOX 21 P.O. 4100065119</t>
  </si>
  <si>
    <t>1 UNIT WITHOUT BARCODE LABEL IN BOX 15 P.O. 4100065079</t>
  </si>
  <si>
    <t>1 UNIT WITHOUT BARCODE LABEL IN BOX 32 P.O. 4100063222</t>
  </si>
  <si>
    <t>1 UNIT WITHOUT BARCODE LABEL IN BOX 5 P.O. 4100065090</t>
  </si>
  <si>
    <t>TOTAL VOLUME 2,016 M3</t>
  </si>
  <si>
    <t>21 CARTONS 60 x 40 x 40 cm</t>
  </si>
  <si>
    <t>TOTAL GROSS VOLUME (CARTON + PALET)  2,496 M3</t>
  </si>
  <si>
    <t>186,82 KG</t>
  </si>
  <si>
    <t>TOTAL GROSS WEIGHT (CARTON + PALET)  210,82 KG</t>
  </si>
  <si>
    <t>7 UNITS WITHOUT BARCODE LABEL IN BOX 175 P.O. 4100065116</t>
  </si>
  <si>
    <t>1 UNIT WITHOUT BARCODE LABEL IN BOX 197 P.O. 4100065104</t>
  </si>
  <si>
    <t>3 UNITS WITHOUT BARCODE LABEL IN BOX 191 P.O. 4100065115</t>
  </si>
  <si>
    <t>1 UNIT WITHOUT BARCODE LABEL IN BOX 233 P.O. 4100064205</t>
  </si>
  <si>
    <t>2051,68 KG</t>
  </si>
  <si>
    <t>TOTAL GROSS WEIGHT (CARTON + PALET)  2219,68 KG</t>
  </si>
  <si>
    <t>1 UNIT WITHOUT BARCODE LABEL IN BOX 75 P.O. 4100065114, SIZE 90</t>
  </si>
  <si>
    <t>1 UNIT WITHOUT BARCODE LABEL IN BOX 75 P.O. 4100065114, DARK NAVY SIZE 90</t>
  </si>
  <si>
    <t>TOTAL VOLUME 6,624 M3</t>
  </si>
  <si>
    <t>12 CARTONS 60 x 40 x 20 cm / 63 CARTONS 60 x 40 x 40 cm</t>
  </si>
  <si>
    <t>11,90 KG</t>
  </si>
  <si>
    <t>1 CARTON 60 x 40 x 20 cm / 1 CARTON 60 x 40 x 40 cm</t>
  </si>
  <si>
    <t>08.10.2020</t>
  </si>
  <si>
    <t>595,10 KG</t>
  </si>
  <si>
    <t>TOTAL GROSS WEIGHT (CARTON + PALET)  655,10 KG</t>
  </si>
  <si>
    <t>EAL - MUSCADE</t>
  </si>
  <si>
    <t>1 UNIT WITHOUT BARCODE LABEL IN BOX 23 P.O. 4100066388</t>
  </si>
  <si>
    <t>2 UNITS WITHOUT BARCODE LABEL IN BOX 24 P.O. 4100066323</t>
  </si>
  <si>
    <t>CAM - HAVANE</t>
  </si>
  <si>
    <t>PXBPL - F61404</t>
  </si>
  <si>
    <t>SCA-HAVANE MULTICO</t>
  </si>
  <si>
    <t>11 CARTONS 60 x 40 x 20 cm / 25 CARTONS 60 x 40 x 40 cm</t>
  </si>
  <si>
    <t>TOTAL VOLUME 2,928 M3</t>
  </si>
  <si>
    <t>1 UNIT WITHOUT BARCODE LABEL IN BOX 2 P.O. 4100066365</t>
  </si>
  <si>
    <t>29.10.2020</t>
  </si>
  <si>
    <t>1 UNIT WITHOUT BARCODE LABEL IN BOX 32 P.O. 4100065124</t>
  </si>
  <si>
    <t>1 UNIT WITHOUT BARCODE LABEL IN BOX 35 P.O. 4100065122</t>
  </si>
  <si>
    <t>333,34 KG</t>
  </si>
  <si>
    <t>TOTAL GROSS WEIGHT (CARTON + PALET)  357,34 KG</t>
  </si>
  <si>
    <t>30.10.2020</t>
  </si>
  <si>
    <t>SCA - HAVANE MULTICO</t>
  </si>
  <si>
    <t>17,20 KG</t>
  </si>
  <si>
    <t>03.12.2020</t>
  </si>
  <si>
    <t>3 UNITS WITHOUT BARCODE LABEL IN BOX 3 P.O. 4100066413</t>
  </si>
  <si>
    <t>PXBLJ - F63324</t>
  </si>
  <si>
    <t>15 UNITS WITHOUT BARCODE LABEL IN BOX 12 P.O. 4100066407</t>
  </si>
  <si>
    <t>1 UNIT WITHOUT BARCODE LABEL IN BOX 13 P.O. 4100066321</t>
  </si>
  <si>
    <t>10 UNITS WITHOUT BARCODE LABEL IN BOX 23 P.O. 4100066377</t>
  </si>
  <si>
    <t>1 UNIT WITHOUT BARCODE LABEL IN BOX 26 P.O. 4100066377</t>
  </si>
  <si>
    <t>6 UNITS WITHOUT BARCODE LABEL IN BOX 30 P.O. 4100066377</t>
  </si>
  <si>
    <t>10 UNITS WITHOUT BARCODE LABEL IN BOX 34 P.O. 4100066308</t>
  </si>
  <si>
    <t>CAF - CARAMEL</t>
  </si>
  <si>
    <t>10 UNITS WITHOUT BARCODE LABEL IN BOX 40 P.O. 4100066310</t>
  </si>
  <si>
    <t>SAC FARRAH MINI</t>
  </si>
  <si>
    <t>PXAWV - F61525</t>
  </si>
  <si>
    <t>1 UNIT WITHOUT BARCODE LABEL IN BOX 59 P.O. 4100066373</t>
  </si>
  <si>
    <t>6 UNITS WITHOUT BARCODE LABEL IN BOX 60 P.O. 4100066373</t>
  </si>
  <si>
    <t>10 UNITS WITHOUT BARCODE LABEL IN BOX 72 P.O. 4100066373</t>
  </si>
  <si>
    <t>PXBLJ - F61525</t>
  </si>
  <si>
    <t>2 UNITS WITHOUT BARCODE LABEL IN BOX 79 P.O. 4100066391</t>
  </si>
  <si>
    <t>1 UNIT WITHOUT BARCODE LABEL IN BOX 84 P.O. 4100066391</t>
  </si>
  <si>
    <t>DAG - JAUNE OCRE</t>
  </si>
  <si>
    <t>2 UNITS WITHOUT BARCODE LABEL IN BOX 86 P.O. 4100066397</t>
  </si>
  <si>
    <t>PPAAC - F61048</t>
  </si>
  <si>
    <t>PPAAC - F61392</t>
  </si>
  <si>
    <t>CABAS LILA</t>
  </si>
  <si>
    <t>PAAEL - F61545</t>
  </si>
  <si>
    <t>42 CARTONS 60 x 40 x 20 cm / 93 CARTONS 60 x 40 x 40 cm</t>
  </si>
  <si>
    <t>TOTAL GROSS VOLUME (CARTON + PALET) 11,904 M3</t>
  </si>
  <si>
    <t>1160,20 KG</t>
  </si>
  <si>
    <t>TOTAL GROSS WEIGHT (CARTON + PALET)  1231,10 KG</t>
  </si>
  <si>
    <t>2 UNITS WITHOUT BARCODE LABEL IN BOX 8 P.O. 4100066345</t>
  </si>
  <si>
    <t>112,74 KG</t>
  </si>
  <si>
    <t>TOTAL GROSS WEIGHT (CARTON + PALET)  121,06 KG</t>
  </si>
  <si>
    <t>TOTAL VOLUME 1,056 M3</t>
  </si>
  <si>
    <t>11 CARTONS 60 x 40 x 40 cm</t>
  </si>
  <si>
    <t>TOTAL GROSS VOLUME (CARTON + PALET) 1,248 M3</t>
  </si>
  <si>
    <t>19*</t>
  </si>
  <si>
    <t>1 UNIT WITHOUT BARCODE LABEL IN BOX 9 P.O. 4100066399</t>
  </si>
  <si>
    <t>2 UNITS WITHOUT BARCODE LABEL IN BOX 29 P.O. 4100066368</t>
  </si>
  <si>
    <t>2 UNITS WITHOUT BARCODE LABEL IN BOX 42 P.O. 4100066368</t>
  </si>
  <si>
    <t>IAP - BLEU MAJORELLE</t>
  </si>
  <si>
    <t>6 UNITS WITHOUT BARCODE LABEL IN BOX 44 P.O. 4100066368</t>
  </si>
  <si>
    <t>2 UNITS WITHOUT BARCODE LABEL IN BOX 47 P.O. 4100066315</t>
  </si>
  <si>
    <t>CAN - CHATAIGNE</t>
  </si>
  <si>
    <t>CLUTCH ON  CHAIN GENEVE</t>
  </si>
  <si>
    <t>1 UNIT WITHOUT BARCODE LABEL IN BOX 55 P.O. 4100066409</t>
  </si>
  <si>
    <t>3 UNITS WITHOUT BARCODE LABEL IN BOX 57 P.O. 4100066405</t>
  </si>
  <si>
    <t>PXBPY - F63318</t>
  </si>
  <si>
    <t>2 UNITS WITHOUT BARCODE LABEL IN BOX 58 P.O. 4100066417</t>
  </si>
  <si>
    <t>2 UNITS WITHOUT BARCODE LABEL IN BOX 65 P.O. 4100066378</t>
  </si>
  <si>
    <t>3 UNITS WITHOUT BARCODE LABEL IN BOX 70 P.O. 4100066378</t>
  </si>
  <si>
    <t>3 UNITS WITHOUT BARCODE LABEL IN BOX 71 P.O. 4100066378</t>
  </si>
  <si>
    <t>1 UNIT WITHOUT BARCODE LABEL IN BOX 72 P.O. 4100066320</t>
  </si>
  <si>
    <t>4 UNITS WITHOUT BARCODE LABEL IN BOX 74 P.O. 4100066403</t>
  </si>
  <si>
    <t>3 UNITS WITHOUT BARCODE LABEL IN BOX 84 P.O. 4100068522</t>
  </si>
  <si>
    <t>1 UNIT WITHOUT BARCODE LABEL IN BOX 86 P.O. 4100068524</t>
  </si>
  <si>
    <t>2 UNITS WITHOUT BARCODE LABEL IN BOX 88 P.O. 4100068528</t>
  </si>
  <si>
    <t>PXBPR - F61525</t>
  </si>
  <si>
    <t>BAD - BEIGE NATUREL</t>
  </si>
  <si>
    <t>CABAS LILA SMALL</t>
  </si>
  <si>
    <t>PAAEM - F61523</t>
  </si>
  <si>
    <t>116 CARTONS 60 x 40 x 40 cm / 3 CARTONS 60 x 40 x 20 cm</t>
  </si>
  <si>
    <t>TOTAL VOLUME 11,28 M3</t>
  </si>
  <si>
    <t>TOTAL GROSS VOLUME (CARTON + PALET) 12,096 M3</t>
  </si>
  <si>
    <t>16.12.2020</t>
  </si>
  <si>
    <t>PXBPR -  F61525</t>
  </si>
  <si>
    <t>15 CARTONS 60 x 40 x 40 cm</t>
  </si>
  <si>
    <t>3 CARTONS 60 x 40 x 40 cm</t>
  </si>
  <si>
    <t>I.D.LOOK. LTD.</t>
  </si>
  <si>
    <t>6TH FL. PUREUN BLDG. 581, GANGNAMDE-RO, SEOCHO-GU, 06530 SEOUL, SOUTH KOREA</t>
  </si>
  <si>
    <t>158,70 KG</t>
  </si>
  <si>
    <t>TOTAL GROSS WEIGHT (CARTON + PALET)  163,86 KG</t>
  </si>
  <si>
    <t>TOTAL GROSS VOLUME (CARTON + PALET) 1,536 M3</t>
  </si>
  <si>
    <t>14,82 KG</t>
  </si>
  <si>
    <t>1064,04 KG</t>
  </si>
  <si>
    <t>TOTAL GROSS WEIGHT (CARTON + PALET)  1133,42 KG</t>
  </si>
  <si>
    <t>17.12.2020</t>
  </si>
  <si>
    <t>26.01.2021</t>
  </si>
  <si>
    <t>2 UNITS WITHOUT BARCODE LABEL IN BOX 1 P.O. 4100068523</t>
  </si>
  <si>
    <t>16,58 KG</t>
  </si>
  <si>
    <t>COMPACT EMANUELLE</t>
  </si>
  <si>
    <t>3,18 KG</t>
  </si>
  <si>
    <t>TOTAL VOLUME 0,034 M3</t>
  </si>
  <si>
    <t>1 CARTON 44 x 36,5 x 21 cm</t>
  </si>
  <si>
    <t>12.03.2021</t>
  </si>
  <si>
    <t>6 UNITS WITHOUT BARCODE LABEL IN BOX 2 P.O. 4100069301</t>
  </si>
  <si>
    <t>1 UNIT WITHOUT BARCODE LABEL IN BOX 3 P.O. 4100069296</t>
  </si>
  <si>
    <t>1 UNIT WITHOUT BARCODE LABEL IN BOX 5 P.O. 4100069296</t>
  </si>
  <si>
    <t>CEINTURE ROSETTE</t>
  </si>
  <si>
    <t>PXBHZ - F65101</t>
  </si>
  <si>
    <t>3 UNITS WITHOUT BARCODE LABEL IN BOX 6 P.O. 4100070139, SIZE 85</t>
  </si>
  <si>
    <t>3 UNITS WITHOUT BARCODE LABEL IN BOX 7 P.O. 4100070139, SIZE 85</t>
  </si>
  <si>
    <t>3 UNITS WITHOUT BARCODE LABEL IN BOX 8 P.O. 4100070139, SIZE 85</t>
  </si>
  <si>
    <t>SAC BETTY BAGUETTE</t>
  </si>
  <si>
    <t>PXAWV - F61521</t>
  </si>
  <si>
    <t>5 UNITS WITHOUT BARCODE LABEL IN BOX 47 P.O. 4100069288</t>
  </si>
  <si>
    <t>6 UNITS WITHOUT BARCODE LABEL IN BOX 61 P.O. 4100069288</t>
  </si>
  <si>
    <t>629,68 KG</t>
  </si>
  <si>
    <t>TOTAL GROSS WEIGHT (CARTON + PALET)  664,88 KG</t>
  </si>
  <si>
    <t>TOTAL VOLUME 5,856 M3</t>
  </si>
  <si>
    <t>58 CARTONS 60 x 40 x 40 cm / 6 CARTONS 60 x 40 x 20 cm</t>
  </si>
  <si>
    <t>TOTAL GROSS VOLUME (CARTON + PALET) 6,61 M3</t>
  </si>
  <si>
    <t>12.03.2020</t>
  </si>
  <si>
    <t>32,04 KG</t>
  </si>
  <si>
    <t>1 UNIT WITHOUT BARCODE LABEL IN BOX 1 P.O. 4100069302, SIZE 85</t>
  </si>
  <si>
    <t>1 UNIT WITHOUT BARCODE LABEL IN BOX 1 P.O. 4100069299, SIZE 85</t>
  </si>
  <si>
    <t>1 UNIT WITHOUT BARCODE LABEL IN BOX 2 P.O. 4100069299, SIZE 90</t>
  </si>
  <si>
    <t>1 UNIT WITHOUT BARCODE LABEL IN BOX 2 P.O. 4100069299, SIZE 100</t>
  </si>
  <si>
    <t>5 UNITS WITHOUT BARCODE LABEL IN BOX 2 P.O. 4100069299, SIZE 85</t>
  </si>
  <si>
    <t>2 UNITS WITHOUT BARCODE LABEL IN BOX 35 P.O. 4100069295</t>
  </si>
  <si>
    <t>SAC AMBRE SEAU SMALL</t>
  </si>
  <si>
    <t>PXAWV - F61555</t>
  </si>
  <si>
    <t xml:space="preserve">SAC AMBRE SEAU </t>
  </si>
  <si>
    <t>PXAWV - F61554</t>
  </si>
  <si>
    <t>SAC AMBRE SEAU</t>
  </si>
  <si>
    <t>1 UNIT WITHOUT BARCODE LABEL IN BOX 22 P.O. 4100069303</t>
  </si>
  <si>
    <t>1 UNIT WITHOUT BARCODE LABEL IN BOX 24 P.O. 4100069303</t>
  </si>
  <si>
    <t>1 UNIT WITHOUT BARCODE LABEL IN BOX 26 P.O. 4100069303</t>
  </si>
  <si>
    <t>9 UNITS WITHOUT BARCODE LABEL IN BOX 40 P.O. 4100069295</t>
  </si>
  <si>
    <t>08.04.2021</t>
  </si>
  <si>
    <t>1 UNIT WITHOUT BARCODE LABEL IN BOX 105 P.O. 4100069270</t>
  </si>
  <si>
    <t>173 CARTONS 60 x 40 x 20 cm / 24 CARTONS 60 x 40 x 40 cm</t>
  </si>
  <si>
    <t>TOTAL VOLUME 10,608 M3</t>
  </si>
  <si>
    <t>TOTAL GROSS VOLUME (CARTON + PALET) 11,55 M3</t>
  </si>
  <si>
    <t>1 UNIT WITHOUT BARCODE LABEL IN BOX 106 P.O. 4100069293</t>
  </si>
  <si>
    <t>1 UNIT WITHOUT BARCODE LABEL IN BOX 124 P.O. 4100069291</t>
  </si>
  <si>
    <t>2 UNITS WITHOUT BARCODE LABEL IN BOX 165 P.O. 4100069290</t>
  </si>
  <si>
    <t>4 UNITS WITHOUT BARCODE LABEL IN BOX 197 P.O. 4100069291</t>
  </si>
  <si>
    <t>TOTAL GROSS WEIGHT (CARTON + PALET)  1050,58 KG</t>
  </si>
  <si>
    <t>995,96 KG</t>
  </si>
  <si>
    <t>75,60 KG</t>
  </si>
  <si>
    <t>TOTAL GROSS WEIGHT (CARTON + PALET)  87,32 KG</t>
  </si>
  <si>
    <t>20 CARTONS 60 x 40 x 20 cm</t>
  </si>
  <si>
    <t>TOTAL GROSS VOLUME (CARTON + PALET) 1,056 M3</t>
  </si>
  <si>
    <t>A.P.C. JAPAN LTD.</t>
  </si>
  <si>
    <t>4F AOYAMA 1-CHOME BUILDING; 8-5-30, AKASAKA,MINATO-KU; TOKYO</t>
  </si>
  <si>
    <t>TOTAL GROSS VOLUME (CARTON + PALET) 4,128 M3</t>
  </si>
  <si>
    <t>327,86 KG</t>
  </si>
  <si>
    <t>TOTAL GROSS WEIGHT (CARTON + PALET)  353,02 KG</t>
  </si>
  <si>
    <t>68 CARTONS 60 x 40 x 20 cm / 5 CARTONS 60 x 40 x 40 cm</t>
  </si>
  <si>
    <t>167,00 KG</t>
  </si>
  <si>
    <t>TOTAL GROSS WEIGHT (CARTON + PALET)  183,22 KG</t>
  </si>
  <si>
    <t>33 CARTONS 60 x 40 x 20 cm / 3 CARTONS 60 x 40 x 40 cm</t>
  </si>
  <si>
    <t>TOTAL VOLUME 1,872 M3</t>
  </si>
  <si>
    <t>TOTAL GROSS VOLUME (CARTON + PALET) 2,112 M3</t>
  </si>
  <si>
    <t>13.04.2021</t>
  </si>
  <si>
    <t>07.05.2021</t>
  </si>
  <si>
    <t>47 CARTONS 60 x 40 x 20 cm / 32 CARTONS 60 x 40 x 40 cm</t>
  </si>
  <si>
    <t>TOTAL VOLUME 5,328 M3</t>
  </si>
  <si>
    <t>TOTAL GROSS VOLUME (CARTON + PALET) 5,8176 M3</t>
  </si>
  <si>
    <t>7 CARTONS 60 x 40 x 20 cm / 6 CARTONS 60 x 40 x 40 cm</t>
  </si>
  <si>
    <t>COMPACT LOIS SMALL</t>
  </si>
  <si>
    <t>PXBLH - F63453</t>
  </si>
  <si>
    <t xml:space="preserve">COMPACT LOIS </t>
  </si>
  <si>
    <t>28 CARTONS 60 x 40 x 20 cm</t>
  </si>
  <si>
    <t>TOTAL GROSS VOLUME (CARTON + PALET) 1,44 M3</t>
  </si>
  <si>
    <t>2 UNITS WITHOUT BARCODE LABEL IN BOX 34 P.O. 4100072277</t>
  </si>
  <si>
    <t>1 UNIT WITHOUT BARCODE LABEL IN BOX 47 P.O. 4100072290</t>
  </si>
  <si>
    <t>10 UNITS WITHOUT BARCODE LABEL IN BOX 40 P.O. 4100072289</t>
  </si>
  <si>
    <t>518,04 KG</t>
  </si>
  <si>
    <t>TOTAL GROSS WEIGHT (CARTON + PALET)  561,93 KG</t>
  </si>
  <si>
    <t>91,68 KG</t>
  </si>
  <si>
    <t>TOTAL GROSS WEIGHT (CARTON + PALET)  97,80 KG</t>
  </si>
  <si>
    <t>174,96 KG</t>
  </si>
  <si>
    <t>TOTAL GROSS WEIGHT (CARTON + PALET)  186,12 KG</t>
  </si>
  <si>
    <t>17.06.2021</t>
  </si>
  <si>
    <t>BAI - VANILLE</t>
  </si>
  <si>
    <t>COMPACT GENEVE NEW</t>
  </si>
  <si>
    <t>PXAWV-F61404</t>
  </si>
  <si>
    <t>PXAWV-F63442</t>
  </si>
  <si>
    <t>PXBLJ-F63324</t>
  </si>
  <si>
    <t>PXBLH-F63029</t>
  </si>
  <si>
    <t>SAC SARAH SHOULDER</t>
  </si>
  <si>
    <t>PXAWV-F61526</t>
  </si>
  <si>
    <t>49,56 KG</t>
  </si>
  <si>
    <t>TOTAL GROSS WEIGHT (CARTON + PALET)  59,12 KG</t>
  </si>
  <si>
    <t>6 CARTONS 60 x 40 x 40 cm</t>
  </si>
  <si>
    <t>TOTAL GROSS VOLUME (CARTON + PALET) 0,864 M3</t>
  </si>
  <si>
    <t>PXBHZ-F65101</t>
  </si>
  <si>
    <t>PXBHZ-H65077</t>
  </si>
  <si>
    <t>7,30 KG</t>
  </si>
  <si>
    <t xml:space="preserve">COMPACT GENEVE NEW </t>
  </si>
  <si>
    <t>PXAWV - F63442</t>
  </si>
  <si>
    <t>4 UNITS WITHOUT BARCODE LABEL IN BOX 8 P.O. 4100072282</t>
  </si>
  <si>
    <t>4 UNITS WITHOUT BARCODE LABEL IN BOX 9 P.O. 4100072282</t>
  </si>
  <si>
    <t>PXBLJ - F63442</t>
  </si>
  <si>
    <t>3 UNITS WITHOUT BARCODE LABEL IN BOX 10 P.O. 4100072282</t>
  </si>
  <si>
    <t>PXBLH - H63087</t>
  </si>
  <si>
    <t>4 UNITS WITHOUT BARCODE LABEL IN BOX 18 P.O. 4100072292</t>
  </si>
  <si>
    <t>4 UNITS WITHOUT BARCODE LABEL IN BOX 19 P.O. 4100072292</t>
  </si>
  <si>
    <t>1 UNIT WITHOUT BARCODE LABEL IN BOX 28 P.O. 4100072269</t>
  </si>
  <si>
    <t>PXAWV - F61526</t>
  </si>
  <si>
    <t>3 UNITS WITHOUT BARCODE LABEL IN BOX 50 P.O. 4100072287, SIZE 80 AND 85</t>
  </si>
  <si>
    <t>441,22 KG</t>
  </si>
  <si>
    <t>TOTAL GROSS WEIGHT (CARTON + PALET)  470,16 KG</t>
  </si>
  <si>
    <t>22 CARTONS 60 x 40 x 20 cm / 31 CARTONS 60 x 40 x 40 cm</t>
  </si>
  <si>
    <t>TOTAL VOLUME 4,032 M3</t>
  </si>
  <si>
    <t>TOTAL GROSS VOLUME (CARTON + PALET) 4,5504 M3</t>
  </si>
  <si>
    <t>PXBLH - H63453</t>
  </si>
  <si>
    <t>208,24 KG</t>
  </si>
  <si>
    <t>TOTAL GROSS WEIGHT (CARTON + PALET)  229,48 KG</t>
  </si>
  <si>
    <t>21 CARTONS 60 x 40 x 20 cm / 6 CARTONS 60 x 40 x 40 cm</t>
  </si>
  <si>
    <t>TOTAL VOLUME 1,584 M3</t>
  </si>
  <si>
    <t>TOTAL GROSS VOLUME (CARTON + PALET) 1,92 M3</t>
  </si>
  <si>
    <t>01.07.2021</t>
  </si>
  <si>
    <t>LAW - GRIS ARDOISE</t>
  </si>
  <si>
    <t>PXBMW-F61494</t>
  </si>
  <si>
    <t>PXBMW-F61459</t>
  </si>
  <si>
    <t>CEINTURE MONA</t>
  </si>
  <si>
    <t>PXBLJ-F65183</t>
  </si>
  <si>
    <t>PXBQZ-F65101</t>
  </si>
  <si>
    <t>PXBMW-F63324</t>
  </si>
  <si>
    <t>133,72 KG</t>
  </si>
  <si>
    <t>TOTAL GROSS WEIGHT (CARTON + PALET)  153,66 KG</t>
  </si>
  <si>
    <t>TOTAL GROSS VOLUME (CARTON + PALET) 2,496 M3</t>
  </si>
  <si>
    <t>PXBLJ-F61404</t>
  </si>
  <si>
    <t>PXAWV-H63087</t>
  </si>
  <si>
    <t xml:space="preserve">SAC SARAH </t>
  </si>
  <si>
    <t>BAE - TAUPE</t>
  </si>
  <si>
    <t>3 UNITS WITHOUT BARCODE LABEL IN BOX 66 P.O. 4100072303</t>
  </si>
  <si>
    <t>1 UNIT WITHOUT BARCODE LABEL IN BOX 69 P.O. 4100072303</t>
  </si>
  <si>
    <t>2 UNITS WITHOUT BARCODE LABEL IN BOX 92 P.O. 4100072303</t>
  </si>
  <si>
    <t>2 UNITS WITHOUT BARCODE LABEL IN BOX 101 P.O. 4100072301</t>
  </si>
  <si>
    <t>3 UNITS WITHOUT BARCODE LABEL IN BOX 107 P.O. 4100072301</t>
  </si>
  <si>
    <t>TOTAL GROSS VOLUME (CARTON + PALET) 11,5584 M3</t>
  </si>
  <si>
    <t>83,10 KG</t>
  </si>
  <si>
    <t>3,00 KG</t>
  </si>
  <si>
    <t>45 RUE MADAME; 75006 PARIS</t>
  </si>
  <si>
    <t>5 UNITS WITHOUT BARCODE LABEL IN BOX 19 P.O. 4100073221</t>
  </si>
  <si>
    <t>150,80 KG</t>
  </si>
  <si>
    <t>TOTAL GROSS WEIGHT (CARTON + PALET)  170,60 KG</t>
  </si>
  <si>
    <t>6 CARTONS 60 x 40 x 20 cm / 13 CARTONS 60 x 40 x 40 cm</t>
  </si>
  <si>
    <t>TOTAL VOLUME 1,536 M3</t>
  </si>
  <si>
    <t>TOTAL GROSS VOLUME (CARTON + PALET) 1,728 M3</t>
  </si>
  <si>
    <t>CAF CARAMEL</t>
  </si>
  <si>
    <t>1 UNIT WITHOUT BARCODE LABEL IN BOX 109 P.O. 4100072326, SIZE 85</t>
  </si>
  <si>
    <t>9 UNITS WITHOUT BARCODE LABEL IN BOX 112 P.O. 4100072295</t>
  </si>
  <si>
    <t>2 UNITS WITHOUT BARCODE LABEL IN BOX 112 P.O. 4100072282</t>
  </si>
  <si>
    <t>2 UNITS WITHOUT BARCODE LABEL IN BOX 114 P.O. 4100072285</t>
  </si>
  <si>
    <t>791,48 KG</t>
  </si>
  <si>
    <t>TOTAL GROSS WEIGHT (CARTON + PALET)  856,74 KG</t>
  </si>
  <si>
    <t>109 CARTONS 60 x 40 x 40 cm /  5 CARTONS 60 x 40 x 20 cm</t>
  </si>
  <si>
    <t>TOTAL VOLUME 10,704 M3</t>
  </si>
  <si>
    <t>BAE-TAUPE</t>
  </si>
  <si>
    <t>PXBMW-F63453</t>
  </si>
  <si>
    <t xml:space="preserve">SAC COURTNEY </t>
  </si>
  <si>
    <t>106,98 KG</t>
  </si>
  <si>
    <t>TOTAL GROSS WEIGHT (CARTON + PALET)  126,26 KG</t>
  </si>
  <si>
    <t>2 CARTONS 60 x 40 x 20 cm / 16 CARTONS 60 x 40 x 40 cm</t>
  </si>
  <si>
    <t>TOTAL VOLUME 1,632 M3</t>
  </si>
  <si>
    <t>16.07.2021</t>
  </si>
  <si>
    <t>62,72 KG</t>
  </si>
  <si>
    <t>TOTAL GROSS WEIGHT (CARTON + PALET)  71,60 KG</t>
  </si>
  <si>
    <t>TOTAL VOLUME 0,816 M3</t>
  </si>
  <si>
    <t>8 CARTONS 60 x 40 x 40 cm / 1 CARTON 60 x 40 x 20 cm</t>
  </si>
  <si>
    <t>BRACELET LIVERPOOL</t>
  </si>
  <si>
    <t>PXBQX-M70640</t>
  </si>
  <si>
    <t>19,28 KG</t>
  </si>
  <si>
    <t>3 UNITS WITHOUT BARCODE LABEL IN BOX 23 P.O. 4100072311</t>
  </si>
  <si>
    <t>2 UNITS WITHOUT BARCODE LABEL IN BOX 28 P.O. 4100072244, T1</t>
  </si>
  <si>
    <t>176,62 KG</t>
  </si>
  <si>
    <t>TOTAL GROSS WEIGHT (CARTON + PALET)  195,56 KG</t>
  </si>
  <si>
    <t>TOTAL VOLUME 2,4 M3</t>
  </si>
  <si>
    <t>22 CARTONS 60 x 40 x 40 cm /  6 CARTONS 60 x 40 x 20 cm</t>
  </si>
  <si>
    <t>TOTAL GROSS VOLUME (CARTON + PALET) 3,264 M3</t>
  </si>
  <si>
    <t>22.07.2021</t>
  </si>
  <si>
    <t>BERLINGOT SUZANNE</t>
  </si>
  <si>
    <t>PXBQO-F61553</t>
  </si>
  <si>
    <t>PXBQO-F61552</t>
  </si>
  <si>
    <t>KAA - VERT</t>
  </si>
  <si>
    <t>PXBQN-F61552</t>
  </si>
  <si>
    <t>114,52 KG</t>
  </si>
  <si>
    <t>TOTAL GROSS WEIGHT (CARTON + PALET)  134,72 KG</t>
  </si>
  <si>
    <t>TOTAL VOLUME 1,776 M3</t>
  </si>
  <si>
    <t>17 CARTONS 60 x 40 x 40 cm / 3 CARTONS 60 x 40 x 20 cm</t>
  </si>
  <si>
    <t>10,66 KG</t>
  </si>
  <si>
    <t>PXBMR-F61521</t>
  </si>
  <si>
    <t>131,96 KG</t>
  </si>
  <si>
    <t>TOTAL GROSS WEIGHT (CARTON + PALET)  149,80 KG</t>
  </si>
  <si>
    <t>16 CARTONS 60 x 40 x 20 cm / 9 CARTONS 60 x 40 x 40 cm</t>
  </si>
  <si>
    <t>268,70 KG</t>
  </si>
  <si>
    <t>TOTAL GROSS WEIGHT (CARTON + PALET)  300,89 KG</t>
  </si>
  <si>
    <t>29 CARTONS 60 x 40 x 40 cm /  26 CARTONS 60 x 40 x 20 cm</t>
  </si>
  <si>
    <t>TOTAL GROSS VOLUME (CARTON + PALET) 4,55 M3</t>
  </si>
  <si>
    <t>05.08.2021</t>
  </si>
  <si>
    <t>PXAWV-F63029</t>
  </si>
  <si>
    <t>PXBMR-F63442</t>
  </si>
  <si>
    <t>SAC EVA</t>
  </si>
  <si>
    <t>PXBMW-F61664</t>
  </si>
  <si>
    <t>PXBMR-F63453</t>
  </si>
  <si>
    <t>PXBMR-F63029</t>
  </si>
  <si>
    <t>SAC EVA SMALL</t>
  </si>
  <si>
    <t>PXBMW-F61566</t>
  </si>
  <si>
    <t>SAC GRACE SMALL</t>
  </si>
  <si>
    <t>PXBMW-F61413</t>
  </si>
  <si>
    <t>GAE-VINO</t>
  </si>
  <si>
    <t>TZX-NOIR/ARGENT</t>
  </si>
  <si>
    <t>73,84 KG</t>
  </si>
  <si>
    <t>TOTAL VOLUME 0,792 M3</t>
  </si>
  <si>
    <t>5 CARTONS 60 x 40 x 30 cm / 4 CARTONS 60 x 40 x 40 cm / 1 CARTON 60 x 40 x 20 cm</t>
  </si>
  <si>
    <t>TOTAL GROSS VOLUME (CARTON + PALET) 4,95 M3</t>
  </si>
  <si>
    <t>20 CARTONS 60 x 40 x 30 cm / 27 CARTONS 60 x 40 x 40 cm / 5 CARTONS 60 x 40 x 20 cm</t>
  </si>
  <si>
    <t>TOTAL VOLUME 4,272 M3</t>
  </si>
  <si>
    <t>121,72 KG</t>
  </si>
  <si>
    <t>TOTAL GROSS WEIGHT (CARTON + PALET)  130,28 KG</t>
  </si>
  <si>
    <t>11 CARTONS 60 x 40 x 20 cm / 4 CARTONS 60 x 40 x 40 cm</t>
  </si>
  <si>
    <t>116,32 KG</t>
  </si>
  <si>
    <t>TOTAL GROSS WEIGHT (CARTON + PALET)  124,24 KG</t>
  </si>
  <si>
    <t>11 CARTONS 60 x 40 x 30 cm / 4 CARTONS 60 x 40 x 40 cm / 1 CARTON 60 x 40 x 20 cm</t>
  </si>
  <si>
    <t>TOTAL VOLUME 1,224 M3</t>
  </si>
  <si>
    <t>386,88 KG</t>
  </si>
  <si>
    <t>TOTAL GROSS WEIGHT (CARTON + PALET)  411,64 KG</t>
  </si>
  <si>
    <t>12.08.2021</t>
  </si>
  <si>
    <t>CAN-CHATAIGNE</t>
  </si>
  <si>
    <t>115,78 KG</t>
  </si>
  <si>
    <t>TOTAL GROSS WEIGHT (CARTON + PALET)  124,78 KG</t>
  </si>
  <si>
    <t xml:space="preserve">14 CARTONS 60 x 40 x 20 cm </t>
  </si>
  <si>
    <t>16,56 KG</t>
  </si>
  <si>
    <t>PXBMR-F63410</t>
  </si>
  <si>
    <t>53,64 KG</t>
  </si>
  <si>
    <t>TOTAL GROSS WEIGHT (CARTON + PALET)  62,34 KG</t>
  </si>
  <si>
    <t>3 CARTONS 60 x 40 x 30 cm / 3 CARTONS 60 x 40 x 40 cm / 1 CARTON 60 x 40 x 20 cm</t>
  </si>
  <si>
    <t>TOTAL VOLUME 0,552 M3</t>
  </si>
  <si>
    <t>TOTAL GROSS VOLUME (CARTON + PALET) 0,768 M3</t>
  </si>
  <si>
    <t>597,78 KG</t>
  </si>
  <si>
    <t>TOTAL GROSS WEIGHT (CARTON + PALET)  635,54 KG</t>
  </si>
  <si>
    <t>59 CARTONS 60 x 40 x 30 cm / 17 CARTONS 60 x 40 x 40 cm</t>
  </si>
  <si>
    <t>TOTAL VOLUME 5,88 M3</t>
  </si>
  <si>
    <t>TOTAL GROSS VOLUME (CARTON + PALET) 6,33 M3</t>
  </si>
  <si>
    <t>GAL-ROUGE BRIQUE</t>
  </si>
  <si>
    <t>PXBMW-H63453</t>
  </si>
  <si>
    <t>CLUTCH ON STRAP EVA</t>
  </si>
  <si>
    <t>PXBMW-F63444</t>
  </si>
  <si>
    <t>CLUTCH ON STRAP EVA MINI</t>
  </si>
  <si>
    <t>4 CARTONS 60 x 40 x 20 cm</t>
  </si>
  <si>
    <t>PXBMW-F63456</t>
  </si>
  <si>
    <t>69,18 KG</t>
  </si>
  <si>
    <t>TOTAL GROSS WEIGHT (CARTON + PALET)  79,34 KG</t>
  </si>
  <si>
    <t>17.09.2021</t>
  </si>
  <si>
    <t xml:space="preserve">13 CARTONS 60 x 40 x 20 cm </t>
  </si>
  <si>
    <t>16,60 KG</t>
  </si>
  <si>
    <t>72,24 KG</t>
  </si>
  <si>
    <t>TOTAL GROSS WEIGHT (CARTON + PALET)  79,82 KG</t>
  </si>
  <si>
    <t>14 CARTONS 60 x 40 x 20 cm / 1 CARTON 60 x 40 x 40 cm</t>
  </si>
  <si>
    <t>TOTAL VOLUME 0,768 M3</t>
  </si>
  <si>
    <t>7,24 KG</t>
  </si>
  <si>
    <t>1 CARTON 60 x 40 x 20 cm</t>
  </si>
  <si>
    <t>TOTAL VOLUME 0,048 M3</t>
  </si>
  <si>
    <t>23.09.2021</t>
  </si>
  <si>
    <t>KAD-OLIVE</t>
  </si>
  <si>
    <t>PXBLH-F63453</t>
  </si>
  <si>
    <t>17 CARTONS 60 x 40 x 20 cm / 3 CARTONS 60 x 40 x 40 cm</t>
  </si>
  <si>
    <t>TOTAL VOLUME 1,104 M3</t>
  </si>
  <si>
    <t>22.09.2021</t>
  </si>
  <si>
    <t>PXBMW-H63325</t>
  </si>
  <si>
    <t>27,06 KG</t>
  </si>
  <si>
    <t>TOTAL VOLUME 0,204 M3</t>
  </si>
  <si>
    <t>133,46 KG</t>
  </si>
  <si>
    <t>TOTAL GROSS WEIGHT (CARTON + PALET)  145,10 KG</t>
  </si>
  <si>
    <t>08.10.2021</t>
  </si>
  <si>
    <t>WOANE-F61413</t>
  </si>
  <si>
    <t>SAC GRACE MINI</t>
  </si>
  <si>
    <t>WOANE-F61515</t>
  </si>
  <si>
    <t>23 CARTONS 60 x 40 x 30 cm</t>
  </si>
  <si>
    <t>TOTAL VOLUME 1,656 M3</t>
  </si>
  <si>
    <t>TOTAL GROSS VOLUME (CARTON + PALET) 0,672 M3</t>
  </si>
  <si>
    <t>12 CARTONS 60 x 40 x 20 cm</t>
  </si>
  <si>
    <t>5 CARTONS 60 x 40 x 30 cm</t>
  </si>
  <si>
    <t>TOTAL VOLUME 0,36 M3</t>
  </si>
  <si>
    <t>74,46 KG</t>
  </si>
  <si>
    <t>TOTAL GROSS WEIGHT (CARTON + PALET)  86,26 KG</t>
  </si>
  <si>
    <t>07.10.2021</t>
  </si>
  <si>
    <t>381,94 KG</t>
  </si>
  <si>
    <t>TOTAL GROSS WEIGHT (CARTON + PALET)  418,08 KG</t>
  </si>
  <si>
    <t>49 CARTONS 60 x 40 x 30 cm / 1 CARTON 60 x 40 x 20 cm</t>
  </si>
  <si>
    <t>TOTAL VOLUME 3,576 M3</t>
  </si>
  <si>
    <t>TOTAL GROSS VOLUME (CARTON + PALET) 4,032 M3</t>
  </si>
  <si>
    <t>42,00 KG</t>
  </si>
  <si>
    <t>175,62 KG</t>
  </si>
  <si>
    <t>TOTAL GROSS WEIGHT (CARTON + PALET)  191,98 KG</t>
  </si>
  <si>
    <t>28.10.2021</t>
  </si>
  <si>
    <t>3,84 KG</t>
  </si>
  <si>
    <t>7,60 KG</t>
  </si>
  <si>
    <t>PXBJQ-F61404</t>
  </si>
  <si>
    <t>TOTAL VOLUME 7,824 M3</t>
  </si>
  <si>
    <t>22 CARTONS 60 x 40 x 40 cm / 70 CARTONS 60 x 40 x 30 cm / 14 CARTON 60 x 40 x 20 cm</t>
  </si>
  <si>
    <t>TOTAL GROSS VOLUME (CARTON + PALET) 8,5824 M3</t>
  </si>
  <si>
    <t>882,93 KG</t>
  </si>
  <si>
    <t>TOTAL GROSS WEIGHT (CARTON + PALET)  943,57 KG</t>
  </si>
  <si>
    <t>PXBJQ-F61048</t>
  </si>
  <si>
    <t>TOTAL VOLUME 19,032 M3</t>
  </si>
  <si>
    <t>135 CARTONS 60 x 40 x 40 cm / 75 CARTONS 60 x 40 x 30 cm / 14 CARTON 60 x 40 x 20 cm</t>
  </si>
  <si>
    <t>TOTAL GROSS VOLUME (CARTON + PALET) 20,6976 M3</t>
  </si>
  <si>
    <t>1854,90 KG</t>
  </si>
  <si>
    <t>TOTAL GROSS WEIGHT (CARTON + PALET)  2003,74 KG</t>
  </si>
  <si>
    <t>12.11.2021</t>
  </si>
  <si>
    <t>3 CARTONS 60x40x40 cm / 1 CARTON 60x40x30 cm</t>
  </si>
  <si>
    <t>32,52 KG</t>
  </si>
  <si>
    <t>25.11.2021</t>
  </si>
  <si>
    <t>2 CARTONS 60 x 40 x 20 cm</t>
  </si>
  <si>
    <t>17,80 KG</t>
  </si>
  <si>
    <t>73*</t>
  </si>
  <si>
    <t>659,14 KG</t>
  </si>
  <si>
    <t>TOTAL GROSS WEIGHT (CARTON + PALET)  689,16 KG</t>
  </si>
  <si>
    <t>TOTAL VOLUME 6,024 M3</t>
  </si>
  <si>
    <t>41 CARTONS 60 x 40 x 40 cm / 23 CARTONS 60 x 40 x 30 cm / 9 CARTONS 60 x 40 x 20 cm</t>
  </si>
  <si>
    <t>TOTAL GROSS VOLUME (CARTON + PALET) 6,72 M3</t>
  </si>
  <si>
    <t>10.12.2021</t>
  </si>
  <si>
    <t>IAT-BLEU CIEL</t>
  </si>
  <si>
    <t>KAA-VERT</t>
  </si>
  <si>
    <t>PXBRC-F61404</t>
  </si>
  <si>
    <t>12 CARTONS 60 x 40 x 40 cm / 1 CARTON 60 x 40 x 20 cm</t>
  </si>
  <si>
    <t>TOTAL VOLUME 1,2 M3</t>
  </si>
  <si>
    <t xml:space="preserve">2 CARTONS 60x40x40 cm </t>
  </si>
  <si>
    <t>3 CARTONS 60 x 40 x 40 cm / 13 CARTON 60 x 40 x 20 cm</t>
  </si>
  <si>
    <t>TOTAL GROSS WEIGHT (CARTON + PALET)  123,34 KG</t>
  </si>
  <si>
    <t>111,88 KG</t>
  </si>
  <si>
    <t>140,70 KG</t>
  </si>
  <si>
    <t>TOTAL GROSS WEIGHT (CARTON + PALET)  149,58 KG</t>
  </si>
  <si>
    <t>18,20 KG</t>
  </si>
  <si>
    <t>14.01.2022</t>
  </si>
  <si>
    <t>BAL - DESERT</t>
  </si>
  <si>
    <t>BAK - TAUPE SABLE</t>
  </si>
  <si>
    <t>PXBLH-H63453</t>
  </si>
  <si>
    <t>PXBLH-H63087</t>
  </si>
  <si>
    <t>PXBMW - F63453</t>
  </si>
  <si>
    <t>CEINTURE GRACE</t>
  </si>
  <si>
    <t>PXBMW - F65206</t>
  </si>
  <si>
    <t>BRACELET GRACE</t>
  </si>
  <si>
    <t>PXBMW - F70710</t>
  </si>
  <si>
    <t>30,54 KG</t>
  </si>
  <si>
    <t>3 CARTONS 60 x 40 x 20 cm / 1 CARTON 60 x 40 x 40 cm</t>
  </si>
  <si>
    <t>PXBMW-F70710</t>
  </si>
  <si>
    <t>PXBLJ-F61521</t>
  </si>
  <si>
    <t>PXAWV-F61521</t>
  </si>
  <si>
    <t>SAC SARAH SHOULDER A STRAP</t>
  </si>
  <si>
    <t>PXAWV-F61604</t>
  </si>
  <si>
    <t>203,58 KG</t>
  </si>
  <si>
    <t>TOTAL GROSS WEIGHT (CARTON + PALET)  220,30 KG</t>
  </si>
  <si>
    <t>5 CARTONS 60 x 40 x 40 cm / 23 CARTON 60 x 40 x 20 cm</t>
  </si>
  <si>
    <t>PXBMW-F65206</t>
  </si>
  <si>
    <t>BAL-DESERT</t>
  </si>
  <si>
    <t>TOTAL VOLUME 0,432 M3</t>
  </si>
  <si>
    <t xml:space="preserve">4 CARTONS 60x40x40 cm / 1 CARTON 60x40x20cm </t>
  </si>
  <si>
    <t>40,02 KG</t>
  </si>
  <si>
    <t>PXBHL-H65077</t>
  </si>
  <si>
    <t>WHLS CONCESS</t>
  </si>
  <si>
    <t>EAI - BRANDY</t>
  </si>
  <si>
    <t>KAP - VERT PIN</t>
  </si>
  <si>
    <t>460,62 KG</t>
  </si>
  <si>
    <t>TOTAL GROSS WEIGHT (CARTON + PALET)  493,42 KG</t>
  </si>
  <si>
    <t>49 CARTONS 60 x 40 x 40 cm / 2 CARTONS 60 x 40 x 20 cm</t>
  </si>
  <si>
    <t>TOTAL VOLUME 4,80 M3</t>
  </si>
  <si>
    <t>TOTAL GROSS VOLUME (CARTON + PALET) 5,376 M3</t>
  </si>
  <si>
    <t>28.01.2022</t>
  </si>
  <si>
    <t>4 CARTONS 60 x 40 x 40 cm / 10 CARTON 60 x 40 x 20 cm</t>
  </si>
  <si>
    <t>TOTAL VOLUME 0,864 M3</t>
  </si>
  <si>
    <t>PXBMW - F61566</t>
  </si>
  <si>
    <t>1 CARTON 60x40x40 cm</t>
  </si>
  <si>
    <t>BAK-TAUPE SABLE</t>
  </si>
  <si>
    <t>220010</t>
  </si>
  <si>
    <t>13,380 KG</t>
  </si>
  <si>
    <t>123,52 KG</t>
  </si>
  <si>
    <t>TOTAL GROSS WEIGHT (CARTON + PALET)  131,98 KG</t>
  </si>
  <si>
    <t>220012</t>
  </si>
  <si>
    <t>TOTAL GROSS WEIGHT (CARTON + PALET)  150,04 KG</t>
  </si>
  <si>
    <t>140,32 KG</t>
  </si>
  <si>
    <t>11 CARTONS 60 x 40 x 40 cm / 4 CARTONS 60 x 40 x 20 cm</t>
  </si>
  <si>
    <t>55,16 KG</t>
  </si>
  <si>
    <t>TOTAL GROSS WEIGHT (CARTON + PALET)  64,12 KG</t>
  </si>
  <si>
    <t>PXBLJ-F63453</t>
  </si>
  <si>
    <t>GAP-ROUGE BRULE</t>
  </si>
  <si>
    <t>3 CARTONS 60 x 40 x 20 cm</t>
  </si>
  <si>
    <t>19,44 KG</t>
  </si>
  <si>
    <t>03.02.2022</t>
  </si>
  <si>
    <t>1 CARTON 29x29x10 cm</t>
  </si>
  <si>
    <t>TOTAL VOLUME 0,008 M3</t>
  </si>
  <si>
    <t>0,420 KG</t>
  </si>
  <si>
    <t>220020</t>
  </si>
  <si>
    <t>12,80 KG</t>
  </si>
  <si>
    <t>17.02.2022</t>
  </si>
  <si>
    <t>TOTAL VOLUME 2,21 M3</t>
  </si>
  <si>
    <t>23 CARTONS 60 x 40 x 40 cm</t>
  </si>
  <si>
    <t>216,22 KG</t>
  </si>
  <si>
    <t>TOTAL GROSS WEIGHT (CARTON + PALET)  238,00 KG</t>
  </si>
  <si>
    <t>03.03.2022</t>
  </si>
  <si>
    <t>107,95 KG</t>
  </si>
  <si>
    <t xml:space="preserve">12 CARTONS 60x40x40 cm </t>
  </si>
  <si>
    <t>TOTAL VOLUME 1,152 M3</t>
  </si>
  <si>
    <t>CHINE FRANCH</t>
  </si>
  <si>
    <t>116,84 KG</t>
  </si>
  <si>
    <t>TOTAL GROSS WEIGHT (CARTON + PALET)  127,62 KG</t>
  </si>
  <si>
    <t>13 CARTONS 60 x 40 x 40 cm</t>
  </si>
  <si>
    <t>08.04.2022</t>
  </si>
  <si>
    <t>PXBMR-F61526</t>
  </si>
  <si>
    <t>110,46 KG</t>
  </si>
  <si>
    <t>11 CARTONS 60x40x40 cm / 1 CARTON 60x40x20 cm</t>
  </si>
  <si>
    <t>TOTAL GROSS VOLUME (CARTON + PALET) 7,20 M3</t>
  </si>
  <si>
    <t>07.04.2022</t>
  </si>
  <si>
    <t>639,00 KG</t>
  </si>
  <si>
    <t>TOTAL GROSS WEIGHT (CARTON + PALET)  686,46 KG</t>
  </si>
  <si>
    <t>67 CARTONS 60 x 40 x 40 cm / 4 CARTONS 60 x 40 x 20 cm</t>
  </si>
  <si>
    <t>LAG - GRIS FONCE</t>
  </si>
  <si>
    <t>IAJ - MARINE</t>
  </si>
  <si>
    <t>SAC VIRGINIE SMALL</t>
  </si>
  <si>
    <t>PXBRU-F61685</t>
  </si>
  <si>
    <t>CJINE FRANCH</t>
  </si>
  <si>
    <t>29 CARTONS 60 x 40 x 40 cm / 2 CARTONS 60 x 40 x 20 cm</t>
  </si>
  <si>
    <t>TOTAL VOLUME 2,88 M3</t>
  </si>
  <si>
    <t>123,04 KG</t>
  </si>
  <si>
    <t xml:space="preserve">16 CARTONS 60x40x40 cm </t>
  </si>
  <si>
    <t>13.05.2022</t>
  </si>
  <si>
    <t>245,18 KG</t>
  </si>
  <si>
    <t>TOTAL GROSS WEIGHT (CARTON + PALET)  260,08 KG</t>
  </si>
  <si>
    <t>PXBRU - F61685</t>
  </si>
  <si>
    <t>SAC VIRGINIE</t>
  </si>
  <si>
    <t>PXBRU - F61633</t>
  </si>
  <si>
    <t>87,32 KG</t>
  </si>
  <si>
    <t>TOTAL GROSS WEIGHT (CARTON + PALET)  105,32 KG</t>
  </si>
  <si>
    <t>32,88 KG</t>
  </si>
  <si>
    <t>TOTAL GROSS WEIGHT (CARTON + PALET)  41,88 KG</t>
  </si>
  <si>
    <t>5 CARTONS 60 x 40 x 40 cm</t>
  </si>
  <si>
    <t>NECKPOUCH LOGO A</t>
  </si>
  <si>
    <t>PXAWV-H61649</t>
  </si>
  <si>
    <t xml:space="preserve">SAC VIRGINIE </t>
  </si>
  <si>
    <t>PXBRU-F61633</t>
  </si>
  <si>
    <t>37 CARTONS 60 x 40 x 40 cm</t>
  </si>
  <si>
    <t>TOTAL VOLUME 3,552 M3</t>
  </si>
  <si>
    <t>252,68 KG</t>
  </si>
  <si>
    <t>TOTAL GROSS WEIGHT (CARTON + PALET)  276,68 KG</t>
  </si>
  <si>
    <t>08.06.2022</t>
  </si>
  <si>
    <t>46 CARTONS 60 x 40 x 40 cm</t>
  </si>
  <si>
    <t>TOTAL VOLUME 4,416 M3</t>
  </si>
  <si>
    <t>8 CARTONS 60 x 40 x 40 cm</t>
  </si>
  <si>
    <t xml:space="preserve">8 CARTONS 60x40x40 cm </t>
  </si>
  <si>
    <t>219,88 KG</t>
  </si>
  <si>
    <t>15.06.2022</t>
  </si>
  <si>
    <t>TOTAL GROSS WEIGHT (CARTON + PALET)  243,88 KG</t>
  </si>
  <si>
    <t>23,90 KG</t>
  </si>
  <si>
    <t>TOTAL GROSS WEIGHT (CARTON + PALET)  31,90 KG</t>
  </si>
  <si>
    <t>38,24 KG</t>
  </si>
  <si>
    <t>36,46 KG</t>
  </si>
  <si>
    <t>TOTAL GROSS WEIGHT (CARTON + PALET)  45,46 KG</t>
  </si>
  <si>
    <t>22.06.2022</t>
  </si>
  <si>
    <t>PXBRT-F61633</t>
  </si>
  <si>
    <t>PXBRT-F61685</t>
  </si>
  <si>
    <t>62 CARTONS 60 x 40 x 40 cm</t>
  </si>
  <si>
    <t>40,48 KG</t>
  </si>
  <si>
    <t>295,77 KG</t>
  </si>
  <si>
    <t>TOTAL GROSS WEIGHT (CARTON + PALET)  327,77 KG</t>
  </si>
  <si>
    <t>TOTAL GROSS VOLUME (CARTON + PALET) 6,528 M3</t>
  </si>
  <si>
    <t>29.06.2022</t>
  </si>
  <si>
    <t>9,28 KG</t>
  </si>
  <si>
    <t>37,88 KG</t>
  </si>
  <si>
    <t>30.06.2022</t>
  </si>
  <si>
    <t>2,00 KG</t>
  </si>
  <si>
    <t>PORTE-CARTES LOGO A</t>
  </si>
  <si>
    <t>PXAWV - H63485</t>
  </si>
  <si>
    <t>1 CARTON 45 x 30 x 25 cm</t>
  </si>
  <si>
    <t>TOTAL VOLUME 0,03375 M3</t>
  </si>
  <si>
    <t>01.07.2022</t>
  </si>
  <si>
    <t>1 CARTON 20 x 40 x 21 cm</t>
  </si>
  <si>
    <t>TOTAL VOLUME 0,0168 M3</t>
  </si>
  <si>
    <t>06.07.2022</t>
  </si>
  <si>
    <t>PXAWV-F61555</t>
  </si>
  <si>
    <t>48,70 KG</t>
  </si>
  <si>
    <t>TOTAL GROSS WEIGHT (CARTON + PALET)  56,46 KG</t>
  </si>
  <si>
    <t>6 CARTONS 60 x 40 x 20 cm</t>
  </si>
  <si>
    <t>TOTAL GROSS VOLUME (CARTON + PALET) 0,48 M3</t>
  </si>
  <si>
    <t>30,44 KG</t>
  </si>
  <si>
    <t>TOTAL GROSS WEIGHT (CARTON + PALET)  39,94 KG</t>
  </si>
  <si>
    <t>6 CARTONS 60 x 40 x 20 cm / 1 CARTON 60 x 40 x 40 cm</t>
  </si>
  <si>
    <t>PXAWV-F61554</t>
  </si>
  <si>
    <t>74,20 KG</t>
  </si>
  <si>
    <t>17 CARTONS 60x40x20 cm / 2 CARTONS 60x40x40 cm</t>
  </si>
  <si>
    <t>TOTAL VOLUME 1,008 M3</t>
  </si>
  <si>
    <t>LAH - GRIS ACIER</t>
  </si>
  <si>
    <t>427,88 KG</t>
  </si>
  <si>
    <t>TOTAL GROSS WEIGHT (CARTON + PALET)  462,21 KG</t>
  </si>
  <si>
    <t>TOTAL GROSS VOLUME (CARTON + PALET) 5,76 M3</t>
  </si>
  <si>
    <t>78 CARTONS 60 x 40 x 20 cm / 14 CARTON 60 x 40 x 40 cm</t>
  </si>
  <si>
    <t>TOTAL VOLUME 5,088 M3</t>
  </si>
  <si>
    <t>07.07.2022</t>
  </si>
  <si>
    <t>28.07.2022</t>
  </si>
  <si>
    <t>PXBSI-F61555</t>
  </si>
  <si>
    <t>BAC-BEIGE FONCE</t>
  </si>
  <si>
    <t xml:space="preserve">8 CARTONS 60x40x20 cm </t>
  </si>
  <si>
    <t>96,36 KG</t>
  </si>
  <si>
    <t>TOTAL GROSS WEIGHT (CARTON + PALET)  109,26 KG</t>
  </si>
  <si>
    <t>19 CARTONS 60 x 40 x 20 cm</t>
  </si>
  <si>
    <t>BAC - BEIGE FONCE</t>
  </si>
  <si>
    <t>122,42 KG</t>
  </si>
  <si>
    <t>TOTAL GROSS WEIGHT (CARTON + PALET)  130,96 KG</t>
  </si>
  <si>
    <t>27 CARTONS 60 x 40 x 20 cm / 1 CARTON 60 x 40 x 40 cm</t>
  </si>
  <si>
    <t>TOTAL VOLUME 1,392 M3</t>
  </si>
  <si>
    <t>28,16 KG</t>
  </si>
  <si>
    <t>47,00 KG</t>
  </si>
  <si>
    <t>TOTAL GROSS WEIGHT (CARTON + PALET)  56,82 KG</t>
  </si>
  <si>
    <t>04.08.2022</t>
  </si>
  <si>
    <t>108,06 KG</t>
  </si>
  <si>
    <t>TOTAL VOLUME 1,488 M3</t>
  </si>
  <si>
    <t xml:space="preserve">31 CARTONS 60x40x20 cm </t>
  </si>
  <si>
    <t>20,28 KG</t>
  </si>
  <si>
    <t>TOTAL GROSS WEIGHT (CARTON + PALET)  30,52 KG</t>
  </si>
  <si>
    <t xml:space="preserve">6 CARTONS 60 x 40 x 20 cm </t>
  </si>
  <si>
    <t>TOTAL GROSS WEIGHT (CARTON + PALET)  394,12 KG</t>
  </si>
  <si>
    <t>348,76 KG</t>
  </si>
  <si>
    <t>99 CARTONS 60 x 40 x 20 cm / 1 CARTON 60 x 40 x 40 cm</t>
  </si>
  <si>
    <t>TOTAL VOLUME 4,848 M3</t>
  </si>
  <si>
    <t>31.08.2022</t>
  </si>
  <si>
    <t>SAC ADA</t>
  </si>
  <si>
    <t>PXBRY-F61646</t>
  </si>
  <si>
    <t>SAC BAGUETTE ADA</t>
  </si>
  <si>
    <t>PXBRY-F61690</t>
  </si>
  <si>
    <t>SAC SARAH SHOULDER A STRAP MINI</t>
  </si>
  <si>
    <t>PXAWV-F61629</t>
  </si>
  <si>
    <t>88,28 KG</t>
  </si>
  <si>
    <t xml:space="preserve">7 CARTONS 60x40x20 cm / 7 CARTONS 60x40x40 cm </t>
  </si>
  <si>
    <t>28,86 KG</t>
  </si>
  <si>
    <t>TOTAL GROSS WEIGHT (CARTON + PALET)  37,38 KG</t>
  </si>
  <si>
    <t xml:space="preserve">8 CARTONS 60 x 40 x 20 cm </t>
  </si>
  <si>
    <t>BRACELET APC</t>
  </si>
  <si>
    <t>MEADX-M70716</t>
  </si>
  <si>
    <t>18 CARTONS 60 x 40 x 20 cm / 7 CARTON 60 x 40 x 40 cm</t>
  </si>
  <si>
    <t>41,34 KG</t>
  </si>
  <si>
    <t>TOTAL GROSS WEIGHT (CARTON + PALET)  49,68 KG</t>
  </si>
  <si>
    <t>126,12 KG</t>
  </si>
  <si>
    <t>TOTAL GROSS WEIGHT (CARTON + PALET)  134,28 KG</t>
  </si>
  <si>
    <t>15.09.2022</t>
  </si>
  <si>
    <t>HAA-VIOLET</t>
  </si>
  <si>
    <t xml:space="preserve">SAC SARAH SHOULDER A STRAP </t>
  </si>
  <si>
    <t xml:space="preserve">11 CARTONS 60x40x40 cm </t>
  </si>
  <si>
    <t xml:space="preserve">8 CARTONS 60 x 40 x 40 cm </t>
  </si>
  <si>
    <t>87,24 KG</t>
  </si>
  <si>
    <t>TOTAL GROSS WEIGHT (CARTON + PALET)  97,74 KG</t>
  </si>
  <si>
    <t>87,66 KG</t>
  </si>
  <si>
    <t>6,46 KG</t>
  </si>
  <si>
    <t>470,55 KG</t>
  </si>
  <si>
    <t>TOTAL GROSS WEIGHT (CARTON + PALET)  508,51 KG</t>
  </si>
  <si>
    <t>10 CARTONS 60 x 40 x 20 cm / 46 CARTONS 60 x 40 x 40 cm</t>
  </si>
  <si>
    <t>TOTAL VOLUME 4,896 M3</t>
  </si>
  <si>
    <t>CAO - BRUN</t>
  </si>
  <si>
    <t>2,22 KG</t>
  </si>
  <si>
    <t>22.09.2022</t>
  </si>
  <si>
    <t>CAP - CANNELLE</t>
  </si>
  <si>
    <t>16,78 KG</t>
  </si>
  <si>
    <t>CAP-CANNELLE</t>
  </si>
  <si>
    <t>CAO-BRUN</t>
  </si>
  <si>
    <t>PXBLH-F61404</t>
  </si>
  <si>
    <t>LAB-GRIS CLAIR</t>
  </si>
  <si>
    <t>316,63 KG</t>
  </si>
  <si>
    <t>4 CARTONS 60 x 40 x 20 cm / 30 CARTONS 60 x 40 x 40 cm</t>
  </si>
  <si>
    <t>TOTAL GROSS WEIGHT (CARTON + PALET)  333,35 KG</t>
  </si>
  <si>
    <t>29.09.2022</t>
  </si>
  <si>
    <t>SAC EVA MINI</t>
  </si>
  <si>
    <t>PXBMW-F61631</t>
  </si>
  <si>
    <t>4,62 KG</t>
  </si>
  <si>
    <t xml:space="preserve">1 CARTONS 60x40x20 cm </t>
  </si>
  <si>
    <t>7 CARTONS 60 x 40 x 40 cm</t>
  </si>
  <si>
    <t>49,04 KG</t>
  </si>
  <si>
    <t>05.10.2022</t>
  </si>
  <si>
    <t>CLUTCH ON STRAP GRACE</t>
  </si>
  <si>
    <t>PXBMW-F61704</t>
  </si>
  <si>
    <t>22,06 KG</t>
  </si>
  <si>
    <t xml:space="preserve">5 CARTONS 60x40x20 cm </t>
  </si>
  <si>
    <t>45,76 KG</t>
  </si>
  <si>
    <t>10 CARTONS 60 x 40 x 20 cm</t>
  </si>
  <si>
    <t>20.10.2022</t>
  </si>
  <si>
    <t>48,90 KG</t>
  </si>
  <si>
    <t xml:space="preserve">5 CARTONS 60x40x40 cm </t>
  </si>
  <si>
    <t>26 CARTONS 60 x 40 x 40 cm</t>
  </si>
  <si>
    <t>TOTAL GROSS VOLUME (CARTON + PALET) 2,88 M3</t>
  </si>
  <si>
    <t>Livrasion code</t>
  </si>
  <si>
    <t>PUN20221021UST1</t>
  </si>
  <si>
    <t>puntotres@puntotres.com</t>
  </si>
  <si>
    <t>262,64 KG</t>
  </si>
  <si>
    <t>TOTAL GROSS WEIGHT (CARTON + PALET)  282,20 KG</t>
  </si>
  <si>
    <t>PUN20221021WH1</t>
  </si>
  <si>
    <t>PUN20221111UST1</t>
  </si>
  <si>
    <t>PUN20221111WH1</t>
  </si>
  <si>
    <t>PUN20221111RT1</t>
  </si>
  <si>
    <t>PUN20221111WH2</t>
  </si>
  <si>
    <t>BAM-GREIGE</t>
  </si>
  <si>
    <t>36 CARTONS 60 x 40 x 40 cm / 1 CARTON 60 x 40 x 20 cm</t>
  </si>
  <si>
    <t>TOTAL VOLUME 3,504 M3</t>
  </si>
  <si>
    <t>TOTAL GROSS VOLUME (CARTON + PALET) 3,936 M3</t>
  </si>
  <si>
    <t>10.11.2022</t>
  </si>
  <si>
    <t xml:space="preserve">9 CARTONS 60x40x40 cm </t>
  </si>
  <si>
    <t>98,38 KG</t>
  </si>
  <si>
    <t>390,30 KG</t>
  </si>
  <si>
    <t>TOTAL GROSS WEIGHT (CARTON + PALET)  411,16 KG</t>
  </si>
  <si>
    <t>17.11.2022</t>
  </si>
  <si>
    <t>PUN20221118WH1</t>
  </si>
  <si>
    <t>PUN20221118RT1</t>
  </si>
  <si>
    <t>28 CARTONS 60 x 40 x 40 cm</t>
  </si>
  <si>
    <t>TOTAL VOLUME 2,688 M3</t>
  </si>
  <si>
    <t>292,00 KG</t>
  </si>
  <si>
    <t>TOTAL GROSS WEIGHT (CARTON + PALET)  309,36 KG</t>
  </si>
  <si>
    <t>22.11.2022</t>
  </si>
  <si>
    <t xml:space="preserve">7 CARTONS 60x40x40 cm </t>
  </si>
  <si>
    <t>PUN20221122UST1</t>
  </si>
  <si>
    <t>PUN20221122RT1</t>
  </si>
  <si>
    <t>PUN20221122WH1</t>
  </si>
  <si>
    <t>60,84 KG</t>
  </si>
  <si>
    <t>90,44 KG</t>
  </si>
  <si>
    <t>PUN20221201UST1</t>
  </si>
  <si>
    <t>KAS-VERT EMPIRE</t>
  </si>
  <si>
    <t>51,00 KG</t>
  </si>
  <si>
    <t xml:space="preserve">6 CARTONS 60x40x40 cm </t>
  </si>
  <si>
    <t>01.12.2022</t>
  </si>
  <si>
    <t>PUN20221201RT1</t>
  </si>
  <si>
    <t>PUN20221201WH1</t>
  </si>
  <si>
    <t>134,54 KG</t>
  </si>
  <si>
    <t>LE POCKET</t>
  </si>
  <si>
    <t>PXAWV-F61764</t>
  </si>
  <si>
    <t xml:space="preserve">1 CARTON 60x40x40 cm </t>
  </si>
  <si>
    <t>12.12.2022</t>
  </si>
  <si>
    <t>PUN20221212UST1</t>
  </si>
  <si>
    <t>6,68 KG</t>
  </si>
  <si>
    <t>PUN20221212WH1</t>
  </si>
  <si>
    <t>PUN20221212RT1</t>
  </si>
  <si>
    <t>97,28 KG</t>
  </si>
  <si>
    <t>14.12.2022</t>
  </si>
  <si>
    <t>PUN20221214JPT1</t>
  </si>
  <si>
    <t>PUN20221214WH1</t>
  </si>
  <si>
    <t>PUN20221214RT2</t>
  </si>
  <si>
    <t>PUN20221214WH2</t>
  </si>
  <si>
    <t>12 CARTONS 60 x 40 x 40 cm</t>
  </si>
  <si>
    <t>35,00 KG</t>
  </si>
  <si>
    <t>88,96 KG</t>
  </si>
  <si>
    <t>20.12.2022</t>
  </si>
  <si>
    <t>PUN20221221RT1</t>
  </si>
  <si>
    <t>PUN20221221WH1</t>
  </si>
  <si>
    <t>21.12.2022</t>
  </si>
  <si>
    <t>PUN20221221JPT1</t>
  </si>
  <si>
    <t>144,00 KG</t>
  </si>
  <si>
    <t>2,860 KG</t>
  </si>
  <si>
    <t>05.01.2023</t>
  </si>
  <si>
    <t>PUN20230105KRT1</t>
  </si>
  <si>
    <t xml:space="preserve">SAC SARAH SHOULDER A STRAP MINI </t>
  </si>
  <si>
    <t>6TH FL. PUREUN BLDG. 581, GANGNAMDE-RO, SEOCHO-GU, 06530 SEOUL,SOUTH KOREA</t>
  </si>
  <si>
    <t>34,48 KG</t>
  </si>
  <si>
    <t>12.01.2023</t>
  </si>
  <si>
    <t>PUN20230112KRT1</t>
  </si>
  <si>
    <t>PUN20230112UST1</t>
  </si>
  <si>
    <t>PUN20230112JPT1</t>
  </si>
  <si>
    <t>1 CARTON 44x36,5x21 cm / 1 CARTON 60x40x40 cm</t>
  </si>
  <si>
    <t>16,160 KG</t>
  </si>
  <si>
    <t>TOTAL VOLUME 0,13 M3</t>
  </si>
  <si>
    <t>PUN20230112WH2</t>
  </si>
  <si>
    <t>PUN20230112RT1</t>
  </si>
  <si>
    <t>PUN20230112WH1</t>
  </si>
  <si>
    <t>34,64 KG</t>
  </si>
  <si>
    <t>9,12 KG</t>
  </si>
  <si>
    <t>143,16 KG</t>
  </si>
  <si>
    <t>TOTAL GROSS WEIGHT (CARTON + PALET)  152,16 KG</t>
  </si>
  <si>
    <t>18.01.2023</t>
  </si>
  <si>
    <t>PUN20230118WH2</t>
  </si>
  <si>
    <t>PUN20230118WH1</t>
  </si>
  <si>
    <t>KAT-PASTEL</t>
  </si>
  <si>
    <t>CAQ-CAPPUCCINO</t>
  </si>
  <si>
    <t>PUN20230118RT1</t>
  </si>
  <si>
    <t>BAN-DUNE</t>
  </si>
  <si>
    <t>PORTE-MONNAIE COEUR VALENTINE'S</t>
  </si>
  <si>
    <t>PXBMW-F63538</t>
  </si>
  <si>
    <t>FAL-FLEUR DE CERISIER</t>
  </si>
  <si>
    <t>174,74 KG</t>
  </si>
  <si>
    <t>18 CARTONS 60 x 40 x 40 cm / 2 CARTONS 60 x 40 x 20 cm</t>
  </si>
  <si>
    <t>25.01.2023</t>
  </si>
  <si>
    <t>PUN20230125KRT1</t>
  </si>
  <si>
    <t>PUN20230125UST1</t>
  </si>
  <si>
    <t>CAQ-CAPUCCINO</t>
  </si>
  <si>
    <t>3 CARTONS 60x40x40 cm / 1 CARTON 60x40x20 cm</t>
  </si>
  <si>
    <t>TOTAL VOLUME 0,336 M3</t>
  </si>
  <si>
    <t>PUN20230125WH1</t>
  </si>
  <si>
    <t>30,92 KG</t>
  </si>
  <si>
    <t>22,59 KG</t>
  </si>
  <si>
    <t>2 CARTONS 60 x 40 x 40 cm / 1 CARTON 60 x 40 x 20 cm</t>
  </si>
  <si>
    <t>49,06 KG</t>
  </si>
  <si>
    <t>59,60 KG</t>
  </si>
  <si>
    <t>73,44 KG</t>
  </si>
  <si>
    <t>TOTAL GROSS WEIGHT (CARTON + PALET)  83,86 KG</t>
  </si>
  <si>
    <t>PUN20230303RT1</t>
  </si>
  <si>
    <t>PUN20230303UST1</t>
  </si>
  <si>
    <t>03.03.2023</t>
  </si>
  <si>
    <t>104 RUE DENIS PAPIN; 77550 MOISSY CRAMAYEL; FRANCE</t>
  </si>
  <si>
    <t>PUN20230303WH1</t>
  </si>
  <si>
    <t>52 CARTONS 60 x 40 x 40 cm</t>
  </si>
  <si>
    <t>TOTAL VOLUME 4,992 M3</t>
  </si>
  <si>
    <t>TOTAL GROSS WEIGHT (CARTON + PALET)  73,40 KG</t>
  </si>
  <si>
    <t>TOTAL GROSS WEIGHT (CARTON + PALET)  536,82 KG</t>
  </si>
  <si>
    <t>492,84 KG</t>
  </si>
  <si>
    <t>15.03.2023</t>
  </si>
  <si>
    <t>SAC POCKET</t>
  </si>
  <si>
    <t>PUN20230317UST1</t>
  </si>
  <si>
    <t>PUN20230317WH1</t>
  </si>
  <si>
    <t>187,12 KG</t>
  </si>
  <si>
    <t>TOTAL GROSS WEIGHT (CARTON + PALET)  205,00 KG</t>
  </si>
  <si>
    <t>PUN20230317RT1</t>
  </si>
  <si>
    <t>96,30 KG</t>
  </si>
  <si>
    <t>TOTAL GROSS WEIGHT (CARTON + PALET)  105,04 KG</t>
  </si>
  <si>
    <t>29.03.2023</t>
  </si>
  <si>
    <t>SAC POCKET SMALL</t>
  </si>
  <si>
    <t>PUN20230331KRT1</t>
  </si>
  <si>
    <t>PXAWV-F61845</t>
  </si>
  <si>
    <t>Mail: puntotres@puntotres.com</t>
  </si>
  <si>
    <t>PUN20230331JPT1</t>
  </si>
  <si>
    <t>2 CARTONS 60x40x40 cm</t>
  </si>
  <si>
    <t>PUN20230331UST1</t>
  </si>
  <si>
    <t>PUN20230331RT1</t>
  </si>
  <si>
    <t>PUN20230331WH1</t>
  </si>
  <si>
    <t>15,42 KG</t>
  </si>
  <si>
    <t>48,31 KG</t>
  </si>
  <si>
    <t>TOTAL GROSS WEIGHT (CARTON + PALET)  57,21 KG</t>
  </si>
  <si>
    <t>54,66 KG</t>
  </si>
  <si>
    <t>TOTAL GROSS WEIGHT (CARTON + PALET)  64,14 KG</t>
  </si>
  <si>
    <t>6 CARTONS 60 x 40 x 40 cm / 1 CARTON 60 x 40 x 20 cm</t>
  </si>
  <si>
    <t>30.03.2023</t>
  </si>
  <si>
    <t>96,48 KG</t>
  </si>
  <si>
    <t>TOTAL GROSS WEIGHT (CARTON + PALET)  105,38 KG</t>
  </si>
  <si>
    <t>91,19 KG</t>
  </si>
  <si>
    <t>TOTAL GROSS WEIGHT (CARTON + PALET)  99,09 KG</t>
  </si>
  <si>
    <t>20.04.2023</t>
  </si>
  <si>
    <t>PUN20230421KRT1</t>
  </si>
  <si>
    <t>PUN20230421JPT1</t>
  </si>
  <si>
    <t>DAH - MIMOSA</t>
  </si>
  <si>
    <t>PUN20230421UST1</t>
  </si>
  <si>
    <t xml:space="preserve">CAE-MARRON </t>
  </si>
  <si>
    <t>DAH-MIMOSA</t>
  </si>
  <si>
    <t>GAS-CASSIS</t>
  </si>
  <si>
    <t>PXBTP-F61526</t>
  </si>
  <si>
    <t>SAA-MULTICOLORE</t>
  </si>
  <si>
    <t>PUN20230421WH1</t>
  </si>
  <si>
    <t>14 CARTONS 60 x 40 x 40 cm</t>
  </si>
  <si>
    <t>PUN20230421RT1</t>
  </si>
  <si>
    <t>18,62 KG</t>
  </si>
  <si>
    <t>67,08 KG</t>
  </si>
  <si>
    <t>TOTAL GROSS WEIGHT (CARTON + PALET)  75,00 KG</t>
  </si>
  <si>
    <t>145,09 KG</t>
  </si>
  <si>
    <t>TOTAL GROSS WEIGHT (CARTON + PALET)  153,57 KG</t>
  </si>
  <si>
    <t>179,24 KG</t>
  </si>
  <si>
    <t>TOTAL GROSS WEIGHT (CARTON + PALET)  200,18 KG</t>
  </si>
  <si>
    <t>18 CARTONS 60 x 40 x 40 cm</t>
  </si>
  <si>
    <t>11.05.2023</t>
  </si>
  <si>
    <t>SAC SARAH SHOULDER STRAP MINI</t>
  </si>
  <si>
    <t>PUN20230511WH1</t>
  </si>
  <si>
    <t>DAN-MIEL</t>
  </si>
  <si>
    <t>28,32 KG</t>
  </si>
  <si>
    <t>GAE -VINO</t>
  </si>
  <si>
    <t>1 CARTON 60x40x20 cm</t>
  </si>
  <si>
    <t>KAD - OLIVE</t>
  </si>
  <si>
    <t xml:space="preserve">SAC SARAH SHOULDER </t>
  </si>
  <si>
    <t>WB</t>
  </si>
  <si>
    <t>09.06.2023</t>
  </si>
  <si>
    <t>4,82 KG</t>
  </si>
  <si>
    <t>PUN20230609JPT1</t>
  </si>
  <si>
    <t>PUN20230609UST1</t>
  </si>
  <si>
    <t>PUN20230609USW1</t>
  </si>
  <si>
    <t>78,06 KG</t>
  </si>
  <si>
    <t>TOTAL GROSS WEIGHT (CARTON + PALET)  88,06 KG</t>
  </si>
  <si>
    <t>PUN20230609RT1</t>
  </si>
  <si>
    <t>63,62 KG</t>
  </si>
  <si>
    <t>TOTAL GROSS WEIGHT (CARTON + PALET)  73,90 KG</t>
  </si>
  <si>
    <t>PUN20230609WB1</t>
  </si>
  <si>
    <t>PUN20230609WH1</t>
  </si>
  <si>
    <t>424,26 KG</t>
  </si>
  <si>
    <t>TOTAL GROSS WEIGHT (CARTON + PALET)  447,82 KG</t>
  </si>
  <si>
    <t>TOTAL GROSS VOLUME (CARTON + PALET) 4,9536 M3</t>
  </si>
  <si>
    <t>15.06.2023</t>
  </si>
  <si>
    <t>PUN20230616UST1</t>
  </si>
  <si>
    <t>PXBLJ-F61526</t>
  </si>
  <si>
    <t>KAI-FORÊT</t>
  </si>
  <si>
    <t>PXBTW-F61845</t>
  </si>
  <si>
    <t>RAA-OR</t>
  </si>
  <si>
    <t>PUN20230616RT1</t>
  </si>
  <si>
    <t>PXBTW-F61629</t>
  </si>
  <si>
    <t>9 CARTONS 60 x 40 x 40 cm</t>
  </si>
  <si>
    <t>PUN20230616WH1</t>
  </si>
  <si>
    <t>PUN20230616WB1</t>
  </si>
  <si>
    <t>83,18 KG</t>
  </si>
  <si>
    <t>TOTAL GROSS WEIGHT (CARTON + PALET)  92,74 KG</t>
  </si>
  <si>
    <t>60,82 KG</t>
  </si>
  <si>
    <t>TOTAL GROSS WEIGHT (CARTON + PALET)  70,04 KG</t>
  </si>
  <si>
    <t>119,10 KG</t>
  </si>
  <si>
    <t>TOTAL GROSS WEIGHT (CARTON + PALET)  127,90 KG</t>
  </si>
  <si>
    <t>22.06.2023</t>
  </si>
  <si>
    <t>PUN20230622WH1</t>
  </si>
  <si>
    <t>15,70 KG</t>
  </si>
  <si>
    <t>PUN20230622WH2</t>
  </si>
  <si>
    <t>PUN20230622RT1</t>
  </si>
  <si>
    <t>26,77 KG</t>
  </si>
  <si>
    <t>29.06.2023</t>
  </si>
  <si>
    <t>PUN20230629KRT1</t>
  </si>
  <si>
    <t>6,90 KG</t>
  </si>
  <si>
    <t>PUN20230629UST1</t>
  </si>
  <si>
    <t>6,40 KG</t>
  </si>
  <si>
    <t>PUN20230629JPT1</t>
  </si>
  <si>
    <t>8,40 KG</t>
  </si>
  <si>
    <t>1 CARTONS 60 x 40 x 20 cm</t>
  </si>
  <si>
    <t>PUN20230629RT1</t>
  </si>
  <si>
    <t>3,46 KG</t>
  </si>
  <si>
    <t>PUN20230629WH1</t>
  </si>
  <si>
    <t>KAF-VERT FONCE</t>
  </si>
  <si>
    <t>68,28 KG</t>
  </si>
  <si>
    <t>TOTAL GROSS WEIGHT (CARTON + PALET)  73,04 KG</t>
  </si>
  <si>
    <t>29.08.2023</t>
  </si>
  <si>
    <t>NECK STRAP JONATHAN</t>
  </si>
  <si>
    <t>PUN20230829RT1</t>
  </si>
  <si>
    <t>PXBTU-M63552</t>
  </si>
  <si>
    <t>CAB-CAMEL</t>
  </si>
  <si>
    <t>7,00 KG</t>
  </si>
  <si>
    <t>PUN20230829WH1</t>
  </si>
  <si>
    <t>2,08 KG</t>
  </si>
  <si>
    <t>1 CARTON 38 x 30 x 15 cm</t>
  </si>
  <si>
    <t>TOTAL VOLUME 0,0171 M3</t>
  </si>
  <si>
    <t>PUN20230829UST1</t>
  </si>
  <si>
    <t>1,73 KG</t>
  </si>
  <si>
    <t>1 CARTON 27 x 27 x 27 cm</t>
  </si>
  <si>
    <t>TOTAL VOLUME 0,02 M3</t>
  </si>
  <si>
    <t>PUN20230829JPT1</t>
  </si>
  <si>
    <t>0,72 KG</t>
  </si>
  <si>
    <t>1 CARTON 29x29x8 cm</t>
  </si>
  <si>
    <t>TOTAL VOLUME 0,01 M3</t>
  </si>
  <si>
    <t>15.09.2023</t>
  </si>
  <si>
    <t>PUN20230915UST1</t>
  </si>
  <si>
    <t>SAC SARAH SHOULDER MINI</t>
  </si>
  <si>
    <t>PUN20230915RT1</t>
  </si>
  <si>
    <t>PUN20230915WH1</t>
  </si>
  <si>
    <t>28,38 KG</t>
  </si>
  <si>
    <t>158,22 KG</t>
  </si>
  <si>
    <t>TOTAL GROSS WEIGHT (CARTON + PALET)  166,92 KG</t>
  </si>
  <si>
    <t>16 CARTONS 60 x 40 x 40 cm</t>
  </si>
  <si>
    <t>495,30 KG</t>
  </si>
  <si>
    <t>TOTAL GROSS WEIGHT (CARTON + PALET)  522,58 KG</t>
  </si>
  <si>
    <t>05.10.2023</t>
  </si>
  <si>
    <t>PUN20231006JPT1</t>
  </si>
  <si>
    <t>4,06 KG</t>
  </si>
  <si>
    <t>PUN20231006KRT1</t>
  </si>
  <si>
    <t>3,88 KG</t>
  </si>
  <si>
    <t>PUN20231006UST1</t>
  </si>
  <si>
    <t>PXBMR-F61629</t>
  </si>
  <si>
    <t>26,28 KG</t>
  </si>
  <si>
    <t>PUN20231006RT1</t>
  </si>
  <si>
    <t>98,86 KG</t>
  </si>
  <si>
    <t>TOTAL GROSS WEIGHT (CARTON + PALET)  108,70 KG</t>
  </si>
  <si>
    <t>PUN20231006WH1</t>
  </si>
  <si>
    <t>102,20 KG</t>
  </si>
  <si>
    <t>TOTAL GROSS WEIGHT (CARTON + PALET)  115,94 KG</t>
  </si>
  <si>
    <t>CROSSLOG, 104 RUE DENIS PAPIN, 77550 MOISSY CRAMAYEL, FRANCE</t>
  </si>
  <si>
    <t>23.11.2023</t>
  </si>
  <si>
    <t>PUN20231124KRT1</t>
  </si>
  <si>
    <t>4,08 KG</t>
  </si>
  <si>
    <t>24.11.2023</t>
  </si>
  <si>
    <t>4 CARTONS 60 x 40 x 40 cm</t>
  </si>
  <si>
    <t>PUN20231124UST1</t>
  </si>
  <si>
    <t>PUN20231124RT1</t>
  </si>
  <si>
    <t>PUN20231124WH1</t>
  </si>
  <si>
    <t>LAL-GRIS LUNE</t>
  </si>
  <si>
    <t>CEINTURE LONDON</t>
  </si>
  <si>
    <t>PXBUX-H65210</t>
  </si>
  <si>
    <t>DAI-SUNSHINE</t>
  </si>
  <si>
    <t>34,74 KG</t>
  </si>
  <si>
    <t>118,84 KG</t>
  </si>
  <si>
    <t>TOTAL GROSS WEIGHT (CARTON + PALET)  132,84 KG</t>
  </si>
  <si>
    <t>119,90 KG</t>
  </si>
  <si>
    <t>TOTAL GROSS WEIGHT (CARTON + PALET)  130,94 KG</t>
  </si>
  <si>
    <t>29.11.2023</t>
  </si>
  <si>
    <t>PUN20231129UST1</t>
  </si>
  <si>
    <t>PXBUR-F61629</t>
  </si>
  <si>
    <t>CAR-LEOPARD</t>
  </si>
  <si>
    <t>PXBUR-F61845</t>
  </si>
  <si>
    <t>PUN20231129WH1</t>
  </si>
  <si>
    <t>PUN20231129RT1</t>
  </si>
  <si>
    <t>PUN20231129WB1</t>
  </si>
  <si>
    <t>13,00 KG</t>
  </si>
  <si>
    <t>31,04 KG</t>
  </si>
  <si>
    <t>48,80 KG</t>
  </si>
  <si>
    <t>RAAAG-F61526</t>
  </si>
  <si>
    <t xml:space="preserve">28 CARTONS 60 x 40 x 40 cm / 1 CARTON 60 x 40 x 20 cm </t>
  </si>
  <si>
    <t>TOTAL VOLUME 2,736 M3</t>
  </si>
  <si>
    <t>TOTAL GROSS VOLUME (CARTON + PALET) 3,072 M3</t>
  </si>
  <si>
    <t>65,42 KG</t>
  </si>
  <si>
    <t>TOTAL GROSS WEIGHT (CARTON + PALET)  75,42 KG</t>
  </si>
  <si>
    <t>289,36 KG</t>
  </si>
  <si>
    <t>TOTAL GROSS WEIGHT (CARTON + PALET)  310,42 KG</t>
  </si>
  <si>
    <t>185,10 KG</t>
  </si>
  <si>
    <t>TOTAL GROSS WEIGHT (CARTON + PALET)  201,72 KG</t>
  </si>
  <si>
    <t>15.12.2023</t>
  </si>
  <si>
    <t>PUN20231215UST1</t>
  </si>
  <si>
    <t>PUN20231215WH1</t>
  </si>
  <si>
    <t>PUN20231215RT1</t>
  </si>
  <si>
    <t>12.01.2024</t>
  </si>
  <si>
    <t>PUN20240112UST1</t>
  </si>
  <si>
    <t>CAS-DULCE</t>
  </si>
  <si>
    <t>PUN20240112RT1</t>
  </si>
  <si>
    <t>KAZ-JADE</t>
  </si>
  <si>
    <t>32,36 KG</t>
  </si>
  <si>
    <t>124,53 KG</t>
  </si>
  <si>
    <t>TOTAL GROSS WEIGHT (CARTON + PALET)  133,23 KG</t>
  </si>
  <si>
    <t>09.02.2024</t>
  </si>
  <si>
    <t>SAC ROSARIO</t>
  </si>
  <si>
    <t>PUN20240209JPT1</t>
  </si>
  <si>
    <t>PXBVC-F61903</t>
  </si>
  <si>
    <t>AAG-CRAIE</t>
  </si>
  <si>
    <t>SAC ROSARIO SMALL</t>
  </si>
  <si>
    <t>CEINTURE CARTEL</t>
  </si>
  <si>
    <t>PXBVM-F65212</t>
  </si>
  <si>
    <t>JAA-KAKI</t>
  </si>
  <si>
    <t xml:space="preserve">TOTAL VOLUME </t>
  </si>
  <si>
    <t>0,192m3</t>
  </si>
  <si>
    <t>2 CARTON 60X40X40</t>
  </si>
  <si>
    <t xml:space="preserve">TOTAL WEIGHT                   </t>
  </si>
  <si>
    <t>16,32 Kg</t>
  </si>
  <si>
    <t>PUN20240209KRT1</t>
  </si>
  <si>
    <t>PXBVC-F61904</t>
  </si>
  <si>
    <t>38,40Kg</t>
  </si>
  <si>
    <t>PUN20240209UST1</t>
  </si>
  <si>
    <t>2/75,4/80,2/85,2/90</t>
  </si>
  <si>
    <t>2/75,3/80,2/85,2/90</t>
  </si>
  <si>
    <t>PUN20240209WH1</t>
  </si>
  <si>
    <t>10/75, 9/80, 4/85, 2/90</t>
  </si>
  <si>
    <t>14/75, 15/80, 6/85,3/90</t>
  </si>
  <si>
    <t xml:space="preserve"> 1/85</t>
  </si>
  <si>
    <t>TOTAL GROSS WEIGHT (CARTON + PALET)  150,52kg</t>
  </si>
  <si>
    <t>PUN20240209RT1</t>
  </si>
  <si>
    <t>RETAIL(WHOLESALE)</t>
  </si>
  <si>
    <t>PALET2</t>
  </si>
  <si>
    <t>13/80, 13/85</t>
  </si>
  <si>
    <t xml:space="preserve">21 CARTONS 60 x 40 x 40 cm </t>
  </si>
  <si>
    <t xml:space="preserve">TOTAL GROSS VOLUME (CARTON + PALET) </t>
  </si>
  <si>
    <t>0,384 m3</t>
  </si>
  <si>
    <t>4 CARTONS</t>
  </si>
  <si>
    <t>60 x 40 x 40 cm</t>
  </si>
  <si>
    <t>4/75, 9/90</t>
  </si>
  <si>
    <t>219,42Kg</t>
  </si>
  <si>
    <t>229,48kg</t>
  </si>
  <si>
    <t>11/75, 14/80, 16/85, 14/90</t>
  </si>
  <si>
    <t xml:space="preserve">TOTAL GROSS WEIGHT (CARTON + PALET)  </t>
  </si>
  <si>
    <t>61,82 Kg</t>
  </si>
  <si>
    <t>51,70Kg</t>
  </si>
  <si>
    <t>2,016 m3</t>
  </si>
  <si>
    <t>TOTAL GROSS VOLUME (CARTON + PALET) 1,632 m3</t>
  </si>
  <si>
    <t>1,344 m3</t>
  </si>
  <si>
    <t>INVOICE 240036</t>
  </si>
  <si>
    <t>INVOICE 240037</t>
  </si>
  <si>
    <t>2,88 m3</t>
  </si>
  <si>
    <t>0,864 m3</t>
  </si>
  <si>
    <t>0,48 m3</t>
  </si>
  <si>
    <t>140,14 Kg</t>
  </si>
  <si>
    <t>TOTAL GROSS WEIGHT (PALLET + CARTON)</t>
  </si>
  <si>
    <t>16.02.2024</t>
  </si>
  <si>
    <t>PUN20240216UST1</t>
  </si>
  <si>
    <t>FAH-FUCHISIA</t>
  </si>
  <si>
    <t xml:space="preserve">TOTAL GROSS WEIGHT (CARTON )  </t>
  </si>
  <si>
    <t>PUN20240216WH1</t>
  </si>
  <si>
    <t>º</t>
  </si>
  <si>
    <t xml:space="preserve">INVOICE </t>
  </si>
  <si>
    <t>1 CARTON 60 X 40 X 20</t>
  </si>
  <si>
    <t>TOTAL GROSS VOLUME (CARTON + PALET) 0,864 m3</t>
  </si>
  <si>
    <t>PUN20240216RT1</t>
  </si>
  <si>
    <t>0,336m3</t>
  </si>
  <si>
    <t xml:space="preserve">1 CARTON 60 x 40 x 20 cm </t>
  </si>
  <si>
    <t>1 PALLET 80 x 120 x 90 cm</t>
  </si>
  <si>
    <t>44 Kg</t>
  </si>
  <si>
    <t>0,480 m3</t>
  </si>
  <si>
    <t>1 CARTON 60 X 40 X 40</t>
  </si>
  <si>
    <t>0,144 m3</t>
  </si>
  <si>
    <t>TOTAL GROSS WEIGHT (CARTON + PALET)  71,48 kg</t>
  </si>
  <si>
    <t>TOTAL VOLUME  0,624 M3</t>
  </si>
  <si>
    <t>TOTAL GROSS WEIGHT</t>
  </si>
  <si>
    <t>33,98 Kg</t>
  </si>
  <si>
    <t>1 PALLET 80 x 120 x 50 cm</t>
  </si>
  <si>
    <t>PUN20240412UST1</t>
  </si>
  <si>
    <t>KAW-VERT TAUPE</t>
  </si>
  <si>
    <t>10.04.2024</t>
  </si>
  <si>
    <t>8,02 KG</t>
  </si>
  <si>
    <t>PUN20240412KRT1</t>
  </si>
  <si>
    <t>COHDG-F61845</t>
  </si>
  <si>
    <t>58,68 KG</t>
  </si>
  <si>
    <t>TOTAL GROSS WEIGHT (CARTON + PALET)  65,38 KG</t>
  </si>
  <si>
    <t>PUN20240412WH1</t>
  </si>
  <si>
    <t>VIALH-F61845</t>
  </si>
  <si>
    <t>TAIWAN</t>
  </si>
  <si>
    <t>PXCAA-F61629</t>
  </si>
  <si>
    <t>BAO-BEIGE NUDE</t>
  </si>
  <si>
    <t>PUN20240412RT1</t>
  </si>
  <si>
    <t>355,11 KG</t>
  </si>
  <si>
    <t>TOTAL GROSS WEIGHT (CARTON + PALET)  394,19 KG</t>
  </si>
  <si>
    <t>39 CARTONS 60 x 40 x 40 cm</t>
  </si>
  <si>
    <t>357,34 KG</t>
  </si>
  <si>
    <t>TOTAL GROSS WEIGHT (CARTON + PALET)  395,54 KG</t>
  </si>
  <si>
    <t xml:space="preserve">40 CARTONS 60 x 40 x 40 cm </t>
  </si>
  <si>
    <t>TOTAL VOLUME 3,84 M3</t>
  </si>
  <si>
    <t>PXBVZ-F65101</t>
  </si>
  <si>
    <t>07.05.2024</t>
  </si>
  <si>
    <t>PUN20240510UST1</t>
  </si>
  <si>
    <t>PXBVP-F61629</t>
  </si>
  <si>
    <t>PXBVY-F61526</t>
  </si>
  <si>
    <t>SAC ALMA</t>
  </si>
  <si>
    <t>PXBVY-F61879</t>
  </si>
  <si>
    <t>PXBVP-F61879</t>
  </si>
  <si>
    <t>64,76 KG</t>
  </si>
  <si>
    <t>TOTAL GROSS WEIGHT (CARTON + PALET)  76,98 KG</t>
  </si>
  <si>
    <t>PUN20240510JPT1</t>
  </si>
  <si>
    <t>19,50 KG</t>
  </si>
  <si>
    <t>PUN20240510WH1</t>
  </si>
  <si>
    <t>106,44 KG</t>
  </si>
  <si>
    <t>TOTAL GROSS WEIGHT (CARTON + PALET)  113,44 KG</t>
  </si>
  <si>
    <t>10.05.2024</t>
  </si>
  <si>
    <t>PUN20240510RT1</t>
  </si>
  <si>
    <t xml:space="preserve">28 CARTONS 60 x 40 x 40 cm </t>
  </si>
  <si>
    <t>247,48 KG</t>
  </si>
  <si>
    <t>TOTAL GROSS WEIGHT (CARTON + PALET)  267,48 KG</t>
  </si>
  <si>
    <t>05.06.2024</t>
  </si>
  <si>
    <t>PUN20240605WH1</t>
  </si>
  <si>
    <t>PXCAK-H65077</t>
  </si>
  <si>
    <t>1 CARTON 44 x 37 x 21 cm</t>
  </si>
  <si>
    <t>2,30 KG</t>
  </si>
  <si>
    <t>PUN20240605UST1</t>
  </si>
  <si>
    <t>4,80 KG</t>
  </si>
  <si>
    <t>PUN20240605RT1</t>
  </si>
  <si>
    <t>29,42 KG</t>
  </si>
  <si>
    <t>13.06.2024</t>
  </si>
  <si>
    <t>PSAKC-F61845</t>
  </si>
  <si>
    <t>TCC-NOISETTE/ECRU</t>
  </si>
  <si>
    <t>PUN20240614UST1</t>
  </si>
  <si>
    <t>KAP-VERT PIN</t>
  </si>
  <si>
    <t>PUN20240614RT1</t>
  </si>
  <si>
    <t>PUN20240614WH1</t>
  </si>
  <si>
    <t>PUN20240614WB1</t>
  </si>
  <si>
    <t xml:space="preserve">10 CARTONS 60 x 40 x 40 cm </t>
  </si>
  <si>
    <t>86,44 KG</t>
  </si>
  <si>
    <t>TOTAL GROSS WEIGHT (CARTON + PALET)  95,54 KG</t>
  </si>
  <si>
    <t>97,48 KG</t>
  </si>
  <si>
    <t>TOTAL GROSS WEIGHT (CARTON + PALET)  106,54 KG</t>
  </si>
  <si>
    <t xml:space="preserve">11 CARTONS 60 x 40 x 40 cm </t>
  </si>
  <si>
    <t>157,04 KG</t>
  </si>
  <si>
    <t>TOTAL GROSS WEIGHT (CARTON + PALET)  167,10 KG</t>
  </si>
  <si>
    <t>04.07.2024</t>
  </si>
  <si>
    <t>PUN20240705JPT1</t>
  </si>
  <si>
    <t>9,46 KG</t>
  </si>
  <si>
    <t>CEINTURE ROSE</t>
  </si>
  <si>
    <t>PUN20240705WH1</t>
  </si>
  <si>
    <t>PXBHZ-F65215</t>
  </si>
  <si>
    <t>3 CARTONS 60 x 40 x 40 cm / 1 CARTON 60 x 40 x 20 cm</t>
  </si>
  <si>
    <t>PUN20240705UST1</t>
  </si>
  <si>
    <t>PUN20240705RT1</t>
  </si>
  <si>
    <t>TOTAL GROSS WEIGHT (CARTON + PALET)  83,20 KG</t>
  </si>
  <si>
    <t>72,14 KG</t>
  </si>
  <si>
    <t>17,08 KG</t>
  </si>
  <si>
    <t>41,64 KG</t>
  </si>
  <si>
    <t>26.07.2024</t>
  </si>
  <si>
    <t>PUN20240726UST1</t>
  </si>
  <si>
    <t>PXCAM-F61526</t>
  </si>
  <si>
    <t>PXCAM-F61629</t>
  </si>
  <si>
    <t>PUN20240726RT1</t>
  </si>
  <si>
    <t>PXCAM-F61845</t>
  </si>
  <si>
    <t xml:space="preserve">16 CARTONS 60 x 40 x 40 cm </t>
  </si>
  <si>
    <t>PUN20240726WH1</t>
  </si>
  <si>
    <t>25.07.2024</t>
  </si>
  <si>
    <t>PXAWV-F63035</t>
  </si>
  <si>
    <t>10,90 KG</t>
  </si>
  <si>
    <t>PUN20240725RT1</t>
  </si>
  <si>
    <t>31,86 KG</t>
  </si>
  <si>
    <t>154,58 KG</t>
  </si>
  <si>
    <t>TOTAL GROSS WEIGHT (CARTON + PALET)  164,92 KG</t>
  </si>
  <si>
    <t>150,16 KG</t>
  </si>
  <si>
    <t>TOTAL GROSS WEIGHT (CARTON + PALET)  158,64 KG</t>
  </si>
  <si>
    <t>PUN20240906UST1</t>
  </si>
  <si>
    <t>PXBVZ-F65215</t>
  </si>
  <si>
    <t>CAC-MARRON GLACE</t>
  </si>
  <si>
    <t>06.09.2024</t>
  </si>
  <si>
    <t>PUN20240906WH1</t>
  </si>
  <si>
    <t>PUN20240906RT1</t>
  </si>
  <si>
    <t>7,20 KG</t>
  </si>
  <si>
    <t>2,06 KG</t>
  </si>
  <si>
    <t>19,12 KG</t>
  </si>
  <si>
    <t>LE NEIGE</t>
  </si>
  <si>
    <t>PXCBC-F67008</t>
  </si>
  <si>
    <t>Industria, 585-587</t>
  </si>
  <si>
    <t xml:space="preserve">17 CARTONS 60 x 40 x 40 cm </t>
  </si>
  <si>
    <t>ASUTRALIA</t>
  </si>
  <si>
    <t>44,67 KG</t>
  </si>
  <si>
    <t>TOTAL GROSS WEIGHT (CARTON + PALET)  50,99 KG</t>
  </si>
  <si>
    <t>04.10.2024</t>
  </si>
  <si>
    <t>PUN20241004JPT1</t>
  </si>
  <si>
    <t>94,80 KG</t>
  </si>
  <si>
    <t>TOTAL GROSS WEIGHT (CARTON + PALET)  117,00 KG</t>
  </si>
  <si>
    <t>PUN20241004KRT1</t>
  </si>
  <si>
    <t>PUN20241004UST1</t>
  </si>
  <si>
    <t>58,12 KG</t>
  </si>
  <si>
    <t>TOTAL GROSS WEIGHT (CARTON + PALET)  69,80 KG</t>
  </si>
  <si>
    <t>PUN20241004WH1</t>
  </si>
  <si>
    <t>563,31 KG</t>
  </si>
  <si>
    <t>TOTAL VOLUME 9,60 M3</t>
  </si>
  <si>
    <t xml:space="preserve">100 CARTONS 60 x 40 x 40 cm </t>
  </si>
  <si>
    <t>TOTAL GROSS WEIGHT (CARTON + PALET)  664,83 KG</t>
  </si>
  <si>
    <t>TOTAL GROSS VOLUME (CARTON + PALET) 10,464 M3</t>
  </si>
  <si>
    <t>PUN20241004WB1</t>
  </si>
  <si>
    <t>PUN20241004WHC1</t>
  </si>
  <si>
    <t>PUN20241004RT1</t>
  </si>
  <si>
    <t>245,80 KG</t>
  </si>
  <si>
    <t>TOTAL GROSS WEIGHT (CARTON + PALET)  277,42 KG</t>
  </si>
  <si>
    <t xml:space="preserve">44 CARTONS 60 x 40 x 40 cm </t>
  </si>
  <si>
    <t>TOTAL VOLUME 4,224 M3</t>
  </si>
  <si>
    <t>TOTAL GROSS VOLUME (CARTON + PALET) 4,512 M3</t>
  </si>
  <si>
    <t>25.10.2024</t>
  </si>
  <si>
    <t>PUN20241025KRT1</t>
  </si>
  <si>
    <t>4,38 KG</t>
  </si>
  <si>
    <t>PUN20241025UST1</t>
  </si>
  <si>
    <t>14,54 KG</t>
  </si>
  <si>
    <t xml:space="preserve">1 CARTON 60 x 40 x 40 cm / 1 CARTON 60 x 40 x 20 cm </t>
  </si>
  <si>
    <t>PUN20241025WB1</t>
  </si>
  <si>
    <t>PUN20241025WH1</t>
  </si>
  <si>
    <t xml:space="preserve">39 CARTONS 60 x 40 x 40 cm </t>
  </si>
  <si>
    <t>403,76 KG</t>
  </si>
  <si>
    <t>TOTAL GROSS WEIGHT (CARTON + PALET)  427,06 KG</t>
  </si>
  <si>
    <t>PUN20241025RT1</t>
  </si>
  <si>
    <t>PUN20241025WHC1</t>
  </si>
  <si>
    <t>SAC SARAH SHOULDER STRAP</t>
  </si>
  <si>
    <t>142,62 KG</t>
  </si>
  <si>
    <t>TOTAL GROSS WEIGHT (CARTON + PALET)  152,62 KG</t>
  </si>
  <si>
    <t>22.11.2024</t>
  </si>
  <si>
    <t>PXBLJ-F65217</t>
  </si>
  <si>
    <t>CEINTURE ELSA</t>
  </si>
  <si>
    <t>PUN20241122JPT1</t>
  </si>
  <si>
    <t>PUN20241122UST1</t>
  </si>
  <si>
    <t>PXBUM-F65101</t>
  </si>
  <si>
    <t>3,86 KG</t>
  </si>
  <si>
    <t>PUN20241122WH1</t>
  </si>
  <si>
    <t>PUN20241122RT1</t>
  </si>
  <si>
    <t>PUN20241122WHC1</t>
  </si>
  <si>
    <t>1 CARTON 44 x 36 x 21 cm</t>
  </si>
  <si>
    <t>TOTAL VOLUME 0,031 M3</t>
  </si>
  <si>
    <t>1,280 KG</t>
  </si>
  <si>
    <t>14,80 KG</t>
  </si>
  <si>
    <t>15,64 KG</t>
  </si>
  <si>
    <t>13 units from P.O.4100109064 in size 85 without label APCHAPANASTASIA</t>
  </si>
  <si>
    <t>29.11.2024</t>
  </si>
  <si>
    <t>PUN20241129UST1</t>
  </si>
  <si>
    <t>CAU-PEANUT</t>
  </si>
  <si>
    <t>SAC DARIA FLAP</t>
  </si>
  <si>
    <t>PXBCD-F61901</t>
  </si>
  <si>
    <t>PUN20241129JPT1</t>
  </si>
  <si>
    <t>PXAWV-F63314</t>
  </si>
  <si>
    <t>PUN20241129KRT1</t>
  </si>
  <si>
    <t>PUN20241129RT1</t>
  </si>
  <si>
    <t>PUN20241129WH1</t>
  </si>
  <si>
    <t>PUN20241129WB1</t>
  </si>
  <si>
    <t>19,04 KG</t>
  </si>
  <si>
    <t>48,16 KG</t>
  </si>
  <si>
    <t>TOTAL GROSS WEIGHT (CARTON + PALET)  57,16 KG</t>
  </si>
  <si>
    <t>35,44 KG</t>
  </si>
  <si>
    <t>TOTAL GROSS WEIGHT (CARTON + PALET)  45,08 KG</t>
  </si>
  <si>
    <t xml:space="preserve">12 CARTONS 60 x 40 x 40 cm </t>
  </si>
  <si>
    <t>70,40 KG</t>
  </si>
  <si>
    <t>TOTAL GROSS WEIGHT (CARTON + PALET)  82,32 KG</t>
  </si>
  <si>
    <t>PUN20241129WHC1</t>
  </si>
  <si>
    <t>132,78 KG</t>
  </si>
  <si>
    <t>TOTAL GROSS WEIGHT (CARTON + PALET)  149,38 KG</t>
  </si>
  <si>
    <t>09.12.2024</t>
  </si>
  <si>
    <t>PUN20241209JPT1</t>
  </si>
  <si>
    <t>IAY-BLEU NUAGE</t>
  </si>
  <si>
    <t>4,40 KG</t>
  </si>
  <si>
    <t>PUN20241209UST1</t>
  </si>
  <si>
    <t>PXCAT-H65077</t>
  </si>
  <si>
    <t>CAA-MARRON</t>
  </si>
  <si>
    <t>5,90 KG</t>
  </si>
  <si>
    <t>8,70 KG</t>
  </si>
  <si>
    <t>PUN20241209WH1</t>
  </si>
  <si>
    <t>9,60 KG</t>
  </si>
  <si>
    <t>PUN20241209RT1</t>
  </si>
  <si>
    <t xml:space="preserve">CAA-MARRON </t>
  </si>
  <si>
    <t>13.12.2024</t>
  </si>
  <si>
    <t>SAC DARIA</t>
  </si>
  <si>
    <t>PUN20241213KRT1</t>
  </si>
  <si>
    <t>PXBCD-F61975</t>
  </si>
  <si>
    <t>55,40 KG</t>
  </si>
  <si>
    <t>TOTAL GROSS WEIGHT (CARTON + PALET)  68,16 KG</t>
  </si>
  <si>
    <t>PUN20241213JPT1</t>
  </si>
  <si>
    <t>84,86 KG</t>
  </si>
  <si>
    <t>TOTAL GROSS WEIGHT (CARTON + PALET)  110,67 KG</t>
  </si>
  <si>
    <t>POCHETTE ELENA</t>
  </si>
  <si>
    <t>PXBLJ-F61986</t>
  </si>
  <si>
    <t>18 CARTONS 60  x 40 x 40 cm / 1 CARTON 60 x 40 x 20 cm</t>
  </si>
  <si>
    <t>PUN20241213UST1</t>
  </si>
  <si>
    <t>31,98 KG</t>
  </si>
  <si>
    <t>TOTAL GROSS WEIGHT (CARTON + PALET)  45,28 KG</t>
  </si>
  <si>
    <t>6 CARTONS 60  x 40 x 40 cm / 1 CARTON 60 x 40 x 20 cm</t>
  </si>
  <si>
    <t>PUN20241213WH1</t>
  </si>
  <si>
    <t>38,96 KG</t>
  </si>
  <si>
    <t>TOTAL GROSS WEIGHT (CARTON + PALET)  52,36 KG</t>
  </si>
  <si>
    <t>8 CARTONS 60  x 40 x 40 cm</t>
  </si>
  <si>
    <t>PUN20241213RT1</t>
  </si>
  <si>
    <t>3 UNITS FROM ORDER 4100109062 WITHOUT HANGTAG APCANASTASIA  IN BOX 26</t>
  </si>
  <si>
    <t>121,48 KG</t>
  </si>
  <si>
    <t>TOTAL GROSS WEIGHT (CARTON + PALET)  154,70 KG</t>
  </si>
  <si>
    <t>22 CARTONS 60  x 40 x 40 cm / 4 CARTONS 60 x 40 x 20 cm</t>
  </si>
  <si>
    <t>TOTAL VOLUME 2,304 M3</t>
  </si>
  <si>
    <t>PUN20241213WHC1</t>
  </si>
  <si>
    <t>PUN20241219UST1</t>
  </si>
  <si>
    <t xml:space="preserve">7 CARTONS 60  x 40 x 40 cm </t>
  </si>
  <si>
    <t>19.12.2024</t>
  </si>
  <si>
    <t>PUN20241219KRT2</t>
  </si>
  <si>
    <t>PUN20241219WH1</t>
  </si>
  <si>
    <t>PXCAT-F61526</t>
  </si>
  <si>
    <t>PUN20241219RT2</t>
  </si>
  <si>
    <t>PUN20241219WHC1</t>
  </si>
  <si>
    <t>16,48 KG</t>
  </si>
  <si>
    <t>31,36 KG</t>
  </si>
  <si>
    <t>TOTAL GROSS WEIGHT (CARTON + PALET)  44,88 KG</t>
  </si>
  <si>
    <t>117,98 KG</t>
  </si>
  <si>
    <t>TOTAL GROSS WEIGHT (CARTON + PALET)  140,78 KG</t>
  </si>
  <si>
    <t>24 CARTONS 60  x 40 x 40 cm</t>
  </si>
  <si>
    <t>PUN20241219WH2</t>
  </si>
  <si>
    <t xml:space="preserve">8 CARTONS 60  x 40 x 40 cm </t>
  </si>
  <si>
    <t>36,26 KG</t>
  </si>
  <si>
    <t>TOTAL GROSS WEIGHT (CARTON + PALET)  49,26 KG</t>
  </si>
  <si>
    <t>07.01.2025</t>
  </si>
  <si>
    <t>SAC BANDOULIERE AVA</t>
  </si>
  <si>
    <t>PUN20250107JPT1</t>
  </si>
  <si>
    <t>PXCBE-F61985</t>
  </si>
  <si>
    <t>3,82 KG</t>
  </si>
  <si>
    <t>PUN20250107UST1</t>
  </si>
  <si>
    <t>8,82 KG</t>
  </si>
  <si>
    <t xml:space="preserve">1 CARTON 60  x 40 x 40 cm </t>
  </si>
  <si>
    <t>PUN20250107WH1</t>
  </si>
  <si>
    <t>1 CARTON 60  x 40 x 40 cm</t>
  </si>
  <si>
    <t>5,58 KG</t>
  </si>
  <si>
    <t>PUN20250107RT1</t>
  </si>
  <si>
    <t>28,82 KG</t>
  </si>
  <si>
    <t xml:space="preserve">3 CARTONS 60  x 40 x 40 cm </t>
  </si>
  <si>
    <t>17.01.2025</t>
  </si>
  <si>
    <t>PUN20250117JPT1</t>
  </si>
  <si>
    <t>1,60 KG</t>
  </si>
  <si>
    <t>PUN20250117UST1</t>
  </si>
  <si>
    <t>JAD-KAKI FONCE</t>
  </si>
  <si>
    <t>25,42 KG</t>
  </si>
  <si>
    <t xml:space="preserve">4 CARTONS 60  x 40 x 40 cm </t>
  </si>
  <si>
    <t>PUN20250117WH1</t>
  </si>
  <si>
    <t>237,30 KG</t>
  </si>
  <si>
    <t>36 CARTONS 60  x 40 x 40 cm</t>
  </si>
  <si>
    <t>TOTAL GROSS WEIGHT (CARTON + PALET)  266,32 KG</t>
  </si>
  <si>
    <t>TOTAL GROSS VOLUME (CARTON + PALET) 3,744 M3</t>
  </si>
  <si>
    <t>PUN20250117WHC1</t>
  </si>
  <si>
    <t>PUN20250117RT1</t>
  </si>
  <si>
    <t>84,80 KG</t>
  </si>
  <si>
    <t>TOTAL GROSS WEIGHT (CARTON + PALET)  93,05 KG</t>
  </si>
  <si>
    <t>13 CARTONS 60  x 40 x 40 cm</t>
  </si>
  <si>
    <t>24.01.2025</t>
  </si>
  <si>
    <t>PUN20250124KRT1</t>
  </si>
  <si>
    <t>BAJ-TAUPE FONCE</t>
  </si>
  <si>
    <t>6 CARTONS 60  x 40 x 40 cm</t>
  </si>
  <si>
    <t>PUN20250124UST1</t>
  </si>
  <si>
    <t>19 CARTONS 60  x 40 x 40 cm</t>
  </si>
  <si>
    <t>PUN20250124WH1</t>
  </si>
  <si>
    <t>26 CARTONS 60  x 40 x 40 cm</t>
  </si>
  <si>
    <t>COLLIER CHIEN APC</t>
  </si>
  <si>
    <t>PUN20250124WHC1</t>
  </si>
  <si>
    <t>PAACM-M66075</t>
  </si>
  <si>
    <t>LAISSE CHIEN APC</t>
  </si>
  <si>
    <t>PAACM-M66074</t>
  </si>
  <si>
    <t>PUN20250124RT1</t>
  </si>
  <si>
    <t>41,28 KG</t>
  </si>
  <si>
    <t>TOTAL GROSS WEIGHT (CARTON + PALET)  51,28 KG</t>
  </si>
  <si>
    <t>128,04 KG</t>
  </si>
  <si>
    <t>TOTAL GROSS WEIGHT (CARTON + PALET)  148,18 KG</t>
  </si>
  <si>
    <t>204,64 KG</t>
  </si>
  <si>
    <t>TOTAL GROSS WEIGHT (CARTON + PALET)  222,28 KG</t>
  </si>
  <si>
    <t>152,23 KG</t>
  </si>
  <si>
    <t>TOTAL GROSS WEIGHT (CARTON + PALET)  166,81 KG</t>
  </si>
  <si>
    <t>9 CARTONS 60  x 40 x 20 cm / 12 CARTONS 60 x 40 x 40 cm</t>
  </si>
  <si>
    <t>TOTAL GROSS VOLUME (CARTON + PALET) 1,824 M3</t>
  </si>
  <si>
    <t>29.01.2025</t>
  </si>
  <si>
    <t>PXCAX-M66072</t>
  </si>
  <si>
    <t>LAISSE CHIEN</t>
  </si>
  <si>
    <t>PUN20250129JPT1</t>
  </si>
  <si>
    <t>COLLIER CHIEN</t>
  </si>
  <si>
    <t>PXCAX-M66073</t>
  </si>
  <si>
    <t>3,80 KG</t>
  </si>
  <si>
    <t>PUN20250129KRT1</t>
  </si>
  <si>
    <t>1 CARTON 60  x 40 x 20 cm</t>
  </si>
  <si>
    <t>5,26 KG</t>
  </si>
  <si>
    <t>PUN20250129UST1</t>
  </si>
  <si>
    <t>3,90 KG</t>
  </si>
  <si>
    <t>PUN20250129RT1</t>
  </si>
  <si>
    <t>PUN20250129WH1</t>
  </si>
  <si>
    <t>2 CARTONS 60  x 40 x 20 cm / 1 CARTON 60 x 40 x 40 cm</t>
  </si>
  <si>
    <t>19,00 KG</t>
  </si>
  <si>
    <t>31.01.2025</t>
  </si>
  <si>
    <t>PUN20250131JPT1</t>
  </si>
  <si>
    <t>KBC-VERT ARGILE</t>
  </si>
  <si>
    <t>17,96 KG</t>
  </si>
  <si>
    <t>PUN20250131WH1</t>
  </si>
  <si>
    <t>BAP-SAHARA</t>
  </si>
  <si>
    <t>PXCBC-H65077</t>
  </si>
  <si>
    <t>9 CARTONS 60  x 40 x 40 cm</t>
  </si>
  <si>
    <t>PUN20250131RT1</t>
  </si>
  <si>
    <t>1 CARTON 60  x 40 x 20 cm / 1 CARTON 60 x 40 x 40 cm</t>
  </si>
  <si>
    <t>82,90 KG</t>
  </si>
  <si>
    <t>TOTAL GROSS WEIGHT (CARTON + PALET)  92,40 KG</t>
  </si>
  <si>
    <t>16,52 KG</t>
  </si>
  <si>
    <t>07.02.2025</t>
  </si>
  <si>
    <t>PUN20250207KRT1</t>
  </si>
  <si>
    <t>12 CARTONS 60  x 40 x 40 cm</t>
  </si>
  <si>
    <t>PUN20250207WH1</t>
  </si>
  <si>
    <t>14 CARTONS 60  x 40 x 40 cm</t>
  </si>
  <si>
    <t>PUN20250207RT1</t>
  </si>
  <si>
    <t>06.02.2025</t>
  </si>
  <si>
    <t>16,32KG</t>
  </si>
  <si>
    <t>PUN20250206WH1</t>
  </si>
  <si>
    <t>T.1</t>
  </si>
  <si>
    <t>T.2</t>
  </si>
  <si>
    <t>PUN20250206WH2</t>
  </si>
  <si>
    <t>2 CARTONS 60  x 40 x 20 cm</t>
  </si>
  <si>
    <t>11,38 KG</t>
  </si>
  <si>
    <t>51,52 KG</t>
  </si>
  <si>
    <t>TOTAL GROSS WEIGHT (CARTON + PALET)  59,20 KG</t>
  </si>
  <si>
    <t>12,06 KG</t>
  </si>
  <si>
    <t>PUN20250207WHC1</t>
  </si>
  <si>
    <t>61,94 KG</t>
  </si>
  <si>
    <t>TOTAL GROSS WEIGHT (CARTON + PALET)  77,52 KG</t>
  </si>
  <si>
    <t>20.02.2025</t>
  </si>
  <si>
    <t>PUN20250220JPT1</t>
  </si>
  <si>
    <t>3,42 KG</t>
  </si>
  <si>
    <t>PUN20250220KRT1</t>
  </si>
  <si>
    <t>PUN20250220UST1</t>
  </si>
  <si>
    <t>1 CARTON 44  x 36 x 21 cm</t>
  </si>
  <si>
    <t>PUN20250220WH1</t>
  </si>
  <si>
    <t xml:space="preserve">COLLIER CHIEN </t>
  </si>
  <si>
    <t>PUN20250220WH2</t>
  </si>
  <si>
    <t>13,60 KG</t>
  </si>
  <si>
    <t>11,00 KG</t>
  </si>
  <si>
    <t>PUN20250220RT1</t>
  </si>
  <si>
    <t xml:space="preserve"> RETAIL</t>
  </si>
  <si>
    <t>05.03.2025</t>
  </si>
  <si>
    <t>TOTAL GROSS WEIGHT (CARTON + PALET)  116,28 KG</t>
  </si>
  <si>
    <t>15 CARTONS 60 x 40 x 45 cm</t>
  </si>
  <si>
    <t>TOTAL VOLUME 1,62 M3</t>
  </si>
  <si>
    <t>PUN20250307RT1</t>
  </si>
  <si>
    <t>14.03.2025</t>
  </si>
  <si>
    <t>PUN20250314KRT1</t>
  </si>
  <si>
    <t>1 CARTON 60 x 40 x 40 cm / 1 CARTON 60 x 40 x 30 cm</t>
  </si>
  <si>
    <t>TOTAL VOLUME 0,168 M3</t>
  </si>
  <si>
    <t>PUN20250314JPT1</t>
  </si>
  <si>
    <t>29,66 KG</t>
  </si>
  <si>
    <t>PUN20250314UST1</t>
  </si>
  <si>
    <t>PUN20250314WB1</t>
  </si>
  <si>
    <t>PUN20250314WH1</t>
  </si>
  <si>
    <t>TOTAL VOLUME 5,556 M3</t>
  </si>
  <si>
    <t>TOTAL GROSS VOLUME (CARTON + PALET) 6,048 M3</t>
  </si>
  <si>
    <t>PUN20250314RT1</t>
  </si>
  <si>
    <t>PUN20250314WHC1</t>
  </si>
  <si>
    <t>14,64 KG</t>
  </si>
  <si>
    <t>TOTAL GROSS WEIGHT (CARTON + PALET)  39,86 KG</t>
  </si>
  <si>
    <t>4 CARTONS 60x40x40 cm / 1 CARTON 60x40x20 cm</t>
  </si>
  <si>
    <t>42,68 KG</t>
  </si>
  <si>
    <t>TOTAL GROSS WEIGHT (CARTON + PALET)  51,74 KG</t>
  </si>
  <si>
    <t>506,26 KG</t>
  </si>
  <si>
    <t>TOTAL GROSS WEIGHT (CARTON + PALET)  550,52 KG</t>
  </si>
  <si>
    <t>36 CARTONS 60 x 40 x 40 cm/ 19 CARTONS 60  x 40 x 45 cm / 1 CARTON 60 x 40 x 20 cm</t>
  </si>
  <si>
    <t>41 CARTONS 60 x 40 x 45 cm/ 14 CARTONS 60  x 40 x 40 cm / 2 CARTONS 60 x 40 x 20 cm</t>
  </si>
  <si>
    <t>TOTAL VOLUME 5,868 M3</t>
  </si>
  <si>
    <t>TOTAL GROSS VOLUME (CARTON + PALET) 6,384 M3</t>
  </si>
  <si>
    <t>404,79 KG</t>
  </si>
  <si>
    <t>TOTAL GROSS WEIGHT (CARTON + PALET)  450,63 KG</t>
  </si>
  <si>
    <t>04.04.2025</t>
  </si>
  <si>
    <t>PUN20250404UST1</t>
  </si>
  <si>
    <t>EAR-MANGO</t>
  </si>
  <si>
    <t>PUN20250404JPT1</t>
  </si>
  <si>
    <t>2 CARTONS 60x40x40 cm / 1 CARTON 60x40x20 cm</t>
  </si>
  <si>
    <t>PUN20250404KRT1</t>
  </si>
  <si>
    <t>PUN20250404WH1</t>
  </si>
  <si>
    <t>PUN20250404WB1</t>
  </si>
  <si>
    <t>PUN20250404RT1</t>
  </si>
  <si>
    <t>PUN20250404WHC1</t>
  </si>
  <si>
    <t>TOTAL VOLUME 2,112 M3</t>
  </si>
  <si>
    <t>4 CARTONS 60 x 40 x 40 cm / 1 CARTON 60 x 40 x 20 cm</t>
  </si>
  <si>
    <t>37,20 KG</t>
  </si>
  <si>
    <t>TOTAL GROSS WEIGHT (CARTON + PALET)  46,24 KG</t>
  </si>
  <si>
    <t>31,32 KG</t>
  </si>
  <si>
    <t>TOTAL GROSS WEIGHT (CARTON + PALET)  38,50 KG</t>
  </si>
  <si>
    <t>17,34 KG</t>
  </si>
  <si>
    <t>230,06 KG</t>
  </si>
  <si>
    <t>TOTAL GROSS WEIGHT (CARTON + PALET)  253,36 KG</t>
  </si>
  <si>
    <t>30 CARTONS 60 x 40 x 40 cm / 2 CARTONS 60 x 40 x 20 cm</t>
  </si>
  <si>
    <t>TOTAL VOLUME 2,976 M3</t>
  </si>
  <si>
    <t>178,29 KG</t>
  </si>
  <si>
    <t>TOTAL GROSS WEIGHT (CARTON + PALET)  195,39 KG</t>
  </si>
  <si>
    <t>21 CARTONS 60 x 40 x 40 cm / 2 CARTONS 60  x 40 x 20 cm</t>
  </si>
  <si>
    <t>24.04.2025</t>
  </si>
  <si>
    <t>PUN20250425WH2</t>
  </si>
  <si>
    <t>PUN20250425RT2</t>
  </si>
  <si>
    <t>25.04.2025</t>
  </si>
  <si>
    <t>PUN20250425JPT1</t>
  </si>
  <si>
    <t>PXAWV-H63314</t>
  </si>
  <si>
    <t>4 CARTONS 60x40x20 cm</t>
  </si>
  <si>
    <t>14,30 KG</t>
  </si>
  <si>
    <t>13,88 KG</t>
  </si>
  <si>
    <t>18,40 KG</t>
  </si>
  <si>
    <t>15.05.2025</t>
  </si>
  <si>
    <t>PUN20250516KRT1</t>
  </si>
  <si>
    <t>PXCCB-F67008</t>
  </si>
  <si>
    <t>16.05.2025</t>
  </si>
  <si>
    <t>PUN20250516JPT1</t>
  </si>
  <si>
    <t>PUN20250516WH1</t>
  </si>
  <si>
    <t>PUN20250516RT1</t>
  </si>
  <si>
    <t>PUN20250516WHC1</t>
  </si>
  <si>
    <t xml:space="preserve">48 CARTONS 60 x 40 x 40 cm </t>
  </si>
  <si>
    <t>TOTAL VOLUME 4,61 M3</t>
  </si>
  <si>
    <t>Lin.</t>
  </si>
  <si>
    <t>Article</t>
  </si>
  <si>
    <t>Descripcio</t>
  </si>
  <si>
    <t>Comanda</t>
  </si>
  <si>
    <t>Quantitat</t>
  </si>
  <si>
    <t>Uni</t>
  </si>
  <si>
    <t>Preu Div.</t>
  </si>
  <si>
    <t>% Dte 1</t>
  </si>
  <si>
    <t>% Dte 2</t>
  </si>
  <si>
    <t>Import Div.</t>
  </si>
  <si>
    <t>UN</t>
  </si>
  <si>
    <t>PREFALL 25</t>
  </si>
  <si>
    <t>P.O. 4100116482</t>
  </si>
  <si>
    <t>LE NEIGE SAC BAP</t>
  </si>
  <si>
    <t>FALL 25</t>
  </si>
  <si>
    <t>P.O. 4100117882</t>
  </si>
  <si>
    <t>CEINTURE ROSE LZZ NOIR</t>
  </si>
  <si>
    <t>P.O. 4100117883</t>
  </si>
  <si>
    <t>CEINTURE PARIS LZZ NOIR</t>
  </si>
  <si>
    <t>CEINTURE PARIS CAE MARRON FONCE</t>
  </si>
  <si>
    <t>P.O. 4100117884</t>
  </si>
  <si>
    <t>26,32 KG</t>
  </si>
  <si>
    <t>358,78 KG</t>
  </si>
  <si>
    <t>TOTAL GROSS WEIGHT (CARTON + PALET)  390,42 KG</t>
  </si>
  <si>
    <t>1,70 KG</t>
  </si>
  <si>
    <t>35,52 KG</t>
  </si>
  <si>
    <t>TOTAL GROSS WEIGHT (CARTON + PALET)  41,52 KG</t>
  </si>
  <si>
    <t>06.06.2025</t>
  </si>
  <si>
    <t>PUN20250606KRT1</t>
  </si>
  <si>
    <t>CAV-TONKA</t>
  </si>
  <si>
    <t>33,60 KG</t>
  </si>
  <si>
    <t>TOTAL GROSS WEIGHT (CARTON + PALET)  41,10 KG</t>
  </si>
  <si>
    <t>PUN20250606UST1</t>
  </si>
  <si>
    <t>EAS-RHUM</t>
  </si>
  <si>
    <t xml:space="preserve">30 CARTONS 60 x 40 x 40 cm </t>
  </si>
  <si>
    <t>TOTAL GROSS VOLUME (CARTON + PALET) 3,36 M3</t>
  </si>
  <si>
    <t>199,35 KG</t>
  </si>
  <si>
    <t>TOTAL GROSS WEIGHT (CARTON + PALET)  230,69 KG</t>
  </si>
  <si>
    <t>PUN20250606JPT1</t>
  </si>
  <si>
    <t>PXCCK-F63314</t>
  </si>
  <si>
    <t>78,14 KG</t>
  </si>
  <si>
    <t>TOTAL GROSS WEIGHT (CARTON + PALET)  87,84 KG</t>
  </si>
  <si>
    <t xml:space="preserve">10 CARTONS 60 x 40 x 40 cm / 3 CARTONS 60 x 40 x 20 cm </t>
  </si>
  <si>
    <t>PUN20250606WH1</t>
  </si>
  <si>
    <t xml:space="preserve">36 CARTONS 60 x 40 x 40 cm / 1 CARTON 60 x 40 x 20 cm </t>
  </si>
  <si>
    <t>TOTAL VOLUME 3,51 M3</t>
  </si>
  <si>
    <t>PUN20250606RT1</t>
  </si>
  <si>
    <t>PUN20250606WHC1</t>
  </si>
  <si>
    <t>249,34 KG</t>
  </si>
  <si>
    <t>TOTAL GROSS WEIGHT (CARTON + PALET)  279,28 KG</t>
  </si>
  <si>
    <t>318,26 KG</t>
  </si>
  <si>
    <t>TOTAL GROSS WEIGHT (CARTON + PALET)  351,00 KG</t>
  </si>
  <si>
    <t>PUN20250627JPT1</t>
  </si>
  <si>
    <t>PUN20250627UST1</t>
  </si>
  <si>
    <t xml:space="preserve">1 CARTONS 60 x 40 x 45 cm </t>
  </si>
  <si>
    <t>TOTAL VOLUME 0,108 M3</t>
  </si>
  <si>
    <t>PUN20250627WH1</t>
  </si>
  <si>
    <t>PUN20250627WB1</t>
  </si>
  <si>
    <t>PUN20250627WHC1</t>
  </si>
  <si>
    <t>PUN20250627RT1</t>
  </si>
  <si>
    <t xml:space="preserve">23 CARTONS 60 x 40 x 45 cm </t>
  </si>
  <si>
    <t>TOTAL GROSS VOLUME (CARTON + PALET) 2,784 M3</t>
  </si>
  <si>
    <t>TOTAL VOLUME 2,484 M3</t>
  </si>
  <si>
    <t>27.06.2025</t>
  </si>
  <si>
    <t>1,72 KG</t>
  </si>
  <si>
    <t>87,56 KG</t>
  </si>
  <si>
    <t>TOTAL GROSS WEIGHT (CARTON + PALET)  95,56 KG</t>
  </si>
  <si>
    <t>9 CARTONS 60 x 40 x 45 cm / 4 CARTONS 60 x 40 x 40 cm</t>
  </si>
  <si>
    <t>TOTAL VOLUME 1,356 M3</t>
  </si>
  <si>
    <t>155,16 KG</t>
  </si>
  <si>
    <t>TOTAL GROSS WEIGHT (CARTON + PALET)  173,12 KG</t>
  </si>
  <si>
    <t>01.10.2025</t>
  </si>
  <si>
    <t>69,80 KG</t>
  </si>
  <si>
    <t>TOTAL GROSS WEIGHT (CARTON + PALET)  78,30 KG</t>
  </si>
  <si>
    <t xml:space="preserve">9 CARTONS 60 x 40 x 40 cm </t>
  </si>
  <si>
    <t>22,02 KG</t>
  </si>
  <si>
    <t>36,70 KG</t>
  </si>
  <si>
    <t>TOTAL GROSS WEIGHT (CARTON + PALET)  47,62 KG</t>
  </si>
  <si>
    <t>206,46 KG</t>
  </si>
  <si>
    <t>TOTAL GROSS WEIGHT (CARTON + PALET)  235,26 KG</t>
  </si>
  <si>
    <t>495,06 KG</t>
  </si>
  <si>
    <t>TOTAL GROSS WEIGHT (CARTON + PALET)  542,98 KG</t>
  </si>
  <si>
    <t xml:space="preserve">66 CARTONS 60 x 40 x 40 cm </t>
  </si>
  <si>
    <t>TOTAL VOLUME 6,336 M3</t>
  </si>
  <si>
    <t>TOTAL GROSS VOLUME (CARTON + PALET) 7,01 M3</t>
  </si>
  <si>
    <t>PUN20251003RT1</t>
  </si>
  <si>
    <t>PUN20251003WHC1</t>
  </si>
  <si>
    <t>PUN20251003WH1</t>
  </si>
  <si>
    <t>PUN20251003JPT1</t>
  </si>
  <si>
    <t>PUN20251003KRT1</t>
  </si>
  <si>
    <t>PUN20251003UST1</t>
  </si>
  <si>
    <t>PUN20251031JPT1</t>
  </si>
  <si>
    <t>BAR-CAJOU</t>
  </si>
  <si>
    <t>30.10.2025</t>
  </si>
  <si>
    <t>132,80 KG</t>
  </si>
  <si>
    <t>TOTAL GROSS WEIGHT (CARTON + PALET)  153,14 KG</t>
  </si>
  <si>
    <t xml:space="preserve">18 CARTONS 60 x 40 x 40 cm </t>
  </si>
  <si>
    <t>PUN20251031KRT1</t>
  </si>
  <si>
    <t>44,04 KG</t>
  </si>
  <si>
    <t>TOTAL GROSS WEIGHT (CARTON + PALET)  54,84 KG</t>
  </si>
  <si>
    <t xml:space="preserve">CEINTURE PARIS </t>
  </si>
  <si>
    <t>PUN20251031UST1</t>
  </si>
  <si>
    <t>27,96 KG</t>
  </si>
  <si>
    <t xml:space="preserve">1 CARTON 60x40x20cm / 3 CARTONS 60x40x40 cm </t>
  </si>
  <si>
    <t>PUN20251031RT1</t>
  </si>
  <si>
    <t>PUN20251031WHC1</t>
  </si>
  <si>
    <t>446,98 KG</t>
  </si>
  <si>
    <t>TOTAL GROSS WEIGHT (CARTON + PALET)  481,74 KG</t>
  </si>
  <si>
    <t xml:space="preserve">54 CARTONS 60 x 40 x 40 cm </t>
  </si>
  <si>
    <t>TOTAL VOLUME 5,184 M3</t>
  </si>
  <si>
    <t>PUN20251031RT2</t>
  </si>
  <si>
    <t>PUN20251031WH1</t>
  </si>
  <si>
    <t>387,94 KG</t>
  </si>
  <si>
    <t>TOTAL GROSS WEIGHT (CARTON + PALET)  414,28 KG</t>
  </si>
  <si>
    <t>50 CARTONS 60 x 40 x 40 cm</t>
  </si>
  <si>
    <t>TOTAL VOLUME 4,8 M3</t>
  </si>
  <si>
    <t>12.12.2025</t>
  </si>
  <si>
    <t>PUN20251212JPT1</t>
  </si>
  <si>
    <t>PXCBT-F65101</t>
  </si>
  <si>
    <t>AAD-ECRU</t>
  </si>
  <si>
    <t>2,81 KG</t>
  </si>
  <si>
    <t>PUN20251212KRT1</t>
  </si>
  <si>
    <t xml:space="preserve">1 CARTON 60x40x20cm </t>
  </si>
  <si>
    <t>PUN20251212UST1</t>
  </si>
  <si>
    <t>PUN20251212WH1</t>
  </si>
  <si>
    <t>3,08 KG</t>
  </si>
  <si>
    <t>PUN20251212RT1</t>
  </si>
  <si>
    <t>12,28 KG</t>
  </si>
  <si>
    <t>CAW-TERRE</t>
  </si>
  <si>
    <t>18.12.2025</t>
  </si>
  <si>
    <t>LAK-GRIS PERLE</t>
  </si>
  <si>
    <t>PUN20251219KRT1</t>
  </si>
  <si>
    <t>PUN20251219JPT1</t>
  </si>
  <si>
    <t>PUN20251219UST1</t>
  </si>
  <si>
    <t>PUN20251219WH1</t>
  </si>
  <si>
    <t>PUN20251219WH2</t>
  </si>
  <si>
    <t>PUN20251219RT1</t>
  </si>
  <si>
    <t>47,20 KG</t>
  </si>
  <si>
    <t>46,46 KG</t>
  </si>
  <si>
    <t>5,34 KG</t>
  </si>
  <si>
    <t>11,96 KG</t>
  </si>
  <si>
    <t>26,98 KG</t>
  </si>
  <si>
    <t>07.01.2026</t>
  </si>
  <si>
    <t>PUN20260109UST1</t>
  </si>
  <si>
    <t>192,40 KG</t>
  </si>
  <si>
    <t>TOTAL GROSS WEIGHT (CARTON + PALET)  220,28 KG</t>
  </si>
  <si>
    <t>TOTAL GROSS VOLUME (CARTON + PALET) 2,976 M3</t>
  </si>
  <si>
    <t>PUN20260109WH1</t>
  </si>
  <si>
    <t>PUN20260109WH3</t>
  </si>
  <si>
    <t>201,68 KG</t>
  </si>
  <si>
    <t>TOTAL GROSS WEIGHT (CARTON + PALET)  220,14 KG</t>
  </si>
  <si>
    <t>TOTAL VOLUME 2,69 M3</t>
  </si>
  <si>
    <t>PUN20260109RT1</t>
  </si>
  <si>
    <t>509,14 KG</t>
  </si>
  <si>
    <t>69 CARTONS 60 x 40 x 40 cm</t>
  </si>
  <si>
    <t>TOTAL GROSS VOLUME (CARTON + PALET) 7,392 M3</t>
  </si>
  <si>
    <t>TOTAL GROSS WEIGHT (CARTON + PALET)  556,84 KG</t>
  </si>
  <si>
    <t>LA CEINTURE LARGE</t>
  </si>
  <si>
    <t>PXCCU-F65220</t>
  </si>
  <si>
    <t>LA CEINTURE</t>
  </si>
  <si>
    <t>PXCCU-F65221</t>
  </si>
  <si>
    <t>PXCCU-H65220</t>
  </si>
  <si>
    <t>27.01.2026</t>
  </si>
  <si>
    <t>PUN20260130KRT1</t>
  </si>
  <si>
    <t>42,12 KG</t>
  </si>
  <si>
    <t>TOTAL GROSS WEIGHT (CARTON + PALET)  51,00 KG</t>
  </si>
  <si>
    <t>PUN20260130UST1</t>
  </si>
  <si>
    <t>5 CARTONS 60 x 40 x 40 cm / 1 CARTON 60 x 40 x 20 cm</t>
  </si>
  <si>
    <t>35,76 KG</t>
  </si>
  <si>
    <t>TOTAL GROSS WEIGHT (CARTON + PALET)  44,56 KG</t>
  </si>
  <si>
    <t>TOTAL VOLUME 0,528 M3</t>
  </si>
  <si>
    <t>PUN20260130JPT1</t>
  </si>
  <si>
    <t>147,68 KG</t>
  </si>
  <si>
    <t>TOTAL GROSS WEIGHT (CARTON + PALET)  168,12 KG</t>
  </si>
  <si>
    <t>TOTAL VOLUME 2,064 M3</t>
  </si>
  <si>
    <t>21 CARTONS 60 x 40 x 40 cm / 1 CARTON 60 x 40 x 20 cm</t>
  </si>
  <si>
    <t>PUN20260130WH1</t>
  </si>
  <si>
    <t>257,78 KG</t>
  </si>
  <si>
    <t>TOTAL GROSS WEIGHT (CARTON + PALET)  289,16 KG</t>
  </si>
  <si>
    <t>38 CARTONS 60 x 40 x 40 cm</t>
  </si>
  <si>
    <t>PUN20260130RT1</t>
  </si>
  <si>
    <t>481,27 KG</t>
  </si>
  <si>
    <t>TOTAL GROSS WEIGHT (CARTON + PALET)  528,91 KG</t>
  </si>
  <si>
    <t>65 CARTONS 60 x 40 x 40 cm</t>
  </si>
  <si>
    <t>TOTAL VOLUME 6,24 M3</t>
  </si>
  <si>
    <t>TOTAL GROSS VOLUME (CARTON + PALET) 7,00 M3</t>
  </si>
  <si>
    <t>PUN20260306JPT1</t>
  </si>
  <si>
    <t>COHIZ-F67008</t>
  </si>
  <si>
    <t>IAI-INDIGO</t>
  </si>
  <si>
    <t>PUN20260306KRT1</t>
  </si>
  <si>
    <t>PUN20260306UST1</t>
  </si>
  <si>
    <t>PUN20260306WH1</t>
  </si>
  <si>
    <t>05.03.2026</t>
  </si>
  <si>
    <t>5,28 KG</t>
  </si>
  <si>
    <t>PUN20260306RT1</t>
  </si>
  <si>
    <t>TOTAL VOLUME 2,208 M3</t>
  </si>
  <si>
    <t>10,20 KG</t>
  </si>
  <si>
    <t>75,16 KG</t>
  </si>
  <si>
    <t>TOTAL GROSS WEIGHT (CARTON + PALET)  86,14 KG</t>
  </si>
  <si>
    <t>40,72 KG</t>
  </si>
  <si>
    <t>214,04 KG</t>
  </si>
  <si>
    <t>TOTAL GROSS WEIGHT (CARTON + PALET)  236,38 KG</t>
  </si>
  <si>
    <t>PUN20260316RT1</t>
  </si>
  <si>
    <t>1 CARTON 36 x 36 x 26 cm</t>
  </si>
  <si>
    <t>3,54 KG</t>
  </si>
  <si>
    <t>LE NEIGE CLOU</t>
  </si>
  <si>
    <t>PXCBC-F67043</t>
  </si>
  <si>
    <t>PORTE-CARTES DOUGH</t>
  </si>
  <si>
    <t>PXCDU-M63052</t>
  </si>
  <si>
    <t>RAB-ARGENT</t>
  </si>
  <si>
    <t>CAE-MARRON</t>
  </si>
  <si>
    <t>17 CARTONS 60 x 40 x 40 cm</t>
  </si>
  <si>
    <t>27.04.2026</t>
  </si>
  <si>
    <t>TOTAL GROSS WEIGHT (CARTON + PALET)  42,26 KG</t>
  </si>
  <si>
    <t>33,50 KG</t>
  </si>
  <si>
    <t>PUN20260428JPT1</t>
  </si>
  <si>
    <t>PUN20260428KRT1</t>
  </si>
  <si>
    <t>83,58 KG</t>
  </si>
  <si>
    <t>TOTAL GROSS WEIGHT (CARTON + PALET)  92,13 KG</t>
  </si>
  <si>
    <t>PUN20260428UST1</t>
  </si>
  <si>
    <t>PXBVV-M63052</t>
  </si>
  <si>
    <t>66,06 KG</t>
  </si>
  <si>
    <t>TOTAL GROSS WEIGHT (CARTON + PALET)  75,06 KG</t>
  </si>
  <si>
    <t>PUN20260428WH1</t>
  </si>
  <si>
    <t>378,64 KG</t>
  </si>
  <si>
    <t>53 CARTONS 60 x 40 x 40 cm</t>
  </si>
  <si>
    <t>TOTAL GROSS WEIGHT (CARTON + PALET)  406,20 KG</t>
  </si>
  <si>
    <t>PUN20260428RT1</t>
  </si>
  <si>
    <t>PUN20260428WHC1</t>
  </si>
  <si>
    <t>116,04 KG</t>
  </si>
  <si>
    <t>TOTAL GROSS WEIGHT (CARTON + PALET)  139,08 KG</t>
  </si>
  <si>
    <t>GOODS SHIPPED THROUGH DHL 7347734111</t>
  </si>
  <si>
    <t>2,6 KG</t>
  </si>
  <si>
    <t>1 CARTONS 60 x 40 x 40 cm</t>
  </si>
  <si>
    <t>6,30 KG</t>
  </si>
  <si>
    <t>4,5 KG</t>
  </si>
  <si>
    <t>30.04.2026</t>
  </si>
  <si>
    <t xml:space="preserve">GOODS SHIPPED THROUGH DHL </t>
  </si>
  <si>
    <t>PUN20260430JPT1</t>
  </si>
  <si>
    <t>PUN20260508JPT1</t>
  </si>
  <si>
    <t>PUN20260508KRT1</t>
  </si>
  <si>
    <t>PUN20260508UST1</t>
  </si>
  <si>
    <t>PUN20260508WH1</t>
  </si>
  <si>
    <t xml:space="preserve">LE NEIGE </t>
  </si>
  <si>
    <t>PUN20260508WHC1</t>
  </si>
  <si>
    <t>PUN20260508RT1</t>
  </si>
  <si>
    <t>19 CARTONS 60 x 40 x 40 cm</t>
  </si>
  <si>
    <t>07.05.2026</t>
  </si>
  <si>
    <t>45,88 KG</t>
  </si>
  <si>
    <t>TOTAL GROSS WEIGHT (CARTON + PALET)  55,94 KG</t>
  </si>
  <si>
    <t>82,60 KG</t>
  </si>
  <si>
    <t>TOTAL GROSS WEIGHT (CARTON + PALET)  96,66 KG</t>
  </si>
  <si>
    <t>43,00 KG</t>
  </si>
  <si>
    <t>TOTAL GROSS WEIGHT (CARTON + PALET)  53,72 KG</t>
  </si>
  <si>
    <t>376,66 KG</t>
  </si>
  <si>
    <t>TOTAL GROSS WEIGHT (CARTON + PALET)  425,18 KG</t>
  </si>
  <si>
    <t>PUN20260508RT2</t>
  </si>
  <si>
    <t>128,16 KG</t>
  </si>
  <si>
    <t>TOTAL GROSS WEIGHT (CARTON + PALET)  143,12 KG</t>
  </si>
  <si>
    <t>15.05.2026</t>
  </si>
  <si>
    <t>17,06 KG</t>
  </si>
  <si>
    <t>PUN20260518UST1</t>
  </si>
  <si>
    <t>IAF-BLEU ACIER</t>
  </si>
  <si>
    <t>PUN20260518JPT1</t>
  </si>
  <si>
    <t>38,20 KG</t>
  </si>
  <si>
    <t>TOTAL GROSS WEIGHT (CARTON + PALET)  47,40 KG</t>
  </si>
  <si>
    <t>PUN20260518KRT1</t>
  </si>
  <si>
    <t>22,92 KG</t>
  </si>
  <si>
    <t>PUN20260518WH1</t>
  </si>
  <si>
    <t>PUN20260518RT1</t>
  </si>
  <si>
    <t>16,68 KG</t>
  </si>
  <si>
    <t>69,40 KG</t>
  </si>
  <si>
    <t>TOTAL GROSS WEIGHT (CARTON + PALET)  79,30 KG</t>
  </si>
  <si>
    <t>PUN20260603JPT1</t>
  </si>
  <si>
    <t>PXCDS-F67008</t>
  </si>
  <si>
    <t>PXCDS-F67043</t>
  </si>
  <si>
    <t>30,28 KG</t>
  </si>
  <si>
    <t>TOTAL GROSS WEIGHT (CARTON + PALET)  41,26 KG</t>
  </si>
  <si>
    <t>PUN20260603UST1</t>
  </si>
  <si>
    <t>13,62 KG</t>
  </si>
  <si>
    <t>PUN20260603KRT1</t>
  </si>
  <si>
    <t>TOTAL GROSS WEIGHT (CARTON + PALET)  83,32 KG</t>
  </si>
  <si>
    <t>PUN20260603WH1</t>
  </si>
  <si>
    <t>PUN20260603RT1</t>
  </si>
  <si>
    <t>PUN20260603WHC1</t>
  </si>
  <si>
    <t>158,14 KG</t>
  </si>
  <si>
    <t>TOTAL GROSS WEIGHT (CARTON + PALET)  177,52 KG</t>
  </si>
  <si>
    <t>178,18 KG</t>
  </si>
  <si>
    <t>TOTAL GROSS WEIGHT (CARTON + PALET)  194,10 KG</t>
  </si>
  <si>
    <t>25 CARTONS 60 x 40 x 40 cm</t>
  </si>
  <si>
    <t>TOTAL VOLUME 2,40 M3</t>
  </si>
  <si>
    <t>POCHETTE NEIGE CLOU</t>
  </si>
  <si>
    <t>PUN20260610KRT1</t>
  </si>
  <si>
    <t>PXCBC-F63023</t>
  </si>
  <si>
    <t>TOTAL GROSS WEIGHT (CARTON + PALET)  42,52 KG</t>
  </si>
  <si>
    <t>8 CARTONS 60 x 40 x 30 cm</t>
  </si>
  <si>
    <t>PUN20260610UST1</t>
  </si>
  <si>
    <t>LE PORTE-MONNAIE NEIGE</t>
  </si>
  <si>
    <t>PXCBC-F63024</t>
  </si>
  <si>
    <t>55,68 KG</t>
  </si>
  <si>
    <t>TOTAL GROSS WEIGHT (CARTON + PALET)  65,68 KG</t>
  </si>
  <si>
    <t>6 CARTONS 60 x 40 x 40 cm / 3 CARTONS 60 x 40 x 30 cm</t>
  </si>
  <si>
    <t>TOTAL GROSS VOLUME (CARTON + PALET) 1,152 M3</t>
  </si>
  <si>
    <t>PUN20260610JPT1</t>
  </si>
  <si>
    <t>PORTE-CLEF CORDE</t>
  </si>
  <si>
    <t>PXCEB-M63047</t>
  </si>
  <si>
    <t>PORTE-CLEF CORDE TRESSE</t>
  </si>
  <si>
    <t>PXCEC-M63046</t>
  </si>
  <si>
    <t>106,27 KG</t>
  </si>
  <si>
    <t>TOTAL GROSS WEIGHT (CARTON + PALET)  127,89 KG</t>
  </si>
  <si>
    <t>5 CARTONS 60x40x40 cm / 6 CARTONS 60x40x30 cm / 11 CARTONS 60x40x20 cm</t>
  </si>
  <si>
    <t>PUN20260610WH1</t>
  </si>
  <si>
    <t>GAM-GRENADINE</t>
  </si>
  <si>
    <t xml:space="preserve">PORTE-CLEF CORDE </t>
  </si>
  <si>
    <t>TOTAL GROSS WEIGHT (CARTON + PALET)  105,34 KG</t>
  </si>
  <si>
    <t>TOTAL GROSS VOLUME (CARTON + PALET) 1,65 M3</t>
  </si>
  <si>
    <t>9 CARTONS 60x40x40 cm / 7 CARTONS 60x40x30 cm /  1 CARTON 60x40x20 cm</t>
  </si>
  <si>
    <t>TOTAL VOLUME 1,42 M3</t>
  </si>
  <si>
    <t>PUN20260610RT1</t>
  </si>
  <si>
    <t>PUN20260610WHC1</t>
  </si>
  <si>
    <t>PUN20260610RT2</t>
  </si>
  <si>
    <t>TOTAL GROSS VOLUME (CARTON + PALET) 2,21 M3</t>
  </si>
  <si>
    <t>10 CARTONS 60x40x40 cm/ 10 CARTONS 60x40x30 cm/ 1 CARTON 60x40x20 cm</t>
  </si>
  <si>
    <t xml:space="preserve">Without barcode stickers </t>
  </si>
  <si>
    <t>122,99 KG</t>
  </si>
  <si>
    <t>TOTAL GROSS WEIGHT (CARTON + PALET)  142,99 KG</t>
  </si>
  <si>
    <t>PUN20260612JPT1</t>
  </si>
  <si>
    <t xml:space="preserve">1 CARTON 60x40x30 cm </t>
  </si>
  <si>
    <t>TOTAL VOLUME 0,072 M3</t>
  </si>
  <si>
    <t>1 CARTON 60 x 40 x 30 cm</t>
  </si>
  <si>
    <t>5,16 KG</t>
  </si>
  <si>
    <t>PUN20260612UST1</t>
  </si>
  <si>
    <t>PUN20260612KRT1</t>
  </si>
  <si>
    <t>4 CARTONS 60 x 40 x 30 cm</t>
  </si>
  <si>
    <t>PUN20260612WH1</t>
  </si>
  <si>
    <t>PUN20260612WHC1</t>
  </si>
  <si>
    <t>5,76 KG</t>
  </si>
  <si>
    <t>22,40 KG</t>
  </si>
  <si>
    <t>2,80 KG</t>
  </si>
  <si>
    <t>PALOMA SMALL</t>
  </si>
  <si>
    <t>PUN20260619KRT1</t>
  </si>
  <si>
    <t>PXCBS-F67080</t>
  </si>
  <si>
    <t>PUN20260619UST1</t>
  </si>
  <si>
    <t>PUN20260619JPT1</t>
  </si>
  <si>
    <t>PUN20260619WH1</t>
  </si>
  <si>
    <t>50,00 KG</t>
  </si>
  <si>
    <t>TOTAL GROSS WEIGHT (CARTON + PALET)  61,42 KG</t>
  </si>
  <si>
    <t>62,50 KG</t>
  </si>
  <si>
    <t>TOTAL GROSS WEIGHT (CARTON + PALET)  72,85 KG</t>
  </si>
  <si>
    <t>8,79 KG</t>
  </si>
  <si>
    <t>1 CARTON 60x40x40 cm/ 1 CARTON 60x40x20 cm</t>
  </si>
  <si>
    <t>PUN20260619RT1</t>
  </si>
  <si>
    <t>PUN20260619RT2</t>
  </si>
  <si>
    <t>5 CARTONS 60x40x40 cm</t>
  </si>
  <si>
    <t>27,92 KG</t>
  </si>
  <si>
    <t>TOTAL GROSS WEIGHT (CARTON + PALET)  38,22 KG</t>
  </si>
  <si>
    <t>1 CARTON 60x40x30 cm</t>
  </si>
  <si>
    <t>5,08 KG</t>
  </si>
  <si>
    <t xml:space="preserve">PALLETS </t>
  </si>
  <si>
    <t>CARTONS</t>
  </si>
  <si>
    <t>5 (60 x 40 x 40 cm)</t>
  </si>
  <si>
    <t xml:space="preserve">CARTON WEIGHT  </t>
  </si>
  <si>
    <t xml:space="preserve">CARTONS VOLUME </t>
  </si>
  <si>
    <t>GROSS WEIGHT</t>
  </si>
  <si>
    <t>GROSS VOLUME</t>
  </si>
  <si>
    <t>PUN20260703KRT1</t>
  </si>
  <si>
    <t>PXCBS-F67066</t>
  </si>
  <si>
    <t>SAC PALOMA</t>
  </si>
  <si>
    <t>2 (80x120x100)</t>
  </si>
  <si>
    <t>15 (60 x 40 x 45 cm)</t>
  </si>
  <si>
    <t>PUN20260703JPT1</t>
  </si>
  <si>
    <t>2 (80x120x130)</t>
  </si>
  <si>
    <t>15 (60x40x45 cm) + 6 (60x40x40cm)</t>
  </si>
  <si>
    <t>PUN20260703WH2</t>
  </si>
  <si>
    <t>PUN20260703WH1</t>
  </si>
  <si>
    <t>5 (60x40x30 cm) + 7 (60x40x45 cm)</t>
  </si>
  <si>
    <t>PUN20260710JPT1</t>
  </si>
  <si>
    <t>1 (60x40x20cm)</t>
  </si>
  <si>
    <t>PUN20260710KRT1</t>
  </si>
  <si>
    <t>1 (80x120x90)</t>
  </si>
  <si>
    <t>PUN20260710WH1</t>
  </si>
  <si>
    <t>21 (60 x 40 x 40 cm)</t>
  </si>
  <si>
    <t>PUN20260717KRT1</t>
  </si>
  <si>
    <t>LAW-GRIS ARDOISE</t>
  </si>
  <si>
    <t>1 (80x120x130)</t>
  </si>
  <si>
    <t>11 (60 x 40 x 40 cm)</t>
  </si>
  <si>
    <t>PUN20260717JPT1</t>
  </si>
  <si>
    <t>KAN-TILLEUL</t>
  </si>
  <si>
    <t>9 (6*60x40x40cm + 3*60x40x30cm)</t>
  </si>
  <si>
    <t>1 (80x120x120)</t>
  </si>
  <si>
    <t>PUN20260717UST1</t>
  </si>
  <si>
    <t>2 (80x120x90)</t>
  </si>
  <si>
    <t>15 (14*60x40x40cm + 1*60x40x30cm)</t>
  </si>
  <si>
    <t>PUN20260717WH1</t>
  </si>
  <si>
    <t>6 (5*80x120x170 + 1*80x120x145)</t>
  </si>
  <si>
    <t>89 (11*60x40x45cm+13*60x40x30cm+65*60x40x40cm)</t>
  </si>
  <si>
    <t>PUN20260717RT1</t>
  </si>
  <si>
    <t>24 (2*60x40x30cm+22*60x40x40cm)</t>
  </si>
  <si>
    <t>2 (80x120x130cm)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</si>
</sst>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a_-;\-* #,##0.00\ _p_t_a_-;_-* &quot;-&quot;??\ _p_t_a_-;_-@_-"/>
  </numFmts>
  <fonts count="30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.5"/>
      <name val="Arial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sz val="16"/>
      <color theme="1"/>
      <name val="Arial"/>
      <family val="2"/>
    </font>
    <font>
      <sz val="12"/>
      <name val="Calibri"/>
      <family val="2"/>
      <scheme val="minor"/>
    </font>
    <font>
      <sz val="10.5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</cellStyleXfs>
  <cellXfs count="469">
    <xf numFmtId="0" fontId="0" fillId="0" borderId="0" xfId="0"/>
    <xf numFmtId="0" fontId="12" fillId="0" borderId="0" xfId="0" applyFont="1"/>
    <xf numFmtId="0" fontId="13" fillId="0" borderId="0" xfId="0" applyFont="1"/>
    <xf numFmtId="0" fontId="12" fillId="0" borderId="0" xfId="0" quotePrefix="1" applyFont="1" applyAlignment="1">
      <alignment horizontal="left"/>
    </xf>
    <xf numFmtId="0" fontId="13" fillId="0" borderId="0" xfId="0" quotePrefix="1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3" xfId="0" applyFont="1" applyBorder="1" applyAlignment="1">
      <alignment horizontal="left"/>
    </xf>
    <xf numFmtId="4" fontId="12" fillId="0" borderId="2" xfId="0" quotePrefix="1" applyNumberFormat="1" applyFont="1" applyBorder="1" applyAlignment="1">
      <alignment horizontal="center"/>
    </xf>
    <xf numFmtId="0" fontId="12" fillId="0" borderId="1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0" xfId="0" applyFont="1" applyAlignment="1">
      <alignment horizontal="right"/>
    </xf>
    <xf numFmtId="0" fontId="12" fillId="0" borderId="10" xfId="0" applyFont="1" applyBorder="1" applyAlignment="1">
      <alignment horizontal="center"/>
    </xf>
    <xf numFmtId="1" fontId="12" fillId="0" borderId="8" xfId="0" applyNumberFormat="1" applyFont="1" applyBorder="1"/>
    <xf numFmtId="0" fontId="12" fillId="0" borderId="0" xfId="0" applyFont="1" applyAlignment="1">
      <alignment horizontal="center"/>
    </xf>
    <xf numFmtId="0" fontId="12" fillId="0" borderId="10" xfId="0" applyFont="1" applyBorder="1"/>
    <xf numFmtId="0" fontId="12" fillId="0" borderId="10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11" xfId="0" applyFont="1" applyBorder="1"/>
    <xf numFmtId="0" fontId="12" fillId="0" borderId="12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4" xfId="0" applyFont="1" applyBorder="1" applyAlignment="1">
      <alignment horizontal="left"/>
    </xf>
    <xf numFmtId="0" fontId="13" fillId="0" borderId="8" xfId="0" applyFont="1" applyBorder="1"/>
    <xf numFmtId="0" fontId="13" fillId="0" borderId="9" xfId="0" applyFont="1" applyBorder="1"/>
    <xf numFmtId="1" fontId="12" fillId="0" borderId="8" xfId="0" quotePrefix="1" applyNumberFormat="1" applyFont="1" applyBorder="1"/>
    <xf numFmtId="1" fontId="13" fillId="0" borderId="8" xfId="0" applyNumberFormat="1" applyFont="1" applyBorder="1"/>
    <xf numFmtId="0" fontId="12" fillId="0" borderId="8" xfId="0" quotePrefix="1" applyFont="1" applyBorder="1"/>
    <xf numFmtId="1" fontId="12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/>
    </xf>
    <xf numFmtId="17" fontId="12" fillId="0" borderId="8" xfId="0" applyNumberFormat="1" applyFont="1" applyBorder="1" applyAlignment="1">
      <alignment horizontal="center"/>
    </xf>
    <xf numFmtId="17" fontId="12" fillId="0" borderId="8" xfId="0" quotePrefix="1" applyNumberFormat="1" applyFont="1" applyBorder="1" applyAlignment="1">
      <alignment horizontal="right"/>
    </xf>
    <xf numFmtId="3" fontId="12" fillId="0" borderId="2" xfId="0" quotePrefix="1" applyNumberFormat="1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right"/>
    </xf>
    <xf numFmtId="1" fontId="12" fillId="0" borderId="8" xfId="0" quotePrefix="1" applyNumberFormat="1" applyFont="1" applyBorder="1" applyAlignment="1">
      <alignment horizontal="left"/>
    </xf>
    <xf numFmtId="17" fontId="12" fillId="0" borderId="8" xfId="0" quotePrefix="1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right"/>
    </xf>
    <xf numFmtId="0" fontId="11" fillId="0" borderId="0" xfId="0" applyFont="1"/>
    <xf numFmtId="0" fontId="12" fillId="0" borderId="8" xfId="0" applyFont="1" applyBorder="1" applyAlignment="1">
      <alignment horizontal="left"/>
    </xf>
    <xf numFmtId="2" fontId="12" fillId="0" borderId="0" xfId="0" quotePrefix="1" applyNumberFormat="1" applyFont="1" applyAlignment="1">
      <alignment horizontal="left"/>
    </xf>
    <xf numFmtId="0" fontId="12" fillId="0" borderId="4" xfId="0" applyFont="1" applyBorder="1" applyAlignment="1">
      <alignment horizontal="center"/>
    </xf>
    <xf numFmtId="3" fontId="12" fillId="0" borderId="0" xfId="0" quotePrefix="1" applyNumberFormat="1" applyFont="1" applyAlignment="1">
      <alignment horizontal="center"/>
    </xf>
    <xf numFmtId="0" fontId="0" fillId="0" borderId="0" xfId="0" applyAlignment="1">
      <alignment horizontal="right"/>
    </xf>
    <xf numFmtId="0" fontId="12" fillId="0" borderId="9" xfId="0" applyFont="1" applyBorder="1" applyAlignment="1">
      <alignment horizontal="center"/>
    </xf>
    <xf numFmtId="3" fontId="13" fillId="0" borderId="2" xfId="0" quotePrefix="1" applyNumberFormat="1" applyFont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3" xfId="0" applyBorder="1"/>
    <xf numFmtId="0" fontId="0" fillId="0" borderId="7" xfId="0" applyBorder="1"/>
    <xf numFmtId="0" fontId="0" fillId="0" borderId="14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12" fillId="0" borderId="4" xfId="0" quotePrefix="1" applyFont="1" applyBorder="1" applyAlignment="1">
      <alignment horizontal="left"/>
    </xf>
    <xf numFmtId="0" fontId="1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/>
    <xf numFmtId="0" fontId="12" fillId="0" borderId="13" xfId="0" quotePrefix="1" applyFont="1" applyBorder="1" applyAlignment="1">
      <alignment horizontal="left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3" borderId="0" xfId="0" applyFont="1" applyFill="1"/>
    <xf numFmtId="0" fontId="13" fillId="3" borderId="3" xfId="0" applyFont="1" applyFill="1" applyBorder="1"/>
    <xf numFmtId="0" fontId="0" fillId="3" borderId="1" xfId="0" applyFill="1" applyBorder="1" applyAlignment="1">
      <alignment horizontal="center"/>
    </xf>
    <xf numFmtId="0" fontId="4" fillId="3" borderId="0" xfId="0" applyFont="1" applyFill="1"/>
    <xf numFmtId="3" fontId="15" fillId="0" borderId="2" xfId="0" quotePrefix="1" applyNumberFormat="1" applyFont="1" applyBorder="1" applyAlignment="1">
      <alignment horizontal="center"/>
    </xf>
    <xf numFmtId="0" fontId="3" fillId="3" borderId="0" xfId="0" applyFont="1" applyFill="1"/>
    <xf numFmtId="0" fontId="12" fillId="0" borderId="11" xfId="0" applyFont="1" applyBorder="1" applyAlignment="1">
      <alignment horizontal="center"/>
    </xf>
    <xf numFmtId="0" fontId="13" fillId="3" borderId="7" xfId="0" applyFont="1" applyFill="1" applyBorder="1"/>
    <xf numFmtId="0" fontId="0" fillId="3" borderId="5" xfId="0" applyFill="1" applyBorder="1" applyAlignment="1">
      <alignment horizontal="center"/>
    </xf>
    <xf numFmtId="0" fontId="5" fillId="3" borderId="0" xfId="0" applyFont="1" applyFill="1"/>
    <xf numFmtId="0" fontId="13" fillId="0" borderId="4" xfId="0" applyFont="1" applyBorder="1"/>
    <xf numFmtId="2" fontId="12" fillId="0" borderId="3" xfId="0" applyNumberFormat="1" applyFont="1" applyBorder="1"/>
    <xf numFmtId="2" fontId="12" fillId="0" borderId="7" xfId="0" applyNumberFormat="1" applyFont="1" applyBorder="1"/>
    <xf numFmtId="2" fontId="12" fillId="0" borderId="10" xfId="0" applyNumberFormat="1" applyFont="1" applyBorder="1"/>
    <xf numFmtId="2" fontId="12" fillId="0" borderId="14" xfId="0" applyNumberFormat="1" applyFont="1" applyBorder="1"/>
    <xf numFmtId="2" fontId="12" fillId="4" borderId="14" xfId="0" applyNumberFormat="1" applyFont="1" applyFill="1" applyBorder="1"/>
    <xf numFmtId="2" fontId="12" fillId="0" borderId="0" xfId="0" applyNumberFormat="1" applyFont="1"/>
    <xf numFmtId="0" fontId="0" fillId="0" borderId="10" xfId="0" applyBorder="1"/>
    <xf numFmtId="0" fontId="12" fillId="0" borderId="1" xfId="0" applyFont="1" applyBorder="1" applyAlignment="1">
      <alignment horizontal="center"/>
    </xf>
    <xf numFmtId="0" fontId="12" fillId="0" borderId="1" xfId="0" quotePrefix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13" fillId="3" borderId="14" xfId="0" applyFont="1" applyFill="1" applyBorder="1"/>
    <xf numFmtId="0" fontId="0" fillId="3" borderId="8" xfId="0" applyFill="1" applyBorder="1" applyAlignment="1">
      <alignment horizontal="center"/>
    </xf>
    <xf numFmtId="2" fontId="12" fillId="4" borderId="10" xfId="0" applyNumberFormat="1" applyFont="1" applyFill="1" applyBorder="1"/>
    <xf numFmtId="164" fontId="12" fillId="0" borderId="0" xfId="2" applyFont="1"/>
    <xf numFmtId="164" fontId="13" fillId="3" borderId="3" xfId="2" applyFont="1" applyFill="1" applyBorder="1"/>
    <xf numFmtId="164" fontId="2" fillId="3" borderId="5" xfId="2" applyFont="1" applyFill="1" applyBorder="1" applyAlignment="1">
      <alignment horizontal="center"/>
    </xf>
    <xf numFmtId="164" fontId="12" fillId="0" borderId="0" xfId="2" applyFont="1" applyBorder="1" applyAlignment="1">
      <alignment horizontal="center"/>
    </xf>
    <xf numFmtId="164" fontId="0" fillId="0" borderId="0" xfId="2" applyFont="1" applyBorder="1" applyAlignment="1">
      <alignment horizontal="center"/>
    </xf>
    <xf numFmtId="164" fontId="0" fillId="0" borderId="0" xfId="2" applyFont="1" applyBorder="1" applyAlignment="1"/>
    <xf numFmtId="164" fontId="12" fillId="0" borderId="0" xfId="2" quotePrefix="1" applyFont="1" applyBorder="1" applyAlignment="1">
      <alignment horizontal="left"/>
    </xf>
    <xf numFmtId="164" fontId="12" fillId="0" borderId="0" xfId="2" applyFont="1" applyBorder="1"/>
    <xf numFmtId="164" fontId="0" fillId="0" borderId="2" xfId="2" applyFont="1" applyBorder="1"/>
    <xf numFmtId="164" fontId="0" fillId="0" borderId="0" xfId="2" applyFont="1"/>
    <xf numFmtId="164" fontId="13" fillId="0" borderId="11" xfId="2" applyFont="1" applyFill="1" applyBorder="1"/>
    <xf numFmtId="164" fontId="0" fillId="0" borderId="12" xfId="2" applyFont="1" applyFill="1" applyBorder="1" applyAlignment="1">
      <alignment horizontal="center"/>
    </xf>
    <xf numFmtId="164" fontId="13" fillId="0" borderId="8" xfId="2" applyFont="1" applyFill="1" applyBorder="1"/>
    <xf numFmtId="164" fontId="0" fillId="0" borderId="9" xfId="2" applyFont="1" applyFill="1" applyBorder="1" applyAlignment="1">
      <alignment horizontal="center"/>
    </xf>
    <xf numFmtId="0" fontId="0" fillId="0" borderId="6" xfId="0" applyBorder="1"/>
    <xf numFmtId="0" fontId="0" fillId="0" borderId="12" xfId="0" applyBorder="1"/>
    <xf numFmtId="0" fontId="13" fillId="0" borderId="11" xfId="0" applyFont="1" applyBorder="1"/>
    <xf numFmtId="0" fontId="13" fillId="3" borderId="10" xfId="0" applyFont="1" applyFill="1" applyBorder="1"/>
    <xf numFmtId="2" fontId="12" fillId="0" borderId="4" xfId="0" applyNumberFormat="1" applyFont="1" applyBorder="1"/>
    <xf numFmtId="2" fontId="13" fillId="0" borderId="4" xfId="0" applyNumberFormat="1" applyFont="1" applyBorder="1"/>
    <xf numFmtId="0" fontId="0" fillId="3" borderId="3" xfId="0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1" xfId="0" applyFont="1" applyBorder="1" applyAlignment="1">
      <alignment horizontal="right"/>
    </xf>
    <xf numFmtId="0" fontId="12" fillId="0" borderId="3" xfId="0" applyFont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2" fillId="0" borderId="7" xfId="0" applyFont="1" applyBorder="1" applyAlignment="1">
      <alignment horizontal="right"/>
    </xf>
    <xf numFmtId="0" fontId="12" fillId="0" borderId="14" xfId="0" applyFont="1" applyBorder="1" applyAlignment="1">
      <alignment horizontal="right"/>
    </xf>
    <xf numFmtId="0" fontId="12" fillId="0" borderId="8" xfId="0" applyFont="1" applyBorder="1" applyAlignment="1">
      <alignment horizontal="right"/>
    </xf>
    <xf numFmtId="0" fontId="0" fillId="0" borderId="3" xfId="0" applyBorder="1" applyAlignment="1">
      <alignment horizontal="center"/>
    </xf>
    <xf numFmtId="0" fontId="0" fillId="4" borderId="2" xfId="0" applyFill="1" applyBorder="1"/>
    <xf numFmtId="0" fontId="12" fillId="0" borderId="3" xfId="0" applyFont="1" applyBorder="1" applyAlignment="1">
      <alignment horizontal="center"/>
    </xf>
    <xf numFmtId="0" fontId="12" fillId="0" borderId="3" xfId="0" quotePrefix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0" fillId="0" borderId="1" xfId="0" applyBorder="1"/>
    <xf numFmtId="2" fontId="12" fillId="0" borderId="9" xfId="0" applyNumberFormat="1" applyFont="1" applyBorder="1"/>
    <xf numFmtId="0" fontId="11" fillId="0" borderId="1" xfId="0" applyFont="1" applyBorder="1" applyAlignment="1">
      <alignment horizontal="left"/>
    </xf>
    <xf numFmtId="2" fontId="12" fillId="0" borderId="12" xfId="0" applyNumberFormat="1" applyFont="1" applyBorder="1"/>
    <xf numFmtId="0" fontId="12" fillId="0" borderId="12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3" fillId="3" borderId="1" xfId="0" applyFont="1" applyFill="1" applyBorder="1"/>
    <xf numFmtId="0" fontId="16" fillId="0" borderId="0" xfId="0" applyFont="1"/>
    <xf numFmtId="0" fontId="6" fillId="0" borderId="2" xfId="0" applyFont="1" applyBorder="1"/>
    <xf numFmtId="0" fontId="6" fillId="0" borderId="0" xfId="0" applyFont="1"/>
    <xf numFmtId="0" fontId="6" fillId="4" borderId="2" xfId="0" applyFont="1" applyFill="1" applyBorder="1"/>
    <xf numFmtId="2" fontId="13" fillId="0" borderId="13" xfId="0" applyNumberFormat="1" applyFont="1" applyBorder="1"/>
    <xf numFmtId="0" fontId="3" fillId="0" borderId="9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0" fillId="0" borderId="15" xfId="0" applyBorder="1"/>
    <xf numFmtId="0" fontId="12" fillId="0" borderId="15" xfId="0" quotePrefix="1" applyFont="1" applyBorder="1" applyAlignment="1">
      <alignment horizontal="left"/>
    </xf>
    <xf numFmtId="0" fontId="12" fillId="0" borderId="15" xfId="0" applyFont="1" applyBorder="1"/>
    <xf numFmtId="2" fontId="12" fillId="0" borderId="15" xfId="0" applyNumberFormat="1" applyFont="1" applyBorder="1"/>
    <xf numFmtId="0" fontId="0" fillId="0" borderId="1" xfId="0" applyBorder="1" applyAlignment="1">
      <alignment horizontal="center"/>
    </xf>
    <xf numFmtId="0" fontId="13" fillId="3" borderId="11" xfId="0" applyFont="1" applyFill="1" applyBorder="1"/>
    <xf numFmtId="0" fontId="0" fillId="3" borderId="13" xfId="0" applyFill="1" applyBorder="1" applyAlignment="1">
      <alignment horizontal="center"/>
    </xf>
    <xf numFmtId="0" fontId="6" fillId="4" borderId="6" xfId="0" applyFont="1" applyFill="1" applyBorder="1"/>
    <xf numFmtId="0" fontId="11" fillId="0" borderId="8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2" fillId="0" borderId="2" xfId="0" applyFont="1" applyBorder="1" applyAlignment="1">
      <alignment horizontal="center"/>
    </xf>
    <xf numFmtId="2" fontId="11" fillId="0" borderId="14" xfId="0" applyNumberFormat="1" applyFont="1" applyBorder="1"/>
    <xf numFmtId="2" fontId="12" fillId="0" borderId="13" xfId="0" applyNumberFormat="1" applyFont="1" applyBorder="1"/>
    <xf numFmtId="2" fontId="13" fillId="5" borderId="0" xfId="0" applyNumberFormat="1" applyFont="1" applyFill="1"/>
    <xf numFmtId="2" fontId="13" fillId="5" borderId="4" xfId="0" applyNumberFormat="1" applyFont="1" applyFill="1" applyBorder="1"/>
    <xf numFmtId="0" fontId="17" fillId="0" borderId="16" xfId="0" applyFont="1" applyBorder="1" applyAlignment="1" applyProtection="1">
      <alignment horizontal="center" vertical="center" wrapText="1"/>
      <protection locked="0"/>
    </xf>
    <xf numFmtId="2" fontId="0" fillId="0" borderId="0" xfId="0" applyNumberFormat="1"/>
    <xf numFmtId="0" fontId="6" fillId="4" borderId="12" xfId="0" applyFont="1" applyFill="1" applyBorder="1"/>
    <xf numFmtId="0" fontId="11" fillId="0" borderId="0" xfId="0" applyFont="1" applyAlignment="1">
      <alignment horizontal="left"/>
    </xf>
    <xf numFmtId="2" fontId="13" fillId="0" borderId="0" xfId="0" applyNumberFormat="1" applyFont="1"/>
    <xf numFmtId="2" fontId="13" fillId="5" borderId="15" xfId="0" applyNumberFormat="1" applyFont="1" applyFill="1" applyBorder="1"/>
    <xf numFmtId="2" fontId="13" fillId="6" borderId="0" xfId="0" applyNumberFormat="1" applyFont="1" applyFill="1"/>
    <xf numFmtId="0" fontId="2" fillId="0" borderId="1" xfId="0" applyFont="1" applyBorder="1" applyAlignment="1">
      <alignment horizontal="center"/>
    </xf>
    <xf numFmtId="0" fontId="13" fillId="3" borderId="5" xfId="0" applyFont="1" applyFill="1" applyBorder="1"/>
    <xf numFmtId="0" fontId="0" fillId="3" borderId="15" xfId="0" applyFill="1" applyBorder="1" applyAlignment="1">
      <alignment horizontal="center"/>
    </xf>
    <xf numFmtId="2" fontId="13" fillId="7" borderId="0" xfId="0" applyNumberFormat="1" applyFont="1" applyFill="1"/>
    <xf numFmtId="2" fontId="13" fillId="6" borderId="4" xfId="0" applyNumberFormat="1" applyFont="1" applyFill="1" applyBorder="1"/>
    <xf numFmtId="0" fontId="12" fillId="0" borderId="1" xfId="0" applyFont="1" applyBorder="1" applyAlignment="1">
      <alignment horizontal="right"/>
    </xf>
    <xf numFmtId="0" fontId="1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Border="1" applyAlignment="1">
      <alignment horizontal="right"/>
    </xf>
    <xf numFmtId="0" fontId="13" fillId="0" borderId="3" xfId="0" applyFont="1" applyBorder="1" applyAlignment="1">
      <alignment horizontal="center"/>
    </xf>
    <xf numFmtId="2" fontId="13" fillId="7" borderId="4" xfId="0" applyNumberFormat="1" applyFont="1" applyFill="1" applyBorder="1"/>
    <xf numFmtId="0" fontId="15" fillId="0" borderId="3" xfId="0" applyFont="1" applyBorder="1"/>
    <xf numFmtId="0" fontId="13" fillId="3" borderId="8" xfId="0" applyFont="1" applyFill="1" applyBorder="1"/>
    <xf numFmtId="0" fontId="0" fillId="3" borderId="0" xfId="0" applyFill="1" applyAlignment="1">
      <alignment horizontal="center"/>
    </xf>
    <xf numFmtId="0" fontId="15" fillId="0" borderId="3" xfId="0" applyFont="1" applyBorder="1" applyAlignment="1">
      <alignment horizontal="center"/>
    </xf>
    <xf numFmtId="0" fontId="9" fillId="0" borderId="0" xfId="1"/>
    <xf numFmtId="0" fontId="8" fillId="0" borderId="3" xfId="0" applyFont="1" applyBorder="1"/>
    <xf numFmtId="0" fontId="10" fillId="0" borderId="3" xfId="3" applyBorder="1"/>
    <xf numFmtId="0" fontId="10" fillId="0" borderId="0" xfId="3"/>
    <xf numFmtId="2" fontId="13" fillId="6" borderId="15" xfId="0" applyNumberFormat="1" applyFont="1" applyFill="1" applyBorder="1"/>
    <xf numFmtId="0" fontId="3" fillId="0" borderId="2" xfId="0" applyFont="1" applyBorder="1"/>
    <xf numFmtId="2" fontId="13" fillId="0" borderId="14" xfId="0" applyNumberFormat="1" applyFont="1" applyBorder="1"/>
    <xf numFmtId="2" fontId="13" fillId="7" borderId="15" xfId="0" applyNumberFormat="1" applyFont="1" applyFill="1" applyBorder="1"/>
    <xf numFmtId="0" fontId="12" fillId="0" borderId="14" xfId="0" quotePrefix="1" applyFont="1" applyBorder="1" applyAlignment="1">
      <alignment horizontal="left"/>
    </xf>
    <xf numFmtId="0" fontId="13" fillId="2" borderId="7" xfId="0" quotePrefix="1" applyFont="1" applyFill="1" applyBorder="1" applyAlignment="1">
      <alignment horizontal="center"/>
    </xf>
    <xf numFmtId="0" fontId="13" fillId="2" borderId="3" xfId="0" quotePrefix="1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0" fillId="0" borderId="4" xfId="3" applyBorder="1"/>
    <xf numFmtId="0" fontId="13" fillId="2" borderId="1" xfId="0" applyFont="1" applyFill="1" applyBorder="1" applyAlignment="1">
      <alignment horizontal="center"/>
    </xf>
    <xf numFmtId="2" fontId="3" fillId="3" borderId="0" xfId="0" applyNumberFormat="1" applyFont="1" applyFill="1"/>
    <xf numFmtId="2" fontId="13" fillId="6" borderId="7" xfId="0" applyNumberFormat="1" applyFont="1" applyFill="1" applyBorder="1"/>
    <xf numFmtId="0" fontId="12" fillId="0" borderId="6" xfId="0" applyFon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2" fillId="0" borderId="0" xfId="0" quotePrefix="1" applyFont="1" applyAlignment="1">
      <alignment horizontal="right"/>
    </xf>
    <xf numFmtId="0" fontId="12" fillId="0" borderId="2" xfId="0" applyFont="1" applyBorder="1" applyAlignment="1">
      <alignment horizontal="left"/>
    </xf>
    <xf numFmtId="0" fontId="2" fillId="0" borderId="0" xfId="0" applyFont="1"/>
    <xf numFmtId="2" fontId="12" fillId="0" borderId="5" xfId="0" applyNumberFormat="1" applyFont="1" applyBorder="1"/>
    <xf numFmtId="2" fontId="12" fillId="0" borderId="11" xfId="0" applyNumberFormat="1" applyFont="1" applyBorder="1"/>
    <xf numFmtId="0" fontId="0" fillId="0" borderId="9" xfId="0" applyBorder="1"/>
    <xf numFmtId="0" fontId="15" fillId="0" borderId="3" xfId="0" quotePrefix="1" applyFont="1" applyBorder="1" applyAlignment="1">
      <alignment horizontal="center"/>
    </xf>
    <xf numFmtId="0" fontId="8" fillId="0" borderId="17" xfId="0" applyFont="1" applyBorder="1"/>
    <xf numFmtId="0" fontId="10" fillId="0" borderId="14" xfId="3" applyBorder="1"/>
    <xf numFmtId="0" fontId="10" fillId="0" borderId="7" xfId="3" applyBorder="1"/>
    <xf numFmtId="0" fontId="13" fillId="0" borderId="0" xfId="0" applyFont="1" applyAlignment="1">
      <alignment horizontal="center"/>
    </xf>
    <xf numFmtId="2" fontId="13" fillId="5" borderId="15" xfId="0" applyNumberFormat="1" applyFont="1" applyFill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2" fontId="12" fillId="0" borderId="10" xfId="0" applyNumberFormat="1" applyFont="1" applyBorder="1" applyAlignment="1">
      <alignment horizontal="center"/>
    </xf>
    <xf numFmtId="2" fontId="12" fillId="0" borderId="14" xfId="0" applyNumberFormat="1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2" fontId="13" fillId="0" borderId="0" xfId="0" applyNumberFormat="1" applyFont="1" applyAlignment="1">
      <alignment horizontal="center"/>
    </xf>
    <xf numFmtId="0" fontId="3" fillId="3" borderId="0" xfId="0" applyFont="1" applyFill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quotePrefix="1" applyFont="1" applyAlignment="1">
      <alignment horizontal="center"/>
    </xf>
    <xf numFmtId="0" fontId="9" fillId="0" borderId="0" xfId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4" fontId="0" fillId="0" borderId="0" xfId="0" applyNumberFormat="1"/>
    <xf numFmtId="2" fontId="13" fillId="5" borderId="4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1" fillId="0" borderId="0" xfId="0" applyFont="1"/>
    <xf numFmtId="0" fontId="22" fillId="0" borderId="0" xfId="0" applyFont="1"/>
    <xf numFmtId="2" fontId="13" fillId="0" borderId="10" xfId="0" applyNumberFormat="1" applyFont="1" applyBorder="1" applyAlignment="1">
      <alignment horizontal="center"/>
    </xf>
    <xf numFmtId="0" fontId="13" fillId="0" borderId="10" xfId="0" applyFont="1" applyBorder="1"/>
    <xf numFmtId="0" fontId="13" fillId="2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3" fillId="2" borderId="1" xfId="0" quotePrefix="1" applyFont="1" applyFill="1" applyBorder="1" applyAlignment="1">
      <alignment horizontal="center"/>
    </xf>
    <xf numFmtId="2" fontId="13" fillId="2" borderId="3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0" fontId="13" fillId="0" borderId="14" xfId="0" applyFont="1" applyBorder="1"/>
    <xf numFmtId="0" fontId="3" fillId="2" borderId="4" xfId="0" applyFont="1" applyFill="1" applyBorder="1" applyAlignment="1">
      <alignment horizontal="center"/>
    </xf>
    <xf numFmtId="0" fontId="13" fillId="2" borderId="4" xfId="0" quotePrefix="1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2" fontId="13" fillId="2" borderId="7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4" xfId="0" applyFill="1" applyBorder="1" applyAlignment="1">
      <alignment horizontal="center"/>
    </xf>
    <xf numFmtId="2" fontId="13" fillId="2" borderId="4" xfId="0" applyNumberFormat="1" applyFont="1" applyFill="1" applyBorder="1" applyAlignment="1">
      <alignment horizontal="center"/>
    </xf>
    <xf numFmtId="0" fontId="14" fillId="0" borderId="0" xfId="0" applyFont="1"/>
    <xf numFmtId="0" fontId="10" fillId="0" borderId="15" xfId="3" applyBorder="1"/>
    <xf numFmtId="2" fontId="12" fillId="0" borderId="15" xfId="0" applyNumberFormat="1" applyFont="1" applyBorder="1" applyAlignment="1">
      <alignment horizontal="center"/>
    </xf>
    <xf numFmtId="0" fontId="10" fillId="0" borderId="13" xfId="3" applyBorder="1"/>
    <xf numFmtId="2" fontId="12" fillId="0" borderId="13" xfId="0" applyNumberFormat="1" applyFont="1" applyBorder="1" applyAlignment="1">
      <alignment horizontal="center"/>
    </xf>
    <xf numFmtId="0" fontId="12" fillId="8" borderId="0" xfId="0" applyFont="1" applyFill="1"/>
    <xf numFmtId="0" fontId="12" fillId="8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0" fillId="0" borderId="4" xfId="0" applyBorder="1"/>
    <xf numFmtId="0" fontId="1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3" borderId="0" xfId="0" applyFont="1" applyFill="1"/>
    <xf numFmtId="0" fontId="12" fillId="0" borderId="0" xfId="0" applyFont="1"/>
    <xf numFmtId="0" fontId="0" fillId="0" borderId="0" xfId="0"/>
    <xf numFmtId="0" fontId="12" fillId="0" borderId="4" xfId="0" applyFont="1" applyBorder="1" applyAlignment="1">
      <alignment horizontal="center"/>
    </xf>
    <xf numFmtId="0" fontId="0" fillId="0" borderId="2" xfId="0" applyBorder="1"/>
    <xf numFmtId="0" fontId="12" fillId="0" borderId="1" xfId="0" applyFont="1" applyBorder="1"/>
    <xf numFmtId="0" fontId="1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3" fillId="0" borderId="0" xfId="0" quotePrefix="1" applyFont="1" applyAlignment="1">
      <alignment horizontal="left"/>
    </xf>
    <xf numFmtId="0" fontId="12" fillId="0" borderId="3" xfId="0" applyFont="1" applyBorder="1"/>
    <xf numFmtId="0" fontId="0" fillId="0" borderId="13" xfId="0" applyBorder="1" applyAlignment="1">
      <alignment horizontal="center"/>
    </xf>
    <xf numFmtId="0" fontId="13" fillId="3" borderId="5" xfId="0" applyFont="1" applyFill="1" applyBorder="1"/>
    <xf numFmtId="0" fontId="0" fillId="0" borderId="4" xfId="0" applyBorder="1" applyAlignment="1">
      <alignment horizontal="center"/>
    </xf>
    <xf numFmtId="0" fontId="12" fillId="0" borderId="4" xfId="0" quotePrefix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1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4" xfId="0" applyBorder="1"/>
    <xf numFmtId="0" fontId="12" fillId="0" borderId="1" xfId="0" applyFont="1" applyBorder="1" applyAlignment="1">
      <alignment horizontal="left"/>
    </xf>
    <xf numFmtId="0" fontId="5" fillId="3" borderId="0" xfId="0" applyFont="1" applyFill="1"/>
    <xf numFmtId="0" fontId="13" fillId="0" borderId="0" xfId="0" quotePrefix="1" applyFont="1" applyAlignment="1">
      <alignment horizontal="left"/>
    </xf>
    <xf numFmtId="0" fontId="0" fillId="0" borderId="0" xfId="0"/>
    <xf numFmtId="0" fontId="0" fillId="0" borderId="2" xfId="0" applyBorder="1"/>
    <xf numFmtId="0" fontId="12" fillId="0" borderId="1" xfId="0" applyFont="1" applyBorder="1"/>
    <xf numFmtId="0" fontId="1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/>
    <xf numFmtId="0" fontId="12" fillId="0" borderId="3" xfId="0" applyFont="1" applyBorder="1"/>
    <xf numFmtId="0" fontId="0" fillId="0" borderId="13" xfId="0" applyBorder="1" applyAlignment="1">
      <alignment horizontal="center"/>
    </xf>
    <xf numFmtId="0" fontId="13" fillId="3" borderId="5" xfId="0" applyFont="1" applyFill="1" applyBorder="1"/>
    <xf numFmtId="0" fontId="0" fillId="0" borderId="4" xfId="0" applyBorder="1" applyAlignment="1">
      <alignment horizontal="center"/>
    </xf>
    <xf numFmtId="0" fontId="12" fillId="0" borderId="4" xfId="0" quotePrefix="1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3" borderId="1" xfId="0" applyFont="1" applyFill="1" applyBorder="1"/>
    <xf numFmtId="0" fontId="0" fillId="0" borderId="4" xfId="0" applyBorder="1"/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2" fillId="0" borderId="1" xfId="0" applyFont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13" fillId="0" borderId="0" xfId="0" quotePrefix="1" applyFont="1" applyAlignment="1">
      <alignment horizontal="left"/>
    </xf>
    <xf numFmtId="0" fontId="0" fillId="0" borderId="0" xfId="0"/>
    <xf numFmtId="0" fontId="0" fillId="0" borderId="2" xfId="0" applyBorder="1"/>
    <xf numFmtId="0" fontId="12" fillId="0" borderId="1" xfId="0" applyFont="1" applyBorder="1"/>
    <xf numFmtId="0" fontId="0" fillId="0" borderId="2" xfId="0" applyBorder="1" applyAlignment="1">
      <alignment horizontal="center"/>
    </xf>
    <xf numFmtId="0" fontId="5" fillId="3" borderId="0" xfId="0" applyFont="1" applyFill="1"/>
    <xf numFmtId="0" fontId="12" fillId="0" borderId="4" xfId="0" applyFont="1" applyBorder="1" applyAlignment="1">
      <alignment horizontal="center"/>
    </xf>
    <xf numFmtId="0" fontId="12" fillId="0" borderId="0" xfId="0" applyFont="1"/>
    <xf numFmtId="0" fontId="12" fillId="0" borderId="14" xfId="0" applyFont="1" applyBorder="1" applyAlignment="1">
      <alignment horizontal="center"/>
    </xf>
    <xf numFmtId="0" fontId="12" fillId="0" borderId="3" xfId="0" applyFont="1" applyBorder="1"/>
    <xf numFmtId="0" fontId="0" fillId="0" borderId="15" xfId="0" applyBorder="1" applyAlignment="1">
      <alignment horizontal="center"/>
    </xf>
    <xf numFmtId="0" fontId="13" fillId="3" borderId="5" xfId="0" applyFont="1" applyFill="1" applyBorder="1"/>
    <xf numFmtId="0" fontId="12" fillId="0" borderId="7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4" xfId="0" quotePrefix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0" fillId="0" borderId="0" xfId="0" applyBorder="1"/>
    <xf numFmtId="0" fontId="12" fillId="0" borderId="0" xfId="0" applyFont="1" applyBorder="1"/>
    <xf numFmtId="2" fontId="12" fillId="0" borderId="14" xfId="0" applyNumberFormat="1" applyFont="1" applyFill="1" applyBorder="1"/>
    <xf numFmtId="2" fontId="12" fillId="0" borderId="3" xfId="0" applyNumberFormat="1" applyFont="1" applyFill="1" applyBorder="1"/>
    <xf numFmtId="2" fontId="12" fillId="0" borderId="7" xfId="0" applyNumberFormat="1" applyFont="1" applyFill="1" applyBorder="1"/>
    <xf numFmtId="2" fontId="12" fillId="0" borderId="3" xfId="0" applyNumberFormat="1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/>
    <xf numFmtId="0" fontId="12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12" fillId="0" borderId="14" xfId="0" quotePrefix="1" applyFont="1" applyBorder="1" applyAlignment="1">
      <alignment horizontal="left"/>
    </xf>
    <xf numFmtId="0" fontId="0" fillId="0" borderId="14" xfId="0" applyBorder="1"/>
    <xf numFmtId="0" fontId="12" fillId="0" borderId="14" xfId="0" applyFont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5" fillId="3" borderId="0" xfId="0" applyFont="1" applyFill="1"/>
    <xf numFmtId="14" fontId="12" fillId="0" borderId="1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18" fillId="0" borderId="1" xfId="0" quotePrefix="1" applyFont="1" applyBorder="1" applyAlignment="1">
      <alignment horizontal="center"/>
    </xf>
    <xf numFmtId="0" fontId="2" fillId="0" borderId="2" xfId="0" applyFont="1" applyBorder="1"/>
    <xf numFmtId="0" fontId="1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3" fillId="2" borderId="7" xfId="0" quotePrefix="1" applyFont="1" applyFill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0" fillId="0" borderId="3" xfId="0" applyBorder="1"/>
    <xf numFmtId="0" fontId="12" fillId="0" borderId="2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3" fillId="3" borderId="1" xfId="0" applyFont="1" applyFill="1" applyBorder="1"/>
    <xf numFmtId="0" fontId="0" fillId="0" borderId="4" xfId="0" applyBorder="1"/>
    <xf numFmtId="0" fontId="1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2" fillId="0" borderId="1" xfId="0" applyFont="1" applyBorder="1"/>
    <xf numFmtId="0" fontId="0" fillId="0" borderId="2" xfId="0" applyBorder="1"/>
    <xf numFmtId="0" fontId="1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3" fillId="2" borderId="3" xfId="0" quotePrefix="1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Border="1"/>
    <xf numFmtId="0" fontId="0" fillId="0" borderId="0" xfId="0" applyBorder="1"/>
    <xf numFmtId="14" fontId="12" fillId="0" borderId="0" xfId="0" applyNumberFormat="1" applyFont="1" applyBorder="1" applyAlignment="1">
      <alignment horizontal="left"/>
    </xf>
    <xf numFmtId="0" fontId="0" fillId="0" borderId="0" xfId="0" applyBorder="1" applyAlignment="1">
      <alignment horizontal="left"/>
    </xf>
    <xf numFmtId="0" fontId="12" fillId="0" borderId="3" xfId="0" quotePrefix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13" fillId="0" borderId="0" xfId="0" quotePrefix="1" applyFont="1" applyAlignment="1">
      <alignment horizontal="left"/>
    </xf>
    <xf numFmtId="0" fontId="0" fillId="0" borderId="0" xfId="0"/>
    <xf numFmtId="0" fontId="12" fillId="0" borderId="0" xfId="0" applyFont="1"/>
    <xf numFmtId="0" fontId="12" fillId="0" borderId="12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12" fillId="0" borderId="3" xfId="0" applyFont="1" applyBorder="1"/>
    <xf numFmtId="0" fontId="11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2" fillId="0" borderId="13" xfId="0" quotePrefix="1" applyFont="1" applyBorder="1" applyAlignment="1">
      <alignment horizontal="left"/>
    </xf>
    <xf numFmtId="0" fontId="0" fillId="0" borderId="13" xfId="0" applyBorder="1"/>
    <xf numFmtId="0" fontId="12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2" fillId="0" borderId="15" xfId="0" quotePrefix="1" applyFont="1" applyBorder="1" applyAlignment="1">
      <alignment horizontal="left"/>
    </xf>
    <xf numFmtId="0" fontId="0" fillId="0" borderId="15" xfId="0" applyBorder="1"/>
    <xf numFmtId="0" fontId="12" fillId="0" borderId="15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10" xfId="0" quotePrefix="1" applyFont="1" applyBorder="1" applyAlignment="1">
      <alignment horizontal="left"/>
    </xf>
    <xf numFmtId="0" fontId="0" fillId="0" borderId="10" xfId="0" applyBorder="1"/>
    <xf numFmtId="0" fontId="12" fillId="0" borderId="10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3" fillId="3" borderId="5" xfId="0" applyFont="1" applyFill="1" applyBorder="1"/>
    <xf numFmtId="0" fontId="12" fillId="0" borderId="1" xfId="0" quotePrefix="1" applyFont="1" applyBorder="1" applyAlignment="1">
      <alignment horizontal="left"/>
    </xf>
    <xf numFmtId="0" fontId="12" fillId="0" borderId="2" xfId="0" quotePrefix="1" applyFont="1" applyBorder="1" applyAlignment="1">
      <alignment horizontal="left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3" borderId="11" xfId="0" applyFont="1" applyFill="1" applyBorder="1"/>
    <xf numFmtId="0" fontId="12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4" fillId="0" borderId="4" xfId="0" applyFont="1" applyBorder="1"/>
    <xf numFmtId="0" fontId="14" fillId="0" borderId="2" xfId="0" applyFont="1" applyBorder="1"/>
    <xf numFmtId="0" fontId="19" fillId="0" borderId="12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13" fillId="3" borderId="4" xfId="0" applyFont="1" applyFill="1" applyBorder="1"/>
    <xf numFmtId="0" fontId="15" fillId="0" borderId="1" xfId="0" quotePrefix="1" applyFont="1" applyBorder="1" applyAlignment="1">
      <alignment horizontal="center"/>
    </xf>
    <xf numFmtId="0" fontId="15" fillId="4" borderId="1" xfId="0" quotePrefix="1" applyFont="1" applyFill="1" applyBorder="1" applyAlignment="1">
      <alignment horizontal="center"/>
    </xf>
    <xf numFmtId="0" fontId="0" fillId="4" borderId="2" xfId="0" applyFill="1" applyBorder="1"/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0" fillId="0" borderId="7" xfId="0" applyBorder="1"/>
    <xf numFmtId="0" fontId="12" fillId="0" borderId="7" xfId="0" quotePrefix="1" applyFont="1" applyBorder="1" applyAlignment="1">
      <alignment horizontal="left"/>
    </xf>
    <xf numFmtId="3" fontId="15" fillId="0" borderId="1" xfId="0" quotePrefix="1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4" xfId="0" quotePrefix="1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/>
    </xf>
    <xf numFmtId="17" fontId="12" fillId="0" borderId="8" xfId="0" applyNumberFormat="1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9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2" fontId="12" fillId="0" borderId="7" xfId="0" applyNumberFormat="1" applyFont="1" applyFill="1" applyBorder="1" applyAlignment="1">
      <alignment horizontal="center"/>
    </xf>
  </cellXfs>
  <cellStyles count="4">
    <cellStyle name="Hipervínculo" xfId="1" builtinId="8"/>
    <cellStyle name="Millares" xfId="2" builtinId="3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theme" Target="theme/theme1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worksheet" Target="worksheets/sheet432.xml"/><Relationship Id="rId453" Type="http://schemas.openxmlformats.org/officeDocument/2006/relationships/worksheet" Target="worksheets/sheet453.xml"/><Relationship Id="rId474" Type="http://schemas.openxmlformats.org/officeDocument/2006/relationships/worksheet" Target="worksheets/sheet474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443" Type="http://schemas.openxmlformats.org/officeDocument/2006/relationships/worksheet" Target="worksheets/sheet443.xml"/><Relationship Id="rId464" Type="http://schemas.openxmlformats.org/officeDocument/2006/relationships/worksheet" Target="worksheets/sheet464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styles" Target="styles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calcChain" Target="calcChain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704850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CF8668A-E8D8-45C8-AEB8-3626983FE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144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2A1C0A3-7845-4177-BF98-6353B7626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D974787-6920-48F0-A8F0-E4E538428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D110371-A28B-4F0D-8C2F-BA205582E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728296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04209E7-486D-407D-8E79-73510A531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AA7E81B-E47E-4A6E-B4A8-80C05998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D2476D5-578E-433E-B020-FB14B528F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B43E841-FFE4-4302-B716-5C955978C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E65EA8-B6CB-4381-B338-B9D16BAF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DB304A6-95DA-40E1-B201-41BD054A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188CB80-86CF-4C9D-B160-C7DA61458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E14D0A-C957-4AFD-93F9-C7B5C2BB6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704850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6352661-BB51-4E4F-9300-69A75275A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144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22C8E75-8833-42F2-936D-1FA3DA43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23FEA4A-D926-4F65-A964-DDB43462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3C17B0E-8AE0-4094-81F2-EF0239952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704850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83BAC14-6DFB-4FBA-89CA-C47EB93C7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144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EC49299-D56B-448C-987F-95110E070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7920E33-9671-4AC3-A703-5CA8D7909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0DB1831-9A7C-4060-AAE6-9ACCF9E2F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747B94F-BAA4-4FE4-832D-C3876D119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704850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F600B3D-1459-4D9E-8413-88933758C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1445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26DADFF-9822-424C-8A5A-F6F692388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05D8AC7-5367-48CD-BC4E-C4A6ED1A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AE0BDD0-6A94-445B-82E9-17E593F2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0E14810-8917-4231-9073-78452103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704850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E5FF61C-C5E4-439E-97C3-59A4A8592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FD3C6F0-F958-482E-85AA-7B0F6633F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F24CF7B-A849-4BF0-AC7C-B84245574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9AF21A6-9C99-4C00-9C8A-1226F7269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9CBB832-D307-4D1F-9674-CD944D92F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702D610-3527-486D-869F-553C4B643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04A94F0-7468-449D-9D82-FD8E370F8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9EA4A68-9FBD-4539-A7F8-98BB90B19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60E251E-EA87-4553-828E-FAF6952D9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BF269B8-981A-4EFE-BC4D-38A5DA3D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E4B311D-BF46-4434-A7CD-5AA7CB7F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0"/>
          <a:ext cx="132016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38CF360-AAC1-4766-96CA-53671CB2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0"/>
          <a:ext cx="132016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F693868-9767-41E0-85D2-BB07C891F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EA6C05B-E7CC-4B85-95B2-ED74380DA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DF9DA14-5ECE-47F6-A972-410288DF8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FD4B9FA-D15E-4AAA-8D5A-C25386396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4760E5B-2510-4A2C-8853-7AE918FAE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6630E6A-9621-4862-8853-E947C9793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6FAA699-0409-4FBD-AD07-E6D3EFC2A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0"/>
          <a:ext cx="132016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B169562F-621A-4A50-94C3-4264665C5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" y="0"/>
          <a:ext cx="132016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A92D60E-1F12-4AC0-9B86-0414D2DB7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890846B-8BA8-4F26-92D2-644C30CE9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1277751-2CB3-4639-A639-F531BD221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0"/>
          <a:ext cx="131826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E329897-62A8-4364-A4E9-4685C72F9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753470A-6FBA-4BBE-9FEF-EB3BB860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2F9DC24-B7BC-4970-8A47-B43F6C75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FEB63A5D-6BAF-4405-9180-19838115E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97AD927-C4C4-41F4-9E40-53725114E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2996297-E23F-4FD6-94D2-248DDEFDC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1DE5E78-67FC-4C5A-86E1-4C2D0C364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D9B4C1F0-0C8E-4AD2-B30B-EB6E1F5F2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1B0C877-81C0-4F80-92D6-4B086FADE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B60475A-6B12-4366-8D5B-889CFA48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38F5460-EA5E-4DA9-8A14-09447D2B0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4EC42CE0-5180-40B5-9163-FFBDB5AD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2208BDA-BE59-44DE-9F70-B597E83FC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97798DE-1CBB-442D-93E2-2C5ADAEE0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37476E3-6438-4B23-9A6B-A18C5490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E1E2F822-0DA8-4401-BC80-3AC7D21B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A910EA79-9579-4EB2-B138-9B081145B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3C74B16-C19B-47BF-8313-EADF50793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DE2982-025A-4702-B1B0-3593440F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B9E8D1C-0615-4FDE-9A27-53E584550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94B206B-45F3-40D4-8EA6-F096EFFF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811A13-0D2F-4E02-A83B-DD0C7A1A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978943AA-BDC6-4483-A657-BDD5EA4D3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C001A62-15C6-426A-9ED9-04497331B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52336" name="Imagen 2">
          <a:extLst>
            <a:ext uri="{FF2B5EF4-FFF2-40B4-BE49-F238E27FC236}">
              <a16:creationId xmlns:a16="http://schemas.microsoft.com/office/drawing/2014/main" id="{00000000-0008-0000-1A00-000030F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49272" name="Imagen 2">
          <a:extLst>
            <a:ext uri="{FF2B5EF4-FFF2-40B4-BE49-F238E27FC236}">
              <a16:creationId xmlns:a16="http://schemas.microsoft.com/office/drawing/2014/main" id="{00000000-0008-0000-1B00-000038E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7212" name="Imagen 2">
          <a:extLst>
            <a:ext uri="{FF2B5EF4-FFF2-40B4-BE49-F238E27FC236}">
              <a16:creationId xmlns:a16="http://schemas.microsoft.com/office/drawing/2014/main" id="{00000000-0008-0000-1C00-00002CE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6190" name="Imagen 2">
          <a:extLst>
            <a:ext uri="{FF2B5EF4-FFF2-40B4-BE49-F238E27FC236}">
              <a16:creationId xmlns:a16="http://schemas.microsoft.com/office/drawing/2014/main" id="{00000000-0008-0000-1D00-00002ED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643123" name="Imagen 2">
          <a:extLst>
            <a:ext uri="{FF2B5EF4-FFF2-40B4-BE49-F238E27FC236}">
              <a16:creationId xmlns:a16="http://schemas.microsoft.com/office/drawing/2014/main" id="{00000000-0008-0000-1E00-000033D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19648" name="Imagen 2">
          <a:extLst>
            <a:ext uri="{FF2B5EF4-FFF2-40B4-BE49-F238E27FC236}">
              <a16:creationId xmlns:a16="http://schemas.microsoft.com/office/drawing/2014/main" id="{00000000-0008-0000-1F00-0000807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17631" name="Imagen 2">
          <a:extLst>
            <a:ext uri="{FF2B5EF4-FFF2-40B4-BE49-F238E27FC236}">
              <a16:creationId xmlns:a16="http://schemas.microsoft.com/office/drawing/2014/main" id="{00000000-0008-0000-2000-00009F6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615561" name="Imagen 2">
          <a:extLst>
            <a:ext uri="{FF2B5EF4-FFF2-40B4-BE49-F238E27FC236}">
              <a16:creationId xmlns:a16="http://schemas.microsoft.com/office/drawing/2014/main" id="{00000000-0008-0000-2100-0000896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3736" name="Imagen 2">
          <a:extLst>
            <a:ext uri="{FF2B5EF4-FFF2-40B4-BE49-F238E27FC236}">
              <a16:creationId xmlns:a16="http://schemas.microsoft.com/office/drawing/2014/main" id="{00000000-0008-0000-2200-0000788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2713" name="Imagen 2">
          <a:extLst>
            <a:ext uri="{FF2B5EF4-FFF2-40B4-BE49-F238E27FC236}">
              <a16:creationId xmlns:a16="http://schemas.microsoft.com/office/drawing/2014/main" id="{00000000-0008-0000-2300-0000798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14552" name="Imagen 2">
          <a:extLst>
            <a:ext uri="{FF2B5EF4-FFF2-40B4-BE49-F238E27FC236}">
              <a16:creationId xmlns:a16="http://schemas.microsoft.com/office/drawing/2014/main" id="{00000000-0008-0000-2400-0000986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13522" name="Imagen 2">
          <a:extLst>
            <a:ext uri="{FF2B5EF4-FFF2-40B4-BE49-F238E27FC236}">
              <a16:creationId xmlns:a16="http://schemas.microsoft.com/office/drawing/2014/main" id="{00000000-0008-0000-2500-0000925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12500" name="Imagen 2">
          <a:extLst>
            <a:ext uri="{FF2B5EF4-FFF2-40B4-BE49-F238E27FC236}">
              <a16:creationId xmlns:a16="http://schemas.microsoft.com/office/drawing/2014/main" id="{00000000-0008-0000-2600-0000945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611478" name="Imagen 2">
          <a:extLst>
            <a:ext uri="{FF2B5EF4-FFF2-40B4-BE49-F238E27FC236}">
              <a16:creationId xmlns:a16="http://schemas.microsoft.com/office/drawing/2014/main" id="{00000000-0008-0000-2700-0000965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8408" name="Imagen 2">
          <a:extLst>
            <a:ext uri="{FF2B5EF4-FFF2-40B4-BE49-F238E27FC236}">
              <a16:creationId xmlns:a16="http://schemas.microsoft.com/office/drawing/2014/main" id="{00000000-0008-0000-2800-0000984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7384" name="Imagen 2">
          <a:extLst>
            <a:ext uri="{FF2B5EF4-FFF2-40B4-BE49-F238E27FC236}">
              <a16:creationId xmlns:a16="http://schemas.microsoft.com/office/drawing/2014/main" id="{00000000-0008-0000-2900-0000984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94096" name="Imagen 2">
          <a:extLst>
            <a:ext uri="{FF2B5EF4-FFF2-40B4-BE49-F238E27FC236}">
              <a16:creationId xmlns:a16="http://schemas.microsoft.com/office/drawing/2014/main" id="{00000000-0008-0000-2A00-0000B01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99212" name="Imagen 2">
          <a:extLst>
            <a:ext uri="{FF2B5EF4-FFF2-40B4-BE49-F238E27FC236}">
              <a16:creationId xmlns:a16="http://schemas.microsoft.com/office/drawing/2014/main" id="{00000000-0008-0000-2B00-0000AC2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92050" name="Imagen 2">
          <a:extLst>
            <a:ext uri="{FF2B5EF4-FFF2-40B4-BE49-F238E27FC236}">
              <a16:creationId xmlns:a16="http://schemas.microsoft.com/office/drawing/2014/main" id="{00000000-0008-0000-2C00-0000B20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01253" name="Imagen 2">
          <a:extLst>
            <a:ext uri="{FF2B5EF4-FFF2-40B4-BE49-F238E27FC236}">
              <a16:creationId xmlns:a16="http://schemas.microsoft.com/office/drawing/2014/main" id="{00000000-0008-0000-2D00-0000A52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600233" name="Imagen 2">
          <a:extLst>
            <a:ext uri="{FF2B5EF4-FFF2-40B4-BE49-F238E27FC236}">
              <a16:creationId xmlns:a16="http://schemas.microsoft.com/office/drawing/2014/main" id="{00000000-0008-0000-2E00-0000A92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86942" name="Imagen 2">
          <a:extLst>
            <a:ext uri="{FF2B5EF4-FFF2-40B4-BE49-F238E27FC236}">
              <a16:creationId xmlns:a16="http://schemas.microsoft.com/office/drawing/2014/main" id="{00000000-0008-0000-2F00-0000BEF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84896" name="Imagen 2">
          <a:extLst>
            <a:ext uri="{FF2B5EF4-FFF2-40B4-BE49-F238E27FC236}">
              <a16:creationId xmlns:a16="http://schemas.microsoft.com/office/drawing/2014/main" id="{00000000-0008-0000-3000-0000C0E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3877" name="Imagen 2">
          <a:extLst>
            <a:ext uri="{FF2B5EF4-FFF2-40B4-BE49-F238E27FC236}">
              <a16:creationId xmlns:a16="http://schemas.microsoft.com/office/drawing/2014/main" id="{00000000-0008-0000-3100-0000C5E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78762" name="Imagen 2">
          <a:extLst>
            <a:ext uri="{FF2B5EF4-FFF2-40B4-BE49-F238E27FC236}">
              <a16:creationId xmlns:a16="http://schemas.microsoft.com/office/drawing/2014/main" id="{00000000-0008-0000-3200-0000CAD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77739" name="Imagen 2">
          <a:extLst>
            <a:ext uri="{FF2B5EF4-FFF2-40B4-BE49-F238E27FC236}">
              <a16:creationId xmlns:a16="http://schemas.microsoft.com/office/drawing/2014/main" id="{00000000-0008-0000-3300-0000CBD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76715" name="Imagen 2">
          <a:extLst>
            <a:ext uri="{FF2B5EF4-FFF2-40B4-BE49-F238E27FC236}">
              <a16:creationId xmlns:a16="http://schemas.microsoft.com/office/drawing/2014/main" id="{00000000-0008-0000-3400-0000CBC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75692" name="Imagen 2">
          <a:extLst>
            <a:ext uri="{FF2B5EF4-FFF2-40B4-BE49-F238E27FC236}">
              <a16:creationId xmlns:a16="http://schemas.microsoft.com/office/drawing/2014/main" id="{00000000-0008-0000-3500-0000CCC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64468" name="Imagen 2">
          <a:extLst>
            <a:ext uri="{FF2B5EF4-FFF2-40B4-BE49-F238E27FC236}">
              <a16:creationId xmlns:a16="http://schemas.microsoft.com/office/drawing/2014/main" id="{00000000-0008-0000-3600-0000F49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63464" name="Imagen 2">
          <a:extLst>
            <a:ext uri="{FF2B5EF4-FFF2-40B4-BE49-F238E27FC236}">
              <a16:creationId xmlns:a16="http://schemas.microsoft.com/office/drawing/2014/main" id="{00000000-0008-0000-3700-0000089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62418" name="Imagen 2">
          <a:extLst>
            <a:ext uri="{FF2B5EF4-FFF2-40B4-BE49-F238E27FC236}">
              <a16:creationId xmlns:a16="http://schemas.microsoft.com/office/drawing/2014/main" id="{00000000-0008-0000-3800-0000F29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61395" name="Imagen 2">
          <a:extLst>
            <a:ext uri="{FF2B5EF4-FFF2-40B4-BE49-F238E27FC236}">
              <a16:creationId xmlns:a16="http://schemas.microsoft.com/office/drawing/2014/main" id="{00000000-0008-0000-3900-0000F39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60372" name="Imagen 2">
          <a:extLst>
            <a:ext uri="{FF2B5EF4-FFF2-40B4-BE49-F238E27FC236}">
              <a16:creationId xmlns:a16="http://schemas.microsoft.com/office/drawing/2014/main" id="{00000000-0008-0000-3A00-0000F48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58367" name="Imagen 2">
          <a:extLst>
            <a:ext uri="{FF2B5EF4-FFF2-40B4-BE49-F238E27FC236}">
              <a16:creationId xmlns:a16="http://schemas.microsoft.com/office/drawing/2014/main" id="{00000000-0008-0000-3B00-00001F8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57310" name="Imagen 2">
          <a:extLst>
            <a:ext uri="{FF2B5EF4-FFF2-40B4-BE49-F238E27FC236}">
              <a16:creationId xmlns:a16="http://schemas.microsoft.com/office/drawing/2014/main" id="{00000000-0008-0000-3C00-0000FE8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55263" name="Imagen 2">
          <a:extLst>
            <a:ext uri="{FF2B5EF4-FFF2-40B4-BE49-F238E27FC236}">
              <a16:creationId xmlns:a16="http://schemas.microsoft.com/office/drawing/2014/main" id="{00000000-0008-0000-3D00-0000FF7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52193" name="Imagen 2">
          <a:extLst>
            <a:ext uri="{FF2B5EF4-FFF2-40B4-BE49-F238E27FC236}">
              <a16:creationId xmlns:a16="http://schemas.microsoft.com/office/drawing/2014/main" id="{00000000-0008-0000-3E00-0000016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50147" name="Imagen 2">
          <a:extLst>
            <a:ext uri="{FF2B5EF4-FFF2-40B4-BE49-F238E27FC236}">
              <a16:creationId xmlns:a16="http://schemas.microsoft.com/office/drawing/2014/main" id="{00000000-0008-0000-3F00-0000036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49124" name="Imagen 2">
          <a:extLst>
            <a:ext uri="{FF2B5EF4-FFF2-40B4-BE49-F238E27FC236}">
              <a16:creationId xmlns:a16="http://schemas.microsoft.com/office/drawing/2014/main" id="{00000000-0008-0000-4000-0000046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48101" name="Imagen 2">
          <a:extLst>
            <a:ext uri="{FF2B5EF4-FFF2-40B4-BE49-F238E27FC236}">
              <a16:creationId xmlns:a16="http://schemas.microsoft.com/office/drawing/2014/main" id="{00000000-0008-0000-4100-0000055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44017" name="Imagen 2">
          <a:extLst>
            <a:ext uri="{FF2B5EF4-FFF2-40B4-BE49-F238E27FC236}">
              <a16:creationId xmlns:a16="http://schemas.microsoft.com/office/drawing/2014/main" id="{00000000-0008-0000-4200-0000114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43014" name="Imagen 2">
          <a:extLst>
            <a:ext uri="{FF2B5EF4-FFF2-40B4-BE49-F238E27FC236}">
              <a16:creationId xmlns:a16="http://schemas.microsoft.com/office/drawing/2014/main" id="{00000000-0008-0000-4300-0000264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40948" name="Imagen 2">
          <a:extLst>
            <a:ext uri="{FF2B5EF4-FFF2-40B4-BE49-F238E27FC236}">
              <a16:creationId xmlns:a16="http://schemas.microsoft.com/office/drawing/2014/main" id="{00000000-0008-0000-4400-0000144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41971" name="Imagen 2">
          <a:extLst>
            <a:ext uri="{FF2B5EF4-FFF2-40B4-BE49-F238E27FC236}">
              <a16:creationId xmlns:a16="http://schemas.microsoft.com/office/drawing/2014/main" id="{00000000-0008-0000-4500-0000134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39930" name="Imagen 2">
          <a:extLst>
            <a:ext uri="{FF2B5EF4-FFF2-40B4-BE49-F238E27FC236}">
              <a16:creationId xmlns:a16="http://schemas.microsoft.com/office/drawing/2014/main" id="{00000000-0008-0000-4600-00001A3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38905" name="Imagen 2">
          <a:extLst>
            <a:ext uri="{FF2B5EF4-FFF2-40B4-BE49-F238E27FC236}">
              <a16:creationId xmlns:a16="http://schemas.microsoft.com/office/drawing/2014/main" id="{00000000-0008-0000-4700-0000193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36859" name="Imagen 2">
          <a:extLst>
            <a:ext uri="{FF2B5EF4-FFF2-40B4-BE49-F238E27FC236}">
              <a16:creationId xmlns:a16="http://schemas.microsoft.com/office/drawing/2014/main" id="{00000000-0008-0000-4800-00001B3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35881" name="Imagen 2">
          <a:extLst>
            <a:ext uri="{FF2B5EF4-FFF2-40B4-BE49-F238E27FC236}">
              <a16:creationId xmlns:a16="http://schemas.microsoft.com/office/drawing/2014/main" id="{00000000-0008-0000-4900-0000492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33792" name="Imagen 2">
          <a:extLst>
            <a:ext uri="{FF2B5EF4-FFF2-40B4-BE49-F238E27FC236}">
              <a16:creationId xmlns:a16="http://schemas.microsoft.com/office/drawing/2014/main" id="{00000000-0008-0000-4A00-0000202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32769" name="Imagen 2">
          <a:extLst>
            <a:ext uri="{FF2B5EF4-FFF2-40B4-BE49-F238E27FC236}">
              <a16:creationId xmlns:a16="http://schemas.microsoft.com/office/drawing/2014/main" id="{00000000-0008-0000-4B00-0000212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31748" name="Imagen 2">
          <a:extLst>
            <a:ext uri="{FF2B5EF4-FFF2-40B4-BE49-F238E27FC236}">
              <a16:creationId xmlns:a16="http://schemas.microsoft.com/office/drawing/2014/main" id="{00000000-0008-0000-4C00-0000241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29702" name="Imagen 2">
          <a:extLst>
            <a:ext uri="{FF2B5EF4-FFF2-40B4-BE49-F238E27FC236}">
              <a16:creationId xmlns:a16="http://schemas.microsoft.com/office/drawing/2014/main" id="{00000000-0008-0000-4D00-0000261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27655" name="Imagen 2">
          <a:extLst>
            <a:ext uri="{FF2B5EF4-FFF2-40B4-BE49-F238E27FC236}">
              <a16:creationId xmlns:a16="http://schemas.microsoft.com/office/drawing/2014/main" id="{00000000-0008-0000-4E00-0000270D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19487" name="Imagen 2">
          <a:extLst>
            <a:ext uri="{FF2B5EF4-FFF2-40B4-BE49-F238E27FC236}">
              <a16:creationId xmlns:a16="http://schemas.microsoft.com/office/drawing/2014/main" id="{00000000-0008-0000-4F00-00003FE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22550" name="Imagen 2">
          <a:extLst>
            <a:ext uri="{FF2B5EF4-FFF2-40B4-BE49-F238E27FC236}">
              <a16:creationId xmlns:a16="http://schemas.microsoft.com/office/drawing/2014/main" id="{00000000-0008-0000-5000-000036F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13342" name="Imagen 2">
          <a:extLst>
            <a:ext uri="{FF2B5EF4-FFF2-40B4-BE49-F238E27FC236}">
              <a16:creationId xmlns:a16="http://schemas.microsoft.com/office/drawing/2014/main" id="{00000000-0008-0000-5100-00003ED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17434" name="Imagen 2">
          <a:extLst>
            <a:ext uri="{FF2B5EF4-FFF2-40B4-BE49-F238E27FC236}">
              <a16:creationId xmlns:a16="http://schemas.microsoft.com/office/drawing/2014/main" id="{00000000-0008-0000-5200-00003AE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16411" name="Imagen 2">
          <a:extLst>
            <a:ext uri="{FF2B5EF4-FFF2-40B4-BE49-F238E27FC236}">
              <a16:creationId xmlns:a16="http://schemas.microsoft.com/office/drawing/2014/main" id="{00000000-0008-0000-5300-00003BE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10277" name="Imagen 2">
          <a:extLst>
            <a:ext uri="{FF2B5EF4-FFF2-40B4-BE49-F238E27FC236}">
              <a16:creationId xmlns:a16="http://schemas.microsoft.com/office/drawing/2014/main" id="{00000000-0008-0000-5400-000045C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08232" name="Imagen 2">
          <a:extLst>
            <a:ext uri="{FF2B5EF4-FFF2-40B4-BE49-F238E27FC236}">
              <a16:creationId xmlns:a16="http://schemas.microsoft.com/office/drawing/2014/main" id="{00000000-0008-0000-5500-000048C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507209" name="Imagen 2">
          <a:extLst>
            <a:ext uri="{FF2B5EF4-FFF2-40B4-BE49-F238E27FC236}">
              <a16:creationId xmlns:a16="http://schemas.microsoft.com/office/drawing/2014/main" id="{00000000-0008-0000-5600-000049B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06186" name="Imagen 2">
          <a:extLst>
            <a:ext uri="{FF2B5EF4-FFF2-40B4-BE49-F238E27FC236}">
              <a16:creationId xmlns:a16="http://schemas.microsoft.com/office/drawing/2014/main" id="{00000000-0008-0000-5700-00004AB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04141" name="Imagen 2">
          <a:extLst>
            <a:ext uri="{FF2B5EF4-FFF2-40B4-BE49-F238E27FC236}">
              <a16:creationId xmlns:a16="http://schemas.microsoft.com/office/drawing/2014/main" id="{00000000-0008-0000-5800-00004DB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502101" name="Imagen 2">
          <a:extLst>
            <a:ext uri="{FF2B5EF4-FFF2-40B4-BE49-F238E27FC236}">
              <a16:creationId xmlns:a16="http://schemas.microsoft.com/office/drawing/2014/main" id="{00000000-0008-0000-5900-000055A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99032" name="Imagen 2">
          <a:extLst>
            <a:ext uri="{FF2B5EF4-FFF2-40B4-BE49-F238E27FC236}">
              <a16:creationId xmlns:a16="http://schemas.microsoft.com/office/drawing/2014/main" id="{00000000-0008-0000-5A00-0000589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96986" name="Imagen 2">
          <a:extLst>
            <a:ext uri="{FF2B5EF4-FFF2-40B4-BE49-F238E27FC236}">
              <a16:creationId xmlns:a16="http://schemas.microsoft.com/office/drawing/2014/main" id="{00000000-0008-0000-5B00-00005A9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92919" name="Imagen 2">
          <a:extLst>
            <a:ext uri="{FF2B5EF4-FFF2-40B4-BE49-F238E27FC236}">
              <a16:creationId xmlns:a16="http://schemas.microsoft.com/office/drawing/2014/main" id="{00000000-0008-0000-5C00-0000778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90912" name="Imagen 2">
          <a:extLst>
            <a:ext uri="{FF2B5EF4-FFF2-40B4-BE49-F238E27FC236}">
              <a16:creationId xmlns:a16="http://schemas.microsoft.com/office/drawing/2014/main" id="{00000000-0008-0000-5D00-0000A07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87802" name="Imagen 2">
          <a:extLst>
            <a:ext uri="{FF2B5EF4-FFF2-40B4-BE49-F238E27FC236}">
              <a16:creationId xmlns:a16="http://schemas.microsoft.com/office/drawing/2014/main" id="{00000000-0008-0000-5E00-00007A7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85766" name="Imagen 2">
          <a:extLst>
            <a:ext uri="{FF2B5EF4-FFF2-40B4-BE49-F238E27FC236}">
              <a16:creationId xmlns:a16="http://schemas.microsoft.com/office/drawing/2014/main" id="{00000000-0008-0000-5F00-0000866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83709" name="Imagen 2">
          <a:extLst>
            <a:ext uri="{FF2B5EF4-FFF2-40B4-BE49-F238E27FC236}">
              <a16:creationId xmlns:a16="http://schemas.microsoft.com/office/drawing/2014/main" id="{00000000-0008-0000-6000-00007D6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81672" name="Imagen 2">
          <a:extLst>
            <a:ext uri="{FF2B5EF4-FFF2-40B4-BE49-F238E27FC236}">
              <a16:creationId xmlns:a16="http://schemas.microsoft.com/office/drawing/2014/main" id="{00000000-0008-0000-6100-0000885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80648" name="Imagen 2">
          <a:extLst>
            <a:ext uri="{FF2B5EF4-FFF2-40B4-BE49-F238E27FC236}">
              <a16:creationId xmlns:a16="http://schemas.microsoft.com/office/drawing/2014/main" id="{00000000-0008-0000-6200-0000885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82696" name="Imagen 2">
          <a:extLst>
            <a:ext uri="{FF2B5EF4-FFF2-40B4-BE49-F238E27FC236}">
              <a16:creationId xmlns:a16="http://schemas.microsoft.com/office/drawing/2014/main" id="{00000000-0008-0000-6300-0000885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73490" name="Imagen 2">
          <a:extLst>
            <a:ext uri="{FF2B5EF4-FFF2-40B4-BE49-F238E27FC236}">
              <a16:creationId xmlns:a16="http://schemas.microsoft.com/office/drawing/2014/main" id="{00000000-0008-0000-6400-0000923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76561" name="Imagen 2">
          <a:extLst>
            <a:ext uri="{FF2B5EF4-FFF2-40B4-BE49-F238E27FC236}">
              <a16:creationId xmlns:a16="http://schemas.microsoft.com/office/drawing/2014/main" id="{00000000-0008-0000-6500-0000914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74514" name="Imagen 2">
          <a:extLst>
            <a:ext uri="{FF2B5EF4-FFF2-40B4-BE49-F238E27FC236}">
              <a16:creationId xmlns:a16="http://schemas.microsoft.com/office/drawing/2014/main" id="{00000000-0008-0000-6600-0000923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78607" name="Imagen 2">
          <a:extLst>
            <a:ext uri="{FF2B5EF4-FFF2-40B4-BE49-F238E27FC236}">
              <a16:creationId xmlns:a16="http://schemas.microsoft.com/office/drawing/2014/main" id="{00000000-0008-0000-6700-00008F4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71448" name="Imagen 2">
          <a:extLst>
            <a:ext uri="{FF2B5EF4-FFF2-40B4-BE49-F238E27FC236}">
              <a16:creationId xmlns:a16="http://schemas.microsoft.com/office/drawing/2014/main" id="{00000000-0008-0000-6800-0000983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70427" name="Imagen 2">
          <a:extLst>
            <a:ext uri="{FF2B5EF4-FFF2-40B4-BE49-F238E27FC236}">
              <a16:creationId xmlns:a16="http://schemas.microsoft.com/office/drawing/2014/main" id="{00000000-0008-0000-6900-00009B2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69411" name="Imagen 2">
          <a:extLst>
            <a:ext uri="{FF2B5EF4-FFF2-40B4-BE49-F238E27FC236}">
              <a16:creationId xmlns:a16="http://schemas.microsoft.com/office/drawing/2014/main" id="{00000000-0008-0000-6A00-0000A32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63297" name="Imagen 2">
          <a:extLst>
            <a:ext uri="{FF2B5EF4-FFF2-40B4-BE49-F238E27FC236}">
              <a16:creationId xmlns:a16="http://schemas.microsoft.com/office/drawing/2014/main" id="{00000000-0008-0000-6B00-0000C11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66362" name="Imagen 2">
          <a:extLst>
            <a:ext uri="{FF2B5EF4-FFF2-40B4-BE49-F238E27FC236}">
              <a16:creationId xmlns:a16="http://schemas.microsoft.com/office/drawing/2014/main" id="{00000000-0008-0000-6C00-0000BA1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67383" name="Imagen 2">
          <a:extLst>
            <a:ext uri="{FF2B5EF4-FFF2-40B4-BE49-F238E27FC236}">
              <a16:creationId xmlns:a16="http://schemas.microsoft.com/office/drawing/2014/main" id="{00000000-0008-0000-6D00-0000B72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64317" name="Imagen 2">
          <a:extLst>
            <a:ext uri="{FF2B5EF4-FFF2-40B4-BE49-F238E27FC236}">
              <a16:creationId xmlns:a16="http://schemas.microsoft.com/office/drawing/2014/main" id="{00000000-0008-0000-6E00-0000BD1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58182" name="Imagen 2">
          <a:extLst>
            <a:ext uri="{FF2B5EF4-FFF2-40B4-BE49-F238E27FC236}">
              <a16:creationId xmlns:a16="http://schemas.microsoft.com/office/drawing/2014/main" id="{00000000-0008-0000-6F00-0000C6FD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62275" name="Imagen 2">
          <a:extLst>
            <a:ext uri="{FF2B5EF4-FFF2-40B4-BE49-F238E27FC236}">
              <a16:creationId xmlns:a16="http://schemas.microsoft.com/office/drawing/2014/main" id="{00000000-0008-0000-7000-0000C30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60228" name="Imagen 2">
          <a:extLst>
            <a:ext uri="{FF2B5EF4-FFF2-40B4-BE49-F238E27FC236}">
              <a16:creationId xmlns:a16="http://schemas.microsoft.com/office/drawing/2014/main" id="{00000000-0008-0000-7100-0000C40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54091" name="Imagen 2">
          <a:extLst>
            <a:ext uri="{FF2B5EF4-FFF2-40B4-BE49-F238E27FC236}">
              <a16:creationId xmlns:a16="http://schemas.microsoft.com/office/drawing/2014/main" id="{00000000-0008-0000-7200-0000CBED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52051" name="Imagen 2">
          <a:extLst>
            <a:ext uri="{FF2B5EF4-FFF2-40B4-BE49-F238E27FC236}">
              <a16:creationId xmlns:a16="http://schemas.microsoft.com/office/drawing/2014/main" id="{00000000-0008-0000-7300-0000D3E5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51029" name="Imagen 2">
          <a:extLst>
            <a:ext uri="{FF2B5EF4-FFF2-40B4-BE49-F238E27FC236}">
              <a16:creationId xmlns:a16="http://schemas.microsoft.com/office/drawing/2014/main" id="{00000000-0008-0000-7400-0000D5E1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48985" name="Imagen 2">
          <a:extLst>
            <a:ext uri="{FF2B5EF4-FFF2-40B4-BE49-F238E27FC236}">
              <a16:creationId xmlns:a16="http://schemas.microsoft.com/office/drawing/2014/main" id="{00000000-0008-0000-7500-0000D9D9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44916" name="Imagen 2">
          <a:extLst>
            <a:ext uri="{FF2B5EF4-FFF2-40B4-BE49-F238E27FC236}">
              <a16:creationId xmlns:a16="http://schemas.microsoft.com/office/drawing/2014/main" id="{00000000-0008-0000-7600-0000F4C9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13267" name="Imagen 2">
          <a:extLst>
            <a:ext uri="{FF2B5EF4-FFF2-40B4-BE49-F238E27FC236}">
              <a16:creationId xmlns:a16="http://schemas.microsoft.com/office/drawing/2014/main" id="{00000000-0008-0000-7700-0000534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36722" name="Imagen 2">
          <a:extLst>
            <a:ext uri="{FF2B5EF4-FFF2-40B4-BE49-F238E27FC236}">
              <a16:creationId xmlns:a16="http://schemas.microsoft.com/office/drawing/2014/main" id="{00000000-0008-0000-7800-0000F2A9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35698" name="Imagen 2">
          <a:extLst>
            <a:ext uri="{FF2B5EF4-FFF2-40B4-BE49-F238E27FC236}">
              <a16:creationId xmlns:a16="http://schemas.microsoft.com/office/drawing/2014/main" id="{00000000-0008-0000-7900-0000F2A5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695325</xdr:colOff>
      <xdr:row>5</xdr:row>
      <xdr:rowOff>123825</xdr:rowOff>
    </xdr:to>
    <xdr:pic>
      <xdr:nvPicPr>
        <xdr:cNvPr id="426510" name="Imagen 2">
          <a:extLst>
            <a:ext uri="{FF2B5EF4-FFF2-40B4-BE49-F238E27FC236}">
              <a16:creationId xmlns:a16="http://schemas.microsoft.com/office/drawing/2014/main" id="{00000000-0008-0000-7A00-00000E8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7625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733425</xdr:colOff>
      <xdr:row>5</xdr:row>
      <xdr:rowOff>76200</xdr:rowOff>
    </xdr:to>
    <xdr:pic>
      <xdr:nvPicPr>
        <xdr:cNvPr id="424467" name="Imagen 2">
          <a:extLst>
            <a:ext uri="{FF2B5EF4-FFF2-40B4-BE49-F238E27FC236}">
              <a16:creationId xmlns:a16="http://schemas.microsoft.com/office/drawing/2014/main" id="{00000000-0008-0000-7B00-0000137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85725</xdr:rowOff>
    </xdr:from>
    <xdr:to>
      <xdr:col>2</xdr:col>
      <xdr:colOff>885825</xdr:colOff>
      <xdr:row>5</xdr:row>
      <xdr:rowOff>161925</xdr:rowOff>
    </xdr:to>
    <xdr:pic>
      <xdr:nvPicPr>
        <xdr:cNvPr id="423445" name="Imagen 2">
          <a:extLst>
            <a:ext uri="{FF2B5EF4-FFF2-40B4-BE49-F238E27FC236}">
              <a16:creationId xmlns:a16="http://schemas.microsoft.com/office/drawing/2014/main" id="{00000000-0008-0000-7C00-0000157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5725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866775</xdr:colOff>
      <xdr:row>5</xdr:row>
      <xdr:rowOff>123825</xdr:rowOff>
    </xdr:to>
    <xdr:pic>
      <xdr:nvPicPr>
        <xdr:cNvPr id="419375" name="Imagen 2">
          <a:extLst>
            <a:ext uri="{FF2B5EF4-FFF2-40B4-BE49-F238E27FC236}">
              <a16:creationId xmlns:a16="http://schemas.microsoft.com/office/drawing/2014/main" id="{00000000-0008-0000-7D00-00002F6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7625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733425</xdr:colOff>
      <xdr:row>5</xdr:row>
      <xdr:rowOff>76200</xdr:rowOff>
    </xdr:to>
    <xdr:pic>
      <xdr:nvPicPr>
        <xdr:cNvPr id="418357" name="Imagen 2">
          <a:extLst>
            <a:ext uri="{FF2B5EF4-FFF2-40B4-BE49-F238E27FC236}">
              <a16:creationId xmlns:a16="http://schemas.microsoft.com/office/drawing/2014/main" id="{00000000-0008-0000-7E00-0000356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85725</xdr:rowOff>
    </xdr:from>
    <xdr:to>
      <xdr:col>2</xdr:col>
      <xdr:colOff>1047750</xdr:colOff>
      <xdr:row>5</xdr:row>
      <xdr:rowOff>161925</xdr:rowOff>
    </xdr:to>
    <xdr:pic>
      <xdr:nvPicPr>
        <xdr:cNvPr id="417335" name="Imagen 2">
          <a:extLst>
            <a:ext uri="{FF2B5EF4-FFF2-40B4-BE49-F238E27FC236}">
              <a16:creationId xmlns:a16="http://schemas.microsoft.com/office/drawing/2014/main" id="{00000000-0008-0000-7F00-0000375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85725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9525</xdr:rowOff>
    </xdr:from>
    <xdr:to>
      <xdr:col>2</xdr:col>
      <xdr:colOff>952500</xdr:colOff>
      <xdr:row>5</xdr:row>
      <xdr:rowOff>85725</xdr:rowOff>
    </xdr:to>
    <xdr:pic>
      <xdr:nvPicPr>
        <xdr:cNvPr id="416310" name="Imagen 2">
          <a:extLst>
            <a:ext uri="{FF2B5EF4-FFF2-40B4-BE49-F238E27FC236}">
              <a16:creationId xmlns:a16="http://schemas.microsoft.com/office/drawing/2014/main" id="{00000000-0008-0000-8000-0000365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0</xdr:rowOff>
    </xdr:from>
    <xdr:to>
      <xdr:col>2</xdr:col>
      <xdr:colOff>1181100</xdr:colOff>
      <xdr:row>5</xdr:row>
      <xdr:rowOff>76200</xdr:rowOff>
    </xdr:to>
    <xdr:pic>
      <xdr:nvPicPr>
        <xdr:cNvPr id="415288" name="Imagen 2">
          <a:extLst>
            <a:ext uri="{FF2B5EF4-FFF2-40B4-BE49-F238E27FC236}">
              <a16:creationId xmlns:a16="http://schemas.microsoft.com/office/drawing/2014/main" id="{00000000-0008-0000-8100-0000385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12224" name="Imagen 2">
          <a:extLst>
            <a:ext uri="{FF2B5EF4-FFF2-40B4-BE49-F238E27FC236}">
              <a16:creationId xmlns:a16="http://schemas.microsoft.com/office/drawing/2014/main" id="{00000000-0008-0000-8200-0000404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11202" name="Imagen 2">
          <a:extLst>
            <a:ext uri="{FF2B5EF4-FFF2-40B4-BE49-F238E27FC236}">
              <a16:creationId xmlns:a16="http://schemas.microsoft.com/office/drawing/2014/main" id="{00000000-0008-0000-8300-0000424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08153" name="Imagen 2">
          <a:extLst>
            <a:ext uri="{FF2B5EF4-FFF2-40B4-BE49-F238E27FC236}">
              <a16:creationId xmlns:a16="http://schemas.microsoft.com/office/drawing/2014/main" id="{00000000-0008-0000-8400-0000593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09179" name="Imagen 2">
          <a:extLst>
            <a:ext uri="{FF2B5EF4-FFF2-40B4-BE49-F238E27FC236}">
              <a16:creationId xmlns:a16="http://schemas.microsoft.com/office/drawing/2014/main" id="{00000000-0008-0000-8500-00005B3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07131" name="Imagen 2">
          <a:extLst>
            <a:ext uri="{FF2B5EF4-FFF2-40B4-BE49-F238E27FC236}">
              <a16:creationId xmlns:a16="http://schemas.microsoft.com/office/drawing/2014/main" id="{00000000-0008-0000-8600-00005B3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857250</xdr:colOff>
      <xdr:row>5</xdr:row>
      <xdr:rowOff>76200</xdr:rowOff>
    </xdr:to>
    <xdr:pic>
      <xdr:nvPicPr>
        <xdr:cNvPr id="406108" name="Imagen 2">
          <a:extLst>
            <a:ext uri="{FF2B5EF4-FFF2-40B4-BE49-F238E27FC236}">
              <a16:creationId xmlns:a16="http://schemas.microsoft.com/office/drawing/2014/main" id="{00000000-0008-0000-8700-00005C3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05090" name="Imagen 2">
          <a:extLst>
            <a:ext uri="{FF2B5EF4-FFF2-40B4-BE49-F238E27FC236}">
              <a16:creationId xmlns:a16="http://schemas.microsoft.com/office/drawing/2014/main" id="{00000000-0008-0000-8800-0000622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403044" name="Imagen 2">
          <a:extLst>
            <a:ext uri="{FF2B5EF4-FFF2-40B4-BE49-F238E27FC236}">
              <a16:creationId xmlns:a16="http://schemas.microsoft.com/office/drawing/2014/main" id="{00000000-0008-0000-8900-0000642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402023" name="Imagen 2">
          <a:extLst>
            <a:ext uri="{FF2B5EF4-FFF2-40B4-BE49-F238E27FC236}">
              <a16:creationId xmlns:a16="http://schemas.microsoft.com/office/drawing/2014/main" id="{00000000-0008-0000-8A00-0000672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99986" name="Imagen 2">
          <a:extLst>
            <a:ext uri="{FF2B5EF4-FFF2-40B4-BE49-F238E27FC236}">
              <a16:creationId xmlns:a16="http://schemas.microsoft.com/office/drawing/2014/main" id="{00000000-0008-0000-8B00-0000721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98963" name="Imagen 2">
          <a:extLst>
            <a:ext uri="{FF2B5EF4-FFF2-40B4-BE49-F238E27FC236}">
              <a16:creationId xmlns:a16="http://schemas.microsoft.com/office/drawing/2014/main" id="{00000000-0008-0000-8C00-0000731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97941" name="Imagen 2">
          <a:extLst>
            <a:ext uri="{FF2B5EF4-FFF2-40B4-BE49-F238E27FC236}">
              <a16:creationId xmlns:a16="http://schemas.microsoft.com/office/drawing/2014/main" id="{00000000-0008-0000-8D00-0000751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96918" name="Imagen 2">
          <a:extLst>
            <a:ext uri="{FF2B5EF4-FFF2-40B4-BE49-F238E27FC236}">
              <a16:creationId xmlns:a16="http://schemas.microsoft.com/office/drawing/2014/main" id="{00000000-0008-0000-8E00-0000760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95902" name="Imagen 2">
          <a:extLst>
            <a:ext uri="{FF2B5EF4-FFF2-40B4-BE49-F238E27FC236}">
              <a16:creationId xmlns:a16="http://schemas.microsoft.com/office/drawing/2014/main" id="{00000000-0008-0000-8F00-00007E0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94882" name="Imagen 2">
          <a:extLst>
            <a:ext uri="{FF2B5EF4-FFF2-40B4-BE49-F238E27FC236}">
              <a16:creationId xmlns:a16="http://schemas.microsoft.com/office/drawing/2014/main" id="{00000000-0008-0000-9000-00008206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93861" name="Imagen 2">
          <a:extLst>
            <a:ext uri="{FF2B5EF4-FFF2-40B4-BE49-F238E27FC236}">
              <a16:creationId xmlns:a16="http://schemas.microsoft.com/office/drawing/2014/main" id="{00000000-0008-0000-9100-0000850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92838" name="Imagen 2">
          <a:extLst>
            <a:ext uri="{FF2B5EF4-FFF2-40B4-BE49-F238E27FC236}">
              <a16:creationId xmlns:a16="http://schemas.microsoft.com/office/drawing/2014/main" id="{00000000-0008-0000-9200-000086F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91815" name="Imagen 2">
          <a:extLst>
            <a:ext uri="{FF2B5EF4-FFF2-40B4-BE49-F238E27FC236}">
              <a16:creationId xmlns:a16="http://schemas.microsoft.com/office/drawing/2014/main" id="{00000000-0008-0000-9300-000087F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89811" name="Imagen 2">
          <a:extLst>
            <a:ext uri="{FF2B5EF4-FFF2-40B4-BE49-F238E27FC236}">
              <a16:creationId xmlns:a16="http://schemas.microsoft.com/office/drawing/2014/main" id="{00000000-0008-0000-9400-0000B3F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88757" name="Imagen 2">
          <a:extLst>
            <a:ext uri="{FF2B5EF4-FFF2-40B4-BE49-F238E27FC236}">
              <a16:creationId xmlns:a16="http://schemas.microsoft.com/office/drawing/2014/main" id="{00000000-0008-0000-9500-000095E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87729" name="Imagen 2">
          <a:extLst>
            <a:ext uri="{FF2B5EF4-FFF2-40B4-BE49-F238E27FC236}">
              <a16:creationId xmlns:a16="http://schemas.microsoft.com/office/drawing/2014/main" id="{00000000-0008-0000-9600-000091E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85684" name="Imagen 2">
          <a:extLst>
            <a:ext uri="{FF2B5EF4-FFF2-40B4-BE49-F238E27FC236}">
              <a16:creationId xmlns:a16="http://schemas.microsoft.com/office/drawing/2014/main" id="{00000000-0008-0000-9700-000094E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84660" name="Imagen 2">
          <a:extLst>
            <a:ext uri="{FF2B5EF4-FFF2-40B4-BE49-F238E27FC236}">
              <a16:creationId xmlns:a16="http://schemas.microsoft.com/office/drawing/2014/main" id="{00000000-0008-0000-9800-000094D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83636" name="Imagen 2">
          <a:extLst>
            <a:ext uri="{FF2B5EF4-FFF2-40B4-BE49-F238E27FC236}">
              <a16:creationId xmlns:a16="http://schemas.microsoft.com/office/drawing/2014/main" id="{00000000-0008-0000-9900-000094D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82613" name="Imagen 2">
          <a:extLst>
            <a:ext uri="{FF2B5EF4-FFF2-40B4-BE49-F238E27FC236}">
              <a16:creationId xmlns:a16="http://schemas.microsoft.com/office/drawing/2014/main" id="{00000000-0008-0000-9A00-000095D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79546" name="Imagen 2">
          <a:extLst>
            <a:ext uri="{FF2B5EF4-FFF2-40B4-BE49-F238E27FC236}">
              <a16:creationId xmlns:a16="http://schemas.microsoft.com/office/drawing/2014/main" id="{00000000-0008-0000-9B00-00009AC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77500" name="Imagen 2">
          <a:extLst>
            <a:ext uri="{FF2B5EF4-FFF2-40B4-BE49-F238E27FC236}">
              <a16:creationId xmlns:a16="http://schemas.microsoft.com/office/drawing/2014/main" id="{00000000-0008-0000-9C00-00009CC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76477" name="Imagen 2">
          <a:extLst>
            <a:ext uri="{FF2B5EF4-FFF2-40B4-BE49-F238E27FC236}">
              <a16:creationId xmlns:a16="http://schemas.microsoft.com/office/drawing/2014/main" id="{00000000-0008-0000-9D00-00009DB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75455" name="Imagen 2">
          <a:extLst>
            <a:ext uri="{FF2B5EF4-FFF2-40B4-BE49-F238E27FC236}">
              <a16:creationId xmlns:a16="http://schemas.microsoft.com/office/drawing/2014/main" id="{00000000-0008-0000-9E00-00009FB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74433" name="Imagen 2">
          <a:extLst>
            <a:ext uri="{FF2B5EF4-FFF2-40B4-BE49-F238E27FC236}">
              <a16:creationId xmlns:a16="http://schemas.microsoft.com/office/drawing/2014/main" id="{00000000-0008-0000-9F00-0000A1B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73410" name="Imagen 2">
          <a:extLst>
            <a:ext uri="{FF2B5EF4-FFF2-40B4-BE49-F238E27FC236}">
              <a16:creationId xmlns:a16="http://schemas.microsoft.com/office/drawing/2014/main" id="{00000000-0008-0000-A000-0000A2B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72388" name="Imagen 2">
          <a:extLst>
            <a:ext uri="{FF2B5EF4-FFF2-40B4-BE49-F238E27FC236}">
              <a16:creationId xmlns:a16="http://schemas.microsoft.com/office/drawing/2014/main" id="{00000000-0008-0000-A100-0000A4A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71369" name="Imagen 2">
          <a:extLst>
            <a:ext uri="{FF2B5EF4-FFF2-40B4-BE49-F238E27FC236}">
              <a16:creationId xmlns:a16="http://schemas.microsoft.com/office/drawing/2014/main" id="{00000000-0008-0000-A200-0000A9A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70346" name="Imagen 2">
          <a:extLst>
            <a:ext uri="{FF2B5EF4-FFF2-40B4-BE49-F238E27FC236}">
              <a16:creationId xmlns:a16="http://schemas.microsoft.com/office/drawing/2014/main" id="{00000000-0008-0000-A300-0000AAA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69324" name="Imagen 2">
          <a:extLst>
            <a:ext uri="{FF2B5EF4-FFF2-40B4-BE49-F238E27FC236}">
              <a16:creationId xmlns:a16="http://schemas.microsoft.com/office/drawing/2014/main" id="{00000000-0008-0000-A400-0000ACA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67291" name="Imagen 2">
          <a:extLst>
            <a:ext uri="{FF2B5EF4-FFF2-40B4-BE49-F238E27FC236}">
              <a16:creationId xmlns:a16="http://schemas.microsoft.com/office/drawing/2014/main" id="{00000000-0008-0000-A500-0000BB9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66267" name="Imagen 2">
          <a:extLst>
            <a:ext uri="{FF2B5EF4-FFF2-40B4-BE49-F238E27FC236}">
              <a16:creationId xmlns:a16="http://schemas.microsoft.com/office/drawing/2014/main" id="{00000000-0008-0000-A600-0000BB9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65244" name="Imagen 2">
          <a:extLst>
            <a:ext uri="{FF2B5EF4-FFF2-40B4-BE49-F238E27FC236}">
              <a16:creationId xmlns:a16="http://schemas.microsoft.com/office/drawing/2014/main" id="{00000000-0008-0000-A700-0000BC9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63198" name="Imagen 2">
          <a:extLst>
            <a:ext uri="{FF2B5EF4-FFF2-40B4-BE49-F238E27FC236}">
              <a16:creationId xmlns:a16="http://schemas.microsoft.com/office/drawing/2014/main" id="{00000000-0008-0000-A800-0000BE8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62175" name="Imagen 2">
          <a:extLst>
            <a:ext uri="{FF2B5EF4-FFF2-40B4-BE49-F238E27FC236}">
              <a16:creationId xmlns:a16="http://schemas.microsoft.com/office/drawing/2014/main" id="{00000000-0008-0000-A900-0000BF8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60147" name="Imagen 2">
          <a:extLst>
            <a:ext uri="{FF2B5EF4-FFF2-40B4-BE49-F238E27FC236}">
              <a16:creationId xmlns:a16="http://schemas.microsoft.com/office/drawing/2014/main" id="{00000000-0008-0000-AA00-0000D37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58099" name="Imagen 2">
          <a:extLst>
            <a:ext uri="{FF2B5EF4-FFF2-40B4-BE49-F238E27FC236}">
              <a16:creationId xmlns:a16="http://schemas.microsoft.com/office/drawing/2014/main" id="{00000000-0008-0000-AB00-0000D37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56054" name="Imagen 2">
          <a:extLst>
            <a:ext uri="{FF2B5EF4-FFF2-40B4-BE49-F238E27FC236}">
              <a16:creationId xmlns:a16="http://schemas.microsoft.com/office/drawing/2014/main" id="{00000000-0008-0000-AC00-0000D66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55030" name="Imagen 2">
          <a:extLst>
            <a:ext uri="{FF2B5EF4-FFF2-40B4-BE49-F238E27FC236}">
              <a16:creationId xmlns:a16="http://schemas.microsoft.com/office/drawing/2014/main" id="{00000000-0008-0000-AD00-0000D66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54008" name="Imagen 2">
          <a:extLst>
            <a:ext uri="{FF2B5EF4-FFF2-40B4-BE49-F238E27FC236}">
              <a16:creationId xmlns:a16="http://schemas.microsoft.com/office/drawing/2014/main" id="{00000000-0008-0000-AE00-0000D86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52994" name="Imagen 2">
          <a:extLst>
            <a:ext uri="{FF2B5EF4-FFF2-40B4-BE49-F238E27FC236}">
              <a16:creationId xmlns:a16="http://schemas.microsoft.com/office/drawing/2014/main" id="{00000000-0008-0000-AF00-0000E26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51971" name="Imagen 2">
          <a:extLst>
            <a:ext uri="{FF2B5EF4-FFF2-40B4-BE49-F238E27FC236}">
              <a16:creationId xmlns:a16="http://schemas.microsoft.com/office/drawing/2014/main" id="{00000000-0008-0000-B000-0000E35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50949" name="Imagen 2">
          <a:extLst>
            <a:ext uri="{FF2B5EF4-FFF2-40B4-BE49-F238E27FC236}">
              <a16:creationId xmlns:a16="http://schemas.microsoft.com/office/drawing/2014/main" id="{00000000-0008-0000-B100-0000E55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49925" name="Imagen 2">
          <a:extLst>
            <a:ext uri="{FF2B5EF4-FFF2-40B4-BE49-F238E27FC236}">
              <a16:creationId xmlns:a16="http://schemas.microsoft.com/office/drawing/2014/main" id="{00000000-0008-0000-B200-0000E55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48904" name="Imagen 2">
          <a:extLst>
            <a:ext uri="{FF2B5EF4-FFF2-40B4-BE49-F238E27FC236}">
              <a16:creationId xmlns:a16="http://schemas.microsoft.com/office/drawing/2014/main" id="{00000000-0008-0000-B300-0000E85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47881" name="Imagen 2">
          <a:extLst>
            <a:ext uri="{FF2B5EF4-FFF2-40B4-BE49-F238E27FC236}">
              <a16:creationId xmlns:a16="http://schemas.microsoft.com/office/drawing/2014/main" id="{00000000-0008-0000-B400-0000E94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46858" name="Imagen 2">
          <a:extLst>
            <a:ext uri="{FF2B5EF4-FFF2-40B4-BE49-F238E27FC236}">
              <a16:creationId xmlns:a16="http://schemas.microsoft.com/office/drawing/2014/main" id="{00000000-0008-0000-B500-0000EA4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45836" name="Imagen 2">
          <a:extLst>
            <a:ext uri="{FF2B5EF4-FFF2-40B4-BE49-F238E27FC236}">
              <a16:creationId xmlns:a16="http://schemas.microsoft.com/office/drawing/2014/main" id="{00000000-0008-0000-B600-0000EC4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42786" name="Imagen 2">
          <a:extLst>
            <a:ext uri="{FF2B5EF4-FFF2-40B4-BE49-F238E27FC236}">
              <a16:creationId xmlns:a16="http://schemas.microsoft.com/office/drawing/2014/main" id="{00000000-0008-0000-B700-0000023B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41749" name="Imagen 2">
          <a:extLst>
            <a:ext uri="{FF2B5EF4-FFF2-40B4-BE49-F238E27FC236}">
              <a16:creationId xmlns:a16="http://schemas.microsoft.com/office/drawing/2014/main" id="{00000000-0008-0000-B800-0000F53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40726" name="Imagen 2">
          <a:extLst>
            <a:ext uri="{FF2B5EF4-FFF2-40B4-BE49-F238E27FC236}">
              <a16:creationId xmlns:a16="http://schemas.microsoft.com/office/drawing/2014/main" id="{00000000-0008-0000-B900-0000F63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39710" name="Imagen 2">
          <a:extLst>
            <a:ext uri="{FF2B5EF4-FFF2-40B4-BE49-F238E27FC236}">
              <a16:creationId xmlns:a16="http://schemas.microsoft.com/office/drawing/2014/main" id="{00000000-0008-0000-BA00-0000FE2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8686" name="Imagen 2">
          <a:extLst>
            <a:ext uri="{FF2B5EF4-FFF2-40B4-BE49-F238E27FC236}">
              <a16:creationId xmlns:a16="http://schemas.microsoft.com/office/drawing/2014/main" id="{00000000-0008-0000-BB00-0000FE2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37665" name="Imagen 2">
          <a:extLst>
            <a:ext uri="{FF2B5EF4-FFF2-40B4-BE49-F238E27FC236}">
              <a16:creationId xmlns:a16="http://schemas.microsoft.com/office/drawing/2014/main" id="{00000000-0008-0000-BC00-00000127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34598" name="Imagen 2">
          <a:extLst>
            <a:ext uri="{FF2B5EF4-FFF2-40B4-BE49-F238E27FC236}">
              <a16:creationId xmlns:a16="http://schemas.microsoft.com/office/drawing/2014/main" id="{00000000-0008-0000-BD00-0000061B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1537" name="Imagen 2">
          <a:extLst>
            <a:ext uri="{FF2B5EF4-FFF2-40B4-BE49-F238E27FC236}">
              <a16:creationId xmlns:a16="http://schemas.microsoft.com/office/drawing/2014/main" id="{00000000-0008-0000-BE00-0000110F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22356" name="Imagen 2">
          <a:extLst>
            <a:ext uri="{FF2B5EF4-FFF2-40B4-BE49-F238E27FC236}">
              <a16:creationId xmlns:a16="http://schemas.microsoft.com/office/drawing/2014/main" id="{00000000-0008-0000-BF00-000034E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27443" name="Imagen 2">
          <a:extLst>
            <a:ext uri="{FF2B5EF4-FFF2-40B4-BE49-F238E27FC236}">
              <a16:creationId xmlns:a16="http://schemas.microsoft.com/office/drawing/2014/main" id="{00000000-0008-0000-C000-000013F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5398" name="Imagen 2">
          <a:extLst>
            <a:ext uri="{FF2B5EF4-FFF2-40B4-BE49-F238E27FC236}">
              <a16:creationId xmlns:a16="http://schemas.microsoft.com/office/drawing/2014/main" id="{00000000-0008-0000-C100-000016F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4384" name="Imagen 2">
          <a:extLst>
            <a:ext uri="{FF2B5EF4-FFF2-40B4-BE49-F238E27FC236}">
              <a16:creationId xmlns:a16="http://schemas.microsoft.com/office/drawing/2014/main" id="{00000000-0008-0000-C200-000020F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1321" name="Imagen 2">
          <a:extLst>
            <a:ext uri="{FF2B5EF4-FFF2-40B4-BE49-F238E27FC236}">
              <a16:creationId xmlns:a16="http://schemas.microsoft.com/office/drawing/2014/main" id="{00000000-0008-0000-C300-000029E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20300" name="Imagen 2">
          <a:extLst>
            <a:ext uri="{FF2B5EF4-FFF2-40B4-BE49-F238E27FC236}">
              <a16:creationId xmlns:a16="http://schemas.microsoft.com/office/drawing/2014/main" id="{00000000-0008-0000-C400-00002CE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18256" name="Imagen 2">
          <a:extLst>
            <a:ext uri="{FF2B5EF4-FFF2-40B4-BE49-F238E27FC236}">
              <a16:creationId xmlns:a16="http://schemas.microsoft.com/office/drawing/2014/main" id="{00000000-0008-0000-C500-000030D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12135" name="Imagen 2">
          <a:extLst>
            <a:ext uri="{FF2B5EF4-FFF2-40B4-BE49-F238E27FC236}">
              <a16:creationId xmlns:a16="http://schemas.microsoft.com/office/drawing/2014/main" id="{00000000-0008-0000-C600-000047C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695325</xdr:colOff>
      <xdr:row>5</xdr:row>
      <xdr:rowOff>76200</xdr:rowOff>
    </xdr:to>
    <xdr:pic>
      <xdr:nvPicPr>
        <xdr:cNvPr id="315203" name="Imagen 2">
          <a:extLst>
            <a:ext uri="{FF2B5EF4-FFF2-40B4-BE49-F238E27FC236}">
              <a16:creationId xmlns:a16="http://schemas.microsoft.com/office/drawing/2014/main" id="{00000000-0008-0000-C700-000043C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13158" name="Imagen 2">
          <a:extLst>
            <a:ext uri="{FF2B5EF4-FFF2-40B4-BE49-F238E27FC236}">
              <a16:creationId xmlns:a16="http://schemas.microsoft.com/office/drawing/2014/main" id="{00000000-0008-0000-C800-000046C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10089" name="Imagen 2">
          <a:extLst>
            <a:ext uri="{FF2B5EF4-FFF2-40B4-BE49-F238E27FC236}">
              <a16:creationId xmlns:a16="http://schemas.microsoft.com/office/drawing/2014/main" id="{00000000-0008-0000-C900-000049B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311112" name="Imagen 2">
          <a:extLst>
            <a:ext uri="{FF2B5EF4-FFF2-40B4-BE49-F238E27FC236}">
              <a16:creationId xmlns:a16="http://schemas.microsoft.com/office/drawing/2014/main" id="{00000000-0008-0000-CA00-000048B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309069" name="Imagen 2">
          <a:extLst>
            <a:ext uri="{FF2B5EF4-FFF2-40B4-BE49-F238E27FC236}">
              <a16:creationId xmlns:a16="http://schemas.microsoft.com/office/drawing/2014/main" id="{00000000-0008-0000-CB00-00004DB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08047" name="Imagen 2">
          <a:extLst>
            <a:ext uri="{FF2B5EF4-FFF2-40B4-BE49-F238E27FC236}">
              <a16:creationId xmlns:a16="http://schemas.microsoft.com/office/drawing/2014/main" id="{00000000-0008-0000-CC00-00004FB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695325</xdr:colOff>
      <xdr:row>5</xdr:row>
      <xdr:rowOff>76200</xdr:rowOff>
    </xdr:to>
    <xdr:pic>
      <xdr:nvPicPr>
        <xdr:cNvPr id="306007" name="Imagen 2">
          <a:extLst>
            <a:ext uri="{FF2B5EF4-FFF2-40B4-BE49-F238E27FC236}">
              <a16:creationId xmlns:a16="http://schemas.microsoft.com/office/drawing/2014/main" id="{00000000-0008-0000-CD00-000057A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647700</xdr:colOff>
      <xdr:row>5</xdr:row>
      <xdr:rowOff>76200</xdr:rowOff>
    </xdr:to>
    <xdr:pic>
      <xdr:nvPicPr>
        <xdr:cNvPr id="305006" name="Imagen 2">
          <a:extLst>
            <a:ext uri="{FF2B5EF4-FFF2-40B4-BE49-F238E27FC236}">
              <a16:creationId xmlns:a16="http://schemas.microsoft.com/office/drawing/2014/main" id="{00000000-0008-0000-CE00-00006EA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302962" name="Imagen 2">
          <a:extLst>
            <a:ext uri="{FF2B5EF4-FFF2-40B4-BE49-F238E27FC236}">
              <a16:creationId xmlns:a16="http://schemas.microsoft.com/office/drawing/2014/main" id="{00000000-0008-0000-CF00-0000729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00933" name="Imagen 2">
          <a:extLst>
            <a:ext uri="{FF2B5EF4-FFF2-40B4-BE49-F238E27FC236}">
              <a16:creationId xmlns:a16="http://schemas.microsoft.com/office/drawing/2014/main" id="{00000000-0008-0000-D000-0000859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685800</xdr:colOff>
      <xdr:row>5</xdr:row>
      <xdr:rowOff>76200</xdr:rowOff>
    </xdr:to>
    <xdr:pic>
      <xdr:nvPicPr>
        <xdr:cNvPr id="299902" name="Imagen 2">
          <a:extLst>
            <a:ext uri="{FF2B5EF4-FFF2-40B4-BE49-F238E27FC236}">
              <a16:creationId xmlns:a16="http://schemas.microsoft.com/office/drawing/2014/main" id="{00000000-0008-0000-D100-00007E9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8879" name="Imagen 2">
          <a:extLst>
            <a:ext uri="{FF2B5EF4-FFF2-40B4-BE49-F238E27FC236}">
              <a16:creationId xmlns:a16="http://schemas.microsoft.com/office/drawing/2014/main" id="{00000000-0008-0000-D200-00007F8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7856" name="Imagen 2">
          <a:extLst>
            <a:ext uri="{FF2B5EF4-FFF2-40B4-BE49-F238E27FC236}">
              <a16:creationId xmlns:a16="http://schemas.microsoft.com/office/drawing/2014/main" id="{00000000-0008-0000-D300-0000808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4792" name="Imagen 2">
          <a:extLst>
            <a:ext uri="{FF2B5EF4-FFF2-40B4-BE49-F238E27FC236}">
              <a16:creationId xmlns:a16="http://schemas.microsoft.com/office/drawing/2014/main" id="{00000000-0008-0000-D400-0000887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3769" name="Imagen 2">
          <a:extLst>
            <a:ext uri="{FF2B5EF4-FFF2-40B4-BE49-F238E27FC236}">
              <a16:creationId xmlns:a16="http://schemas.microsoft.com/office/drawing/2014/main" id="{00000000-0008-0000-D500-0000897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2751" name="Imagen 2">
          <a:extLst>
            <a:ext uri="{FF2B5EF4-FFF2-40B4-BE49-F238E27FC236}">
              <a16:creationId xmlns:a16="http://schemas.microsoft.com/office/drawing/2014/main" id="{00000000-0008-0000-D600-00008F7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1729" name="Imagen 2">
          <a:extLst>
            <a:ext uri="{FF2B5EF4-FFF2-40B4-BE49-F238E27FC236}">
              <a16:creationId xmlns:a16="http://schemas.microsoft.com/office/drawing/2014/main" id="{00000000-0008-0000-D700-0000917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90706" name="Imagen 2">
          <a:extLst>
            <a:ext uri="{FF2B5EF4-FFF2-40B4-BE49-F238E27FC236}">
              <a16:creationId xmlns:a16="http://schemas.microsoft.com/office/drawing/2014/main" id="{00000000-0008-0000-D800-0000926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9707" name="Imagen 2">
          <a:extLst>
            <a:ext uri="{FF2B5EF4-FFF2-40B4-BE49-F238E27FC236}">
              <a16:creationId xmlns:a16="http://schemas.microsoft.com/office/drawing/2014/main" id="{00000000-0008-0000-D900-0000AB6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6634" name="Imagen 2">
          <a:extLst>
            <a:ext uri="{FF2B5EF4-FFF2-40B4-BE49-F238E27FC236}">
              <a16:creationId xmlns:a16="http://schemas.microsoft.com/office/drawing/2014/main" id="{00000000-0008-0000-DA00-0000AA5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7656" name="Imagen 2">
          <a:extLst>
            <a:ext uri="{FF2B5EF4-FFF2-40B4-BE49-F238E27FC236}">
              <a16:creationId xmlns:a16="http://schemas.microsoft.com/office/drawing/2014/main" id="{00000000-0008-0000-DB00-0000A86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8678" name="Imagen 2">
          <a:extLst>
            <a:ext uri="{FF2B5EF4-FFF2-40B4-BE49-F238E27FC236}">
              <a16:creationId xmlns:a16="http://schemas.microsoft.com/office/drawing/2014/main" id="{00000000-0008-0000-DC00-0000A66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5613" name="Imagen 2">
          <a:extLst>
            <a:ext uri="{FF2B5EF4-FFF2-40B4-BE49-F238E27FC236}">
              <a16:creationId xmlns:a16="http://schemas.microsoft.com/office/drawing/2014/main" id="{00000000-0008-0000-DD00-0000AD5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4590" name="Imagen 2">
          <a:extLst>
            <a:ext uri="{FF2B5EF4-FFF2-40B4-BE49-F238E27FC236}">
              <a16:creationId xmlns:a16="http://schemas.microsoft.com/office/drawing/2014/main" id="{00000000-0008-0000-DE00-0000AE5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2544" name="Imagen 2">
          <a:extLst>
            <a:ext uri="{FF2B5EF4-FFF2-40B4-BE49-F238E27FC236}">
              <a16:creationId xmlns:a16="http://schemas.microsoft.com/office/drawing/2014/main" id="{00000000-0008-0000-DF00-0000B04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1523" name="Imagen 2">
          <a:extLst>
            <a:ext uri="{FF2B5EF4-FFF2-40B4-BE49-F238E27FC236}">
              <a16:creationId xmlns:a16="http://schemas.microsoft.com/office/drawing/2014/main" id="{00000000-0008-0000-E000-0000B34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80549" name="Imagen 2">
          <a:extLst>
            <a:ext uri="{FF2B5EF4-FFF2-40B4-BE49-F238E27FC236}">
              <a16:creationId xmlns:a16="http://schemas.microsoft.com/office/drawing/2014/main" id="{00000000-0008-0000-E100-0000E54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7442" name="Imagen 2">
          <a:extLst>
            <a:ext uri="{FF2B5EF4-FFF2-40B4-BE49-F238E27FC236}">
              <a16:creationId xmlns:a16="http://schemas.microsoft.com/office/drawing/2014/main" id="{00000000-0008-0000-E200-0000C23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8464" name="Imagen 2">
          <a:extLst>
            <a:ext uri="{FF2B5EF4-FFF2-40B4-BE49-F238E27FC236}">
              <a16:creationId xmlns:a16="http://schemas.microsoft.com/office/drawing/2014/main" id="{00000000-0008-0000-E300-0000C03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6420" name="Imagen 2">
          <a:extLst>
            <a:ext uri="{FF2B5EF4-FFF2-40B4-BE49-F238E27FC236}">
              <a16:creationId xmlns:a16="http://schemas.microsoft.com/office/drawing/2014/main" id="{00000000-0008-0000-E400-0000C43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2338" name="Imagen 2">
          <a:extLst>
            <a:ext uri="{FF2B5EF4-FFF2-40B4-BE49-F238E27FC236}">
              <a16:creationId xmlns:a16="http://schemas.microsoft.com/office/drawing/2014/main" id="{00000000-0008-0000-E500-0000D22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4382" name="Imagen 2">
          <a:extLst>
            <a:ext uri="{FF2B5EF4-FFF2-40B4-BE49-F238E27FC236}">
              <a16:creationId xmlns:a16="http://schemas.microsoft.com/office/drawing/2014/main" id="{00000000-0008-0000-E600-0000CE2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3361" name="Imagen 2">
          <a:extLst>
            <a:ext uri="{FF2B5EF4-FFF2-40B4-BE49-F238E27FC236}">
              <a16:creationId xmlns:a16="http://schemas.microsoft.com/office/drawing/2014/main" id="{00000000-0008-0000-E700-0000D12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70328" name="Imagen 2">
          <a:extLst>
            <a:ext uri="{FF2B5EF4-FFF2-40B4-BE49-F238E27FC236}">
              <a16:creationId xmlns:a16="http://schemas.microsoft.com/office/drawing/2014/main" id="{00000000-0008-0000-E800-0000F81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9288" name="Imagen 2">
          <a:extLst>
            <a:ext uri="{FF2B5EF4-FFF2-40B4-BE49-F238E27FC236}">
              <a16:creationId xmlns:a16="http://schemas.microsoft.com/office/drawing/2014/main" id="{00000000-0008-0000-E900-0000E81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7244" name="Imagen 2">
          <a:extLst>
            <a:ext uri="{FF2B5EF4-FFF2-40B4-BE49-F238E27FC236}">
              <a16:creationId xmlns:a16="http://schemas.microsoft.com/office/drawing/2014/main" id="{00000000-0008-0000-EA00-0000EC1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5198" name="Imagen 2">
          <a:extLst>
            <a:ext uri="{FF2B5EF4-FFF2-40B4-BE49-F238E27FC236}">
              <a16:creationId xmlns:a16="http://schemas.microsoft.com/office/drawing/2014/main" id="{00000000-0008-0000-EB00-0000EE0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4175" name="Imagen 2">
          <a:extLst>
            <a:ext uri="{FF2B5EF4-FFF2-40B4-BE49-F238E27FC236}">
              <a16:creationId xmlns:a16="http://schemas.microsoft.com/office/drawing/2014/main" id="{00000000-0008-0000-EC00-0000EF0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3154" name="Imagen 2">
          <a:extLst>
            <a:ext uri="{FF2B5EF4-FFF2-40B4-BE49-F238E27FC236}">
              <a16:creationId xmlns:a16="http://schemas.microsoft.com/office/drawing/2014/main" id="{00000000-0008-0000-ED00-0000F203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0087" name="Imagen 2">
          <a:extLst>
            <a:ext uri="{FF2B5EF4-FFF2-40B4-BE49-F238E27FC236}">
              <a16:creationId xmlns:a16="http://schemas.microsoft.com/office/drawing/2014/main" id="{00000000-0008-0000-EE00-0000F7F7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61111" name="Imagen 2">
          <a:extLst>
            <a:ext uri="{FF2B5EF4-FFF2-40B4-BE49-F238E27FC236}">
              <a16:creationId xmlns:a16="http://schemas.microsoft.com/office/drawing/2014/main" id="{00000000-0008-0000-EF00-0000F7FB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60482" name="Imagen 2">
          <a:extLst>
            <a:ext uri="{FF2B5EF4-FFF2-40B4-BE49-F238E27FC236}">
              <a16:creationId xmlns:a16="http://schemas.microsoft.com/office/drawing/2014/main" id="{00000000-0008-0000-F000-00000214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259067" name="Imagen 2">
          <a:extLst>
            <a:ext uri="{FF2B5EF4-FFF2-40B4-BE49-F238E27FC236}">
              <a16:creationId xmlns:a16="http://schemas.microsoft.com/office/drawing/2014/main" id="{00000000-0008-0000-F100-0000FBF3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63553" name="Imagen 2">
          <a:extLst>
            <a:ext uri="{FF2B5EF4-FFF2-40B4-BE49-F238E27FC236}">
              <a16:creationId xmlns:a16="http://schemas.microsoft.com/office/drawing/2014/main" id="{00000000-0008-0000-F200-00000120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61506" name="Imagen 2">
          <a:extLst>
            <a:ext uri="{FF2B5EF4-FFF2-40B4-BE49-F238E27FC236}">
              <a16:creationId xmlns:a16="http://schemas.microsoft.com/office/drawing/2014/main" id="{00000000-0008-0000-F300-00000218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62530" name="Imagen 2">
          <a:extLst>
            <a:ext uri="{FF2B5EF4-FFF2-40B4-BE49-F238E27FC236}">
              <a16:creationId xmlns:a16="http://schemas.microsoft.com/office/drawing/2014/main" id="{00000000-0008-0000-F400-0000021C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9460" name="Imagen 2">
          <a:extLst>
            <a:ext uri="{FF2B5EF4-FFF2-40B4-BE49-F238E27FC236}">
              <a16:creationId xmlns:a16="http://schemas.microsoft.com/office/drawing/2014/main" id="{00000000-0008-0000-F500-00000410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7424" name="Imagen 2">
          <a:extLst>
            <a:ext uri="{FF2B5EF4-FFF2-40B4-BE49-F238E27FC236}">
              <a16:creationId xmlns:a16="http://schemas.microsoft.com/office/drawing/2014/main" id="{00000000-0008-0000-F600-00001008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8446" name="Imagen 2">
          <a:extLst>
            <a:ext uri="{FF2B5EF4-FFF2-40B4-BE49-F238E27FC236}">
              <a16:creationId xmlns:a16="http://schemas.microsoft.com/office/drawing/2014/main" id="{00000000-0008-0000-F700-00000E0C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5379" name="Imagen 2">
          <a:extLst>
            <a:ext uri="{FF2B5EF4-FFF2-40B4-BE49-F238E27FC236}">
              <a16:creationId xmlns:a16="http://schemas.microsoft.com/office/drawing/2014/main" id="{00000000-0008-0000-F800-00001300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4356" name="Imagen 2">
          <a:extLst>
            <a:ext uri="{FF2B5EF4-FFF2-40B4-BE49-F238E27FC236}">
              <a16:creationId xmlns:a16="http://schemas.microsoft.com/office/drawing/2014/main" id="{00000000-0008-0000-F900-000014F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6402" name="Imagen 2">
          <a:extLst>
            <a:ext uri="{FF2B5EF4-FFF2-40B4-BE49-F238E27FC236}">
              <a16:creationId xmlns:a16="http://schemas.microsoft.com/office/drawing/2014/main" id="{00000000-0008-0000-FA00-000012040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4143" name="Imagen 2">
          <a:extLst>
            <a:ext uri="{FF2B5EF4-FFF2-40B4-BE49-F238E27FC236}">
              <a16:creationId xmlns:a16="http://schemas.microsoft.com/office/drawing/2014/main" id="{00000000-0008-0000-FB00-00002FD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3341" name="Imagen 2">
          <a:extLst>
            <a:ext uri="{FF2B5EF4-FFF2-40B4-BE49-F238E27FC236}">
              <a16:creationId xmlns:a16="http://schemas.microsoft.com/office/drawing/2014/main" id="{00000000-0008-0000-FC00-00001DF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1301" name="Imagen 2">
          <a:extLst>
            <a:ext uri="{FF2B5EF4-FFF2-40B4-BE49-F238E27FC236}">
              <a16:creationId xmlns:a16="http://schemas.microsoft.com/office/drawing/2014/main" id="{00000000-0008-0000-FD00-000025F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50279" name="Imagen 2">
          <a:extLst>
            <a:ext uri="{FF2B5EF4-FFF2-40B4-BE49-F238E27FC236}">
              <a16:creationId xmlns:a16="http://schemas.microsoft.com/office/drawing/2014/main" id="{00000000-0008-0000-FE00-000027E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5166" name="Imagen 2">
          <a:extLst>
            <a:ext uri="{FF2B5EF4-FFF2-40B4-BE49-F238E27FC236}">
              <a16:creationId xmlns:a16="http://schemas.microsoft.com/office/drawing/2014/main" id="{00000000-0008-0000-FF00-00002ED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2100" name="Imagen 2">
          <a:extLst>
            <a:ext uri="{FF2B5EF4-FFF2-40B4-BE49-F238E27FC236}">
              <a16:creationId xmlns:a16="http://schemas.microsoft.com/office/drawing/2014/main" id="{00000000-0008-0000-0001-000034C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0054" name="Imagen 2">
          <a:extLst>
            <a:ext uri="{FF2B5EF4-FFF2-40B4-BE49-F238E27FC236}">
              <a16:creationId xmlns:a16="http://schemas.microsoft.com/office/drawing/2014/main" id="{00000000-0008-0000-0101-000036C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41078" name="Imagen 2">
          <a:extLst>
            <a:ext uri="{FF2B5EF4-FFF2-40B4-BE49-F238E27FC236}">
              <a16:creationId xmlns:a16="http://schemas.microsoft.com/office/drawing/2014/main" id="{00000000-0008-0000-0201-000036C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6999" name="Imagen 2">
          <a:extLst>
            <a:ext uri="{FF2B5EF4-FFF2-40B4-BE49-F238E27FC236}">
              <a16:creationId xmlns:a16="http://schemas.microsoft.com/office/drawing/2014/main" id="{00000000-0008-0000-0301-000047B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9044" name="Imagen 2">
          <a:extLst>
            <a:ext uri="{FF2B5EF4-FFF2-40B4-BE49-F238E27FC236}">
              <a16:creationId xmlns:a16="http://schemas.microsoft.com/office/drawing/2014/main" id="{00000000-0008-0000-0401-000044C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5976" name="Imagen 2">
          <a:extLst>
            <a:ext uri="{FF2B5EF4-FFF2-40B4-BE49-F238E27FC236}">
              <a16:creationId xmlns:a16="http://schemas.microsoft.com/office/drawing/2014/main" id="{00000000-0008-0000-0501-000048B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8022" name="Imagen 2">
          <a:extLst>
            <a:ext uri="{FF2B5EF4-FFF2-40B4-BE49-F238E27FC236}">
              <a16:creationId xmlns:a16="http://schemas.microsoft.com/office/drawing/2014/main" id="{00000000-0008-0000-0601-000046B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7824" name="Imagen 2">
          <a:extLst>
            <a:ext uri="{FF2B5EF4-FFF2-40B4-BE49-F238E27FC236}">
              <a16:creationId xmlns:a16="http://schemas.microsoft.com/office/drawing/2014/main" id="{00000000-0008-0000-0701-0000709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2925" name="Imagen 2">
          <a:extLst>
            <a:ext uri="{FF2B5EF4-FFF2-40B4-BE49-F238E27FC236}">
              <a16:creationId xmlns:a16="http://schemas.microsoft.com/office/drawing/2014/main" id="{00000000-0008-0000-0801-00005DA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0882" name="Imagen 2">
          <a:extLst>
            <a:ext uri="{FF2B5EF4-FFF2-40B4-BE49-F238E27FC236}">
              <a16:creationId xmlns:a16="http://schemas.microsoft.com/office/drawing/2014/main" id="{00000000-0008-0000-0901-000062A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31906" name="Imagen 2">
          <a:extLst>
            <a:ext uri="{FF2B5EF4-FFF2-40B4-BE49-F238E27FC236}">
              <a16:creationId xmlns:a16="http://schemas.microsoft.com/office/drawing/2014/main" id="{00000000-0008-0000-0A01-000062A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8847" name="Imagen 2">
          <a:extLst>
            <a:ext uri="{FF2B5EF4-FFF2-40B4-BE49-F238E27FC236}">
              <a16:creationId xmlns:a16="http://schemas.microsoft.com/office/drawing/2014/main" id="{00000000-0008-0000-0B01-00006F9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5777" name="Imagen 2">
          <a:extLst>
            <a:ext uri="{FF2B5EF4-FFF2-40B4-BE49-F238E27FC236}">
              <a16:creationId xmlns:a16="http://schemas.microsoft.com/office/drawing/2014/main" id="{00000000-0008-0000-0C01-0000718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6801" name="Imagen 2">
          <a:extLst>
            <a:ext uri="{FF2B5EF4-FFF2-40B4-BE49-F238E27FC236}">
              <a16:creationId xmlns:a16="http://schemas.microsoft.com/office/drawing/2014/main" id="{00000000-0008-0000-0D01-0000719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4755" name="Imagen 2">
          <a:extLst>
            <a:ext uri="{FF2B5EF4-FFF2-40B4-BE49-F238E27FC236}">
              <a16:creationId xmlns:a16="http://schemas.microsoft.com/office/drawing/2014/main" id="{00000000-0008-0000-0E01-0000738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20669" name="Imagen 2">
          <a:extLst>
            <a:ext uri="{FF2B5EF4-FFF2-40B4-BE49-F238E27FC236}">
              <a16:creationId xmlns:a16="http://schemas.microsoft.com/office/drawing/2014/main" id="{00000000-0008-0000-0F01-00007D7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18626" name="Imagen 2">
          <a:extLst>
            <a:ext uri="{FF2B5EF4-FFF2-40B4-BE49-F238E27FC236}">
              <a16:creationId xmlns:a16="http://schemas.microsoft.com/office/drawing/2014/main" id="{00000000-0008-0000-1001-0000827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16584" name="Imagen 2">
          <a:extLst>
            <a:ext uri="{FF2B5EF4-FFF2-40B4-BE49-F238E27FC236}">
              <a16:creationId xmlns:a16="http://schemas.microsoft.com/office/drawing/2014/main" id="{00000000-0008-0000-1101-0000886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5337" name="Imagen 2">
          <a:extLst>
            <a:ext uri="{FF2B5EF4-FFF2-40B4-BE49-F238E27FC236}">
              <a16:creationId xmlns:a16="http://schemas.microsoft.com/office/drawing/2014/main" id="{00000000-0008-0000-1201-0000993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10454" name="Imagen 2">
          <a:extLst>
            <a:ext uri="{FF2B5EF4-FFF2-40B4-BE49-F238E27FC236}">
              <a16:creationId xmlns:a16="http://schemas.microsoft.com/office/drawing/2014/main" id="{00000000-0008-0000-1301-0000965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9431" name="Imagen 2">
          <a:extLst>
            <a:ext uri="{FF2B5EF4-FFF2-40B4-BE49-F238E27FC236}">
              <a16:creationId xmlns:a16="http://schemas.microsoft.com/office/drawing/2014/main" id="{00000000-0008-0000-1401-0000974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6360" name="Imagen 2">
          <a:extLst>
            <a:ext uri="{FF2B5EF4-FFF2-40B4-BE49-F238E27FC236}">
              <a16:creationId xmlns:a16="http://schemas.microsoft.com/office/drawing/2014/main" id="{00000000-0008-0000-1501-0000984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8988" name="Imagen 2">
          <a:extLst>
            <a:ext uri="{FF2B5EF4-FFF2-40B4-BE49-F238E27FC236}">
              <a16:creationId xmlns:a16="http://schemas.microsoft.com/office/drawing/2014/main" id="{00000000-0008-0000-1601-0000BCF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4318" name="Imagen 2">
          <a:extLst>
            <a:ext uri="{FF2B5EF4-FFF2-40B4-BE49-F238E27FC236}">
              <a16:creationId xmlns:a16="http://schemas.microsoft.com/office/drawing/2014/main" id="{00000000-0008-0000-1701-00009E3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97165" name="Imagen 2">
          <a:extLst>
            <a:ext uri="{FF2B5EF4-FFF2-40B4-BE49-F238E27FC236}">
              <a16:creationId xmlns:a16="http://schemas.microsoft.com/office/drawing/2014/main" id="{00000000-0008-0000-1801-0000AD1C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602272" name="Imagen 2">
          <a:extLst>
            <a:ext uri="{FF2B5EF4-FFF2-40B4-BE49-F238E27FC236}">
              <a16:creationId xmlns:a16="http://schemas.microsoft.com/office/drawing/2014/main" id="{00000000-0008-0000-1901-0000A03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96142" name="Imagen 2">
          <a:extLst>
            <a:ext uri="{FF2B5EF4-FFF2-40B4-BE49-F238E27FC236}">
              <a16:creationId xmlns:a16="http://schemas.microsoft.com/office/drawing/2014/main" id="{00000000-0008-0000-1A01-0000AE18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98188" name="Imagen 2">
          <a:extLst>
            <a:ext uri="{FF2B5EF4-FFF2-40B4-BE49-F238E27FC236}">
              <a16:creationId xmlns:a16="http://schemas.microsoft.com/office/drawing/2014/main" id="{00000000-0008-0000-1B01-0000AC2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95119" name="Imagen 2">
          <a:extLst>
            <a:ext uri="{FF2B5EF4-FFF2-40B4-BE49-F238E27FC236}">
              <a16:creationId xmlns:a16="http://schemas.microsoft.com/office/drawing/2014/main" id="{00000000-0008-0000-1C01-0000AF14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90012" name="Imagen 2">
          <a:extLst>
            <a:ext uri="{FF2B5EF4-FFF2-40B4-BE49-F238E27FC236}">
              <a16:creationId xmlns:a16="http://schemas.microsoft.com/office/drawing/2014/main" id="{00000000-0008-0000-1D01-0000BC000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7965" name="Imagen 2">
          <a:extLst>
            <a:ext uri="{FF2B5EF4-FFF2-40B4-BE49-F238E27FC236}">
              <a16:creationId xmlns:a16="http://schemas.microsoft.com/office/drawing/2014/main" id="{00000000-0008-0000-1E01-0000BDF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5918" name="Imagen 2">
          <a:extLst>
            <a:ext uri="{FF2B5EF4-FFF2-40B4-BE49-F238E27FC236}">
              <a16:creationId xmlns:a16="http://schemas.microsoft.com/office/drawing/2014/main" id="{00000000-0008-0000-1F01-0000BEF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0807" name="Imagen 2">
          <a:extLst>
            <a:ext uri="{FF2B5EF4-FFF2-40B4-BE49-F238E27FC236}">
              <a16:creationId xmlns:a16="http://schemas.microsoft.com/office/drawing/2014/main" id="{00000000-0008-0000-2001-0000C7D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2854" name="Imagen 2">
          <a:extLst>
            <a:ext uri="{FF2B5EF4-FFF2-40B4-BE49-F238E27FC236}">
              <a16:creationId xmlns:a16="http://schemas.microsoft.com/office/drawing/2014/main" id="{00000000-0008-0000-2101-0000C6E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81831" name="Imagen 2">
          <a:extLst>
            <a:ext uri="{FF2B5EF4-FFF2-40B4-BE49-F238E27FC236}">
              <a16:creationId xmlns:a16="http://schemas.microsoft.com/office/drawing/2014/main" id="{00000000-0008-0000-2201-0000C7E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79785" name="Imagen 2">
          <a:extLst>
            <a:ext uri="{FF2B5EF4-FFF2-40B4-BE49-F238E27FC236}">
              <a16:creationId xmlns:a16="http://schemas.microsoft.com/office/drawing/2014/main" id="{00000000-0008-0000-2301-0000C9D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74678" name="Imagen 2">
          <a:extLst>
            <a:ext uri="{FF2B5EF4-FFF2-40B4-BE49-F238E27FC236}">
              <a16:creationId xmlns:a16="http://schemas.microsoft.com/office/drawing/2014/main" id="{00000000-0008-0000-2401-0000D6C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71609" name="Imagen 2">
          <a:extLst>
            <a:ext uri="{FF2B5EF4-FFF2-40B4-BE49-F238E27FC236}">
              <a16:creationId xmlns:a16="http://schemas.microsoft.com/office/drawing/2014/main" id="{00000000-0008-0000-2501-0000D9B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70589" name="Imagen 2">
          <a:extLst>
            <a:ext uri="{FF2B5EF4-FFF2-40B4-BE49-F238E27FC236}">
              <a16:creationId xmlns:a16="http://schemas.microsoft.com/office/drawing/2014/main" id="{00000000-0008-0000-2601-0000DDB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69567" name="Imagen 2">
          <a:extLst>
            <a:ext uri="{FF2B5EF4-FFF2-40B4-BE49-F238E27FC236}">
              <a16:creationId xmlns:a16="http://schemas.microsoft.com/office/drawing/2014/main" id="{00000000-0008-0000-2701-0000DFB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65484" name="Imagen 2">
          <a:extLst>
            <a:ext uri="{FF2B5EF4-FFF2-40B4-BE49-F238E27FC236}">
              <a16:creationId xmlns:a16="http://schemas.microsoft.com/office/drawing/2014/main" id="{00000000-0008-0000-2801-0000ECA0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67526" name="Imagen 2">
          <a:extLst>
            <a:ext uri="{FF2B5EF4-FFF2-40B4-BE49-F238E27FC236}">
              <a16:creationId xmlns:a16="http://schemas.microsoft.com/office/drawing/2014/main" id="{00000000-0008-0000-2901-0000E6A8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68550" name="Imagen 2">
          <a:extLst>
            <a:ext uri="{FF2B5EF4-FFF2-40B4-BE49-F238E27FC236}">
              <a16:creationId xmlns:a16="http://schemas.microsoft.com/office/drawing/2014/main" id="{00000000-0008-0000-2A01-0000E6A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66503" name="Imagen 2">
          <a:extLst>
            <a:ext uri="{FF2B5EF4-FFF2-40B4-BE49-F238E27FC236}">
              <a16:creationId xmlns:a16="http://schemas.microsoft.com/office/drawing/2014/main" id="{00000000-0008-0000-2B01-0000E7A4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56286" name="Imagen 2">
          <a:extLst>
            <a:ext uri="{FF2B5EF4-FFF2-40B4-BE49-F238E27FC236}">
              <a16:creationId xmlns:a16="http://schemas.microsoft.com/office/drawing/2014/main" id="{00000000-0008-0000-2C01-0000FE7C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53216" name="Imagen 2">
          <a:extLst>
            <a:ext uri="{FF2B5EF4-FFF2-40B4-BE49-F238E27FC236}">
              <a16:creationId xmlns:a16="http://schemas.microsoft.com/office/drawing/2014/main" id="{00000000-0008-0000-2D01-0000007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54240" name="Imagen 2">
          <a:extLst>
            <a:ext uri="{FF2B5EF4-FFF2-40B4-BE49-F238E27FC236}">
              <a16:creationId xmlns:a16="http://schemas.microsoft.com/office/drawing/2014/main" id="{00000000-0008-0000-2E01-0000007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51170" name="Imagen 2">
          <a:extLst>
            <a:ext uri="{FF2B5EF4-FFF2-40B4-BE49-F238E27FC236}">
              <a16:creationId xmlns:a16="http://schemas.microsoft.com/office/drawing/2014/main" id="{00000000-0008-0000-2F01-0000026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46058" name="Imagen 2">
          <a:extLst>
            <a:ext uri="{FF2B5EF4-FFF2-40B4-BE49-F238E27FC236}">
              <a16:creationId xmlns:a16="http://schemas.microsoft.com/office/drawing/2014/main" id="{00000000-0008-0000-3001-00000A5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37881" name="Imagen 2">
          <a:extLst>
            <a:ext uri="{FF2B5EF4-FFF2-40B4-BE49-F238E27FC236}">
              <a16:creationId xmlns:a16="http://schemas.microsoft.com/office/drawing/2014/main" id="{00000000-0008-0000-3101-0000193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34813" name="Imagen 2">
          <a:extLst>
            <a:ext uri="{FF2B5EF4-FFF2-40B4-BE49-F238E27FC236}">
              <a16:creationId xmlns:a16="http://schemas.microsoft.com/office/drawing/2014/main" id="{00000000-0008-0000-3201-00001D2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28678" name="Imagen 2">
          <a:extLst>
            <a:ext uri="{FF2B5EF4-FFF2-40B4-BE49-F238E27FC236}">
              <a16:creationId xmlns:a16="http://schemas.microsoft.com/office/drawing/2014/main" id="{00000000-0008-0000-3301-0000261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30725" name="Imagen 2">
          <a:extLst>
            <a:ext uri="{FF2B5EF4-FFF2-40B4-BE49-F238E27FC236}">
              <a16:creationId xmlns:a16="http://schemas.microsoft.com/office/drawing/2014/main" id="{00000000-0008-0000-3401-0000251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26635" name="Imagen 2">
          <a:extLst>
            <a:ext uri="{FF2B5EF4-FFF2-40B4-BE49-F238E27FC236}">
              <a16:creationId xmlns:a16="http://schemas.microsoft.com/office/drawing/2014/main" id="{00000000-0008-0000-3501-00002B09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24592" name="Imagen 2">
          <a:extLst>
            <a:ext uri="{FF2B5EF4-FFF2-40B4-BE49-F238E27FC236}">
              <a16:creationId xmlns:a16="http://schemas.microsoft.com/office/drawing/2014/main" id="{00000000-0008-0000-3601-00003001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25616" name="Imagen 2">
          <a:extLst>
            <a:ext uri="{FF2B5EF4-FFF2-40B4-BE49-F238E27FC236}">
              <a16:creationId xmlns:a16="http://schemas.microsoft.com/office/drawing/2014/main" id="{00000000-0008-0000-3701-00003005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23569" name="Imagen 2">
          <a:extLst>
            <a:ext uri="{FF2B5EF4-FFF2-40B4-BE49-F238E27FC236}">
              <a16:creationId xmlns:a16="http://schemas.microsoft.com/office/drawing/2014/main" id="{00000000-0008-0000-3801-000031F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14365" name="Imagen 2">
          <a:extLst>
            <a:ext uri="{FF2B5EF4-FFF2-40B4-BE49-F238E27FC236}">
              <a16:creationId xmlns:a16="http://schemas.microsoft.com/office/drawing/2014/main" id="{00000000-0008-0000-3901-00003DD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12320" name="Imagen 2">
          <a:extLst>
            <a:ext uri="{FF2B5EF4-FFF2-40B4-BE49-F238E27FC236}">
              <a16:creationId xmlns:a16="http://schemas.microsoft.com/office/drawing/2014/main" id="{00000000-0008-0000-3A01-000040D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09255" name="Imagen 2">
          <a:extLst>
            <a:ext uri="{FF2B5EF4-FFF2-40B4-BE49-F238E27FC236}">
              <a16:creationId xmlns:a16="http://schemas.microsoft.com/office/drawing/2014/main" id="{00000000-0008-0000-3B01-000047C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05164" name="Imagen 2">
          <a:extLst>
            <a:ext uri="{FF2B5EF4-FFF2-40B4-BE49-F238E27FC236}">
              <a16:creationId xmlns:a16="http://schemas.microsoft.com/office/drawing/2014/main" id="{00000000-0008-0000-3C01-00004CB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95963" name="Imagen 2">
          <a:extLst>
            <a:ext uri="{FF2B5EF4-FFF2-40B4-BE49-F238E27FC236}">
              <a16:creationId xmlns:a16="http://schemas.microsoft.com/office/drawing/2014/main" id="{00000000-0008-0000-3D01-00005B9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500055" name="Imagen 2">
          <a:extLst>
            <a:ext uri="{FF2B5EF4-FFF2-40B4-BE49-F238E27FC236}">
              <a16:creationId xmlns:a16="http://schemas.microsoft.com/office/drawing/2014/main" id="{00000000-0008-0000-3E01-000057A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65340" name="Imagen 2">
          <a:extLst>
            <a:ext uri="{FF2B5EF4-FFF2-40B4-BE49-F238E27FC236}">
              <a16:creationId xmlns:a16="http://schemas.microsoft.com/office/drawing/2014/main" id="{00000000-0008-0000-3F01-0000BC1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91892" name="Imagen 2">
          <a:extLst>
            <a:ext uri="{FF2B5EF4-FFF2-40B4-BE49-F238E27FC236}">
              <a16:creationId xmlns:a16="http://schemas.microsoft.com/office/drawing/2014/main" id="{00000000-0008-0000-4001-00007481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89848" name="Imagen 2">
          <a:extLst>
            <a:ext uri="{FF2B5EF4-FFF2-40B4-BE49-F238E27FC236}">
              <a16:creationId xmlns:a16="http://schemas.microsoft.com/office/drawing/2014/main" id="{00000000-0008-0000-4101-0000787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88825" name="Imagen 2">
          <a:extLst>
            <a:ext uri="{FF2B5EF4-FFF2-40B4-BE49-F238E27FC236}">
              <a16:creationId xmlns:a16="http://schemas.microsoft.com/office/drawing/2014/main" id="{00000000-0008-0000-4201-0000797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86778" name="Imagen 2">
          <a:extLst>
            <a:ext uri="{FF2B5EF4-FFF2-40B4-BE49-F238E27FC236}">
              <a16:creationId xmlns:a16="http://schemas.microsoft.com/office/drawing/2014/main" id="{00000000-0008-0000-4301-00007A6D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77584" name="Imagen 2">
          <a:extLst>
            <a:ext uri="{FF2B5EF4-FFF2-40B4-BE49-F238E27FC236}">
              <a16:creationId xmlns:a16="http://schemas.microsoft.com/office/drawing/2014/main" id="{00000000-0008-0000-4401-00009049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72468" name="Imagen 2">
          <a:extLst>
            <a:ext uri="{FF2B5EF4-FFF2-40B4-BE49-F238E27FC236}">
              <a16:creationId xmlns:a16="http://schemas.microsoft.com/office/drawing/2014/main" id="{00000000-0008-0000-4501-0000943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68391" name="Imagen 2">
          <a:extLst>
            <a:ext uri="{FF2B5EF4-FFF2-40B4-BE49-F238E27FC236}">
              <a16:creationId xmlns:a16="http://schemas.microsoft.com/office/drawing/2014/main" id="{00000000-0008-0000-4601-0000A7250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55114" name="Imagen 2">
          <a:extLst>
            <a:ext uri="{FF2B5EF4-FFF2-40B4-BE49-F238E27FC236}">
              <a16:creationId xmlns:a16="http://schemas.microsoft.com/office/drawing/2014/main" id="{00000000-0008-0000-4701-0000CAF1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40807" name="Imagen 2">
          <a:extLst>
            <a:ext uri="{FF2B5EF4-FFF2-40B4-BE49-F238E27FC236}">
              <a16:creationId xmlns:a16="http://schemas.microsoft.com/office/drawing/2014/main" id="{00000000-0008-0000-4801-0000E7B9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53069" name="Imagen 2">
          <a:extLst>
            <a:ext uri="{FF2B5EF4-FFF2-40B4-BE49-F238E27FC236}">
              <a16:creationId xmlns:a16="http://schemas.microsoft.com/office/drawing/2014/main" id="{00000000-0008-0000-4901-0000CDE9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47964" name="Imagen 2">
          <a:extLst>
            <a:ext uri="{FF2B5EF4-FFF2-40B4-BE49-F238E27FC236}">
              <a16:creationId xmlns:a16="http://schemas.microsoft.com/office/drawing/2014/main" id="{00000000-0008-0000-4A01-0000DCD5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45922" name="Imagen 2">
          <a:extLst>
            <a:ext uri="{FF2B5EF4-FFF2-40B4-BE49-F238E27FC236}">
              <a16:creationId xmlns:a16="http://schemas.microsoft.com/office/drawing/2014/main" id="{00000000-0008-0000-4B01-0000E2CD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41831" name="Imagen 2">
          <a:extLst>
            <a:ext uri="{FF2B5EF4-FFF2-40B4-BE49-F238E27FC236}">
              <a16:creationId xmlns:a16="http://schemas.microsoft.com/office/drawing/2014/main" id="{00000000-0008-0000-4C01-0000E7BD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29566" name="Imagen 2">
          <a:extLst>
            <a:ext uri="{FF2B5EF4-FFF2-40B4-BE49-F238E27FC236}">
              <a16:creationId xmlns:a16="http://schemas.microsoft.com/office/drawing/2014/main" id="{00000000-0008-0000-4D01-0000FE8D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22428" name="Imagen 2">
          <a:extLst>
            <a:ext uri="{FF2B5EF4-FFF2-40B4-BE49-F238E27FC236}">
              <a16:creationId xmlns:a16="http://schemas.microsoft.com/office/drawing/2014/main" id="{00000000-0008-0000-4E01-00001C7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21408" name="Imagen 2">
          <a:extLst>
            <a:ext uri="{FF2B5EF4-FFF2-40B4-BE49-F238E27FC236}">
              <a16:creationId xmlns:a16="http://schemas.microsoft.com/office/drawing/2014/main" id="{00000000-0008-0000-4F01-0000206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20392" name="Imagen 2">
          <a:extLst>
            <a:ext uri="{FF2B5EF4-FFF2-40B4-BE49-F238E27FC236}">
              <a16:creationId xmlns:a16="http://schemas.microsoft.com/office/drawing/2014/main" id="{00000000-0008-0000-5001-0000286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14264" name="Imagen 2">
          <a:extLst>
            <a:ext uri="{FF2B5EF4-FFF2-40B4-BE49-F238E27FC236}">
              <a16:creationId xmlns:a16="http://schemas.microsoft.com/office/drawing/2014/main" id="{00000000-0008-0000-5101-0000385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10179" name="Imagen 2">
          <a:extLst>
            <a:ext uri="{FF2B5EF4-FFF2-40B4-BE49-F238E27FC236}">
              <a16:creationId xmlns:a16="http://schemas.microsoft.com/office/drawing/2014/main" id="{00000000-0008-0000-5201-00004342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04067" name="Imagen 2">
          <a:extLst>
            <a:ext uri="{FF2B5EF4-FFF2-40B4-BE49-F238E27FC236}">
              <a16:creationId xmlns:a16="http://schemas.microsoft.com/office/drawing/2014/main" id="{00000000-0008-0000-5301-0000632A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401007" name="Imagen 2">
          <a:extLst>
            <a:ext uri="{FF2B5EF4-FFF2-40B4-BE49-F238E27FC236}">
              <a16:creationId xmlns:a16="http://schemas.microsoft.com/office/drawing/2014/main" id="{00000000-0008-0000-5401-00006F1E0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90793" name="Imagen 2">
          <a:extLst>
            <a:ext uri="{FF2B5EF4-FFF2-40B4-BE49-F238E27FC236}">
              <a16:creationId xmlns:a16="http://schemas.microsoft.com/office/drawing/2014/main" id="{00000000-0008-0000-5501-000089F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81590" name="Imagen 2">
          <a:extLst>
            <a:ext uri="{FF2B5EF4-FFF2-40B4-BE49-F238E27FC236}">
              <a16:creationId xmlns:a16="http://schemas.microsoft.com/office/drawing/2014/main" id="{00000000-0008-0000-5601-000096D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80567" name="Imagen 2">
          <a:extLst>
            <a:ext uri="{FF2B5EF4-FFF2-40B4-BE49-F238E27FC236}">
              <a16:creationId xmlns:a16="http://schemas.microsoft.com/office/drawing/2014/main" id="{00000000-0008-0000-5701-000097C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78523" name="Imagen 2">
          <a:extLst>
            <a:ext uri="{FF2B5EF4-FFF2-40B4-BE49-F238E27FC236}">
              <a16:creationId xmlns:a16="http://schemas.microsoft.com/office/drawing/2014/main" id="{00000000-0008-0000-5801-00009BC6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68304" name="Imagen 2">
          <a:extLst>
            <a:ext uri="{FF2B5EF4-FFF2-40B4-BE49-F238E27FC236}">
              <a16:creationId xmlns:a16="http://schemas.microsoft.com/office/drawing/2014/main" id="{00000000-0008-0000-5901-0000B09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64220" name="Imagen 2">
          <a:extLst>
            <a:ext uri="{FF2B5EF4-FFF2-40B4-BE49-F238E27FC236}">
              <a16:creationId xmlns:a16="http://schemas.microsoft.com/office/drawing/2014/main" id="{00000000-0008-0000-5A01-0000BC8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61158" name="Imagen 2">
          <a:extLst>
            <a:ext uri="{FF2B5EF4-FFF2-40B4-BE49-F238E27FC236}">
              <a16:creationId xmlns:a16="http://schemas.microsoft.com/office/drawing/2014/main" id="{00000000-0008-0000-5B01-0000C68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59120" name="Imagen 2">
          <a:extLst>
            <a:ext uri="{FF2B5EF4-FFF2-40B4-BE49-F238E27FC236}">
              <a16:creationId xmlns:a16="http://schemas.microsoft.com/office/drawing/2014/main" id="{00000000-0008-0000-5C01-0000D07A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57076" name="Imagen 2">
          <a:extLst>
            <a:ext uri="{FF2B5EF4-FFF2-40B4-BE49-F238E27FC236}">
              <a16:creationId xmlns:a16="http://schemas.microsoft.com/office/drawing/2014/main" id="{00000000-0008-0000-5D01-0000D47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43792" name="Imagen 2">
          <a:extLst>
            <a:ext uri="{FF2B5EF4-FFF2-40B4-BE49-F238E27FC236}">
              <a16:creationId xmlns:a16="http://schemas.microsoft.com/office/drawing/2014/main" id="{00000000-0008-0000-5E01-0000F03E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6641" name="Imagen 2">
          <a:extLst>
            <a:ext uri="{FF2B5EF4-FFF2-40B4-BE49-F238E27FC236}">
              <a16:creationId xmlns:a16="http://schemas.microsoft.com/office/drawing/2014/main" id="{00000000-0008-0000-5F01-00000123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44814" name="Imagen 2">
          <a:extLst>
            <a:ext uri="{FF2B5EF4-FFF2-40B4-BE49-F238E27FC236}">
              <a16:creationId xmlns:a16="http://schemas.microsoft.com/office/drawing/2014/main" id="{00000000-0008-0000-6001-0000EE42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5620" name="Imagen 2">
          <a:extLst>
            <a:ext uri="{FF2B5EF4-FFF2-40B4-BE49-F238E27FC236}">
              <a16:creationId xmlns:a16="http://schemas.microsoft.com/office/drawing/2014/main" id="{00000000-0008-0000-6101-0000041F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3580" name="Imagen 2">
          <a:extLst>
            <a:ext uri="{FF2B5EF4-FFF2-40B4-BE49-F238E27FC236}">
              <a16:creationId xmlns:a16="http://schemas.microsoft.com/office/drawing/2014/main" id="{00000000-0008-0000-6201-00000C17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2558" name="Imagen 2">
          <a:extLst>
            <a:ext uri="{FF2B5EF4-FFF2-40B4-BE49-F238E27FC236}">
              <a16:creationId xmlns:a16="http://schemas.microsoft.com/office/drawing/2014/main" id="{00000000-0008-0000-6301-00000E13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30513" name="Imagen 2">
          <a:extLst>
            <a:ext uri="{FF2B5EF4-FFF2-40B4-BE49-F238E27FC236}">
              <a16:creationId xmlns:a16="http://schemas.microsoft.com/office/drawing/2014/main" id="{00000000-0008-0000-6401-0000110B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8466" name="Imagen 2">
          <a:extLst>
            <a:ext uri="{FF2B5EF4-FFF2-40B4-BE49-F238E27FC236}">
              <a16:creationId xmlns:a16="http://schemas.microsoft.com/office/drawing/2014/main" id="{00000000-0008-0000-6501-00001203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9490" name="Imagen 2">
          <a:extLst>
            <a:ext uri="{FF2B5EF4-FFF2-40B4-BE49-F238E27FC236}">
              <a16:creationId xmlns:a16="http://schemas.microsoft.com/office/drawing/2014/main" id="{00000000-0008-0000-6601-00001207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6419" name="Imagen 2">
          <a:extLst>
            <a:ext uri="{FF2B5EF4-FFF2-40B4-BE49-F238E27FC236}">
              <a16:creationId xmlns:a16="http://schemas.microsoft.com/office/drawing/2014/main" id="{00000000-0008-0000-6701-000013FB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23363" name="Imagen 2">
          <a:extLst>
            <a:ext uri="{FF2B5EF4-FFF2-40B4-BE49-F238E27FC236}">
              <a16:creationId xmlns:a16="http://schemas.microsoft.com/office/drawing/2014/main" id="{00000000-0008-0000-6801-000023E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19279" name="Imagen 2">
          <a:extLst>
            <a:ext uri="{FF2B5EF4-FFF2-40B4-BE49-F238E27FC236}">
              <a16:creationId xmlns:a16="http://schemas.microsoft.com/office/drawing/2014/main" id="{00000000-0008-0000-6901-00002FD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17234" name="Imagen 2">
          <a:extLst>
            <a:ext uri="{FF2B5EF4-FFF2-40B4-BE49-F238E27FC236}">
              <a16:creationId xmlns:a16="http://schemas.microsoft.com/office/drawing/2014/main" id="{00000000-0008-0000-6A01-000032D7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647700</xdr:colOff>
      <xdr:row>5</xdr:row>
      <xdr:rowOff>76200</xdr:rowOff>
    </xdr:to>
    <xdr:pic>
      <xdr:nvPicPr>
        <xdr:cNvPr id="307029" name="Imagen 2">
          <a:extLst>
            <a:ext uri="{FF2B5EF4-FFF2-40B4-BE49-F238E27FC236}">
              <a16:creationId xmlns:a16="http://schemas.microsoft.com/office/drawing/2014/main" id="{00000000-0008-0000-6B01-000055AF0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0"/>
          <a:ext cx="1304925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303985" name="Picture 1" descr="LOGO puntotres">
          <a:extLst>
            <a:ext uri="{FF2B5EF4-FFF2-40B4-BE49-F238E27FC236}">
              <a16:creationId xmlns:a16="http://schemas.microsoft.com/office/drawing/2014/main" id="{00000000-0008-0000-6C01-000071A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96835" name="Picture 1" descr="LOGO puntotres">
          <a:extLst>
            <a:ext uri="{FF2B5EF4-FFF2-40B4-BE49-F238E27FC236}">
              <a16:creationId xmlns:a16="http://schemas.microsoft.com/office/drawing/2014/main" id="{00000000-0008-0000-6D01-0000838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95814" name="Picture 1" descr="LOGO puntotres">
          <a:extLst>
            <a:ext uri="{FF2B5EF4-FFF2-40B4-BE49-F238E27FC236}">
              <a16:creationId xmlns:a16="http://schemas.microsoft.com/office/drawing/2014/main" id="{00000000-0008-0000-6E01-0000868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83566" name="Picture 1" descr="LOGO puntotres">
          <a:extLst>
            <a:ext uri="{FF2B5EF4-FFF2-40B4-BE49-F238E27FC236}">
              <a16:creationId xmlns:a16="http://schemas.microsoft.com/office/drawing/2014/main" id="{00000000-0008-0000-6F01-0000AE5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75399" name="Picture 1" descr="LOGO puntotres">
          <a:extLst>
            <a:ext uri="{FF2B5EF4-FFF2-40B4-BE49-F238E27FC236}">
              <a16:creationId xmlns:a16="http://schemas.microsoft.com/office/drawing/2014/main" id="{00000000-0008-0000-7001-0000C73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79487" name="Picture 1" descr="LOGO puntotres">
          <a:extLst>
            <a:ext uri="{FF2B5EF4-FFF2-40B4-BE49-F238E27FC236}">
              <a16:creationId xmlns:a16="http://schemas.microsoft.com/office/drawing/2014/main" id="{00000000-0008-0000-7101-0000BF4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771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71321" name="Picture 1" descr="LOGO puntotres">
          <a:extLst>
            <a:ext uri="{FF2B5EF4-FFF2-40B4-BE49-F238E27FC236}">
              <a16:creationId xmlns:a16="http://schemas.microsoft.com/office/drawing/2014/main" id="{00000000-0008-0000-7201-0000D923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68267" name="Picture 1" descr="LOGO puntotres">
          <a:extLst>
            <a:ext uri="{FF2B5EF4-FFF2-40B4-BE49-F238E27FC236}">
              <a16:creationId xmlns:a16="http://schemas.microsoft.com/office/drawing/2014/main" id="{00000000-0008-0000-7301-0000EB170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262132" name="Picture 1" descr="LOGO puntotres">
          <a:extLst>
            <a:ext uri="{FF2B5EF4-FFF2-40B4-BE49-F238E27FC236}">
              <a16:creationId xmlns:a16="http://schemas.microsoft.com/office/drawing/2014/main" id="{00000000-0008-0000-7401-0000F4FF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648233" name="Picture 1" descr="LOGO puntotres">
          <a:extLst>
            <a:ext uri="{FF2B5EF4-FFF2-40B4-BE49-F238E27FC236}">
              <a16:creationId xmlns:a16="http://schemas.microsoft.com/office/drawing/2014/main" id="{00000000-0008-0000-7501-000029E4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634953" name="Picture 1" descr="LOGO puntotres">
          <a:extLst>
            <a:ext uri="{FF2B5EF4-FFF2-40B4-BE49-F238E27FC236}">
              <a16:creationId xmlns:a16="http://schemas.microsoft.com/office/drawing/2014/main" id="{00000000-0008-0000-7601-000049B0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633930" name="Picture 1" descr="LOGO puntotres">
          <a:extLst>
            <a:ext uri="{FF2B5EF4-FFF2-40B4-BE49-F238E27FC236}">
              <a16:creationId xmlns:a16="http://schemas.microsoft.com/office/drawing/2014/main" id="{00000000-0008-0000-7701-00004AA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771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629865" name="Picture 1" descr="LOGO puntotres">
          <a:extLst>
            <a:ext uri="{FF2B5EF4-FFF2-40B4-BE49-F238E27FC236}">
              <a16:creationId xmlns:a16="http://schemas.microsoft.com/office/drawing/2014/main" id="{00000000-0008-0000-7801-0000699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603296" name="Picture 1" descr="LOGO puntotres">
          <a:extLst>
            <a:ext uri="{FF2B5EF4-FFF2-40B4-BE49-F238E27FC236}">
              <a16:creationId xmlns:a16="http://schemas.microsoft.com/office/drawing/2014/main" id="{00000000-0008-0000-7901-0000A034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93073" name="Picture 1" descr="LOGO puntotres">
          <a:extLst>
            <a:ext uri="{FF2B5EF4-FFF2-40B4-BE49-F238E27FC236}">
              <a16:creationId xmlns:a16="http://schemas.microsoft.com/office/drawing/2014/main" id="{00000000-0008-0000-7A01-0000B10C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91026" name="Picture 1" descr="LOGO puntotres">
          <a:extLst>
            <a:ext uri="{FF2B5EF4-FFF2-40B4-BE49-F238E27FC236}">
              <a16:creationId xmlns:a16="http://schemas.microsoft.com/office/drawing/2014/main" id="{00000000-0008-0000-7B01-0000B2040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771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72633" name="Picture 1" descr="LOGO puntotres">
          <a:extLst>
            <a:ext uri="{FF2B5EF4-FFF2-40B4-BE49-F238E27FC236}">
              <a16:creationId xmlns:a16="http://schemas.microsoft.com/office/drawing/2014/main" id="{00000000-0008-0000-7C01-0000D9BC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771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73656" name="Picture 1" descr="LOGO puntotres">
          <a:extLst>
            <a:ext uri="{FF2B5EF4-FFF2-40B4-BE49-F238E27FC236}">
              <a16:creationId xmlns:a16="http://schemas.microsoft.com/office/drawing/2014/main" id="{00000000-0008-0000-7D01-0000D8C0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59351" name="Picture 1" descr="LOGO puntotres">
          <a:extLst>
            <a:ext uri="{FF2B5EF4-FFF2-40B4-BE49-F238E27FC236}">
              <a16:creationId xmlns:a16="http://schemas.microsoft.com/office/drawing/2014/main" id="{00000000-0008-0000-7E01-0000F788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47080" name="Picture 1" descr="LOGO puntotres">
          <a:extLst>
            <a:ext uri="{FF2B5EF4-FFF2-40B4-BE49-F238E27FC236}">
              <a16:creationId xmlns:a16="http://schemas.microsoft.com/office/drawing/2014/main" id="{00000000-0008-0000-7F01-00000859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4300"/>
          <a:ext cx="17335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45038" name="Picture 1" descr="LOGO puntotres">
          <a:extLst>
            <a:ext uri="{FF2B5EF4-FFF2-40B4-BE49-F238E27FC236}">
              <a16:creationId xmlns:a16="http://schemas.microsoft.com/office/drawing/2014/main" id="{00000000-0008-0000-8001-00000E510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771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21527" name="Picture 1" descr="LOGO puntotres">
          <a:extLst>
            <a:ext uri="{FF2B5EF4-FFF2-40B4-BE49-F238E27FC236}">
              <a16:creationId xmlns:a16="http://schemas.microsoft.com/office/drawing/2014/main" id="{00000000-0008-0000-8101-000037F5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20504" name="Picture 1" descr="LOGO puntotres">
          <a:extLst>
            <a:ext uri="{FF2B5EF4-FFF2-40B4-BE49-F238E27FC236}">
              <a16:creationId xmlns:a16="http://schemas.microsoft.com/office/drawing/2014/main" id="{00000000-0008-0000-8201-000038F1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18457" name="Picture 1" descr="LOGO puntotres">
          <a:extLst>
            <a:ext uri="{FF2B5EF4-FFF2-40B4-BE49-F238E27FC236}">
              <a16:creationId xmlns:a16="http://schemas.microsoft.com/office/drawing/2014/main" id="{00000000-0008-0000-8301-000039E9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15388" name="Picture 1" descr="LOGO puntotres">
          <a:extLst>
            <a:ext uri="{FF2B5EF4-FFF2-40B4-BE49-F238E27FC236}">
              <a16:creationId xmlns:a16="http://schemas.microsoft.com/office/drawing/2014/main" id="{00000000-0008-0000-8401-00003CDD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11298" name="Picture 1" descr="LOGO puntotres">
          <a:extLst>
            <a:ext uri="{FF2B5EF4-FFF2-40B4-BE49-F238E27FC236}">
              <a16:creationId xmlns:a16="http://schemas.microsoft.com/office/drawing/2014/main" id="{00000000-0008-0000-8501-000042CD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03119" name="Picture 1" descr="LOGO puntotres">
          <a:extLst>
            <a:ext uri="{FF2B5EF4-FFF2-40B4-BE49-F238E27FC236}">
              <a16:creationId xmlns:a16="http://schemas.microsoft.com/office/drawing/2014/main" id="{00000000-0008-0000-8601-00004FAD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501078" name="Picture 1" descr="LOGO puntotres">
          <a:extLst>
            <a:ext uri="{FF2B5EF4-FFF2-40B4-BE49-F238E27FC236}">
              <a16:creationId xmlns:a16="http://schemas.microsoft.com/office/drawing/2014/main" id="{00000000-0008-0000-8701-000056A5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498009" name="Picture 1" descr="LOGO puntotres">
          <a:extLst>
            <a:ext uri="{FF2B5EF4-FFF2-40B4-BE49-F238E27FC236}">
              <a16:creationId xmlns:a16="http://schemas.microsoft.com/office/drawing/2014/main" id="{00000000-0008-0000-8801-00005999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494944" name="Picture 1" descr="LOGO puntotres">
          <a:extLst>
            <a:ext uri="{FF2B5EF4-FFF2-40B4-BE49-F238E27FC236}">
              <a16:creationId xmlns:a16="http://schemas.microsoft.com/office/drawing/2014/main" id="{00000000-0008-0000-8901-0000608D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493931" name="Picture 1" descr="LOGO puntotres">
          <a:extLst>
            <a:ext uri="{FF2B5EF4-FFF2-40B4-BE49-F238E27FC236}">
              <a16:creationId xmlns:a16="http://schemas.microsoft.com/office/drawing/2014/main" id="{00000000-0008-0000-8A01-00006B89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114300</xdr:rowOff>
    </xdr:from>
    <xdr:to>
      <xdr:col>4</xdr:col>
      <xdr:colOff>114300</xdr:colOff>
      <xdr:row>3</xdr:row>
      <xdr:rowOff>0</xdr:rowOff>
    </xdr:to>
    <xdr:pic>
      <xdr:nvPicPr>
        <xdr:cNvPr id="479625" name="Picture 1" descr="LOGO puntotres">
          <a:extLst>
            <a:ext uri="{FF2B5EF4-FFF2-40B4-BE49-F238E27FC236}">
              <a16:creationId xmlns:a16="http://schemas.microsoft.com/office/drawing/2014/main" id="{00000000-0008-0000-8B01-00008951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4300"/>
          <a:ext cx="18859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75537" name="Picture 1" descr="LOGO puntotres">
          <a:extLst>
            <a:ext uri="{FF2B5EF4-FFF2-40B4-BE49-F238E27FC236}">
              <a16:creationId xmlns:a16="http://schemas.microsoft.com/office/drawing/2014/main" id="{00000000-0008-0000-8C01-00009141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61251" name="Picture 1" descr="LOGO puntotres">
          <a:extLst>
            <a:ext uri="{FF2B5EF4-FFF2-40B4-BE49-F238E27FC236}">
              <a16:creationId xmlns:a16="http://schemas.microsoft.com/office/drawing/2014/main" id="{00000000-0008-0000-8D01-0000C309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59204" name="Picture 1" descr="LOGO puntotres">
          <a:extLst>
            <a:ext uri="{FF2B5EF4-FFF2-40B4-BE49-F238E27FC236}">
              <a16:creationId xmlns:a16="http://schemas.microsoft.com/office/drawing/2014/main" id="{00000000-0008-0000-8E01-0000C401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57159" name="Picture 1" descr="LOGO puntotres">
          <a:extLst>
            <a:ext uri="{FF2B5EF4-FFF2-40B4-BE49-F238E27FC236}">
              <a16:creationId xmlns:a16="http://schemas.microsoft.com/office/drawing/2014/main" id="{00000000-0008-0000-8F01-0000C7F9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56138" name="Picture 1" descr="LOGO puntotres">
          <a:extLst>
            <a:ext uri="{FF2B5EF4-FFF2-40B4-BE49-F238E27FC236}">
              <a16:creationId xmlns:a16="http://schemas.microsoft.com/office/drawing/2014/main" id="{00000000-0008-0000-9001-0000CAF5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46946" name="Picture 1" descr="LOGO puntotres">
          <a:extLst>
            <a:ext uri="{FF2B5EF4-FFF2-40B4-BE49-F238E27FC236}">
              <a16:creationId xmlns:a16="http://schemas.microsoft.com/office/drawing/2014/main" id="{00000000-0008-0000-9101-0000E2D1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43876" name="Picture 1" descr="LOGO puntotres">
          <a:extLst>
            <a:ext uri="{FF2B5EF4-FFF2-40B4-BE49-F238E27FC236}">
              <a16:creationId xmlns:a16="http://schemas.microsoft.com/office/drawing/2014/main" id="{00000000-0008-0000-9201-0000E4C5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42854" name="Picture 1" descr="LOGO puntotres">
          <a:extLst>
            <a:ext uri="{FF2B5EF4-FFF2-40B4-BE49-F238E27FC236}">
              <a16:creationId xmlns:a16="http://schemas.microsoft.com/office/drawing/2014/main" id="{00000000-0008-0000-9301-0000E6C1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9784" name="Picture 1" descr="LOGO puntotres">
          <a:extLst>
            <a:ext uri="{FF2B5EF4-FFF2-40B4-BE49-F238E27FC236}">
              <a16:creationId xmlns:a16="http://schemas.microsoft.com/office/drawing/2014/main" id="{00000000-0008-0000-9401-0000E8B5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8765" name="Picture 1" descr="LOGO puntotres">
          <a:extLst>
            <a:ext uri="{FF2B5EF4-FFF2-40B4-BE49-F238E27FC236}">
              <a16:creationId xmlns:a16="http://schemas.microsoft.com/office/drawing/2014/main" id="{00000000-0008-0000-9501-0000EDB1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7744" name="Picture 1" descr="LOGO puntotres">
          <a:extLst>
            <a:ext uri="{FF2B5EF4-FFF2-40B4-BE49-F238E27FC236}">
              <a16:creationId xmlns:a16="http://schemas.microsoft.com/office/drawing/2014/main" id="{00000000-0008-0000-9601-0000F0AD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4674" name="Picture 1" descr="LOGO puntotres">
          <a:extLst>
            <a:ext uri="{FF2B5EF4-FFF2-40B4-BE49-F238E27FC236}">
              <a16:creationId xmlns:a16="http://schemas.microsoft.com/office/drawing/2014/main" id="{00000000-0008-0000-9701-0000F2A1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2630" name="Picture 1" descr="LOGO puntotres">
          <a:extLst>
            <a:ext uri="{FF2B5EF4-FFF2-40B4-BE49-F238E27FC236}">
              <a16:creationId xmlns:a16="http://schemas.microsoft.com/office/drawing/2014/main" id="{00000000-0008-0000-9801-0000F699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1608" name="Picture 1" descr="LOGO puntotres">
          <a:extLst>
            <a:ext uri="{FF2B5EF4-FFF2-40B4-BE49-F238E27FC236}">
              <a16:creationId xmlns:a16="http://schemas.microsoft.com/office/drawing/2014/main" id="{00000000-0008-0000-9901-0000F895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30586" name="Picture 1" descr="LOGO puntotres">
          <a:extLst>
            <a:ext uri="{FF2B5EF4-FFF2-40B4-BE49-F238E27FC236}">
              <a16:creationId xmlns:a16="http://schemas.microsoft.com/office/drawing/2014/main" id="{00000000-0008-0000-9A01-0000FA91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28543" name="Picture 1" descr="LOGO puntotres">
          <a:extLst>
            <a:ext uri="{FF2B5EF4-FFF2-40B4-BE49-F238E27FC236}">
              <a16:creationId xmlns:a16="http://schemas.microsoft.com/office/drawing/2014/main" id="{00000000-0008-0000-9B01-0000FF89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27528" name="Picture 1" descr="LOGO puntotres">
          <a:extLst>
            <a:ext uri="{FF2B5EF4-FFF2-40B4-BE49-F238E27FC236}">
              <a16:creationId xmlns:a16="http://schemas.microsoft.com/office/drawing/2014/main" id="{00000000-0008-0000-9C01-00000886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0</xdr:rowOff>
    </xdr:from>
    <xdr:to>
      <xdr:col>4</xdr:col>
      <xdr:colOff>133350</xdr:colOff>
      <xdr:row>2</xdr:row>
      <xdr:rowOff>342900</xdr:rowOff>
    </xdr:to>
    <xdr:pic>
      <xdr:nvPicPr>
        <xdr:cNvPr id="425489" name="Picture 1" descr="LOGO puntotres">
          <a:extLst>
            <a:ext uri="{FF2B5EF4-FFF2-40B4-BE49-F238E27FC236}">
              <a16:creationId xmlns:a16="http://schemas.microsoft.com/office/drawing/2014/main" id="{00000000-0008-0000-9D01-0000117E0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0"/>
          <a:ext cx="188595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ntotres@puntotre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puntotres@puntotre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puntotres@puntotres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puntotres@puntotres.com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puntotres@puntotres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mailto:puntotres@puntotres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puntotres@puntotres.com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puntotres@puntotres.com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mailto:puntotres@puntotres.com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mailto:puntotres@puntotres.com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mailto:puntotres@puntotres.com" TargetMode="Externa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mailto:puntotres@puntotres.co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1" Type="http://schemas.openxmlformats.org/officeDocument/2006/relationships/hyperlink" Target="mailto:puntotres@puntotres.com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1" Type="http://schemas.openxmlformats.org/officeDocument/2006/relationships/hyperlink" Target="mailto:puntotres@puntotres.com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1" Type="http://schemas.openxmlformats.org/officeDocument/2006/relationships/hyperlink" Target="mailto:puntotres@puntotres.com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1" Type="http://schemas.openxmlformats.org/officeDocument/2006/relationships/hyperlink" Target="mailto:puntotres@puntotres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1" Type="http://schemas.openxmlformats.org/officeDocument/2006/relationships/hyperlink" Target="mailto:puntotres@puntotres.com" TargetMode="Externa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1" Type="http://schemas.openxmlformats.org/officeDocument/2006/relationships/hyperlink" Target="mailto:puntotres@puntotres.com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mailto:puntotres@puntotres.com" TargetMode="Externa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1" Type="http://schemas.openxmlformats.org/officeDocument/2006/relationships/hyperlink" Target="mailto:puntotres@puntotres.com" TargetMode="Externa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1" Type="http://schemas.openxmlformats.org/officeDocument/2006/relationships/hyperlink" Target="mailto:puntotres@puntotres.com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1" Type="http://schemas.openxmlformats.org/officeDocument/2006/relationships/hyperlink" Target="mailto:puntotres@puntotres.com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1" Type="http://schemas.openxmlformats.org/officeDocument/2006/relationships/hyperlink" Target="mailto:puntotres@puntotres.com" TargetMode="Externa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mailto:puntotres@puntotres.com" TargetMode="Externa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1" Type="http://schemas.openxmlformats.org/officeDocument/2006/relationships/hyperlink" Target="mailto:puntotres@puntotres.com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1" Type="http://schemas.openxmlformats.org/officeDocument/2006/relationships/hyperlink" Target="mailto:puntotres@puntotres.com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1" Type="http://schemas.openxmlformats.org/officeDocument/2006/relationships/hyperlink" Target="mailto:puntotres@puntotres.com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1" Type="http://schemas.openxmlformats.org/officeDocument/2006/relationships/hyperlink" Target="mailto:puntotres@puntotres.com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mailto:puntotres@puntotres.com" TargetMode="Externa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1" Type="http://schemas.openxmlformats.org/officeDocument/2006/relationships/hyperlink" Target="mailto:puntotres@puntotres.com" TargetMode="Externa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1" Type="http://schemas.openxmlformats.org/officeDocument/2006/relationships/hyperlink" Target="mailto:puntotres@puntotres.com" TargetMode="Externa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1" Type="http://schemas.openxmlformats.org/officeDocument/2006/relationships/hyperlink" Target="mailto:puntotres@puntotres.com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1" Type="http://schemas.openxmlformats.org/officeDocument/2006/relationships/hyperlink" Target="mailto:puntotres@puntotres.com" TargetMode="External"/></Relationships>
</file>

<file path=xl/worksheets/_rels/sheet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1" Type="http://schemas.openxmlformats.org/officeDocument/2006/relationships/hyperlink" Target="mailto:puntotres@puntotres.com" TargetMode="Externa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1" Type="http://schemas.openxmlformats.org/officeDocument/2006/relationships/hyperlink" Target="mailto:puntotres@puntotres.com" TargetMode="External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1" Type="http://schemas.openxmlformats.org/officeDocument/2006/relationships/hyperlink" Target="mailto:puntotres@puntotres.com" TargetMode="External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1" Type="http://schemas.openxmlformats.org/officeDocument/2006/relationships/hyperlink" Target="mailto:puntotres@puntotres.com" TargetMode="Externa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1" Type="http://schemas.openxmlformats.org/officeDocument/2006/relationships/hyperlink" Target="mailto:puntotres@puntotres.com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1" Type="http://schemas.openxmlformats.org/officeDocument/2006/relationships/hyperlink" Target="mailto:puntotres@puntotres.com" TargetMode="Externa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1" Type="http://schemas.openxmlformats.org/officeDocument/2006/relationships/hyperlink" Target="mailto:puntotres@puntotres.com" TargetMode="Externa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1" Type="http://schemas.openxmlformats.org/officeDocument/2006/relationships/hyperlink" Target="mailto:puntotres@puntotres.com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1" Type="http://schemas.openxmlformats.org/officeDocument/2006/relationships/hyperlink" Target="mailto:puntotres@puntotres.com" TargetMode="External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1" Type="http://schemas.openxmlformats.org/officeDocument/2006/relationships/hyperlink" Target="mailto:puntotres@puntotres.com" TargetMode="External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1" Type="http://schemas.openxmlformats.org/officeDocument/2006/relationships/hyperlink" Target="mailto:puntotres@puntotres.com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1" Type="http://schemas.openxmlformats.org/officeDocument/2006/relationships/hyperlink" Target="mailto:puntotres@puntotres.com" TargetMode="External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1" Type="http://schemas.openxmlformats.org/officeDocument/2006/relationships/hyperlink" Target="mailto:puntotres@puntotres.com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1" Type="http://schemas.openxmlformats.org/officeDocument/2006/relationships/hyperlink" Target="mailto:puntotres@puntotres.com" TargetMode="Externa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1" Type="http://schemas.openxmlformats.org/officeDocument/2006/relationships/hyperlink" Target="mailto:puntotres@puntotres.com" TargetMode="External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1" Type="http://schemas.openxmlformats.org/officeDocument/2006/relationships/hyperlink" Target="mailto:puntotres@puntotres.com" TargetMode="External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1" Type="http://schemas.openxmlformats.org/officeDocument/2006/relationships/hyperlink" Target="mailto:puntotres@puntotres.com" TargetMode="External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1" Type="http://schemas.openxmlformats.org/officeDocument/2006/relationships/hyperlink" Target="mailto:puntotres@puntotres.com" TargetMode="External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1" Type="http://schemas.openxmlformats.org/officeDocument/2006/relationships/hyperlink" Target="mailto:puntotres@puntotres.com" TargetMode="Externa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1" Type="http://schemas.openxmlformats.org/officeDocument/2006/relationships/hyperlink" Target="mailto:puntotres@puntotres.com" TargetMode="Externa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1" Type="http://schemas.openxmlformats.org/officeDocument/2006/relationships/hyperlink" Target="mailto:puntotres@puntotres.com" TargetMode="External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1" Type="http://schemas.openxmlformats.org/officeDocument/2006/relationships/hyperlink" Target="mailto:puntotres@puntotres.com" TargetMode="Externa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1" Type="http://schemas.openxmlformats.org/officeDocument/2006/relationships/hyperlink" Target="mailto:puntotres@puntotres.com" TargetMode="External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1" Type="http://schemas.openxmlformats.org/officeDocument/2006/relationships/hyperlink" Target="mailto:puntotres@puntotres.com" TargetMode="External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1" Type="http://schemas.openxmlformats.org/officeDocument/2006/relationships/hyperlink" Target="mailto:puntotres@puntotres.com" TargetMode="External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1" Type="http://schemas.openxmlformats.org/officeDocument/2006/relationships/hyperlink" Target="mailto:puntotres@puntotres.com" TargetMode="External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1" Type="http://schemas.openxmlformats.org/officeDocument/2006/relationships/hyperlink" Target="mailto:puntotres@puntotres.com" TargetMode="External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1" Type="http://schemas.openxmlformats.org/officeDocument/2006/relationships/hyperlink" Target="mailto:puntotres@puntotres.com" TargetMode="External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1" Type="http://schemas.openxmlformats.org/officeDocument/2006/relationships/hyperlink" Target="mailto:puntotres@puntotres.com" TargetMode="External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1" Type="http://schemas.openxmlformats.org/officeDocument/2006/relationships/hyperlink" Target="mailto:puntotres@puntotres.com" TargetMode="External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1" Type="http://schemas.openxmlformats.org/officeDocument/2006/relationships/hyperlink" Target="mailto:puntotres@puntotres.com" TargetMode="External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1" Type="http://schemas.openxmlformats.org/officeDocument/2006/relationships/hyperlink" Target="mailto:puntotres@puntotres.com" TargetMode="External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1" Type="http://schemas.openxmlformats.org/officeDocument/2006/relationships/hyperlink" Target="mailto:puntotres@puntotres.com" TargetMode="External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1" Type="http://schemas.openxmlformats.org/officeDocument/2006/relationships/hyperlink" Target="mailto:puntotres@puntotres.com" TargetMode="External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1" Type="http://schemas.openxmlformats.org/officeDocument/2006/relationships/hyperlink" Target="mailto:puntotres@puntotres.com" TargetMode="External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1" Type="http://schemas.openxmlformats.org/officeDocument/2006/relationships/hyperlink" Target="mailto:puntotres@puntotres.com" TargetMode="External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1" Type="http://schemas.openxmlformats.org/officeDocument/2006/relationships/hyperlink" Target="mailto:puntotres@puntotres.com" TargetMode="External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1" Type="http://schemas.openxmlformats.org/officeDocument/2006/relationships/hyperlink" Target="mailto:puntotres@puntotres.com" TargetMode="External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1" Type="http://schemas.openxmlformats.org/officeDocument/2006/relationships/hyperlink" Target="mailto:puntotres@puntotres.com" TargetMode="External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1" Type="http://schemas.openxmlformats.org/officeDocument/2006/relationships/hyperlink" Target="mailto:puntotres@puntotres.com" TargetMode="External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1" Type="http://schemas.openxmlformats.org/officeDocument/2006/relationships/hyperlink" Target="mailto:puntotres@puntotres.com" TargetMode="External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1" Type="http://schemas.openxmlformats.org/officeDocument/2006/relationships/hyperlink" Target="mailto:puntotres@puntotres.com" TargetMode="External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1" Type="http://schemas.openxmlformats.org/officeDocument/2006/relationships/hyperlink" Target="mailto:puntotres@puntotres.com" TargetMode="External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1" Type="http://schemas.openxmlformats.org/officeDocument/2006/relationships/hyperlink" Target="mailto:puntotres@puntotres.com" TargetMode="External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1" Type="http://schemas.openxmlformats.org/officeDocument/2006/relationships/hyperlink" Target="mailto:puntotres@puntotres.com" TargetMode="External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1" Type="http://schemas.openxmlformats.org/officeDocument/2006/relationships/hyperlink" Target="mailto:puntotres@puntotres.com" TargetMode="External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1" Type="http://schemas.openxmlformats.org/officeDocument/2006/relationships/hyperlink" Target="mailto:puntotres@puntotres.com" TargetMode="External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1" Type="http://schemas.openxmlformats.org/officeDocument/2006/relationships/hyperlink" Target="mailto:puntotres@puntotres.com" TargetMode="External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1" Type="http://schemas.openxmlformats.org/officeDocument/2006/relationships/hyperlink" Target="mailto:puntotres@puntotres.com" TargetMode="External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1" Type="http://schemas.openxmlformats.org/officeDocument/2006/relationships/hyperlink" Target="mailto:puntotres@puntotres.com" TargetMode="External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1" Type="http://schemas.openxmlformats.org/officeDocument/2006/relationships/hyperlink" Target="mailto:puntotres@puntotres.com" TargetMode="External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1" Type="http://schemas.openxmlformats.org/officeDocument/2006/relationships/hyperlink" Target="mailto:puntotres@puntotres.com" TargetMode="External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1" Type="http://schemas.openxmlformats.org/officeDocument/2006/relationships/hyperlink" Target="mailto:puntotres@puntotres.com" TargetMode="External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1" Type="http://schemas.openxmlformats.org/officeDocument/2006/relationships/hyperlink" Target="mailto:puntotres@puntotres.com" TargetMode="External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1" Type="http://schemas.openxmlformats.org/officeDocument/2006/relationships/hyperlink" Target="mailto:puntotres@puntotres.com" TargetMode="External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1" Type="http://schemas.openxmlformats.org/officeDocument/2006/relationships/hyperlink" Target="mailto:puntotres@puntotres.com" TargetMode="External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1" Type="http://schemas.openxmlformats.org/officeDocument/2006/relationships/hyperlink" Target="mailto:puntotres@puntotres.com" TargetMode="External"/></Relationships>
</file>

<file path=xl/worksheets/_rels/sheet1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7.xml"/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8.xml"/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1" Type="http://schemas.openxmlformats.org/officeDocument/2006/relationships/hyperlink" Target="mailto:puntotres@puntotres.com" TargetMode="External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1" Type="http://schemas.openxmlformats.org/officeDocument/2006/relationships/hyperlink" Target="mailto:puntotres@puntotres.com" TargetMode="External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1" Type="http://schemas.openxmlformats.org/officeDocument/2006/relationships/hyperlink" Target="mailto:puntotres@puntotres.com" TargetMode="External"/></Relationships>
</file>

<file path=xl/worksheets/_rels/sheet1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2.xml"/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1" Type="http://schemas.openxmlformats.org/officeDocument/2006/relationships/hyperlink" Target="mailto:puntotres@puntotres.com" TargetMode="External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1" Type="http://schemas.openxmlformats.org/officeDocument/2006/relationships/hyperlink" Target="mailto:puntotres@puntotres.com" TargetMode="External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1" Type="http://schemas.openxmlformats.org/officeDocument/2006/relationships/hyperlink" Target="mailto:puntotres@puntotres.com" TargetMode="External"/></Relationships>
</file>

<file path=xl/worksheets/_rels/sheet1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6.xml"/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7.xml"/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1" Type="http://schemas.openxmlformats.org/officeDocument/2006/relationships/hyperlink" Target="mailto:puntotres@puntotres.com" TargetMode="External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1" Type="http://schemas.openxmlformats.org/officeDocument/2006/relationships/hyperlink" Target="mailto:puntotres@puntotres.com" TargetMode="External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1" Type="http://schemas.openxmlformats.org/officeDocument/2006/relationships/hyperlink" Target="mailto:puntotres@puntotres.com" TargetMode="External"/></Relationships>
</file>

<file path=xl/worksheets/_rels/sheet1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1.xml"/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1" Type="http://schemas.openxmlformats.org/officeDocument/2006/relationships/hyperlink" Target="mailto:puntotres@puntotres.com" TargetMode="External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1" Type="http://schemas.openxmlformats.org/officeDocument/2006/relationships/hyperlink" Target="mailto:puntotres@puntotres.com" TargetMode="External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1" Type="http://schemas.openxmlformats.org/officeDocument/2006/relationships/hyperlink" Target="mailto:puntotres@puntotres.com" TargetMode="External"/></Relationships>
</file>

<file path=xl/worksheets/_rels/sheet1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5.xml"/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1" Type="http://schemas.openxmlformats.org/officeDocument/2006/relationships/hyperlink" Target="mailto:puntotres@puntotres.com" TargetMode="External"/></Relationships>
</file>

<file path=xl/worksheets/_rels/sheet16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1" Type="http://schemas.openxmlformats.org/officeDocument/2006/relationships/hyperlink" Target="mailto:puntotres@puntotres.com" TargetMode="External"/></Relationships>
</file>

<file path=xl/worksheets/_rels/sheet16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1" Type="http://schemas.openxmlformats.org/officeDocument/2006/relationships/hyperlink" Target="mailto:puntotres@puntotres.com" TargetMode="External"/></Relationships>
</file>

<file path=xl/worksheets/_rels/sheet1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9.xml"/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0.xml"/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1" Type="http://schemas.openxmlformats.org/officeDocument/2006/relationships/hyperlink" Target="mailto:puntotres@puntotres.com" TargetMode="External"/></Relationships>
</file>

<file path=xl/worksheets/_rels/sheet17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1" Type="http://schemas.openxmlformats.org/officeDocument/2006/relationships/hyperlink" Target="mailto:puntotres@puntotres.com" TargetMode="External"/></Relationships>
</file>

<file path=xl/worksheets/_rels/sheet1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1" Type="http://schemas.openxmlformats.org/officeDocument/2006/relationships/hyperlink" Target="mailto:puntotres@puntotres.com" TargetMode="External"/></Relationships>
</file>

<file path=xl/worksheets/_rels/sheet1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1" Type="http://schemas.openxmlformats.org/officeDocument/2006/relationships/hyperlink" Target="mailto:puntotres@puntotres.com" TargetMode="External"/></Relationships>
</file>

<file path=xl/worksheets/_rels/sheet1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1" Type="http://schemas.openxmlformats.org/officeDocument/2006/relationships/hyperlink" Target="mailto:puntotres@puntotres.com" TargetMode="External"/></Relationships>
</file>

<file path=xl/worksheets/_rels/sheet1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1" Type="http://schemas.openxmlformats.org/officeDocument/2006/relationships/hyperlink" Target="mailto:puntotres@puntotres.com" TargetMode="External"/></Relationships>
</file>

<file path=xl/worksheets/_rels/sheet1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1" Type="http://schemas.openxmlformats.org/officeDocument/2006/relationships/hyperlink" Target="mailto:puntotres@puntotres.com" TargetMode="External"/></Relationships>
</file>

<file path=xl/worksheets/_rels/sheet1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1" Type="http://schemas.openxmlformats.org/officeDocument/2006/relationships/hyperlink" Target="mailto:puntotres@puntotres.com" TargetMode="External"/></Relationships>
</file>

<file path=xl/worksheets/_rels/sheet1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1" Type="http://schemas.openxmlformats.org/officeDocument/2006/relationships/hyperlink" Target="mailto:puntotres@puntotres.com" TargetMode="External"/></Relationships>
</file>

<file path=xl/worksheets/_rels/sheet1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1" Type="http://schemas.openxmlformats.org/officeDocument/2006/relationships/hyperlink" Target="mailto:puntotres@puntotres.com" TargetMode="External"/></Relationships>
</file>

<file path=xl/worksheets/_rels/sheet1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1.xml"/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1" Type="http://schemas.openxmlformats.org/officeDocument/2006/relationships/hyperlink" Target="mailto:puntotres@puntotres.com" TargetMode="External"/></Relationships>
</file>

<file path=xl/worksheets/_rels/sheet1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1" Type="http://schemas.openxmlformats.org/officeDocument/2006/relationships/hyperlink" Target="mailto:puntotres@puntotres.com" TargetMode="External"/></Relationships>
</file>

<file path=xl/worksheets/_rels/sheet18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1" Type="http://schemas.openxmlformats.org/officeDocument/2006/relationships/hyperlink" Target="mailto:puntotres@puntotres.com" TargetMode="External"/></Relationships>
</file>

<file path=xl/worksheets/_rels/sheet18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1" Type="http://schemas.openxmlformats.org/officeDocument/2006/relationships/hyperlink" Target="mailto:puntotres@puntotres.com" TargetMode="External"/></Relationships>
</file>

<file path=xl/worksheets/_rels/sheet18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1" Type="http://schemas.openxmlformats.org/officeDocument/2006/relationships/hyperlink" Target="mailto:puntotres@puntotres.com" TargetMode="External"/></Relationships>
</file>

<file path=xl/worksheets/_rels/sheet18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1" Type="http://schemas.openxmlformats.org/officeDocument/2006/relationships/hyperlink" Target="mailto:puntotres@puntotres.com" TargetMode="External"/></Relationships>
</file>

<file path=xl/worksheets/_rels/sheet18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1" Type="http://schemas.openxmlformats.org/officeDocument/2006/relationships/hyperlink" Target="mailto:puntotres@puntotres.com" TargetMode="External"/></Relationships>
</file>

<file path=xl/worksheets/_rels/sheet18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1" Type="http://schemas.openxmlformats.org/officeDocument/2006/relationships/hyperlink" Target="mailto:puntotres@puntotres.com" TargetMode="External"/></Relationships>
</file>

<file path=xl/worksheets/_rels/sheet1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0.xml"/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1" Type="http://schemas.openxmlformats.org/officeDocument/2006/relationships/hyperlink" Target="mailto:puntotres@puntotres.com" TargetMode="External"/></Relationships>
</file>

<file path=xl/worksheets/_rels/sheet19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1" Type="http://schemas.openxmlformats.org/officeDocument/2006/relationships/hyperlink" Target="mailto:puntotres@puntotres.com" TargetMode="External"/></Relationships>
</file>

<file path=xl/worksheets/_rels/sheet19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1" Type="http://schemas.openxmlformats.org/officeDocument/2006/relationships/hyperlink" Target="mailto:puntotres@puntotres.com" TargetMode="External"/></Relationships>
</file>

<file path=xl/worksheets/_rels/sheet19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1" Type="http://schemas.openxmlformats.org/officeDocument/2006/relationships/hyperlink" Target="mailto:puntotres@puntotres.com" TargetMode="External"/></Relationships>
</file>

<file path=xl/worksheets/_rels/sheet1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5.xml"/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6.xml"/><Relationship Id="rId2" Type="http://schemas.openxmlformats.org/officeDocument/2006/relationships/printerSettings" Target="../printerSettings/printerSettings196.bin"/><Relationship Id="rId1" Type="http://schemas.openxmlformats.org/officeDocument/2006/relationships/hyperlink" Target="mailto:puntotres@puntotres.com" TargetMode="External"/></Relationships>
</file>

<file path=xl/worksheets/_rels/sheet19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7.xml"/><Relationship Id="rId2" Type="http://schemas.openxmlformats.org/officeDocument/2006/relationships/printerSettings" Target="../printerSettings/printerSettings197.bin"/><Relationship Id="rId1" Type="http://schemas.openxmlformats.org/officeDocument/2006/relationships/hyperlink" Target="mailto:puntotres@puntotres.com" TargetMode="External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8.xml"/><Relationship Id="rId2" Type="http://schemas.openxmlformats.org/officeDocument/2006/relationships/printerSettings" Target="../printerSettings/printerSettings198.bin"/><Relationship Id="rId1" Type="http://schemas.openxmlformats.org/officeDocument/2006/relationships/hyperlink" Target="mailto:puntotres@puntotres.com" TargetMode="External"/></Relationships>
</file>

<file path=xl/worksheets/_rels/sheet19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9.xml"/><Relationship Id="rId2" Type="http://schemas.openxmlformats.org/officeDocument/2006/relationships/printerSettings" Target="../printerSettings/printerSettings199.bin"/><Relationship Id="rId1" Type="http://schemas.openxmlformats.org/officeDocument/2006/relationships/hyperlink" Target="mailto:puntotres@puntotres.com" TargetMode="External"/></Relationships>
</file>

<file path=xl/worksheets/_rels/sheet20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0.xml"/><Relationship Id="rId2" Type="http://schemas.openxmlformats.org/officeDocument/2006/relationships/printerSettings" Target="../printerSettings/printerSettings200.bin"/><Relationship Id="rId1" Type="http://schemas.openxmlformats.org/officeDocument/2006/relationships/hyperlink" Target="mailto:puntotres@puntotres.com" TargetMode="External"/></Relationships>
</file>

<file path=xl/worksheets/_rels/sheet20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1.xml"/><Relationship Id="rId2" Type="http://schemas.openxmlformats.org/officeDocument/2006/relationships/printerSettings" Target="../printerSettings/printerSettings201.bin"/><Relationship Id="rId1" Type="http://schemas.openxmlformats.org/officeDocument/2006/relationships/hyperlink" Target="mailto:puntotres@puntotres.com" TargetMode="External"/></Relationships>
</file>

<file path=xl/worksheets/_rels/sheet2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2.xml"/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3.xml"/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4.xml"/><Relationship Id="rId2" Type="http://schemas.openxmlformats.org/officeDocument/2006/relationships/printerSettings" Target="../printerSettings/printerSettings204.bin"/><Relationship Id="rId1" Type="http://schemas.openxmlformats.org/officeDocument/2006/relationships/hyperlink" Target="mailto:puntotres@puntotres.com" TargetMode="External"/></Relationships>
</file>

<file path=xl/worksheets/_rels/sheet20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5.xml"/><Relationship Id="rId2" Type="http://schemas.openxmlformats.org/officeDocument/2006/relationships/printerSettings" Target="../printerSettings/printerSettings205.bin"/><Relationship Id="rId1" Type="http://schemas.openxmlformats.org/officeDocument/2006/relationships/hyperlink" Target="mailto:puntotres@puntotres.com" TargetMode="External"/></Relationships>
</file>

<file path=xl/worksheets/_rels/sheet20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6.xml"/><Relationship Id="rId2" Type="http://schemas.openxmlformats.org/officeDocument/2006/relationships/printerSettings" Target="../printerSettings/printerSettings206.bin"/><Relationship Id="rId1" Type="http://schemas.openxmlformats.org/officeDocument/2006/relationships/hyperlink" Target="mailto:puntotres@puntotres.com" TargetMode="External"/></Relationships>
</file>

<file path=xl/worksheets/_rels/sheet20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7.xml"/><Relationship Id="rId2" Type="http://schemas.openxmlformats.org/officeDocument/2006/relationships/printerSettings" Target="../printerSettings/printerSettings207.bin"/><Relationship Id="rId1" Type="http://schemas.openxmlformats.org/officeDocument/2006/relationships/hyperlink" Target="mailto:puntotres@puntotres.com" TargetMode="External"/></Relationships>
</file>

<file path=xl/worksheets/_rels/sheet20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8.xml"/><Relationship Id="rId2" Type="http://schemas.openxmlformats.org/officeDocument/2006/relationships/printerSettings" Target="../printerSettings/printerSettings208.bin"/><Relationship Id="rId1" Type="http://schemas.openxmlformats.org/officeDocument/2006/relationships/hyperlink" Target="mailto:puntotres@puntotres.com" TargetMode="External"/></Relationships>
</file>

<file path=xl/worksheets/_rels/sheet2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9.xml"/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0.xml"/><Relationship Id="rId2" Type="http://schemas.openxmlformats.org/officeDocument/2006/relationships/printerSettings" Target="../printerSettings/printerSettings210.bin"/><Relationship Id="rId1" Type="http://schemas.openxmlformats.org/officeDocument/2006/relationships/hyperlink" Target="mailto:puntotres@puntotres.com" TargetMode="External"/></Relationships>
</file>

<file path=xl/worksheets/_rels/sheet2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1.xml"/><Relationship Id="rId2" Type="http://schemas.openxmlformats.org/officeDocument/2006/relationships/printerSettings" Target="../printerSettings/printerSettings211.bin"/><Relationship Id="rId1" Type="http://schemas.openxmlformats.org/officeDocument/2006/relationships/hyperlink" Target="mailto:puntotres@puntotres.com" TargetMode="External"/></Relationships>
</file>

<file path=xl/worksheets/_rels/sheet2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2.xml"/><Relationship Id="rId2" Type="http://schemas.openxmlformats.org/officeDocument/2006/relationships/printerSettings" Target="../printerSettings/printerSettings212.bin"/><Relationship Id="rId1" Type="http://schemas.openxmlformats.org/officeDocument/2006/relationships/hyperlink" Target="mailto:puntotres@puntotres.com" TargetMode="External"/></Relationships>
</file>

<file path=xl/worksheets/_rels/sheet2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3.xml"/><Relationship Id="rId2" Type="http://schemas.openxmlformats.org/officeDocument/2006/relationships/printerSettings" Target="../printerSettings/printerSettings213.bin"/><Relationship Id="rId1" Type="http://schemas.openxmlformats.org/officeDocument/2006/relationships/hyperlink" Target="mailto:puntotres@puntotres.com" TargetMode="External"/></Relationships>
</file>

<file path=xl/worksheets/_rels/sheet2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4.xml"/><Relationship Id="rId2" Type="http://schemas.openxmlformats.org/officeDocument/2006/relationships/printerSettings" Target="../printerSettings/printerSettings214.bin"/><Relationship Id="rId1" Type="http://schemas.openxmlformats.org/officeDocument/2006/relationships/hyperlink" Target="mailto:puntotres@puntotres.com" TargetMode="External"/></Relationships>
</file>

<file path=xl/worksheets/_rels/sheet2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5.xml"/><Relationship Id="rId2" Type="http://schemas.openxmlformats.org/officeDocument/2006/relationships/printerSettings" Target="../printerSettings/printerSettings215.bin"/><Relationship Id="rId1" Type="http://schemas.openxmlformats.org/officeDocument/2006/relationships/hyperlink" Target="mailto:puntotres@puntotres.com" TargetMode="External"/></Relationships>
</file>

<file path=xl/worksheets/_rels/sheet2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6.xml"/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7.xml"/><Relationship Id="rId2" Type="http://schemas.openxmlformats.org/officeDocument/2006/relationships/printerSettings" Target="../printerSettings/printerSettings217.bin"/><Relationship Id="rId1" Type="http://schemas.openxmlformats.org/officeDocument/2006/relationships/hyperlink" Target="mailto:puntotres@puntotres.com" TargetMode="External"/></Relationships>
</file>

<file path=xl/worksheets/_rels/sheet2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8.xml"/><Relationship Id="rId2" Type="http://schemas.openxmlformats.org/officeDocument/2006/relationships/printerSettings" Target="../printerSettings/printerSettings218.bin"/><Relationship Id="rId1" Type="http://schemas.openxmlformats.org/officeDocument/2006/relationships/hyperlink" Target="mailto:puntotres@puntotres.com" TargetMode="External"/></Relationships>
</file>

<file path=xl/worksheets/_rels/sheet2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19.xml"/><Relationship Id="rId2" Type="http://schemas.openxmlformats.org/officeDocument/2006/relationships/printerSettings" Target="../printerSettings/printerSettings219.bin"/><Relationship Id="rId1" Type="http://schemas.openxmlformats.org/officeDocument/2006/relationships/hyperlink" Target="mailto:puntotres@puntotres.com" TargetMode="External"/></Relationships>
</file>

<file path=xl/worksheets/_rels/sheet2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0.xml"/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1.xml"/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2.xml"/><Relationship Id="rId2" Type="http://schemas.openxmlformats.org/officeDocument/2006/relationships/printerSettings" Target="../printerSettings/printerSettings222.bin"/><Relationship Id="rId1" Type="http://schemas.openxmlformats.org/officeDocument/2006/relationships/hyperlink" Target="mailto:puntotres@puntotres.com" TargetMode="External"/></Relationships>
</file>

<file path=xl/worksheets/_rels/sheet2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3.xml"/><Relationship Id="rId2" Type="http://schemas.openxmlformats.org/officeDocument/2006/relationships/printerSettings" Target="../printerSettings/printerSettings223.bin"/><Relationship Id="rId1" Type="http://schemas.openxmlformats.org/officeDocument/2006/relationships/hyperlink" Target="mailto:puntotres@puntotres.com" TargetMode="External"/></Relationships>
</file>

<file path=xl/worksheets/_rels/sheet2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4.xml"/><Relationship Id="rId2" Type="http://schemas.openxmlformats.org/officeDocument/2006/relationships/printerSettings" Target="../printerSettings/printerSettings224.bin"/><Relationship Id="rId1" Type="http://schemas.openxmlformats.org/officeDocument/2006/relationships/hyperlink" Target="mailto:puntotres@puntotres.com" TargetMode="External"/></Relationships>
</file>

<file path=xl/worksheets/_rels/sheet2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5.xml"/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6.xml"/><Relationship Id="rId2" Type="http://schemas.openxmlformats.org/officeDocument/2006/relationships/printerSettings" Target="../printerSettings/printerSettings226.bin"/><Relationship Id="rId1" Type="http://schemas.openxmlformats.org/officeDocument/2006/relationships/hyperlink" Target="mailto:puntotres@puntotres.com" TargetMode="External"/></Relationships>
</file>

<file path=xl/worksheets/_rels/sheet22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7.xml"/><Relationship Id="rId2" Type="http://schemas.openxmlformats.org/officeDocument/2006/relationships/printerSettings" Target="../printerSettings/printerSettings227.bin"/><Relationship Id="rId1" Type="http://schemas.openxmlformats.org/officeDocument/2006/relationships/hyperlink" Target="mailto:puntotres@puntotres.com" TargetMode="External"/></Relationships>
</file>

<file path=xl/worksheets/_rels/sheet22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8.xml"/><Relationship Id="rId2" Type="http://schemas.openxmlformats.org/officeDocument/2006/relationships/printerSettings" Target="../printerSettings/printerSettings228.bin"/><Relationship Id="rId1" Type="http://schemas.openxmlformats.org/officeDocument/2006/relationships/hyperlink" Target="mailto:puntotres@puntotres.com" TargetMode="External"/></Relationships>
</file>

<file path=xl/worksheets/_rels/sheet22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29.xml"/><Relationship Id="rId2" Type="http://schemas.openxmlformats.org/officeDocument/2006/relationships/printerSettings" Target="../printerSettings/printerSettings229.bin"/><Relationship Id="rId1" Type="http://schemas.openxmlformats.org/officeDocument/2006/relationships/hyperlink" Target="mailto:puntotres@puntotres.com" TargetMode="External"/></Relationships>
</file>

<file path=xl/worksheets/_rels/sheet23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0.xml"/><Relationship Id="rId2" Type="http://schemas.openxmlformats.org/officeDocument/2006/relationships/printerSettings" Target="../printerSettings/printerSettings230.bin"/><Relationship Id="rId1" Type="http://schemas.openxmlformats.org/officeDocument/2006/relationships/hyperlink" Target="mailto:puntotres@puntotres.com" TargetMode="External"/></Relationships>
</file>

<file path=xl/worksheets/_rels/sheet2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1.xml"/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2.xml"/><Relationship Id="rId2" Type="http://schemas.openxmlformats.org/officeDocument/2006/relationships/printerSettings" Target="../printerSettings/printerSettings232.bin"/><Relationship Id="rId1" Type="http://schemas.openxmlformats.org/officeDocument/2006/relationships/hyperlink" Target="mailto:puntotres@puntotres.com" TargetMode="External"/></Relationships>
</file>

<file path=xl/worksheets/_rels/sheet2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3.xml"/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4.xml"/><Relationship Id="rId2" Type="http://schemas.openxmlformats.org/officeDocument/2006/relationships/printerSettings" Target="../printerSettings/printerSettings234.bin"/><Relationship Id="rId1" Type="http://schemas.openxmlformats.org/officeDocument/2006/relationships/hyperlink" Target="mailto:puntotres@puntotres.com" TargetMode="External"/></Relationships>
</file>

<file path=xl/worksheets/_rels/sheet23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5.xml"/><Relationship Id="rId2" Type="http://schemas.openxmlformats.org/officeDocument/2006/relationships/printerSettings" Target="../printerSettings/printerSettings235.bin"/><Relationship Id="rId1" Type="http://schemas.openxmlformats.org/officeDocument/2006/relationships/hyperlink" Target="mailto:puntotres@puntotres.com" TargetMode="External"/></Relationships>
</file>

<file path=xl/worksheets/_rels/sheet23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6.xml"/><Relationship Id="rId2" Type="http://schemas.openxmlformats.org/officeDocument/2006/relationships/printerSettings" Target="../printerSettings/printerSettings236.bin"/><Relationship Id="rId1" Type="http://schemas.openxmlformats.org/officeDocument/2006/relationships/hyperlink" Target="mailto:puntotres@puntotres.com" TargetMode="External"/></Relationships>
</file>

<file path=xl/worksheets/_rels/sheet23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7.xml"/><Relationship Id="rId2" Type="http://schemas.openxmlformats.org/officeDocument/2006/relationships/printerSettings" Target="../printerSettings/printerSettings237.bin"/><Relationship Id="rId1" Type="http://schemas.openxmlformats.org/officeDocument/2006/relationships/hyperlink" Target="mailto:puntotres@puntotres.com" TargetMode="External"/></Relationships>
</file>

<file path=xl/worksheets/_rels/sheet23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8.xml"/><Relationship Id="rId2" Type="http://schemas.openxmlformats.org/officeDocument/2006/relationships/printerSettings" Target="../printerSettings/printerSettings238.bin"/><Relationship Id="rId1" Type="http://schemas.openxmlformats.org/officeDocument/2006/relationships/hyperlink" Target="mailto:puntotres@puntotres.com" TargetMode="External"/></Relationships>
</file>

<file path=xl/worksheets/_rels/sheet23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39.xml"/><Relationship Id="rId2" Type="http://schemas.openxmlformats.org/officeDocument/2006/relationships/printerSettings" Target="../printerSettings/printerSettings239.bin"/><Relationship Id="rId1" Type="http://schemas.openxmlformats.org/officeDocument/2006/relationships/hyperlink" Target="mailto:puntotres@puntotres.com" TargetMode="External"/></Relationships>
</file>

<file path=xl/worksheets/_rels/sheet24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0.xml"/><Relationship Id="rId2" Type="http://schemas.openxmlformats.org/officeDocument/2006/relationships/printerSettings" Target="../printerSettings/printerSettings240.bin"/><Relationship Id="rId1" Type="http://schemas.openxmlformats.org/officeDocument/2006/relationships/hyperlink" Target="mailto:puntotres@puntotres.com" TargetMode="External"/></Relationships>
</file>

<file path=xl/worksheets/_rels/sheet24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1.xml"/><Relationship Id="rId2" Type="http://schemas.openxmlformats.org/officeDocument/2006/relationships/printerSettings" Target="../printerSettings/printerSettings241.bin"/><Relationship Id="rId1" Type="http://schemas.openxmlformats.org/officeDocument/2006/relationships/hyperlink" Target="mailto:puntotres@puntotres.com" TargetMode="External"/></Relationships>
</file>

<file path=xl/worksheets/_rels/sheet2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2.xml"/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3.xml"/><Relationship Id="rId2" Type="http://schemas.openxmlformats.org/officeDocument/2006/relationships/printerSettings" Target="../printerSettings/printerSettings243.bin"/><Relationship Id="rId1" Type="http://schemas.openxmlformats.org/officeDocument/2006/relationships/hyperlink" Target="mailto:puntotres@puntotres.com" TargetMode="External"/></Relationships>
</file>

<file path=xl/worksheets/_rels/sheet24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4.xml"/><Relationship Id="rId2" Type="http://schemas.openxmlformats.org/officeDocument/2006/relationships/printerSettings" Target="../printerSettings/printerSettings244.bin"/><Relationship Id="rId1" Type="http://schemas.openxmlformats.org/officeDocument/2006/relationships/hyperlink" Target="mailto:puntotres@puntotres.com" TargetMode="External"/></Relationships>
</file>

<file path=xl/worksheets/_rels/sheet24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5.xml"/><Relationship Id="rId2" Type="http://schemas.openxmlformats.org/officeDocument/2006/relationships/printerSettings" Target="../printerSettings/printerSettings245.bin"/><Relationship Id="rId1" Type="http://schemas.openxmlformats.org/officeDocument/2006/relationships/hyperlink" Target="mailto:puntotres@puntotres.com" TargetMode="External"/></Relationships>
</file>

<file path=xl/worksheets/_rels/sheet24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6.xml"/><Relationship Id="rId2" Type="http://schemas.openxmlformats.org/officeDocument/2006/relationships/printerSettings" Target="../printerSettings/printerSettings246.bin"/><Relationship Id="rId1" Type="http://schemas.openxmlformats.org/officeDocument/2006/relationships/hyperlink" Target="mailto:puntotres@puntotres.com" TargetMode="External"/></Relationships>
</file>

<file path=xl/worksheets/_rels/sheet2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7.xml"/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8.xml"/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49.xml"/><Relationship Id="rId2" Type="http://schemas.openxmlformats.org/officeDocument/2006/relationships/printerSettings" Target="../printerSettings/printerSettings249.bin"/><Relationship Id="rId1" Type="http://schemas.openxmlformats.org/officeDocument/2006/relationships/hyperlink" Target="mailto:puntotres@puntotres.com" TargetMode="External"/></Relationships>
</file>

<file path=xl/worksheets/_rels/sheet25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0.xml"/><Relationship Id="rId2" Type="http://schemas.openxmlformats.org/officeDocument/2006/relationships/printerSettings" Target="../printerSettings/printerSettings250.bin"/><Relationship Id="rId1" Type="http://schemas.openxmlformats.org/officeDocument/2006/relationships/hyperlink" Target="mailto:puntotres@puntotres.com" TargetMode="External"/></Relationships>
</file>

<file path=xl/worksheets/_rels/sheet25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1.xml"/><Relationship Id="rId2" Type="http://schemas.openxmlformats.org/officeDocument/2006/relationships/printerSettings" Target="../printerSettings/printerSettings251.bin"/><Relationship Id="rId1" Type="http://schemas.openxmlformats.org/officeDocument/2006/relationships/hyperlink" Target="mailto:puntotres@puntotres.com" TargetMode="External"/></Relationships>
</file>

<file path=xl/worksheets/_rels/sheet2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2.xml"/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3.xml"/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4.xml"/><Relationship Id="rId2" Type="http://schemas.openxmlformats.org/officeDocument/2006/relationships/printerSettings" Target="../printerSettings/printerSettings254.bin"/><Relationship Id="rId1" Type="http://schemas.openxmlformats.org/officeDocument/2006/relationships/hyperlink" Target="mailto:puntotres@puntotres.com" TargetMode="External"/></Relationships>
</file>

<file path=xl/worksheets/_rels/sheet25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5.xml"/><Relationship Id="rId2" Type="http://schemas.openxmlformats.org/officeDocument/2006/relationships/printerSettings" Target="../printerSettings/printerSettings255.bin"/><Relationship Id="rId1" Type="http://schemas.openxmlformats.org/officeDocument/2006/relationships/hyperlink" Target="mailto:puntotres@puntotres.com" TargetMode="External"/></Relationships>
</file>

<file path=xl/worksheets/_rels/sheet25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6.xml"/><Relationship Id="rId2" Type="http://schemas.openxmlformats.org/officeDocument/2006/relationships/printerSettings" Target="../printerSettings/printerSettings256.bin"/><Relationship Id="rId1" Type="http://schemas.openxmlformats.org/officeDocument/2006/relationships/hyperlink" Target="mailto:puntotres@puntotres.com" TargetMode="External"/></Relationships>
</file>

<file path=xl/worksheets/_rels/sheet25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7.xml"/><Relationship Id="rId2" Type="http://schemas.openxmlformats.org/officeDocument/2006/relationships/printerSettings" Target="../printerSettings/printerSettings257.bin"/><Relationship Id="rId1" Type="http://schemas.openxmlformats.org/officeDocument/2006/relationships/hyperlink" Target="mailto:puntotres@puntotres.com" TargetMode="External"/></Relationships>
</file>

<file path=xl/worksheets/_rels/sheet25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8.xml"/><Relationship Id="rId2" Type="http://schemas.openxmlformats.org/officeDocument/2006/relationships/printerSettings" Target="../printerSettings/printerSettings258.bin"/><Relationship Id="rId1" Type="http://schemas.openxmlformats.org/officeDocument/2006/relationships/hyperlink" Target="mailto:puntotres@puntotres.com" TargetMode="External"/></Relationships>
</file>

<file path=xl/worksheets/_rels/sheet25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59.xml"/><Relationship Id="rId2" Type="http://schemas.openxmlformats.org/officeDocument/2006/relationships/printerSettings" Target="../printerSettings/printerSettings259.bin"/><Relationship Id="rId1" Type="http://schemas.openxmlformats.org/officeDocument/2006/relationships/hyperlink" Target="mailto:puntotres@puntotres.com" TargetMode="External"/></Relationships>
</file>

<file path=xl/worksheets/_rels/sheet26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0.xml"/><Relationship Id="rId2" Type="http://schemas.openxmlformats.org/officeDocument/2006/relationships/printerSettings" Target="../printerSettings/printerSettings260.bin"/><Relationship Id="rId1" Type="http://schemas.openxmlformats.org/officeDocument/2006/relationships/hyperlink" Target="mailto:puntotres@puntotres.com" TargetMode="External"/></Relationships>
</file>

<file path=xl/worksheets/_rels/sheet2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1.xml"/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2.xml"/><Relationship Id="rId2" Type="http://schemas.openxmlformats.org/officeDocument/2006/relationships/printerSettings" Target="../printerSettings/printerSettings262.bin"/><Relationship Id="rId1" Type="http://schemas.openxmlformats.org/officeDocument/2006/relationships/hyperlink" Target="mailto:puntotres@puntotres.com" TargetMode="External"/></Relationships>
</file>

<file path=xl/worksheets/_rels/sheet26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3.xml"/><Relationship Id="rId2" Type="http://schemas.openxmlformats.org/officeDocument/2006/relationships/printerSettings" Target="../printerSettings/printerSettings263.bin"/><Relationship Id="rId1" Type="http://schemas.openxmlformats.org/officeDocument/2006/relationships/hyperlink" Target="mailto:puntotres@puntotres.com" TargetMode="External"/></Relationships>
</file>

<file path=xl/worksheets/_rels/sheet2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4.xml"/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5.xml"/><Relationship Id="rId2" Type="http://schemas.openxmlformats.org/officeDocument/2006/relationships/printerSettings" Target="../printerSettings/printerSettings265.bin"/><Relationship Id="rId1" Type="http://schemas.openxmlformats.org/officeDocument/2006/relationships/hyperlink" Target="mailto:puntotres@puntotres.com" TargetMode="External"/></Relationships>
</file>

<file path=xl/worksheets/_rels/sheet26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66.xml"/><Relationship Id="rId2" Type="http://schemas.openxmlformats.org/officeDocument/2006/relationships/printerSettings" Target="../printerSettings/printerSettings266.bin"/><Relationship Id="rId1" Type="http://schemas.openxmlformats.org/officeDocument/2006/relationships/hyperlink" Target="mailto:puntotres@puntotres.com" TargetMode="External"/></Relationships>
</file>

<file path=xl/worksheets/_rels/sheet2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7.xml"/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8.xml"/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9.xml"/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0.xml"/><Relationship Id="rId2" Type="http://schemas.openxmlformats.org/officeDocument/2006/relationships/printerSettings" Target="../printerSettings/printerSettings270.bin"/><Relationship Id="rId1" Type="http://schemas.openxmlformats.org/officeDocument/2006/relationships/hyperlink" Target="mailto:puntotres@puntotres.com" TargetMode="External"/></Relationships>
</file>

<file path=xl/worksheets/_rels/sheet27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1.xml"/><Relationship Id="rId2" Type="http://schemas.openxmlformats.org/officeDocument/2006/relationships/printerSettings" Target="../printerSettings/printerSettings271.bin"/><Relationship Id="rId1" Type="http://schemas.openxmlformats.org/officeDocument/2006/relationships/hyperlink" Target="mailto:puntotres@puntotres.com" TargetMode="External"/></Relationships>
</file>

<file path=xl/worksheets/_rels/sheet2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2.xml"/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3.xml"/><Relationship Id="rId2" Type="http://schemas.openxmlformats.org/officeDocument/2006/relationships/printerSettings" Target="../printerSettings/printerSettings273.bin"/><Relationship Id="rId1" Type="http://schemas.openxmlformats.org/officeDocument/2006/relationships/hyperlink" Target="mailto:puntotres@puntotres.com" TargetMode="External"/></Relationships>
</file>

<file path=xl/worksheets/_rels/sheet27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4.xml"/><Relationship Id="rId2" Type="http://schemas.openxmlformats.org/officeDocument/2006/relationships/printerSettings" Target="../printerSettings/printerSettings274.bin"/><Relationship Id="rId1" Type="http://schemas.openxmlformats.org/officeDocument/2006/relationships/hyperlink" Target="mailto:puntotres@puntotres.com" TargetMode="External"/></Relationships>
</file>

<file path=xl/worksheets/_rels/sheet27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5.xml"/><Relationship Id="rId2" Type="http://schemas.openxmlformats.org/officeDocument/2006/relationships/printerSettings" Target="../printerSettings/printerSettings275.bin"/><Relationship Id="rId1" Type="http://schemas.openxmlformats.org/officeDocument/2006/relationships/hyperlink" Target="mailto:puntotres@puntotres.com" TargetMode="External"/></Relationships>
</file>

<file path=xl/worksheets/_rels/sheet27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6.xml"/><Relationship Id="rId2" Type="http://schemas.openxmlformats.org/officeDocument/2006/relationships/printerSettings" Target="../printerSettings/printerSettings276.bin"/><Relationship Id="rId1" Type="http://schemas.openxmlformats.org/officeDocument/2006/relationships/hyperlink" Target="mailto:puntotres@puntotres.com" TargetMode="External"/></Relationships>
</file>

<file path=xl/worksheets/_rels/sheet27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7.xml"/><Relationship Id="rId2" Type="http://schemas.openxmlformats.org/officeDocument/2006/relationships/printerSettings" Target="../printerSettings/printerSettings277.bin"/><Relationship Id="rId1" Type="http://schemas.openxmlformats.org/officeDocument/2006/relationships/hyperlink" Target="mailto:puntotres@puntotres.com" TargetMode="External"/></Relationships>
</file>

<file path=xl/worksheets/_rels/sheet27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8.xml"/><Relationship Id="rId2" Type="http://schemas.openxmlformats.org/officeDocument/2006/relationships/printerSettings" Target="../printerSettings/printerSettings278.bin"/><Relationship Id="rId1" Type="http://schemas.openxmlformats.org/officeDocument/2006/relationships/hyperlink" Target="mailto:puntotres@puntotres.com" TargetMode="External"/></Relationships>
</file>

<file path=xl/worksheets/_rels/sheet27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79.xml"/><Relationship Id="rId2" Type="http://schemas.openxmlformats.org/officeDocument/2006/relationships/printerSettings" Target="../printerSettings/printerSettings279.bin"/><Relationship Id="rId1" Type="http://schemas.openxmlformats.org/officeDocument/2006/relationships/hyperlink" Target="mailto:puntotres@puntotres.com" TargetMode="External"/></Relationships>
</file>

<file path=xl/worksheets/_rels/sheet28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0.xml"/><Relationship Id="rId2" Type="http://schemas.openxmlformats.org/officeDocument/2006/relationships/printerSettings" Target="../printerSettings/printerSettings280.bin"/><Relationship Id="rId1" Type="http://schemas.openxmlformats.org/officeDocument/2006/relationships/hyperlink" Target="mailto:puntotres@puntotres.com" TargetMode="External"/></Relationships>
</file>

<file path=xl/worksheets/_rels/sheet28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1.xml"/><Relationship Id="rId2" Type="http://schemas.openxmlformats.org/officeDocument/2006/relationships/printerSettings" Target="../printerSettings/printerSettings281.bin"/><Relationship Id="rId1" Type="http://schemas.openxmlformats.org/officeDocument/2006/relationships/hyperlink" Target="mailto:puntotres@puntotres.com" TargetMode="External"/></Relationships>
</file>

<file path=xl/worksheets/_rels/sheet28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2.xml"/><Relationship Id="rId2" Type="http://schemas.openxmlformats.org/officeDocument/2006/relationships/printerSettings" Target="../printerSettings/printerSettings282.bin"/><Relationship Id="rId1" Type="http://schemas.openxmlformats.org/officeDocument/2006/relationships/hyperlink" Target="mailto:puntotres@puntotres.com" TargetMode="External"/></Relationships>
</file>

<file path=xl/worksheets/_rels/sheet28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83.xml"/><Relationship Id="rId2" Type="http://schemas.openxmlformats.org/officeDocument/2006/relationships/printerSettings" Target="../printerSettings/printerSettings283.bin"/><Relationship Id="rId1" Type="http://schemas.openxmlformats.org/officeDocument/2006/relationships/hyperlink" Target="mailto:puntotres@puntotres.com" TargetMode="External"/></Relationships>
</file>

<file path=xl/worksheets/_rels/sheet2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4.xml"/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5.xml"/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6.xml"/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7.xml"/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8.xml"/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9.xml"/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0.xml"/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1.xml"/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2.xml"/><Relationship Id="rId1" Type="http://schemas.openxmlformats.org/officeDocument/2006/relationships/printerSettings" Target="../printerSettings/printerSettings292.bin"/></Relationships>
</file>

<file path=xl/worksheets/_rels/sheet2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3.xml"/><Relationship Id="rId1" Type="http://schemas.openxmlformats.org/officeDocument/2006/relationships/printerSettings" Target="../printerSettings/printerSettings293.bin"/></Relationships>
</file>

<file path=xl/worksheets/_rels/sheet2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4.xml"/><Relationship Id="rId1" Type="http://schemas.openxmlformats.org/officeDocument/2006/relationships/printerSettings" Target="../printerSettings/printerSettings294.bin"/></Relationships>
</file>

<file path=xl/worksheets/_rels/sheet2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5.xml"/><Relationship Id="rId1" Type="http://schemas.openxmlformats.org/officeDocument/2006/relationships/printerSettings" Target="../printerSettings/printerSettings295.bin"/></Relationships>
</file>

<file path=xl/worksheets/_rels/sheet2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6.xml"/><Relationship Id="rId1" Type="http://schemas.openxmlformats.org/officeDocument/2006/relationships/printerSettings" Target="../printerSettings/printerSettings296.bin"/></Relationships>
</file>

<file path=xl/worksheets/_rels/sheet2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7.xml"/><Relationship Id="rId1" Type="http://schemas.openxmlformats.org/officeDocument/2006/relationships/printerSettings" Target="../printerSettings/printerSettings297.bin"/></Relationships>
</file>

<file path=xl/worksheets/_rels/sheet2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8.xml"/><Relationship Id="rId1" Type="http://schemas.openxmlformats.org/officeDocument/2006/relationships/printerSettings" Target="../printerSettings/printerSettings298.bin"/></Relationships>
</file>

<file path=xl/worksheets/_rels/sheet2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9.xml"/><Relationship Id="rId1" Type="http://schemas.openxmlformats.org/officeDocument/2006/relationships/printerSettings" Target="../printerSettings/printerSettings299.bin"/></Relationships>
</file>

<file path=xl/worksheets/_rels/sheet3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0.xml"/><Relationship Id="rId1" Type="http://schemas.openxmlformats.org/officeDocument/2006/relationships/printerSettings" Target="../printerSettings/printerSettings300.bin"/></Relationships>
</file>

<file path=xl/worksheets/_rels/sheet3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1.xml"/><Relationship Id="rId1" Type="http://schemas.openxmlformats.org/officeDocument/2006/relationships/printerSettings" Target="../printerSettings/printerSettings301.bin"/></Relationships>
</file>

<file path=xl/worksheets/_rels/sheet3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2.xml"/><Relationship Id="rId1" Type="http://schemas.openxmlformats.org/officeDocument/2006/relationships/printerSettings" Target="../printerSettings/printerSettings302.bin"/></Relationships>
</file>

<file path=xl/worksheets/_rels/sheet3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3.xml"/><Relationship Id="rId1" Type="http://schemas.openxmlformats.org/officeDocument/2006/relationships/printerSettings" Target="../printerSettings/printerSettings303.bin"/></Relationships>
</file>

<file path=xl/worksheets/_rels/sheet3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4.xml"/><Relationship Id="rId1" Type="http://schemas.openxmlformats.org/officeDocument/2006/relationships/printerSettings" Target="../printerSettings/printerSettings304.bin"/></Relationships>
</file>

<file path=xl/worksheets/_rels/sheet3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5.xml"/><Relationship Id="rId1" Type="http://schemas.openxmlformats.org/officeDocument/2006/relationships/printerSettings" Target="../printerSettings/printerSettings305.bin"/></Relationships>
</file>

<file path=xl/worksheets/_rels/sheet3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6.xml"/><Relationship Id="rId1" Type="http://schemas.openxmlformats.org/officeDocument/2006/relationships/printerSettings" Target="../printerSettings/printerSettings306.bin"/></Relationships>
</file>

<file path=xl/worksheets/_rels/sheet3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7.xml"/><Relationship Id="rId1" Type="http://schemas.openxmlformats.org/officeDocument/2006/relationships/printerSettings" Target="../printerSettings/printerSettings307.bin"/></Relationships>
</file>

<file path=xl/worksheets/_rels/sheet3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8.xml"/><Relationship Id="rId1" Type="http://schemas.openxmlformats.org/officeDocument/2006/relationships/printerSettings" Target="../printerSettings/printerSettings308.bin"/></Relationships>
</file>

<file path=xl/worksheets/_rels/sheet3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9.xml"/><Relationship Id="rId1" Type="http://schemas.openxmlformats.org/officeDocument/2006/relationships/printerSettings" Target="../printerSettings/printerSettings309.bin"/></Relationships>
</file>

<file path=xl/worksheets/_rels/sheet3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0.xml"/><Relationship Id="rId1" Type="http://schemas.openxmlformats.org/officeDocument/2006/relationships/printerSettings" Target="../printerSettings/printerSettings310.bin"/></Relationships>
</file>

<file path=xl/worksheets/_rels/sheet3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1.xml"/><Relationship Id="rId1" Type="http://schemas.openxmlformats.org/officeDocument/2006/relationships/printerSettings" Target="../printerSettings/printerSettings311.bin"/></Relationships>
</file>

<file path=xl/worksheets/_rels/sheet3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2.xml"/><Relationship Id="rId1" Type="http://schemas.openxmlformats.org/officeDocument/2006/relationships/printerSettings" Target="../printerSettings/printerSettings312.bin"/></Relationships>
</file>

<file path=xl/worksheets/_rels/sheet3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3.xml"/><Relationship Id="rId1" Type="http://schemas.openxmlformats.org/officeDocument/2006/relationships/printerSettings" Target="../printerSettings/printerSettings313.bin"/></Relationships>
</file>

<file path=xl/worksheets/_rels/sheet3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4.xml"/><Relationship Id="rId1" Type="http://schemas.openxmlformats.org/officeDocument/2006/relationships/printerSettings" Target="../printerSettings/printerSettings314.bin"/></Relationships>
</file>

<file path=xl/worksheets/_rels/sheet3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5.xml"/><Relationship Id="rId1" Type="http://schemas.openxmlformats.org/officeDocument/2006/relationships/printerSettings" Target="../printerSettings/printerSettings315.bin"/></Relationships>
</file>

<file path=xl/worksheets/_rels/sheet3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6.xml"/><Relationship Id="rId1" Type="http://schemas.openxmlformats.org/officeDocument/2006/relationships/printerSettings" Target="../printerSettings/printerSettings316.bin"/></Relationships>
</file>

<file path=xl/worksheets/_rels/sheet3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7.xml"/><Relationship Id="rId1" Type="http://schemas.openxmlformats.org/officeDocument/2006/relationships/printerSettings" Target="../printerSettings/printerSettings317.bin"/></Relationships>
</file>

<file path=xl/worksheets/_rels/sheet3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8.xml"/><Relationship Id="rId1" Type="http://schemas.openxmlformats.org/officeDocument/2006/relationships/printerSettings" Target="../printerSettings/printerSettings318.bin"/></Relationships>
</file>

<file path=xl/worksheets/_rels/sheet3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9.xml"/><Relationship Id="rId1" Type="http://schemas.openxmlformats.org/officeDocument/2006/relationships/printerSettings" Target="../printerSettings/printerSettings319.bin"/></Relationships>
</file>

<file path=xl/worksheets/_rels/sheet3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0.xml"/><Relationship Id="rId1" Type="http://schemas.openxmlformats.org/officeDocument/2006/relationships/printerSettings" Target="../printerSettings/printerSettings320.bin"/></Relationships>
</file>

<file path=xl/worksheets/_rels/sheet3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1.xml"/><Relationship Id="rId1" Type="http://schemas.openxmlformats.org/officeDocument/2006/relationships/printerSettings" Target="../printerSettings/printerSettings321.bin"/></Relationships>
</file>

<file path=xl/worksheets/_rels/sheet3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2.xml"/><Relationship Id="rId1" Type="http://schemas.openxmlformats.org/officeDocument/2006/relationships/printerSettings" Target="../printerSettings/printerSettings322.bin"/></Relationships>
</file>

<file path=xl/worksheets/_rels/sheet3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3.xml"/><Relationship Id="rId1" Type="http://schemas.openxmlformats.org/officeDocument/2006/relationships/printerSettings" Target="../printerSettings/printerSettings323.bin"/></Relationships>
</file>

<file path=xl/worksheets/_rels/sheet3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4.xml"/><Relationship Id="rId1" Type="http://schemas.openxmlformats.org/officeDocument/2006/relationships/printerSettings" Target="../printerSettings/printerSettings324.bin"/></Relationships>
</file>

<file path=xl/worksheets/_rels/sheet3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5.xml"/><Relationship Id="rId1" Type="http://schemas.openxmlformats.org/officeDocument/2006/relationships/printerSettings" Target="../printerSettings/printerSettings325.bin"/></Relationships>
</file>

<file path=xl/worksheets/_rels/sheet3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6.xml"/><Relationship Id="rId1" Type="http://schemas.openxmlformats.org/officeDocument/2006/relationships/printerSettings" Target="../printerSettings/printerSettings326.bin"/></Relationships>
</file>

<file path=xl/worksheets/_rels/sheet3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7.xml"/><Relationship Id="rId1" Type="http://schemas.openxmlformats.org/officeDocument/2006/relationships/printerSettings" Target="../printerSettings/printerSettings327.bin"/></Relationships>
</file>

<file path=xl/worksheets/_rels/sheet3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8.xml"/><Relationship Id="rId1" Type="http://schemas.openxmlformats.org/officeDocument/2006/relationships/printerSettings" Target="../printerSettings/printerSettings328.bin"/></Relationships>
</file>

<file path=xl/worksheets/_rels/sheet3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9.xml"/><Relationship Id="rId1" Type="http://schemas.openxmlformats.org/officeDocument/2006/relationships/printerSettings" Target="../printerSettings/printerSettings329.bin"/></Relationships>
</file>

<file path=xl/worksheets/_rels/sheet3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0.xml"/><Relationship Id="rId1" Type="http://schemas.openxmlformats.org/officeDocument/2006/relationships/printerSettings" Target="../printerSettings/printerSettings330.bin"/></Relationships>
</file>

<file path=xl/worksheets/_rels/sheet3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1.xml"/><Relationship Id="rId1" Type="http://schemas.openxmlformats.org/officeDocument/2006/relationships/printerSettings" Target="../printerSettings/printerSettings331.bin"/></Relationships>
</file>

<file path=xl/worksheets/_rels/sheet3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2.xml"/><Relationship Id="rId1" Type="http://schemas.openxmlformats.org/officeDocument/2006/relationships/printerSettings" Target="../printerSettings/printerSettings332.bin"/></Relationships>
</file>

<file path=xl/worksheets/_rels/sheet3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3.xml"/><Relationship Id="rId1" Type="http://schemas.openxmlformats.org/officeDocument/2006/relationships/printerSettings" Target="../printerSettings/printerSettings333.bin"/></Relationships>
</file>

<file path=xl/worksheets/_rels/sheet3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4.xml"/><Relationship Id="rId1" Type="http://schemas.openxmlformats.org/officeDocument/2006/relationships/printerSettings" Target="../printerSettings/printerSettings334.bin"/></Relationships>
</file>

<file path=xl/worksheets/_rels/sheet3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5.xml"/><Relationship Id="rId1" Type="http://schemas.openxmlformats.org/officeDocument/2006/relationships/printerSettings" Target="../printerSettings/printerSettings335.bin"/></Relationships>
</file>

<file path=xl/worksheets/_rels/sheet3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6.xml"/><Relationship Id="rId1" Type="http://schemas.openxmlformats.org/officeDocument/2006/relationships/printerSettings" Target="../printerSettings/printerSettings336.bin"/></Relationships>
</file>

<file path=xl/worksheets/_rels/sheet3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7.xml"/><Relationship Id="rId1" Type="http://schemas.openxmlformats.org/officeDocument/2006/relationships/printerSettings" Target="../printerSettings/printerSettings337.bin"/></Relationships>
</file>

<file path=xl/worksheets/_rels/sheet3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8.xml"/><Relationship Id="rId1" Type="http://schemas.openxmlformats.org/officeDocument/2006/relationships/printerSettings" Target="../printerSettings/printerSettings338.bin"/></Relationships>
</file>

<file path=xl/worksheets/_rels/sheet3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9.xml"/><Relationship Id="rId1" Type="http://schemas.openxmlformats.org/officeDocument/2006/relationships/printerSettings" Target="../printerSettings/printerSettings339.bin"/></Relationships>
</file>

<file path=xl/worksheets/_rels/sheet3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0.xml"/><Relationship Id="rId1" Type="http://schemas.openxmlformats.org/officeDocument/2006/relationships/printerSettings" Target="../printerSettings/printerSettings340.bin"/></Relationships>
</file>

<file path=xl/worksheets/_rels/sheet3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1.xml"/><Relationship Id="rId1" Type="http://schemas.openxmlformats.org/officeDocument/2006/relationships/printerSettings" Target="../printerSettings/printerSettings341.bin"/></Relationships>
</file>

<file path=xl/worksheets/_rels/sheet3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2.xml"/><Relationship Id="rId1" Type="http://schemas.openxmlformats.org/officeDocument/2006/relationships/printerSettings" Target="../printerSettings/printerSettings342.bin"/></Relationships>
</file>

<file path=xl/worksheets/_rels/sheet3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3.xml"/><Relationship Id="rId1" Type="http://schemas.openxmlformats.org/officeDocument/2006/relationships/printerSettings" Target="../printerSettings/printerSettings343.bin"/></Relationships>
</file>

<file path=xl/worksheets/_rels/sheet3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4.xml"/><Relationship Id="rId1" Type="http://schemas.openxmlformats.org/officeDocument/2006/relationships/printerSettings" Target="../printerSettings/printerSettings344.bin"/></Relationships>
</file>

<file path=xl/worksheets/_rels/sheet3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5.xml"/><Relationship Id="rId1" Type="http://schemas.openxmlformats.org/officeDocument/2006/relationships/printerSettings" Target="../printerSettings/printerSettings345.bin"/></Relationships>
</file>

<file path=xl/worksheets/_rels/sheet3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6.xml"/><Relationship Id="rId1" Type="http://schemas.openxmlformats.org/officeDocument/2006/relationships/printerSettings" Target="../printerSettings/printerSettings346.bin"/></Relationships>
</file>

<file path=xl/worksheets/_rels/sheet3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7.xml"/><Relationship Id="rId1" Type="http://schemas.openxmlformats.org/officeDocument/2006/relationships/printerSettings" Target="../printerSettings/printerSettings347.bin"/></Relationships>
</file>

<file path=xl/worksheets/_rels/sheet3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8.xml"/><Relationship Id="rId1" Type="http://schemas.openxmlformats.org/officeDocument/2006/relationships/printerSettings" Target="../printerSettings/printerSettings348.bin"/></Relationships>
</file>

<file path=xl/worksheets/_rels/sheet3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9.xml"/><Relationship Id="rId1" Type="http://schemas.openxmlformats.org/officeDocument/2006/relationships/printerSettings" Target="../printerSettings/printerSettings349.bin"/></Relationships>
</file>

<file path=xl/worksheets/_rels/sheet3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0.xml"/><Relationship Id="rId1" Type="http://schemas.openxmlformats.org/officeDocument/2006/relationships/printerSettings" Target="../printerSettings/printerSettings350.bin"/></Relationships>
</file>

<file path=xl/worksheets/_rels/sheet3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1.xml"/><Relationship Id="rId1" Type="http://schemas.openxmlformats.org/officeDocument/2006/relationships/printerSettings" Target="../printerSettings/printerSettings351.bin"/></Relationships>
</file>

<file path=xl/worksheets/_rels/sheet3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2.xml"/><Relationship Id="rId1" Type="http://schemas.openxmlformats.org/officeDocument/2006/relationships/printerSettings" Target="../printerSettings/printerSettings352.bin"/></Relationships>
</file>

<file path=xl/worksheets/_rels/sheet3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3.xml"/><Relationship Id="rId1" Type="http://schemas.openxmlformats.org/officeDocument/2006/relationships/printerSettings" Target="../printerSettings/printerSettings353.bin"/></Relationships>
</file>

<file path=xl/worksheets/_rels/sheet3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4.xml"/><Relationship Id="rId1" Type="http://schemas.openxmlformats.org/officeDocument/2006/relationships/printerSettings" Target="../printerSettings/printerSettings354.bin"/></Relationships>
</file>

<file path=xl/worksheets/_rels/sheet3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5.xml"/><Relationship Id="rId1" Type="http://schemas.openxmlformats.org/officeDocument/2006/relationships/printerSettings" Target="../printerSettings/printerSettings355.bin"/></Relationships>
</file>

<file path=xl/worksheets/_rels/sheet3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6.xml"/><Relationship Id="rId1" Type="http://schemas.openxmlformats.org/officeDocument/2006/relationships/printerSettings" Target="../printerSettings/printerSettings356.bin"/></Relationships>
</file>

<file path=xl/worksheets/_rels/sheet3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7.xml"/><Relationship Id="rId1" Type="http://schemas.openxmlformats.org/officeDocument/2006/relationships/printerSettings" Target="../printerSettings/printerSettings357.bin"/></Relationships>
</file>

<file path=xl/worksheets/_rels/sheet3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8.xml"/><Relationship Id="rId1" Type="http://schemas.openxmlformats.org/officeDocument/2006/relationships/printerSettings" Target="../printerSettings/printerSettings358.bin"/></Relationships>
</file>

<file path=xl/worksheets/_rels/sheet3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9.xml"/><Relationship Id="rId1" Type="http://schemas.openxmlformats.org/officeDocument/2006/relationships/printerSettings" Target="../printerSettings/printerSettings359.bin"/></Relationships>
</file>

<file path=xl/worksheets/_rels/sheet3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0.xml"/><Relationship Id="rId1" Type="http://schemas.openxmlformats.org/officeDocument/2006/relationships/printerSettings" Target="../printerSettings/printerSettings360.bin"/></Relationships>
</file>

<file path=xl/worksheets/_rels/sheet3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1.xml"/><Relationship Id="rId1" Type="http://schemas.openxmlformats.org/officeDocument/2006/relationships/printerSettings" Target="../printerSettings/printerSettings361.bin"/></Relationships>
</file>

<file path=xl/worksheets/_rels/sheet3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2.xml"/><Relationship Id="rId1" Type="http://schemas.openxmlformats.org/officeDocument/2006/relationships/printerSettings" Target="../printerSettings/printerSettings362.bin"/></Relationships>
</file>

<file path=xl/worksheets/_rels/sheet3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3.xml"/><Relationship Id="rId1" Type="http://schemas.openxmlformats.org/officeDocument/2006/relationships/printerSettings" Target="../printerSettings/printerSettings363.bin"/></Relationships>
</file>

<file path=xl/worksheets/_rels/sheet3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4.xml"/><Relationship Id="rId1" Type="http://schemas.openxmlformats.org/officeDocument/2006/relationships/printerSettings" Target="../printerSettings/printerSettings364.bin"/></Relationships>
</file>

<file path=xl/worksheets/_rels/sheet3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5.xml"/><Relationship Id="rId1" Type="http://schemas.openxmlformats.org/officeDocument/2006/relationships/printerSettings" Target="../printerSettings/printerSettings365.bin"/></Relationships>
</file>

<file path=xl/worksheets/_rels/sheet3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6.xml"/><Relationship Id="rId1" Type="http://schemas.openxmlformats.org/officeDocument/2006/relationships/printerSettings" Target="../printerSettings/printerSettings366.bin"/></Relationships>
</file>

<file path=xl/worksheets/_rels/sheet3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7.xml"/><Relationship Id="rId1" Type="http://schemas.openxmlformats.org/officeDocument/2006/relationships/printerSettings" Target="../printerSettings/printerSettings367.bin"/></Relationships>
</file>

<file path=xl/worksheets/_rels/sheet3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8.xml"/><Relationship Id="rId1" Type="http://schemas.openxmlformats.org/officeDocument/2006/relationships/printerSettings" Target="../printerSettings/printerSettings368.bin"/></Relationships>
</file>

<file path=xl/worksheets/_rels/sheet3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9.xml"/><Relationship Id="rId1" Type="http://schemas.openxmlformats.org/officeDocument/2006/relationships/printerSettings" Target="../printerSettings/printerSettings369.bin"/></Relationships>
</file>

<file path=xl/worksheets/_rels/sheet3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0.xml"/><Relationship Id="rId1" Type="http://schemas.openxmlformats.org/officeDocument/2006/relationships/printerSettings" Target="../printerSettings/printerSettings370.bin"/></Relationships>
</file>

<file path=xl/worksheets/_rels/sheet3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1.xml"/><Relationship Id="rId1" Type="http://schemas.openxmlformats.org/officeDocument/2006/relationships/printerSettings" Target="../printerSettings/printerSettings371.bin"/></Relationships>
</file>

<file path=xl/worksheets/_rels/sheet3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2.xml"/><Relationship Id="rId1" Type="http://schemas.openxmlformats.org/officeDocument/2006/relationships/printerSettings" Target="../printerSettings/printerSettings372.bin"/></Relationships>
</file>

<file path=xl/worksheets/_rels/sheet3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3.xml"/><Relationship Id="rId1" Type="http://schemas.openxmlformats.org/officeDocument/2006/relationships/printerSettings" Target="../printerSettings/printerSettings373.bin"/></Relationships>
</file>

<file path=xl/worksheets/_rels/sheet3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4.xml"/><Relationship Id="rId1" Type="http://schemas.openxmlformats.org/officeDocument/2006/relationships/printerSettings" Target="../printerSettings/printerSettings374.bin"/></Relationships>
</file>

<file path=xl/worksheets/_rels/sheet3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5.xml"/><Relationship Id="rId1" Type="http://schemas.openxmlformats.org/officeDocument/2006/relationships/printerSettings" Target="../printerSettings/printerSettings375.bin"/></Relationships>
</file>

<file path=xl/worksheets/_rels/sheet3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6.xml"/><Relationship Id="rId1" Type="http://schemas.openxmlformats.org/officeDocument/2006/relationships/printerSettings" Target="../printerSettings/printerSettings376.bin"/></Relationships>
</file>

<file path=xl/worksheets/_rels/sheet3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7.xml"/><Relationship Id="rId1" Type="http://schemas.openxmlformats.org/officeDocument/2006/relationships/printerSettings" Target="../printerSettings/printerSettings377.bin"/></Relationships>
</file>

<file path=xl/worksheets/_rels/sheet3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8.xml"/><Relationship Id="rId1" Type="http://schemas.openxmlformats.org/officeDocument/2006/relationships/printerSettings" Target="../printerSettings/printerSettings378.bin"/></Relationships>
</file>

<file path=xl/worksheets/_rels/sheet3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9.xml"/><Relationship Id="rId1" Type="http://schemas.openxmlformats.org/officeDocument/2006/relationships/printerSettings" Target="../printerSettings/printerSettings379.bin"/></Relationships>
</file>

<file path=xl/worksheets/_rels/sheet3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0.xml"/><Relationship Id="rId1" Type="http://schemas.openxmlformats.org/officeDocument/2006/relationships/printerSettings" Target="../printerSettings/printerSettings380.bin"/></Relationships>
</file>

<file path=xl/worksheets/_rels/sheet3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1.xml"/><Relationship Id="rId1" Type="http://schemas.openxmlformats.org/officeDocument/2006/relationships/printerSettings" Target="../printerSettings/printerSettings381.bin"/></Relationships>
</file>

<file path=xl/worksheets/_rels/sheet3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2.xml"/><Relationship Id="rId1" Type="http://schemas.openxmlformats.org/officeDocument/2006/relationships/printerSettings" Target="../printerSettings/printerSettings382.bin"/></Relationships>
</file>

<file path=xl/worksheets/_rels/sheet3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3.xml"/><Relationship Id="rId1" Type="http://schemas.openxmlformats.org/officeDocument/2006/relationships/printerSettings" Target="../printerSettings/printerSettings383.bin"/></Relationships>
</file>

<file path=xl/worksheets/_rels/sheet3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4.xml"/><Relationship Id="rId1" Type="http://schemas.openxmlformats.org/officeDocument/2006/relationships/printerSettings" Target="../printerSettings/printerSettings384.bin"/></Relationships>
</file>

<file path=xl/worksheets/_rels/sheet3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5.xml"/><Relationship Id="rId1" Type="http://schemas.openxmlformats.org/officeDocument/2006/relationships/printerSettings" Target="../printerSettings/printerSettings385.bin"/></Relationships>
</file>

<file path=xl/worksheets/_rels/sheet3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6.xml"/><Relationship Id="rId1" Type="http://schemas.openxmlformats.org/officeDocument/2006/relationships/printerSettings" Target="../printerSettings/printerSettings386.bin"/></Relationships>
</file>

<file path=xl/worksheets/_rels/sheet3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7.xml"/><Relationship Id="rId1" Type="http://schemas.openxmlformats.org/officeDocument/2006/relationships/printerSettings" Target="../printerSettings/printerSettings387.bin"/></Relationships>
</file>

<file path=xl/worksheets/_rels/sheet3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8.xml"/><Relationship Id="rId1" Type="http://schemas.openxmlformats.org/officeDocument/2006/relationships/printerSettings" Target="../printerSettings/printerSettings388.bin"/></Relationships>
</file>

<file path=xl/worksheets/_rels/sheet3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9.xml"/><Relationship Id="rId1" Type="http://schemas.openxmlformats.org/officeDocument/2006/relationships/printerSettings" Target="../printerSettings/printerSettings389.bin"/></Relationships>
</file>

<file path=xl/worksheets/_rels/sheet3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0.xml"/><Relationship Id="rId1" Type="http://schemas.openxmlformats.org/officeDocument/2006/relationships/printerSettings" Target="../printerSettings/printerSettings390.bin"/></Relationships>
</file>

<file path=xl/worksheets/_rels/sheet3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1.xml"/><Relationship Id="rId1" Type="http://schemas.openxmlformats.org/officeDocument/2006/relationships/printerSettings" Target="../printerSettings/printerSettings391.bin"/></Relationships>
</file>

<file path=xl/worksheets/_rels/sheet3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2.xml"/><Relationship Id="rId1" Type="http://schemas.openxmlformats.org/officeDocument/2006/relationships/printerSettings" Target="../printerSettings/printerSettings392.bin"/></Relationships>
</file>

<file path=xl/worksheets/_rels/sheet3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3.xml"/><Relationship Id="rId1" Type="http://schemas.openxmlformats.org/officeDocument/2006/relationships/printerSettings" Target="../printerSettings/printerSettings393.bin"/></Relationships>
</file>

<file path=xl/worksheets/_rels/sheet3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4.xml"/><Relationship Id="rId1" Type="http://schemas.openxmlformats.org/officeDocument/2006/relationships/printerSettings" Target="../printerSettings/printerSettings394.bin"/></Relationships>
</file>

<file path=xl/worksheets/_rels/sheet3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5.xml"/><Relationship Id="rId1" Type="http://schemas.openxmlformats.org/officeDocument/2006/relationships/printerSettings" Target="../printerSettings/printerSettings395.bin"/></Relationships>
</file>

<file path=xl/worksheets/_rels/sheet3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6.xml"/><Relationship Id="rId1" Type="http://schemas.openxmlformats.org/officeDocument/2006/relationships/printerSettings" Target="../printerSettings/printerSettings396.bin"/></Relationships>
</file>

<file path=xl/worksheets/_rels/sheet3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7.xml"/><Relationship Id="rId1" Type="http://schemas.openxmlformats.org/officeDocument/2006/relationships/printerSettings" Target="../printerSettings/printerSettings397.bin"/></Relationships>
</file>

<file path=xl/worksheets/_rels/sheet3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8.xml"/><Relationship Id="rId1" Type="http://schemas.openxmlformats.org/officeDocument/2006/relationships/printerSettings" Target="../printerSettings/printerSettings398.bin"/></Relationships>
</file>

<file path=xl/worksheets/_rels/sheet3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9.xml"/><Relationship Id="rId1" Type="http://schemas.openxmlformats.org/officeDocument/2006/relationships/printerSettings" Target="../printerSettings/printerSettings399.bin"/></Relationships>
</file>

<file path=xl/worksheets/_rels/sheet4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0.xml"/><Relationship Id="rId1" Type="http://schemas.openxmlformats.org/officeDocument/2006/relationships/printerSettings" Target="../printerSettings/printerSettings400.bin"/></Relationships>
</file>

<file path=xl/worksheets/_rels/sheet4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1.xml"/><Relationship Id="rId1" Type="http://schemas.openxmlformats.org/officeDocument/2006/relationships/printerSettings" Target="../printerSettings/printerSettings401.bin"/></Relationships>
</file>

<file path=xl/worksheets/_rels/sheet4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2.xml"/><Relationship Id="rId1" Type="http://schemas.openxmlformats.org/officeDocument/2006/relationships/printerSettings" Target="../printerSettings/printerSettings402.bin"/></Relationships>
</file>

<file path=xl/worksheets/_rels/sheet4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3.xml"/><Relationship Id="rId1" Type="http://schemas.openxmlformats.org/officeDocument/2006/relationships/printerSettings" Target="../printerSettings/printerSettings403.bin"/></Relationships>
</file>

<file path=xl/worksheets/_rels/sheet4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4.xml"/><Relationship Id="rId1" Type="http://schemas.openxmlformats.org/officeDocument/2006/relationships/printerSettings" Target="../printerSettings/printerSettings404.bin"/></Relationships>
</file>

<file path=xl/worksheets/_rels/sheet4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5.xml"/><Relationship Id="rId1" Type="http://schemas.openxmlformats.org/officeDocument/2006/relationships/printerSettings" Target="../printerSettings/printerSettings405.bin"/></Relationships>
</file>

<file path=xl/worksheets/_rels/sheet4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6.xml"/><Relationship Id="rId1" Type="http://schemas.openxmlformats.org/officeDocument/2006/relationships/printerSettings" Target="../printerSettings/printerSettings406.bin"/></Relationships>
</file>

<file path=xl/worksheets/_rels/sheet4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7.xml"/><Relationship Id="rId1" Type="http://schemas.openxmlformats.org/officeDocument/2006/relationships/printerSettings" Target="../printerSettings/printerSettings407.bin"/></Relationships>
</file>

<file path=xl/worksheets/_rels/sheet4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8.xml"/><Relationship Id="rId1" Type="http://schemas.openxmlformats.org/officeDocument/2006/relationships/printerSettings" Target="../printerSettings/printerSettings408.bin"/></Relationships>
</file>

<file path=xl/worksheets/_rels/sheet4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9.xml"/><Relationship Id="rId1" Type="http://schemas.openxmlformats.org/officeDocument/2006/relationships/printerSettings" Target="../printerSettings/printerSettings409.bin"/></Relationships>
</file>

<file path=xl/worksheets/_rels/sheet4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0.xml"/><Relationship Id="rId1" Type="http://schemas.openxmlformats.org/officeDocument/2006/relationships/printerSettings" Target="../printerSettings/printerSettings410.bin"/></Relationships>
</file>

<file path=xl/worksheets/_rels/sheet4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1.xml"/><Relationship Id="rId1" Type="http://schemas.openxmlformats.org/officeDocument/2006/relationships/printerSettings" Target="../printerSettings/printerSettings411.bin"/></Relationships>
</file>

<file path=xl/worksheets/_rels/sheet4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2.xml"/><Relationship Id="rId1" Type="http://schemas.openxmlformats.org/officeDocument/2006/relationships/printerSettings" Target="../printerSettings/printerSettings412.bin"/></Relationships>
</file>

<file path=xl/worksheets/_rels/sheet4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3.xml"/><Relationship Id="rId1" Type="http://schemas.openxmlformats.org/officeDocument/2006/relationships/printerSettings" Target="../printerSettings/printerSettings413.bin"/></Relationships>
</file>

<file path=xl/worksheets/_rels/sheet4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4.xml"/><Relationship Id="rId1" Type="http://schemas.openxmlformats.org/officeDocument/2006/relationships/printerSettings" Target="../printerSettings/printerSettings414.bin"/></Relationships>
</file>

<file path=xl/worksheets/_rels/sheet4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5.xml"/><Relationship Id="rId1" Type="http://schemas.openxmlformats.org/officeDocument/2006/relationships/printerSettings" Target="../printerSettings/printerSettings415.bin"/></Relationships>
</file>

<file path=xl/worksheets/_rels/sheet4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6.xml"/><Relationship Id="rId1" Type="http://schemas.openxmlformats.org/officeDocument/2006/relationships/printerSettings" Target="../printerSettings/printerSettings416.bin"/></Relationships>
</file>

<file path=xl/worksheets/_rels/sheet4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7.xml"/><Relationship Id="rId1" Type="http://schemas.openxmlformats.org/officeDocument/2006/relationships/printerSettings" Target="../printerSettings/printerSettings417.bin"/></Relationships>
</file>

<file path=xl/worksheets/_rels/sheet4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8.xml"/><Relationship Id="rId1" Type="http://schemas.openxmlformats.org/officeDocument/2006/relationships/printerSettings" Target="../printerSettings/printerSettings418.bin"/></Relationships>
</file>

<file path=xl/worksheets/_rels/sheet4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9.xml"/><Relationship Id="rId1" Type="http://schemas.openxmlformats.org/officeDocument/2006/relationships/printerSettings" Target="../printerSettings/printerSettings419.bin"/></Relationships>
</file>

<file path=xl/worksheets/_rels/sheet4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0.xml"/><Relationship Id="rId1" Type="http://schemas.openxmlformats.org/officeDocument/2006/relationships/printerSettings" Target="../printerSettings/printerSettings420.bin"/></Relationships>
</file>

<file path=xl/worksheets/_rels/sheet4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1.xml"/><Relationship Id="rId1" Type="http://schemas.openxmlformats.org/officeDocument/2006/relationships/printerSettings" Target="../printerSettings/printerSettings421.bin"/></Relationships>
</file>

<file path=xl/worksheets/_rels/sheet4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2.xml"/><Relationship Id="rId1" Type="http://schemas.openxmlformats.org/officeDocument/2006/relationships/printerSettings" Target="../printerSettings/printerSettings422.bin"/></Relationships>
</file>

<file path=xl/worksheets/_rels/sheet4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3.xml"/><Relationship Id="rId1" Type="http://schemas.openxmlformats.org/officeDocument/2006/relationships/printerSettings" Target="../printerSettings/printerSettings423.bin"/></Relationships>
</file>

<file path=xl/worksheets/_rels/sheet4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4.xml"/><Relationship Id="rId1" Type="http://schemas.openxmlformats.org/officeDocument/2006/relationships/printerSettings" Target="../printerSettings/printerSettings424.bin"/></Relationships>
</file>

<file path=xl/worksheets/_rels/sheet4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5.xml"/><Relationship Id="rId1" Type="http://schemas.openxmlformats.org/officeDocument/2006/relationships/printerSettings" Target="../printerSettings/printerSettings425.bin"/></Relationships>
</file>

<file path=xl/worksheets/_rels/sheet4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6.xml"/><Relationship Id="rId1" Type="http://schemas.openxmlformats.org/officeDocument/2006/relationships/printerSettings" Target="../printerSettings/printerSettings426.bin"/></Relationships>
</file>

<file path=xl/worksheets/_rels/sheet4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7.xml"/><Relationship Id="rId1" Type="http://schemas.openxmlformats.org/officeDocument/2006/relationships/printerSettings" Target="../printerSettings/printerSettings427.bin"/></Relationships>
</file>

<file path=xl/worksheets/_rels/sheet4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8.xml"/><Relationship Id="rId1" Type="http://schemas.openxmlformats.org/officeDocument/2006/relationships/printerSettings" Target="../printerSettings/printerSettings428.bin"/></Relationships>
</file>

<file path=xl/worksheets/_rels/sheet4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9.xml"/><Relationship Id="rId1" Type="http://schemas.openxmlformats.org/officeDocument/2006/relationships/printerSettings" Target="../printerSettings/printerSettings429.bin"/></Relationships>
</file>

<file path=xl/worksheets/_rels/sheet4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0.xml"/><Relationship Id="rId1" Type="http://schemas.openxmlformats.org/officeDocument/2006/relationships/printerSettings" Target="../printerSettings/printerSettings430.bin"/></Relationships>
</file>

<file path=xl/worksheets/_rels/sheet4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1.xml"/><Relationship Id="rId1" Type="http://schemas.openxmlformats.org/officeDocument/2006/relationships/printerSettings" Target="../printerSettings/printerSettings431.bin"/></Relationships>
</file>

<file path=xl/worksheets/_rels/sheet4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2.xml"/><Relationship Id="rId1" Type="http://schemas.openxmlformats.org/officeDocument/2006/relationships/printerSettings" Target="../printerSettings/printerSettings432.bin"/></Relationships>
</file>

<file path=xl/worksheets/_rels/sheet4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3.xml"/><Relationship Id="rId1" Type="http://schemas.openxmlformats.org/officeDocument/2006/relationships/printerSettings" Target="../printerSettings/printerSettings433.bin"/></Relationships>
</file>

<file path=xl/worksheets/_rels/sheet4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4.xml"/><Relationship Id="rId1" Type="http://schemas.openxmlformats.org/officeDocument/2006/relationships/printerSettings" Target="../printerSettings/printerSettings434.bin"/></Relationships>
</file>

<file path=xl/worksheets/_rels/sheet4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5.xml"/><Relationship Id="rId1" Type="http://schemas.openxmlformats.org/officeDocument/2006/relationships/printerSettings" Target="../printerSettings/printerSettings435.bin"/></Relationships>
</file>

<file path=xl/worksheets/_rels/sheet4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6.xml"/><Relationship Id="rId1" Type="http://schemas.openxmlformats.org/officeDocument/2006/relationships/printerSettings" Target="../printerSettings/printerSettings436.bin"/></Relationships>
</file>

<file path=xl/worksheets/_rels/sheet4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7.xml"/><Relationship Id="rId1" Type="http://schemas.openxmlformats.org/officeDocument/2006/relationships/printerSettings" Target="../printerSettings/printerSettings437.bin"/></Relationships>
</file>

<file path=xl/worksheets/_rels/sheet4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8.xml"/><Relationship Id="rId1" Type="http://schemas.openxmlformats.org/officeDocument/2006/relationships/printerSettings" Target="../printerSettings/printerSettings438.bin"/></Relationships>
</file>

<file path=xl/worksheets/_rels/sheet4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9.xml"/><Relationship Id="rId1" Type="http://schemas.openxmlformats.org/officeDocument/2006/relationships/printerSettings" Target="../printerSettings/printerSettings439.bin"/></Relationships>
</file>

<file path=xl/worksheets/_rels/sheet4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0.xml"/><Relationship Id="rId1" Type="http://schemas.openxmlformats.org/officeDocument/2006/relationships/printerSettings" Target="../printerSettings/printerSettings440.bin"/></Relationships>
</file>

<file path=xl/worksheets/_rels/sheet4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1.xml"/><Relationship Id="rId1" Type="http://schemas.openxmlformats.org/officeDocument/2006/relationships/printerSettings" Target="../printerSettings/printerSettings441.bin"/></Relationships>
</file>

<file path=xl/worksheets/_rels/sheet4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2.xml"/><Relationship Id="rId1" Type="http://schemas.openxmlformats.org/officeDocument/2006/relationships/printerSettings" Target="../printerSettings/printerSettings442.bin"/></Relationships>
</file>

<file path=xl/worksheets/_rels/sheet4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3.xml"/><Relationship Id="rId1" Type="http://schemas.openxmlformats.org/officeDocument/2006/relationships/printerSettings" Target="../printerSettings/printerSettings443.bin"/></Relationships>
</file>

<file path=xl/worksheets/_rels/sheet4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4.xml"/><Relationship Id="rId1" Type="http://schemas.openxmlformats.org/officeDocument/2006/relationships/printerSettings" Target="../printerSettings/printerSettings444.bin"/></Relationships>
</file>

<file path=xl/worksheets/_rels/sheet4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5.xml"/><Relationship Id="rId1" Type="http://schemas.openxmlformats.org/officeDocument/2006/relationships/printerSettings" Target="../printerSettings/printerSettings445.bin"/></Relationships>
</file>

<file path=xl/worksheets/_rels/sheet4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6.xml"/><Relationship Id="rId1" Type="http://schemas.openxmlformats.org/officeDocument/2006/relationships/printerSettings" Target="../printerSettings/printerSettings446.bin"/></Relationships>
</file>

<file path=xl/worksheets/_rels/sheet4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7.xml"/><Relationship Id="rId1" Type="http://schemas.openxmlformats.org/officeDocument/2006/relationships/printerSettings" Target="../printerSettings/printerSettings447.bin"/></Relationships>
</file>

<file path=xl/worksheets/_rels/sheet4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8.xml"/><Relationship Id="rId1" Type="http://schemas.openxmlformats.org/officeDocument/2006/relationships/printerSettings" Target="../printerSettings/printerSettings448.bin"/></Relationships>
</file>

<file path=xl/worksheets/_rels/sheet4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9.xml"/><Relationship Id="rId1" Type="http://schemas.openxmlformats.org/officeDocument/2006/relationships/printerSettings" Target="../printerSettings/printerSettings449.bin"/></Relationships>
</file>

<file path=xl/worksheets/_rels/sheet4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0.xml"/><Relationship Id="rId1" Type="http://schemas.openxmlformats.org/officeDocument/2006/relationships/printerSettings" Target="../printerSettings/printerSettings450.bin"/></Relationships>
</file>

<file path=xl/worksheets/_rels/sheet4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1.xml"/><Relationship Id="rId1" Type="http://schemas.openxmlformats.org/officeDocument/2006/relationships/printerSettings" Target="../printerSettings/printerSettings451.bin"/></Relationships>
</file>

<file path=xl/worksheets/_rels/sheet4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2.xml"/><Relationship Id="rId1" Type="http://schemas.openxmlformats.org/officeDocument/2006/relationships/printerSettings" Target="../printerSettings/printerSettings452.bin"/></Relationships>
</file>

<file path=xl/worksheets/_rels/sheet4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3.xml"/><Relationship Id="rId1" Type="http://schemas.openxmlformats.org/officeDocument/2006/relationships/printerSettings" Target="../printerSettings/printerSettings453.bin"/></Relationships>
</file>

<file path=xl/worksheets/_rels/sheet4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4.xml"/><Relationship Id="rId1" Type="http://schemas.openxmlformats.org/officeDocument/2006/relationships/printerSettings" Target="../printerSettings/printerSettings454.bin"/></Relationships>
</file>

<file path=xl/worksheets/_rels/sheet4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5.xml"/><Relationship Id="rId1" Type="http://schemas.openxmlformats.org/officeDocument/2006/relationships/printerSettings" Target="../printerSettings/printerSettings455.bin"/></Relationships>
</file>

<file path=xl/worksheets/_rels/sheet4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6.xml"/><Relationship Id="rId1" Type="http://schemas.openxmlformats.org/officeDocument/2006/relationships/printerSettings" Target="../printerSettings/printerSettings456.bin"/></Relationships>
</file>

<file path=xl/worksheets/_rels/sheet4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7.xml"/><Relationship Id="rId1" Type="http://schemas.openxmlformats.org/officeDocument/2006/relationships/printerSettings" Target="../printerSettings/printerSettings457.bin"/></Relationships>
</file>

<file path=xl/worksheets/_rels/sheet4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8.xml"/><Relationship Id="rId1" Type="http://schemas.openxmlformats.org/officeDocument/2006/relationships/printerSettings" Target="../printerSettings/printerSettings458.bin"/></Relationships>
</file>

<file path=xl/worksheets/_rels/sheet4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9.xml"/><Relationship Id="rId1" Type="http://schemas.openxmlformats.org/officeDocument/2006/relationships/printerSettings" Target="../printerSettings/printerSettings459.bin"/></Relationships>
</file>

<file path=xl/worksheets/_rels/sheet4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0.xml"/><Relationship Id="rId1" Type="http://schemas.openxmlformats.org/officeDocument/2006/relationships/printerSettings" Target="../printerSettings/printerSettings460.bin"/></Relationships>
</file>

<file path=xl/worksheets/_rels/sheet4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1.xml"/><Relationship Id="rId1" Type="http://schemas.openxmlformats.org/officeDocument/2006/relationships/printerSettings" Target="../printerSettings/printerSettings461.bin"/></Relationships>
</file>

<file path=xl/worksheets/_rels/sheet4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2.xml"/><Relationship Id="rId1" Type="http://schemas.openxmlformats.org/officeDocument/2006/relationships/printerSettings" Target="../printerSettings/printerSettings462.bin"/></Relationships>
</file>

<file path=xl/worksheets/_rels/sheet4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3.xml"/><Relationship Id="rId1" Type="http://schemas.openxmlformats.org/officeDocument/2006/relationships/printerSettings" Target="../printerSettings/printerSettings463.bin"/></Relationships>
</file>

<file path=xl/worksheets/_rels/sheet4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4.xml"/><Relationship Id="rId1" Type="http://schemas.openxmlformats.org/officeDocument/2006/relationships/printerSettings" Target="../printerSettings/printerSettings464.bin"/></Relationships>
</file>

<file path=xl/worksheets/_rels/sheet4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5.xml"/><Relationship Id="rId1" Type="http://schemas.openxmlformats.org/officeDocument/2006/relationships/printerSettings" Target="../printerSettings/printerSettings465.bin"/></Relationships>
</file>

<file path=xl/worksheets/_rels/sheet4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6.xml"/><Relationship Id="rId1" Type="http://schemas.openxmlformats.org/officeDocument/2006/relationships/printerSettings" Target="../printerSettings/printerSettings466.bin"/></Relationships>
</file>

<file path=xl/worksheets/_rels/sheet4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7.xml"/><Relationship Id="rId1" Type="http://schemas.openxmlformats.org/officeDocument/2006/relationships/printerSettings" Target="../printerSettings/printerSettings467.bin"/></Relationships>
</file>

<file path=xl/worksheets/_rels/sheet4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8.xml"/><Relationship Id="rId1" Type="http://schemas.openxmlformats.org/officeDocument/2006/relationships/printerSettings" Target="../printerSettings/printerSettings468.bin"/></Relationships>
</file>

<file path=xl/worksheets/_rels/sheet4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9.xml"/><Relationship Id="rId1" Type="http://schemas.openxmlformats.org/officeDocument/2006/relationships/printerSettings" Target="../printerSettings/printerSettings469.bin"/></Relationships>
</file>

<file path=xl/worksheets/_rels/sheet4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0.xml"/><Relationship Id="rId1" Type="http://schemas.openxmlformats.org/officeDocument/2006/relationships/printerSettings" Target="../printerSettings/printerSettings470.bin"/></Relationships>
</file>

<file path=xl/worksheets/_rels/sheet4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1.xml"/><Relationship Id="rId1" Type="http://schemas.openxmlformats.org/officeDocument/2006/relationships/printerSettings" Target="../printerSettings/printerSettings471.bin"/></Relationships>
</file>

<file path=xl/worksheets/_rels/sheet4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2.xml"/><Relationship Id="rId1" Type="http://schemas.openxmlformats.org/officeDocument/2006/relationships/printerSettings" Target="../printerSettings/printerSettings472.bin"/></Relationships>
</file>

<file path=xl/worksheets/_rels/sheet4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3.xml"/><Relationship Id="rId1" Type="http://schemas.openxmlformats.org/officeDocument/2006/relationships/printerSettings" Target="../printerSettings/printerSettings473.bin"/></Relationships>
</file>

<file path=xl/worksheets/_rels/sheet4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4.xml"/><Relationship Id="rId1" Type="http://schemas.openxmlformats.org/officeDocument/2006/relationships/printerSettings" Target="../printerSettings/printerSettings474.bin"/></Relationships>
</file>

<file path=xl/worksheets/_rels/sheet4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5.xml"/><Relationship Id="rId1" Type="http://schemas.openxmlformats.org/officeDocument/2006/relationships/printerSettings" Target="../printerSettings/printerSettings475.bin"/></Relationships>
</file>

<file path=xl/worksheets/_rels/sheet4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6.xml"/><Relationship Id="rId1" Type="http://schemas.openxmlformats.org/officeDocument/2006/relationships/printerSettings" Target="../printerSettings/printerSettings476.bin"/></Relationships>
</file>

<file path=xl/worksheets/_rels/sheet4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7.xml"/><Relationship Id="rId1" Type="http://schemas.openxmlformats.org/officeDocument/2006/relationships/printerSettings" Target="../printerSettings/printerSettings477.bin"/></Relationships>
</file>

<file path=xl/worksheets/_rels/sheet4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8.xml"/><Relationship Id="rId1" Type="http://schemas.openxmlformats.org/officeDocument/2006/relationships/printerSettings" Target="../printerSettings/printerSettings478.bin"/></Relationships>
</file>

<file path=xl/worksheets/_rels/sheet4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9.xml"/><Relationship Id="rId1" Type="http://schemas.openxmlformats.org/officeDocument/2006/relationships/printerSettings" Target="../printerSettings/printerSettings479.bin"/></Relationships>
</file>

<file path=xl/worksheets/_rels/sheet4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0.xml"/><Relationship Id="rId1" Type="http://schemas.openxmlformats.org/officeDocument/2006/relationships/printerSettings" Target="../printerSettings/printerSettings480.bin"/></Relationships>
</file>

<file path=xl/worksheets/_rels/sheet4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1.xml"/><Relationship Id="rId1" Type="http://schemas.openxmlformats.org/officeDocument/2006/relationships/printerSettings" Target="../printerSettings/printerSettings481.bin"/></Relationships>
</file>

<file path=xl/worksheets/_rels/sheet4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2.xml"/><Relationship Id="rId1" Type="http://schemas.openxmlformats.org/officeDocument/2006/relationships/printerSettings" Target="../printerSettings/printerSettings482.bin"/></Relationships>
</file>

<file path=xl/worksheets/_rels/sheet4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3.xml"/><Relationship Id="rId1" Type="http://schemas.openxmlformats.org/officeDocument/2006/relationships/printerSettings" Target="../printerSettings/printerSettings483.bin"/></Relationships>
</file>

<file path=xl/worksheets/_rels/sheet4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4.xml"/><Relationship Id="rId1" Type="http://schemas.openxmlformats.org/officeDocument/2006/relationships/printerSettings" Target="../printerSettings/printerSettings484.bin"/></Relationships>
</file>

<file path=xl/worksheets/_rels/sheet4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5.xml"/><Relationship Id="rId1" Type="http://schemas.openxmlformats.org/officeDocument/2006/relationships/printerSettings" Target="../printerSettings/printerSettings485.bin"/></Relationships>
</file>

<file path=xl/worksheets/_rels/sheet4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6.xml"/><Relationship Id="rId1" Type="http://schemas.openxmlformats.org/officeDocument/2006/relationships/printerSettings" Target="../printerSettings/printerSettings486.bin"/></Relationships>
</file>

<file path=xl/worksheets/_rels/sheet4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7.xml"/><Relationship Id="rId1" Type="http://schemas.openxmlformats.org/officeDocument/2006/relationships/printerSettings" Target="../printerSettings/printerSettings4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4DD03-BAAE-453B-B5BF-F326F05F369E}">
  <dimension ref="B1:N325"/>
  <sheetViews>
    <sheetView topLeftCell="A6" zoomScale="96" zoomScaleNormal="96" workbookViewId="0">
      <selection activeCell="D53" sqref="D53"/>
    </sheetView>
  </sheetViews>
  <sheetFormatPr baseColWidth="10" defaultColWidth="11.42578125" defaultRowHeight="12.75" x14ac:dyDescent="0.2"/>
  <cols>
    <col min="1" max="1" width="2.7109375" style="321" customWidth="1"/>
    <col min="2" max="2" width="9.140625" style="321" customWidth="1"/>
    <col min="3" max="3" width="17.28515625" style="321" customWidth="1"/>
    <col min="4" max="4" width="14" style="321" customWidth="1"/>
    <col min="5" max="5" width="18.5703125" style="321" customWidth="1"/>
    <col min="6" max="6" width="12.7109375" style="321" bestFit="1" customWidth="1"/>
    <col min="7" max="7" width="10.7109375" style="321" customWidth="1"/>
    <col min="8" max="8" width="3.5703125" style="321" customWidth="1"/>
    <col min="9" max="9" width="9.85546875" style="321" customWidth="1"/>
    <col min="10" max="10" width="4.85546875" style="321" customWidth="1"/>
    <col min="11" max="11" width="17.28515625" style="321" customWidth="1"/>
    <col min="12" max="12" width="4.7109375" style="45" customWidth="1"/>
    <col min="13" max="13" width="12.140625" style="45" customWidth="1"/>
    <col min="14" max="14" width="11.28515625" style="45" customWidth="1"/>
    <col min="15" max="16384" width="11.42578125" style="321"/>
  </cols>
  <sheetData>
    <row r="1" spans="2:14" ht="12.75" customHeight="1" x14ac:dyDescent="0.25">
      <c r="B1" s="327"/>
      <c r="C1" s="327"/>
      <c r="D1" s="327"/>
      <c r="E1" s="327"/>
      <c r="F1" s="327"/>
      <c r="G1" s="327"/>
      <c r="L1" s="321"/>
      <c r="M1" s="338" t="s">
        <v>1052</v>
      </c>
      <c r="N1" s="338"/>
    </row>
    <row r="2" spans="2:14" ht="12.75" customHeight="1" x14ac:dyDescent="0.25">
      <c r="B2" s="327"/>
      <c r="C2" s="327"/>
      <c r="D2" s="327"/>
      <c r="E2" s="327"/>
      <c r="F2" s="327"/>
      <c r="G2" s="327"/>
      <c r="L2" s="321"/>
      <c r="M2" s="335" t="s">
        <v>931</v>
      </c>
      <c r="N2" s="335"/>
    </row>
    <row r="3" spans="2:14" ht="12.75" customHeight="1" x14ac:dyDescent="0.25">
      <c r="B3" s="327"/>
      <c r="C3" s="327"/>
      <c r="D3" s="327"/>
      <c r="E3" s="327"/>
      <c r="F3" s="327"/>
      <c r="G3" s="327"/>
      <c r="L3" s="321"/>
      <c r="M3" s="225" t="s">
        <v>10</v>
      </c>
      <c r="N3" s="335"/>
    </row>
    <row r="4" spans="2:14" ht="12.75" customHeight="1" x14ac:dyDescent="0.25">
      <c r="B4" s="327"/>
      <c r="C4" s="327"/>
      <c r="D4" s="327"/>
      <c r="E4" s="327"/>
      <c r="F4" s="327"/>
      <c r="G4" s="327"/>
      <c r="L4" s="321"/>
      <c r="M4" s="226" t="s">
        <v>1963</v>
      </c>
      <c r="N4" s="335"/>
    </row>
    <row r="5" spans="2:14" ht="12.75" customHeight="1" x14ac:dyDescent="0.25">
      <c r="B5" s="327"/>
      <c r="C5" s="327"/>
      <c r="D5" s="327"/>
      <c r="E5" s="327"/>
      <c r="F5" s="327"/>
      <c r="G5" s="327"/>
      <c r="L5" s="321"/>
      <c r="M5" s="335" t="s">
        <v>685</v>
      </c>
      <c r="N5" s="335"/>
    </row>
    <row r="6" spans="2:14" ht="15" customHeight="1" x14ac:dyDescent="0.25">
      <c r="B6" s="327" t="s">
        <v>0</v>
      </c>
      <c r="C6" s="320"/>
      <c r="D6" s="320" t="s">
        <v>12</v>
      </c>
      <c r="E6" s="320"/>
      <c r="F6" s="327"/>
      <c r="G6" s="327"/>
      <c r="H6" s="327"/>
      <c r="I6" s="327"/>
      <c r="K6" s="327"/>
      <c r="L6" s="335"/>
      <c r="M6" s="335"/>
    </row>
    <row r="7" spans="2:14" ht="4.5" customHeight="1" x14ac:dyDescent="0.25">
      <c r="B7" s="327"/>
      <c r="C7" s="2"/>
      <c r="D7" s="327"/>
      <c r="E7" s="327"/>
      <c r="F7" s="327"/>
      <c r="G7" s="327"/>
      <c r="H7" s="327"/>
      <c r="I7" s="327"/>
      <c r="J7" s="327"/>
      <c r="K7" s="327"/>
      <c r="L7" s="335"/>
      <c r="M7" s="335"/>
    </row>
    <row r="8" spans="2:14" ht="15" x14ac:dyDescent="0.25">
      <c r="B8" s="327" t="s">
        <v>1</v>
      </c>
      <c r="C8" s="327"/>
      <c r="D8" s="327"/>
      <c r="E8" s="318" t="s">
        <v>17</v>
      </c>
      <c r="F8" s="313"/>
      <c r="I8" s="327"/>
      <c r="J8" s="327"/>
      <c r="K8" s="327"/>
      <c r="L8" s="335"/>
      <c r="M8" s="335"/>
    </row>
    <row r="9" spans="2:14" ht="8.1" customHeight="1" x14ac:dyDescent="0.25">
      <c r="B9" s="327"/>
      <c r="C9" s="327"/>
      <c r="D9" s="327"/>
      <c r="E9" s="327"/>
      <c r="F9" s="327"/>
      <c r="H9" s="327"/>
      <c r="I9" s="327"/>
      <c r="J9" s="327"/>
      <c r="K9" s="327"/>
      <c r="L9" s="335"/>
      <c r="M9" s="335"/>
    </row>
    <row r="10" spans="2:14" ht="15" x14ac:dyDescent="0.25">
      <c r="B10" s="327" t="s">
        <v>2</v>
      </c>
      <c r="C10" s="327"/>
      <c r="D10" s="327"/>
      <c r="E10" s="329" t="s">
        <v>18</v>
      </c>
      <c r="F10" s="329"/>
      <c r="G10" s="8"/>
      <c r="H10" s="6"/>
      <c r="I10" s="6"/>
      <c r="L10" s="335"/>
      <c r="M10" s="335"/>
    </row>
    <row r="11" spans="2:14" ht="8.1" customHeight="1" x14ac:dyDescent="0.25">
      <c r="B11" s="327"/>
      <c r="C11" s="327"/>
      <c r="D11" s="327"/>
      <c r="E11" s="327"/>
      <c r="F11" s="327"/>
      <c r="H11" s="327"/>
      <c r="I11" s="327"/>
      <c r="J11" s="327"/>
      <c r="K11" s="327"/>
      <c r="L11" s="335"/>
      <c r="M11" s="335"/>
    </row>
    <row r="12" spans="2:14" ht="15" x14ac:dyDescent="0.25">
      <c r="B12" s="327" t="s">
        <v>3</v>
      </c>
      <c r="C12" s="327"/>
      <c r="D12" s="327"/>
      <c r="E12" s="358">
        <v>46219</v>
      </c>
      <c r="F12" s="359"/>
      <c r="H12" s="327"/>
      <c r="I12" s="327" t="s">
        <v>0</v>
      </c>
      <c r="J12" s="327" t="s">
        <v>0</v>
      </c>
      <c r="K12" s="327"/>
      <c r="L12" s="335"/>
      <c r="M12" s="335"/>
    </row>
    <row r="13" spans="2:14" ht="8.1" customHeight="1" x14ac:dyDescent="0.25">
      <c r="B13" s="327"/>
      <c r="C13" s="327"/>
      <c r="D13" s="327"/>
      <c r="E13" s="327"/>
      <c r="F13" s="327"/>
      <c r="G13" s="327"/>
      <c r="H13" s="327"/>
      <c r="K13" s="327"/>
      <c r="L13" s="335"/>
      <c r="M13" s="335"/>
    </row>
    <row r="14" spans="2:14" ht="15.75" x14ac:dyDescent="0.25">
      <c r="B14" s="327" t="s">
        <v>4</v>
      </c>
      <c r="C14" s="327"/>
      <c r="D14" s="327"/>
      <c r="E14" s="327"/>
      <c r="F14" s="327"/>
      <c r="G14" s="327"/>
      <c r="H14" s="327"/>
      <c r="K14" s="327"/>
      <c r="L14" s="360" t="s">
        <v>20</v>
      </c>
      <c r="M14" s="361"/>
      <c r="N14" s="187">
        <v>260258</v>
      </c>
    </row>
    <row r="15" spans="2:14" ht="7.5" customHeight="1" x14ac:dyDescent="0.25"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35"/>
      <c r="M15" s="335"/>
    </row>
    <row r="16" spans="2:14" ht="15" x14ac:dyDescent="0.25">
      <c r="B16" s="201" t="s">
        <v>374</v>
      </c>
      <c r="C16" s="362" t="s">
        <v>375</v>
      </c>
      <c r="D16" s="363"/>
      <c r="E16" s="319" t="s">
        <v>1961</v>
      </c>
      <c r="F16" s="314" t="s">
        <v>376</v>
      </c>
      <c r="G16" s="364" t="s">
        <v>377</v>
      </c>
      <c r="H16" s="363"/>
      <c r="I16" s="362" t="s">
        <v>718</v>
      </c>
      <c r="J16" s="363"/>
      <c r="K16" s="314" t="s">
        <v>379</v>
      </c>
      <c r="L16" s="314" t="s">
        <v>413</v>
      </c>
      <c r="M16" s="314" t="s">
        <v>383</v>
      </c>
      <c r="N16" s="315" t="s">
        <v>380</v>
      </c>
    </row>
    <row r="17" spans="2:14" ht="15" x14ac:dyDescent="0.25">
      <c r="B17" s="310" t="s">
        <v>22</v>
      </c>
      <c r="C17" s="326"/>
      <c r="D17" s="333"/>
      <c r="E17" s="330"/>
      <c r="F17" s="326"/>
      <c r="G17" s="334"/>
      <c r="H17" s="311"/>
      <c r="I17" s="326"/>
      <c r="J17" s="333"/>
      <c r="K17" s="8"/>
      <c r="L17" s="326"/>
      <c r="M17" s="217">
        <f>SUM(M18:M29)+10</f>
        <v>99.440000000000012</v>
      </c>
      <c r="N17" s="324"/>
    </row>
    <row r="18" spans="2:14" ht="15" customHeight="1" x14ac:dyDescent="0.25">
      <c r="B18" s="312">
        <v>1</v>
      </c>
      <c r="C18" s="351" t="s">
        <v>3004</v>
      </c>
      <c r="D18" s="352"/>
      <c r="E18" s="190" t="s">
        <v>3195</v>
      </c>
      <c r="F18" s="328">
        <v>4100128698</v>
      </c>
      <c r="G18" s="353" t="s">
        <v>3005</v>
      </c>
      <c r="H18" s="354"/>
      <c r="I18" s="355" t="s">
        <v>25</v>
      </c>
      <c r="J18" s="352"/>
      <c r="K18" s="27" t="s">
        <v>1584</v>
      </c>
      <c r="L18" s="316"/>
      <c r="M18" s="345">
        <v>7.8</v>
      </c>
      <c r="N18" s="317">
        <v>12</v>
      </c>
    </row>
    <row r="19" spans="2:14" ht="15" customHeight="1" x14ac:dyDescent="0.25">
      <c r="B19" s="312">
        <v>2</v>
      </c>
      <c r="C19" s="351" t="s">
        <v>3004</v>
      </c>
      <c r="D19" s="352"/>
      <c r="E19" s="190" t="s">
        <v>3195</v>
      </c>
      <c r="F19" s="328">
        <v>4100128698</v>
      </c>
      <c r="G19" s="353" t="s">
        <v>3005</v>
      </c>
      <c r="H19" s="354"/>
      <c r="I19" s="355" t="s">
        <v>25</v>
      </c>
      <c r="J19" s="352"/>
      <c r="K19" s="27" t="s">
        <v>1584</v>
      </c>
      <c r="L19" s="316"/>
      <c r="M19" s="345">
        <v>7.8</v>
      </c>
      <c r="N19" s="317">
        <v>12</v>
      </c>
    </row>
    <row r="20" spans="2:14" ht="15" customHeight="1" x14ac:dyDescent="0.25">
      <c r="B20" s="312">
        <v>3</v>
      </c>
      <c r="C20" s="351" t="s">
        <v>3004</v>
      </c>
      <c r="D20" s="352"/>
      <c r="E20" s="190" t="s">
        <v>3195</v>
      </c>
      <c r="F20" s="328">
        <v>4100128698</v>
      </c>
      <c r="G20" s="353" t="s">
        <v>3005</v>
      </c>
      <c r="H20" s="354"/>
      <c r="I20" s="355" t="s">
        <v>25</v>
      </c>
      <c r="J20" s="352"/>
      <c r="K20" s="27" t="s">
        <v>1584</v>
      </c>
      <c r="L20" s="316"/>
      <c r="M20" s="345">
        <v>7.8</v>
      </c>
      <c r="N20" s="317">
        <v>12</v>
      </c>
    </row>
    <row r="21" spans="2:14" ht="15" customHeight="1" x14ac:dyDescent="0.25">
      <c r="B21" s="312">
        <v>4</v>
      </c>
      <c r="C21" s="351" t="s">
        <v>3004</v>
      </c>
      <c r="D21" s="352"/>
      <c r="E21" s="190" t="s">
        <v>3195</v>
      </c>
      <c r="F21" s="328">
        <v>4100128698</v>
      </c>
      <c r="G21" s="353" t="s">
        <v>3005</v>
      </c>
      <c r="H21" s="354"/>
      <c r="I21" s="355" t="s">
        <v>25</v>
      </c>
      <c r="J21" s="352"/>
      <c r="K21" s="27" t="s">
        <v>1584</v>
      </c>
      <c r="L21" s="316"/>
      <c r="M21" s="345">
        <v>7.8</v>
      </c>
      <c r="N21" s="317">
        <v>12</v>
      </c>
    </row>
    <row r="22" spans="2:14" ht="15" customHeight="1" x14ac:dyDescent="0.25">
      <c r="B22" s="312">
        <v>5</v>
      </c>
      <c r="C22" s="351" t="s">
        <v>3004</v>
      </c>
      <c r="D22" s="352"/>
      <c r="E22" s="190" t="s">
        <v>3195</v>
      </c>
      <c r="F22" s="328">
        <v>4100128698</v>
      </c>
      <c r="G22" s="353" t="s">
        <v>3005</v>
      </c>
      <c r="H22" s="354"/>
      <c r="I22" s="355" t="s">
        <v>25</v>
      </c>
      <c r="J22" s="352"/>
      <c r="K22" s="27" t="s">
        <v>1584</v>
      </c>
      <c r="L22" s="316"/>
      <c r="M22" s="345">
        <v>7.8</v>
      </c>
      <c r="N22" s="317">
        <v>12</v>
      </c>
    </row>
    <row r="23" spans="2:14" ht="15" customHeight="1" x14ac:dyDescent="0.25">
      <c r="B23" s="312">
        <v>6</v>
      </c>
      <c r="C23" s="351" t="s">
        <v>3004</v>
      </c>
      <c r="D23" s="352"/>
      <c r="E23" s="190" t="s">
        <v>3195</v>
      </c>
      <c r="F23" s="328">
        <v>4100128698</v>
      </c>
      <c r="G23" s="353" t="s">
        <v>3005</v>
      </c>
      <c r="H23" s="354"/>
      <c r="I23" s="355" t="s">
        <v>25</v>
      </c>
      <c r="J23" s="352"/>
      <c r="K23" s="27" t="s">
        <v>1584</v>
      </c>
      <c r="L23" s="316"/>
      <c r="M23" s="345">
        <v>7.8</v>
      </c>
      <c r="N23" s="317">
        <v>12</v>
      </c>
    </row>
    <row r="24" spans="2:14" ht="15" customHeight="1" x14ac:dyDescent="0.25">
      <c r="B24" s="312">
        <v>7</v>
      </c>
      <c r="C24" s="351" t="s">
        <v>3004</v>
      </c>
      <c r="D24" s="352"/>
      <c r="E24" s="190" t="s">
        <v>3195</v>
      </c>
      <c r="F24" s="328">
        <v>4100128698</v>
      </c>
      <c r="G24" s="353" t="s">
        <v>3005</v>
      </c>
      <c r="H24" s="354"/>
      <c r="I24" s="355" t="s">
        <v>25</v>
      </c>
      <c r="J24" s="352"/>
      <c r="K24" s="27" t="s">
        <v>1584</v>
      </c>
      <c r="L24" s="316"/>
      <c r="M24" s="345">
        <v>7.8</v>
      </c>
      <c r="N24" s="317">
        <v>12</v>
      </c>
    </row>
    <row r="25" spans="2:14" ht="15" customHeight="1" x14ac:dyDescent="0.25">
      <c r="B25" s="312">
        <v>8</v>
      </c>
      <c r="C25" s="351" t="s">
        <v>3004</v>
      </c>
      <c r="D25" s="352"/>
      <c r="E25" s="190" t="s">
        <v>3195</v>
      </c>
      <c r="F25" s="328">
        <v>4100128698</v>
      </c>
      <c r="G25" s="353" t="s">
        <v>3005</v>
      </c>
      <c r="H25" s="354"/>
      <c r="I25" s="355" t="s">
        <v>25</v>
      </c>
      <c r="J25" s="352"/>
      <c r="K25" s="27" t="s">
        <v>1584</v>
      </c>
      <c r="L25" s="316"/>
      <c r="M25" s="345">
        <v>7.8</v>
      </c>
      <c r="N25" s="317">
        <v>12</v>
      </c>
    </row>
    <row r="26" spans="2:14" ht="15" customHeight="1" x14ac:dyDescent="0.25">
      <c r="B26" s="312">
        <v>9</v>
      </c>
      <c r="C26" s="351" t="s">
        <v>3004</v>
      </c>
      <c r="D26" s="352"/>
      <c r="E26" s="190" t="s">
        <v>3195</v>
      </c>
      <c r="F26" s="328">
        <v>4100128697</v>
      </c>
      <c r="G26" s="353" t="s">
        <v>3005</v>
      </c>
      <c r="H26" s="354"/>
      <c r="I26" s="355" t="s">
        <v>25</v>
      </c>
      <c r="J26" s="352"/>
      <c r="K26" s="27" t="s">
        <v>3186</v>
      </c>
      <c r="L26" s="316"/>
      <c r="M26" s="345">
        <v>6.76</v>
      </c>
      <c r="N26" s="317">
        <v>10</v>
      </c>
    </row>
    <row r="27" spans="2:14" ht="15" customHeight="1" x14ac:dyDescent="0.25">
      <c r="B27" s="312">
        <v>10</v>
      </c>
      <c r="C27" s="351" t="s">
        <v>3004</v>
      </c>
      <c r="D27" s="352"/>
      <c r="E27" s="190" t="s">
        <v>3195</v>
      </c>
      <c r="F27" s="328">
        <v>4100128697</v>
      </c>
      <c r="G27" s="353" t="s">
        <v>3005</v>
      </c>
      <c r="H27" s="354"/>
      <c r="I27" s="355" t="s">
        <v>25</v>
      </c>
      <c r="J27" s="352"/>
      <c r="K27" s="27" t="s">
        <v>3186</v>
      </c>
      <c r="L27" s="316"/>
      <c r="M27" s="345">
        <v>6.76</v>
      </c>
      <c r="N27" s="317">
        <v>10</v>
      </c>
    </row>
    <row r="28" spans="2:14" ht="15" customHeight="1" x14ac:dyDescent="0.25">
      <c r="B28" s="312">
        <v>11</v>
      </c>
      <c r="C28" s="351" t="s">
        <v>3004</v>
      </c>
      <c r="D28" s="352"/>
      <c r="E28" s="190" t="s">
        <v>3195</v>
      </c>
      <c r="F28" s="328">
        <v>4100128697</v>
      </c>
      <c r="G28" s="353" t="s">
        <v>3005</v>
      </c>
      <c r="H28" s="354"/>
      <c r="I28" s="355" t="s">
        <v>25</v>
      </c>
      <c r="J28" s="352"/>
      <c r="K28" s="27" t="s">
        <v>3186</v>
      </c>
      <c r="L28" s="316"/>
      <c r="M28" s="345">
        <v>6.76</v>
      </c>
      <c r="N28" s="317">
        <v>10</v>
      </c>
    </row>
    <row r="29" spans="2:14" ht="15" customHeight="1" x14ac:dyDescent="0.25">
      <c r="B29" s="312">
        <v>12</v>
      </c>
      <c r="C29" s="351" t="s">
        <v>3004</v>
      </c>
      <c r="D29" s="352"/>
      <c r="E29" s="190" t="s">
        <v>3195</v>
      </c>
      <c r="F29" s="328">
        <v>4100128697</v>
      </c>
      <c r="G29" s="353" t="s">
        <v>3005</v>
      </c>
      <c r="H29" s="354"/>
      <c r="I29" s="355" t="s">
        <v>25</v>
      </c>
      <c r="J29" s="352"/>
      <c r="K29" s="27" t="s">
        <v>3186</v>
      </c>
      <c r="L29" s="316"/>
      <c r="M29" s="345">
        <v>6.76</v>
      </c>
      <c r="N29" s="317">
        <v>10</v>
      </c>
    </row>
    <row r="30" spans="2:14" ht="15" x14ac:dyDescent="0.25">
      <c r="B30" s="331" t="s">
        <v>37</v>
      </c>
      <c r="C30" s="326"/>
      <c r="D30" s="333"/>
      <c r="E30" s="330"/>
      <c r="F30" s="326"/>
      <c r="G30" s="334"/>
      <c r="H30" s="311"/>
      <c r="I30" s="326"/>
      <c r="J30" s="333"/>
      <c r="K30" s="8"/>
      <c r="L30" s="326"/>
      <c r="M30" s="217">
        <f>SUM(M31:M42)+10</f>
        <v>76.240000000000009</v>
      </c>
      <c r="N30" s="324"/>
    </row>
    <row r="31" spans="2:14" ht="15" customHeight="1" x14ac:dyDescent="0.25">
      <c r="B31" s="332">
        <v>13</v>
      </c>
      <c r="C31" s="351" t="s">
        <v>3004</v>
      </c>
      <c r="D31" s="352"/>
      <c r="E31" s="190" t="s">
        <v>3195</v>
      </c>
      <c r="F31" s="328">
        <v>4100128697</v>
      </c>
      <c r="G31" s="353" t="s">
        <v>3005</v>
      </c>
      <c r="H31" s="354"/>
      <c r="I31" s="355" t="s">
        <v>25</v>
      </c>
      <c r="J31" s="352"/>
      <c r="K31" s="27" t="s">
        <v>3186</v>
      </c>
      <c r="L31" s="316"/>
      <c r="M31" s="468">
        <v>2.98</v>
      </c>
      <c r="N31" s="317">
        <v>3</v>
      </c>
    </row>
    <row r="32" spans="2:14" ht="15" customHeight="1" x14ac:dyDescent="0.25">
      <c r="B32" s="312">
        <v>14</v>
      </c>
      <c r="C32" s="351" t="s">
        <v>3004</v>
      </c>
      <c r="D32" s="352"/>
      <c r="E32" s="190" t="s">
        <v>3195</v>
      </c>
      <c r="F32" s="328">
        <v>4100128697</v>
      </c>
      <c r="G32" s="353" t="s">
        <v>3005</v>
      </c>
      <c r="H32" s="354"/>
      <c r="I32" s="355" t="s">
        <v>25</v>
      </c>
      <c r="J32" s="352"/>
      <c r="K32" s="27" t="s">
        <v>2927</v>
      </c>
      <c r="L32" s="316"/>
      <c r="M32" s="345">
        <v>6.76</v>
      </c>
      <c r="N32" s="317">
        <v>10</v>
      </c>
    </row>
    <row r="33" spans="2:14" ht="15" customHeight="1" x14ac:dyDescent="0.25">
      <c r="B33" s="312">
        <v>15</v>
      </c>
      <c r="C33" s="351" t="s">
        <v>3004</v>
      </c>
      <c r="D33" s="352"/>
      <c r="E33" s="190" t="s">
        <v>3195</v>
      </c>
      <c r="F33" s="328">
        <v>4100128697</v>
      </c>
      <c r="G33" s="353" t="s">
        <v>3005</v>
      </c>
      <c r="H33" s="354"/>
      <c r="I33" s="355" t="s">
        <v>25</v>
      </c>
      <c r="J33" s="352"/>
      <c r="K33" s="27" t="s">
        <v>2927</v>
      </c>
      <c r="L33" s="316"/>
      <c r="M33" s="345">
        <v>6.76</v>
      </c>
      <c r="N33" s="317">
        <v>10</v>
      </c>
    </row>
    <row r="34" spans="2:14" ht="15" customHeight="1" x14ac:dyDescent="0.25">
      <c r="B34" s="312">
        <v>16</v>
      </c>
      <c r="C34" s="351" t="s">
        <v>3004</v>
      </c>
      <c r="D34" s="352"/>
      <c r="E34" s="190" t="s">
        <v>3195</v>
      </c>
      <c r="F34" s="328">
        <v>4100128697</v>
      </c>
      <c r="G34" s="353" t="s">
        <v>3005</v>
      </c>
      <c r="H34" s="354"/>
      <c r="I34" s="355" t="s">
        <v>25</v>
      </c>
      <c r="J34" s="352"/>
      <c r="K34" s="27" t="s">
        <v>2927</v>
      </c>
      <c r="L34" s="316"/>
      <c r="M34" s="345">
        <v>3.44</v>
      </c>
      <c r="N34" s="317">
        <v>4</v>
      </c>
    </row>
    <row r="35" spans="2:14" ht="15" customHeight="1" x14ac:dyDescent="0.25">
      <c r="B35" s="312">
        <v>17</v>
      </c>
      <c r="C35" s="351" t="s">
        <v>3090</v>
      </c>
      <c r="D35" s="352"/>
      <c r="E35" s="190" t="s">
        <v>3195</v>
      </c>
      <c r="F35" s="328">
        <v>4100128697</v>
      </c>
      <c r="G35" s="353" t="s">
        <v>3092</v>
      </c>
      <c r="H35" s="354"/>
      <c r="I35" s="355" t="s">
        <v>25</v>
      </c>
      <c r="J35" s="352"/>
      <c r="K35" s="27" t="s">
        <v>3182</v>
      </c>
      <c r="L35" s="316"/>
      <c r="M35" s="345">
        <v>4.3</v>
      </c>
      <c r="N35" s="317">
        <v>11</v>
      </c>
    </row>
    <row r="36" spans="2:14" ht="15" customHeight="1" x14ac:dyDescent="0.25">
      <c r="B36" s="312">
        <v>18</v>
      </c>
      <c r="C36" s="351" t="s">
        <v>3090</v>
      </c>
      <c r="D36" s="352"/>
      <c r="E36" s="190" t="s">
        <v>3195</v>
      </c>
      <c r="F36" s="328">
        <v>4100128697</v>
      </c>
      <c r="G36" s="353" t="s">
        <v>3092</v>
      </c>
      <c r="H36" s="354"/>
      <c r="I36" s="355" t="s">
        <v>25</v>
      </c>
      <c r="J36" s="352"/>
      <c r="K36" s="27" t="s">
        <v>3182</v>
      </c>
      <c r="L36" s="316"/>
      <c r="M36" s="345">
        <v>4.1399999999999997</v>
      </c>
      <c r="N36" s="317">
        <v>10</v>
      </c>
    </row>
    <row r="37" spans="2:14" s="350" customFormat="1" ht="15" customHeight="1" x14ac:dyDescent="0.25">
      <c r="B37" s="347">
        <v>19</v>
      </c>
      <c r="C37" s="351" t="s">
        <v>3166</v>
      </c>
      <c r="D37" s="352"/>
      <c r="E37" s="190" t="s">
        <v>3195</v>
      </c>
      <c r="F37" s="346">
        <v>4100128699</v>
      </c>
      <c r="G37" s="353" t="s">
        <v>3165</v>
      </c>
      <c r="H37" s="354"/>
      <c r="I37" s="355" t="s">
        <v>25</v>
      </c>
      <c r="J37" s="352"/>
      <c r="K37" s="27" t="s">
        <v>387</v>
      </c>
      <c r="L37" s="348"/>
      <c r="M37" s="345">
        <v>3</v>
      </c>
      <c r="N37" s="349">
        <v>2</v>
      </c>
    </row>
    <row r="38" spans="2:14" ht="15" customHeight="1" x14ac:dyDescent="0.25">
      <c r="B38" s="312">
        <v>20</v>
      </c>
      <c r="C38" s="351" t="s">
        <v>2466</v>
      </c>
      <c r="D38" s="352"/>
      <c r="E38" s="190" t="s">
        <v>3195</v>
      </c>
      <c r="F38" s="328">
        <v>4100128696</v>
      </c>
      <c r="G38" s="353" t="s">
        <v>2467</v>
      </c>
      <c r="H38" s="354"/>
      <c r="I38" s="355" t="s">
        <v>25</v>
      </c>
      <c r="J38" s="352"/>
      <c r="K38" s="27" t="s">
        <v>3182</v>
      </c>
      <c r="L38" s="316"/>
      <c r="M38" s="345">
        <v>7.6</v>
      </c>
      <c r="N38" s="317">
        <v>10</v>
      </c>
    </row>
    <row r="39" spans="2:14" ht="15" customHeight="1" x14ac:dyDescent="0.25">
      <c r="B39" s="312">
        <v>21</v>
      </c>
      <c r="C39" s="351" t="s">
        <v>2466</v>
      </c>
      <c r="D39" s="352"/>
      <c r="E39" s="190" t="s">
        <v>3195</v>
      </c>
      <c r="F39" s="328">
        <v>4100128696</v>
      </c>
      <c r="G39" s="353" t="s">
        <v>2467</v>
      </c>
      <c r="H39" s="354"/>
      <c r="I39" s="355" t="s">
        <v>25</v>
      </c>
      <c r="J39" s="352"/>
      <c r="K39" s="27" t="s">
        <v>3182</v>
      </c>
      <c r="L39" s="316"/>
      <c r="M39" s="345">
        <v>7.6</v>
      </c>
      <c r="N39" s="317">
        <v>10</v>
      </c>
    </row>
    <row r="40" spans="2:14" ht="15" customHeight="1" x14ac:dyDescent="0.25">
      <c r="B40" s="312">
        <v>22</v>
      </c>
      <c r="C40" s="351" t="s">
        <v>2466</v>
      </c>
      <c r="D40" s="352"/>
      <c r="E40" s="190" t="s">
        <v>3195</v>
      </c>
      <c r="F40" s="328">
        <v>4100128696</v>
      </c>
      <c r="G40" s="353" t="s">
        <v>2467</v>
      </c>
      <c r="H40" s="354"/>
      <c r="I40" s="355" t="s">
        <v>25</v>
      </c>
      <c r="J40" s="352"/>
      <c r="K40" s="27" t="s">
        <v>3182</v>
      </c>
      <c r="L40" s="316"/>
      <c r="M40" s="345">
        <v>7.6</v>
      </c>
      <c r="N40" s="317">
        <v>10</v>
      </c>
    </row>
    <row r="41" spans="2:14" ht="15" customHeight="1" x14ac:dyDescent="0.25">
      <c r="B41" s="312">
        <v>23</v>
      </c>
      <c r="C41" s="351" t="s">
        <v>2466</v>
      </c>
      <c r="D41" s="352"/>
      <c r="E41" s="190" t="s">
        <v>3195</v>
      </c>
      <c r="F41" s="328">
        <v>4100128696</v>
      </c>
      <c r="G41" s="353" t="s">
        <v>2467</v>
      </c>
      <c r="H41" s="354"/>
      <c r="I41" s="355" t="s">
        <v>25</v>
      </c>
      <c r="J41" s="352"/>
      <c r="K41" s="27" t="s">
        <v>3182</v>
      </c>
      <c r="L41" s="316"/>
      <c r="M41" s="345">
        <v>7.6</v>
      </c>
      <c r="N41" s="317">
        <v>10</v>
      </c>
    </row>
    <row r="42" spans="2:14" ht="15" customHeight="1" x14ac:dyDescent="0.25">
      <c r="B42" s="312">
        <v>24</v>
      </c>
      <c r="C42" s="375" t="s">
        <v>2466</v>
      </c>
      <c r="D42" s="367"/>
      <c r="E42" s="190" t="s">
        <v>3195</v>
      </c>
      <c r="F42" s="328">
        <v>4100128696</v>
      </c>
      <c r="G42" s="419" t="s">
        <v>2467</v>
      </c>
      <c r="H42" s="420"/>
      <c r="I42" s="375" t="s">
        <v>25</v>
      </c>
      <c r="J42" s="367"/>
      <c r="K42" s="27" t="s">
        <v>3182</v>
      </c>
      <c r="L42" s="316"/>
      <c r="M42" s="345">
        <v>4.46</v>
      </c>
      <c r="N42" s="317">
        <v>5</v>
      </c>
    </row>
    <row r="43" spans="2:14" ht="15" customHeight="1" x14ac:dyDescent="0.25">
      <c r="B43" s="328"/>
      <c r="C43" s="351"/>
      <c r="D43" s="352"/>
      <c r="E43" s="214"/>
      <c r="F43" s="328"/>
      <c r="G43" s="353"/>
      <c r="H43" s="354"/>
      <c r="I43" s="355"/>
      <c r="J43" s="352"/>
      <c r="K43" s="27"/>
      <c r="L43" s="316"/>
      <c r="M43" s="220"/>
      <c r="N43" s="317"/>
    </row>
    <row r="44" spans="2:14" ht="15" x14ac:dyDescent="0.25">
      <c r="B44" s="335"/>
      <c r="C44" s="168"/>
      <c r="D44" s="336"/>
      <c r="E44" s="336"/>
      <c r="F44" s="336"/>
      <c r="G44" s="336"/>
      <c r="I44" s="335"/>
      <c r="J44" s="45"/>
      <c r="K44" s="327"/>
      <c r="L44" s="335"/>
      <c r="M44" s="222">
        <f>SUM(M18:M29)+SUM(M31:M42)</f>
        <v>155.68</v>
      </c>
    </row>
    <row r="45" spans="2:14" ht="15.75" x14ac:dyDescent="0.25">
      <c r="B45" s="356" t="s">
        <v>29</v>
      </c>
      <c r="C45" s="357"/>
      <c r="D45" s="357"/>
      <c r="E45" s="357"/>
      <c r="F45" s="357"/>
      <c r="G45" s="357"/>
      <c r="H45" s="357"/>
      <c r="I45" s="357"/>
      <c r="J45" s="357"/>
      <c r="K45" s="357"/>
      <c r="L45" s="227"/>
      <c r="M45" s="223"/>
      <c r="N45" s="228">
        <f>SUM(N18:N43)</f>
        <v>231</v>
      </c>
    </row>
    <row r="46" spans="2:14" ht="15" x14ac:dyDescent="0.25">
      <c r="B46" s="335"/>
      <c r="C46" s="335"/>
      <c r="D46" s="45"/>
      <c r="E46" s="45"/>
      <c r="F46" s="335"/>
      <c r="G46" s="3"/>
      <c r="I46" s="335"/>
      <c r="J46" s="45"/>
      <c r="K46" s="327"/>
      <c r="L46" s="335"/>
      <c r="M46" s="224"/>
    </row>
    <row r="47" spans="2:14" s="45" customFormat="1" ht="15" customHeight="1" x14ac:dyDescent="0.25">
      <c r="B47" s="327"/>
      <c r="C47" s="327" t="s">
        <v>3157</v>
      </c>
      <c r="D47" s="337" t="s">
        <v>3197</v>
      </c>
      <c r="E47" s="321"/>
      <c r="F47" s="321"/>
      <c r="G47" s="327"/>
      <c r="H47" s="327"/>
      <c r="I47" s="327"/>
      <c r="J47" s="327"/>
      <c r="K47" s="327"/>
      <c r="L47" s="335"/>
      <c r="M47" s="335"/>
    </row>
    <row r="48" spans="2:14" s="45" customFormat="1" ht="15" x14ac:dyDescent="0.25">
      <c r="B48" s="327"/>
      <c r="C48" s="327" t="s">
        <v>3158</v>
      </c>
      <c r="D48" s="337" t="s">
        <v>3196</v>
      </c>
      <c r="E48" s="3"/>
      <c r="F48" s="327"/>
      <c r="G48" s="327"/>
      <c r="H48" s="327"/>
      <c r="I48" s="327"/>
      <c r="J48" s="327"/>
      <c r="K48" s="327"/>
      <c r="L48" s="335"/>
      <c r="M48" s="335"/>
    </row>
    <row r="49" spans="2:13" s="45" customFormat="1" ht="15" x14ac:dyDescent="0.25">
      <c r="B49" s="327"/>
      <c r="C49" s="327"/>
      <c r="D49" s="337"/>
      <c r="E49" s="337"/>
      <c r="F49" s="327"/>
      <c r="G49" s="327"/>
      <c r="H49" s="327"/>
      <c r="I49" s="327"/>
      <c r="J49" s="327"/>
      <c r="K49" s="327"/>
      <c r="L49" s="335"/>
      <c r="M49" s="335"/>
    </row>
    <row r="50" spans="2:13" s="45" customFormat="1" ht="15" x14ac:dyDescent="0.25">
      <c r="B50" s="327"/>
      <c r="C50" s="327" t="s">
        <v>3160</v>
      </c>
      <c r="D50" s="337">
        <v>155.68</v>
      </c>
      <c r="E50" s="327"/>
      <c r="F50" s="327"/>
      <c r="G50" s="327"/>
      <c r="H50" s="327"/>
      <c r="I50" s="327"/>
      <c r="J50" s="327"/>
      <c r="K50" s="327"/>
      <c r="L50" s="335"/>
      <c r="M50" s="335"/>
    </row>
    <row r="51" spans="2:13" s="45" customFormat="1" ht="15" x14ac:dyDescent="0.25">
      <c r="B51" s="327"/>
      <c r="C51" s="327" t="s">
        <v>3161</v>
      </c>
      <c r="D51" s="337">
        <v>2.2559999999999998</v>
      </c>
      <c r="E51" s="327"/>
      <c r="F51" s="327"/>
      <c r="G51" s="327"/>
      <c r="H51" s="327"/>
      <c r="I51" s="327"/>
      <c r="J51" s="327"/>
      <c r="K51" s="327"/>
      <c r="L51" s="335"/>
      <c r="M51" s="335"/>
    </row>
    <row r="52" spans="2:13" s="45" customFormat="1" ht="15" x14ac:dyDescent="0.25">
      <c r="B52" s="327"/>
      <c r="C52" s="327" t="s">
        <v>3162</v>
      </c>
      <c r="D52" s="337">
        <v>175.68</v>
      </c>
      <c r="E52" s="327"/>
      <c r="F52" s="327"/>
      <c r="G52" s="327"/>
      <c r="H52" s="327"/>
      <c r="I52" s="327"/>
      <c r="J52" s="327"/>
      <c r="K52" s="327"/>
      <c r="L52" s="335"/>
      <c r="M52" s="335"/>
    </row>
    <row r="53" spans="2:13" s="45" customFormat="1" ht="15" x14ac:dyDescent="0.25">
      <c r="B53" s="327"/>
      <c r="C53" s="327" t="s">
        <v>3163</v>
      </c>
      <c r="D53" s="337">
        <v>2.496</v>
      </c>
      <c r="E53" s="327"/>
      <c r="F53" s="327"/>
      <c r="G53" s="327"/>
      <c r="H53" s="327"/>
      <c r="I53" s="327"/>
      <c r="J53" s="327"/>
      <c r="K53" s="327"/>
      <c r="L53" s="335"/>
      <c r="M53" s="335"/>
    </row>
    <row r="54" spans="2:13" s="45" customFormat="1" ht="15" x14ac:dyDescent="0.25">
      <c r="B54" s="327"/>
      <c r="C54" s="327"/>
      <c r="D54" s="327"/>
      <c r="E54" s="327"/>
      <c r="F54" s="327"/>
      <c r="G54" s="327"/>
      <c r="H54" s="327"/>
      <c r="I54" s="327"/>
      <c r="J54" s="327"/>
      <c r="K54" s="327"/>
      <c r="L54" s="335"/>
      <c r="M54" s="335"/>
    </row>
    <row r="55" spans="2:13" s="45" customFormat="1" ht="15" x14ac:dyDescent="0.25">
      <c r="B55" s="327"/>
      <c r="C55" s="327"/>
      <c r="D55" s="327"/>
      <c r="E55" s="327"/>
      <c r="F55" s="327"/>
      <c r="G55" s="327"/>
      <c r="H55" s="327"/>
      <c r="I55" s="327"/>
      <c r="J55" s="327"/>
      <c r="K55" s="327"/>
      <c r="L55" s="335"/>
      <c r="M55" s="335"/>
    </row>
    <row r="56" spans="2:13" s="45" customFormat="1" ht="15" x14ac:dyDescent="0.25">
      <c r="B56" s="327"/>
      <c r="C56" s="327"/>
      <c r="D56" s="327"/>
      <c r="E56" s="327"/>
      <c r="F56" s="327"/>
      <c r="G56" s="327"/>
      <c r="H56" s="327"/>
      <c r="I56" s="327"/>
      <c r="J56" s="327"/>
      <c r="K56" s="327"/>
      <c r="L56" s="335"/>
      <c r="M56" s="335"/>
    </row>
    <row r="57" spans="2:13" s="45" customFormat="1" ht="15" x14ac:dyDescent="0.25">
      <c r="B57" s="327"/>
      <c r="C57" s="327"/>
      <c r="D57" s="327"/>
      <c r="E57" s="327"/>
      <c r="F57" s="327"/>
      <c r="G57" s="327"/>
      <c r="H57" s="327"/>
      <c r="I57" s="327"/>
      <c r="J57" s="327"/>
      <c r="K57" s="327"/>
      <c r="L57" s="335"/>
      <c r="M57" s="335"/>
    </row>
    <row r="58" spans="2:13" s="45" customFormat="1" ht="15" x14ac:dyDescent="0.25">
      <c r="B58" s="327"/>
      <c r="C58" s="327"/>
      <c r="D58" s="327"/>
      <c r="E58" s="327"/>
      <c r="F58" s="327"/>
      <c r="G58" s="327"/>
      <c r="H58" s="327"/>
      <c r="I58" s="327"/>
      <c r="J58" s="327"/>
      <c r="K58" s="327"/>
      <c r="L58" s="335"/>
      <c r="M58" s="335"/>
    </row>
    <row r="59" spans="2:13" s="45" customFormat="1" ht="15" x14ac:dyDescent="0.25">
      <c r="B59" s="327"/>
      <c r="C59" s="327"/>
      <c r="D59" s="327"/>
      <c r="E59" s="327"/>
      <c r="F59" s="327"/>
      <c r="G59" s="327"/>
      <c r="H59" s="327"/>
      <c r="I59" s="327"/>
      <c r="J59" s="327"/>
      <c r="K59" s="327"/>
      <c r="L59" s="335"/>
      <c r="M59" s="335"/>
    </row>
    <row r="60" spans="2:13" s="45" customFormat="1" ht="15" x14ac:dyDescent="0.25">
      <c r="B60" s="327"/>
      <c r="C60" s="327"/>
      <c r="D60" s="327"/>
      <c r="E60" s="327"/>
      <c r="F60" s="327"/>
      <c r="G60" s="327"/>
      <c r="H60" s="327"/>
      <c r="I60" s="327"/>
      <c r="J60" s="327"/>
      <c r="K60" s="327"/>
      <c r="L60" s="335"/>
      <c r="M60" s="335"/>
    </row>
    <row r="61" spans="2:13" s="45" customFormat="1" ht="15" x14ac:dyDescent="0.25">
      <c r="B61" s="327"/>
      <c r="C61" s="327"/>
      <c r="D61" s="327"/>
      <c r="E61" s="327"/>
      <c r="F61" s="327"/>
      <c r="G61" s="327"/>
      <c r="H61" s="327"/>
      <c r="I61" s="327"/>
      <c r="J61" s="327"/>
      <c r="K61" s="327"/>
      <c r="L61" s="335"/>
      <c r="M61" s="335"/>
    </row>
    <row r="62" spans="2:13" s="45" customFormat="1" ht="15" x14ac:dyDescent="0.25">
      <c r="B62" s="327"/>
      <c r="C62" s="327"/>
      <c r="D62" s="327"/>
      <c r="E62" s="327"/>
      <c r="F62" s="327"/>
      <c r="G62" s="327"/>
      <c r="H62" s="327"/>
      <c r="I62" s="327"/>
      <c r="J62" s="327"/>
      <c r="K62" s="327"/>
      <c r="L62" s="335"/>
      <c r="M62" s="335"/>
    </row>
    <row r="63" spans="2:13" s="45" customFormat="1" ht="15" x14ac:dyDescent="0.25">
      <c r="B63" s="327"/>
      <c r="C63" s="327"/>
      <c r="D63" s="327"/>
      <c r="E63" s="327"/>
      <c r="F63" s="327"/>
      <c r="G63" s="327"/>
      <c r="H63" s="327"/>
      <c r="I63" s="327"/>
      <c r="J63" s="327"/>
      <c r="K63" s="327"/>
      <c r="L63" s="335"/>
      <c r="M63" s="335"/>
    </row>
    <row r="64" spans="2:13" s="45" customFormat="1" ht="15" x14ac:dyDescent="0.25">
      <c r="B64" s="327"/>
      <c r="C64" s="327"/>
      <c r="D64" s="327"/>
      <c r="E64" s="327"/>
      <c r="F64" s="327"/>
      <c r="G64" s="327"/>
      <c r="H64" s="327"/>
      <c r="I64" s="327"/>
      <c r="J64" s="327"/>
      <c r="K64" s="327"/>
      <c r="L64" s="335"/>
      <c r="M64" s="335"/>
    </row>
    <row r="65" spans="2:13" s="45" customFormat="1" ht="15" x14ac:dyDescent="0.25">
      <c r="B65" s="327"/>
      <c r="C65" s="327"/>
      <c r="D65" s="327"/>
      <c r="E65" s="327"/>
      <c r="F65" s="327"/>
      <c r="G65" s="327"/>
      <c r="H65" s="327"/>
      <c r="I65" s="327"/>
      <c r="J65" s="327"/>
      <c r="K65" s="327"/>
      <c r="L65" s="335"/>
      <c r="M65" s="335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81">
    <mergeCell ref="C18:D18"/>
    <mergeCell ref="G18:H18"/>
    <mergeCell ref="I18:J18"/>
    <mergeCell ref="E12:F12"/>
    <mergeCell ref="L14:M14"/>
    <mergeCell ref="C16:D16"/>
    <mergeCell ref="G16:H16"/>
    <mergeCell ref="I16:J16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C43:D43"/>
    <mergeCell ref="G43:H43"/>
    <mergeCell ref="I43:J43"/>
    <mergeCell ref="B45:K45"/>
    <mergeCell ref="C19:D19"/>
    <mergeCell ref="G19:H19"/>
    <mergeCell ref="I19:J19"/>
    <mergeCell ref="C26:D26"/>
    <mergeCell ref="G26:H26"/>
    <mergeCell ref="I26:J26"/>
    <mergeCell ref="C24:D24"/>
    <mergeCell ref="G24:H24"/>
    <mergeCell ref="I24:J24"/>
    <mergeCell ref="C25:D25"/>
    <mergeCell ref="G25:H25"/>
    <mergeCell ref="I25:J25"/>
    <mergeCell ref="C27:D27"/>
    <mergeCell ref="G27:H27"/>
    <mergeCell ref="I27:J27"/>
    <mergeCell ref="C28:D28"/>
    <mergeCell ref="G28:H28"/>
    <mergeCell ref="I28:J28"/>
    <mergeCell ref="C32:D32"/>
    <mergeCell ref="G32:H32"/>
    <mergeCell ref="I32:J32"/>
    <mergeCell ref="C29:D29"/>
    <mergeCell ref="G29:H29"/>
    <mergeCell ref="I29:J29"/>
    <mergeCell ref="C31:D31"/>
    <mergeCell ref="G31:H31"/>
    <mergeCell ref="I31:J31"/>
    <mergeCell ref="C33:D33"/>
    <mergeCell ref="G33:H33"/>
    <mergeCell ref="I33:J33"/>
    <mergeCell ref="C34:D34"/>
    <mergeCell ref="G34:H34"/>
    <mergeCell ref="I34:J34"/>
    <mergeCell ref="C35:D35"/>
    <mergeCell ref="G35:H35"/>
    <mergeCell ref="I35:J35"/>
    <mergeCell ref="C36:D36"/>
    <mergeCell ref="G36:H36"/>
    <mergeCell ref="I36:J36"/>
    <mergeCell ref="C37:D37"/>
    <mergeCell ref="G37:H37"/>
    <mergeCell ref="I37:J37"/>
    <mergeCell ref="C38:D38"/>
    <mergeCell ref="G38:H38"/>
    <mergeCell ref="I38:J38"/>
    <mergeCell ref="C39:D39"/>
    <mergeCell ref="G39:H39"/>
    <mergeCell ref="I39:J39"/>
    <mergeCell ref="C40:D40"/>
    <mergeCell ref="G40:H40"/>
    <mergeCell ref="I40:J40"/>
    <mergeCell ref="C41:D41"/>
    <mergeCell ref="G41:H41"/>
    <mergeCell ref="I41:J41"/>
    <mergeCell ref="C42:D42"/>
    <mergeCell ref="G42:H42"/>
    <mergeCell ref="I42:J42"/>
  </mergeCells>
  <hyperlinks>
    <hyperlink ref="M4" r:id="rId1" xr:uid="{4DD623D5-808C-4D43-B959-C1ABC6EC8B47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A260C-CF0D-40EE-89C7-34E8A16709F2}">
  <dimension ref="B1:P391"/>
  <sheetViews>
    <sheetView tabSelected="1" topLeftCell="A91" zoomScaleNormal="100" workbookViewId="0">
      <selection activeCell="M121" sqref="M121"/>
    </sheetView>
  </sheetViews>
  <sheetFormatPr baseColWidth="10" defaultColWidth="11.42578125" defaultRowHeight="12.75" x14ac:dyDescent="0.2"/>
  <cols>
    <col min="1" max="1" width="2.7109375" style="321" customWidth="1"/>
    <col min="2" max="2" width="6.7109375" style="321" customWidth="1"/>
    <col min="3" max="3" width="2.42578125" style="321" customWidth="1"/>
    <col min="4" max="4" width="17.7109375" style="321" customWidth="1"/>
    <col min="5" max="5" width="10.5703125" style="321" customWidth="1"/>
    <col min="6" max="6" width="17" style="321" customWidth="1"/>
    <col min="7" max="8" width="6.140625" style="321" customWidth="1"/>
    <col min="9" max="9" width="10.7109375" style="321" customWidth="1"/>
    <col min="10" max="10" width="3.5703125" style="321" customWidth="1"/>
    <col min="11" max="11" width="9.85546875" style="321" customWidth="1"/>
    <col min="12" max="12" width="4.7109375" style="321" customWidth="1"/>
    <col min="13" max="13" width="19.7109375" style="321" customWidth="1"/>
    <col min="14" max="14" width="4.7109375" style="321" customWidth="1"/>
    <col min="15" max="15" width="12.140625" style="321" customWidth="1"/>
    <col min="16" max="16" width="11.28515625" style="321" customWidth="1"/>
    <col min="17" max="16384" width="11.42578125" style="321"/>
  </cols>
  <sheetData>
    <row r="1" spans="2:16" ht="12.75" customHeight="1" x14ac:dyDescent="0.25">
      <c r="B1" s="327"/>
      <c r="C1" s="327"/>
      <c r="D1" s="327"/>
      <c r="E1" s="327"/>
      <c r="F1" s="327"/>
      <c r="G1" s="327"/>
      <c r="H1" s="327"/>
      <c r="I1" s="327"/>
      <c r="N1" s="2" t="s">
        <v>1052</v>
      </c>
      <c r="O1" s="2"/>
      <c r="P1" s="2"/>
    </row>
    <row r="2" spans="2:16" ht="12.75" customHeight="1" x14ac:dyDescent="0.25">
      <c r="B2" s="327"/>
      <c r="C2" s="327"/>
      <c r="D2" s="327"/>
      <c r="E2" s="327"/>
      <c r="F2" s="327"/>
      <c r="G2" s="327"/>
      <c r="H2" s="327"/>
      <c r="I2" s="327"/>
      <c r="N2" s="327" t="s">
        <v>931</v>
      </c>
      <c r="O2" s="327"/>
      <c r="P2" s="327"/>
    </row>
    <row r="3" spans="2:16" ht="12.75" customHeight="1" x14ac:dyDescent="0.25">
      <c r="B3" s="327"/>
      <c r="C3" s="327"/>
      <c r="D3" s="327"/>
      <c r="E3" s="327"/>
      <c r="F3" s="327"/>
      <c r="G3" s="327"/>
      <c r="H3" s="327"/>
      <c r="I3" s="327"/>
      <c r="N3" s="3" t="s">
        <v>10</v>
      </c>
      <c r="O3" s="327"/>
      <c r="P3" s="327"/>
    </row>
    <row r="4" spans="2:16" ht="12.75" customHeight="1" x14ac:dyDescent="0.25">
      <c r="B4" s="327"/>
      <c r="C4" s="327"/>
      <c r="D4" s="327"/>
      <c r="E4" s="327"/>
      <c r="F4" s="327"/>
      <c r="G4" s="327"/>
      <c r="H4" s="327"/>
      <c r="I4" s="327"/>
      <c r="N4" s="188" t="s">
        <v>1963</v>
      </c>
      <c r="O4" s="327"/>
      <c r="P4" s="327"/>
    </row>
    <row r="5" spans="2:16" ht="12.75" customHeight="1" x14ac:dyDescent="0.25">
      <c r="B5" s="327"/>
      <c r="C5" s="327"/>
      <c r="D5" s="327"/>
      <c r="E5" s="327"/>
      <c r="F5" s="327"/>
      <c r="G5" s="327"/>
      <c r="H5" s="327"/>
      <c r="I5" s="327"/>
      <c r="N5" s="327" t="s">
        <v>685</v>
      </c>
      <c r="O5" s="327"/>
      <c r="P5" s="327"/>
    </row>
    <row r="6" spans="2:16" ht="15" customHeight="1" x14ac:dyDescent="0.25">
      <c r="B6" s="327" t="s">
        <v>0</v>
      </c>
      <c r="C6" s="327" t="s">
        <v>0</v>
      </c>
      <c r="D6" s="320"/>
      <c r="E6" s="320" t="s">
        <v>12</v>
      </c>
      <c r="F6" s="320"/>
      <c r="G6" s="327"/>
      <c r="H6" s="327"/>
      <c r="I6" s="327"/>
      <c r="J6" s="327"/>
      <c r="K6" s="327"/>
      <c r="M6" s="327"/>
      <c r="N6" s="327"/>
      <c r="O6" s="327"/>
    </row>
    <row r="7" spans="2:16" ht="4.5" customHeight="1" x14ac:dyDescent="0.25">
      <c r="B7" s="327"/>
      <c r="C7" s="327"/>
      <c r="D7" s="2"/>
      <c r="E7" s="327"/>
      <c r="F7" s="327"/>
      <c r="G7" s="327"/>
      <c r="H7" s="327"/>
      <c r="I7" s="327"/>
      <c r="J7" s="327"/>
      <c r="K7" s="327"/>
      <c r="L7" s="327"/>
      <c r="M7" s="327"/>
      <c r="N7" s="327"/>
      <c r="O7" s="327"/>
    </row>
    <row r="8" spans="2:16" ht="15" x14ac:dyDescent="0.25">
      <c r="B8" s="327" t="s">
        <v>1</v>
      </c>
      <c r="C8" s="327"/>
      <c r="D8" s="327"/>
      <c r="E8" s="327"/>
      <c r="F8" s="318" t="s">
        <v>17</v>
      </c>
      <c r="G8" s="28"/>
      <c r="H8" s="6"/>
      <c r="K8" s="327"/>
      <c r="L8" s="327"/>
      <c r="M8" s="327"/>
      <c r="N8" s="327"/>
      <c r="O8" s="327"/>
    </row>
    <row r="9" spans="2:16" ht="8.1" customHeight="1" x14ac:dyDescent="0.25">
      <c r="B9" s="327"/>
      <c r="C9" s="327"/>
      <c r="D9" s="327"/>
      <c r="E9" s="327"/>
      <c r="F9" s="327"/>
      <c r="G9" s="327"/>
      <c r="J9" s="327"/>
      <c r="K9" s="327"/>
      <c r="L9" s="327"/>
      <c r="M9" s="327"/>
      <c r="N9" s="327"/>
      <c r="O9" s="327"/>
    </row>
    <row r="10" spans="2:16" ht="15" x14ac:dyDescent="0.25">
      <c r="B10" s="327" t="s">
        <v>2</v>
      </c>
      <c r="C10" s="327"/>
      <c r="D10" s="327"/>
      <c r="E10" s="327"/>
      <c r="F10" s="323" t="s">
        <v>2237</v>
      </c>
      <c r="G10" s="8"/>
      <c r="H10" s="8"/>
      <c r="I10" s="8"/>
      <c r="J10" s="8"/>
      <c r="K10" s="8"/>
      <c r="L10" s="311"/>
      <c r="M10" s="322"/>
      <c r="N10" s="327"/>
      <c r="O10" s="327"/>
    </row>
    <row r="11" spans="2:16" ht="8.1" customHeight="1" x14ac:dyDescent="0.25">
      <c r="B11" s="327"/>
      <c r="C11" s="327"/>
      <c r="D11" s="327"/>
      <c r="E11" s="327"/>
      <c r="F11" s="327"/>
      <c r="G11" s="327"/>
      <c r="J11" s="327"/>
      <c r="K11" s="327"/>
      <c r="L11" s="327"/>
      <c r="M11" s="327"/>
      <c r="N11" s="327"/>
      <c r="O11" s="327"/>
    </row>
    <row r="12" spans="2:16" ht="15" x14ac:dyDescent="0.25">
      <c r="B12" s="327" t="s">
        <v>3</v>
      </c>
      <c r="C12" s="327"/>
      <c r="D12" s="327"/>
      <c r="E12" s="327"/>
      <c r="F12" s="358">
        <v>46219</v>
      </c>
      <c r="G12" s="359"/>
      <c r="J12" s="327"/>
      <c r="K12" s="327" t="s">
        <v>0</v>
      </c>
      <c r="L12" s="327" t="s">
        <v>0</v>
      </c>
      <c r="M12" s="327"/>
      <c r="N12" s="327"/>
      <c r="O12" s="327"/>
    </row>
    <row r="13" spans="2:16" ht="8.1" customHeight="1" x14ac:dyDescent="0.25">
      <c r="B13" s="327"/>
      <c r="C13" s="327"/>
      <c r="D13" s="327"/>
      <c r="E13" s="327"/>
      <c r="F13" s="327"/>
      <c r="G13" s="327"/>
      <c r="H13" s="327"/>
      <c r="I13" s="327"/>
      <c r="J13" s="327"/>
      <c r="M13" s="327"/>
      <c r="N13" s="327"/>
      <c r="O13" s="327"/>
    </row>
    <row r="14" spans="2:16" ht="15.75" x14ac:dyDescent="0.25">
      <c r="B14" s="327" t="s">
        <v>4</v>
      </c>
      <c r="C14" s="327"/>
      <c r="D14" s="327"/>
      <c r="E14" s="327"/>
      <c r="F14" s="327"/>
      <c r="G14" s="327"/>
      <c r="H14" s="327"/>
      <c r="I14" s="327"/>
      <c r="J14" s="327"/>
      <c r="M14" s="327"/>
      <c r="N14" s="360" t="s">
        <v>20</v>
      </c>
      <c r="O14" s="361"/>
      <c r="P14" s="187">
        <v>260257</v>
      </c>
    </row>
    <row r="15" spans="2:16" ht="7.5" customHeight="1" x14ac:dyDescent="0.25"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319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314" t="s">
        <v>379</v>
      </c>
      <c r="N16" s="314" t="s">
        <v>413</v>
      </c>
      <c r="O16" s="314" t="s">
        <v>383</v>
      </c>
      <c r="P16" s="315" t="s">
        <v>380</v>
      </c>
    </row>
    <row r="17" spans="2:16" ht="15" x14ac:dyDescent="0.25">
      <c r="B17" s="373" t="s">
        <v>22</v>
      </c>
      <c r="C17" s="374"/>
      <c r="D17" s="326"/>
      <c r="E17" s="333"/>
      <c r="F17" s="333"/>
      <c r="G17" s="326"/>
      <c r="H17" s="311"/>
      <c r="I17" s="334"/>
      <c r="J17" s="311"/>
      <c r="K17" s="326"/>
      <c r="L17" s="333"/>
      <c r="M17" s="8"/>
      <c r="N17" s="8"/>
      <c r="O17" s="164">
        <f>SUM(O18:O34)+10</f>
        <v>120.42000000000003</v>
      </c>
      <c r="P17" s="322"/>
    </row>
    <row r="18" spans="2:16" ht="15" customHeight="1" x14ac:dyDescent="0.25">
      <c r="B18" s="378">
        <v>1</v>
      </c>
      <c r="C18" s="379"/>
      <c r="D18" s="367" t="s">
        <v>3004</v>
      </c>
      <c r="E18" s="368"/>
      <c r="F18" s="190" t="s">
        <v>3192</v>
      </c>
      <c r="G18" s="369">
        <v>4100128724</v>
      </c>
      <c r="H18" s="370"/>
      <c r="I18" s="371" t="s">
        <v>3005</v>
      </c>
      <c r="J18" s="372"/>
      <c r="K18" s="369" t="s">
        <v>53</v>
      </c>
      <c r="L18" s="368"/>
      <c r="M18" s="329" t="s">
        <v>3182</v>
      </c>
      <c r="N18" s="323"/>
      <c r="O18" s="344">
        <v>7.46</v>
      </c>
      <c r="P18" s="322">
        <v>13</v>
      </c>
    </row>
    <row r="19" spans="2:16" ht="15" customHeight="1" x14ac:dyDescent="0.25">
      <c r="B19" s="375">
        <v>2</v>
      </c>
      <c r="C19" s="376"/>
      <c r="D19" s="367" t="s">
        <v>3004</v>
      </c>
      <c r="E19" s="368"/>
      <c r="F19" s="190" t="s">
        <v>3192</v>
      </c>
      <c r="G19" s="369">
        <v>4100128724</v>
      </c>
      <c r="H19" s="370"/>
      <c r="I19" s="371" t="s">
        <v>3005</v>
      </c>
      <c r="J19" s="372"/>
      <c r="K19" s="369" t="s">
        <v>53</v>
      </c>
      <c r="L19" s="368"/>
      <c r="M19" s="329" t="s">
        <v>1584</v>
      </c>
      <c r="N19" s="323"/>
      <c r="O19" s="343">
        <v>7.28</v>
      </c>
      <c r="P19" s="322">
        <v>11</v>
      </c>
    </row>
    <row r="20" spans="2:16" ht="15" customHeight="1" x14ac:dyDescent="0.25">
      <c r="B20" s="375">
        <v>3</v>
      </c>
      <c r="C20" s="376"/>
      <c r="D20" s="367" t="s">
        <v>3004</v>
      </c>
      <c r="E20" s="368"/>
      <c r="F20" s="190" t="s">
        <v>3192</v>
      </c>
      <c r="G20" s="369">
        <v>4100128724</v>
      </c>
      <c r="H20" s="370"/>
      <c r="I20" s="371" t="s">
        <v>3005</v>
      </c>
      <c r="J20" s="372"/>
      <c r="K20" s="369" t="s">
        <v>53</v>
      </c>
      <c r="L20" s="368"/>
      <c r="M20" s="329" t="s">
        <v>1584</v>
      </c>
      <c r="N20" s="323"/>
      <c r="O20" s="343">
        <v>7.28</v>
      </c>
      <c r="P20" s="322">
        <v>11</v>
      </c>
    </row>
    <row r="21" spans="2:16" ht="15" customHeight="1" x14ac:dyDescent="0.25">
      <c r="B21" s="375">
        <v>4</v>
      </c>
      <c r="C21" s="376"/>
      <c r="D21" s="367" t="s">
        <v>3004</v>
      </c>
      <c r="E21" s="368"/>
      <c r="F21" s="190" t="s">
        <v>3192</v>
      </c>
      <c r="G21" s="369">
        <v>4100128724</v>
      </c>
      <c r="H21" s="370"/>
      <c r="I21" s="371" t="s">
        <v>3005</v>
      </c>
      <c r="J21" s="372"/>
      <c r="K21" s="369" t="s">
        <v>53</v>
      </c>
      <c r="L21" s="368"/>
      <c r="M21" s="329" t="s">
        <v>1584</v>
      </c>
      <c r="N21" s="323"/>
      <c r="O21" s="343">
        <v>7.28</v>
      </c>
      <c r="P21" s="322">
        <v>11</v>
      </c>
    </row>
    <row r="22" spans="2:16" ht="15" customHeight="1" x14ac:dyDescent="0.25">
      <c r="B22" s="375">
        <v>5</v>
      </c>
      <c r="C22" s="376"/>
      <c r="D22" s="367" t="s">
        <v>3004</v>
      </c>
      <c r="E22" s="368"/>
      <c r="F22" s="190" t="s">
        <v>3192</v>
      </c>
      <c r="G22" s="369">
        <v>4100128724</v>
      </c>
      <c r="H22" s="370"/>
      <c r="I22" s="371" t="s">
        <v>3005</v>
      </c>
      <c r="J22" s="372"/>
      <c r="K22" s="369" t="s">
        <v>53</v>
      </c>
      <c r="L22" s="368"/>
      <c r="M22" s="329" t="s">
        <v>1584</v>
      </c>
      <c r="N22" s="323"/>
      <c r="O22" s="343">
        <v>7.28</v>
      </c>
      <c r="P22" s="322">
        <v>11</v>
      </c>
    </row>
    <row r="23" spans="2:16" ht="15" customHeight="1" x14ac:dyDescent="0.25">
      <c r="B23" s="375">
        <v>6</v>
      </c>
      <c r="C23" s="376"/>
      <c r="D23" s="367" t="s">
        <v>3004</v>
      </c>
      <c r="E23" s="368"/>
      <c r="F23" s="190" t="s">
        <v>3192</v>
      </c>
      <c r="G23" s="369">
        <v>4100128724</v>
      </c>
      <c r="H23" s="370"/>
      <c r="I23" s="371" t="s">
        <v>3005</v>
      </c>
      <c r="J23" s="372"/>
      <c r="K23" s="369" t="s">
        <v>53</v>
      </c>
      <c r="L23" s="368"/>
      <c r="M23" s="329" t="s">
        <v>1584</v>
      </c>
      <c r="N23" s="323"/>
      <c r="O23" s="343">
        <v>7.28</v>
      </c>
      <c r="P23" s="322">
        <v>11</v>
      </c>
    </row>
    <row r="24" spans="2:16" ht="15" customHeight="1" x14ac:dyDescent="0.25">
      <c r="B24" s="375">
        <v>7</v>
      </c>
      <c r="C24" s="376"/>
      <c r="D24" s="367" t="s">
        <v>3004</v>
      </c>
      <c r="E24" s="368"/>
      <c r="F24" s="190" t="s">
        <v>3192</v>
      </c>
      <c r="G24" s="369">
        <v>4100128724</v>
      </c>
      <c r="H24" s="370"/>
      <c r="I24" s="371" t="s">
        <v>3005</v>
      </c>
      <c r="J24" s="372"/>
      <c r="K24" s="369" t="s">
        <v>53</v>
      </c>
      <c r="L24" s="368"/>
      <c r="M24" s="329" t="s">
        <v>1584</v>
      </c>
      <c r="N24" s="323"/>
      <c r="O24" s="343">
        <v>7.28</v>
      </c>
      <c r="P24" s="322">
        <v>11</v>
      </c>
    </row>
    <row r="25" spans="2:16" ht="15" customHeight="1" x14ac:dyDescent="0.25">
      <c r="B25" s="378">
        <v>8</v>
      </c>
      <c r="C25" s="379"/>
      <c r="D25" s="367" t="s">
        <v>3004</v>
      </c>
      <c r="E25" s="368"/>
      <c r="F25" s="190" t="s">
        <v>3192</v>
      </c>
      <c r="G25" s="369">
        <v>4100128724</v>
      </c>
      <c r="H25" s="370"/>
      <c r="I25" s="371" t="s">
        <v>3005</v>
      </c>
      <c r="J25" s="372"/>
      <c r="K25" s="369" t="s">
        <v>53</v>
      </c>
      <c r="L25" s="368"/>
      <c r="M25" s="329" t="s">
        <v>3186</v>
      </c>
      <c r="N25" s="323"/>
      <c r="O25" s="344">
        <v>6.76</v>
      </c>
      <c r="P25" s="322">
        <v>10</v>
      </c>
    </row>
    <row r="26" spans="2:16" ht="15" customHeight="1" x14ac:dyDescent="0.25">
      <c r="B26" s="378">
        <v>9</v>
      </c>
      <c r="C26" s="379"/>
      <c r="D26" s="367" t="s">
        <v>3004</v>
      </c>
      <c r="E26" s="368"/>
      <c r="F26" s="190" t="s">
        <v>3192</v>
      </c>
      <c r="G26" s="369">
        <v>4100128724</v>
      </c>
      <c r="H26" s="370"/>
      <c r="I26" s="371" t="s">
        <v>3005</v>
      </c>
      <c r="J26" s="372"/>
      <c r="K26" s="369" t="s">
        <v>53</v>
      </c>
      <c r="L26" s="368"/>
      <c r="M26" s="329" t="s">
        <v>3186</v>
      </c>
      <c r="N26" s="323"/>
      <c r="O26" s="344">
        <v>5.2</v>
      </c>
      <c r="P26" s="322">
        <v>5</v>
      </c>
    </row>
    <row r="27" spans="2:16" ht="15" customHeight="1" x14ac:dyDescent="0.25">
      <c r="B27" s="365"/>
      <c r="C27" s="366"/>
      <c r="D27" s="367" t="s">
        <v>3004</v>
      </c>
      <c r="E27" s="368"/>
      <c r="F27" s="190" t="s">
        <v>3192</v>
      </c>
      <c r="G27" s="369">
        <v>4100128724</v>
      </c>
      <c r="H27" s="370"/>
      <c r="I27" s="371" t="s">
        <v>3005</v>
      </c>
      <c r="J27" s="372"/>
      <c r="K27" s="369" t="s">
        <v>53</v>
      </c>
      <c r="L27" s="368"/>
      <c r="M27" s="329" t="s">
        <v>2927</v>
      </c>
      <c r="N27" s="323"/>
      <c r="O27" s="342"/>
      <c r="P27" s="322">
        <v>2</v>
      </c>
    </row>
    <row r="28" spans="2:16" ht="15" customHeight="1" x14ac:dyDescent="0.25">
      <c r="B28" s="375">
        <v>10</v>
      </c>
      <c r="C28" s="376"/>
      <c r="D28" s="367" t="s">
        <v>3004</v>
      </c>
      <c r="E28" s="368"/>
      <c r="F28" s="190" t="s">
        <v>3192</v>
      </c>
      <c r="G28" s="369">
        <v>4100128724</v>
      </c>
      <c r="H28" s="370"/>
      <c r="I28" s="371" t="s">
        <v>3005</v>
      </c>
      <c r="J28" s="372"/>
      <c r="K28" s="369" t="s">
        <v>53</v>
      </c>
      <c r="L28" s="368"/>
      <c r="M28" s="329" t="s">
        <v>2927</v>
      </c>
      <c r="N28" s="323"/>
      <c r="O28" s="343">
        <v>6.76</v>
      </c>
      <c r="P28" s="322">
        <v>10</v>
      </c>
    </row>
    <row r="29" spans="2:16" ht="15" customHeight="1" x14ac:dyDescent="0.25">
      <c r="B29" s="375">
        <v>11</v>
      </c>
      <c r="C29" s="376"/>
      <c r="D29" s="367" t="s">
        <v>3004</v>
      </c>
      <c r="E29" s="368"/>
      <c r="F29" s="190" t="s">
        <v>3192</v>
      </c>
      <c r="G29" s="369">
        <v>4100128724</v>
      </c>
      <c r="H29" s="370"/>
      <c r="I29" s="371" t="s">
        <v>3005</v>
      </c>
      <c r="J29" s="372"/>
      <c r="K29" s="369" t="s">
        <v>53</v>
      </c>
      <c r="L29" s="368"/>
      <c r="M29" s="329" t="s">
        <v>2927</v>
      </c>
      <c r="N29" s="323"/>
      <c r="O29" s="343">
        <v>6.76</v>
      </c>
      <c r="P29" s="322">
        <v>10</v>
      </c>
    </row>
    <row r="30" spans="2:16" ht="15" customHeight="1" x14ac:dyDescent="0.25">
      <c r="B30" s="375">
        <v>12</v>
      </c>
      <c r="C30" s="376"/>
      <c r="D30" s="367" t="s">
        <v>3004</v>
      </c>
      <c r="E30" s="368"/>
      <c r="F30" s="190" t="s">
        <v>3192</v>
      </c>
      <c r="G30" s="369">
        <v>4100128724</v>
      </c>
      <c r="H30" s="370"/>
      <c r="I30" s="371" t="s">
        <v>3005</v>
      </c>
      <c r="J30" s="372"/>
      <c r="K30" s="369" t="s">
        <v>53</v>
      </c>
      <c r="L30" s="368"/>
      <c r="M30" s="329" t="s">
        <v>2927</v>
      </c>
      <c r="N30" s="323"/>
      <c r="O30" s="343">
        <v>6.76</v>
      </c>
      <c r="P30" s="322">
        <v>10</v>
      </c>
    </row>
    <row r="31" spans="2:16" ht="15" customHeight="1" x14ac:dyDescent="0.25">
      <c r="B31" s="375">
        <v>13</v>
      </c>
      <c r="C31" s="376"/>
      <c r="D31" s="367" t="s">
        <v>3004</v>
      </c>
      <c r="E31" s="368"/>
      <c r="F31" s="190" t="s">
        <v>3192</v>
      </c>
      <c r="G31" s="369">
        <v>4100128724</v>
      </c>
      <c r="H31" s="370"/>
      <c r="I31" s="371" t="s">
        <v>3005</v>
      </c>
      <c r="J31" s="372"/>
      <c r="K31" s="369" t="s">
        <v>53</v>
      </c>
      <c r="L31" s="368"/>
      <c r="M31" s="329" t="s">
        <v>2927</v>
      </c>
      <c r="N31" s="323"/>
      <c r="O31" s="343">
        <v>6.76</v>
      </c>
      <c r="P31" s="322">
        <v>10</v>
      </c>
    </row>
    <row r="32" spans="2:16" ht="15" customHeight="1" x14ac:dyDescent="0.25">
      <c r="B32" s="375">
        <v>14</v>
      </c>
      <c r="C32" s="376"/>
      <c r="D32" s="367" t="s">
        <v>3004</v>
      </c>
      <c r="E32" s="368"/>
      <c r="F32" s="190" t="s">
        <v>3192</v>
      </c>
      <c r="G32" s="369">
        <v>4100128724</v>
      </c>
      <c r="H32" s="370"/>
      <c r="I32" s="371" t="s">
        <v>3005</v>
      </c>
      <c r="J32" s="372"/>
      <c r="K32" s="369" t="s">
        <v>53</v>
      </c>
      <c r="L32" s="368"/>
      <c r="M32" s="329" t="s">
        <v>387</v>
      </c>
      <c r="N32" s="323"/>
      <c r="O32" s="343">
        <v>6.76</v>
      </c>
      <c r="P32" s="322">
        <v>10</v>
      </c>
    </row>
    <row r="33" spans="2:16" ht="15" customHeight="1" x14ac:dyDescent="0.25">
      <c r="B33" s="375">
        <v>15</v>
      </c>
      <c r="C33" s="376"/>
      <c r="D33" s="367" t="s">
        <v>3004</v>
      </c>
      <c r="E33" s="368"/>
      <c r="F33" s="190" t="s">
        <v>3192</v>
      </c>
      <c r="G33" s="369">
        <v>4100128724</v>
      </c>
      <c r="H33" s="370"/>
      <c r="I33" s="371" t="s">
        <v>3005</v>
      </c>
      <c r="J33" s="372"/>
      <c r="K33" s="369" t="s">
        <v>53</v>
      </c>
      <c r="L33" s="368"/>
      <c r="M33" s="329" t="s">
        <v>387</v>
      </c>
      <c r="N33" s="323"/>
      <c r="O33" s="343">
        <v>6.76</v>
      </c>
      <c r="P33" s="322">
        <v>10</v>
      </c>
    </row>
    <row r="34" spans="2:16" ht="15" customHeight="1" x14ac:dyDescent="0.25">
      <c r="B34" s="375">
        <v>16</v>
      </c>
      <c r="C34" s="376"/>
      <c r="D34" s="367" t="s">
        <v>3004</v>
      </c>
      <c r="E34" s="368"/>
      <c r="F34" s="190" t="s">
        <v>3192</v>
      </c>
      <c r="G34" s="369">
        <v>4100128724</v>
      </c>
      <c r="H34" s="370"/>
      <c r="I34" s="371" t="s">
        <v>3005</v>
      </c>
      <c r="J34" s="372"/>
      <c r="K34" s="369" t="s">
        <v>53</v>
      </c>
      <c r="L34" s="368"/>
      <c r="M34" s="329" t="s">
        <v>387</v>
      </c>
      <c r="N34" s="323"/>
      <c r="O34" s="343">
        <v>6.76</v>
      </c>
      <c r="P34" s="322">
        <v>10</v>
      </c>
    </row>
    <row r="35" spans="2:16" ht="15" x14ac:dyDescent="0.25">
      <c r="B35" s="373" t="s">
        <v>37</v>
      </c>
      <c r="C35" s="374"/>
      <c r="D35" s="326"/>
      <c r="E35" s="333"/>
      <c r="F35" s="333"/>
      <c r="G35" s="326"/>
      <c r="H35" s="311"/>
      <c r="I35" s="334"/>
      <c r="J35" s="311"/>
      <c r="K35" s="326"/>
      <c r="L35" s="333"/>
      <c r="M35" s="8"/>
      <c r="N35" s="8"/>
      <c r="O35" s="164">
        <f>SUM(O36:O51)+10</f>
        <v>89.96</v>
      </c>
      <c r="P35" s="322"/>
    </row>
    <row r="36" spans="2:16" ht="15" customHeight="1" x14ac:dyDescent="0.25">
      <c r="B36" s="375">
        <v>17</v>
      </c>
      <c r="C36" s="376"/>
      <c r="D36" s="367" t="s">
        <v>3004</v>
      </c>
      <c r="E36" s="368"/>
      <c r="F36" s="190" t="s">
        <v>3192</v>
      </c>
      <c r="G36" s="369">
        <v>4100128724</v>
      </c>
      <c r="H36" s="370"/>
      <c r="I36" s="371" t="s">
        <v>3005</v>
      </c>
      <c r="J36" s="372"/>
      <c r="K36" s="369" t="s">
        <v>53</v>
      </c>
      <c r="L36" s="368"/>
      <c r="M36" s="329" t="s">
        <v>387</v>
      </c>
      <c r="N36" s="323"/>
      <c r="O36" s="343">
        <v>6.76</v>
      </c>
      <c r="P36" s="322">
        <v>10</v>
      </c>
    </row>
    <row r="37" spans="2:16" ht="15" customHeight="1" x14ac:dyDescent="0.25">
      <c r="B37" s="375">
        <v>18</v>
      </c>
      <c r="C37" s="376"/>
      <c r="D37" s="367" t="s">
        <v>3004</v>
      </c>
      <c r="E37" s="368"/>
      <c r="F37" s="190" t="s">
        <v>3192</v>
      </c>
      <c r="G37" s="369">
        <v>4100128724</v>
      </c>
      <c r="H37" s="370"/>
      <c r="I37" s="371" t="s">
        <v>3005</v>
      </c>
      <c r="J37" s="372"/>
      <c r="K37" s="369" t="s">
        <v>53</v>
      </c>
      <c r="L37" s="368"/>
      <c r="M37" s="329" t="s">
        <v>387</v>
      </c>
      <c r="N37" s="323"/>
      <c r="O37" s="343">
        <v>6.76</v>
      </c>
      <c r="P37" s="322">
        <v>10</v>
      </c>
    </row>
    <row r="38" spans="2:16" ht="15" customHeight="1" x14ac:dyDescent="0.25">
      <c r="B38" s="375">
        <v>19</v>
      </c>
      <c r="C38" s="376"/>
      <c r="D38" s="367" t="s">
        <v>3004</v>
      </c>
      <c r="E38" s="368"/>
      <c r="F38" s="190" t="s">
        <v>3192</v>
      </c>
      <c r="G38" s="369">
        <v>4100128724</v>
      </c>
      <c r="H38" s="370"/>
      <c r="I38" s="371" t="s">
        <v>3005</v>
      </c>
      <c r="J38" s="372"/>
      <c r="K38" s="369" t="s">
        <v>53</v>
      </c>
      <c r="L38" s="368"/>
      <c r="M38" s="329" t="s">
        <v>387</v>
      </c>
      <c r="N38" s="323"/>
      <c r="O38" s="343">
        <v>6.76</v>
      </c>
      <c r="P38" s="322">
        <v>10</v>
      </c>
    </row>
    <row r="39" spans="2:16" ht="15" customHeight="1" x14ac:dyDescent="0.25">
      <c r="B39" s="375">
        <v>20</v>
      </c>
      <c r="C39" s="376"/>
      <c r="D39" s="367" t="s">
        <v>3004</v>
      </c>
      <c r="E39" s="368"/>
      <c r="F39" s="190" t="s">
        <v>3192</v>
      </c>
      <c r="G39" s="369">
        <v>4100128724</v>
      </c>
      <c r="H39" s="370"/>
      <c r="I39" s="371" t="s">
        <v>3005</v>
      </c>
      <c r="J39" s="372"/>
      <c r="K39" s="369" t="s">
        <v>53</v>
      </c>
      <c r="L39" s="368"/>
      <c r="M39" s="329" t="s">
        <v>387</v>
      </c>
      <c r="N39" s="323"/>
      <c r="O39" s="343">
        <v>6.76</v>
      </c>
      <c r="P39" s="322">
        <v>10</v>
      </c>
    </row>
    <row r="40" spans="2:16" ht="15" customHeight="1" x14ac:dyDescent="0.25">
      <c r="B40" s="375">
        <v>21</v>
      </c>
      <c r="C40" s="376"/>
      <c r="D40" s="367" t="s">
        <v>3004</v>
      </c>
      <c r="E40" s="368"/>
      <c r="F40" s="190" t="s">
        <v>3192</v>
      </c>
      <c r="G40" s="369">
        <v>4100128724</v>
      </c>
      <c r="H40" s="370"/>
      <c r="I40" s="371" t="s">
        <v>3005</v>
      </c>
      <c r="J40" s="372"/>
      <c r="K40" s="369" t="s">
        <v>53</v>
      </c>
      <c r="L40" s="368"/>
      <c r="M40" s="329" t="s">
        <v>387</v>
      </c>
      <c r="N40" s="323"/>
      <c r="O40" s="343">
        <v>4.62</v>
      </c>
      <c r="P40" s="322">
        <v>6</v>
      </c>
    </row>
    <row r="41" spans="2:16" ht="15" customHeight="1" x14ac:dyDescent="0.25">
      <c r="B41" s="365">
        <v>22</v>
      </c>
      <c r="C41" s="366"/>
      <c r="D41" s="367" t="s">
        <v>3090</v>
      </c>
      <c r="E41" s="368"/>
      <c r="F41" s="190" t="s">
        <v>3192</v>
      </c>
      <c r="G41" s="369">
        <v>4100128722</v>
      </c>
      <c r="H41" s="370"/>
      <c r="I41" s="371" t="s">
        <v>3092</v>
      </c>
      <c r="J41" s="372"/>
      <c r="K41" s="369" t="s">
        <v>53</v>
      </c>
      <c r="L41" s="368"/>
      <c r="M41" s="329" t="s">
        <v>387</v>
      </c>
      <c r="N41" s="323"/>
      <c r="O41" s="342">
        <v>4.5599999999999996</v>
      </c>
      <c r="P41" s="322">
        <v>12</v>
      </c>
    </row>
    <row r="42" spans="2:16" ht="15" customHeight="1" x14ac:dyDescent="0.25">
      <c r="B42" s="365">
        <v>23</v>
      </c>
      <c r="C42" s="366"/>
      <c r="D42" s="367" t="s">
        <v>3090</v>
      </c>
      <c r="E42" s="368"/>
      <c r="F42" s="190" t="s">
        <v>3192</v>
      </c>
      <c r="G42" s="369">
        <v>4100128722</v>
      </c>
      <c r="H42" s="370"/>
      <c r="I42" s="371" t="s">
        <v>3092</v>
      </c>
      <c r="J42" s="372"/>
      <c r="K42" s="369" t="s">
        <v>53</v>
      </c>
      <c r="L42" s="368"/>
      <c r="M42" s="329" t="s">
        <v>387</v>
      </c>
      <c r="N42" s="323"/>
      <c r="O42" s="342">
        <v>4.5599999999999996</v>
      </c>
      <c r="P42" s="322">
        <v>12</v>
      </c>
    </row>
    <row r="43" spans="2:16" ht="15" customHeight="1" x14ac:dyDescent="0.25">
      <c r="B43" s="365">
        <v>24</v>
      </c>
      <c r="C43" s="366"/>
      <c r="D43" s="367" t="s">
        <v>3090</v>
      </c>
      <c r="E43" s="368"/>
      <c r="F43" s="190" t="s">
        <v>3192</v>
      </c>
      <c r="G43" s="369">
        <v>4100128722</v>
      </c>
      <c r="H43" s="370"/>
      <c r="I43" s="371" t="s">
        <v>3092</v>
      </c>
      <c r="J43" s="372"/>
      <c r="K43" s="369" t="s">
        <v>53</v>
      </c>
      <c r="L43" s="368"/>
      <c r="M43" s="329" t="s">
        <v>387</v>
      </c>
      <c r="N43" s="323"/>
      <c r="O43" s="342">
        <v>4.5599999999999996</v>
      </c>
      <c r="P43" s="322">
        <v>12</v>
      </c>
    </row>
    <row r="44" spans="2:16" ht="15" customHeight="1" x14ac:dyDescent="0.25">
      <c r="B44" s="365">
        <v>25</v>
      </c>
      <c r="C44" s="366"/>
      <c r="D44" s="367" t="s">
        <v>3090</v>
      </c>
      <c r="E44" s="368"/>
      <c r="F44" s="190" t="s">
        <v>3192</v>
      </c>
      <c r="G44" s="369">
        <v>4100128722</v>
      </c>
      <c r="H44" s="370"/>
      <c r="I44" s="371" t="s">
        <v>3092</v>
      </c>
      <c r="J44" s="372"/>
      <c r="K44" s="369" t="s">
        <v>53</v>
      </c>
      <c r="L44" s="368"/>
      <c r="M44" s="329" t="s">
        <v>387</v>
      </c>
      <c r="N44" s="323"/>
      <c r="O44" s="342">
        <v>4.5599999999999996</v>
      </c>
      <c r="P44" s="322">
        <v>12</v>
      </c>
    </row>
    <row r="45" spans="2:16" ht="15" customHeight="1" x14ac:dyDescent="0.25">
      <c r="B45" s="365">
        <v>26</v>
      </c>
      <c r="C45" s="366"/>
      <c r="D45" s="367" t="s">
        <v>3090</v>
      </c>
      <c r="E45" s="368"/>
      <c r="F45" s="190" t="s">
        <v>3192</v>
      </c>
      <c r="G45" s="369">
        <v>4100128722</v>
      </c>
      <c r="H45" s="370"/>
      <c r="I45" s="371" t="s">
        <v>3092</v>
      </c>
      <c r="J45" s="372"/>
      <c r="K45" s="369" t="s">
        <v>53</v>
      </c>
      <c r="L45" s="368"/>
      <c r="M45" s="329" t="s">
        <v>387</v>
      </c>
      <c r="N45" s="323"/>
      <c r="O45" s="342">
        <v>4.5599999999999996</v>
      </c>
      <c r="P45" s="322">
        <v>12</v>
      </c>
    </row>
    <row r="46" spans="2:16" ht="15" customHeight="1" x14ac:dyDescent="0.25">
      <c r="B46" s="365">
        <v>27</v>
      </c>
      <c r="C46" s="366"/>
      <c r="D46" s="367" t="s">
        <v>3090</v>
      </c>
      <c r="E46" s="368"/>
      <c r="F46" s="190" t="s">
        <v>3192</v>
      </c>
      <c r="G46" s="369">
        <v>4100128722</v>
      </c>
      <c r="H46" s="370"/>
      <c r="I46" s="371" t="s">
        <v>3092</v>
      </c>
      <c r="J46" s="372"/>
      <c r="K46" s="369" t="s">
        <v>53</v>
      </c>
      <c r="L46" s="368"/>
      <c r="M46" s="329" t="s">
        <v>387</v>
      </c>
      <c r="N46" s="323"/>
      <c r="O46" s="342">
        <v>4.3</v>
      </c>
      <c r="P46" s="322">
        <v>11</v>
      </c>
    </row>
    <row r="47" spans="2:16" ht="15" customHeight="1" x14ac:dyDescent="0.25">
      <c r="B47" s="365">
        <v>28</v>
      </c>
      <c r="C47" s="366"/>
      <c r="D47" s="367" t="s">
        <v>3090</v>
      </c>
      <c r="E47" s="368"/>
      <c r="F47" s="190" t="s">
        <v>3192</v>
      </c>
      <c r="G47" s="369">
        <v>4100128722</v>
      </c>
      <c r="H47" s="370"/>
      <c r="I47" s="371" t="s">
        <v>3092</v>
      </c>
      <c r="J47" s="372"/>
      <c r="K47" s="369" t="s">
        <v>53</v>
      </c>
      <c r="L47" s="368"/>
      <c r="M47" s="329" t="s">
        <v>3182</v>
      </c>
      <c r="N47" s="323"/>
      <c r="O47" s="342">
        <v>4.3</v>
      </c>
      <c r="P47" s="322">
        <v>11</v>
      </c>
    </row>
    <row r="48" spans="2:16" ht="15" customHeight="1" x14ac:dyDescent="0.25">
      <c r="B48" s="365">
        <v>29</v>
      </c>
      <c r="C48" s="366"/>
      <c r="D48" s="367" t="s">
        <v>3090</v>
      </c>
      <c r="E48" s="368"/>
      <c r="F48" s="190" t="s">
        <v>3192</v>
      </c>
      <c r="G48" s="369">
        <v>4100128722</v>
      </c>
      <c r="H48" s="370"/>
      <c r="I48" s="371" t="s">
        <v>3092</v>
      </c>
      <c r="J48" s="372"/>
      <c r="K48" s="369" t="s">
        <v>53</v>
      </c>
      <c r="L48" s="368"/>
      <c r="M48" s="329" t="s">
        <v>3182</v>
      </c>
      <c r="N48" s="323"/>
      <c r="O48" s="342">
        <v>4</v>
      </c>
      <c r="P48" s="322">
        <v>10</v>
      </c>
    </row>
    <row r="49" spans="2:16" ht="15" customHeight="1" x14ac:dyDescent="0.25">
      <c r="B49" s="365">
        <v>30</v>
      </c>
      <c r="C49" s="366"/>
      <c r="D49" s="367" t="s">
        <v>3090</v>
      </c>
      <c r="E49" s="368"/>
      <c r="F49" s="190" t="s">
        <v>3192</v>
      </c>
      <c r="G49" s="369">
        <v>4100128722</v>
      </c>
      <c r="H49" s="370"/>
      <c r="I49" s="371" t="s">
        <v>3092</v>
      </c>
      <c r="J49" s="372"/>
      <c r="K49" s="369" t="s">
        <v>53</v>
      </c>
      <c r="L49" s="368"/>
      <c r="M49" s="329" t="s">
        <v>1584</v>
      </c>
      <c r="N49" s="323"/>
      <c r="O49" s="342">
        <v>4.3</v>
      </c>
      <c r="P49" s="322">
        <v>11</v>
      </c>
    </row>
    <row r="50" spans="2:16" ht="15" customHeight="1" x14ac:dyDescent="0.25">
      <c r="B50" s="365">
        <v>31</v>
      </c>
      <c r="C50" s="366"/>
      <c r="D50" s="367" t="s">
        <v>3090</v>
      </c>
      <c r="E50" s="368"/>
      <c r="F50" s="190" t="s">
        <v>3192</v>
      </c>
      <c r="G50" s="369">
        <v>4100128722</v>
      </c>
      <c r="H50" s="370"/>
      <c r="I50" s="371" t="s">
        <v>3092</v>
      </c>
      <c r="J50" s="372"/>
      <c r="K50" s="369" t="s">
        <v>53</v>
      </c>
      <c r="L50" s="368"/>
      <c r="M50" s="329" t="s">
        <v>1584</v>
      </c>
      <c r="N50" s="323"/>
      <c r="O50" s="342">
        <v>4.3</v>
      </c>
      <c r="P50" s="322">
        <v>11</v>
      </c>
    </row>
    <row r="51" spans="2:16" ht="15" customHeight="1" x14ac:dyDescent="0.25">
      <c r="B51" s="365">
        <v>32</v>
      </c>
      <c r="C51" s="366"/>
      <c r="D51" s="367" t="s">
        <v>3090</v>
      </c>
      <c r="E51" s="368"/>
      <c r="F51" s="190" t="s">
        <v>3192</v>
      </c>
      <c r="G51" s="369">
        <v>4100128722</v>
      </c>
      <c r="H51" s="370"/>
      <c r="I51" s="371" t="s">
        <v>3092</v>
      </c>
      <c r="J51" s="372"/>
      <c r="K51" s="369" t="s">
        <v>53</v>
      </c>
      <c r="L51" s="368"/>
      <c r="M51" s="329" t="s">
        <v>1584</v>
      </c>
      <c r="N51" s="323"/>
      <c r="O51" s="342">
        <v>4.3</v>
      </c>
      <c r="P51" s="322">
        <v>11</v>
      </c>
    </row>
    <row r="52" spans="2:16" ht="15" x14ac:dyDescent="0.25">
      <c r="B52" s="373" t="s">
        <v>56</v>
      </c>
      <c r="C52" s="374"/>
      <c r="D52" s="326"/>
      <c r="E52" s="333"/>
      <c r="F52" s="333"/>
      <c r="G52" s="326"/>
      <c r="H52" s="311"/>
      <c r="I52" s="334"/>
      <c r="J52" s="311"/>
      <c r="K52" s="326"/>
      <c r="L52" s="333"/>
      <c r="M52" s="8"/>
      <c r="N52" s="8"/>
      <c r="O52" s="164">
        <f>SUM(O53:O68)+10</f>
        <v>124.18999999999997</v>
      </c>
      <c r="P52" s="322"/>
    </row>
    <row r="53" spans="2:16" ht="15" customHeight="1" x14ac:dyDescent="0.25">
      <c r="B53" s="365">
        <v>33</v>
      </c>
      <c r="C53" s="366"/>
      <c r="D53" s="367" t="s">
        <v>3090</v>
      </c>
      <c r="E53" s="368"/>
      <c r="F53" s="190" t="s">
        <v>3192</v>
      </c>
      <c r="G53" s="369">
        <v>4100128722</v>
      </c>
      <c r="H53" s="370"/>
      <c r="I53" s="371" t="s">
        <v>3092</v>
      </c>
      <c r="J53" s="372"/>
      <c r="K53" s="369" t="s">
        <v>53</v>
      </c>
      <c r="L53" s="368"/>
      <c r="M53" s="329" t="s">
        <v>1584</v>
      </c>
      <c r="N53" s="323"/>
      <c r="O53" s="342">
        <v>4.3</v>
      </c>
      <c r="P53" s="322">
        <v>11</v>
      </c>
    </row>
    <row r="54" spans="2:16" ht="15" customHeight="1" x14ac:dyDescent="0.25">
      <c r="B54" s="365">
        <v>34</v>
      </c>
      <c r="C54" s="366"/>
      <c r="D54" s="367" t="s">
        <v>3090</v>
      </c>
      <c r="E54" s="368"/>
      <c r="F54" s="190" t="s">
        <v>3192</v>
      </c>
      <c r="G54" s="369">
        <v>4100128722</v>
      </c>
      <c r="H54" s="370"/>
      <c r="I54" s="371" t="s">
        <v>3092</v>
      </c>
      <c r="J54" s="372"/>
      <c r="K54" s="369" t="s">
        <v>53</v>
      </c>
      <c r="L54" s="368"/>
      <c r="M54" s="329" t="s">
        <v>1584</v>
      </c>
      <c r="N54" s="323"/>
      <c r="O54" s="342">
        <v>2.95</v>
      </c>
      <c r="P54" s="322">
        <v>7</v>
      </c>
    </row>
    <row r="55" spans="2:16" ht="15" customHeight="1" x14ac:dyDescent="0.25">
      <c r="B55" s="365">
        <v>35</v>
      </c>
      <c r="C55" s="366"/>
      <c r="D55" s="367" t="s">
        <v>2466</v>
      </c>
      <c r="E55" s="368"/>
      <c r="F55" s="190" t="s">
        <v>3192</v>
      </c>
      <c r="G55" s="369">
        <v>4100128863</v>
      </c>
      <c r="H55" s="370"/>
      <c r="I55" s="371" t="s">
        <v>2467</v>
      </c>
      <c r="J55" s="372"/>
      <c r="K55" s="369" t="s">
        <v>1778</v>
      </c>
      <c r="L55" s="368"/>
      <c r="M55" s="329" t="s">
        <v>3186</v>
      </c>
      <c r="N55" s="323"/>
      <c r="O55" s="342">
        <v>7.6</v>
      </c>
      <c r="P55" s="322">
        <v>10</v>
      </c>
    </row>
    <row r="56" spans="2:16" ht="15" customHeight="1" x14ac:dyDescent="0.25">
      <c r="B56" s="365">
        <v>36</v>
      </c>
      <c r="C56" s="366"/>
      <c r="D56" s="367" t="s">
        <v>2466</v>
      </c>
      <c r="E56" s="368"/>
      <c r="F56" s="190" t="s">
        <v>3192</v>
      </c>
      <c r="G56" s="369">
        <v>4100128862</v>
      </c>
      <c r="H56" s="370"/>
      <c r="I56" s="371" t="s">
        <v>2467</v>
      </c>
      <c r="J56" s="372"/>
      <c r="K56" s="369" t="s">
        <v>53</v>
      </c>
      <c r="L56" s="368"/>
      <c r="M56" s="329" t="s">
        <v>3186</v>
      </c>
      <c r="N56" s="323"/>
      <c r="O56" s="342">
        <v>7.6</v>
      </c>
      <c r="P56" s="322">
        <v>10</v>
      </c>
    </row>
    <row r="57" spans="2:16" ht="15" customHeight="1" x14ac:dyDescent="0.25">
      <c r="B57" s="365">
        <v>37</v>
      </c>
      <c r="C57" s="366"/>
      <c r="D57" s="367" t="s">
        <v>2466</v>
      </c>
      <c r="E57" s="368"/>
      <c r="F57" s="190" t="s">
        <v>3192</v>
      </c>
      <c r="G57" s="369">
        <v>4100128862</v>
      </c>
      <c r="H57" s="370"/>
      <c r="I57" s="371" t="s">
        <v>2467</v>
      </c>
      <c r="J57" s="372"/>
      <c r="K57" s="369" t="s">
        <v>53</v>
      </c>
      <c r="L57" s="368"/>
      <c r="M57" s="329" t="s">
        <v>3186</v>
      </c>
      <c r="N57" s="323"/>
      <c r="O57" s="342">
        <v>7.6</v>
      </c>
      <c r="P57" s="322">
        <v>10</v>
      </c>
    </row>
    <row r="58" spans="2:16" ht="15" customHeight="1" x14ac:dyDescent="0.25">
      <c r="B58" s="365">
        <v>38</v>
      </c>
      <c r="C58" s="366"/>
      <c r="D58" s="367" t="s">
        <v>2466</v>
      </c>
      <c r="E58" s="368"/>
      <c r="F58" s="190" t="s">
        <v>3192</v>
      </c>
      <c r="G58" s="369">
        <v>4100128862</v>
      </c>
      <c r="H58" s="370"/>
      <c r="I58" s="371" t="s">
        <v>2467</v>
      </c>
      <c r="J58" s="372"/>
      <c r="K58" s="369" t="s">
        <v>53</v>
      </c>
      <c r="L58" s="368"/>
      <c r="M58" s="329" t="s">
        <v>3186</v>
      </c>
      <c r="N58" s="323"/>
      <c r="O58" s="342">
        <v>7.6</v>
      </c>
      <c r="P58" s="322">
        <v>10</v>
      </c>
    </row>
    <row r="59" spans="2:16" ht="15" customHeight="1" x14ac:dyDescent="0.25">
      <c r="B59" s="365">
        <v>39</v>
      </c>
      <c r="C59" s="366"/>
      <c r="D59" s="367" t="s">
        <v>2466</v>
      </c>
      <c r="E59" s="368"/>
      <c r="F59" s="190" t="s">
        <v>3192</v>
      </c>
      <c r="G59" s="369">
        <v>4100128862</v>
      </c>
      <c r="H59" s="370"/>
      <c r="I59" s="371" t="s">
        <v>2467</v>
      </c>
      <c r="J59" s="372"/>
      <c r="K59" s="369" t="s">
        <v>53</v>
      </c>
      <c r="L59" s="368"/>
      <c r="M59" s="329" t="s">
        <v>3186</v>
      </c>
      <c r="N59" s="323"/>
      <c r="O59" s="342">
        <v>7.6</v>
      </c>
      <c r="P59" s="322">
        <v>10</v>
      </c>
    </row>
    <row r="60" spans="2:16" ht="15" customHeight="1" x14ac:dyDescent="0.25">
      <c r="B60" s="365">
        <v>40</v>
      </c>
      <c r="C60" s="366"/>
      <c r="D60" s="367" t="s">
        <v>2466</v>
      </c>
      <c r="E60" s="368"/>
      <c r="F60" s="190" t="s">
        <v>3192</v>
      </c>
      <c r="G60" s="369">
        <v>4100128862</v>
      </c>
      <c r="H60" s="370"/>
      <c r="I60" s="371" t="s">
        <v>2467</v>
      </c>
      <c r="J60" s="372"/>
      <c r="K60" s="369" t="s">
        <v>53</v>
      </c>
      <c r="L60" s="368"/>
      <c r="M60" s="329" t="s">
        <v>3186</v>
      </c>
      <c r="N60" s="323"/>
      <c r="O60" s="342">
        <v>7.6</v>
      </c>
      <c r="P60" s="322">
        <v>10</v>
      </c>
    </row>
    <row r="61" spans="2:16" ht="15" customHeight="1" x14ac:dyDescent="0.25">
      <c r="B61" s="365">
        <v>41</v>
      </c>
      <c r="C61" s="366"/>
      <c r="D61" s="367" t="s">
        <v>2466</v>
      </c>
      <c r="E61" s="368"/>
      <c r="F61" s="190" t="s">
        <v>3192</v>
      </c>
      <c r="G61" s="369">
        <v>4100128862</v>
      </c>
      <c r="H61" s="370"/>
      <c r="I61" s="371" t="s">
        <v>2467</v>
      </c>
      <c r="J61" s="372"/>
      <c r="K61" s="369" t="s">
        <v>53</v>
      </c>
      <c r="L61" s="368"/>
      <c r="M61" s="329" t="s">
        <v>3186</v>
      </c>
      <c r="N61" s="323"/>
      <c r="O61" s="342">
        <v>8.14</v>
      </c>
      <c r="P61" s="322">
        <v>11</v>
      </c>
    </row>
    <row r="62" spans="2:16" ht="15" customHeight="1" x14ac:dyDescent="0.25">
      <c r="B62" s="365">
        <v>42</v>
      </c>
      <c r="C62" s="366"/>
      <c r="D62" s="367" t="s">
        <v>2466</v>
      </c>
      <c r="E62" s="368"/>
      <c r="F62" s="190" t="s">
        <v>3192</v>
      </c>
      <c r="G62" s="369">
        <v>4100128863</v>
      </c>
      <c r="H62" s="370"/>
      <c r="I62" s="371" t="s">
        <v>2467</v>
      </c>
      <c r="J62" s="372"/>
      <c r="K62" s="369" t="s">
        <v>1778</v>
      </c>
      <c r="L62" s="368"/>
      <c r="M62" s="329" t="s">
        <v>2927</v>
      </c>
      <c r="N62" s="323"/>
      <c r="O62" s="342">
        <v>7.6</v>
      </c>
      <c r="P62" s="322">
        <v>10</v>
      </c>
    </row>
    <row r="63" spans="2:16" ht="15" customHeight="1" x14ac:dyDescent="0.25">
      <c r="B63" s="365">
        <v>43</v>
      </c>
      <c r="C63" s="366"/>
      <c r="D63" s="367" t="s">
        <v>2466</v>
      </c>
      <c r="E63" s="368"/>
      <c r="F63" s="190" t="s">
        <v>3192</v>
      </c>
      <c r="G63" s="369">
        <v>4100128862</v>
      </c>
      <c r="H63" s="370"/>
      <c r="I63" s="371" t="s">
        <v>2467</v>
      </c>
      <c r="J63" s="372"/>
      <c r="K63" s="369" t="s">
        <v>53</v>
      </c>
      <c r="L63" s="368"/>
      <c r="M63" s="329" t="s">
        <v>2927</v>
      </c>
      <c r="N63" s="323"/>
      <c r="O63" s="342">
        <v>7.6</v>
      </c>
      <c r="P63" s="322">
        <v>10</v>
      </c>
    </row>
    <row r="64" spans="2:16" ht="15" customHeight="1" x14ac:dyDescent="0.25">
      <c r="B64" s="365">
        <v>44</v>
      </c>
      <c r="C64" s="366"/>
      <c r="D64" s="367" t="s">
        <v>2466</v>
      </c>
      <c r="E64" s="368"/>
      <c r="F64" s="190" t="s">
        <v>3192</v>
      </c>
      <c r="G64" s="369">
        <v>4100128862</v>
      </c>
      <c r="H64" s="370"/>
      <c r="I64" s="371" t="s">
        <v>2467</v>
      </c>
      <c r="J64" s="372"/>
      <c r="K64" s="369" t="s">
        <v>53</v>
      </c>
      <c r="L64" s="368"/>
      <c r="M64" s="329" t="s">
        <v>2927</v>
      </c>
      <c r="N64" s="323"/>
      <c r="O64" s="342">
        <v>7.6</v>
      </c>
      <c r="P64" s="322">
        <v>10</v>
      </c>
    </row>
    <row r="65" spans="2:16" ht="15" customHeight="1" x14ac:dyDescent="0.25">
      <c r="B65" s="365">
        <v>45</v>
      </c>
      <c r="C65" s="366"/>
      <c r="D65" s="367" t="s">
        <v>2466</v>
      </c>
      <c r="E65" s="368"/>
      <c r="F65" s="190" t="s">
        <v>3192</v>
      </c>
      <c r="G65" s="369">
        <v>4100128862</v>
      </c>
      <c r="H65" s="370"/>
      <c r="I65" s="371" t="s">
        <v>2467</v>
      </c>
      <c r="J65" s="372"/>
      <c r="K65" s="369" t="s">
        <v>53</v>
      </c>
      <c r="L65" s="368"/>
      <c r="M65" s="329" t="s">
        <v>2927</v>
      </c>
      <c r="N65" s="323"/>
      <c r="O65" s="342">
        <v>7.6</v>
      </c>
      <c r="P65" s="322">
        <v>10</v>
      </c>
    </row>
    <row r="66" spans="2:16" ht="15" customHeight="1" x14ac:dyDescent="0.25">
      <c r="B66" s="365">
        <v>46</v>
      </c>
      <c r="C66" s="366"/>
      <c r="D66" s="367" t="s">
        <v>2466</v>
      </c>
      <c r="E66" s="368"/>
      <c r="F66" s="190" t="s">
        <v>3192</v>
      </c>
      <c r="G66" s="369">
        <v>4100128862</v>
      </c>
      <c r="H66" s="370"/>
      <c r="I66" s="371" t="s">
        <v>2467</v>
      </c>
      <c r="J66" s="372"/>
      <c r="K66" s="369" t="s">
        <v>53</v>
      </c>
      <c r="L66" s="368"/>
      <c r="M66" s="329" t="s">
        <v>2927</v>
      </c>
      <c r="N66" s="323"/>
      <c r="O66" s="342">
        <v>7.6</v>
      </c>
      <c r="P66" s="322">
        <v>10</v>
      </c>
    </row>
    <row r="67" spans="2:16" ht="15" customHeight="1" x14ac:dyDescent="0.25">
      <c r="B67" s="365">
        <v>47</v>
      </c>
      <c r="C67" s="366"/>
      <c r="D67" s="367" t="s">
        <v>2466</v>
      </c>
      <c r="E67" s="368"/>
      <c r="F67" s="190" t="s">
        <v>3192</v>
      </c>
      <c r="G67" s="369">
        <v>4100128862</v>
      </c>
      <c r="H67" s="370"/>
      <c r="I67" s="371" t="s">
        <v>2467</v>
      </c>
      <c r="J67" s="372"/>
      <c r="K67" s="369" t="s">
        <v>53</v>
      </c>
      <c r="L67" s="368"/>
      <c r="M67" s="329" t="s">
        <v>2927</v>
      </c>
      <c r="N67" s="323"/>
      <c r="O67" s="342">
        <v>7.6</v>
      </c>
      <c r="P67" s="322">
        <v>10</v>
      </c>
    </row>
    <row r="68" spans="2:16" ht="15" customHeight="1" x14ac:dyDescent="0.25">
      <c r="B68" s="365">
        <v>48</v>
      </c>
      <c r="C68" s="366"/>
      <c r="D68" s="367" t="s">
        <v>2466</v>
      </c>
      <c r="E68" s="368"/>
      <c r="F68" s="190" t="s">
        <v>3192</v>
      </c>
      <c r="G68" s="369">
        <v>4100128862</v>
      </c>
      <c r="H68" s="370"/>
      <c r="I68" s="371" t="s">
        <v>2467</v>
      </c>
      <c r="J68" s="372"/>
      <c r="K68" s="369" t="s">
        <v>53</v>
      </c>
      <c r="L68" s="368"/>
      <c r="M68" s="329" t="s">
        <v>2927</v>
      </c>
      <c r="N68" s="323"/>
      <c r="O68" s="342">
        <v>7.6</v>
      </c>
      <c r="P68" s="322">
        <v>10</v>
      </c>
    </row>
    <row r="69" spans="2:16" ht="15" x14ac:dyDescent="0.25">
      <c r="B69" s="373" t="s">
        <v>57</v>
      </c>
      <c r="C69" s="374"/>
      <c r="D69" s="326"/>
      <c r="E69" s="333"/>
      <c r="F69" s="333"/>
      <c r="G69" s="326"/>
      <c r="H69" s="311"/>
      <c r="I69" s="334"/>
      <c r="J69" s="311"/>
      <c r="K69" s="326"/>
      <c r="L69" s="333"/>
      <c r="M69" s="8"/>
      <c r="N69" s="8"/>
      <c r="O69" s="164">
        <f>SUM(O70:O85)+10</f>
        <v>128.47999999999996</v>
      </c>
      <c r="P69" s="322"/>
    </row>
    <row r="70" spans="2:16" ht="15" customHeight="1" x14ac:dyDescent="0.25">
      <c r="B70" s="365">
        <v>49</v>
      </c>
      <c r="C70" s="366"/>
      <c r="D70" s="367" t="s">
        <v>2466</v>
      </c>
      <c r="E70" s="368"/>
      <c r="F70" s="190" t="s">
        <v>3192</v>
      </c>
      <c r="G70" s="369">
        <v>4100128862</v>
      </c>
      <c r="H70" s="370"/>
      <c r="I70" s="371" t="s">
        <v>2467</v>
      </c>
      <c r="J70" s="372"/>
      <c r="K70" s="369" t="s">
        <v>53</v>
      </c>
      <c r="L70" s="368"/>
      <c r="M70" s="329" t="s">
        <v>2927</v>
      </c>
      <c r="N70" s="323"/>
      <c r="O70" s="342">
        <v>7.6</v>
      </c>
      <c r="P70" s="322">
        <v>10</v>
      </c>
    </row>
    <row r="71" spans="2:16" ht="15" customHeight="1" x14ac:dyDescent="0.25">
      <c r="B71" s="365">
        <v>50</v>
      </c>
      <c r="C71" s="366"/>
      <c r="D71" s="367" t="s">
        <v>2466</v>
      </c>
      <c r="E71" s="368"/>
      <c r="F71" s="190" t="s">
        <v>3192</v>
      </c>
      <c r="G71" s="369">
        <v>4100128862</v>
      </c>
      <c r="H71" s="370"/>
      <c r="I71" s="371" t="s">
        <v>2467</v>
      </c>
      <c r="J71" s="372"/>
      <c r="K71" s="369" t="s">
        <v>53</v>
      </c>
      <c r="L71" s="368"/>
      <c r="M71" s="329" t="s">
        <v>2927</v>
      </c>
      <c r="N71" s="323"/>
      <c r="O71" s="342">
        <v>7.6</v>
      </c>
      <c r="P71" s="322">
        <v>10</v>
      </c>
    </row>
    <row r="72" spans="2:16" ht="15" customHeight="1" x14ac:dyDescent="0.25">
      <c r="B72" s="365">
        <v>51</v>
      </c>
      <c r="C72" s="366"/>
      <c r="D72" s="367" t="s">
        <v>2466</v>
      </c>
      <c r="E72" s="368"/>
      <c r="F72" s="190" t="s">
        <v>3192</v>
      </c>
      <c r="G72" s="369">
        <v>4100128862</v>
      </c>
      <c r="H72" s="370"/>
      <c r="I72" s="371" t="s">
        <v>2467</v>
      </c>
      <c r="J72" s="372"/>
      <c r="K72" s="369" t="s">
        <v>53</v>
      </c>
      <c r="L72" s="368"/>
      <c r="M72" s="329" t="s">
        <v>2927</v>
      </c>
      <c r="N72" s="323"/>
      <c r="O72" s="342">
        <v>4.4800000000000004</v>
      </c>
      <c r="P72" s="322">
        <v>5</v>
      </c>
    </row>
    <row r="73" spans="2:16" ht="15" customHeight="1" x14ac:dyDescent="0.25">
      <c r="B73" s="365">
        <v>52</v>
      </c>
      <c r="C73" s="366"/>
      <c r="D73" s="367" t="s">
        <v>2466</v>
      </c>
      <c r="E73" s="368"/>
      <c r="F73" s="190" t="s">
        <v>3192</v>
      </c>
      <c r="G73" s="369">
        <v>4100128862</v>
      </c>
      <c r="H73" s="370"/>
      <c r="I73" s="371" t="s">
        <v>2467</v>
      </c>
      <c r="J73" s="372"/>
      <c r="K73" s="369" t="s">
        <v>53</v>
      </c>
      <c r="L73" s="368"/>
      <c r="M73" s="329" t="s">
        <v>387</v>
      </c>
      <c r="N73" s="323"/>
      <c r="O73" s="342">
        <v>7.6</v>
      </c>
      <c r="P73" s="322">
        <v>10</v>
      </c>
    </row>
    <row r="74" spans="2:16" ht="15" customHeight="1" x14ac:dyDescent="0.25">
      <c r="B74" s="365">
        <v>53</v>
      </c>
      <c r="C74" s="366"/>
      <c r="D74" s="367" t="s">
        <v>2466</v>
      </c>
      <c r="E74" s="368"/>
      <c r="F74" s="190" t="s">
        <v>3192</v>
      </c>
      <c r="G74" s="369">
        <v>4100128862</v>
      </c>
      <c r="H74" s="370"/>
      <c r="I74" s="371" t="s">
        <v>2467</v>
      </c>
      <c r="J74" s="372"/>
      <c r="K74" s="369" t="s">
        <v>53</v>
      </c>
      <c r="L74" s="368"/>
      <c r="M74" s="329" t="s">
        <v>387</v>
      </c>
      <c r="N74" s="323"/>
      <c r="O74" s="342">
        <v>7.6</v>
      </c>
      <c r="P74" s="322">
        <v>10</v>
      </c>
    </row>
    <row r="75" spans="2:16" ht="15" customHeight="1" x14ac:dyDescent="0.25">
      <c r="B75" s="365">
        <v>54</v>
      </c>
      <c r="C75" s="366"/>
      <c r="D75" s="367" t="s">
        <v>2466</v>
      </c>
      <c r="E75" s="368"/>
      <c r="F75" s="190" t="s">
        <v>3192</v>
      </c>
      <c r="G75" s="369">
        <v>4100128862</v>
      </c>
      <c r="H75" s="370"/>
      <c r="I75" s="371" t="s">
        <v>2467</v>
      </c>
      <c r="J75" s="372"/>
      <c r="K75" s="369" t="s">
        <v>53</v>
      </c>
      <c r="L75" s="368"/>
      <c r="M75" s="329" t="s">
        <v>387</v>
      </c>
      <c r="N75" s="323"/>
      <c r="O75" s="342">
        <v>7.6</v>
      </c>
      <c r="P75" s="322">
        <v>10</v>
      </c>
    </row>
    <row r="76" spans="2:16" ht="15" customHeight="1" x14ac:dyDescent="0.25">
      <c r="B76" s="365">
        <v>55</v>
      </c>
      <c r="C76" s="366"/>
      <c r="D76" s="367" t="s">
        <v>2466</v>
      </c>
      <c r="E76" s="368"/>
      <c r="F76" s="190" t="s">
        <v>3192</v>
      </c>
      <c r="G76" s="369">
        <v>4100128862</v>
      </c>
      <c r="H76" s="370"/>
      <c r="I76" s="371" t="s">
        <v>2467</v>
      </c>
      <c r="J76" s="372"/>
      <c r="K76" s="369" t="s">
        <v>53</v>
      </c>
      <c r="L76" s="368"/>
      <c r="M76" s="329" t="s">
        <v>387</v>
      </c>
      <c r="N76" s="323"/>
      <c r="O76" s="342">
        <v>7.6</v>
      </c>
      <c r="P76" s="322">
        <v>10</v>
      </c>
    </row>
    <row r="77" spans="2:16" ht="15" customHeight="1" x14ac:dyDescent="0.25">
      <c r="B77" s="365">
        <v>56</v>
      </c>
      <c r="C77" s="366"/>
      <c r="D77" s="367" t="s">
        <v>2466</v>
      </c>
      <c r="E77" s="368"/>
      <c r="F77" s="190" t="s">
        <v>3192</v>
      </c>
      <c r="G77" s="369">
        <v>4100128862</v>
      </c>
      <c r="H77" s="370"/>
      <c r="I77" s="371" t="s">
        <v>2467</v>
      </c>
      <c r="J77" s="372"/>
      <c r="K77" s="369" t="s">
        <v>53</v>
      </c>
      <c r="L77" s="368"/>
      <c r="M77" s="329" t="s">
        <v>387</v>
      </c>
      <c r="N77" s="323"/>
      <c r="O77" s="342">
        <v>7.6</v>
      </c>
      <c r="P77" s="322">
        <v>10</v>
      </c>
    </row>
    <row r="78" spans="2:16" ht="15" customHeight="1" x14ac:dyDescent="0.25">
      <c r="B78" s="365">
        <v>57</v>
      </c>
      <c r="C78" s="366"/>
      <c r="D78" s="367" t="s">
        <v>2466</v>
      </c>
      <c r="E78" s="368"/>
      <c r="F78" s="190" t="s">
        <v>3192</v>
      </c>
      <c r="G78" s="369">
        <v>4100128862</v>
      </c>
      <c r="H78" s="370"/>
      <c r="I78" s="371" t="s">
        <v>2467</v>
      </c>
      <c r="J78" s="372"/>
      <c r="K78" s="369" t="s">
        <v>53</v>
      </c>
      <c r="L78" s="368"/>
      <c r="M78" s="329" t="s">
        <v>387</v>
      </c>
      <c r="N78" s="323"/>
      <c r="O78" s="342">
        <v>7.6</v>
      </c>
      <c r="P78" s="322">
        <v>10</v>
      </c>
    </row>
    <row r="79" spans="2:16" ht="15" customHeight="1" x14ac:dyDescent="0.25">
      <c r="B79" s="365">
        <v>58</v>
      </c>
      <c r="C79" s="366"/>
      <c r="D79" s="367" t="s">
        <v>2466</v>
      </c>
      <c r="E79" s="368"/>
      <c r="F79" s="190" t="s">
        <v>3192</v>
      </c>
      <c r="G79" s="369">
        <v>4100128862</v>
      </c>
      <c r="H79" s="370"/>
      <c r="I79" s="371" t="s">
        <v>2467</v>
      </c>
      <c r="J79" s="372"/>
      <c r="K79" s="369" t="s">
        <v>53</v>
      </c>
      <c r="L79" s="368"/>
      <c r="M79" s="329" t="s">
        <v>387</v>
      </c>
      <c r="N79" s="323"/>
      <c r="O79" s="342">
        <v>7.6</v>
      </c>
      <c r="P79" s="322">
        <v>10</v>
      </c>
    </row>
    <row r="80" spans="2:16" ht="15" customHeight="1" x14ac:dyDescent="0.25">
      <c r="B80" s="365">
        <v>59</v>
      </c>
      <c r="C80" s="366"/>
      <c r="D80" s="367" t="s">
        <v>2466</v>
      </c>
      <c r="E80" s="368"/>
      <c r="F80" s="190" t="s">
        <v>3192</v>
      </c>
      <c r="G80" s="369">
        <v>4100128862</v>
      </c>
      <c r="H80" s="370"/>
      <c r="I80" s="371" t="s">
        <v>2467</v>
      </c>
      <c r="J80" s="372"/>
      <c r="K80" s="369" t="s">
        <v>53</v>
      </c>
      <c r="L80" s="368"/>
      <c r="M80" s="329" t="s">
        <v>387</v>
      </c>
      <c r="N80" s="323"/>
      <c r="O80" s="342">
        <v>7.6</v>
      </c>
      <c r="P80" s="322">
        <v>10</v>
      </c>
    </row>
    <row r="81" spans="2:16" ht="15" customHeight="1" x14ac:dyDescent="0.25">
      <c r="B81" s="365">
        <v>60</v>
      </c>
      <c r="C81" s="366"/>
      <c r="D81" s="367" t="s">
        <v>2466</v>
      </c>
      <c r="E81" s="368"/>
      <c r="F81" s="190" t="s">
        <v>3192</v>
      </c>
      <c r="G81" s="369">
        <v>4100128862</v>
      </c>
      <c r="H81" s="370"/>
      <c r="I81" s="371" t="s">
        <v>2467</v>
      </c>
      <c r="J81" s="372"/>
      <c r="K81" s="369" t="s">
        <v>53</v>
      </c>
      <c r="L81" s="368"/>
      <c r="M81" s="329" t="s">
        <v>387</v>
      </c>
      <c r="N81" s="323"/>
      <c r="O81" s="342">
        <v>7.6</v>
      </c>
      <c r="P81" s="322">
        <v>10</v>
      </c>
    </row>
    <row r="82" spans="2:16" ht="15" customHeight="1" x14ac:dyDescent="0.25">
      <c r="B82" s="365">
        <v>61</v>
      </c>
      <c r="C82" s="366"/>
      <c r="D82" s="367" t="s">
        <v>2466</v>
      </c>
      <c r="E82" s="368"/>
      <c r="F82" s="190" t="s">
        <v>3192</v>
      </c>
      <c r="G82" s="369">
        <v>4100128862</v>
      </c>
      <c r="H82" s="370"/>
      <c r="I82" s="371" t="s">
        <v>2467</v>
      </c>
      <c r="J82" s="372"/>
      <c r="K82" s="369" t="s">
        <v>53</v>
      </c>
      <c r="L82" s="368"/>
      <c r="M82" s="329" t="s">
        <v>387</v>
      </c>
      <c r="N82" s="323"/>
      <c r="O82" s="342">
        <v>7.6</v>
      </c>
      <c r="P82" s="322">
        <v>10</v>
      </c>
    </row>
    <row r="83" spans="2:16" ht="15" customHeight="1" x14ac:dyDescent="0.25">
      <c r="B83" s="365">
        <v>62</v>
      </c>
      <c r="C83" s="366"/>
      <c r="D83" s="367" t="s">
        <v>2466</v>
      </c>
      <c r="E83" s="368"/>
      <c r="F83" s="190" t="s">
        <v>3192</v>
      </c>
      <c r="G83" s="369">
        <v>4100128862</v>
      </c>
      <c r="H83" s="370"/>
      <c r="I83" s="371" t="s">
        <v>2467</v>
      </c>
      <c r="J83" s="372"/>
      <c r="K83" s="369" t="s">
        <v>53</v>
      </c>
      <c r="L83" s="368"/>
      <c r="M83" s="329" t="s">
        <v>387</v>
      </c>
      <c r="N83" s="323"/>
      <c r="O83" s="342">
        <v>7.6</v>
      </c>
      <c r="P83" s="322">
        <v>10</v>
      </c>
    </row>
    <row r="84" spans="2:16" ht="15" customHeight="1" x14ac:dyDescent="0.25">
      <c r="B84" s="365">
        <v>63</v>
      </c>
      <c r="C84" s="366"/>
      <c r="D84" s="367" t="s">
        <v>2466</v>
      </c>
      <c r="E84" s="368"/>
      <c r="F84" s="190" t="s">
        <v>3192</v>
      </c>
      <c r="G84" s="369">
        <v>4100128862</v>
      </c>
      <c r="H84" s="370"/>
      <c r="I84" s="371" t="s">
        <v>2467</v>
      </c>
      <c r="J84" s="372"/>
      <c r="K84" s="369" t="s">
        <v>53</v>
      </c>
      <c r="L84" s="368"/>
      <c r="M84" s="329" t="s">
        <v>387</v>
      </c>
      <c r="N84" s="323"/>
      <c r="O84" s="342">
        <v>7.6</v>
      </c>
      <c r="P84" s="322">
        <v>10</v>
      </c>
    </row>
    <row r="85" spans="2:16" ht="15" customHeight="1" x14ac:dyDescent="0.25">
      <c r="B85" s="365">
        <v>64</v>
      </c>
      <c r="C85" s="366"/>
      <c r="D85" s="367" t="s">
        <v>2466</v>
      </c>
      <c r="E85" s="368"/>
      <c r="F85" s="190" t="s">
        <v>3192</v>
      </c>
      <c r="G85" s="369">
        <v>4100128862</v>
      </c>
      <c r="H85" s="370"/>
      <c r="I85" s="371" t="s">
        <v>2467</v>
      </c>
      <c r="J85" s="372"/>
      <c r="K85" s="369" t="s">
        <v>53</v>
      </c>
      <c r="L85" s="368"/>
      <c r="M85" s="329" t="s">
        <v>387</v>
      </c>
      <c r="N85" s="323"/>
      <c r="O85" s="342">
        <v>7.6</v>
      </c>
      <c r="P85" s="322">
        <v>10</v>
      </c>
    </row>
    <row r="86" spans="2:16" ht="15" x14ac:dyDescent="0.25">
      <c r="B86" s="373" t="s">
        <v>103</v>
      </c>
      <c r="C86" s="374"/>
      <c r="D86" s="326"/>
      <c r="E86" s="333"/>
      <c r="F86" s="333"/>
      <c r="G86" s="326"/>
      <c r="H86" s="311"/>
      <c r="I86" s="334"/>
      <c r="J86" s="311"/>
      <c r="K86" s="326"/>
      <c r="L86" s="333"/>
      <c r="M86" s="8"/>
      <c r="N86" s="8"/>
      <c r="O86" s="164">
        <f>SUM(O87:O102)+10</f>
        <v>124.71999999999997</v>
      </c>
      <c r="P86" s="322"/>
    </row>
    <row r="87" spans="2:16" ht="15" customHeight="1" x14ac:dyDescent="0.25">
      <c r="B87" s="365">
        <v>65</v>
      </c>
      <c r="C87" s="366"/>
      <c r="D87" s="367" t="s">
        <v>2466</v>
      </c>
      <c r="E87" s="368"/>
      <c r="F87" s="190" t="s">
        <v>3192</v>
      </c>
      <c r="G87" s="369">
        <v>4100128862</v>
      </c>
      <c r="H87" s="370"/>
      <c r="I87" s="371" t="s">
        <v>2467</v>
      </c>
      <c r="J87" s="372"/>
      <c r="K87" s="369" t="s">
        <v>53</v>
      </c>
      <c r="L87" s="368"/>
      <c r="M87" s="329" t="s">
        <v>387</v>
      </c>
      <c r="N87" s="323"/>
      <c r="O87" s="342">
        <v>7.6</v>
      </c>
      <c r="P87" s="322">
        <v>10</v>
      </c>
    </row>
    <row r="88" spans="2:16" ht="15" customHeight="1" x14ac:dyDescent="0.25">
      <c r="B88" s="365">
        <v>66</v>
      </c>
      <c r="C88" s="366"/>
      <c r="D88" s="367" t="s">
        <v>2466</v>
      </c>
      <c r="E88" s="368"/>
      <c r="F88" s="190" t="s">
        <v>3192</v>
      </c>
      <c r="G88" s="369">
        <v>4100128862</v>
      </c>
      <c r="H88" s="370"/>
      <c r="I88" s="371" t="s">
        <v>2467</v>
      </c>
      <c r="J88" s="372"/>
      <c r="K88" s="369" t="s">
        <v>53</v>
      </c>
      <c r="L88" s="368"/>
      <c r="M88" s="329" t="s">
        <v>387</v>
      </c>
      <c r="N88" s="323"/>
      <c r="O88" s="342">
        <v>7.6</v>
      </c>
      <c r="P88" s="322">
        <v>10</v>
      </c>
    </row>
    <row r="89" spans="2:16" ht="15" customHeight="1" x14ac:dyDescent="0.25">
      <c r="B89" s="365">
        <v>67</v>
      </c>
      <c r="C89" s="366"/>
      <c r="D89" s="367" t="s">
        <v>2466</v>
      </c>
      <c r="E89" s="368"/>
      <c r="F89" s="190" t="s">
        <v>3192</v>
      </c>
      <c r="G89" s="369">
        <v>4100128862</v>
      </c>
      <c r="H89" s="370"/>
      <c r="I89" s="371" t="s">
        <v>2467</v>
      </c>
      <c r="J89" s="372"/>
      <c r="K89" s="369" t="s">
        <v>53</v>
      </c>
      <c r="L89" s="368"/>
      <c r="M89" s="329" t="s">
        <v>387</v>
      </c>
      <c r="N89" s="323"/>
      <c r="O89" s="342">
        <v>7.6</v>
      </c>
      <c r="P89" s="322">
        <v>10</v>
      </c>
    </row>
    <row r="90" spans="2:16" ht="15" customHeight="1" x14ac:dyDescent="0.25">
      <c r="B90" s="365">
        <v>68</v>
      </c>
      <c r="C90" s="366"/>
      <c r="D90" s="367" t="s">
        <v>2466</v>
      </c>
      <c r="E90" s="368"/>
      <c r="F90" s="190" t="s">
        <v>3192</v>
      </c>
      <c r="G90" s="369">
        <v>4100128862</v>
      </c>
      <c r="H90" s="370"/>
      <c r="I90" s="371" t="s">
        <v>2467</v>
      </c>
      <c r="J90" s="372"/>
      <c r="K90" s="369" t="s">
        <v>53</v>
      </c>
      <c r="L90" s="368"/>
      <c r="M90" s="329" t="s">
        <v>387</v>
      </c>
      <c r="N90" s="323"/>
      <c r="O90" s="342">
        <v>7.6</v>
      </c>
      <c r="P90" s="322">
        <v>10</v>
      </c>
    </row>
    <row r="91" spans="2:16" ht="15" customHeight="1" x14ac:dyDescent="0.25">
      <c r="B91" s="365">
        <v>69</v>
      </c>
      <c r="C91" s="366"/>
      <c r="D91" s="367" t="s">
        <v>2466</v>
      </c>
      <c r="E91" s="368"/>
      <c r="F91" s="190" t="s">
        <v>3192</v>
      </c>
      <c r="G91" s="369">
        <v>4100128863</v>
      </c>
      <c r="H91" s="370"/>
      <c r="I91" s="371" t="s">
        <v>2467</v>
      </c>
      <c r="J91" s="372"/>
      <c r="K91" s="369" t="s">
        <v>1778</v>
      </c>
      <c r="L91" s="368"/>
      <c r="M91" s="329" t="s">
        <v>3182</v>
      </c>
      <c r="N91" s="323"/>
      <c r="O91" s="342">
        <v>7.6</v>
      </c>
      <c r="P91" s="322">
        <v>10</v>
      </c>
    </row>
    <row r="92" spans="2:16" ht="15" customHeight="1" x14ac:dyDescent="0.25">
      <c r="B92" s="365">
        <v>70</v>
      </c>
      <c r="C92" s="366"/>
      <c r="D92" s="367" t="s">
        <v>2466</v>
      </c>
      <c r="E92" s="368"/>
      <c r="F92" s="190" t="s">
        <v>3192</v>
      </c>
      <c r="G92" s="369">
        <v>4100128863</v>
      </c>
      <c r="H92" s="370"/>
      <c r="I92" s="371" t="s">
        <v>2467</v>
      </c>
      <c r="J92" s="372"/>
      <c r="K92" s="369" t="s">
        <v>1778</v>
      </c>
      <c r="L92" s="368"/>
      <c r="M92" s="329" t="s">
        <v>3182</v>
      </c>
      <c r="N92" s="323"/>
      <c r="O92" s="342">
        <v>7.6</v>
      </c>
      <c r="P92" s="322">
        <v>10</v>
      </c>
    </row>
    <row r="93" spans="2:16" ht="15" customHeight="1" x14ac:dyDescent="0.25">
      <c r="B93" s="365">
        <v>71</v>
      </c>
      <c r="C93" s="366"/>
      <c r="D93" s="367" t="s">
        <v>2466</v>
      </c>
      <c r="E93" s="368"/>
      <c r="F93" s="190" t="s">
        <v>3192</v>
      </c>
      <c r="G93" s="369">
        <v>4100128862</v>
      </c>
      <c r="H93" s="370"/>
      <c r="I93" s="371" t="s">
        <v>2467</v>
      </c>
      <c r="J93" s="372"/>
      <c r="K93" s="369" t="s">
        <v>53</v>
      </c>
      <c r="L93" s="368"/>
      <c r="M93" s="329" t="s">
        <v>3182</v>
      </c>
      <c r="N93" s="323"/>
      <c r="O93" s="342">
        <v>7.6</v>
      </c>
      <c r="P93" s="322">
        <v>10</v>
      </c>
    </row>
    <row r="94" spans="2:16" ht="15" customHeight="1" x14ac:dyDescent="0.25">
      <c r="B94" s="365">
        <v>72</v>
      </c>
      <c r="C94" s="366"/>
      <c r="D94" s="367" t="s">
        <v>2466</v>
      </c>
      <c r="E94" s="368"/>
      <c r="F94" s="190" t="s">
        <v>3192</v>
      </c>
      <c r="G94" s="369">
        <v>4100128862</v>
      </c>
      <c r="H94" s="370"/>
      <c r="I94" s="371" t="s">
        <v>2467</v>
      </c>
      <c r="J94" s="372"/>
      <c r="K94" s="369" t="s">
        <v>53</v>
      </c>
      <c r="L94" s="368"/>
      <c r="M94" s="329" t="s">
        <v>3182</v>
      </c>
      <c r="N94" s="323"/>
      <c r="O94" s="342">
        <v>7.6</v>
      </c>
      <c r="P94" s="322">
        <v>10</v>
      </c>
    </row>
    <row r="95" spans="2:16" ht="15" customHeight="1" x14ac:dyDescent="0.25">
      <c r="B95" s="365">
        <v>73</v>
      </c>
      <c r="C95" s="366"/>
      <c r="D95" s="367" t="s">
        <v>2466</v>
      </c>
      <c r="E95" s="368"/>
      <c r="F95" s="190" t="s">
        <v>3192</v>
      </c>
      <c r="G95" s="369">
        <v>4100128862</v>
      </c>
      <c r="H95" s="370"/>
      <c r="I95" s="371" t="s">
        <v>2467</v>
      </c>
      <c r="J95" s="372"/>
      <c r="K95" s="369" t="s">
        <v>53</v>
      </c>
      <c r="L95" s="368"/>
      <c r="M95" s="329" t="s">
        <v>3182</v>
      </c>
      <c r="N95" s="323"/>
      <c r="O95" s="342">
        <v>7.6</v>
      </c>
      <c r="P95" s="322">
        <v>10</v>
      </c>
    </row>
    <row r="96" spans="2:16" ht="15" customHeight="1" x14ac:dyDescent="0.25">
      <c r="B96" s="365">
        <v>74</v>
      </c>
      <c r="C96" s="366"/>
      <c r="D96" s="367" t="s">
        <v>2466</v>
      </c>
      <c r="E96" s="368"/>
      <c r="F96" s="190" t="s">
        <v>3192</v>
      </c>
      <c r="G96" s="369">
        <v>4100128862</v>
      </c>
      <c r="H96" s="370"/>
      <c r="I96" s="371" t="s">
        <v>2467</v>
      </c>
      <c r="J96" s="372"/>
      <c r="K96" s="369" t="s">
        <v>53</v>
      </c>
      <c r="L96" s="368"/>
      <c r="M96" s="329" t="s">
        <v>3182</v>
      </c>
      <c r="N96" s="323"/>
      <c r="O96" s="342">
        <v>7.6</v>
      </c>
      <c r="P96" s="322">
        <v>10</v>
      </c>
    </row>
    <row r="97" spans="2:16" ht="15" customHeight="1" x14ac:dyDescent="0.25">
      <c r="B97" s="365">
        <v>75</v>
      </c>
      <c r="C97" s="366"/>
      <c r="D97" s="367" t="s">
        <v>2466</v>
      </c>
      <c r="E97" s="368"/>
      <c r="F97" s="190" t="s">
        <v>3192</v>
      </c>
      <c r="G97" s="369">
        <v>4100128862</v>
      </c>
      <c r="H97" s="370"/>
      <c r="I97" s="371" t="s">
        <v>2467</v>
      </c>
      <c r="J97" s="372"/>
      <c r="K97" s="369" t="s">
        <v>53</v>
      </c>
      <c r="L97" s="368"/>
      <c r="M97" s="329" t="s">
        <v>3182</v>
      </c>
      <c r="N97" s="323"/>
      <c r="O97" s="342">
        <v>7.6</v>
      </c>
      <c r="P97" s="322">
        <v>10</v>
      </c>
    </row>
    <row r="98" spans="2:16" ht="15" customHeight="1" x14ac:dyDescent="0.25">
      <c r="B98" s="365">
        <v>76</v>
      </c>
      <c r="C98" s="366"/>
      <c r="D98" s="367" t="s">
        <v>2466</v>
      </c>
      <c r="E98" s="368"/>
      <c r="F98" s="190" t="s">
        <v>3192</v>
      </c>
      <c r="G98" s="369">
        <v>4100128862</v>
      </c>
      <c r="H98" s="370"/>
      <c r="I98" s="371" t="s">
        <v>2467</v>
      </c>
      <c r="J98" s="372"/>
      <c r="K98" s="369" t="s">
        <v>53</v>
      </c>
      <c r="L98" s="368"/>
      <c r="M98" s="329" t="s">
        <v>3182</v>
      </c>
      <c r="N98" s="323"/>
      <c r="O98" s="342">
        <v>7.6</v>
      </c>
      <c r="P98" s="322">
        <v>10</v>
      </c>
    </row>
    <row r="99" spans="2:16" ht="15" customHeight="1" x14ac:dyDescent="0.25">
      <c r="B99" s="365">
        <v>77</v>
      </c>
      <c r="C99" s="366"/>
      <c r="D99" s="367" t="s">
        <v>2466</v>
      </c>
      <c r="E99" s="368"/>
      <c r="F99" s="190" t="s">
        <v>3192</v>
      </c>
      <c r="G99" s="369">
        <v>4100128862</v>
      </c>
      <c r="H99" s="370"/>
      <c r="I99" s="371" t="s">
        <v>2467</v>
      </c>
      <c r="J99" s="372"/>
      <c r="K99" s="369" t="s">
        <v>53</v>
      </c>
      <c r="L99" s="368"/>
      <c r="M99" s="329" t="s">
        <v>3182</v>
      </c>
      <c r="N99" s="323"/>
      <c r="O99" s="342">
        <v>7.6</v>
      </c>
      <c r="P99" s="322">
        <v>10</v>
      </c>
    </row>
    <row r="100" spans="2:16" ht="15" customHeight="1" x14ac:dyDescent="0.25">
      <c r="B100" s="365">
        <v>78</v>
      </c>
      <c r="C100" s="366"/>
      <c r="D100" s="367" t="s">
        <v>2466</v>
      </c>
      <c r="E100" s="368"/>
      <c r="F100" s="190" t="s">
        <v>3192</v>
      </c>
      <c r="G100" s="369">
        <v>4100128862</v>
      </c>
      <c r="H100" s="370"/>
      <c r="I100" s="371" t="s">
        <v>2467</v>
      </c>
      <c r="J100" s="372"/>
      <c r="K100" s="369" t="s">
        <v>53</v>
      </c>
      <c r="L100" s="368"/>
      <c r="M100" s="329" t="s">
        <v>3182</v>
      </c>
      <c r="N100" s="323"/>
      <c r="O100" s="342">
        <v>5.32</v>
      </c>
      <c r="P100" s="322">
        <v>6</v>
      </c>
    </row>
    <row r="101" spans="2:16" ht="15" customHeight="1" x14ac:dyDescent="0.25">
      <c r="B101" s="365">
        <v>79</v>
      </c>
      <c r="C101" s="366"/>
      <c r="D101" s="367" t="s">
        <v>3166</v>
      </c>
      <c r="E101" s="368"/>
      <c r="F101" s="190" t="s">
        <v>3192</v>
      </c>
      <c r="G101" s="369">
        <v>4100128725</v>
      </c>
      <c r="H101" s="370"/>
      <c r="I101" s="371" t="s">
        <v>3165</v>
      </c>
      <c r="J101" s="372"/>
      <c r="K101" s="369" t="s">
        <v>53</v>
      </c>
      <c r="L101" s="368"/>
      <c r="M101" s="329" t="s">
        <v>387</v>
      </c>
      <c r="N101" s="323"/>
      <c r="O101" s="342">
        <v>5.3</v>
      </c>
      <c r="P101" s="322">
        <v>4</v>
      </c>
    </row>
    <row r="102" spans="2:16" ht="15" customHeight="1" x14ac:dyDescent="0.25">
      <c r="B102" s="365">
        <v>80</v>
      </c>
      <c r="C102" s="366"/>
      <c r="D102" s="367" t="s">
        <v>3166</v>
      </c>
      <c r="E102" s="368"/>
      <c r="F102" s="190" t="s">
        <v>3192</v>
      </c>
      <c r="G102" s="369">
        <v>4100128725</v>
      </c>
      <c r="H102" s="370"/>
      <c r="I102" s="371" t="s">
        <v>3165</v>
      </c>
      <c r="J102" s="372"/>
      <c r="K102" s="369" t="s">
        <v>53</v>
      </c>
      <c r="L102" s="368"/>
      <c r="M102" s="329" t="s">
        <v>387</v>
      </c>
      <c r="N102" s="323"/>
      <c r="O102" s="342">
        <v>5.3</v>
      </c>
      <c r="P102" s="322">
        <v>4</v>
      </c>
    </row>
    <row r="103" spans="2:16" ht="15" x14ac:dyDescent="0.25">
      <c r="B103" s="373" t="s">
        <v>164</v>
      </c>
      <c r="C103" s="374"/>
      <c r="D103" s="326"/>
      <c r="E103" s="333"/>
      <c r="F103" s="333"/>
      <c r="G103" s="326"/>
      <c r="H103" s="311"/>
      <c r="I103" s="334"/>
      <c r="J103" s="311"/>
      <c r="K103" s="326"/>
      <c r="L103" s="333"/>
      <c r="M103" s="8"/>
      <c r="N103" s="8"/>
      <c r="O103" s="164">
        <f>SUM(O104:O112)+10</f>
        <v>55.4</v>
      </c>
      <c r="P103" s="322"/>
    </row>
    <row r="104" spans="2:16" ht="15" customHeight="1" x14ac:dyDescent="0.25">
      <c r="B104" s="365">
        <v>81</v>
      </c>
      <c r="C104" s="366"/>
      <c r="D104" s="367" t="s">
        <v>3166</v>
      </c>
      <c r="E104" s="368"/>
      <c r="F104" s="190" t="s">
        <v>3192</v>
      </c>
      <c r="G104" s="369">
        <v>4100128725</v>
      </c>
      <c r="H104" s="370"/>
      <c r="I104" s="371" t="s">
        <v>3165</v>
      </c>
      <c r="J104" s="372"/>
      <c r="K104" s="369" t="s">
        <v>53</v>
      </c>
      <c r="L104" s="368"/>
      <c r="M104" s="329" t="s">
        <v>387</v>
      </c>
      <c r="N104" s="323"/>
      <c r="O104" s="342">
        <v>5.3</v>
      </c>
      <c r="P104" s="322">
        <v>4</v>
      </c>
    </row>
    <row r="105" spans="2:16" ht="15" customHeight="1" x14ac:dyDescent="0.25">
      <c r="B105" s="365">
        <v>82</v>
      </c>
      <c r="C105" s="366"/>
      <c r="D105" s="367" t="s">
        <v>3166</v>
      </c>
      <c r="E105" s="368"/>
      <c r="F105" s="190" t="s">
        <v>3192</v>
      </c>
      <c r="G105" s="369">
        <v>4100128725</v>
      </c>
      <c r="H105" s="370"/>
      <c r="I105" s="371" t="s">
        <v>3165</v>
      </c>
      <c r="J105" s="372"/>
      <c r="K105" s="369" t="s">
        <v>53</v>
      </c>
      <c r="L105" s="368"/>
      <c r="M105" s="329" t="s">
        <v>387</v>
      </c>
      <c r="N105" s="323"/>
      <c r="O105" s="342">
        <v>5.3</v>
      </c>
      <c r="P105" s="322">
        <v>4</v>
      </c>
    </row>
    <row r="106" spans="2:16" ht="15" customHeight="1" x14ac:dyDescent="0.25">
      <c r="B106" s="365">
        <v>83</v>
      </c>
      <c r="C106" s="366"/>
      <c r="D106" s="367" t="s">
        <v>3166</v>
      </c>
      <c r="E106" s="368"/>
      <c r="F106" s="190" t="s">
        <v>3192</v>
      </c>
      <c r="G106" s="369">
        <v>4100128725</v>
      </c>
      <c r="H106" s="370"/>
      <c r="I106" s="371" t="s">
        <v>3165</v>
      </c>
      <c r="J106" s="372"/>
      <c r="K106" s="369" t="s">
        <v>53</v>
      </c>
      <c r="L106" s="368"/>
      <c r="M106" s="329" t="s">
        <v>387</v>
      </c>
      <c r="N106" s="323"/>
      <c r="O106" s="342">
        <v>5.3</v>
      </c>
      <c r="P106" s="322">
        <v>4</v>
      </c>
    </row>
    <row r="107" spans="2:16" ht="15" customHeight="1" x14ac:dyDescent="0.25">
      <c r="B107" s="365">
        <v>84</v>
      </c>
      <c r="C107" s="366"/>
      <c r="D107" s="367" t="s">
        <v>3166</v>
      </c>
      <c r="E107" s="368"/>
      <c r="F107" s="190" t="s">
        <v>3192</v>
      </c>
      <c r="G107" s="369">
        <v>4100128725</v>
      </c>
      <c r="H107" s="370"/>
      <c r="I107" s="371" t="s">
        <v>3165</v>
      </c>
      <c r="J107" s="372"/>
      <c r="K107" s="369" t="s">
        <v>53</v>
      </c>
      <c r="L107" s="368"/>
      <c r="M107" s="329" t="s">
        <v>387</v>
      </c>
      <c r="N107" s="323"/>
      <c r="O107" s="342">
        <v>5.3</v>
      </c>
      <c r="P107" s="322">
        <v>4</v>
      </c>
    </row>
    <row r="108" spans="2:16" ht="15" customHeight="1" x14ac:dyDescent="0.25">
      <c r="B108" s="365">
        <v>85</v>
      </c>
      <c r="C108" s="366"/>
      <c r="D108" s="367" t="s">
        <v>3166</v>
      </c>
      <c r="E108" s="368"/>
      <c r="F108" s="190" t="s">
        <v>3192</v>
      </c>
      <c r="G108" s="369">
        <v>4100128725</v>
      </c>
      <c r="H108" s="370"/>
      <c r="I108" s="371" t="s">
        <v>3165</v>
      </c>
      <c r="J108" s="372"/>
      <c r="K108" s="369" t="s">
        <v>53</v>
      </c>
      <c r="L108" s="368"/>
      <c r="M108" s="329" t="s">
        <v>387</v>
      </c>
      <c r="N108" s="323"/>
      <c r="O108" s="342">
        <v>5.3</v>
      </c>
      <c r="P108" s="322">
        <v>4</v>
      </c>
    </row>
    <row r="109" spans="2:16" ht="15" customHeight="1" x14ac:dyDescent="0.25">
      <c r="B109" s="365">
        <v>86</v>
      </c>
      <c r="C109" s="366"/>
      <c r="D109" s="367" t="s">
        <v>3166</v>
      </c>
      <c r="E109" s="368"/>
      <c r="F109" s="190" t="s">
        <v>3192</v>
      </c>
      <c r="G109" s="369">
        <v>4100128725</v>
      </c>
      <c r="H109" s="370"/>
      <c r="I109" s="371" t="s">
        <v>3165</v>
      </c>
      <c r="J109" s="372"/>
      <c r="K109" s="369" t="s">
        <v>53</v>
      </c>
      <c r="L109" s="368"/>
      <c r="M109" s="329" t="s">
        <v>387</v>
      </c>
      <c r="N109" s="323"/>
      <c r="O109" s="342">
        <v>5.3</v>
      </c>
      <c r="P109" s="322">
        <v>4</v>
      </c>
    </row>
    <row r="110" spans="2:16" ht="15" customHeight="1" x14ac:dyDescent="0.25">
      <c r="B110" s="365">
        <v>87</v>
      </c>
      <c r="C110" s="366"/>
      <c r="D110" s="367" t="s">
        <v>3166</v>
      </c>
      <c r="E110" s="368"/>
      <c r="F110" s="190" t="s">
        <v>3192</v>
      </c>
      <c r="G110" s="369">
        <v>4100128725</v>
      </c>
      <c r="H110" s="370"/>
      <c r="I110" s="371" t="s">
        <v>3165</v>
      </c>
      <c r="J110" s="372"/>
      <c r="K110" s="369" t="s">
        <v>53</v>
      </c>
      <c r="L110" s="368"/>
      <c r="M110" s="329" t="s">
        <v>387</v>
      </c>
      <c r="N110" s="323"/>
      <c r="O110" s="342">
        <v>5.3</v>
      </c>
      <c r="P110" s="322">
        <v>4</v>
      </c>
    </row>
    <row r="111" spans="2:16" ht="15" customHeight="1" x14ac:dyDescent="0.25">
      <c r="B111" s="365">
        <v>88</v>
      </c>
      <c r="C111" s="366"/>
      <c r="D111" s="367" t="s">
        <v>3166</v>
      </c>
      <c r="E111" s="368"/>
      <c r="F111" s="190" t="s">
        <v>3192</v>
      </c>
      <c r="G111" s="369">
        <v>4100128725</v>
      </c>
      <c r="H111" s="370"/>
      <c r="I111" s="371" t="s">
        <v>3165</v>
      </c>
      <c r="J111" s="372"/>
      <c r="K111" s="369" t="s">
        <v>53</v>
      </c>
      <c r="L111" s="368"/>
      <c r="M111" s="329" t="s">
        <v>387</v>
      </c>
      <c r="N111" s="323"/>
      <c r="O111" s="342">
        <v>5.3</v>
      </c>
      <c r="P111" s="322">
        <v>4</v>
      </c>
    </row>
    <row r="112" spans="2:16" ht="15" customHeight="1" x14ac:dyDescent="0.25">
      <c r="B112" s="365">
        <v>89</v>
      </c>
      <c r="C112" s="366"/>
      <c r="D112" s="367" t="s">
        <v>3166</v>
      </c>
      <c r="E112" s="368"/>
      <c r="F112" s="190" t="s">
        <v>3192</v>
      </c>
      <c r="G112" s="369">
        <v>4100128725</v>
      </c>
      <c r="H112" s="370"/>
      <c r="I112" s="371" t="s">
        <v>3165</v>
      </c>
      <c r="J112" s="372"/>
      <c r="K112" s="369" t="s">
        <v>53</v>
      </c>
      <c r="L112" s="368"/>
      <c r="M112" s="329" t="s">
        <v>387</v>
      </c>
      <c r="N112" s="323"/>
      <c r="O112" s="342">
        <v>3</v>
      </c>
      <c r="P112" s="322">
        <v>2</v>
      </c>
    </row>
    <row r="113" spans="2:16" ht="15" customHeight="1" x14ac:dyDescent="0.25">
      <c r="B113" s="365"/>
      <c r="C113" s="351"/>
      <c r="D113" s="375"/>
      <c r="E113" s="367"/>
      <c r="F113" s="190"/>
      <c r="G113" s="375"/>
      <c r="H113" s="367"/>
      <c r="I113" s="377"/>
      <c r="J113" s="371"/>
      <c r="K113" s="375"/>
      <c r="L113" s="367"/>
      <c r="M113" s="329"/>
      <c r="N113" s="323"/>
      <c r="O113" s="84"/>
      <c r="P113" s="322"/>
    </row>
    <row r="114" spans="2:16" ht="15" x14ac:dyDescent="0.25">
      <c r="B114" s="335"/>
      <c r="C114" s="45"/>
      <c r="D114" s="168"/>
      <c r="E114" s="336"/>
      <c r="F114" s="336"/>
      <c r="G114" s="336"/>
      <c r="H114" s="336"/>
      <c r="I114" s="336"/>
      <c r="K114" s="335"/>
      <c r="L114" s="45"/>
      <c r="M114" s="327"/>
      <c r="N114" s="327"/>
      <c r="O114" s="169">
        <f>SUM(O18:O34)+SUM(O36:O51)+SUM(O53:O68)+SUM(O70:O85)+SUM(O87:O102)+SUM(O104:O112)</f>
        <v>583.16999999999996</v>
      </c>
    </row>
    <row r="115" spans="2:16" ht="15.75" x14ac:dyDescent="0.25">
      <c r="B115" s="356" t="s">
        <v>29</v>
      </c>
      <c r="C115" s="356"/>
      <c r="D115" s="356"/>
      <c r="E115" s="356"/>
      <c r="F115" s="356"/>
      <c r="G115" s="356"/>
      <c r="H115" s="356"/>
      <c r="I115" s="356"/>
      <c r="J115" s="356"/>
      <c r="K115" s="356"/>
      <c r="L115" s="356"/>
      <c r="M115" s="356"/>
      <c r="N115" s="325"/>
      <c r="O115" s="75"/>
      <c r="P115" s="73">
        <f>SUM(P18:P113)</f>
        <v>829</v>
      </c>
    </row>
    <row r="116" spans="2:16" ht="15" x14ac:dyDescent="0.25">
      <c r="B116" s="335"/>
      <c r="C116" s="45"/>
      <c r="D116" s="335"/>
      <c r="E116" s="45"/>
      <c r="F116" s="45"/>
      <c r="G116" s="335"/>
      <c r="I116" s="3"/>
      <c r="K116" s="335"/>
      <c r="L116" s="45"/>
      <c r="M116" s="327"/>
      <c r="N116" s="327"/>
      <c r="O116" s="86"/>
    </row>
    <row r="117" spans="2:16" ht="15" customHeight="1" x14ac:dyDescent="0.25">
      <c r="B117" s="327"/>
      <c r="C117" s="327"/>
      <c r="D117" s="327" t="s">
        <v>3157</v>
      </c>
      <c r="E117" s="337" t="s">
        <v>3193</v>
      </c>
      <c r="I117" s="327"/>
      <c r="J117" s="327"/>
      <c r="K117" s="327"/>
      <c r="L117" s="327"/>
      <c r="M117" s="327"/>
      <c r="N117" s="327"/>
      <c r="O117" s="327"/>
    </row>
    <row r="118" spans="2:16" ht="15" x14ac:dyDescent="0.25">
      <c r="B118" s="327"/>
      <c r="C118" s="327"/>
      <c r="D118" s="327" t="s">
        <v>3158</v>
      </c>
      <c r="E118" s="337" t="s">
        <v>3194</v>
      </c>
      <c r="F118" s="3"/>
      <c r="G118" s="327"/>
      <c r="H118" s="327"/>
      <c r="I118" s="327"/>
      <c r="J118" s="327"/>
      <c r="K118" s="327"/>
      <c r="L118" s="327"/>
      <c r="M118" s="327"/>
      <c r="N118" s="327"/>
      <c r="O118" s="327"/>
    </row>
    <row r="119" spans="2:16" ht="15" x14ac:dyDescent="0.25">
      <c r="B119" s="327"/>
      <c r="C119" s="327"/>
      <c r="D119" s="327"/>
      <c r="E119" s="337"/>
      <c r="F119" s="337"/>
      <c r="G119" s="327"/>
      <c r="H119" s="327"/>
      <c r="I119" s="327"/>
      <c r="J119" s="327"/>
      <c r="K119" s="327"/>
      <c r="L119" s="327"/>
      <c r="M119" s="327"/>
      <c r="N119" s="327"/>
      <c r="O119" s="327"/>
    </row>
    <row r="120" spans="2:16" ht="15" x14ac:dyDescent="0.25">
      <c r="B120" s="327"/>
      <c r="C120" s="327"/>
      <c r="D120" s="327" t="s">
        <v>3160</v>
      </c>
      <c r="E120" s="337">
        <v>583.16999999999996</v>
      </c>
      <c r="F120" s="327"/>
      <c r="G120" s="327"/>
      <c r="H120" s="327"/>
      <c r="I120" s="327"/>
      <c r="J120" s="327"/>
      <c r="K120" s="327"/>
      <c r="L120" s="327"/>
      <c r="M120" s="327"/>
      <c r="N120" s="327"/>
      <c r="O120" s="327"/>
    </row>
    <row r="121" spans="2:16" ht="15" x14ac:dyDescent="0.25">
      <c r="B121" s="327"/>
      <c r="C121" s="327"/>
      <c r="D121" s="327" t="s">
        <v>3161</v>
      </c>
      <c r="E121" s="337">
        <v>8.3640000000000008</v>
      </c>
      <c r="F121" s="327"/>
      <c r="G121" s="327"/>
      <c r="H121" s="327"/>
      <c r="I121" s="327"/>
      <c r="J121" s="327"/>
      <c r="K121" s="327"/>
      <c r="L121" s="327"/>
      <c r="M121" s="327"/>
      <c r="N121" s="327"/>
      <c r="O121" s="327"/>
    </row>
    <row r="122" spans="2:16" ht="15" x14ac:dyDescent="0.25">
      <c r="B122" s="327"/>
      <c r="C122" s="327"/>
      <c r="D122" s="327" t="s">
        <v>3162</v>
      </c>
      <c r="E122" s="337">
        <v>643.16999999999996</v>
      </c>
      <c r="F122" s="327"/>
      <c r="G122" s="327"/>
      <c r="H122" s="327"/>
      <c r="I122" s="327"/>
      <c r="J122" s="327"/>
      <c r="K122" s="327"/>
      <c r="L122" s="327"/>
      <c r="M122" s="327"/>
      <c r="N122" s="327"/>
      <c r="O122" s="327"/>
    </row>
    <row r="123" spans="2:16" ht="15" x14ac:dyDescent="0.25">
      <c r="B123" s="327"/>
      <c r="C123" s="327"/>
      <c r="D123" s="327" t="s">
        <v>3163</v>
      </c>
      <c r="E123" s="337">
        <v>9.5519999999999996</v>
      </c>
      <c r="F123" s="327"/>
      <c r="G123" s="327"/>
      <c r="H123" s="327"/>
      <c r="I123" s="327"/>
      <c r="J123" s="327"/>
      <c r="K123" s="327"/>
      <c r="L123" s="327"/>
      <c r="M123" s="327"/>
      <c r="N123" s="327"/>
      <c r="O123" s="327"/>
    </row>
    <row r="124" spans="2:16" ht="15" x14ac:dyDescent="0.25">
      <c r="B124" s="327"/>
      <c r="C124" s="327"/>
      <c r="F124" s="327"/>
      <c r="G124" s="327"/>
      <c r="H124" s="327"/>
      <c r="I124" s="327"/>
      <c r="J124" s="327"/>
      <c r="K124" s="327"/>
      <c r="L124" s="327"/>
      <c r="M124" s="327"/>
      <c r="N124" s="327"/>
      <c r="O124" s="327"/>
    </row>
    <row r="125" spans="2:16" ht="15" x14ac:dyDescent="0.25">
      <c r="B125" s="327"/>
      <c r="C125" s="327"/>
      <c r="F125" s="327"/>
      <c r="G125" s="327"/>
      <c r="H125" s="327"/>
      <c r="I125" s="327"/>
      <c r="J125" s="327"/>
      <c r="K125" s="327"/>
      <c r="L125" s="327"/>
      <c r="M125" s="327"/>
      <c r="N125" s="327"/>
      <c r="O125" s="327"/>
    </row>
    <row r="126" spans="2:16" ht="15" x14ac:dyDescent="0.25">
      <c r="B126" s="327"/>
      <c r="C126" s="327"/>
      <c r="F126" s="327"/>
      <c r="G126" s="327"/>
      <c r="H126" s="327"/>
      <c r="I126" s="327"/>
      <c r="J126" s="327"/>
      <c r="K126" s="327"/>
      <c r="L126" s="327"/>
      <c r="M126" s="327"/>
      <c r="N126" s="327"/>
      <c r="O126" s="327"/>
    </row>
    <row r="127" spans="2:16" ht="15" x14ac:dyDescent="0.25">
      <c r="B127" s="327"/>
      <c r="C127" s="327"/>
      <c r="D127" s="327"/>
      <c r="E127" s="327"/>
      <c r="F127" s="327"/>
      <c r="G127" s="327"/>
      <c r="H127" s="327"/>
      <c r="I127" s="327"/>
      <c r="J127" s="327"/>
      <c r="K127" s="327"/>
      <c r="L127" s="327"/>
      <c r="M127" s="327"/>
      <c r="N127" s="327"/>
      <c r="O127" s="327"/>
    </row>
    <row r="128" spans="2:16" ht="15" x14ac:dyDescent="0.25">
      <c r="B128" s="327"/>
      <c r="C128" s="327"/>
      <c r="D128" s="327"/>
      <c r="E128" s="327"/>
      <c r="F128" s="327"/>
      <c r="G128" s="327"/>
      <c r="H128" s="327"/>
      <c r="I128" s="327"/>
      <c r="J128" s="327"/>
      <c r="K128" s="327"/>
      <c r="L128" s="327"/>
      <c r="M128" s="327"/>
      <c r="N128" s="327"/>
      <c r="O128" s="327"/>
    </row>
    <row r="129" spans="2:15" ht="15" x14ac:dyDescent="0.25">
      <c r="B129" s="327"/>
      <c r="C129" s="327"/>
      <c r="D129" s="327"/>
      <c r="E129" s="327"/>
      <c r="F129" s="327"/>
      <c r="G129" s="327"/>
      <c r="H129" s="327"/>
      <c r="I129" s="327"/>
      <c r="J129" s="327"/>
      <c r="K129" s="327"/>
      <c r="L129" s="327"/>
      <c r="M129" s="327"/>
      <c r="N129" s="327"/>
      <c r="O129" s="327"/>
    </row>
    <row r="130" spans="2:15" ht="15" x14ac:dyDescent="0.25">
      <c r="B130" s="327"/>
      <c r="C130" s="327"/>
      <c r="D130" s="327"/>
      <c r="E130" s="327"/>
      <c r="F130" s="327"/>
      <c r="G130" s="327"/>
      <c r="H130" s="327"/>
      <c r="I130" s="327"/>
      <c r="J130" s="327"/>
      <c r="K130" s="327"/>
      <c r="L130" s="327"/>
      <c r="M130" s="327"/>
      <c r="N130" s="327"/>
      <c r="O130" s="327"/>
    </row>
    <row r="131" spans="2:15" ht="15" x14ac:dyDescent="0.25">
      <c r="B131" s="327"/>
      <c r="C131" s="327"/>
      <c r="D131" s="327"/>
      <c r="E131" s="327"/>
      <c r="F131" s="327"/>
      <c r="G131" s="327"/>
      <c r="H131" s="327"/>
      <c r="I131" s="327"/>
      <c r="J131" s="327"/>
      <c r="K131" s="327"/>
      <c r="L131" s="327"/>
      <c r="M131" s="327"/>
      <c r="N131" s="327"/>
      <c r="O131" s="327"/>
    </row>
    <row r="375" ht="8.25" customHeight="1" x14ac:dyDescent="0.2"/>
    <row r="377" ht="8.25" customHeight="1" x14ac:dyDescent="0.2"/>
    <row r="379" ht="9" customHeight="1" x14ac:dyDescent="0.2"/>
    <row r="381" ht="7.5" customHeight="1" x14ac:dyDescent="0.2"/>
    <row r="383" ht="6.75" customHeight="1" x14ac:dyDescent="0.2"/>
    <row r="385" ht="7.5" customHeight="1" x14ac:dyDescent="0.2"/>
    <row r="387" ht="9" customHeight="1" x14ac:dyDescent="0.2"/>
    <row r="389" ht="7.5" customHeight="1" x14ac:dyDescent="0.2"/>
    <row r="391" ht="8.25" customHeight="1" x14ac:dyDescent="0.2"/>
  </sheetData>
  <autoFilter ref="B16:P115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469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32:C32"/>
    <mergeCell ref="D32:E32"/>
    <mergeCell ref="G32:H32"/>
    <mergeCell ref="I32:J32"/>
    <mergeCell ref="K32:L32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G36:H36"/>
    <mergeCell ref="I36:J36"/>
    <mergeCell ref="K36:L36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113:C113"/>
    <mergeCell ref="D113:E113"/>
    <mergeCell ref="G113:H113"/>
    <mergeCell ref="I113:J113"/>
    <mergeCell ref="K113:L113"/>
    <mergeCell ref="B115:M115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6:C46"/>
    <mergeCell ref="D46:E46"/>
    <mergeCell ref="G46:H46"/>
    <mergeCell ref="I46:J46"/>
    <mergeCell ref="K46:L46"/>
    <mergeCell ref="B47:C47"/>
    <mergeCell ref="D47:E47"/>
    <mergeCell ref="G47:H47"/>
    <mergeCell ref="K30:L30"/>
    <mergeCell ref="B31:C31"/>
    <mergeCell ref="D31:E31"/>
    <mergeCell ref="G31:H31"/>
    <mergeCell ref="I31:J31"/>
    <mergeCell ref="K31:L31"/>
    <mergeCell ref="B39:C39"/>
    <mergeCell ref="D39:E39"/>
    <mergeCell ref="G39:H39"/>
    <mergeCell ref="I39:J39"/>
    <mergeCell ref="K39:L39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5:C35"/>
    <mergeCell ref="B36:C36"/>
    <mergeCell ref="D36:E36"/>
    <mergeCell ref="B40:C40"/>
    <mergeCell ref="D40:E40"/>
    <mergeCell ref="G40:H40"/>
    <mergeCell ref="I40:J40"/>
    <mergeCell ref="K40:L40"/>
    <mergeCell ref="B45:C45"/>
    <mergeCell ref="D45:E45"/>
    <mergeCell ref="G45:H45"/>
    <mergeCell ref="I45:J45"/>
    <mergeCell ref="K45:L45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54:C54"/>
    <mergeCell ref="D54:E54"/>
    <mergeCell ref="G54:H54"/>
    <mergeCell ref="I54:J54"/>
    <mergeCell ref="K54:L54"/>
    <mergeCell ref="B52:C52"/>
    <mergeCell ref="B51:C51"/>
    <mergeCell ref="D51:E51"/>
    <mergeCell ref="G51:H51"/>
    <mergeCell ref="I51:J51"/>
    <mergeCell ref="K51:L51"/>
    <mergeCell ref="B53:C53"/>
    <mergeCell ref="D53:E53"/>
    <mergeCell ref="G53:H53"/>
    <mergeCell ref="I53:J53"/>
    <mergeCell ref="K53:L53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6:C66"/>
    <mergeCell ref="D66:E66"/>
    <mergeCell ref="G66:H66"/>
    <mergeCell ref="I66:J66"/>
    <mergeCell ref="K66:L66"/>
    <mergeCell ref="B69:C69"/>
    <mergeCell ref="B70:C70"/>
    <mergeCell ref="D70:E70"/>
    <mergeCell ref="G70:H70"/>
    <mergeCell ref="I70:J70"/>
    <mergeCell ref="K70:L70"/>
    <mergeCell ref="B67:C67"/>
    <mergeCell ref="D67:E67"/>
    <mergeCell ref="G67:H67"/>
    <mergeCell ref="I67:J67"/>
    <mergeCell ref="K67:L67"/>
    <mergeCell ref="B68:C68"/>
    <mergeCell ref="D68:E68"/>
    <mergeCell ref="G68:H68"/>
    <mergeCell ref="I68:J68"/>
    <mergeCell ref="K68:L68"/>
    <mergeCell ref="B71:C71"/>
    <mergeCell ref="D71:E71"/>
    <mergeCell ref="G71:H71"/>
    <mergeCell ref="I71:J71"/>
    <mergeCell ref="K71:L71"/>
    <mergeCell ref="B72:C72"/>
    <mergeCell ref="D72:E72"/>
    <mergeCell ref="G72:H72"/>
    <mergeCell ref="I72:J72"/>
    <mergeCell ref="K72:L72"/>
    <mergeCell ref="B73:C73"/>
    <mergeCell ref="D73:E73"/>
    <mergeCell ref="G73:H73"/>
    <mergeCell ref="I73:J73"/>
    <mergeCell ref="K73:L73"/>
    <mergeCell ref="B74:C74"/>
    <mergeCell ref="D74:E74"/>
    <mergeCell ref="G74:H74"/>
    <mergeCell ref="I74:J74"/>
    <mergeCell ref="K74:L74"/>
    <mergeCell ref="B75:C75"/>
    <mergeCell ref="D75:E75"/>
    <mergeCell ref="G75:H75"/>
    <mergeCell ref="I75:J75"/>
    <mergeCell ref="K75:L75"/>
    <mergeCell ref="B76:C76"/>
    <mergeCell ref="D76:E76"/>
    <mergeCell ref="G76:H76"/>
    <mergeCell ref="I76:J76"/>
    <mergeCell ref="K76:L76"/>
    <mergeCell ref="B77:C77"/>
    <mergeCell ref="D77:E77"/>
    <mergeCell ref="G77:H77"/>
    <mergeCell ref="I77:J77"/>
    <mergeCell ref="K77:L77"/>
    <mergeCell ref="B78:C78"/>
    <mergeCell ref="D78:E78"/>
    <mergeCell ref="G78:H78"/>
    <mergeCell ref="I78:J78"/>
    <mergeCell ref="K78:L78"/>
    <mergeCell ref="B79:C79"/>
    <mergeCell ref="D79:E79"/>
    <mergeCell ref="G79:H79"/>
    <mergeCell ref="I79:J79"/>
    <mergeCell ref="K79:L79"/>
    <mergeCell ref="B80:C80"/>
    <mergeCell ref="D80:E80"/>
    <mergeCell ref="G80:H80"/>
    <mergeCell ref="I80:J80"/>
    <mergeCell ref="K80:L80"/>
    <mergeCell ref="B81:C81"/>
    <mergeCell ref="D81:E81"/>
    <mergeCell ref="G81:H81"/>
    <mergeCell ref="I81:J81"/>
    <mergeCell ref="K81:L81"/>
    <mergeCell ref="B82:C82"/>
    <mergeCell ref="D82:E82"/>
    <mergeCell ref="G82:H82"/>
    <mergeCell ref="I82:J82"/>
    <mergeCell ref="K82:L82"/>
    <mergeCell ref="B85:C85"/>
    <mergeCell ref="D85:E85"/>
    <mergeCell ref="G85:H85"/>
    <mergeCell ref="I85:J85"/>
    <mergeCell ref="K85:L85"/>
    <mergeCell ref="B86:C86"/>
    <mergeCell ref="B83:C83"/>
    <mergeCell ref="D83:E83"/>
    <mergeCell ref="G83:H83"/>
    <mergeCell ref="I83:J83"/>
    <mergeCell ref="K83:L83"/>
    <mergeCell ref="B84:C84"/>
    <mergeCell ref="D84:E84"/>
    <mergeCell ref="G84:H84"/>
    <mergeCell ref="I84:J84"/>
    <mergeCell ref="K84:L84"/>
    <mergeCell ref="B87:C87"/>
    <mergeCell ref="D87:E87"/>
    <mergeCell ref="G87:H87"/>
    <mergeCell ref="I87:J87"/>
    <mergeCell ref="K87:L87"/>
    <mergeCell ref="B88:C88"/>
    <mergeCell ref="D88:E88"/>
    <mergeCell ref="G88:H88"/>
    <mergeCell ref="I88:J88"/>
    <mergeCell ref="K88:L88"/>
    <mergeCell ref="B89:C89"/>
    <mergeCell ref="D89:E89"/>
    <mergeCell ref="G89:H89"/>
    <mergeCell ref="I89:J89"/>
    <mergeCell ref="K89:L89"/>
    <mergeCell ref="B90:C90"/>
    <mergeCell ref="D90:E90"/>
    <mergeCell ref="G90:H90"/>
    <mergeCell ref="I90:J90"/>
    <mergeCell ref="K90:L90"/>
    <mergeCell ref="B91:C91"/>
    <mergeCell ref="D91:E91"/>
    <mergeCell ref="G91:H91"/>
    <mergeCell ref="I91:J91"/>
    <mergeCell ref="K91:L91"/>
    <mergeCell ref="B92:C92"/>
    <mergeCell ref="D92:E92"/>
    <mergeCell ref="G92:H92"/>
    <mergeCell ref="I92:J92"/>
    <mergeCell ref="K92:L92"/>
    <mergeCell ref="B93:C93"/>
    <mergeCell ref="D93:E93"/>
    <mergeCell ref="G93:H93"/>
    <mergeCell ref="I93:J93"/>
    <mergeCell ref="K93:L93"/>
    <mergeCell ref="B94:C94"/>
    <mergeCell ref="D94:E94"/>
    <mergeCell ref="G94:H94"/>
    <mergeCell ref="I94:J94"/>
    <mergeCell ref="K94:L94"/>
    <mergeCell ref="B95:C95"/>
    <mergeCell ref="D95:E95"/>
    <mergeCell ref="G95:H95"/>
    <mergeCell ref="I95:J95"/>
    <mergeCell ref="K95:L95"/>
    <mergeCell ref="B96:C96"/>
    <mergeCell ref="D96:E96"/>
    <mergeCell ref="G96:H96"/>
    <mergeCell ref="I96:J96"/>
    <mergeCell ref="K96:L96"/>
    <mergeCell ref="B97:C97"/>
    <mergeCell ref="D97:E97"/>
    <mergeCell ref="G97:H97"/>
    <mergeCell ref="I97:J97"/>
    <mergeCell ref="K97:L97"/>
    <mergeCell ref="B98:C98"/>
    <mergeCell ref="D98:E98"/>
    <mergeCell ref="G98:H98"/>
    <mergeCell ref="I98:J98"/>
    <mergeCell ref="K98:L98"/>
    <mergeCell ref="B99:C99"/>
    <mergeCell ref="D99:E99"/>
    <mergeCell ref="G99:H99"/>
    <mergeCell ref="I99:J99"/>
    <mergeCell ref="K99:L99"/>
    <mergeCell ref="B100:C100"/>
    <mergeCell ref="D100:E100"/>
    <mergeCell ref="G100:H100"/>
    <mergeCell ref="I100:J100"/>
    <mergeCell ref="K100:L100"/>
    <mergeCell ref="B103:C103"/>
    <mergeCell ref="B104:C104"/>
    <mergeCell ref="D104:E104"/>
    <mergeCell ref="G104:H104"/>
    <mergeCell ref="I104:J104"/>
    <mergeCell ref="K104:L104"/>
    <mergeCell ref="B101:C101"/>
    <mergeCell ref="D101:E101"/>
    <mergeCell ref="G101:H101"/>
    <mergeCell ref="I101:J101"/>
    <mergeCell ref="K101:L101"/>
    <mergeCell ref="B102:C102"/>
    <mergeCell ref="D102:E102"/>
    <mergeCell ref="G102:H102"/>
    <mergeCell ref="I102:J102"/>
    <mergeCell ref="K102:L102"/>
    <mergeCell ref="B105:C105"/>
    <mergeCell ref="D105:E105"/>
    <mergeCell ref="G105:H105"/>
    <mergeCell ref="I105:J105"/>
    <mergeCell ref="K105:L105"/>
    <mergeCell ref="B106:C106"/>
    <mergeCell ref="D106:E106"/>
    <mergeCell ref="G106:H106"/>
    <mergeCell ref="I106:J106"/>
    <mergeCell ref="K106:L106"/>
    <mergeCell ref="B107:C107"/>
    <mergeCell ref="D107:E107"/>
    <mergeCell ref="G107:H107"/>
    <mergeCell ref="I107:J107"/>
    <mergeCell ref="K107:L107"/>
    <mergeCell ref="B108:C108"/>
    <mergeCell ref="D108:E108"/>
    <mergeCell ref="G108:H108"/>
    <mergeCell ref="I108:J108"/>
    <mergeCell ref="K108:L108"/>
    <mergeCell ref="B109:C109"/>
    <mergeCell ref="D109:E109"/>
    <mergeCell ref="G109:H109"/>
    <mergeCell ref="I109:J109"/>
    <mergeCell ref="K109:L109"/>
    <mergeCell ref="B110:C110"/>
    <mergeCell ref="D110:E110"/>
    <mergeCell ref="G110:H110"/>
    <mergeCell ref="I110:J110"/>
    <mergeCell ref="K110:L110"/>
    <mergeCell ref="B111:C111"/>
    <mergeCell ref="D111:E111"/>
    <mergeCell ref="G111:H111"/>
    <mergeCell ref="I111:J111"/>
    <mergeCell ref="K111:L111"/>
    <mergeCell ref="B112:C112"/>
    <mergeCell ref="D112:E112"/>
    <mergeCell ref="G112:H112"/>
    <mergeCell ref="I112:J112"/>
    <mergeCell ref="K112:L112"/>
  </mergeCells>
  <hyperlinks>
    <hyperlink ref="N4" r:id="rId1" xr:uid="{D6675187-21B5-466E-9AE1-575D31F2F225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40F7-FD5B-47DC-AC70-BC95FB2B12E8}">
  <dimension ref="A1:S320"/>
  <sheetViews>
    <sheetView topLeftCell="A6" zoomScale="110" zoomScaleNormal="110" workbookViewId="0">
      <selection activeCell="K42" sqref="K42"/>
    </sheetView>
  </sheetViews>
  <sheetFormatPr baseColWidth="10" defaultColWidth="11.42578125" defaultRowHeight="12.75" x14ac:dyDescent="0.2"/>
  <cols>
    <col min="1" max="1" width="1" style="295" customWidth="1"/>
    <col min="2" max="2" width="6.7109375" style="295" customWidth="1"/>
    <col min="3" max="3" width="3.140625" style="295" customWidth="1"/>
    <col min="4" max="4" width="19.140625" style="295" customWidth="1"/>
    <col min="5" max="5" width="6.85546875" style="295" customWidth="1"/>
    <col min="6" max="6" width="17.42578125" style="295" customWidth="1"/>
    <col min="7" max="7" width="6.140625" style="295" customWidth="1"/>
    <col min="8" max="8" width="8.42578125" style="295" customWidth="1"/>
    <col min="9" max="9" width="12" style="295" customWidth="1"/>
    <col min="10" max="10" width="3.42578125" style="295" customWidth="1"/>
    <col min="11" max="11" width="9.85546875" style="295" customWidth="1"/>
    <col min="12" max="12" width="3.28515625" style="295" customWidth="1"/>
    <col min="13" max="13" width="17.28515625" style="295" customWidth="1"/>
    <col min="14" max="14" width="5.28515625" style="295" customWidth="1"/>
    <col min="15" max="15" width="12.140625" style="295" customWidth="1"/>
    <col min="16" max="16" width="11.42578125" style="295" customWidth="1"/>
    <col min="17" max="16384" width="11.42578125" style="295"/>
  </cols>
  <sheetData>
    <row r="1" spans="1:16" ht="12.75" customHeight="1" x14ac:dyDescent="0.25">
      <c r="A1" s="301"/>
      <c r="B1" s="301"/>
      <c r="C1" s="301"/>
      <c r="D1" s="301"/>
      <c r="E1" s="301"/>
      <c r="F1" s="301"/>
      <c r="G1" s="301"/>
      <c r="H1" s="301"/>
      <c r="I1" s="301"/>
      <c r="N1" s="2" t="s">
        <v>1052</v>
      </c>
      <c r="P1" s="2"/>
    </row>
    <row r="2" spans="1:16" ht="12.75" customHeight="1" x14ac:dyDescent="0.25">
      <c r="A2" s="301"/>
      <c r="B2" s="301"/>
      <c r="C2" s="301"/>
      <c r="D2" s="301"/>
      <c r="E2" s="301"/>
      <c r="F2" s="301"/>
      <c r="G2" s="301"/>
      <c r="H2" s="301"/>
      <c r="I2" s="301"/>
      <c r="N2" s="301" t="s">
        <v>931</v>
      </c>
      <c r="P2" s="301"/>
    </row>
    <row r="3" spans="1:16" ht="12.75" customHeight="1" x14ac:dyDescent="0.25">
      <c r="A3" s="301"/>
      <c r="B3" s="301"/>
      <c r="C3" s="301"/>
      <c r="D3" s="301"/>
      <c r="E3" s="301"/>
      <c r="F3" s="301"/>
      <c r="G3" s="301"/>
      <c r="H3" s="301"/>
      <c r="I3" s="301"/>
      <c r="N3" s="3" t="s">
        <v>10</v>
      </c>
      <c r="P3" s="301"/>
    </row>
    <row r="4" spans="1:16" ht="12.75" customHeight="1" x14ac:dyDescent="0.25">
      <c r="A4" s="301"/>
      <c r="B4" s="301"/>
      <c r="C4" s="301"/>
      <c r="D4" s="301"/>
      <c r="E4" s="301"/>
      <c r="F4" s="301"/>
      <c r="G4" s="301"/>
      <c r="H4" s="301"/>
      <c r="I4" s="301"/>
      <c r="N4" s="301" t="s">
        <v>2094</v>
      </c>
      <c r="P4" s="301"/>
    </row>
    <row r="5" spans="1:16" ht="12.75" customHeight="1" x14ac:dyDescent="0.25">
      <c r="A5" s="301"/>
      <c r="B5" s="301"/>
      <c r="C5" s="301"/>
      <c r="D5" s="301"/>
      <c r="E5" s="301"/>
      <c r="F5" s="301"/>
      <c r="G5" s="301"/>
      <c r="H5" s="301"/>
      <c r="I5" s="301"/>
      <c r="N5" s="301" t="s">
        <v>685</v>
      </c>
      <c r="P5" s="301"/>
    </row>
    <row r="6" spans="1:16" ht="15" customHeight="1" x14ac:dyDescent="0.25">
      <c r="A6" s="301"/>
      <c r="B6" s="301" t="s">
        <v>0</v>
      </c>
      <c r="C6" s="301" t="s">
        <v>0</v>
      </c>
      <c r="G6" s="294" t="s">
        <v>12</v>
      </c>
      <c r="H6" s="301"/>
      <c r="I6" s="301"/>
      <c r="J6" s="301"/>
      <c r="K6" s="301"/>
      <c r="M6" s="301"/>
      <c r="N6" s="301"/>
      <c r="O6" s="301"/>
    </row>
    <row r="7" spans="1:16" ht="4.5" customHeight="1" x14ac:dyDescent="0.25">
      <c r="A7" s="301"/>
      <c r="B7" s="301"/>
      <c r="C7" s="301"/>
      <c r="D7" s="2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</row>
    <row r="8" spans="1:16" ht="15" x14ac:dyDescent="0.25">
      <c r="A8" s="301"/>
      <c r="B8" s="301" t="s">
        <v>1</v>
      </c>
      <c r="C8" s="301"/>
      <c r="D8" s="301"/>
      <c r="E8" s="301"/>
      <c r="F8" s="292" t="s">
        <v>884</v>
      </c>
      <c r="G8" s="296"/>
      <c r="K8" s="301"/>
      <c r="L8" s="301"/>
      <c r="M8" s="301"/>
      <c r="N8" s="301"/>
      <c r="O8" s="301"/>
    </row>
    <row r="9" spans="1:16" ht="8.1" customHeight="1" x14ac:dyDescent="0.25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</row>
    <row r="10" spans="1:16" ht="15" x14ac:dyDescent="0.25">
      <c r="A10" s="301"/>
      <c r="B10" s="301" t="s">
        <v>2</v>
      </c>
      <c r="C10" s="301"/>
      <c r="D10" s="301"/>
      <c r="E10" s="301"/>
      <c r="F10" s="381" t="s">
        <v>885</v>
      </c>
      <c r="G10" s="374"/>
      <c r="H10" s="374"/>
      <c r="I10" s="374"/>
      <c r="J10" s="374"/>
      <c r="K10" s="374"/>
      <c r="L10" s="374"/>
      <c r="M10" s="374"/>
      <c r="N10" s="382"/>
      <c r="O10" s="301"/>
    </row>
    <row r="11" spans="1:16" ht="8.1" customHeight="1" x14ac:dyDescent="0.25">
      <c r="A11" s="301"/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</row>
    <row r="12" spans="1:16" ht="15" x14ac:dyDescent="0.25">
      <c r="A12" s="301"/>
      <c r="B12" s="301" t="s">
        <v>3</v>
      </c>
      <c r="C12" s="301"/>
      <c r="D12" s="301"/>
      <c r="E12" s="301"/>
      <c r="F12" s="358">
        <v>46219</v>
      </c>
      <c r="G12" s="359"/>
      <c r="H12" s="309"/>
      <c r="I12" s="307"/>
      <c r="J12" s="301"/>
      <c r="K12" s="301" t="s">
        <v>0</v>
      </c>
      <c r="L12" s="301" t="s">
        <v>0</v>
      </c>
      <c r="M12" s="301"/>
      <c r="N12" s="301"/>
      <c r="O12" s="301"/>
    </row>
    <row r="13" spans="1:16" ht="8.1" customHeight="1" x14ac:dyDescent="0.25">
      <c r="A13" s="301"/>
      <c r="B13" s="301"/>
      <c r="C13" s="301"/>
      <c r="D13" s="301"/>
      <c r="E13" s="301"/>
      <c r="F13" s="301"/>
      <c r="G13" s="301"/>
      <c r="H13" s="301"/>
      <c r="I13" s="301"/>
      <c r="J13" s="301"/>
      <c r="M13" s="301"/>
      <c r="N13" s="301"/>
      <c r="O13" s="301"/>
    </row>
    <row r="14" spans="1:16" ht="15" x14ac:dyDescent="0.25">
      <c r="A14" s="301"/>
      <c r="B14" s="301" t="s">
        <v>4</v>
      </c>
      <c r="C14" s="301"/>
      <c r="D14" s="301"/>
      <c r="E14" s="301"/>
      <c r="F14" s="301"/>
      <c r="G14" s="301"/>
      <c r="H14" s="301"/>
      <c r="I14" s="301"/>
      <c r="J14" s="301"/>
      <c r="M14" s="301"/>
      <c r="N14" s="375" t="s">
        <v>20</v>
      </c>
      <c r="O14" s="376"/>
      <c r="P14" s="231">
        <v>260256</v>
      </c>
    </row>
    <row r="15" spans="1:16" ht="7.5" customHeight="1" x14ac:dyDescent="0.25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</row>
    <row r="16" spans="1:16" ht="15" x14ac:dyDescent="0.25">
      <c r="A16" s="301"/>
      <c r="B16" s="362" t="s">
        <v>374</v>
      </c>
      <c r="C16" s="380"/>
      <c r="D16" s="383" t="s">
        <v>375</v>
      </c>
      <c r="E16" s="384"/>
      <c r="F16" s="299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298" t="s">
        <v>379</v>
      </c>
      <c r="N16" s="182" t="s">
        <v>413</v>
      </c>
      <c r="O16" s="182" t="s">
        <v>383</v>
      </c>
      <c r="P16" s="299" t="s">
        <v>380</v>
      </c>
    </row>
    <row r="17" spans="1:16" ht="15" x14ac:dyDescent="0.25">
      <c r="A17" s="301"/>
      <c r="B17" s="304" t="s">
        <v>22</v>
      </c>
      <c r="C17" s="174"/>
      <c r="D17" s="300"/>
      <c r="E17" s="305"/>
      <c r="F17" s="305"/>
      <c r="G17" s="300"/>
      <c r="H17" s="291"/>
      <c r="I17" s="306"/>
      <c r="J17" s="291"/>
      <c r="K17" s="300"/>
      <c r="L17" s="305"/>
      <c r="M17" s="8"/>
      <c r="N17" s="8"/>
      <c r="O17" s="170">
        <f>SUM(O18:O26)+10</f>
        <v>58.86</v>
      </c>
      <c r="P17" s="296"/>
    </row>
    <row r="18" spans="1:16" ht="15" x14ac:dyDescent="0.25">
      <c r="A18" s="301"/>
      <c r="B18" s="378">
        <v>1</v>
      </c>
      <c r="C18" s="379"/>
      <c r="D18" s="386" t="s">
        <v>3004</v>
      </c>
      <c r="E18" s="382"/>
      <c r="F18" s="290" t="s">
        <v>3189</v>
      </c>
      <c r="G18" s="375">
        <v>4100128713</v>
      </c>
      <c r="H18" s="382"/>
      <c r="I18" s="377" t="s">
        <v>3005</v>
      </c>
      <c r="J18" s="359"/>
      <c r="K18" s="375" t="s">
        <v>1009</v>
      </c>
      <c r="L18" s="376"/>
      <c r="M18" s="302" t="s">
        <v>1584</v>
      </c>
      <c r="N18" s="8"/>
      <c r="O18" s="82">
        <v>6.76</v>
      </c>
      <c r="P18" s="296">
        <v>10</v>
      </c>
    </row>
    <row r="19" spans="1:16" ht="15" x14ac:dyDescent="0.25">
      <c r="A19" s="301"/>
      <c r="B19" s="378">
        <v>2</v>
      </c>
      <c r="C19" s="379"/>
      <c r="D19" s="386" t="s">
        <v>3004</v>
      </c>
      <c r="E19" s="382"/>
      <c r="F19" s="290" t="s">
        <v>3189</v>
      </c>
      <c r="G19" s="375">
        <v>4100128713</v>
      </c>
      <c r="H19" s="382"/>
      <c r="I19" s="377" t="s">
        <v>3005</v>
      </c>
      <c r="J19" s="359"/>
      <c r="K19" s="375" t="s">
        <v>1009</v>
      </c>
      <c r="L19" s="376"/>
      <c r="M19" s="302" t="s">
        <v>1584</v>
      </c>
      <c r="N19" s="8"/>
      <c r="O19" s="82">
        <v>6.76</v>
      </c>
      <c r="P19" s="296">
        <v>10</v>
      </c>
    </row>
    <row r="20" spans="1:16" ht="15" x14ac:dyDescent="0.25">
      <c r="A20" s="301"/>
      <c r="B20" s="378">
        <v>3</v>
      </c>
      <c r="C20" s="379"/>
      <c r="D20" s="386" t="s">
        <v>3004</v>
      </c>
      <c r="E20" s="382"/>
      <c r="F20" s="290" t="s">
        <v>3189</v>
      </c>
      <c r="G20" s="375">
        <v>4100128713</v>
      </c>
      <c r="H20" s="382"/>
      <c r="I20" s="377" t="s">
        <v>3005</v>
      </c>
      <c r="J20" s="359"/>
      <c r="K20" s="375" t="s">
        <v>1009</v>
      </c>
      <c r="L20" s="376"/>
      <c r="M20" s="302" t="s">
        <v>1584</v>
      </c>
      <c r="N20" s="8"/>
      <c r="O20" s="82">
        <v>6.76</v>
      </c>
      <c r="P20" s="296">
        <v>10</v>
      </c>
    </row>
    <row r="21" spans="1:16" ht="15" x14ac:dyDescent="0.25">
      <c r="A21" s="301"/>
      <c r="B21" s="378">
        <v>4</v>
      </c>
      <c r="C21" s="379"/>
      <c r="D21" s="386" t="s">
        <v>3004</v>
      </c>
      <c r="E21" s="382"/>
      <c r="F21" s="290" t="s">
        <v>3189</v>
      </c>
      <c r="G21" s="375">
        <v>4100128711</v>
      </c>
      <c r="H21" s="382"/>
      <c r="I21" s="377" t="s">
        <v>3005</v>
      </c>
      <c r="J21" s="359"/>
      <c r="K21" s="375" t="s">
        <v>1009</v>
      </c>
      <c r="L21" s="376"/>
      <c r="M21" s="302" t="s">
        <v>3186</v>
      </c>
      <c r="N21" s="8"/>
      <c r="O21" s="82">
        <v>6.76</v>
      </c>
      <c r="P21" s="296">
        <v>10</v>
      </c>
    </row>
    <row r="22" spans="1:16" ht="15" x14ac:dyDescent="0.25">
      <c r="A22" s="301"/>
      <c r="B22" s="378">
        <v>5</v>
      </c>
      <c r="C22" s="379"/>
      <c r="D22" s="386" t="s">
        <v>3004</v>
      </c>
      <c r="E22" s="382"/>
      <c r="F22" s="290" t="s">
        <v>3189</v>
      </c>
      <c r="G22" s="375">
        <v>4100128711</v>
      </c>
      <c r="H22" s="382"/>
      <c r="I22" s="377" t="s">
        <v>3005</v>
      </c>
      <c r="J22" s="359"/>
      <c r="K22" s="375" t="s">
        <v>1009</v>
      </c>
      <c r="L22" s="376"/>
      <c r="M22" s="302" t="s">
        <v>3186</v>
      </c>
      <c r="N22" s="8"/>
      <c r="O22" s="344">
        <v>2.98</v>
      </c>
      <c r="P22" s="296">
        <v>3</v>
      </c>
    </row>
    <row r="23" spans="1:16" ht="15" x14ac:dyDescent="0.25">
      <c r="A23" s="301"/>
      <c r="B23" s="378">
        <v>6</v>
      </c>
      <c r="C23" s="379"/>
      <c r="D23" s="386" t="s">
        <v>3090</v>
      </c>
      <c r="E23" s="382"/>
      <c r="F23" s="290" t="s">
        <v>3189</v>
      </c>
      <c r="G23" s="375">
        <v>4100128711</v>
      </c>
      <c r="H23" s="382"/>
      <c r="I23" s="377" t="s">
        <v>3092</v>
      </c>
      <c r="J23" s="359"/>
      <c r="K23" s="375" t="s">
        <v>1009</v>
      </c>
      <c r="L23" s="376"/>
      <c r="M23" s="302" t="s">
        <v>3182</v>
      </c>
      <c r="N23" s="8"/>
      <c r="O23" s="82">
        <v>3.92</v>
      </c>
      <c r="P23" s="296">
        <v>9</v>
      </c>
    </row>
    <row r="24" spans="1:16" ht="15" x14ac:dyDescent="0.25">
      <c r="A24" s="301"/>
      <c r="B24" s="365"/>
      <c r="C24" s="366"/>
      <c r="D24" s="386" t="s">
        <v>3090</v>
      </c>
      <c r="E24" s="382"/>
      <c r="F24" s="290" t="s">
        <v>3189</v>
      </c>
      <c r="G24" s="375">
        <v>4100128709</v>
      </c>
      <c r="H24" s="382"/>
      <c r="I24" s="377" t="s">
        <v>3092</v>
      </c>
      <c r="J24" s="359"/>
      <c r="K24" s="375" t="s">
        <v>1009</v>
      </c>
      <c r="L24" s="376"/>
      <c r="M24" s="302" t="s">
        <v>387</v>
      </c>
      <c r="N24" s="8"/>
      <c r="O24" s="84"/>
      <c r="P24" s="296">
        <v>1</v>
      </c>
    </row>
    <row r="25" spans="1:16" ht="15" x14ac:dyDescent="0.25">
      <c r="A25" s="301"/>
      <c r="B25" s="365">
        <v>7</v>
      </c>
      <c r="C25" s="366"/>
      <c r="D25" s="386" t="s">
        <v>2466</v>
      </c>
      <c r="E25" s="382"/>
      <c r="F25" s="290" t="s">
        <v>3189</v>
      </c>
      <c r="G25" s="375">
        <v>4100128711</v>
      </c>
      <c r="H25" s="382"/>
      <c r="I25" s="377" t="s">
        <v>2467</v>
      </c>
      <c r="J25" s="359"/>
      <c r="K25" s="375" t="s">
        <v>1009</v>
      </c>
      <c r="L25" s="376"/>
      <c r="M25" s="302" t="s">
        <v>387</v>
      </c>
      <c r="N25" s="8"/>
      <c r="O25" s="84">
        <v>7.46</v>
      </c>
      <c r="P25" s="296">
        <v>10</v>
      </c>
    </row>
    <row r="26" spans="1:16" ht="15" x14ac:dyDescent="0.25">
      <c r="A26" s="301"/>
      <c r="B26" s="365">
        <v>8</v>
      </c>
      <c r="C26" s="366"/>
      <c r="D26" s="386" t="s">
        <v>2466</v>
      </c>
      <c r="E26" s="382"/>
      <c r="F26" s="290" t="s">
        <v>3189</v>
      </c>
      <c r="G26" s="375">
        <v>4100128711</v>
      </c>
      <c r="H26" s="382"/>
      <c r="I26" s="377" t="s">
        <v>2467</v>
      </c>
      <c r="J26" s="359"/>
      <c r="K26" s="375" t="s">
        <v>1009</v>
      </c>
      <c r="L26" s="376"/>
      <c r="M26" s="302" t="s">
        <v>387</v>
      </c>
      <c r="N26" s="8"/>
      <c r="O26" s="84">
        <v>7.46</v>
      </c>
      <c r="P26" s="296">
        <v>10</v>
      </c>
    </row>
    <row r="27" spans="1:16" ht="15" x14ac:dyDescent="0.25">
      <c r="A27" s="301"/>
      <c r="B27" s="304" t="s">
        <v>37</v>
      </c>
      <c r="C27" s="174"/>
      <c r="D27" s="300"/>
      <c r="E27" s="305"/>
      <c r="F27" s="305"/>
      <c r="G27" s="300"/>
      <c r="H27" s="291"/>
      <c r="I27" s="306"/>
      <c r="J27" s="291"/>
      <c r="K27" s="300"/>
      <c r="L27" s="305"/>
      <c r="M27" s="8"/>
      <c r="N27" s="8"/>
      <c r="O27" s="170">
        <f>SUM(O28:O35)+10</f>
        <v>56.13000000000001</v>
      </c>
      <c r="P27" s="296"/>
    </row>
    <row r="28" spans="1:16" ht="15" x14ac:dyDescent="0.25">
      <c r="A28" s="301"/>
      <c r="B28" s="375">
        <v>9</v>
      </c>
      <c r="C28" s="376"/>
      <c r="D28" s="386" t="s">
        <v>2466</v>
      </c>
      <c r="E28" s="382"/>
      <c r="F28" s="290" t="s">
        <v>3189</v>
      </c>
      <c r="G28" s="375">
        <v>4100128711</v>
      </c>
      <c r="H28" s="382"/>
      <c r="I28" s="377" t="s">
        <v>2467</v>
      </c>
      <c r="J28" s="359"/>
      <c r="K28" s="375" t="s">
        <v>1009</v>
      </c>
      <c r="L28" s="376"/>
      <c r="M28" s="302" t="s">
        <v>387</v>
      </c>
      <c r="N28" s="8"/>
      <c r="O28" s="81">
        <v>5.04</v>
      </c>
      <c r="P28" s="296">
        <v>6</v>
      </c>
    </row>
    <row r="29" spans="1:16" ht="15" x14ac:dyDescent="0.25">
      <c r="A29" s="301"/>
      <c r="B29" s="365">
        <v>10</v>
      </c>
      <c r="C29" s="366"/>
      <c r="D29" s="386" t="s">
        <v>2466</v>
      </c>
      <c r="E29" s="382"/>
      <c r="F29" s="290" t="s">
        <v>3189</v>
      </c>
      <c r="G29" s="375">
        <v>4100128712</v>
      </c>
      <c r="H29" s="382"/>
      <c r="I29" s="377" t="s">
        <v>2467</v>
      </c>
      <c r="J29" s="359"/>
      <c r="K29" s="375" t="s">
        <v>1009</v>
      </c>
      <c r="L29" s="376"/>
      <c r="M29" s="302" t="s">
        <v>387</v>
      </c>
      <c r="N29" s="8"/>
      <c r="O29" s="84">
        <v>7.46</v>
      </c>
      <c r="P29" s="296">
        <v>10</v>
      </c>
    </row>
    <row r="30" spans="1:16" ht="15" x14ac:dyDescent="0.25">
      <c r="A30" s="301"/>
      <c r="B30" s="365">
        <v>11</v>
      </c>
      <c r="C30" s="366"/>
      <c r="D30" s="386" t="s">
        <v>2466</v>
      </c>
      <c r="E30" s="382"/>
      <c r="F30" s="290" t="s">
        <v>3189</v>
      </c>
      <c r="G30" s="375">
        <v>4100128712</v>
      </c>
      <c r="H30" s="382"/>
      <c r="I30" s="377" t="s">
        <v>2467</v>
      </c>
      <c r="J30" s="359"/>
      <c r="K30" s="375" t="s">
        <v>1009</v>
      </c>
      <c r="L30" s="376"/>
      <c r="M30" s="302" t="s">
        <v>387</v>
      </c>
      <c r="N30" s="8"/>
      <c r="O30" s="84">
        <v>7.46</v>
      </c>
      <c r="P30" s="296">
        <v>10</v>
      </c>
    </row>
    <row r="31" spans="1:16" ht="15" x14ac:dyDescent="0.25">
      <c r="A31" s="301"/>
      <c r="B31" s="365">
        <v>12</v>
      </c>
      <c r="C31" s="366"/>
      <c r="D31" s="386" t="s">
        <v>2466</v>
      </c>
      <c r="E31" s="382"/>
      <c r="F31" s="290" t="s">
        <v>3189</v>
      </c>
      <c r="G31" s="375">
        <v>4100128712</v>
      </c>
      <c r="H31" s="382"/>
      <c r="I31" s="377" t="s">
        <v>2467</v>
      </c>
      <c r="J31" s="359"/>
      <c r="K31" s="375" t="s">
        <v>1009</v>
      </c>
      <c r="L31" s="376"/>
      <c r="M31" s="302" t="s">
        <v>387</v>
      </c>
      <c r="N31" s="8"/>
      <c r="O31" s="84">
        <v>7.46</v>
      </c>
      <c r="P31" s="296">
        <v>10</v>
      </c>
    </row>
    <row r="32" spans="1:16" ht="15" x14ac:dyDescent="0.25">
      <c r="A32" s="301"/>
      <c r="B32" s="365">
        <v>13</v>
      </c>
      <c r="C32" s="366"/>
      <c r="D32" s="386" t="s">
        <v>2466</v>
      </c>
      <c r="E32" s="382"/>
      <c r="F32" s="290" t="s">
        <v>3189</v>
      </c>
      <c r="G32" s="375">
        <v>4100128712</v>
      </c>
      <c r="H32" s="382"/>
      <c r="I32" s="377" t="s">
        <v>2467</v>
      </c>
      <c r="J32" s="359"/>
      <c r="K32" s="375" t="s">
        <v>1009</v>
      </c>
      <c r="L32" s="376"/>
      <c r="M32" s="302" t="s">
        <v>387</v>
      </c>
      <c r="N32" s="8"/>
      <c r="O32" s="342">
        <v>5.95</v>
      </c>
      <c r="P32" s="296">
        <v>7</v>
      </c>
    </row>
    <row r="33" spans="1:19" ht="15" x14ac:dyDescent="0.25">
      <c r="A33" s="301"/>
      <c r="B33" s="365">
        <v>14</v>
      </c>
      <c r="C33" s="366"/>
      <c r="D33" s="386" t="s">
        <v>2466</v>
      </c>
      <c r="E33" s="382"/>
      <c r="F33" s="290" t="s">
        <v>3189</v>
      </c>
      <c r="G33" s="375">
        <v>4100128711</v>
      </c>
      <c r="H33" s="382"/>
      <c r="I33" s="377" t="s">
        <v>2467</v>
      </c>
      <c r="J33" s="359"/>
      <c r="K33" s="375" t="s">
        <v>1009</v>
      </c>
      <c r="L33" s="376"/>
      <c r="M33" s="302" t="s">
        <v>3182</v>
      </c>
      <c r="N33" s="8"/>
      <c r="O33" s="342">
        <v>6.38</v>
      </c>
      <c r="P33" s="296">
        <v>8</v>
      </c>
    </row>
    <row r="34" spans="1:19" ht="15" x14ac:dyDescent="0.25">
      <c r="A34" s="301"/>
      <c r="B34" s="365">
        <v>15</v>
      </c>
      <c r="C34" s="366"/>
      <c r="D34" s="386" t="s">
        <v>2466</v>
      </c>
      <c r="E34" s="382"/>
      <c r="F34" s="290" t="s">
        <v>3189</v>
      </c>
      <c r="G34" s="375">
        <v>4100128711</v>
      </c>
      <c r="H34" s="382"/>
      <c r="I34" s="377" t="s">
        <v>2467</v>
      </c>
      <c r="J34" s="359"/>
      <c r="K34" s="375" t="s">
        <v>1009</v>
      </c>
      <c r="L34" s="376"/>
      <c r="M34" s="302" t="s">
        <v>3182</v>
      </c>
      <c r="N34" s="8"/>
      <c r="O34" s="342">
        <v>6.38</v>
      </c>
      <c r="P34" s="296">
        <v>8</v>
      </c>
    </row>
    <row r="35" spans="1:19" ht="15" customHeight="1" x14ac:dyDescent="0.25">
      <c r="B35" s="365"/>
      <c r="C35" s="366"/>
      <c r="D35" s="367"/>
      <c r="E35" s="368"/>
      <c r="F35" s="190"/>
      <c r="G35" s="369"/>
      <c r="H35" s="370"/>
      <c r="I35" s="391"/>
      <c r="J35" s="370"/>
      <c r="K35" s="369"/>
      <c r="L35" s="368"/>
      <c r="M35" s="302"/>
      <c r="N35" s="297"/>
      <c r="O35" s="84"/>
      <c r="P35" s="296"/>
    </row>
    <row r="36" spans="1:19" ht="15" x14ac:dyDescent="0.25">
      <c r="A36" s="301"/>
      <c r="B36" s="288"/>
      <c r="C36" s="303"/>
      <c r="D36" s="392"/>
      <c r="E36" s="393"/>
      <c r="F36" s="393"/>
      <c r="G36" s="393"/>
      <c r="H36" s="393"/>
      <c r="I36" s="393"/>
      <c r="J36" s="291"/>
      <c r="K36" s="300"/>
      <c r="L36" s="305"/>
      <c r="M36" s="8"/>
      <c r="N36" s="8"/>
      <c r="O36" s="139">
        <f>SUM(O18:O26)+SUM(O28:O34)</f>
        <v>94.990000000000009</v>
      </c>
      <c r="P36" s="296"/>
    </row>
    <row r="37" spans="1:19" ht="15.75" x14ac:dyDescent="0.25">
      <c r="A37" s="301"/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293"/>
      <c r="O37" s="75"/>
      <c r="P37" s="73">
        <f>SUM(P18:P35)</f>
        <v>132</v>
      </c>
    </row>
    <row r="38" spans="1:19" ht="15" x14ac:dyDescent="0.25">
      <c r="A38" s="301"/>
      <c r="B38" s="308"/>
      <c r="C38" s="45"/>
      <c r="D38" s="308"/>
      <c r="E38" s="45"/>
      <c r="F38" s="45"/>
      <c r="G38" s="308"/>
      <c r="I38" s="3"/>
      <c r="K38" s="308"/>
      <c r="L38" s="45"/>
      <c r="M38" s="301"/>
      <c r="N38" s="301"/>
      <c r="O38" s="86"/>
    </row>
    <row r="39" spans="1:19" ht="3.75" customHeight="1" x14ac:dyDescent="0.25">
      <c r="A39" s="301"/>
      <c r="B39" s="301"/>
      <c r="C39" s="301"/>
      <c r="D39" s="17"/>
      <c r="E39" s="308"/>
      <c r="F39" s="308"/>
      <c r="G39" s="308"/>
      <c r="H39" s="3"/>
      <c r="I39" s="3"/>
      <c r="J39" s="301"/>
      <c r="K39" s="301"/>
      <c r="L39" s="301"/>
      <c r="M39" s="301"/>
      <c r="N39" s="301"/>
      <c r="O39" s="301"/>
    </row>
    <row r="40" spans="1:19" ht="15" x14ac:dyDescent="0.25">
      <c r="A40" s="301"/>
      <c r="B40" s="301"/>
      <c r="C40" s="301"/>
      <c r="D40" s="301" t="s">
        <v>3157</v>
      </c>
      <c r="E40" s="309" t="s">
        <v>3190</v>
      </c>
      <c r="G40" s="301"/>
      <c r="H40" s="301"/>
      <c r="I40" s="301"/>
      <c r="J40" s="301"/>
      <c r="K40" s="301"/>
      <c r="L40" s="301"/>
      <c r="M40" s="339"/>
      <c r="N40" s="340"/>
      <c r="O40" s="340"/>
      <c r="P40" s="340"/>
      <c r="Q40" s="340"/>
      <c r="R40" s="341"/>
      <c r="S40" s="341"/>
    </row>
    <row r="41" spans="1:19" ht="15" x14ac:dyDescent="0.25">
      <c r="A41" s="301"/>
      <c r="B41" s="301"/>
      <c r="C41" s="301"/>
      <c r="D41" s="301" t="s">
        <v>3158</v>
      </c>
      <c r="E41" s="309" t="s">
        <v>3191</v>
      </c>
      <c r="F41" s="3"/>
      <c r="G41" s="301"/>
      <c r="H41" s="301"/>
      <c r="I41" s="301"/>
      <c r="J41" s="301"/>
      <c r="K41" s="301"/>
      <c r="L41" s="301"/>
      <c r="M41" s="341"/>
      <c r="N41" s="341"/>
      <c r="O41" s="341"/>
      <c r="P41" s="341"/>
      <c r="Q41" s="341"/>
      <c r="R41" s="341"/>
      <c r="S41" s="341"/>
    </row>
    <row r="42" spans="1:19" ht="15" x14ac:dyDescent="0.25">
      <c r="A42" s="301"/>
      <c r="B42" s="301"/>
      <c r="C42" s="301"/>
      <c r="D42" s="301"/>
      <c r="E42" s="309"/>
      <c r="F42" s="309"/>
      <c r="G42" s="301"/>
      <c r="H42" s="301"/>
      <c r="I42" s="301"/>
      <c r="J42" s="301"/>
      <c r="K42" s="301"/>
      <c r="L42" s="301"/>
      <c r="M42" s="387"/>
      <c r="N42" s="388"/>
      <c r="O42" s="388"/>
      <c r="P42" s="388"/>
      <c r="Q42" s="388"/>
      <c r="R42" s="388"/>
      <c r="S42" s="388"/>
    </row>
    <row r="43" spans="1:19" ht="15" x14ac:dyDescent="0.25">
      <c r="A43" s="301"/>
      <c r="B43" s="301"/>
      <c r="C43" s="301"/>
      <c r="D43" s="301" t="s">
        <v>3160</v>
      </c>
      <c r="E43" s="309">
        <v>94.99</v>
      </c>
      <c r="F43" s="301"/>
      <c r="G43" s="301"/>
      <c r="H43" s="301"/>
      <c r="I43" s="301"/>
      <c r="J43" s="301"/>
      <c r="K43" s="301"/>
      <c r="L43" s="301"/>
      <c r="M43" s="341"/>
      <c r="N43" s="341"/>
      <c r="O43" s="341"/>
      <c r="P43" s="341"/>
      <c r="Q43" s="341"/>
      <c r="R43" s="341"/>
      <c r="S43" s="341"/>
    </row>
    <row r="44" spans="1:19" ht="15" x14ac:dyDescent="0.25">
      <c r="A44" s="301"/>
      <c r="B44" s="301"/>
      <c r="C44" s="301"/>
      <c r="D44" s="301" t="s">
        <v>3161</v>
      </c>
      <c r="E44" s="309">
        <v>1.4159999999999999</v>
      </c>
      <c r="F44" s="301"/>
      <c r="G44" s="301"/>
      <c r="H44" s="301"/>
      <c r="I44" s="301"/>
      <c r="J44" s="301"/>
      <c r="K44" s="301"/>
      <c r="L44" s="301"/>
      <c r="M44" s="389"/>
      <c r="N44" s="390"/>
      <c r="O44" s="340"/>
      <c r="P44" s="340"/>
      <c r="Q44" s="341"/>
      <c r="R44" s="341"/>
      <c r="S44" s="341"/>
    </row>
    <row r="45" spans="1:19" ht="15" x14ac:dyDescent="0.25">
      <c r="A45" s="301"/>
      <c r="B45" s="301"/>
      <c r="C45" s="301"/>
      <c r="D45" s="301" t="s">
        <v>3162</v>
      </c>
      <c r="E45" s="309">
        <v>114.99</v>
      </c>
      <c r="F45" s="301"/>
      <c r="G45" s="301"/>
      <c r="H45" s="301"/>
      <c r="I45" s="301"/>
      <c r="J45" s="301"/>
      <c r="K45" s="301"/>
      <c r="L45" s="301"/>
      <c r="M45" s="341"/>
      <c r="N45" s="341"/>
      <c r="O45" s="341"/>
      <c r="P45" s="340"/>
      <c r="Q45" s="340"/>
      <c r="R45" s="340"/>
      <c r="S45" s="340"/>
    </row>
    <row r="46" spans="1:19" ht="15" x14ac:dyDescent="0.25">
      <c r="A46" s="301"/>
      <c r="B46" s="301"/>
      <c r="C46" s="301"/>
      <c r="D46" s="301" t="s">
        <v>3163</v>
      </c>
      <c r="E46" s="309">
        <v>1.728</v>
      </c>
      <c r="F46" s="301"/>
      <c r="G46" s="301"/>
      <c r="H46" s="301"/>
      <c r="I46" s="301"/>
      <c r="J46" s="301"/>
      <c r="K46" s="301"/>
      <c r="L46" s="301"/>
      <c r="M46" s="301"/>
      <c r="N46" s="301"/>
      <c r="O46" s="301"/>
    </row>
    <row r="47" spans="1:19" ht="15" x14ac:dyDescent="0.25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</row>
    <row r="48" spans="1:19" ht="15" x14ac:dyDescent="0.25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</row>
    <row r="49" spans="1:15" ht="15" x14ac:dyDescent="0.25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</row>
    <row r="50" spans="1:15" ht="15" x14ac:dyDescent="0.25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</row>
    <row r="51" spans="1:15" ht="15" x14ac:dyDescent="0.25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</row>
    <row r="52" spans="1:15" ht="15" x14ac:dyDescent="0.25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</row>
    <row r="53" spans="1:15" ht="15" x14ac:dyDescent="0.25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</row>
    <row r="54" spans="1:15" ht="15" x14ac:dyDescent="0.25">
      <c r="A54" s="301"/>
      <c r="B54" s="301"/>
      <c r="C54" s="301"/>
      <c r="D54" s="301"/>
      <c r="E54" s="301"/>
      <c r="F54" s="301"/>
      <c r="G54" s="301"/>
      <c r="H54" s="301"/>
      <c r="I54" s="301"/>
      <c r="J54" s="301"/>
      <c r="K54" s="301"/>
      <c r="L54" s="301"/>
      <c r="M54" s="301"/>
      <c r="N54" s="301"/>
      <c r="O54" s="301"/>
    </row>
    <row r="55" spans="1:15" ht="15" x14ac:dyDescent="0.25">
      <c r="A55" s="301"/>
      <c r="B55" s="301"/>
      <c r="C55" s="301"/>
      <c r="D55" s="301"/>
      <c r="E55" s="301"/>
      <c r="F55" s="301"/>
      <c r="G55" s="301"/>
      <c r="H55" s="301"/>
      <c r="I55" s="301"/>
      <c r="J55" s="301"/>
      <c r="K55" s="301"/>
      <c r="L55" s="301"/>
      <c r="M55" s="301"/>
      <c r="N55" s="301"/>
      <c r="O55" s="301"/>
    </row>
    <row r="56" spans="1:15" ht="15" x14ac:dyDescent="0.25">
      <c r="A56" s="301"/>
      <c r="B56" s="301"/>
      <c r="C56" s="301"/>
      <c r="D56" s="301"/>
      <c r="E56" s="301"/>
      <c r="F56" s="301"/>
      <c r="G56" s="301"/>
      <c r="H56" s="301"/>
      <c r="I56" s="301"/>
      <c r="J56" s="301"/>
      <c r="K56" s="301"/>
      <c r="L56" s="301"/>
      <c r="M56" s="301"/>
      <c r="N56" s="301"/>
      <c r="O56" s="301"/>
    </row>
    <row r="57" spans="1:15" ht="15" x14ac:dyDescent="0.25">
      <c r="A57" s="301"/>
      <c r="B57" s="301"/>
      <c r="C57" s="301"/>
      <c r="D57" s="301"/>
      <c r="E57" s="301"/>
      <c r="F57" s="301"/>
      <c r="G57" s="301"/>
      <c r="H57" s="301"/>
      <c r="I57" s="301"/>
      <c r="J57" s="301"/>
      <c r="K57" s="301"/>
      <c r="L57" s="301"/>
      <c r="M57" s="301"/>
      <c r="N57" s="301"/>
      <c r="O57" s="301"/>
    </row>
    <row r="58" spans="1:15" ht="15" x14ac:dyDescent="0.25">
      <c r="A58" s="301"/>
      <c r="B58" s="301"/>
      <c r="C58" s="301"/>
      <c r="D58" s="301"/>
      <c r="E58" s="301"/>
      <c r="F58" s="301"/>
      <c r="G58" s="301"/>
      <c r="H58" s="301"/>
      <c r="I58" s="301"/>
      <c r="J58" s="301"/>
      <c r="K58" s="301"/>
      <c r="L58" s="301"/>
      <c r="M58" s="301"/>
      <c r="N58" s="301"/>
      <c r="O58" s="301"/>
    </row>
    <row r="59" spans="1:15" ht="15" x14ac:dyDescent="0.25">
      <c r="A59" s="301"/>
      <c r="B59" s="301"/>
      <c r="C59" s="301"/>
      <c r="D59" s="301"/>
      <c r="E59" s="301"/>
      <c r="F59" s="301"/>
      <c r="G59" s="301"/>
      <c r="H59" s="301"/>
      <c r="I59" s="301"/>
      <c r="J59" s="301"/>
      <c r="K59" s="301"/>
      <c r="L59" s="301"/>
      <c r="M59" s="301"/>
      <c r="N59" s="301"/>
      <c r="O59" s="301"/>
    </row>
    <row r="60" spans="1:15" ht="15" x14ac:dyDescent="0.25">
      <c r="A60" s="301"/>
      <c r="B60" s="301"/>
      <c r="C60" s="301"/>
      <c r="D60" s="301"/>
      <c r="E60" s="301"/>
      <c r="F60" s="301"/>
      <c r="G60" s="301"/>
      <c r="H60" s="301"/>
      <c r="I60" s="301"/>
      <c r="J60" s="301"/>
      <c r="K60" s="301"/>
      <c r="L60" s="301"/>
      <c r="M60" s="301"/>
      <c r="N60" s="301"/>
      <c r="O60" s="301"/>
    </row>
    <row r="61" spans="1:15" ht="15" x14ac:dyDescent="0.25">
      <c r="F61" s="301"/>
    </row>
    <row r="62" spans="1:15" ht="15" x14ac:dyDescent="0.25">
      <c r="F62" s="30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97"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0:C30"/>
    <mergeCell ref="D30:E30"/>
    <mergeCell ref="G30:H30"/>
    <mergeCell ref="I30:J30"/>
    <mergeCell ref="K30:L30"/>
    <mergeCell ref="B32:C32"/>
    <mergeCell ref="D32:E32"/>
    <mergeCell ref="G32:H32"/>
    <mergeCell ref="I32:J32"/>
    <mergeCell ref="K32:L32"/>
    <mergeCell ref="G28:H28"/>
    <mergeCell ref="I28:J28"/>
    <mergeCell ref="K28:L28"/>
    <mergeCell ref="B29:C29"/>
    <mergeCell ref="D29:E29"/>
    <mergeCell ref="G29:H29"/>
    <mergeCell ref="I29:J29"/>
    <mergeCell ref="K29:L29"/>
    <mergeCell ref="B37:M37"/>
    <mergeCell ref="M42:S42"/>
    <mergeCell ref="M44:N44"/>
    <mergeCell ref="B26:C26"/>
    <mergeCell ref="D26:E26"/>
    <mergeCell ref="G26:H26"/>
    <mergeCell ref="I26:J26"/>
    <mergeCell ref="K26:L26"/>
    <mergeCell ref="B28:C28"/>
    <mergeCell ref="D28:E28"/>
    <mergeCell ref="B35:C35"/>
    <mergeCell ref="D35:E35"/>
    <mergeCell ref="G35:H35"/>
    <mergeCell ref="I35:J35"/>
    <mergeCell ref="K35:L35"/>
    <mergeCell ref="D36:I36"/>
    <mergeCell ref="B25:C25"/>
    <mergeCell ref="D25:E25"/>
    <mergeCell ref="G25:H25"/>
    <mergeCell ref="I25:J25"/>
    <mergeCell ref="K25:L25"/>
    <mergeCell ref="B31:C31"/>
    <mergeCell ref="D31:E31"/>
    <mergeCell ref="G31:H31"/>
    <mergeCell ref="I31:J31"/>
    <mergeCell ref="K31:L31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0:C20"/>
    <mergeCell ref="D20:E20"/>
    <mergeCell ref="G20:H20"/>
    <mergeCell ref="I20:J20"/>
    <mergeCell ref="K20:L20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F12:G12"/>
    <mergeCell ref="N14:O14"/>
    <mergeCell ref="B16:C16"/>
    <mergeCell ref="D16:E16"/>
    <mergeCell ref="G16:H16"/>
    <mergeCell ref="I16:J16"/>
    <mergeCell ref="K16:L16"/>
  </mergeCells>
  <phoneticPr fontId="29" type="noConversion"/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D4FCE-4B94-4F59-A4FD-55267F5ECB78}">
  <dimension ref="A1:P313"/>
  <sheetViews>
    <sheetView topLeftCell="A10" zoomScale="110" zoomScaleNormal="110" workbookViewId="0">
      <selection activeCell="U25" sqref="U25"/>
    </sheetView>
  </sheetViews>
  <sheetFormatPr baseColWidth="10" defaultColWidth="11.42578125" defaultRowHeight="12.75" x14ac:dyDescent="0.2"/>
  <cols>
    <col min="1" max="1" width="1" style="295" customWidth="1"/>
    <col min="2" max="2" width="6.7109375" style="295" customWidth="1"/>
    <col min="3" max="3" width="3.140625" style="295" customWidth="1"/>
    <col min="4" max="4" width="19.140625" style="295" customWidth="1"/>
    <col min="5" max="5" width="6.85546875" style="295" customWidth="1"/>
    <col min="6" max="6" width="17.42578125" style="295" customWidth="1"/>
    <col min="7" max="7" width="6.140625" style="295" customWidth="1"/>
    <col min="8" max="8" width="8.42578125" style="295" customWidth="1"/>
    <col min="9" max="9" width="12" style="295" customWidth="1"/>
    <col min="10" max="10" width="3.42578125" style="295" customWidth="1"/>
    <col min="11" max="11" width="9.85546875" style="295" customWidth="1"/>
    <col min="12" max="12" width="3.28515625" style="295" customWidth="1"/>
    <col min="13" max="13" width="17.28515625" style="295" customWidth="1"/>
    <col min="14" max="14" width="5.28515625" style="295" customWidth="1"/>
    <col min="15" max="15" width="12.140625" style="295" customWidth="1"/>
    <col min="16" max="16" width="11.42578125" style="295" customWidth="1"/>
    <col min="17" max="16384" width="11.42578125" style="295"/>
  </cols>
  <sheetData>
    <row r="1" spans="1:16" ht="12.75" customHeight="1" x14ac:dyDescent="0.25">
      <c r="A1" s="301"/>
      <c r="B1" s="301"/>
      <c r="C1" s="301"/>
      <c r="D1" s="301"/>
      <c r="E1" s="301"/>
      <c r="F1" s="301"/>
      <c r="G1" s="301"/>
      <c r="H1" s="301"/>
      <c r="I1" s="301"/>
      <c r="N1" s="2" t="s">
        <v>1052</v>
      </c>
      <c r="P1" s="2"/>
    </row>
    <row r="2" spans="1:16" ht="12.75" customHeight="1" x14ac:dyDescent="0.25">
      <c r="A2" s="301"/>
      <c r="B2" s="301"/>
      <c r="C2" s="301"/>
      <c r="D2" s="301"/>
      <c r="E2" s="301"/>
      <c r="F2" s="301"/>
      <c r="G2" s="301"/>
      <c r="H2" s="301"/>
      <c r="I2" s="301"/>
      <c r="N2" s="301" t="s">
        <v>931</v>
      </c>
      <c r="P2" s="301"/>
    </row>
    <row r="3" spans="1:16" ht="12.75" customHeight="1" x14ac:dyDescent="0.25">
      <c r="A3" s="301"/>
      <c r="B3" s="301"/>
      <c r="C3" s="301"/>
      <c r="D3" s="301"/>
      <c r="E3" s="301"/>
      <c r="F3" s="301"/>
      <c r="G3" s="301"/>
      <c r="H3" s="301"/>
      <c r="I3" s="301"/>
      <c r="N3" s="3" t="s">
        <v>10</v>
      </c>
      <c r="P3" s="301"/>
    </row>
    <row r="4" spans="1:16" ht="12.75" customHeight="1" x14ac:dyDescent="0.25">
      <c r="A4" s="301"/>
      <c r="B4" s="301"/>
      <c r="C4" s="301"/>
      <c r="D4" s="301"/>
      <c r="E4" s="301"/>
      <c r="F4" s="301"/>
      <c r="G4" s="301"/>
      <c r="H4" s="301"/>
      <c r="I4" s="301"/>
      <c r="N4" s="301" t="s">
        <v>2094</v>
      </c>
      <c r="P4" s="301"/>
    </row>
    <row r="5" spans="1:16" ht="12.75" customHeight="1" x14ac:dyDescent="0.25">
      <c r="A5" s="301"/>
      <c r="B5" s="301"/>
      <c r="C5" s="301"/>
      <c r="D5" s="301"/>
      <c r="E5" s="301"/>
      <c r="F5" s="301"/>
      <c r="G5" s="301"/>
      <c r="H5" s="301"/>
      <c r="I5" s="301"/>
      <c r="N5" s="301" t="s">
        <v>685</v>
      </c>
      <c r="P5" s="301"/>
    </row>
    <row r="6" spans="1:16" ht="15" customHeight="1" x14ac:dyDescent="0.25">
      <c r="A6" s="301"/>
      <c r="B6" s="301" t="s">
        <v>0</v>
      </c>
      <c r="C6" s="301" t="s">
        <v>0</v>
      </c>
      <c r="G6" s="294" t="s">
        <v>12</v>
      </c>
      <c r="H6" s="301"/>
      <c r="I6" s="301"/>
      <c r="J6" s="301"/>
      <c r="K6" s="301"/>
      <c r="M6" s="301"/>
      <c r="N6" s="301"/>
      <c r="O6" s="301"/>
    </row>
    <row r="7" spans="1:16" ht="4.5" customHeight="1" x14ac:dyDescent="0.25">
      <c r="A7" s="301"/>
      <c r="B7" s="301"/>
      <c r="C7" s="301"/>
      <c r="D7" s="2"/>
      <c r="E7" s="301"/>
      <c r="F7" s="301"/>
      <c r="G7" s="301"/>
      <c r="H7" s="301"/>
      <c r="I7" s="301"/>
      <c r="J7" s="301"/>
      <c r="K7" s="301"/>
      <c r="L7" s="301"/>
      <c r="M7" s="301"/>
      <c r="N7" s="301"/>
      <c r="O7" s="301"/>
    </row>
    <row r="8" spans="1:16" ht="15" x14ac:dyDescent="0.25">
      <c r="A8" s="301"/>
      <c r="B8" s="301" t="s">
        <v>1</v>
      </c>
      <c r="C8" s="301"/>
      <c r="D8" s="301"/>
      <c r="E8" s="301"/>
      <c r="F8" s="292" t="s">
        <v>1423</v>
      </c>
      <c r="G8" s="296"/>
      <c r="K8" s="301"/>
      <c r="L8" s="301"/>
      <c r="M8" s="301"/>
      <c r="N8" s="301"/>
      <c r="O8" s="301"/>
    </row>
    <row r="9" spans="1:16" ht="8.1" customHeight="1" x14ac:dyDescent="0.25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  <c r="O9" s="301"/>
    </row>
    <row r="10" spans="1:16" ht="15" x14ac:dyDescent="0.25">
      <c r="A10" s="301"/>
      <c r="B10" s="301" t="s">
        <v>2</v>
      </c>
      <c r="C10" s="301"/>
      <c r="D10" s="301"/>
      <c r="E10" s="30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301"/>
    </row>
    <row r="11" spans="1:16" ht="8.1" customHeight="1" x14ac:dyDescent="0.25">
      <c r="A11" s="301"/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  <c r="O11" s="301"/>
    </row>
    <row r="12" spans="1:16" ht="15" x14ac:dyDescent="0.25">
      <c r="A12" s="301"/>
      <c r="B12" s="301" t="s">
        <v>3</v>
      </c>
      <c r="C12" s="301"/>
      <c r="D12" s="301"/>
      <c r="E12" s="301"/>
      <c r="F12" s="358">
        <v>46219</v>
      </c>
      <c r="G12" s="359"/>
      <c r="H12" s="309"/>
      <c r="I12" s="307"/>
      <c r="J12" s="301"/>
      <c r="K12" s="301" t="s">
        <v>0</v>
      </c>
      <c r="L12" s="301" t="s">
        <v>0</v>
      </c>
      <c r="M12" s="301"/>
      <c r="N12" s="301"/>
      <c r="O12" s="301"/>
    </row>
    <row r="13" spans="1:16" ht="8.1" customHeight="1" x14ac:dyDescent="0.25">
      <c r="A13" s="301"/>
      <c r="B13" s="301"/>
      <c r="C13" s="301"/>
      <c r="D13" s="301"/>
      <c r="E13" s="301"/>
      <c r="F13" s="301"/>
      <c r="G13" s="301"/>
      <c r="H13" s="301"/>
      <c r="I13" s="301"/>
      <c r="J13" s="301"/>
      <c r="M13" s="301"/>
      <c r="N13" s="301"/>
      <c r="O13" s="301"/>
    </row>
    <row r="14" spans="1:16" ht="15" x14ac:dyDescent="0.25">
      <c r="A14" s="301"/>
      <c r="B14" s="301" t="s">
        <v>4</v>
      </c>
      <c r="C14" s="301"/>
      <c r="D14" s="301"/>
      <c r="E14" s="301"/>
      <c r="F14" s="301"/>
      <c r="G14" s="301"/>
      <c r="H14" s="301"/>
      <c r="I14" s="301"/>
      <c r="J14" s="301"/>
      <c r="M14" s="301"/>
      <c r="N14" s="375" t="s">
        <v>20</v>
      </c>
      <c r="O14" s="376"/>
      <c r="P14" s="231">
        <v>260255</v>
      </c>
    </row>
    <row r="15" spans="1:16" ht="7.5" customHeight="1" x14ac:dyDescent="0.25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  <c r="O15" s="301"/>
    </row>
    <row r="16" spans="1:16" ht="15" x14ac:dyDescent="0.25">
      <c r="A16" s="301"/>
      <c r="B16" s="362" t="s">
        <v>374</v>
      </c>
      <c r="C16" s="380"/>
      <c r="D16" s="383" t="s">
        <v>375</v>
      </c>
      <c r="E16" s="384"/>
      <c r="F16" s="299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298" t="s">
        <v>379</v>
      </c>
      <c r="N16" s="182" t="s">
        <v>413</v>
      </c>
      <c r="O16" s="182" t="s">
        <v>383</v>
      </c>
      <c r="P16" s="299" t="s">
        <v>380</v>
      </c>
    </row>
    <row r="17" spans="1:16" ht="15" x14ac:dyDescent="0.25">
      <c r="A17" s="301"/>
      <c r="B17" s="304" t="s">
        <v>22</v>
      </c>
      <c r="C17" s="174"/>
      <c r="D17" s="300"/>
      <c r="E17" s="305"/>
      <c r="F17" s="305"/>
      <c r="G17" s="300"/>
      <c r="H17" s="291"/>
      <c r="I17" s="306"/>
      <c r="J17" s="291"/>
      <c r="K17" s="300"/>
      <c r="L17" s="305"/>
      <c r="M17" s="8"/>
      <c r="N17" s="8"/>
      <c r="O17" s="170">
        <f>SUM(O18:O27)+8.9</f>
        <v>64.580000000000013</v>
      </c>
      <c r="P17" s="296"/>
    </row>
    <row r="18" spans="1:16" ht="15" x14ac:dyDescent="0.25">
      <c r="A18" s="301"/>
      <c r="B18" s="378">
        <v>1</v>
      </c>
      <c r="C18" s="379"/>
      <c r="D18" s="386" t="s">
        <v>3004</v>
      </c>
      <c r="E18" s="382"/>
      <c r="F18" s="290" t="s">
        <v>3185</v>
      </c>
      <c r="G18" s="375">
        <v>4100128684</v>
      </c>
      <c r="H18" s="382"/>
      <c r="I18" s="377" t="s">
        <v>3005</v>
      </c>
      <c r="J18" s="359"/>
      <c r="K18" s="375" t="s">
        <v>73</v>
      </c>
      <c r="L18" s="376"/>
      <c r="M18" s="302" t="s">
        <v>1584</v>
      </c>
      <c r="N18" s="8"/>
      <c r="O18" s="82">
        <v>6.76</v>
      </c>
      <c r="P18" s="296">
        <v>10</v>
      </c>
    </row>
    <row r="19" spans="1:16" ht="15" x14ac:dyDescent="0.25">
      <c r="A19" s="301"/>
      <c r="B19" s="378">
        <v>2</v>
      </c>
      <c r="C19" s="379"/>
      <c r="D19" s="386" t="s">
        <v>3004</v>
      </c>
      <c r="E19" s="382"/>
      <c r="F19" s="290" t="s">
        <v>3185</v>
      </c>
      <c r="G19" s="375">
        <v>4100128684</v>
      </c>
      <c r="H19" s="382"/>
      <c r="I19" s="377" t="s">
        <v>3005</v>
      </c>
      <c r="J19" s="359"/>
      <c r="K19" s="375" t="s">
        <v>73</v>
      </c>
      <c r="L19" s="376"/>
      <c r="M19" s="302" t="s">
        <v>1584</v>
      </c>
      <c r="N19" s="8"/>
      <c r="O19" s="344">
        <v>6.76</v>
      </c>
      <c r="P19" s="296">
        <v>10</v>
      </c>
    </row>
    <row r="20" spans="1:16" ht="15" x14ac:dyDescent="0.25">
      <c r="A20" s="301"/>
      <c r="B20" s="365"/>
      <c r="C20" s="366"/>
      <c r="D20" s="386" t="s">
        <v>3004</v>
      </c>
      <c r="E20" s="382"/>
      <c r="F20" s="290" t="s">
        <v>3185</v>
      </c>
      <c r="G20" s="375">
        <v>4100128684</v>
      </c>
      <c r="H20" s="382"/>
      <c r="I20" s="377" t="s">
        <v>3005</v>
      </c>
      <c r="J20" s="359"/>
      <c r="K20" s="375" t="s">
        <v>73</v>
      </c>
      <c r="L20" s="376"/>
      <c r="M20" s="302" t="s">
        <v>387</v>
      </c>
      <c r="N20" s="8"/>
      <c r="O20" s="84"/>
      <c r="P20" s="296">
        <v>1</v>
      </c>
    </row>
    <row r="21" spans="1:16" ht="15" x14ac:dyDescent="0.25">
      <c r="A21" s="301"/>
      <c r="B21" s="375">
        <v>3</v>
      </c>
      <c r="C21" s="376"/>
      <c r="D21" s="386" t="s">
        <v>3090</v>
      </c>
      <c r="E21" s="382"/>
      <c r="F21" s="290" t="s">
        <v>3185</v>
      </c>
      <c r="G21" s="375">
        <v>4100128681</v>
      </c>
      <c r="H21" s="382"/>
      <c r="I21" s="377" t="s">
        <v>3092</v>
      </c>
      <c r="J21" s="359"/>
      <c r="K21" s="375" t="s">
        <v>73</v>
      </c>
      <c r="L21" s="376"/>
      <c r="M21" s="302" t="s">
        <v>1584</v>
      </c>
      <c r="N21" s="8"/>
      <c r="O21" s="81">
        <v>3.92</v>
      </c>
      <c r="P21" s="296">
        <v>10</v>
      </c>
    </row>
    <row r="22" spans="1:16" ht="15" x14ac:dyDescent="0.25">
      <c r="A22" s="301"/>
      <c r="B22" s="375">
        <v>4</v>
      </c>
      <c r="C22" s="376"/>
      <c r="D22" s="386" t="s">
        <v>3090</v>
      </c>
      <c r="E22" s="382"/>
      <c r="F22" s="290" t="s">
        <v>3185</v>
      </c>
      <c r="G22" s="375">
        <v>4100128681</v>
      </c>
      <c r="H22" s="382"/>
      <c r="I22" s="377" t="s">
        <v>3092</v>
      </c>
      <c r="J22" s="359"/>
      <c r="K22" s="375" t="s">
        <v>73</v>
      </c>
      <c r="L22" s="376"/>
      <c r="M22" s="302" t="s">
        <v>1584</v>
      </c>
      <c r="N22" s="8"/>
      <c r="O22" s="81">
        <v>3.92</v>
      </c>
      <c r="P22" s="296">
        <v>10</v>
      </c>
    </row>
    <row r="23" spans="1:16" ht="15" x14ac:dyDescent="0.25">
      <c r="A23" s="301"/>
      <c r="B23" s="375">
        <v>5</v>
      </c>
      <c r="C23" s="376"/>
      <c r="D23" s="386" t="s">
        <v>3090</v>
      </c>
      <c r="E23" s="382"/>
      <c r="F23" s="290" t="s">
        <v>3185</v>
      </c>
      <c r="G23" s="375">
        <v>4100128681</v>
      </c>
      <c r="H23" s="382"/>
      <c r="I23" s="377" t="s">
        <v>3092</v>
      </c>
      <c r="J23" s="359"/>
      <c r="K23" s="375" t="s">
        <v>73</v>
      </c>
      <c r="L23" s="376"/>
      <c r="M23" s="302" t="s">
        <v>1584</v>
      </c>
      <c r="N23" s="8"/>
      <c r="O23" s="81">
        <v>3.92</v>
      </c>
      <c r="P23" s="296">
        <v>10</v>
      </c>
    </row>
    <row r="24" spans="1:16" ht="15" x14ac:dyDescent="0.25">
      <c r="A24" s="301"/>
      <c r="B24" s="375">
        <v>6</v>
      </c>
      <c r="C24" s="376"/>
      <c r="D24" s="386" t="s">
        <v>2466</v>
      </c>
      <c r="E24" s="382"/>
      <c r="F24" s="290" t="s">
        <v>3185</v>
      </c>
      <c r="G24" s="375">
        <v>4100128683</v>
      </c>
      <c r="H24" s="382"/>
      <c r="I24" s="377" t="s">
        <v>2467</v>
      </c>
      <c r="J24" s="359"/>
      <c r="K24" s="375" t="s">
        <v>73</v>
      </c>
      <c r="L24" s="376"/>
      <c r="M24" s="302" t="s">
        <v>3186</v>
      </c>
      <c r="N24" s="8"/>
      <c r="O24" s="81">
        <v>7.6</v>
      </c>
      <c r="P24" s="296">
        <v>10</v>
      </c>
    </row>
    <row r="25" spans="1:16" ht="15" x14ac:dyDescent="0.25">
      <c r="A25" s="301"/>
      <c r="B25" s="375">
        <v>7</v>
      </c>
      <c r="C25" s="376"/>
      <c r="D25" s="386" t="s">
        <v>2466</v>
      </c>
      <c r="E25" s="382"/>
      <c r="F25" s="290" t="s">
        <v>3185</v>
      </c>
      <c r="G25" s="375">
        <v>4100128683</v>
      </c>
      <c r="H25" s="382"/>
      <c r="I25" s="377" t="s">
        <v>2467</v>
      </c>
      <c r="J25" s="359"/>
      <c r="K25" s="375" t="s">
        <v>73</v>
      </c>
      <c r="L25" s="376"/>
      <c r="M25" s="302" t="s">
        <v>3186</v>
      </c>
      <c r="N25" s="8"/>
      <c r="O25" s="81">
        <v>7.6</v>
      </c>
      <c r="P25" s="296">
        <v>10</v>
      </c>
    </row>
    <row r="26" spans="1:16" ht="15" x14ac:dyDescent="0.25">
      <c r="A26" s="301"/>
      <c r="B26" s="375">
        <v>8</v>
      </c>
      <c r="C26" s="376"/>
      <c r="D26" s="386" t="s">
        <v>2466</v>
      </c>
      <c r="E26" s="382"/>
      <c r="F26" s="290" t="s">
        <v>3185</v>
      </c>
      <c r="G26" s="375">
        <v>4100128683</v>
      </c>
      <c r="H26" s="382"/>
      <c r="I26" s="377" t="s">
        <v>2467</v>
      </c>
      <c r="J26" s="359"/>
      <c r="K26" s="375" t="s">
        <v>73</v>
      </c>
      <c r="L26" s="376"/>
      <c r="M26" s="302" t="s">
        <v>3186</v>
      </c>
      <c r="N26" s="8"/>
      <c r="O26" s="81">
        <v>7.6</v>
      </c>
      <c r="P26" s="296">
        <v>10</v>
      </c>
    </row>
    <row r="27" spans="1:16" ht="15" x14ac:dyDescent="0.25">
      <c r="A27" s="301"/>
      <c r="B27" s="375">
        <v>9</v>
      </c>
      <c r="C27" s="376"/>
      <c r="D27" s="386" t="s">
        <v>2466</v>
      </c>
      <c r="E27" s="382"/>
      <c r="F27" s="290" t="s">
        <v>3185</v>
      </c>
      <c r="G27" s="375">
        <v>4100128683</v>
      </c>
      <c r="H27" s="382"/>
      <c r="I27" s="377" t="s">
        <v>2467</v>
      </c>
      <c r="J27" s="359"/>
      <c r="K27" s="375" t="s">
        <v>73</v>
      </c>
      <c r="L27" s="376"/>
      <c r="M27" s="302" t="s">
        <v>3186</v>
      </c>
      <c r="N27" s="8"/>
      <c r="O27" s="81">
        <v>7.6</v>
      </c>
      <c r="P27" s="296">
        <v>10</v>
      </c>
    </row>
    <row r="28" spans="1:16" ht="15" customHeight="1" x14ac:dyDescent="0.25">
      <c r="B28" s="365"/>
      <c r="C28" s="366"/>
      <c r="D28" s="367"/>
      <c r="E28" s="368"/>
      <c r="F28" s="190"/>
      <c r="G28" s="369"/>
      <c r="H28" s="370"/>
      <c r="I28" s="391"/>
      <c r="J28" s="370"/>
      <c r="K28" s="369"/>
      <c r="L28" s="368"/>
      <c r="M28" s="302"/>
      <c r="N28" s="297"/>
      <c r="O28" s="84"/>
      <c r="P28" s="296"/>
    </row>
    <row r="29" spans="1:16" ht="15" x14ac:dyDescent="0.25">
      <c r="A29" s="301"/>
      <c r="B29" s="288"/>
      <c r="C29" s="303"/>
      <c r="D29" s="392"/>
      <c r="E29" s="393"/>
      <c r="F29" s="393"/>
      <c r="G29" s="393"/>
      <c r="H29" s="393"/>
      <c r="I29" s="393"/>
      <c r="J29" s="291"/>
      <c r="K29" s="300"/>
      <c r="L29" s="305"/>
      <c r="M29" s="8"/>
      <c r="N29" s="8"/>
      <c r="O29" s="139">
        <f>SUM(O18:O27)</f>
        <v>55.680000000000007</v>
      </c>
      <c r="P29" s="296"/>
    </row>
    <row r="30" spans="1:16" ht="15.75" x14ac:dyDescent="0.25">
      <c r="A30" s="30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293"/>
      <c r="O30" s="75"/>
      <c r="P30" s="73">
        <f>SUM(P18:P28)</f>
        <v>91</v>
      </c>
    </row>
    <row r="31" spans="1:16" ht="15" x14ac:dyDescent="0.25">
      <c r="A31" s="301"/>
      <c r="B31" s="308"/>
      <c r="C31" s="45"/>
      <c r="D31" s="308"/>
      <c r="E31" s="45"/>
      <c r="F31" s="45"/>
      <c r="G31" s="308"/>
      <c r="I31" s="3"/>
      <c r="K31" s="308"/>
      <c r="L31" s="45"/>
      <c r="M31" s="301"/>
      <c r="N31" s="301"/>
      <c r="O31" s="86"/>
    </row>
    <row r="32" spans="1:16" ht="3.75" customHeight="1" x14ac:dyDescent="0.25">
      <c r="A32" s="301"/>
      <c r="B32" s="301"/>
      <c r="C32" s="301"/>
      <c r="D32" s="17"/>
      <c r="E32" s="308"/>
      <c r="F32" s="308"/>
      <c r="G32" s="308"/>
      <c r="H32" s="3"/>
      <c r="I32" s="3"/>
      <c r="J32" s="301"/>
      <c r="K32" s="301"/>
      <c r="L32" s="301"/>
      <c r="M32" s="301"/>
      <c r="N32" s="301"/>
      <c r="O32" s="301"/>
    </row>
    <row r="33" spans="1:15" ht="15" x14ac:dyDescent="0.25">
      <c r="A33" s="301"/>
      <c r="B33" s="301"/>
      <c r="C33" s="301"/>
      <c r="D33" s="301" t="s">
        <v>3157</v>
      </c>
      <c r="E33" s="309" t="s">
        <v>3188</v>
      </c>
      <c r="G33" s="301"/>
      <c r="H33" s="301"/>
      <c r="I33" s="301"/>
      <c r="J33" s="301"/>
      <c r="K33" s="301"/>
      <c r="L33" s="301"/>
      <c r="M33" s="301"/>
      <c r="N33" s="301"/>
      <c r="O33" s="301"/>
    </row>
    <row r="34" spans="1:15" ht="15" x14ac:dyDescent="0.25">
      <c r="A34" s="301"/>
      <c r="B34" s="301"/>
      <c r="C34" s="301"/>
      <c r="D34" s="301" t="s">
        <v>3158</v>
      </c>
      <c r="E34" s="309" t="s">
        <v>3187</v>
      </c>
      <c r="F34" s="3"/>
      <c r="G34" s="301"/>
      <c r="H34" s="301"/>
      <c r="I34" s="301"/>
      <c r="J34" s="301"/>
      <c r="K34" s="301"/>
      <c r="L34" s="301"/>
      <c r="M34" s="301"/>
      <c r="N34" s="301"/>
      <c r="O34" s="301"/>
    </row>
    <row r="35" spans="1:15" ht="15" x14ac:dyDescent="0.25">
      <c r="A35" s="301"/>
      <c r="B35" s="301"/>
      <c r="C35" s="301"/>
      <c r="D35" s="301"/>
      <c r="E35" s="309"/>
      <c r="F35" s="309"/>
      <c r="G35" s="301"/>
      <c r="H35" s="301"/>
      <c r="I35" s="301"/>
      <c r="J35" s="301"/>
      <c r="K35" s="301"/>
      <c r="L35" s="301"/>
      <c r="M35" s="301"/>
      <c r="N35" s="301"/>
      <c r="O35" s="301"/>
    </row>
    <row r="36" spans="1:15" ht="15" x14ac:dyDescent="0.25">
      <c r="A36" s="301"/>
      <c r="B36" s="301"/>
      <c r="C36" s="301"/>
      <c r="D36" s="301" t="s">
        <v>3160</v>
      </c>
      <c r="E36" s="309">
        <v>55.68</v>
      </c>
      <c r="F36" s="301"/>
      <c r="G36" s="301"/>
      <c r="H36" s="301"/>
      <c r="I36" s="301"/>
      <c r="J36" s="301"/>
      <c r="K36" s="301"/>
      <c r="L36" s="301"/>
      <c r="M36" s="301"/>
      <c r="N36" s="301"/>
      <c r="O36" s="301"/>
    </row>
    <row r="37" spans="1:15" ht="15" x14ac:dyDescent="0.25">
      <c r="A37" s="301"/>
      <c r="B37" s="301"/>
      <c r="C37" s="301"/>
      <c r="D37" s="301" t="s">
        <v>3161</v>
      </c>
      <c r="E37" s="309">
        <v>0.79200000000000004</v>
      </c>
      <c r="F37" s="301"/>
      <c r="G37" s="301"/>
      <c r="H37" s="301"/>
      <c r="I37" s="301"/>
      <c r="J37" s="301"/>
      <c r="K37" s="301"/>
      <c r="L37" s="301"/>
      <c r="M37" s="301"/>
      <c r="N37" s="301"/>
      <c r="O37" s="301"/>
    </row>
    <row r="38" spans="1:15" ht="15" x14ac:dyDescent="0.25">
      <c r="A38" s="301"/>
      <c r="B38" s="301"/>
      <c r="C38" s="301"/>
      <c r="D38" s="301" t="s">
        <v>3162</v>
      </c>
      <c r="E38" s="309">
        <v>64.58</v>
      </c>
      <c r="F38" s="301"/>
      <c r="G38" s="301"/>
      <c r="H38" s="301"/>
      <c r="I38" s="301"/>
      <c r="J38" s="301"/>
      <c r="K38" s="301"/>
      <c r="L38" s="301"/>
      <c r="M38" s="301"/>
      <c r="N38" s="301"/>
      <c r="O38" s="301"/>
    </row>
    <row r="39" spans="1:15" ht="15" x14ac:dyDescent="0.25">
      <c r="A39" s="301"/>
      <c r="B39" s="301"/>
      <c r="C39" s="301"/>
      <c r="D39" s="301" t="s">
        <v>3163</v>
      </c>
      <c r="E39" s="309">
        <v>1.1519999999999999</v>
      </c>
      <c r="F39" s="301"/>
      <c r="G39" s="301"/>
      <c r="H39" s="301"/>
      <c r="I39" s="301"/>
      <c r="J39" s="301"/>
      <c r="K39" s="301"/>
      <c r="L39" s="301"/>
      <c r="M39" s="301"/>
      <c r="N39" s="301"/>
      <c r="O39" s="301"/>
    </row>
    <row r="40" spans="1:15" ht="15" x14ac:dyDescent="0.25">
      <c r="A40" s="301"/>
      <c r="B40" s="301"/>
      <c r="C40" s="301"/>
      <c r="D40" s="301"/>
      <c r="E40" s="301"/>
      <c r="F40" s="301"/>
      <c r="G40" s="301"/>
      <c r="H40" s="301"/>
      <c r="I40" s="301"/>
      <c r="J40" s="301"/>
      <c r="K40" s="301"/>
      <c r="L40" s="301"/>
      <c r="M40" s="301"/>
      <c r="N40" s="301"/>
      <c r="O40" s="301"/>
    </row>
    <row r="41" spans="1:15" ht="15" x14ac:dyDescent="0.25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  <c r="O41" s="301"/>
    </row>
    <row r="42" spans="1:15" ht="15" x14ac:dyDescent="0.25">
      <c r="A42" s="301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  <c r="O42" s="301"/>
    </row>
    <row r="43" spans="1:15" ht="15" x14ac:dyDescent="0.25">
      <c r="A43" s="301"/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  <c r="O43" s="301"/>
    </row>
    <row r="44" spans="1:15" ht="15" x14ac:dyDescent="0.25">
      <c r="A44" s="301"/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  <c r="O44" s="301"/>
    </row>
    <row r="45" spans="1:15" ht="15" x14ac:dyDescent="0.25">
      <c r="A45" s="301"/>
      <c r="B45" s="301"/>
      <c r="C45" s="301"/>
      <c r="D45" s="301"/>
      <c r="E45" s="301"/>
      <c r="F45" s="301"/>
      <c r="G45" s="301"/>
      <c r="H45" s="301"/>
      <c r="I45" s="301"/>
      <c r="J45" s="301"/>
      <c r="K45" s="301"/>
      <c r="L45" s="301"/>
      <c r="M45" s="301"/>
      <c r="N45" s="301"/>
      <c r="O45" s="301"/>
    </row>
    <row r="46" spans="1:15" ht="15" x14ac:dyDescent="0.25">
      <c r="A46" s="301"/>
      <c r="B46" s="301"/>
      <c r="C46" s="301"/>
      <c r="D46" s="301"/>
      <c r="E46" s="301"/>
      <c r="F46" s="301"/>
      <c r="G46" s="301"/>
      <c r="H46" s="301"/>
      <c r="I46" s="301"/>
      <c r="J46" s="301"/>
      <c r="K46" s="301"/>
      <c r="L46" s="301"/>
      <c r="M46" s="301"/>
      <c r="N46" s="301"/>
      <c r="O46" s="301"/>
    </row>
    <row r="47" spans="1:15" ht="15" x14ac:dyDescent="0.25">
      <c r="A47" s="301"/>
      <c r="B47" s="301"/>
      <c r="C47" s="301"/>
      <c r="D47" s="301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</row>
    <row r="48" spans="1:15" ht="15" x14ac:dyDescent="0.25">
      <c r="A48" s="301"/>
      <c r="B48" s="301"/>
      <c r="C48" s="301"/>
      <c r="D48" s="301"/>
      <c r="E48" s="301"/>
      <c r="F48" s="301"/>
      <c r="G48" s="301"/>
      <c r="H48" s="301"/>
      <c r="I48" s="301"/>
      <c r="J48" s="301"/>
      <c r="K48" s="301"/>
      <c r="L48" s="301"/>
      <c r="M48" s="301"/>
      <c r="N48" s="301"/>
      <c r="O48" s="301"/>
    </row>
    <row r="49" spans="1:15" ht="15" x14ac:dyDescent="0.25">
      <c r="A49" s="301"/>
      <c r="B49" s="301"/>
      <c r="C49" s="301"/>
      <c r="D49" s="301"/>
      <c r="E49" s="301"/>
      <c r="F49" s="301"/>
      <c r="G49" s="301"/>
      <c r="H49" s="301"/>
      <c r="I49" s="301"/>
      <c r="J49" s="301"/>
      <c r="K49" s="301"/>
      <c r="L49" s="301"/>
      <c r="M49" s="301"/>
      <c r="N49" s="301"/>
      <c r="O49" s="301"/>
    </row>
    <row r="50" spans="1:15" ht="15" x14ac:dyDescent="0.25">
      <c r="A50" s="301"/>
      <c r="B50" s="301"/>
      <c r="C50" s="301"/>
      <c r="D50" s="301"/>
      <c r="E50" s="301"/>
      <c r="F50" s="301"/>
      <c r="G50" s="301"/>
      <c r="H50" s="301"/>
      <c r="I50" s="301"/>
      <c r="J50" s="301"/>
      <c r="K50" s="301"/>
      <c r="L50" s="301"/>
      <c r="M50" s="301"/>
      <c r="N50" s="301"/>
      <c r="O50" s="301"/>
    </row>
    <row r="51" spans="1:15" ht="15" x14ac:dyDescent="0.25">
      <c r="A51" s="301"/>
      <c r="B51" s="301"/>
      <c r="C51" s="301"/>
      <c r="D51" s="301"/>
      <c r="E51" s="301"/>
      <c r="F51" s="301"/>
      <c r="G51" s="301"/>
      <c r="H51" s="301"/>
      <c r="I51" s="301"/>
      <c r="J51" s="301"/>
      <c r="K51" s="301"/>
      <c r="L51" s="301"/>
      <c r="M51" s="301"/>
      <c r="N51" s="301"/>
      <c r="O51" s="301"/>
    </row>
    <row r="52" spans="1:15" ht="15" x14ac:dyDescent="0.25">
      <c r="A52" s="301"/>
      <c r="B52" s="301"/>
      <c r="C52" s="301"/>
      <c r="D52" s="301"/>
      <c r="E52" s="301"/>
      <c r="F52" s="301"/>
      <c r="G52" s="301"/>
      <c r="H52" s="301"/>
      <c r="I52" s="301"/>
      <c r="J52" s="301"/>
      <c r="K52" s="301"/>
      <c r="L52" s="301"/>
      <c r="M52" s="301"/>
      <c r="N52" s="301"/>
      <c r="O52" s="301"/>
    </row>
    <row r="53" spans="1:15" ht="15" x14ac:dyDescent="0.25">
      <c r="A53" s="301"/>
      <c r="B53" s="301"/>
      <c r="C53" s="301"/>
      <c r="D53" s="301"/>
      <c r="E53" s="301"/>
      <c r="F53" s="301"/>
      <c r="G53" s="301"/>
      <c r="H53" s="301"/>
      <c r="I53" s="301"/>
      <c r="J53" s="301"/>
      <c r="K53" s="301"/>
      <c r="L53" s="301"/>
      <c r="M53" s="301"/>
      <c r="N53" s="301"/>
      <c r="O53" s="301"/>
    </row>
    <row r="54" spans="1:15" ht="15" x14ac:dyDescent="0.25">
      <c r="F54" s="301"/>
    </row>
    <row r="55" spans="1:15" ht="15" x14ac:dyDescent="0.25">
      <c r="F55" s="30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65"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K20:L20"/>
    <mergeCell ref="B21:C21"/>
    <mergeCell ref="D21:E21"/>
    <mergeCell ref="G21:H21"/>
    <mergeCell ref="I21:J21"/>
    <mergeCell ref="K21:L21"/>
    <mergeCell ref="D29:I29"/>
    <mergeCell ref="B30:M30"/>
    <mergeCell ref="B19:C19"/>
    <mergeCell ref="D19:E19"/>
    <mergeCell ref="G19:H19"/>
    <mergeCell ref="I19:J19"/>
    <mergeCell ref="K19:L19"/>
    <mergeCell ref="B20:C20"/>
    <mergeCell ref="D20:E20"/>
    <mergeCell ref="G20:H20"/>
    <mergeCell ref="B28:C28"/>
    <mergeCell ref="D28:E28"/>
    <mergeCell ref="G28:H28"/>
    <mergeCell ref="I28:J28"/>
    <mergeCell ref="K28:L28"/>
    <mergeCell ref="I20:J20"/>
    <mergeCell ref="B18:C18"/>
    <mergeCell ref="D18:E18"/>
    <mergeCell ref="G18:H18"/>
    <mergeCell ref="I18:J18"/>
    <mergeCell ref="K18:L18"/>
    <mergeCell ref="F10:N10"/>
    <mergeCell ref="F12:G12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6B32-630E-41E4-95F8-52B4DDA778A7}">
  <sheetPr>
    <pageSetUpPr fitToPage="1"/>
  </sheetPr>
  <dimension ref="A1:O304"/>
  <sheetViews>
    <sheetView zoomScale="130" zoomScaleNormal="130" workbookViewId="0">
      <selection activeCell="D34" sqref="D34"/>
    </sheetView>
  </sheetViews>
  <sheetFormatPr baseColWidth="10" defaultColWidth="11.42578125" defaultRowHeight="12.75" x14ac:dyDescent="0.2"/>
  <cols>
    <col min="1" max="1" width="1" style="295" customWidth="1"/>
    <col min="2" max="2" width="6.7109375" style="295" customWidth="1"/>
    <col min="3" max="3" width="2" style="295" customWidth="1"/>
    <col min="4" max="4" width="17.85546875" style="295" customWidth="1"/>
    <col min="5" max="5" width="6.85546875" style="295" customWidth="1"/>
    <col min="6" max="6" width="18" style="295" customWidth="1"/>
    <col min="7" max="7" width="6.140625" style="295" customWidth="1"/>
    <col min="8" max="8" width="8.140625" style="295" customWidth="1"/>
    <col min="9" max="9" width="10.7109375" style="295" customWidth="1"/>
    <col min="10" max="10" width="4.140625" style="295" customWidth="1"/>
    <col min="11" max="11" width="9.85546875" style="295" customWidth="1"/>
    <col min="12" max="12" width="17.85546875" style="295" customWidth="1"/>
    <col min="13" max="13" width="6.7109375" style="295" customWidth="1"/>
    <col min="14" max="14" width="11.5703125" style="295" customWidth="1"/>
    <col min="15" max="15" width="11.28515625" style="295" customWidth="1"/>
    <col min="16" max="16" width="25.42578125" style="295" customWidth="1"/>
    <col min="17" max="16384" width="11.42578125" style="295"/>
  </cols>
  <sheetData>
    <row r="1" spans="1:15" ht="12.75" customHeight="1" x14ac:dyDescent="0.25">
      <c r="A1" s="301"/>
      <c r="B1" s="301"/>
      <c r="C1" s="301"/>
      <c r="D1" s="301"/>
      <c r="E1" s="301"/>
      <c r="F1" s="301"/>
      <c r="G1" s="301"/>
      <c r="H1" s="301"/>
      <c r="I1" s="301"/>
      <c r="M1" s="2" t="s">
        <v>1052</v>
      </c>
      <c r="O1" s="2"/>
    </row>
    <row r="2" spans="1:15" ht="12.75" customHeight="1" x14ac:dyDescent="0.25">
      <c r="A2" s="301"/>
      <c r="B2" s="301"/>
      <c r="C2" s="301"/>
      <c r="D2" s="301"/>
      <c r="E2" s="301"/>
      <c r="F2" s="301"/>
      <c r="G2" s="301"/>
      <c r="H2" s="301"/>
      <c r="I2" s="301"/>
      <c r="M2" s="301" t="s">
        <v>2468</v>
      </c>
      <c r="O2" s="301"/>
    </row>
    <row r="3" spans="1:15" ht="12.75" customHeight="1" x14ac:dyDescent="0.25">
      <c r="A3" s="301"/>
      <c r="B3" s="301"/>
      <c r="C3" s="301"/>
      <c r="D3" s="301"/>
      <c r="E3" s="301"/>
      <c r="F3" s="301"/>
      <c r="G3" s="301"/>
      <c r="H3" s="301"/>
      <c r="I3" s="301"/>
      <c r="M3" s="3" t="s">
        <v>10</v>
      </c>
      <c r="O3" s="301"/>
    </row>
    <row r="4" spans="1:15" ht="12.75" customHeight="1" x14ac:dyDescent="0.25">
      <c r="A4" s="301"/>
      <c r="B4" s="301"/>
      <c r="C4" s="301"/>
      <c r="D4" s="301"/>
      <c r="E4" s="301"/>
      <c r="F4" s="301"/>
      <c r="G4" s="301"/>
      <c r="H4" s="301"/>
      <c r="I4" s="301"/>
      <c r="M4" s="301" t="s">
        <v>13</v>
      </c>
      <c r="O4" s="301"/>
    </row>
    <row r="5" spans="1:15" ht="12.75" customHeight="1" x14ac:dyDescent="0.25">
      <c r="A5" s="301"/>
      <c r="B5" s="301"/>
      <c r="C5" s="301"/>
      <c r="D5" s="301"/>
      <c r="E5" s="301"/>
      <c r="F5" s="301"/>
      <c r="G5" s="301"/>
      <c r="H5" s="301"/>
      <c r="I5" s="301"/>
      <c r="M5" s="301" t="s">
        <v>685</v>
      </c>
      <c r="O5" s="301"/>
    </row>
    <row r="6" spans="1:15" ht="15" customHeight="1" x14ac:dyDescent="0.25">
      <c r="A6" s="301"/>
      <c r="B6" s="301" t="s">
        <v>0</v>
      </c>
      <c r="C6" s="301" t="s">
        <v>0</v>
      </c>
      <c r="F6" s="395" t="s">
        <v>12</v>
      </c>
      <c r="G6" s="396"/>
      <c r="H6" s="396"/>
      <c r="I6" s="396"/>
      <c r="J6" s="396"/>
      <c r="K6" s="396"/>
      <c r="L6" s="301"/>
      <c r="M6" s="301"/>
      <c r="N6" s="301"/>
    </row>
    <row r="7" spans="1:15" ht="4.5" customHeight="1" x14ac:dyDescent="0.25">
      <c r="A7" s="301"/>
      <c r="B7" s="301"/>
      <c r="C7" s="301"/>
      <c r="D7" s="2"/>
      <c r="E7" s="301"/>
      <c r="F7" s="301"/>
      <c r="G7" s="301"/>
      <c r="H7" s="301"/>
      <c r="I7" s="301"/>
      <c r="J7" s="301"/>
      <c r="K7" s="301"/>
      <c r="L7" s="301"/>
      <c r="M7" s="301"/>
      <c r="N7" s="301"/>
    </row>
    <row r="8" spans="1:15" ht="15" x14ac:dyDescent="0.25">
      <c r="A8" s="301"/>
      <c r="B8" s="301" t="s">
        <v>1</v>
      </c>
      <c r="C8" s="301"/>
      <c r="D8" s="301"/>
      <c r="E8" s="301"/>
      <c r="F8" s="377" t="s">
        <v>1357</v>
      </c>
      <c r="G8" s="374"/>
      <c r="H8" s="374"/>
      <c r="I8" s="374"/>
      <c r="J8" s="382"/>
      <c r="K8" s="301"/>
      <c r="L8" s="301"/>
      <c r="M8" s="301"/>
      <c r="N8" s="301"/>
    </row>
    <row r="9" spans="1:15" ht="8.1" customHeight="1" x14ac:dyDescent="0.25">
      <c r="A9" s="301"/>
      <c r="B9" s="301"/>
      <c r="C9" s="301"/>
      <c r="D9" s="301"/>
      <c r="E9" s="301"/>
      <c r="F9" s="301"/>
      <c r="G9" s="301"/>
      <c r="H9" s="301"/>
      <c r="I9" s="301"/>
      <c r="J9" s="301"/>
      <c r="K9" s="301"/>
      <c r="L9" s="301"/>
      <c r="M9" s="301"/>
      <c r="N9" s="301"/>
    </row>
    <row r="10" spans="1:15" ht="15" x14ac:dyDescent="0.25">
      <c r="A10" s="301"/>
      <c r="B10" s="301" t="s">
        <v>2</v>
      </c>
      <c r="C10" s="301"/>
      <c r="D10" s="301"/>
      <c r="E10" s="30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301"/>
      <c r="B11" s="301"/>
      <c r="C11" s="301"/>
      <c r="D11" s="301"/>
      <c r="E11" s="301"/>
      <c r="F11" s="301"/>
      <c r="G11" s="301"/>
      <c r="H11" s="301"/>
      <c r="I11" s="301"/>
      <c r="J11" s="301"/>
      <c r="K11" s="301"/>
      <c r="L11" s="301"/>
      <c r="M11" s="301"/>
      <c r="N11" s="301"/>
    </row>
    <row r="12" spans="1:15" ht="15" x14ac:dyDescent="0.25">
      <c r="A12" s="301"/>
      <c r="B12" s="301" t="s">
        <v>3</v>
      </c>
      <c r="C12" s="301"/>
      <c r="D12" s="301"/>
      <c r="E12" s="301"/>
      <c r="F12" s="358">
        <v>46219</v>
      </c>
      <c r="G12" s="359"/>
      <c r="J12" s="301"/>
      <c r="K12" s="301" t="s">
        <v>0</v>
      </c>
      <c r="L12" s="301"/>
      <c r="M12" s="301"/>
      <c r="N12" s="301"/>
    </row>
    <row r="13" spans="1:15" ht="8.1" customHeight="1" x14ac:dyDescent="0.25">
      <c r="A13" s="301"/>
      <c r="B13" s="301"/>
      <c r="C13" s="301"/>
      <c r="D13" s="301"/>
      <c r="E13" s="301"/>
      <c r="F13" s="301"/>
      <c r="G13" s="301"/>
      <c r="H13" s="301"/>
      <c r="I13" s="301"/>
      <c r="J13" s="301"/>
      <c r="L13" s="301"/>
      <c r="M13" s="301"/>
      <c r="N13" s="301"/>
    </row>
    <row r="14" spans="1:15" ht="15" x14ac:dyDescent="0.25">
      <c r="A14" s="301"/>
      <c r="B14" s="301" t="s">
        <v>4</v>
      </c>
      <c r="C14" s="301"/>
      <c r="D14" s="301"/>
      <c r="E14" s="301"/>
      <c r="F14" s="301"/>
      <c r="G14" s="301"/>
      <c r="H14" s="301"/>
      <c r="I14" s="301"/>
      <c r="J14" s="301"/>
      <c r="M14" s="375" t="s">
        <v>20</v>
      </c>
      <c r="N14" s="376"/>
      <c r="O14" s="231">
        <v>260254</v>
      </c>
    </row>
    <row r="15" spans="1:15" ht="7.5" customHeight="1" x14ac:dyDescent="0.25">
      <c r="A15" s="301"/>
      <c r="B15" s="301"/>
      <c r="C15" s="301"/>
      <c r="D15" s="301"/>
      <c r="E15" s="301"/>
      <c r="F15" s="301"/>
      <c r="G15" s="301"/>
      <c r="H15" s="301"/>
      <c r="I15" s="301"/>
      <c r="J15" s="301"/>
      <c r="K15" s="301"/>
      <c r="L15" s="301"/>
      <c r="M15" s="301"/>
      <c r="N15" s="301"/>
    </row>
    <row r="16" spans="1:15" ht="15" x14ac:dyDescent="0.25">
      <c r="A16" s="301"/>
      <c r="B16" s="383" t="s">
        <v>374</v>
      </c>
      <c r="C16" s="394"/>
      <c r="D16" s="383" t="s">
        <v>375</v>
      </c>
      <c r="E16" s="384"/>
      <c r="F16" s="299" t="s">
        <v>1961</v>
      </c>
      <c r="G16" s="383" t="s">
        <v>376</v>
      </c>
      <c r="H16" s="384"/>
      <c r="I16" s="385" t="s">
        <v>377</v>
      </c>
      <c r="J16" s="384"/>
      <c r="K16" s="298" t="s">
        <v>718</v>
      </c>
      <c r="L16" s="298" t="s">
        <v>379</v>
      </c>
      <c r="M16" s="298" t="s">
        <v>413</v>
      </c>
      <c r="N16" s="298" t="s">
        <v>383</v>
      </c>
      <c r="O16" s="299" t="s">
        <v>380</v>
      </c>
    </row>
    <row r="17" spans="1:15" ht="15" x14ac:dyDescent="0.25">
      <c r="A17" s="301"/>
      <c r="B17" s="185" t="s">
        <v>22</v>
      </c>
      <c r="C17" s="186"/>
      <c r="D17" s="300"/>
      <c r="E17" s="305"/>
      <c r="F17" s="305"/>
      <c r="G17" s="300"/>
      <c r="H17" s="291"/>
      <c r="I17" s="306"/>
      <c r="J17" s="291"/>
      <c r="K17" s="300"/>
      <c r="L17" s="8"/>
      <c r="M17" s="8"/>
      <c r="N17" s="195">
        <f>SUM(N18:N28)+8.24</f>
        <v>88.47999999999999</v>
      </c>
      <c r="O17" s="296"/>
    </row>
    <row r="18" spans="1:15" ht="15" customHeight="1" x14ac:dyDescent="0.25">
      <c r="B18" s="375">
        <v>1</v>
      </c>
      <c r="C18" s="376"/>
      <c r="D18" s="367" t="s">
        <v>3004</v>
      </c>
      <c r="E18" s="368"/>
      <c r="F18" s="9" t="s">
        <v>3181</v>
      </c>
      <c r="G18" s="369">
        <v>4100128691</v>
      </c>
      <c r="H18" s="370"/>
      <c r="I18" s="371" t="s">
        <v>3005</v>
      </c>
      <c r="J18" s="372"/>
      <c r="K18" s="290" t="s">
        <v>76</v>
      </c>
      <c r="L18" s="302" t="s">
        <v>3182</v>
      </c>
      <c r="M18" s="8"/>
      <c r="N18" s="81">
        <v>6.76</v>
      </c>
      <c r="O18" s="296">
        <v>10</v>
      </c>
    </row>
    <row r="19" spans="1:15" ht="15" customHeight="1" x14ac:dyDescent="0.25">
      <c r="B19" s="375">
        <v>2</v>
      </c>
      <c r="C19" s="376"/>
      <c r="D19" s="367" t="s">
        <v>3004</v>
      </c>
      <c r="E19" s="368"/>
      <c r="F19" s="9" t="s">
        <v>3181</v>
      </c>
      <c r="G19" s="369">
        <v>4100128691</v>
      </c>
      <c r="H19" s="370"/>
      <c r="I19" s="371" t="s">
        <v>3005</v>
      </c>
      <c r="J19" s="372"/>
      <c r="K19" s="290" t="s">
        <v>76</v>
      </c>
      <c r="L19" s="302" t="s">
        <v>3182</v>
      </c>
      <c r="M19" s="8"/>
      <c r="N19" s="81">
        <v>6.76</v>
      </c>
      <c r="O19" s="296">
        <v>10</v>
      </c>
    </row>
    <row r="20" spans="1:15" ht="15" customHeight="1" x14ac:dyDescent="0.25">
      <c r="B20" s="375">
        <v>3</v>
      </c>
      <c r="C20" s="376"/>
      <c r="D20" s="367" t="s">
        <v>3004</v>
      </c>
      <c r="E20" s="368"/>
      <c r="F20" s="9" t="s">
        <v>3181</v>
      </c>
      <c r="G20" s="369">
        <v>4100128691</v>
      </c>
      <c r="H20" s="370"/>
      <c r="I20" s="371" t="s">
        <v>3005</v>
      </c>
      <c r="J20" s="372"/>
      <c r="K20" s="290" t="s">
        <v>76</v>
      </c>
      <c r="L20" s="302" t="s">
        <v>3182</v>
      </c>
      <c r="M20" s="8"/>
      <c r="N20" s="81">
        <v>6.76</v>
      </c>
      <c r="O20" s="296">
        <v>10</v>
      </c>
    </row>
    <row r="21" spans="1:15" ht="15" customHeight="1" x14ac:dyDescent="0.25">
      <c r="B21" s="375">
        <v>4</v>
      </c>
      <c r="C21" s="376"/>
      <c r="D21" s="367" t="s">
        <v>3004</v>
      </c>
      <c r="E21" s="368"/>
      <c r="F21" s="9" t="s">
        <v>3181</v>
      </c>
      <c r="G21" s="369">
        <v>4100128691</v>
      </c>
      <c r="H21" s="370"/>
      <c r="I21" s="371" t="s">
        <v>3005</v>
      </c>
      <c r="J21" s="372"/>
      <c r="K21" s="290" t="s">
        <v>76</v>
      </c>
      <c r="L21" s="302" t="s">
        <v>3182</v>
      </c>
      <c r="M21" s="8"/>
      <c r="N21" s="81">
        <v>6.76</v>
      </c>
      <c r="O21" s="296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3181</v>
      </c>
      <c r="G22" s="369">
        <v>4100128690</v>
      </c>
      <c r="H22" s="370"/>
      <c r="I22" s="371" t="s">
        <v>2467</v>
      </c>
      <c r="J22" s="372"/>
      <c r="K22" s="290" t="s">
        <v>76</v>
      </c>
      <c r="L22" s="302" t="s">
        <v>387</v>
      </c>
      <c r="M22" s="8"/>
      <c r="N22" s="81">
        <v>7.6</v>
      </c>
      <c r="O22" s="296">
        <v>10</v>
      </c>
    </row>
    <row r="23" spans="1:15" ht="15" customHeight="1" x14ac:dyDescent="0.25">
      <c r="B23" s="375">
        <v>6</v>
      </c>
      <c r="C23" s="376"/>
      <c r="D23" s="367" t="s">
        <v>2466</v>
      </c>
      <c r="E23" s="368"/>
      <c r="F23" s="9" t="s">
        <v>3181</v>
      </c>
      <c r="G23" s="369">
        <v>4100128690</v>
      </c>
      <c r="H23" s="370"/>
      <c r="I23" s="371" t="s">
        <v>2467</v>
      </c>
      <c r="J23" s="372"/>
      <c r="K23" s="290" t="s">
        <v>76</v>
      </c>
      <c r="L23" s="302" t="s">
        <v>387</v>
      </c>
      <c r="M23" s="8"/>
      <c r="N23" s="81">
        <v>7.6</v>
      </c>
      <c r="O23" s="296">
        <v>10</v>
      </c>
    </row>
    <row r="24" spans="1:15" ht="15" customHeight="1" x14ac:dyDescent="0.25">
      <c r="B24" s="375">
        <v>7</v>
      </c>
      <c r="C24" s="376"/>
      <c r="D24" s="367" t="s">
        <v>2466</v>
      </c>
      <c r="E24" s="368"/>
      <c r="F24" s="9" t="s">
        <v>3181</v>
      </c>
      <c r="G24" s="369">
        <v>4100128690</v>
      </c>
      <c r="H24" s="370"/>
      <c r="I24" s="371" t="s">
        <v>2467</v>
      </c>
      <c r="J24" s="372"/>
      <c r="K24" s="290" t="s">
        <v>76</v>
      </c>
      <c r="L24" s="302" t="s">
        <v>387</v>
      </c>
      <c r="M24" s="8"/>
      <c r="N24" s="81">
        <v>7.6</v>
      </c>
      <c r="O24" s="296">
        <v>10</v>
      </c>
    </row>
    <row r="25" spans="1:15" ht="15" customHeight="1" x14ac:dyDescent="0.25">
      <c r="B25" s="375">
        <v>8</v>
      </c>
      <c r="C25" s="376"/>
      <c r="D25" s="367" t="s">
        <v>2466</v>
      </c>
      <c r="E25" s="368"/>
      <c r="F25" s="9" t="s">
        <v>3181</v>
      </c>
      <c r="G25" s="369">
        <v>4100128690</v>
      </c>
      <c r="H25" s="370"/>
      <c r="I25" s="371" t="s">
        <v>2467</v>
      </c>
      <c r="J25" s="372"/>
      <c r="K25" s="290" t="s">
        <v>76</v>
      </c>
      <c r="L25" s="302" t="s">
        <v>3182</v>
      </c>
      <c r="M25" s="8"/>
      <c r="N25" s="81">
        <v>7.6</v>
      </c>
      <c r="O25" s="296">
        <v>10</v>
      </c>
    </row>
    <row r="26" spans="1:15" ht="15" customHeight="1" x14ac:dyDescent="0.25">
      <c r="B26" s="375">
        <v>9</v>
      </c>
      <c r="C26" s="376"/>
      <c r="D26" s="367" t="s">
        <v>2466</v>
      </c>
      <c r="E26" s="368"/>
      <c r="F26" s="9" t="s">
        <v>3181</v>
      </c>
      <c r="G26" s="369">
        <v>4100128690</v>
      </c>
      <c r="H26" s="370"/>
      <c r="I26" s="371" t="s">
        <v>2467</v>
      </c>
      <c r="J26" s="372"/>
      <c r="K26" s="290" t="s">
        <v>76</v>
      </c>
      <c r="L26" s="302" t="s">
        <v>3182</v>
      </c>
      <c r="M26" s="8"/>
      <c r="N26" s="81">
        <v>7.6</v>
      </c>
      <c r="O26" s="296">
        <v>10</v>
      </c>
    </row>
    <row r="27" spans="1:15" ht="15" customHeight="1" x14ac:dyDescent="0.25">
      <c r="B27" s="375">
        <v>10</v>
      </c>
      <c r="C27" s="376"/>
      <c r="D27" s="367" t="s">
        <v>2466</v>
      </c>
      <c r="E27" s="368"/>
      <c r="F27" s="9" t="s">
        <v>3181</v>
      </c>
      <c r="G27" s="369">
        <v>4100128690</v>
      </c>
      <c r="H27" s="370"/>
      <c r="I27" s="371" t="s">
        <v>2467</v>
      </c>
      <c r="J27" s="372"/>
      <c r="K27" s="290" t="s">
        <v>76</v>
      </c>
      <c r="L27" s="302" t="s">
        <v>3182</v>
      </c>
      <c r="M27" s="8"/>
      <c r="N27" s="81">
        <v>7.6</v>
      </c>
      <c r="O27" s="296">
        <v>10</v>
      </c>
    </row>
    <row r="28" spans="1:15" ht="15" customHeight="1" x14ac:dyDescent="0.25">
      <c r="B28" s="375">
        <v>11</v>
      </c>
      <c r="C28" s="376"/>
      <c r="D28" s="367" t="s">
        <v>2466</v>
      </c>
      <c r="E28" s="368"/>
      <c r="F28" s="9" t="s">
        <v>3181</v>
      </c>
      <c r="G28" s="369">
        <v>4100128690</v>
      </c>
      <c r="H28" s="370"/>
      <c r="I28" s="371" t="s">
        <v>2467</v>
      </c>
      <c r="J28" s="372"/>
      <c r="K28" s="290" t="s">
        <v>76</v>
      </c>
      <c r="L28" s="302" t="s">
        <v>3182</v>
      </c>
      <c r="M28" s="8"/>
      <c r="N28" s="81">
        <v>7.6</v>
      </c>
      <c r="O28" s="296">
        <v>10</v>
      </c>
    </row>
    <row r="29" spans="1:15" ht="15" x14ac:dyDescent="0.25">
      <c r="A29" s="301"/>
      <c r="B29" s="365"/>
      <c r="C29" s="366"/>
      <c r="D29" s="367"/>
      <c r="E29" s="368"/>
      <c r="F29" s="289"/>
      <c r="G29" s="369"/>
      <c r="H29" s="370"/>
      <c r="I29" s="391"/>
      <c r="J29" s="370"/>
      <c r="K29" s="290"/>
      <c r="L29" s="302"/>
      <c r="M29" s="297"/>
      <c r="N29" s="84"/>
      <c r="O29" s="296"/>
    </row>
    <row r="30" spans="1:15" ht="15" x14ac:dyDescent="0.25">
      <c r="A30" s="301"/>
      <c r="B30" s="288"/>
      <c r="C30" s="303"/>
      <c r="D30" s="392"/>
      <c r="E30" s="393"/>
      <c r="F30" s="393"/>
      <c r="G30" s="393"/>
      <c r="H30" s="393"/>
      <c r="I30" s="393"/>
      <c r="J30" s="291"/>
      <c r="K30" s="300"/>
      <c r="L30" s="8"/>
      <c r="M30" s="8"/>
      <c r="N30" s="139">
        <f>SUM(N18:N28)</f>
        <v>80.239999999999995</v>
      </c>
      <c r="O30" s="296"/>
    </row>
    <row r="31" spans="1:15" ht="15.75" x14ac:dyDescent="0.25">
      <c r="A31" s="30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293"/>
      <c r="N31" s="75"/>
      <c r="O31" s="73">
        <f>SUM(O18:O29)</f>
        <v>110</v>
      </c>
    </row>
    <row r="32" spans="1:15" ht="15" x14ac:dyDescent="0.25">
      <c r="A32" s="301"/>
      <c r="B32" s="308"/>
      <c r="C32" s="45"/>
      <c r="D32" s="308"/>
      <c r="E32" s="45"/>
      <c r="F32" s="45"/>
      <c r="G32" s="308"/>
      <c r="I32" s="3"/>
      <c r="K32" s="308"/>
      <c r="L32" s="301"/>
      <c r="M32" s="301"/>
      <c r="N32" s="86"/>
    </row>
    <row r="33" spans="1:14" ht="3.75" customHeight="1" x14ac:dyDescent="0.25">
      <c r="A33" s="301"/>
      <c r="B33" s="301"/>
      <c r="C33" s="301"/>
      <c r="D33" s="17"/>
      <c r="E33" s="308"/>
      <c r="F33" s="308"/>
      <c r="G33" s="308"/>
      <c r="H33" s="3"/>
      <c r="I33" s="3"/>
      <c r="J33" s="301"/>
      <c r="K33" s="301"/>
      <c r="L33" s="301"/>
      <c r="M33" s="301"/>
      <c r="N33" s="301"/>
    </row>
    <row r="34" spans="1:14" ht="15" customHeight="1" x14ac:dyDescent="0.25">
      <c r="A34" s="301"/>
      <c r="B34" s="301"/>
      <c r="C34" s="301"/>
      <c r="D34" s="301" t="s">
        <v>3157</v>
      </c>
      <c r="E34" s="309" t="s">
        <v>3183</v>
      </c>
      <c r="I34" s="301"/>
      <c r="J34" s="301"/>
      <c r="K34" s="301"/>
      <c r="L34" s="301"/>
      <c r="M34" s="301"/>
      <c r="N34" s="301"/>
    </row>
    <row r="35" spans="1:14" ht="15" x14ac:dyDescent="0.25">
      <c r="A35" s="301"/>
      <c r="B35" s="301"/>
      <c r="C35" s="301"/>
      <c r="D35" s="301" t="s">
        <v>3158</v>
      </c>
      <c r="E35" s="309" t="s">
        <v>3184</v>
      </c>
      <c r="F35" s="3"/>
      <c r="G35" s="301"/>
      <c r="H35" s="301"/>
      <c r="I35" s="301"/>
      <c r="J35" s="301"/>
      <c r="K35" s="301"/>
      <c r="L35" s="301"/>
      <c r="M35" s="301"/>
      <c r="N35" s="301"/>
    </row>
    <row r="36" spans="1:14" ht="15" x14ac:dyDescent="0.25">
      <c r="A36" s="301"/>
      <c r="B36" s="301"/>
      <c r="C36" s="301"/>
      <c r="D36" s="301"/>
      <c r="E36" s="309"/>
      <c r="F36" s="309"/>
      <c r="G36" s="301"/>
      <c r="H36" s="301"/>
      <c r="I36" s="301"/>
      <c r="J36" s="301"/>
      <c r="K36" s="301"/>
      <c r="L36" s="301"/>
      <c r="M36" s="301"/>
      <c r="N36" s="301"/>
    </row>
    <row r="37" spans="1:14" ht="15" x14ac:dyDescent="0.25">
      <c r="A37" s="301"/>
      <c r="B37" s="301"/>
      <c r="C37" s="301"/>
      <c r="D37" s="301" t="s">
        <v>3160</v>
      </c>
      <c r="E37" s="309">
        <v>80.239999999999995</v>
      </c>
      <c r="F37" s="301"/>
      <c r="G37" s="301"/>
      <c r="H37" s="301"/>
      <c r="I37" s="301"/>
      <c r="J37" s="301"/>
      <c r="K37" s="301"/>
      <c r="L37" s="301"/>
      <c r="M37" s="301"/>
      <c r="N37" s="301"/>
    </row>
    <row r="38" spans="1:14" ht="15" x14ac:dyDescent="0.25">
      <c r="A38" s="301"/>
      <c r="B38" s="301"/>
      <c r="C38" s="301"/>
      <c r="D38" s="301" t="s">
        <v>3161</v>
      </c>
      <c r="E38" s="309">
        <v>1.056</v>
      </c>
      <c r="F38" s="301"/>
      <c r="G38" s="301"/>
      <c r="H38" s="301"/>
      <c r="I38" s="301"/>
      <c r="J38" s="301"/>
      <c r="K38" s="301"/>
      <c r="L38" s="301"/>
      <c r="M38" s="301"/>
      <c r="N38" s="301"/>
    </row>
    <row r="39" spans="1:14" ht="15" x14ac:dyDescent="0.25">
      <c r="A39" s="301"/>
      <c r="B39" s="301"/>
      <c r="C39" s="301"/>
      <c r="D39" s="301" t="s">
        <v>3162</v>
      </c>
      <c r="E39" s="309">
        <v>88.48</v>
      </c>
      <c r="F39" s="301"/>
      <c r="G39" s="301"/>
      <c r="H39" s="301"/>
      <c r="I39" s="301"/>
      <c r="J39" s="301"/>
      <c r="K39" s="301"/>
      <c r="L39" s="301"/>
      <c r="M39" s="301"/>
      <c r="N39" s="301"/>
    </row>
    <row r="40" spans="1:14" ht="15" x14ac:dyDescent="0.25">
      <c r="A40" s="301"/>
      <c r="B40" s="301"/>
      <c r="C40" s="301"/>
      <c r="D40" s="301" t="s">
        <v>3163</v>
      </c>
      <c r="E40" s="309">
        <v>1.248</v>
      </c>
      <c r="F40" s="301"/>
      <c r="G40" s="301"/>
      <c r="H40" s="301"/>
      <c r="I40" s="301"/>
      <c r="J40" s="301"/>
      <c r="K40" s="301"/>
      <c r="L40" s="301"/>
      <c r="M40" s="301"/>
      <c r="N40" s="301"/>
    </row>
    <row r="41" spans="1:14" ht="15" x14ac:dyDescent="0.25">
      <c r="A41" s="301"/>
      <c r="B41" s="301"/>
      <c r="C41" s="301"/>
      <c r="D41" s="301"/>
      <c r="E41" s="301"/>
      <c r="F41" s="301"/>
      <c r="G41" s="301"/>
      <c r="H41" s="301"/>
      <c r="I41" s="301"/>
      <c r="J41" s="301"/>
      <c r="K41" s="301"/>
      <c r="L41" s="301"/>
      <c r="M41" s="301"/>
      <c r="N41" s="301"/>
    </row>
    <row r="42" spans="1:14" ht="15" x14ac:dyDescent="0.25">
      <c r="A42" s="301"/>
      <c r="B42" s="301"/>
      <c r="C42" s="301"/>
      <c r="D42" s="301"/>
      <c r="E42" s="301"/>
      <c r="F42" s="301"/>
      <c r="G42" s="301"/>
      <c r="H42" s="301"/>
      <c r="I42" s="301"/>
      <c r="J42" s="301"/>
      <c r="K42" s="301"/>
      <c r="L42" s="301"/>
      <c r="M42" s="301"/>
      <c r="N42" s="301"/>
    </row>
    <row r="43" spans="1:14" ht="15" x14ac:dyDescent="0.25">
      <c r="A43" s="301"/>
      <c r="B43" s="301"/>
      <c r="C43" s="301"/>
      <c r="D43" s="301"/>
      <c r="E43" s="301"/>
      <c r="F43" s="301"/>
      <c r="G43" s="301"/>
      <c r="H43" s="301"/>
      <c r="I43" s="301"/>
      <c r="J43" s="301"/>
      <c r="K43" s="301"/>
      <c r="L43" s="301"/>
      <c r="M43" s="301"/>
      <c r="N43" s="301"/>
    </row>
    <row r="44" spans="1:14" ht="15" x14ac:dyDescent="0.25">
      <c r="A44" s="301"/>
      <c r="B44" s="301"/>
      <c r="C44" s="301"/>
      <c r="D44" s="301"/>
      <c r="E44" s="301"/>
      <c r="F44" s="301"/>
      <c r="G44" s="301"/>
      <c r="H44" s="301"/>
      <c r="I44" s="301"/>
      <c r="J44" s="301"/>
      <c r="K44" s="301"/>
      <c r="L44" s="301"/>
      <c r="M44" s="301"/>
      <c r="N44" s="301"/>
    </row>
    <row r="288" ht="8.25" customHeight="1" x14ac:dyDescent="0.2"/>
    <row r="290" ht="8.25" customHeight="1" x14ac:dyDescent="0.2"/>
    <row r="292" ht="9" customHeight="1" x14ac:dyDescent="0.2"/>
    <row r="294" ht="7.5" customHeight="1" x14ac:dyDescent="0.2"/>
    <row r="296" ht="6.75" customHeight="1" x14ac:dyDescent="0.2"/>
    <row r="298" ht="7.5" customHeight="1" x14ac:dyDescent="0.2"/>
    <row r="300" ht="9" customHeight="1" x14ac:dyDescent="0.2"/>
    <row r="302" ht="7.5" customHeight="1" x14ac:dyDescent="0.2"/>
    <row r="304" ht="8.25" customHeight="1" x14ac:dyDescent="0.2"/>
  </sheetData>
  <mergeCells count="59">
    <mergeCell ref="B28:C28"/>
    <mergeCell ref="D28:E28"/>
    <mergeCell ref="G28:H28"/>
    <mergeCell ref="I28:J28"/>
    <mergeCell ref="G26:H26"/>
    <mergeCell ref="I26:J26"/>
    <mergeCell ref="B27:C27"/>
    <mergeCell ref="D27:E27"/>
    <mergeCell ref="G27:H27"/>
    <mergeCell ref="I27:J27"/>
    <mergeCell ref="D30:I30"/>
    <mergeCell ref="B31:L31"/>
    <mergeCell ref="B22:C22"/>
    <mergeCell ref="D22:E22"/>
    <mergeCell ref="G22:H22"/>
    <mergeCell ref="I22:J22"/>
    <mergeCell ref="B24:C24"/>
    <mergeCell ref="D24:E24"/>
    <mergeCell ref="G24:H24"/>
    <mergeCell ref="I24:J24"/>
    <mergeCell ref="B23:C23"/>
    <mergeCell ref="D23:E23"/>
    <mergeCell ref="G23:H23"/>
    <mergeCell ref="I23:J23"/>
    <mergeCell ref="B29:C29"/>
    <mergeCell ref="D29:E29"/>
    <mergeCell ref="G29:H29"/>
    <mergeCell ref="I29:J29"/>
    <mergeCell ref="B25:C25"/>
    <mergeCell ref="D25:E25"/>
    <mergeCell ref="B20:C20"/>
    <mergeCell ref="D20:E20"/>
    <mergeCell ref="G20:H20"/>
    <mergeCell ref="I20:J20"/>
    <mergeCell ref="B21:C21"/>
    <mergeCell ref="D21:E21"/>
    <mergeCell ref="G21:H21"/>
    <mergeCell ref="I21:J21"/>
    <mergeCell ref="G25:H25"/>
    <mergeCell ref="I25:J25"/>
    <mergeCell ref="B26:C26"/>
    <mergeCell ref="D26:E26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3A72-0E67-4A81-B1D6-B7986132683B}">
  <sheetPr>
    <pageSetUpPr fitToPage="1"/>
  </sheetPr>
  <dimension ref="B1:P319"/>
  <sheetViews>
    <sheetView topLeftCell="A14" zoomScaleNormal="100" workbookViewId="0">
      <selection activeCell="E51" sqref="E51"/>
    </sheetView>
  </sheetViews>
  <sheetFormatPr baseColWidth="10" defaultColWidth="11.42578125" defaultRowHeight="12.75" x14ac:dyDescent="0.2"/>
  <cols>
    <col min="1" max="1" width="2.7109375" style="272" customWidth="1"/>
    <col min="2" max="2" width="6.7109375" style="272" customWidth="1"/>
    <col min="3" max="3" width="2.42578125" style="272" customWidth="1"/>
    <col min="4" max="4" width="17.7109375" style="272" customWidth="1"/>
    <col min="5" max="5" width="10.5703125" style="272" customWidth="1"/>
    <col min="6" max="6" width="17" style="272" customWidth="1"/>
    <col min="7" max="8" width="6.140625" style="272" customWidth="1"/>
    <col min="9" max="9" width="10.7109375" style="272" customWidth="1"/>
    <col min="10" max="10" width="3.5703125" style="272" customWidth="1"/>
    <col min="11" max="11" width="9.85546875" style="272" customWidth="1"/>
    <col min="12" max="12" width="4.7109375" style="272" customWidth="1"/>
    <col min="13" max="13" width="19.7109375" style="272" customWidth="1"/>
    <col min="14" max="14" width="4.7109375" style="272" customWidth="1"/>
    <col min="15" max="15" width="12.140625" style="272" customWidth="1"/>
    <col min="16" max="16" width="11.28515625" style="272" customWidth="1"/>
    <col min="17" max="16384" width="11.42578125" style="272"/>
  </cols>
  <sheetData>
    <row r="1" spans="2:16" ht="12.75" customHeight="1" x14ac:dyDescent="0.25">
      <c r="B1" s="271"/>
      <c r="C1" s="271"/>
      <c r="D1" s="271"/>
      <c r="E1" s="271"/>
      <c r="F1" s="271"/>
      <c r="G1" s="271"/>
      <c r="H1" s="271"/>
      <c r="I1" s="271"/>
      <c r="N1" s="2" t="s">
        <v>1052</v>
      </c>
      <c r="O1" s="2"/>
      <c r="P1" s="2"/>
    </row>
    <row r="2" spans="2:16" ht="12.75" customHeight="1" x14ac:dyDescent="0.25">
      <c r="B2" s="271"/>
      <c r="C2" s="271"/>
      <c r="D2" s="271"/>
      <c r="E2" s="271"/>
      <c r="F2" s="271"/>
      <c r="G2" s="271"/>
      <c r="H2" s="271"/>
      <c r="I2" s="271"/>
      <c r="N2" s="271" t="s">
        <v>931</v>
      </c>
      <c r="O2" s="271"/>
      <c r="P2" s="271"/>
    </row>
    <row r="3" spans="2:16" ht="12.75" customHeight="1" x14ac:dyDescent="0.25">
      <c r="B3" s="271"/>
      <c r="C3" s="271"/>
      <c r="D3" s="271"/>
      <c r="E3" s="271"/>
      <c r="F3" s="271"/>
      <c r="G3" s="271"/>
      <c r="H3" s="271"/>
      <c r="I3" s="271"/>
      <c r="N3" s="3" t="s">
        <v>10</v>
      </c>
      <c r="O3" s="271"/>
      <c r="P3" s="271"/>
    </row>
    <row r="4" spans="2:16" ht="12.75" customHeight="1" x14ac:dyDescent="0.25">
      <c r="B4" s="271"/>
      <c r="C4" s="271"/>
      <c r="D4" s="271"/>
      <c r="E4" s="271"/>
      <c r="F4" s="271"/>
      <c r="G4" s="271"/>
      <c r="H4" s="271"/>
      <c r="I4" s="271"/>
      <c r="N4" s="188" t="s">
        <v>1963</v>
      </c>
      <c r="O4" s="271"/>
      <c r="P4" s="271"/>
    </row>
    <row r="5" spans="2:16" ht="12.75" customHeight="1" x14ac:dyDescent="0.25">
      <c r="B5" s="271"/>
      <c r="C5" s="271"/>
      <c r="D5" s="271"/>
      <c r="E5" s="271"/>
      <c r="F5" s="271"/>
      <c r="G5" s="271"/>
      <c r="H5" s="271"/>
      <c r="I5" s="271"/>
      <c r="N5" s="271" t="s">
        <v>685</v>
      </c>
      <c r="O5" s="271"/>
      <c r="P5" s="271"/>
    </row>
    <row r="6" spans="2:16" ht="15" customHeight="1" x14ac:dyDescent="0.25">
      <c r="B6" s="271" t="s">
        <v>0</v>
      </c>
      <c r="C6" s="271" t="s">
        <v>0</v>
      </c>
      <c r="D6" s="278"/>
      <c r="E6" s="278" t="s">
        <v>12</v>
      </c>
      <c r="F6" s="278"/>
      <c r="G6" s="271"/>
      <c r="H6" s="271"/>
      <c r="I6" s="271"/>
      <c r="J6" s="271"/>
      <c r="K6" s="271"/>
      <c r="M6" s="271"/>
      <c r="N6" s="271"/>
      <c r="O6" s="271"/>
    </row>
    <row r="7" spans="2:16" ht="4.5" customHeight="1" x14ac:dyDescent="0.25">
      <c r="B7" s="271"/>
      <c r="C7" s="271"/>
      <c r="D7" s="2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</row>
    <row r="8" spans="2:16" ht="15" x14ac:dyDescent="0.25">
      <c r="B8" s="271" t="s">
        <v>1</v>
      </c>
      <c r="C8" s="271"/>
      <c r="D8" s="271"/>
      <c r="E8" s="271"/>
      <c r="F8" s="266" t="s">
        <v>17</v>
      </c>
      <c r="G8" s="28"/>
      <c r="H8" s="6"/>
      <c r="K8" s="271"/>
      <c r="L8" s="271"/>
      <c r="M8" s="271"/>
      <c r="N8" s="271"/>
      <c r="O8" s="271"/>
    </row>
    <row r="9" spans="2:16" ht="8.1" customHeight="1" x14ac:dyDescent="0.25">
      <c r="B9" s="271"/>
      <c r="C9" s="271"/>
      <c r="D9" s="271"/>
      <c r="E9" s="271"/>
      <c r="F9" s="271"/>
      <c r="G9" s="271"/>
      <c r="J9" s="271"/>
      <c r="K9" s="271"/>
      <c r="L9" s="271"/>
      <c r="M9" s="271"/>
      <c r="N9" s="271"/>
      <c r="O9" s="271"/>
    </row>
    <row r="10" spans="2:16" ht="15" x14ac:dyDescent="0.25">
      <c r="B10" s="271" t="s">
        <v>2</v>
      </c>
      <c r="C10" s="271"/>
      <c r="D10" s="271"/>
      <c r="E10" s="271"/>
      <c r="F10" s="275" t="s">
        <v>2237</v>
      </c>
      <c r="G10" s="8"/>
      <c r="H10" s="8"/>
      <c r="I10" s="8"/>
      <c r="J10" s="8"/>
      <c r="K10" s="8"/>
      <c r="L10" s="267"/>
      <c r="M10" s="274"/>
      <c r="N10" s="271"/>
      <c r="O10" s="271"/>
    </row>
    <row r="11" spans="2:16" ht="8.1" customHeight="1" x14ac:dyDescent="0.25">
      <c r="B11" s="271"/>
      <c r="C11" s="271"/>
      <c r="D11" s="271"/>
      <c r="E11" s="271"/>
      <c r="F11" s="271"/>
      <c r="G11" s="271"/>
      <c r="J11" s="271"/>
      <c r="K11" s="271"/>
      <c r="L11" s="271"/>
      <c r="M11" s="271"/>
      <c r="N11" s="271"/>
      <c r="O11" s="271"/>
    </row>
    <row r="12" spans="2:16" ht="15" x14ac:dyDescent="0.25">
      <c r="B12" s="271" t="s">
        <v>3</v>
      </c>
      <c r="C12" s="271"/>
      <c r="D12" s="271"/>
      <c r="E12" s="271"/>
      <c r="F12" s="358">
        <v>46213</v>
      </c>
      <c r="G12" s="359"/>
      <c r="J12" s="271"/>
      <c r="K12" s="271" t="s">
        <v>0</v>
      </c>
      <c r="L12" s="271" t="s">
        <v>0</v>
      </c>
      <c r="M12" s="271"/>
      <c r="N12" s="271"/>
      <c r="O12" s="271"/>
    </row>
    <row r="13" spans="2:16" ht="8.1" customHeight="1" x14ac:dyDescent="0.25">
      <c r="B13" s="271"/>
      <c r="C13" s="271"/>
      <c r="D13" s="271"/>
      <c r="E13" s="271"/>
      <c r="F13" s="271"/>
      <c r="G13" s="271"/>
      <c r="H13" s="271"/>
      <c r="I13" s="271"/>
      <c r="J13" s="271"/>
      <c r="M13" s="271"/>
      <c r="N13" s="271"/>
      <c r="O13" s="271"/>
    </row>
    <row r="14" spans="2:16" ht="15.75" x14ac:dyDescent="0.25">
      <c r="B14" s="271" t="s">
        <v>4</v>
      </c>
      <c r="C14" s="271"/>
      <c r="D14" s="271"/>
      <c r="E14" s="271"/>
      <c r="F14" s="271"/>
      <c r="G14" s="271"/>
      <c r="H14" s="271"/>
      <c r="I14" s="271"/>
      <c r="J14" s="271"/>
      <c r="M14" s="271"/>
      <c r="N14" s="360" t="s">
        <v>20</v>
      </c>
      <c r="O14" s="361"/>
      <c r="P14" s="187">
        <v>260246</v>
      </c>
    </row>
    <row r="15" spans="2:16" ht="7.5" customHeight="1" x14ac:dyDescent="0.25"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277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268" t="s">
        <v>379</v>
      </c>
      <c r="N16" s="268" t="s">
        <v>413</v>
      </c>
      <c r="O16" s="268" t="s">
        <v>383</v>
      </c>
      <c r="P16" s="269" t="s">
        <v>380</v>
      </c>
    </row>
    <row r="17" spans="2:16" ht="15" x14ac:dyDescent="0.25">
      <c r="B17" s="373" t="s">
        <v>22</v>
      </c>
      <c r="C17" s="374"/>
      <c r="D17" s="273"/>
      <c r="E17" s="282"/>
      <c r="F17" s="282"/>
      <c r="G17" s="273"/>
      <c r="H17" s="267"/>
      <c r="I17" s="283"/>
      <c r="J17" s="267"/>
      <c r="K17" s="273"/>
      <c r="L17" s="282"/>
      <c r="M17" s="8"/>
      <c r="N17" s="8"/>
      <c r="O17" s="164">
        <f>SUM(O18:O30)+7.46</f>
        <v>83.199999999999989</v>
      </c>
      <c r="P17" s="274"/>
    </row>
    <row r="18" spans="2:16" ht="15" customHeight="1" x14ac:dyDescent="0.25">
      <c r="B18" s="378">
        <v>1</v>
      </c>
      <c r="C18" s="379"/>
      <c r="D18" s="367" t="s">
        <v>3138</v>
      </c>
      <c r="E18" s="368"/>
      <c r="F18" s="190" t="s">
        <v>3179</v>
      </c>
      <c r="G18" s="369">
        <v>4100126786</v>
      </c>
      <c r="H18" s="370"/>
      <c r="I18" s="371" t="s">
        <v>3140</v>
      </c>
      <c r="J18" s="372"/>
      <c r="K18" s="369" t="s">
        <v>1778</v>
      </c>
      <c r="L18" s="368"/>
      <c r="M18" s="279" t="s">
        <v>387</v>
      </c>
      <c r="N18" s="275"/>
      <c r="O18" s="82">
        <v>5.42</v>
      </c>
      <c r="P18" s="274">
        <v>8</v>
      </c>
    </row>
    <row r="19" spans="2:16" ht="15" customHeight="1" x14ac:dyDescent="0.25">
      <c r="B19" s="378">
        <v>2</v>
      </c>
      <c r="C19" s="379"/>
      <c r="D19" s="367" t="s">
        <v>3138</v>
      </c>
      <c r="E19" s="368"/>
      <c r="F19" s="190" t="s">
        <v>3179</v>
      </c>
      <c r="G19" s="369">
        <v>4100126786</v>
      </c>
      <c r="H19" s="370"/>
      <c r="I19" s="371" t="s">
        <v>3140</v>
      </c>
      <c r="J19" s="372"/>
      <c r="K19" s="369" t="s">
        <v>1778</v>
      </c>
      <c r="L19" s="368"/>
      <c r="M19" s="279" t="s">
        <v>387</v>
      </c>
      <c r="N19" s="275"/>
      <c r="O19" s="82">
        <v>5.92</v>
      </c>
      <c r="P19" s="274">
        <v>7</v>
      </c>
    </row>
    <row r="20" spans="2:16" ht="15" customHeight="1" x14ac:dyDescent="0.25">
      <c r="B20" s="365"/>
      <c r="C20" s="366"/>
      <c r="D20" s="367" t="s">
        <v>3138</v>
      </c>
      <c r="E20" s="368"/>
      <c r="F20" s="190" t="s">
        <v>3179</v>
      </c>
      <c r="G20" s="369">
        <v>4100126785</v>
      </c>
      <c r="H20" s="370"/>
      <c r="I20" s="371" t="s">
        <v>3140</v>
      </c>
      <c r="J20" s="372"/>
      <c r="K20" s="369" t="s">
        <v>53</v>
      </c>
      <c r="L20" s="368"/>
      <c r="M20" s="279" t="s">
        <v>387</v>
      </c>
      <c r="N20" s="275"/>
      <c r="O20" s="84"/>
      <c r="P20" s="274">
        <v>2</v>
      </c>
    </row>
    <row r="21" spans="2:16" ht="15" customHeight="1" x14ac:dyDescent="0.25">
      <c r="B21" s="365">
        <v>3</v>
      </c>
      <c r="C21" s="366"/>
      <c r="D21" s="367" t="s">
        <v>3138</v>
      </c>
      <c r="E21" s="368"/>
      <c r="F21" s="190" t="s">
        <v>3179</v>
      </c>
      <c r="G21" s="369">
        <v>4100126785</v>
      </c>
      <c r="H21" s="370"/>
      <c r="I21" s="371" t="s">
        <v>3140</v>
      </c>
      <c r="J21" s="372"/>
      <c r="K21" s="369" t="s">
        <v>53</v>
      </c>
      <c r="L21" s="368"/>
      <c r="M21" s="279" t="s">
        <v>387</v>
      </c>
      <c r="N21" s="275"/>
      <c r="O21" s="84">
        <v>6.44</v>
      </c>
      <c r="P21" s="274">
        <v>10</v>
      </c>
    </row>
    <row r="22" spans="2:16" ht="15" customHeight="1" x14ac:dyDescent="0.25">
      <c r="B22" s="365">
        <v>4</v>
      </c>
      <c r="C22" s="366"/>
      <c r="D22" s="367" t="s">
        <v>3138</v>
      </c>
      <c r="E22" s="368"/>
      <c r="F22" s="190" t="s">
        <v>3179</v>
      </c>
      <c r="G22" s="369">
        <v>4100126785</v>
      </c>
      <c r="H22" s="370"/>
      <c r="I22" s="371" t="s">
        <v>3140</v>
      </c>
      <c r="J22" s="372"/>
      <c r="K22" s="369" t="s">
        <v>53</v>
      </c>
      <c r="L22" s="368"/>
      <c r="M22" s="279" t="s">
        <v>387</v>
      </c>
      <c r="N22" s="275"/>
      <c r="O22" s="84">
        <v>6.44</v>
      </c>
      <c r="P22" s="274">
        <v>10</v>
      </c>
    </row>
    <row r="23" spans="2:16" ht="15" customHeight="1" x14ac:dyDescent="0.25">
      <c r="B23" s="365">
        <v>5</v>
      </c>
      <c r="C23" s="366"/>
      <c r="D23" s="367" t="s">
        <v>3138</v>
      </c>
      <c r="E23" s="368"/>
      <c r="F23" s="190" t="s">
        <v>3179</v>
      </c>
      <c r="G23" s="369">
        <v>4100126785</v>
      </c>
      <c r="H23" s="370"/>
      <c r="I23" s="371" t="s">
        <v>3140</v>
      </c>
      <c r="J23" s="372"/>
      <c r="K23" s="369" t="s">
        <v>53</v>
      </c>
      <c r="L23" s="368"/>
      <c r="M23" s="279" t="s">
        <v>387</v>
      </c>
      <c r="N23" s="275"/>
      <c r="O23" s="84">
        <v>6.44</v>
      </c>
      <c r="P23" s="274">
        <v>10</v>
      </c>
    </row>
    <row r="24" spans="2:16" ht="15" customHeight="1" x14ac:dyDescent="0.25">
      <c r="B24" s="365">
        <v>6</v>
      </c>
      <c r="C24" s="366"/>
      <c r="D24" s="367" t="s">
        <v>3138</v>
      </c>
      <c r="E24" s="368"/>
      <c r="F24" s="190" t="s">
        <v>3179</v>
      </c>
      <c r="G24" s="369">
        <v>4100126785</v>
      </c>
      <c r="H24" s="370"/>
      <c r="I24" s="371" t="s">
        <v>3140</v>
      </c>
      <c r="J24" s="372"/>
      <c r="K24" s="369" t="s">
        <v>53</v>
      </c>
      <c r="L24" s="368"/>
      <c r="M24" s="279" t="s">
        <v>387</v>
      </c>
      <c r="N24" s="275"/>
      <c r="O24" s="84">
        <v>6.44</v>
      </c>
      <c r="P24" s="274">
        <v>10</v>
      </c>
    </row>
    <row r="25" spans="2:16" ht="15" customHeight="1" x14ac:dyDescent="0.25">
      <c r="B25" s="365">
        <v>7</v>
      </c>
      <c r="C25" s="366"/>
      <c r="D25" s="367" t="s">
        <v>3138</v>
      </c>
      <c r="E25" s="368"/>
      <c r="F25" s="190" t="s">
        <v>3179</v>
      </c>
      <c r="G25" s="369">
        <v>4100126785</v>
      </c>
      <c r="H25" s="370"/>
      <c r="I25" s="371" t="s">
        <v>3140</v>
      </c>
      <c r="J25" s="372"/>
      <c r="K25" s="369" t="s">
        <v>53</v>
      </c>
      <c r="L25" s="368"/>
      <c r="M25" s="279" t="s">
        <v>387</v>
      </c>
      <c r="N25" s="275"/>
      <c r="O25" s="84">
        <v>6.44</v>
      </c>
      <c r="P25" s="274">
        <v>10</v>
      </c>
    </row>
    <row r="26" spans="2:16" ht="15" customHeight="1" x14ac:dyDescent="0.25">
      <c r="B26" s="365">
        <v>8</v>
      </c>
      <c r="C26" s="366"/>
      <c r="D26" s="367" t="s">
        <v>3138</v>
      </c>
      <c r="E26" s="368"/>
      <c r="F26" s="190" t="s">
        <v>3179</v>
      </c>
      <c r="G26" s="369">
        <v>4100126785</v>
      </c>
      <c r="H26" s="370"/>
      <c r="I26" s="371" t="s">
        <v>3140</v>
      </c>
      <c r="J26" s="372"/>
      <c r="K26" s="369" t="s">
        <v>53</v>
      </c>
      <c r="L26" s="368"/>
      <c r="M26" s="279" t="s">
        <v>387</v>
      </c>
      <c r="N26" s="275"/>
      <c r="O26" s="84">
        <v>6.44</v>
      </c>
      <c r="P26" s="274">
        <v>10</v>
      </c>
    </row>
    <row r="27" spans="2:16" ht="15" customHeight="1" x14ac:dyDescent="0.25">
      <c r="B27" s="365">
        <v>9</v>
      </c>
      <c r="C27" s="366"/>
      <c r="D27" s="367" t="s">
        <v>3138</v>
      </c>
      <c r="E27" s="368"/>
      <c r="F27" s="190" t="s">
        <v>3179</v>
      </c>
      <c r="G27" s="369">
        <v>4100126785</v>
      </c>
      <c r="H27" s="370"/>
      <c r="I27" s="371" t="s">
        <v>3140</v>
      </c>
      <c r="J27" s="372"/>
      <c r="K27" s="369" t="s">
        <v>53</v>
      </c>
      <c r="L27" s="368"/>
      <c r="M27" s="279" t="s">
        <v>387</v>
      </c>
      <c r="N27" s="275"/>
      <c r="O27" s="84">
        <v>6.44</v>
      </c>
      <c r="P27" s="274">
        <v>10</v>
      </c>
    </row>
    <row r="28" spans="2:16" ht="15" customHeight="1" x14ac:dyDescent="0.25">
      <c r="B28" s="365">
        <v>10</v>
      </c>
      <c r="C28" s="366"/>
      <c r="D28" s="367" t="s">
        <v>3138</v>
      </c>
      <c r="E28" s="368"/>
      <c r="F28" s="190" t="s">
        <v>3179</v>
      </c>
      <c r="G28" s="369">
        <v>4100126785</v>
      </c>
      <c r="H28" s="370"/>
      <c r="I28" s="371" t="s">
        <v>3140</v>
      </c>
      <c r="J28" s="372"/>
      <c r="K28" s="369" t="s">
        <v>53</v>
      </c>
      <c r="L28" s="368"/>
      <c r="M28" s="279" t="s">
        <v>387</v>
      </c>
      <c r="N28" s="275"/>
      <c r="O28" s="84">
        <v>6.44</v>
      </c>
      <c r="P28" s="274">
        <v>10</v>
      </c>
    </row>
    <row r="29" spans="2:16" ht="15" customHeight="1" x14ac:dyDescent="0.25">
      <c r="B29" s="365">
        <v>11</v>
      </c>
      <c r="C29" s="366"/>
      <c r="D29" s="367" t="s">
        <v>3138</v>
      </c>
      <c r="E29" s="368"/>
      <c r="F29" s="190" t="s">
        <v>3179</v>
      </c>
      <c r="G29" s="369">
        <v>4100126785</v>
      </c>
      <c r="H29" s="370"/>
      <c r="I29" s="371" t="s">
        <v>3140</v>
      </c>
      <c r="J29" s="372"/>
      <c r="K29" s="369" t="s">
        <v>53</v>
      </c>
      <c r="L29" s="368"/>
      <c r="M29" s="279" t="s">
        <v>387</v>
      </c>
      <c r="N29" s="275"/>
      <c r="O29" s="84">
        <v>6.44</v>
      </c>
      <c r="P29" s="274">
        <v>10</v>
      </c>
    </row>
    <row r="30" spans="2:16" ht="15" customHeight="1" x14ac:dyDescent="0.25">
      <c r="B30" s="365">
        <v>12</v>
      </c>
      <c r="C30" s="366"/>
      <c r="D30" s="367" t="s">
        <v>3138</v>
      </c>
      <c r="E30" s="368"/>
      <c r="F30" s="190" t="s">
        <v>3179</v>
      </c>
      <c r="G30" s="369">
        <v>4100126785</v>
      </c>
      <c r="H30" s="370"/>
      <c r="I30" s="371" t="s">
        <v>3140</v>
      </c>
      <c r="J30" s="372"/>
      <c r="K30" s="369" t="s">
        <v>53</v>
      </c>
      <c r="L30" s="368"/>
      <c r="M30" s="279" t="s">
        <v>387</v>
      </c>
      <c r="N30" s="275"/>
      <c r="O30" s="84">
        <v>6.44</v>
      </c>
      <c r="P30" s="274">
        <v>10</v>
      </c>
    </row>
    <row r="31" spans="2:16" ht="15" x14ac:dyDescent="0.25">
      <c r="B31" s="373" t="s">
        <v>37</v>
      </c>
      <c r="C31" s="374"/>
      <c r="D31" s="273"/>
      <c r="E31" s="282"/>
      <c r="F31" s="282"/>
      <c r="G31" s="273"/>
      <c r="H31" s="267"/>
      <c r="I31" s="283"/>
      <c r="J31" s="267"/>
      <c r="K31" s="273"/>
      <c r="L31" s="282"/>
      <c r="M31" s="8"/>
      <c r="N31" s="8"/>
      <c r="O31" s="164">
        <f>SUM(O32:O40)+7.7</f>
        <v>69.260000000000005</v>
      </c>
      <c r="P31" s="274"/>
    </row>
    <row r="32" spans="2:16" ht="15" customHeight="1" x14ac:dyDescent="0.25">
      <c r="B32" s="365">
        <v>13</v>
      </c>
      <c r="C32" s="366"/>
      <c r="D32" s="367" t="s">
        <v>3138</v>
      </c>
      <c r="E32" s="368"/>
      <c r="F32" s="190" t="s">
        <v>3179</v>
      </c>
      <c r="G32" s="369">
        <v>4100126785</v>
      </c>
      <c r="H32" s="370"/>
      <c r="I32" s="371" t="s">
        <v>3140</v>
      </c>
      <c r="J32" s="372"/>
      <c r="K32" s="369" t="s">
        <v>53</v>
      </c>
      <c r="L32" s="368"/>
      <c r="M32" s="279" t="s">
        <v>387</v>
      </c>
      <c r="N32" s="275"/>
      <c r="O32" s="84">
        <v>6.44</v>
      </c>
      <c r="P32" s="274">
        <v>10</v>
      </c>
    </row>
    <row r="33" spans="2:16" ht="15" customHeight="1" x14ac:dyDescent="0.25">
      <c r="B33" s="365">
        <v>14</v>
      </c>
      <c r="C33" s="366"/>
      <c r="D33" s="367" t="s">
        <v>3138</v>
      </c>
      <c r="E33" s="368"/>
      <c r="F33" s="190" t="s">
        <v>3179</v>
      </c>
      <c r="G33" s="369">
        <v>4100126785</v>
      </c>
      <c r="H33" s="370"/>
      <c r="I33" s="371" t="s">
        <v>3140</v>
      </c>
      <c r="J33" s="372"/>
      <c r="K33" s="369" t="s">
        <v>53</v>
      </c>
      <c r="L33" s="368"/>
      <c r="M33" s="279" t="s">
        <v>387</v>
      </c>
      <c r="N33" s="275"/>
      <c r="O33" s="84">
        <v>6.44</v>
      </c>
      <c r="P33" s="274">
        <v>10</v>
      </c>
    </row>
    <row r="34" spans="2:16" ht="15" customHeight="1" x14ac:dyDescent="0.25">
      <c r="B34" s="365">
        <v>15</v>
      </c>
      <c r="C34" s="366"/>
      <c r="D34" s="367" t="s">
        <v>3138</v>
      </c>
      <c r="E34" s="368"/>
      <c r="F34" s="190" t="s">
        <v>3179</v>
      </c>
      <c r="G34" s="369">
        <v>4100126785</v>
      </c>
      <c r="H34" s="370"/>
      <c r="I34" s="371" t="s">
        <v>3140</v>
      </c>
      <c r="J34" s="372"/>
      <c r="K34" s="369" t="s">
        <v>53</v>
      </c>
      <c r="L34" s="368"/>
      <c r="M34" s="279" t="s">
        <v>387</v>
      </c>
      <c r="N34" s="275"/>
      <c r="O34" s="84">
        <v>4.96</v>
      </c>
      <c r="P34" s="274">
        <v>7</v>
      </c>
    </row>
    <row r="35" spans="2:16" ht="15" customHeight="1" x14ac:dyDescent="0.25">
      <c r="B35" s="365">
        <v>16</v>
      </c>
      <c r="C35" s="366"/>
      <c r="D35" s="367" t="s">
        <v>2466</v>
      </c>
      <c r="E35" s="368"/>
      <c r="F35" s="190" t="s">
        <v>3179</v>
      </c>
      <c r="G35" s="369">
        <v>4100126789</v>
      </c>
      <c r="H35" s="370"/>
      <c r="I35" s="371" t="s">
        <v>3073</v>
      </c>
      <c r="J35" s="372"/>
      <c r="K35" s="369" t="s">
        <v>1778</v>
      </c>
      <c r="L35" s="368"/>
      <c r="M35" s="279" t="s">
        <v>1638</v>
      </c>
      <c r="N35" s="275"/>
      <c r="O35" s="84">
        <v>7.68</v>
      </c>
      <c r="P35" s="274">
        <v>10</v>
      </c>
    </row>
    <row r="36" spans="2:16" ht="15" customHeight="1" x14ac:dyDescent="0.25">
      <c r="B36" s="365">
        <v>17</v>
      </c>
      <c r="C36" s="366"/>
      <c r="D36" s="367" t="s">
        <v>2466</v>
      </c>
      <c r="E36" s="368"/>
      <c r="F36" s="190" t="s">
        <v>3179</v>
      </c>
      <c r="G36" s="369">
        <v>4100126787</v>
      </c>
      <c r="H36" s="370"/>
      <c r="I36" s="371" t="s">
        <v>3073</v>
      </c>
      <c r="J36" s="372"/>
      <c r="K36" s="369" t="s">
        <v>53</v>
      </c>
      <c r="L36" s="368"/>
      <c r="M36" s="279" t="s">
        <v>1638</v>
      </c>
      <c r="N36" s="275"/>
      <c r="O36" s="84">
        <v>7.68</v>
      </c>
      <c r="P36" s="274">
        <v>10</v>
      </c>
    </row>
    <row r="37" spans="2:16" ht="15" customHeight="1" x14ac:dyDescent="0.25">
      <c r="B37" s="365">
        <v>18</v>
      </c>
      <c r="C37" s="366"/>
      <c r="D37" s="367" t="s">
        <v>2466</v>
      </c>
      <c r="E37" s="368"/>
      <c r="F37" s="190" t="s">
        <v>3179</v>
      </c>
      <c r="G37" s="369">
        <v>4100126787</v>
      </c>
      <c r="H37" s="370"/>
      <c r="I37" s="371" t="s">
        <v>3073</v>
      </c>
      <c r="J37" s="372"/>
      <c r="K37" s="369" t="s">
        <v>53</v>
      </c>
      <c r="L37" s="368"/>
      <c r="M37" s="279" t="s">
        <v>1638</v>
      </c>
      <c r="N37" s="275"/>
      <c r="O37" s="84">
        <v>7.68</v>
      </c>
      <c r="P37" s="274">
        <v>10</v>
      </c>
    </row>
    <row r="38" spans="2:16" ht="15" customHeight="1" x14ac:dyDescent="0.25">
      <c r="B38" s="365">
        <v>19</v>
      </c>
      <c r="C38" s="366"/>
      <c r="D38" s="367" t="s">
        <v>2466</v>
      </c>
      <c r="E38" s="368"/>
      <c r="F38" s="190" t="s">
        <v>3179</v>
      </c>
      <c r="G38" s="369">
        <v>4100126787</v>
      </c>
      <c r="H38" s="370"/>
      <c r="I38" s="371" t="s">
        <v>3073</v>
      </c>
      <c r="J38" s="372"/>
      <c r="K38" s="369" t="s">
        <v>53</v>
      </c>
      <c r="L38" s="368"/>
      <c r="M38" s="279" t="s">
        <v>1638</v>
      </c>
      <c r="N38" s="275"/>
      <c r="O38" s="84">
        <v>7.68</v>
      </c>
      <c r="P38" s="274">
        <v>10</v>
      </c>
    </row>
    <row r="39" spans="2:16" ht="15" customHeight="1" x14ac:dyDescent="0.25">
      <c r="B39" s="365">
        <v>20</v>
      </c>
      <c r="C39" s="366"/>
      <c r="D39" s="367" t="s">
        <v>2466</v>
      </c>
      <c r="E39" s="368"/>
      <c r="F39" s="190" t="s">
        <v>3179</v>
      </c>
      <c r="G39" s="369">
        <v>4100126787</v>
      </c>
      <c r="H39" s="370"/>
      <c r="I39" s="371" t="s">
        <v>3073</v>
      </c>
      <c r="J39" s="372"/>
      <c r="K39" s="369" t="s">
        <v>53</v>
      </c>
      <c r="L39" s="368"/>
      <c r="M39" s="279" t="s">
        <v>1638</v>
      </c>
      <c r="N39" s="275"/>
      <c r="O39" s="84">
        <v>7.68</v>
      </c>
      <c r="P39" s="274">
        <v>10</v>
      </c>
    </row>
    <row r="40" spans="2:16" ht="15" customHeight="1" x14ac:dyDescent="0.25">
      <c r="B40" s="365">
        <v>21</v>
      </c>
      <c r="C40" s="366"/>
      <c r="D40" s="367" t="s">
        <v>2466</v>
      </c>
      <c r="E40" s="368"/>
      <c r="F40" s="190" t="s">
        <v>3179</v>
      </c>
      <c r="G40" s="369">
        <v>4100126787</v>
      </c>
      <c r="H40" s="370"/>
      <c r="I40" s="371" t="s">
        <v>3073</v>
      </c>
      <c r="J40" s="372"/>
      <c r="K40" s="369" t="s">
        <v>53</v>
      </c>
      <c r="L40" s="368"/>
      <c r="M40" s="279" t="s">
        <v>1638</v>
      </c>
      <c r="N40" s="275"/>
      <c r="O40" s="84">
        <v>5.32</v>
      </c>
      <c r="P40" s="274">
        <v>6</v>
      </c>
    </row>
    <row r="41" spans="2:16" ht="15" customHeight="1" x14ac:dyDescent="0.25">
      <c r="B41" s="365"/>
      <c r="C41" s="351"/>
      <c r="D41" s="375"/>
      <c r="E41" s="367"/>
      <c r="F41" s="190"/>
      <c r="G41" s="375"/>
      <c r="H41" s="367"/>
      <c r="I41" s="377"/>
      <c r="J41" s="371"/>
      <c r="K41" s="375"/>
      <c r="L41" s="367"/>
      <c r="M41" s="279"/>
      <c r="N41" s="275"/>
      <c r="O41" s="84"/>
      <c r="P41" s="274"/>
    </row>
    <row r="42" spans="2:16" ht="15" x14ac:dyDescent="0.25">
      <c r="B42" s="284"/>
      <c r="C42" s="45"/>
      <c r="D42" s="168"/>
      <c r="E42" s="286"/>
      <c r="F42" s="286"/>
      <c r="G42" s="286"/>
      <c r="H42" s="286"/>
      <c r="I42" s="286"/>
      <c r="K42" s="284"/>
      <c r="L42" s="45"/>
      <c r="M42" s="271"/>
      <c r="N42" s="271"/>
      <c r="O42" s="169">
        <f>SUM(O18:O30)+SUM(O32:O40)</f>
        <v>137.30000000000001</v>
      </c>
    </row>
    <row r="43" spans="2:16" ht="15.75" x14ac:dyDescent="0.25">
      <c r="B43" s="356" t="s">
        <v>29</v>
      </c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270"/>
      <c r="O43" s="75"/>
      <c r="P43" s="73">
        <f>SUM(P18:P41)</f>
        <v>200</v>
      </c>
    </row>
    <row r="44" spans="2:16" ht="15" x14ac:dyDescent="0.25">
      <c r="B44" s="284"/>
      <c r="C44" s="45"/>
      <c r="D44" s="284"/>
      <c r="E44" s="45"/>
      <c r="F44" s="45"/>
      <c r="G44" s="284"/>
      <c r="I44" s="3"/>
      <c r="K44" s="284"/>
      <c r="L44" s="45"/>
      <c r="M44" s="271"/>
      <c r="N44" s="271"/>
      <c r="O44" s="86"/>
    </row>
    <row r="45" spans="2:16" ht="15" customHeight="1" x14ac:dyDescent="0.25">
      <c r="B45" s="271"/>
      <c r="C45" s="271"/>
      <c r="D45" s="271" t="s">
        <v>3157</v>
      </c>
      <c r="E45" s="287" t="s">
        <v>3170</v>
      </c>
      <c r="I45" s="271"/>
      <c r="J45" s="271"/>
      <c r="K45" s="271"/>
      <c r="L45" s="271"/>
      <c r="M45" s="271"/>
      <c r="N45" s="271"/>
      <c r="O45" s="271"/>
    </row>
    <row r="46" spans="2:16" ht="15" x14ac:dyDescent="0.25">
      <c r="B46" s="271"/>
      <c r="C46" s="271"/>
      <c r="D46" s="271" t="s">
        <v>3158</v>
      </c>
      <c r="E46" s="287" t="s">
        <v>3180</v>
      </c>
      <c r="F46" s="3"/>
      <c r="G46" s="271"/>
      <c r="H46" s="271"/>
      <c r="I46" s="271"/>
      <c r="J46" s="271"/>
      <c r="K46" s="271"/>
      <c r="L46" s="271"/>
      <c r="M46" s="271"/>
      <c r="N46" s="271"/>
      <c r="O46" s="271"/>
    </row>
    <row r="47" spans="2:16" ht="15" x14ac:dyDescent="0.25">
      <c r="B47" s="271"/>
      <c r="C47" s="271"/>
      <c r="D47" s="271"/>
      <c r="E47" s="287"/>
      <c r="F47" s="287"/>
      <c r="G47" s="271"/>
      <c r="H47" s="271"/>
      <c r="I47" s="271"/>
      <c r="J47" s="271"/>
      <c r="K47" s="271"/>
      <c r="L47" s="271"/>
      <c r="M47" s="271"/>
      <c r="N47" s="271"/>
      <c r="O47" s="271"/>
    </row>
    <row r="48" spans="2:16" ht="15" x14ac:dyDescent="0.25">
      <c r="B48" s="271"/>
      <c r="C48" s="271"/>
      <c r="D48" s="271" t="s">
        <v>3160</v>
      </c>
      <c r="E48" s="287">
        <v>137.30000000000001</v>
      </c>
      <c r="F48" s="271"/>
      <c r="G48" s="271"/>
      <c r="H48" s="271"/>
      <c r="I48" s="271"/>
      <c r="J48" s="271"/>
      <c r="K48" s="271"/>
      <c r="L48" s="271"/>
      <c r="M48" s="271"/>
      <c r="N48" s="271"/>
      <c r="O48" s="271"/>
    </row>
    <row r="49" spans="2:15" ht="15" x14ac:dyDescent="0.25">
      <c r="B49" s="271"/>
      <c r="C49" s="271"/>
      <c r="D49" s="271" t="s">
        <v>3161</v>
      </c>
      <c r="E49" s="287">
        <v>2.016</v>
      </c>
      <c r="F49" s="271"/>
      <c r="G49" s="271"/>
      <c r="H49" s="271"/>
      <c r="I49" s="271"/>
      <c r="J49" s="271"/>
      <c r="K49" s="271"/>
      <c r="L49" s="271"/>
      <c r="M49" s="271"/>
      <c r="N49" s="271"/>
      <c r="O49" s="271"/>
    </row>
    <row r="50" spans="2:15" ht="15" x14ac:dyDescent="0.25">
      <c r="B50" s="271"/>
      <c r="C50" s="271"/>
      <c r="D50" s="271" t="s">
        <v>3162</v>
      </c>
      <c r="E50" s="287">
        <v>152.46</v>
      </c>
      <c r="F50" s="271"/>
      <c r="G50" s="271"/>
      <c r="H50" s="271"/>
      <c r="I50" s="271"/>
      <c r="J50" s="271"/>
      <c r="K50" s="271"/>
      <c r="L50" s="271"/>
      <c r="M50" s="271"/>
      <c r="N50" s="271"/>
      <c r="O50" s="271"/>
    </row>
    <row r="51" spans="2:15" ht="15" x14ac:dyDescent="0.25">
      <c r="B51" s="271"/>
      <c r="C51" s="271"/>
      <c r="D51" s="271" t="s">
        <v>3163</v>
      </c>
      <c r="E51" s="287">
        <v>2.496</v>
      </c>
      <c r="F51" s="271"/>
      <c r="G51" s="271"/>
      <c r="H51" s="271"/>
      <c r="I51" s="271"/>
      <c r="J51" s="271"/>
      <c r="K51" s="271"/>
      <c r="L51" s="271"/>
      <c r="M51" s="271"/>
      <c r="N51" s="271"/>
      <c r="O51" s="271"/>
    </row>
    <row r="52" spans="2:15" ht="15" x14ac:dyDescent="0.25">
      <c r="B52" s="271"/>
      <c r="C52" s="271"/>
      <c r="F52" s="271"/>
      <c r="G52" s="271"/>
      <c r="H52" s="271"/>
      <c r="I52" s="271"/>
      <c r="J52" s="271"/>
      <c r="K52" s="271"/>
      <c r="L52" s="271"/>
      <c r="M52" s="271"/>
      <c r="N52" s="271"/>
      <c r="O52" s="271"/>
    </row>
    <row r="53" spans="2:15" ht="15" x14ac:dyDescent="0.25">
      <c r="B53" s="271"/>
      <c r="C53" s="271"/>
      <c r="F53" s="271"/>
      <c r="G53" s="271"/>
      <c r="H53" s="271"/>
      <c r="I53" s="271"/>
      <c r="J53" s="271"/>
      <c r="K53" s="271"/>
      <c r="L53" s="271"/>
      <c r="M53" s="271"/>
      <c r="N53" s="271"/>
      <c r="O53" s="271"/>
    </row>
    <row r="54" spans="2:15" ht="15" x14ac:dyDescent="0.25">
      <c r="B54" s="271"/>
      <c r="C54" s="271"/>
      <c r="F54" s="271"/>
      <c r="G54" s="271"/>
      <c r="H54" s="271"/>
      <c r="I54" s="271"/>
      <c r="J54" s="271"/>
      <c r="K54" s="271"/>
      <c r="L54" s="271"/>
      <c r="M54" s="271"/>
      <c r="N54" s="271"/>
      <c r="O54" s="271"/>
    </row>
    <row r="55" spans="2:15" ht="15" x14ac:dyDescent="0.25">
      <c r="B55" s="271"/>
      <c r="C55" s="271"/>
      <c r="D55" s="271"/>
      <c r="E55" s="271"/>
      <c r="F55" s="271"/>
      <c r="G55" s="271"/>
      <c r="H55" s="271"/>
      <c r="I55" s="271"/>
      <c r="J55" s="271"/>
      <c r="K55" s="271"/>
      <c r="L55" s="271"/>
      <c r="M55" s="271"/>
      <c r="N55" s="271"/>
      <c r="O55" s="271"/>
    </row>
    <row r="56" spans="2:15" ht="15" x14ac:dyDescent="0.25">
      <c r="B56" s="271"/>
      <c r="C56" s="271"/>
      <c r="D56" s="271"/>
      <c r="E56" s="271"/>
      <c r="F56" s="271"/>
      <c r="G56" s="271"/>
      <c r="H56" s="271"/>
      <c r="I56" s="271"/>
      <c r="J56" s="271"/>
      <c r="K56" s="271"/>
      <c r="L56" s="271"/>
      <c r="M56" s="271"/>
      <c r="N56" s="271"/>
      <c r="O56" s="271"/>
    </row>
    <row r="57" spans="2:15" ht="15" x14ac:dyDescent="0.25">
      <c r="B57" s="271"/>
      <c r="C57" s="271"/>
      <c r="D57" s="271"/>
      <c r="E57" s="271"/>
      <c r="F57" s="271"/>
      <c r="G57" s="271"/>
      <c r="H57" s="271"/>
      <c r="I57" s="271"/>
      <c r="J57" s="271"/>
      <c r="K57" s="271"/>
      <c r="L57" s="271"/>
      <c r="M57" s="271"/>
      <c r="N57" s="271"/>
      <c r="O57" s="271"/>
    </row>
    <row r="58" spans="2:15" ht="15" x14ac:dyDescent="0.25">
      <c r="B58" s="271"/>
      <c r="C58" s="271"/>
      <c r="D58" s="271"/>
      <c r="E58" s="271"/>
      <c r="F58" s="271"/>
      <c r="G58" s="271"/>
      <c r="H58" s="271"/>
      <c r="I58" s="271"/>
      <c r="J58" s="271"/>
      <c r="K58" s="271"/>
      <c r="L58" s="271"/>
      <c r="M58" s="271"/>
      <c r="N58" s="271"/>
      <c r="O58" s="271"/>
    </row>
    <row r="59" spans="2:15" ht="15" x14ac:dyDescent="0.25">
      <c r="B59" s="271"/>
      <c r="C59" s="271"/>
      <c r="D59" s="271"/>
      <c r="E59" s="271"/>
      <c r="F59" s="271"/>
      <c r="G59" s="271"/>
      <c r="H59" s="271"/>
      <c r="I59" s="271"/>
      <c r="J59" s="271"/>
      <c r="K59" s="271"/>
      <c r="L59" s="271"/>
      <c r="M59" s="271"/>
      <c r="N59" s="271"/>
      <c r="O59" s="27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autoFilter ref="B16:P43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125">
    <mergeCell ref="B40:C40"/>
    <mergeCell ref="D40:E40"/>
    <mergeCell ref="G40:H40"/>
    <mergeCell ref="I40:J40"/>
    <mergeCell ref="K40:L40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G33:H33"/>
    <mergeCell ref="I33:J33"/>
    <mergeCell ref="K33:L33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K30:L30"/>
    <mergeCell ref="B31:C31"/>
    <mergeCell ref="B32:C32"/>
    <mergeCell ref="D32:E32"/>
    <mergeCell ref="G32:H32"/>
    <mergeCell ref="I32:J32"/>
    <mergeCell ref="K32:L32"/>
    <mergeCell ref="B43:M43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B41:C41"/>
    <mergeCell ref="D41:E41"/>
    <mergeCell ref="G41:H41"/>
    <mergeCell ref="I41:J41"/>
    <mergeCell ref="K41:L41"/>
    <mergeCell ref="B33:C33"/>
    <mergeCell ref="D33:E33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F92F23F-F229-4604-A097-6C06AD4F54C4}"/>
  </hyperlinks>
  <pageMargins left="7.874015748031496E-2" right="7.874015748031496E-2" top="0.39370078740157483" bottom="0.27559055118110237" header="0" footer="0"/>
  <pageSetup paperSize="9" scale="72" orientation="portrait" r:id="rId2"/>
  <headerFooter alignWithMargins="0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E735F-7EAE-444B-A728-CD6EF5102DC1}">
  <sheetPr>
    <pageSetUpPr fitToPage="1"/>
  </sheetPr>
  <dimension ref="A1:O298"/>
  <sheetViews>
    <sheetView topLeftCell="A6" zoomScale="130" zoomScaleNormal="130" workbookViewId="0">
      <selection activeCell="D28" sqref="D28:F34"/>
    </sheetView>
  </sheetViews>
  <sheetFormatPr baseColWidth="10" defaultColWidth="11.42578125" defaultRowHeight="12.75" x14ac:dyDescent="0.2"/>
  <cols>
    <col min="1" max="1" width="1" style="272" customWidth="1"/>
    <col min="2" max="2" width="6.7109375" style="272" customWidth="1"/>
    <col min="3" max="3" width="3.140625" style="272" customWidth="1"/>
    <col min="4" max="4" width="17.85546875" style="272" customWidth="1"/>
    <col min="5" max="5" width="6.140625" style="272" customWidth="1"/>
    <col min="6" max="6" width="18" style="272" customWidth="1"/>
    <col min="7" max="7" width="6.140625" style="272" customWidth="1"/>
    <col min="8" max="8" width="8.140625" style="272" customWidth="1"/>
    <col min="9" max="9" width="10.7109375" style="272" customWidth="1"/>
    <col min="10" max="10" width="4.140625" style="272" customWidth="1"/>
    <col min="11" max="11" width="9.85546875" style="272" customWidth="1"/>
    <col min="12" max="12" width="12.7109375" style="272" customWidth="1"/>
    <col min="13" max="13" width="6.7109375" style="272" customWidth="1"/>
    <col min="14" max="14" width="11.5703125" style="272" customWidth="1"/>
    <col min="15" max="15" width="11.28515625" style="272" customWidth="1"/>
    <col min="16" max="16" width="25.42578125" style="272" customWidth="1"/>
    <col min="17" max="16384" width="11.42578125" style="272"/>
  </cols>
  <sheetData>
    <row r="1" spans="1:15" ht="12.75" customHeight="1" x14ac:dyDescent="0.25">
      <c r="A1" s="271"/>
      <c r="B1" s="271"/>
      <c r="C1" s="271"/>
      <c r="D1" s="271"/>
      <c r="E1" s="271"/>
      <c r="F1" s="271"/>
      <c r="G1" s="271"/>
      <c r="H1" s="271"/>
      <c r="I1" s="271"/>
      <c r="M1" s="2" t="s">
        <v>1052</v>
      </c>
      <c r="O1" s="2"/>
    </row>
    <row r="2" spans="1:15" ht="12.75" customHeight="1" x14ac:dyDescent="0.25">
      <c r="A2" s="271"/>
      <c r="B2" s="271"/>
      <c r="C2" s="271"/>
      <c r="D2" s="271"/>
      <c r="E2" s="271"/>
      <c r="F2" s="271"/>
      <c r="G2" s="271"/>
      <c r="H2" s="271"/>
      <c r="I2" s="271"/>
      <c r="M2" s="271" t="s">
        <v>2468</v>
      </c>
      <c r="O2" s="271"/>
    </row>
    <row r="3" spans="1:15" ht="12.75" customHeight="1" x14ac:dyDescent="0.25">
      <c r="A3" s="271"/>
      <c r="B3" s="271"/>
      <c r="C3" s="271"/>
      <c r="D3" s="271"/>
      <c r="E3" s="271"/>
      <c r="F3" s="271"/>
      <c r="G3" s="271"/>
      <c r="H3" s="271"/>
      <c r="I3" s="271"/>
      <c r="M3" s="3" t="s">
        <v>10</v>
      </c>
      <c r="O3" s="271"/>
    </row>
    <row r="4" spans="1:15" ht="12.75" customHeight="1" x14ac:dyDescent="0.25">
      <c r="A4" s="271"/>
      <c r="B4" s="271"/>
      <c r="C4" s="271"/>
      <c r="D4" s="271"/>
      <c r="E4" s="271"/>
      <c r="F4" s="271"/>
      <c r="G4" s="271"/>
      <c r="H4" s="271"/>
      <c r="I4" s="271"/>
      <c r="M4" s="271" t="s">
        <v>13</v>
      </c>
      <c r="O4" s="271"/>
    </row>
    <row r="5" spans="1:15" ht="12.75" customHeight="1" x14ac:dyDescent="0.25">
      <c r="A5" s="271"/>
      <c r="B5" s="271"/>
      <c r="C5" s="271"/>
      <c r="D5" s="271"/>
      <c r="E5" s="271"/>
      <c r="F5" s="271"/>
      <c r="G5" s="271"/>
      <c r="H5" s="271"/>
      <c r="I5" s="271"/>
      <c r="M5" s="271" t="s">
        <v>685</v>
      </c>
      <c r="O5" s="271"/>
    </row>
    <row r="6" spans="1:15" ht="15" customHeight="1" x14ac:dyDescent="0.25">
      <c r="A6" s="271"/>
      <c r="B6" s="271" t="s">
        <v>0</v>
      </c>
      <c r="C6" s="271" t="s">
        <v>0</v>
      </c>
      <c r="F6" s="395" t="s">
        <v>12</v>
      </c>
      <c r="G6" s="396"/>
      <c r="H6" s="396"/>
      <c r="I6" s="396"/>
      <c r="J6" s="396"/>
      <c r="K6" s="396"/>
      <c r="L6" s="271"/>
      <c r="M6" s="271"/>
      <c r="N6" s="271"/>
    </row>
    <row r="7" spans="1:15" ht="4.5" customHeight="1" x14ac:dyDescent="0.25">
      <c r="A7" s="271"/>
      <c r="B7" s="271"/>
      <c r="C7" s="271"/>
      <c r="D7" s="2"/>
      <c r="E7" s="271"/>
      <c r="F7" s="271"/>
      <c r="G7" s="271"/>
      <c r="H7" s="271"/>
      <c r="I7" s="271"/>
      <c r="J7" s="271"/>
      <c r="K7" s="271"/>
      <c r="L7" s="271"/>
      <c r="M7" s="271"/>
      <c r="N7" s="271"/>
    </row>
    <row r="8" spans="1:15" ht="15" x14ac:dyDescent="0.25">
      <c r="A8" s="271"/>
      <c r="B8" s="271" t="s">
        <v>1</v>
      </c>
      <c r="C8" s="271"/>
      <c r="D8" s="271"/>
      <c r="E8" s="271"/>
      <c r="F8" s="377" t="s">
        <v>1357</v>
      </c>
      <c r="G8" s="374"/>
      <c r="H8" s="374"/>
      <c r="I8" s="374"/>
      <c r="J8" s="382"/>
      <c r="K8" s="271"/>
      <c r="L8" s="271"/>
      <c r="M8" s="271"/>
      <c r="N8" s="271"/>
    </row>
    <row r="9" spans="1:15" ht="8.1" customHeight="1" x14ac:dyDescent="0.25">
      <c r="A9" s="271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</row>
    <row r="10" spans="1:15" ht="15" x14ac:dyDescent="0.25">
      <c r="A10" s="271"/>
      <c r="B10" s="271" t="s">
        <v>2</v>
      </c>
      <c r="C10" s="271"/>
      <c r="D10" s="271"/>
      <c r="E10" s="27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271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</row>
    <row r="12" spans="1:15" ht="15" x14ac:dyDescent="0.25">
      <c r="A12" s="271"/>
      <c r="B12" s="271" t="s">
        <v>3</v>
      </c>
      <c r="C12" s="271"/>
      <c r="D12" s="271"/>
      <c r="E12" s="271"/>
      <c r="F12" s="358">
        <v>46213</v>
      </c>
      <c r="G12" s="359"/>
      <c r="J12" s="271"/>
      <c r="K12" s="271" t="s">
        <v>0</v>
      </c>
      <c r="L12" s="271"/>
      <c r="M12" s="271"/>
      <c r="N12" s="271"/>
    </row>
    <row r="13" spans="1:15" ht="8.1" customHeight="1" x14ac:dyDescent="0.25">
      <c r="A13" s="271"/>
      <c r="B13" s="271"/>
      <c r="C13" s="271"/>
      <c r="D13" s="271"/>
      <c r="E13" s="271"/>
      <c r="F13" s="271"/>
      <c r="G13" s="271"/>
      <c r="H13" s="271"/>
      <c r="I13" s="271"/>
      <c r="J13" s="271"/>
      <c r="L13" s="271"/>
      <c r="M13" s="271"/>
      <c r="N13" s="271"/>
    </row>
    <row r="14" spans="1:15" ht="15" x14ac:dyDescent="0.25">
      <c r="A14" s="271"/>
      <c r="B14" s="271" t="s">
        <v>4</v>
      </c>
      <c r="C14" s="271"/>
      <c r="D14" s="271"/>
      <c r="E14" s="271"/>
      <c r="F14" s="271"/>
      <c r="G14" s="271"/>
      <c r="H14" s="271"/>
      <c r="I14" s="271"/>
      <c r="J14" s="271"/>
      <c r="M14" s="375" t="s">
        <v>20</v>
      </c>
      <c r="N14" s="376"/>
      <c r="O14" s="231">
        <v>260245</v>
      </c>
    </row>
    <row r="15" spans="1:15" ht="7.5" customHeight="1" x14ac:dyDescent="0.25">
      <c r="A15" s="271"/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</row>
    <row r="16" spans="1:15" ht="15" x14ac:dyDescent="0.25">
      <c r="A16" s="271"/>
      <c r="B16" s="383" t="s">
        <v>374</v>
      </c>
      <c r="C16" s="394"/>
      <c r="D16" s="383" t="s">
        <v>375</v>
      </c>
      <c r="E16" s="384"/>
      <c r="F16" s="277" t="s">
        <v>1961</v>
      </c>
      <c r="G16" s="383" t="s">
        <v>376</v>
      </c>
      <c r="H16" s="384"/>
      <c r="I16" s="385" t="s">
        <v>377</v>
      </c>
      <c r="J16" s="384"/>
      <c r="K16" s="276" t="s">
        <v>718</v>
      </c>
      <c r="L16" s="276" t="s">
        <v>379</v>
      </c>
      <c r="M16" s="276" t="s">
        <v>413</v>
      </c>
      <c r="N16" s="276" t="s">
        <v>383</v>
      </c>
      <c r="O16" s="277" t="s">
        <v>380</v>
      </c>
    </row>
    <row r="17" spans="1:15" ht="15" x14ac:dyDescent="0.25">
      <c r="A17" s="271"/>
      <c r="B17" s="185" t="s">
        <v>22</v>
      </c>
      <c r="C17" s="186"/>
      <c r="D17" s="273"/>
      <c r="E17" s="282"/>
      <c r="F17" s="282"/>
      <c r="G17" s="273"/>
      <c r="H17" s="267"/>
      <c r="I17" s="283"/>
      <c r="J17" s="267"/>
      <c r="K17" s="273"/>
      <c r="L17" s="8"/>
      <c r="M17" s="8"/>
      <c r="N17" s="195">
        <f>SUM(N18:N22)+7.48</f>
        <v>46.58</v>
      </c>
      <c r="O17" s="274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3177</v>
      </c>
      <c r="G18" s="369">
        <v>4100126737</v>
      </c>
      <c r="H18" s="370"/>
      <c r="I18" s="371" t="s">
        <v>3073</v>
      </c>
      <c r="J18" s="372"/>
      <c r="K18" s="264" t="s">
        <v>76</v>
      </c>
      <c r="L18" s="279" t="s">
        <v>1638</v>
      </c>
      <c r="M18" s="8"/>
      <c r="N18" s="81">
        <v>7.82</v>
      </c>
      <c r="O18" s="274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3177</v>
      </c>
      <c r="G19" s="369">
        <v>4100126737</v>
      </c>
      <c r="H19" s="370"/>
      <c r="I19" s="371" t="s">
        <v>3073</v>
      </c>
      <c r="J19" s="372"/>
      <c r="K19" s="264" t="s">
        <v>76</v>
      </c>
      <c r="L19" s="279" t="s">
        <v>1638</v>
      </c>
      <c r="M19" s="8"/>
      <c r="N19" s="81">
        <v>7.82</v>
      </c>
      <c r="O19" s="274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3177</v>
      </c>
      <c r="G20" s="369">
        <v>4100126737</v>
      </c>
      <c r="H20" s="370"/>
      <c r="I20" s="371" t="s">
        <v>3073</v>
      </c>
      <c r="J20" s="372"/>
      <c r="K20" s="264" t="s">
        <v>76</v>
      </c>
      <c r="L20" s="279" t="s">
        <v>1638</v>
      </c>
      <c r="M20" s="8"/>
      <c r="N20" s="81">
        <v>7.82</v>
      </c>
      <c r="O20" s="274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3177</v>
      </c>
      <c r="G21" s="369">
        <v>4100126737</v>
      </c>
      <c r="H21" s="370"/>
      <c r="I21" s="371" t="s">
        <v>3073</v>
      </c>
      <c r="J21" s="372"/>
      <c r="K21" s="264" t="s">
        <v>76</v>
      </c>
      <c r="L21" s="279" t="s">
        <v>1638</v>
      </c>
      <c r="M21" s="8"/>
      <c r="N21" s="81">
        <v>7.82</v>
      </c>
      <c r="O21" s="274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3177</v>
      </c>
      <c r="G22" s="369">
        <v>4100126737</v>
      </c>
      <c r="H22" s="370"/>
      <c r="I22" s="371" t="s">
        <v>3073</v>
      </c>
      <c r="J22" s="372"/>
      <c r="K22" s="264" t="s">
        <v>76</v>
      </c>
      <c r="L22" s="279" t="s">
        <v>1638</v>
      </c>
      <c r="M22" s="8"/>
      <c r="N22" s="81">
        <v>7.82</v>
      </c>
      <c r="O22" s="274">
        <v>10</v>
      </c>
    </row>
    <row r="23" spans="1:15" ht="15" x14ac:dyDescent="0.25">
      <c r="A23" s="271"/>
      <c r="B23" s="365"/>
      <c r="C23" s="366"/>
      <c r="D23" s="367"/>
      <c r="E23" s="368"/>
      <c r="F23" s="263"/>
      <c r="G23" s="369"/>
      <c r="H23" s="370"/>
      <c r="I23" s="391"/>
      <c r="J23" s="370"/>
      <c r="K23" s="264"/>
      <c r="L23" s="279"/>
      <c r="M23" s="275"/>
      <c r="N23" s="84"/>
      <c r="O23" s="274"/>
    </row>
    <row r="24" spans="1:15" ht="15" x14ac:dyDescent="0.25">
      <c r="A24" s="271"/>
      <c r="B24" s="265"/>
      <c r="C24" s="280"/>
      <c r="D24" s="392"/>
      <c r="E24" s="393"/>
      <c r="F24" s="393"/>
      <c r="G24" s="393"/>
      <c r="H24" s="393"/>
      <c r="I24" s="393"/>
      <c r="J24" s="267"/>
      <c r="K24" s="273"/>
      <c r="L24" s="8"/>
      <c r="M24" s="8"/>
      <c r="N24" s="139">
        <f>SUM(N18:N22)</f>
        <v>39.1</v>
      </c>
      <c r="O24" s="274"/>
    </row>
    <row r="25" spans="1:15" ht="15.75" x14ac:dyDescent="0.25">
      <c r="A25" s="27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270"/>
      <c r="N25" s="75"/>
      <c r="O25" s="73">
        <f>SUM(O18:O23)</f>
        <v>50</v>
      </c>
    </row>
    <row r="26" spans="1:15" ht="15" x14ac:dyDescent="0.25">
      <c r="A26" s="271"/>
      <c r="B26" s="284"/>
      <c r="C26" s="45"/>
      <c r="D26" s="284"/>
      <c r="E26" s="45"/>
      <c r="F26" s="45"/>
      <c r="G26" s="284"/>
      <c r="I26" s="3"/>
      <c r="K26" s="284"/>
      <c r="L26" s="271"/>
      <c r="M26" s="271"/>
      <c r="N26" s="86"/>
    </row>
    <row r="27" spans="1:15" ht="3.75" customHeight="1" x14ac:dyDescent="0.25">
      <c r="A27" s="271"/>
      <c r="B27" s="271"/>
      <c r="C27" s="271"/>
      <c r="D27" s="17"/>
      <c r="E27" s="284"/>
      <c r="F27" s="284"/>
      <c r="G27" s="284"/>
      <c r="H27" s="3"/>
      <c r="I27" s="3"/>
      <c r="J27" s="271"/>
      <c r="K27" s="271"/>
      <c r="L27" s="271"/>
      <c r="M27" s="271"/>
      <c r="N27" s="271"/>
    </row>
    <row r="28" spans="1:15" ht="15" customHeight="1" x14ac:dyDescent="0.25">
      <c r="A28" s="271"/>
      <c r="B28" s="271"/>
      <c r="C28" s="271"/>
      <c r="D28" s="271" t="s">
        <v>3157</v>
      </c>
      <c r="E28" s="287" t="s">
        <v>3178</v>
      </c>
      <c r="I28" s="271"/>
      <c r="J28" s="271"/>
      <c r="K28" s="271"/>
      <c r="L28" s="271"/>
      <c r="M28" s="271"/>
      <c r="N28" s="271"/>
    </row>
    <row r="29" spans="1:15" ht="15" x14ac:dyDescent="0.25">
      <c r="A29" s="271"/>
      <c r="B29" s="271"/>
      <c r="C29" s="271"/>
      <c r="D29" s="271" t="s">
        <v>3158</v>
      </c>
      <c r="E29" s="287" t="s">
        <v>3159</v>
      </c>
      <c r="F29" s="3"/>
      <c r="G29" s="271"/>
      <c r="H29" s="271"/>
      <c r="I29" s="271"/>
      <c r="J29" s="271"/>
      <c r="K29" s="271"/>
      <c r="L29" s="271"/>
      <c r="M29" s="271"/>
      <c r="N29" s="271"/>
    </row>
    <row r="30" spans="1:15" ht="15" x14ac:dyDescent="0.25">
      <c r="A30" s="271"/>
      <c r="B30" s="271"/>
      <c r="C30" s="271"/>
      <c r="D30" s="271"/>
      <c r="E30" s="287"/>
      <c r="F30" s="287"/>
      <c r="G30" s="271"/>
      <c r="H30" s="271"/>
      <c r="I30" s="271"/>
      <c r="J30" s="271"/>
      <c r="K30" s="271"/>
      <c r="L30" s="271"/>
      <c r="M30" s="271"/>
      <c r="N30" s="271"/>
    </row>
    <row r="31" spans="1:15" ht="15" x14ac:dyDescent="0.25">
      <c r="A31" s="271"/>
      <c r="B31" s="271"/>
      <c r="C31" s="271"/>
      <c r="D31" s="271" t="s">
        <v>3160</v>
      </c>
      <c r="E31" s="287">
        <v>39.1</v>
      </c>
      <c r="F31" s="271"/>
      <c r="G31" s="271"/>
      <c r="H31" s="271"/>
      <c r="I31" s="271"/>
      <c r="J31" s="271"/>
      <c r="K31" s="271"/>
      <c r="L31" s="271"/>
      <c r="M31" s="271"/>
      <c r="N31" s="271"/>
    </row>
    <row r="32" spans="1:15" ht="15" x14ac:dyDescent="0.25">
      <c r="A32" s="271"/>
      <c r="B32" s="271"/>
      <c r="C32" s="271"/>
      <c r="D32" s="271" t="s">
        <v>3161</v>
      </c>
      <c r="E32" s="287">
        <v>0.48</v>
      </c>
      <c r="F32" s="271"/>
      <c r="G32" s="271"/>
      <c r="H32" s="271"/>
      <c r="I32" s="271"/>
      <c r="J32" s="271"/>
      <c r="K32" s="271"/>
      <c r="L32" s="271"/>
      <c r="M32" s="271"/>
      <c r="N32" s="271"/>
    </row>
    <row r="33" spans="1:14" ht="15" x14ac:dyDescent="0.25">
      <c r="A33" s="271"/>
      <c r="B33" s="271"/>
      <c r="C33" s="271"/>
      <c r="D33" s="271" t="s">
        <v>3162</v>
      </c>
      <c r="E33" s="287">
        <v>46.58</v>
      </c>
      <c r="F33" s="271"/>
      <c r="G33" s="271"/>
      <c r="H33" s="271"/>
      <c r="I33" s="271"/>
      <c r="J33" s="271"/>
      <c r="K33" s="271"/>
      <c r="L33" s="271"/>
      <c r="M33" s="271"/>
      <c r="N33" s="271"/>
    </row>
    <row r="34" spans="1:14" ht="15" x14ac:dyDescent="0.25">
      <c r="A34" s="271"/>
      <c r="B34" s="271"/>
      <c r="C34" s="271"/>
      <c r="D34" s="271" t="s">
        <v>3163</v>
      </c>
      <c r="E34" s="287">
        <v>0.86399999999999999</v>
      </c>
      <c r="F34" s="271"/>
      <c r="G34" s="271"/>
      <c r="H34" s="271"/>
      <c r="I34" s="271"/>
      <c r="J34" s="271"/>
      <c r="K34" s="271"/>
      <c r="L34" s="271"/>
      <c r="M34" s="271"/>
      <c r="N34" s="271"/>
    </row>
    <row r="35" spans="1:14" ht="15" x14ac:dyDescent="0.25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</row>
    <row r="36" spans="1:14" ht="15" x14ac:dyDescent="0.25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</row>
    <row r="37" spans="1:14" ht="15" x14ac:dyDescent="0.25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</row>
    <row r="38" spans="1:14" ht="15" x14ac:dyDescent="0.25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</row>
    <row r="282" ht="8.25" customHeight="1" x14ac:dyDescent="0.2"/>
    <row r="284" ht="8.25" customHeight="1" x14ac:dyDescent="0.2"/>
    <row r="286" ht="9" customHeight="1" x14ac:dyDescent="0.2"/>
    <row r="288" ht="7.5" customHeight="1" x14ac:dyDescent="0.2"/>
    <row r="290" ht="6.75" customHeight="1" x14ac:dyDescent="0.2"/>
    <row r="292" ht="7.5" customHeight="1" x14ac:dyDescent="0.2"/>
    <row r="294" ht="9" customHeight="1" x14ac:dyDescent="0.2"/>
    <row r="296" ht="7.5" customHeight="1" x14ac:dyDescent="0.2"/>
    <row r="298" ht="8.25" customHeight="1" x14ac:dyDescent="0.2"/>
  </sheetData>
  <mergeCells count="35">
    <mergeCell ref="D24:I24"/>
    <mergeCell ref="B25:L25"/>
    <mergeCell ref="B23:C23"/>
    <mergeCell ref="D23:E23"/>
    <mergeCell ref="G23:H23"/>
    <mergeCell ref="I23:J23"/>
    <mergeCell ref="B22:C22"/>
    <mergeCell ref="D22:E22"/>
    <mergeCell ref="G22:H22"/>
    <mergeCell ref="I22:J22"/>
    <mergeCell ref="B20:C20"/>
    <mergeCell ref="D20:E20"/>
    <mergeCell ref="G20:H20"/>
    <mergeCell ref="I20:J20"/>
    <mergeCell ref="B21:C21"/>
    <mergeCell ref="D21:E21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93C27-7598-4266-84AB-C97B49358744}">
  <dimension ref="A1:P304"/>
  <sheetViews>
    <sheetView zoomScale="110" zoomScaleNormal="110" workbookViewId="0">
      <selection activeCell="E30" sqref="E30"/>
    </sheetView>
  </sheetViews>
  <sheetFormatPr baseColWidth="10" defaultColWidth="11.42578125" defaultRowHeight="12.75" x14ac:dyDescent="0.2"/>
  <cols>
    <col min="1" max="1" width="1" style="272" customWidth="1"/>
    <col min="2" max="2" width="6.7109375" style="272" customWidth="1"/>
    <col min="3" max="3" width="3.140625" style="272" customWidth="1"/>
    <col min="4" max="4" width="19.140625" style="272" customWidth="1"/>
    <col min="5" max="5" width="6.85546875" style="272" customWidth="1"/>
    <col min="6" max="6" width="17.42578125" style="272" customWidth="1"/>
    <col min="7" max="7" width="6.140625" style="272" customWidth="1"/>
    <col min="8" max="8" width="8.42578125" style="272" customWidth="1"/>
    <col min="9" max="9" width="12" style="272" customWidth="1"/>
    <col min="10" max="10" width="3.42578125" style="272" customWidth="1"/>
    <col min="11" max="11" width="9.85546875" style="272" customWidth="1"/>
    <col min="12" max="12" width="3.28515625" style="272" customWidth="1"/>
    <col min="13" max="13" width="17.28515625" style="272" customWidth="1"/>
    <col min="14" max="14" width="5.28515625" style="272" customWidth="1"/>
    <col min="15" max="15" width="12.140625" style="272" customWidth="1"/>
    <col min="16" max="16" width="11.42578125" style="272" customWidth="1"/>
    <col min="17" max="16384" width="11.42578125" style="272"/>
  </cols>
  <sheetData>
    <row r="1" spans="1:16" ht="12.75" customHeight="1" x14ac:dyDescent="0.25">
      <c r="A1" s="271"/>
      <c r="B1" s="271"/>
      <c r="C1" s="271"/>
      <c r="D1" s="271"/>
      <c r="E1" s="271"/>
      <c r="F1" s="271"/>
      <c r="G1" s="271"/>
      <c r="H1" s="271"/>
      <c r="I1" s="271"/>
      <c r="N1" s="2" t="s">
        <v>1052</v>
      </c>
      <c r="P1" s="2"/>
    </row>
    <row r="2" spans="1:16" ht="12.75" customHeight="1" x14ac:dyDescent="0.25">
      <c r="A2" s="271"/>
      <c r="B2" s="271"/>
      <c r="C2" s="271"/>
      <c r="D2" s="271"/>
      <c r="E2" s="271"/>
      <c r="F2" s="271"/>
      <c r="G2" s="271"/>
      <c r="H2" s="271"/>
      <c r="I2" s="271"/>
      <c r="N2" s="271" t="s">
        <v>931</v>
      </c>
      <c r="P2" s="271"/>
    </row>
    <row r="3" spans="1:16" ht="12.75" customHeight="1" x14ac:dyDescent="0.25">
      <c r="A3" s="271"/>
      <c r="B3" s="271"/>
      <c r="C3" s="271"/>
      <c r="D3" s="271"/>
      <c r="E3" s="271"/>
      <c r="F3" s="271"/>
      <c r="G3" s="271"/>
      <c r="H3" s="271"/>
      <c r="I3" s="271"/>
      <c r="N3" s="3" t="s">
        <v>10</v>
      </c>
      <c r="P3" s="271"/>
    </row>
    <row r="4" spans="1:16" ht="12.75" customHeight="1" x14ac:dyDescent="0.25">
      <c r="A4" s="271"/>
      <c r="B4" s="271"/>
      <c r="C4" s="271"/>
      <c r="D4" s="271"/>
      <c r="E4" s="271"/>
      <c r="F4" s="271"/>
      <c r="G4" s="271"/>
      <c r="H4" s="271"/>
      <c r="I4" s="271"/>
      <c r="N4" s="271" t="s">
        <v>2094</v>
      </c>
      <c r="P4" s="271"/>
    </row>
    <row r="5" spans="1:16" ht="12.75" customHeight="1" x14ac:dyDescent="0.25">
      <c r="A5" s="271"/>
      <c r="B5" s="271"/>
      <c r="C5" s="271"/>
      <c r="D5" s="271"/>
      <c r="E5" s="271"/>
      <c r="F5" s="271"/>
      <c r="G5" s="271"/>
      <c r="H5" s="271"/>
      <c r="I5" s="271"/>
      <c r="N5" s="271" t="s">
        <v>685</v>
      </c>
      <c r="P5" s="271"/>
    </row>
    <row r="6" spans="1:16" ht="15" customHeight="1" x14ac:dyDescent="0.25">
      <c r="A6" s="271"/>
      <c r="B6" s="271" t="s">
        <v>0</v>
      </c>
      <c r="C6" s="271" t="s">
        <v>0</v>
      </c>
      <c r="G6" s="278" t="s">
        <v>12</v>
      </c>
      <c r="H6" s="271"/>
      <c r="I6" s="271"/>
      <c r="J6" s="271"/>
      <c r="K6" s="271"/>
      <c r="M6" s="271"/>
      <c r="N6" s="271"/>
      <c r="O6" s="271"/>
    </row>
    <row r="7" spans="1:16" ht="4.5" customHeight="1" x14ac:dyDescent="0.25">
      <c r="A7" s="271"/>
      <c r="B7" s="271"/>
      <c r="C7" s="271"/>
      <c r="D7" s="2"/>
      <c r="E7" s="271"/>
      <c r="F7" s="271"/>
      <c r="G7" s="271"/>
      <c r="H7" s="271"/>
      <c r="I7" s="271"/>
      <c r="J7" s="271"/>
      <c r="K7" s="271"/>
      <c r="L7" s="271"/>
      <c r="M7" s="271"/>
      <c r="N7" s="271"/>
      <c r="O7" s="271"/>
    </row>
    <row r="8" spans="1:16" ht="15" x14ac:dyDescent="0.25">
      <c r="A8" s="271"/>
      <c r="B8" s="271" t="s">
        <v>1</v>
      </c>
      <c r="C8" s="271"/>
      <c r="D8" s="271"/>
      <c r="E8" s="271"/>
      <c r="F8" s="266" t="s">
        <v>1423</v>
      </c>
      <c r="G8" s="274"/>
      <c r="K8" s="271"/>
      <c r="L8" s="271"/>
      <c r="M8" s="271"/>
      <c r="N8" s="271"/>
      <c r="O8" s="271"/>
    </row>
    <row r="9" spans="1:16" ht="8.1" customHeight="1" x14ac:dyDescent="0.25">
      <c r="A9" s="271"/>
      <c r="B9" s="271"/>
      <c r="C9" s="271"/>
      <c r="D9" s="271"/>
      <c r="E9" s="271"/>
      <c r="F9" s="271"/>
      <c r="G9" s="271"/>
      <c r="H9" s="271"/>
      <c r="I9" s="271"/>
      <c r="J9" s="271"/>
      <c r="K9" s="271"/>
      <c r="L9" s="271"/>
      <c r="M9" s="271"/>
      <c r="N9" s="271"/>
      <c r="O9" s="271"/>
    </row>
    <row r="10" spans="1:16" ht="15" x14ac:dyDescent="0.25">
      <c r="A10" s="271"/>
      <c r="B10" s="271" t="s">
        <v>2</v>
      </c>
      <c r="C10" s="271"/>
      <c r="D10" s="271"/>
      <c r="E10" s="27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271"/>
    </row>
    <row r="11" spans="1:16" ht="8.1" customHeight="1" x14ac:dyDescent="0.25">
      <c r="A11" s="271"/>
      <c r="B11" s="271"/>
      <c r="C11" s="271"/>
      <c r="D11" s="271"/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</row>
    <row r="12" spans="1:16" ht="15" x14ac:dyDescent="0.25">
      <c r="A12" s="271"/>
      <c r="B12" s="271" t="s">
        <v>3</v>
      </c>
      <c r="C12" s="271"/>
      <c r="D12" s="271"/>
      <c r="E12" s="271"/>
      <c r="F12" s="358">
        <v>46213</v>
      </c>
      <c r="G12" s="359"/>
      <c r="H12" s="287"/>
      <c r="I12" s="285"/>
      <c r="J12" s="271"/>
      <c r="K12" s="271" t="s">
        <v>0</v>
      </c>
      <c r="L12" s="271" t="s">
        <v>0</v>
      </c>
      <c r="M12" s="271"/>
      <c r="N12" s="271"/>
      <c r="O12" s="271"/>
    </row>
    <row r="13" spans="1:16" ht="8.1" customHeight="1" x14ac:dyDescent="0.25">
      <c r="A13" s="271"/>
      <c r="B13" s="271"/>
      <c r="C13" s="271"/>
      <c r="D13" s="271"/>
      <c r="E13" s="271"/>
      <c r="F13" s="271"/>
      <c r="G13" s="271"/>
      <c r="H13" s="271"/>
      <c r="I13" s="271"/>
      <c r="J13" s="271"/>
      <c r="M13" s="271"/>
      <c r="N13" s="271"/>
      <c r="O13" s="271"/>
    </row>
    <row r="14" spans="1:16" ht="15" x14ac:dyDescent="0.25">
      <c r="A14" s="271"/>
      <c r="B14" s="271" t="s">
        <v>4</v>
      </c>
      <c r="C14" s="271"/>
      <c r="D14" s="271"/>
      <c r="E14" s="271"/>
      <c r="F14" s="271"/>
      <c r="G14" s="271"/>
      <c r="H14" s="271"/>
      <c r="I14" s="271"/>
      <c r="J14" s="271"/>
      <c r="M14" s="271"/>
      <c r="N14" s="375" t="s">
        <v>20</v>
      </c>
      <c r="O14" s="376"/>
      <c r="P14" s="231">
        <v>260244</v>
      </c>
    </row>
    <row r="15" spans="1:16" ht="7.5" customHeight="1" x14ac:dyDescent="0.25">
      <c r="A15" s="271"/>
      <c r="B15" s="271"/>
      <c r="C15" s="271"/>
      <c r="D15" s="271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</row>
    <row r="16" spans="1:16" ht="15" x14ac:dyDescent="0.25">
      <c r="A16" s="271"/>
      <c r="B16" s="362" t="s">
        <v>374</v>
      </c>
      <c r="C16" s="380"/>
      <c r="D16" s="383" t="s">
        <v>375</v>
      </c>
      <c r="E16" s="384"/>
      <c r="F16" s="277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276" t="s">
        <v>379</v>
      </c>
      <c r="N16" s="182" t="s">
        <v>413</v>
      </c>
      <c r="O16" s="182" t="s">
        <v>383</v>
      </c>
      <c r="P16" s="277" t="s">
        <v>380</v>
      </c>
    </row>
    <row r="17" spans="1:16" ht="15" x14ac:dyDescent="0.25">
      <c r="A17" s="271"/>
      <c r="B17" s="281"/>
      <c r="C17" s="174"/>
      <c r="D17" s="273"/>
      <c r="E17" s="282"/>
      <c r="F17" s="282"/>
      <c r="G17" s="273"/>
      <c r="H17" s="267"/>
      <c r="I17" s="283"/>
      <c r="J17" s="267"/>
      <c r="K17" s="273"/>
      <c r="L17" s="282"/>
      <c r="M17" s="8"/>
      <c r="N17" s="8"/>
      <c r="O17" s="170"/>
      <c r="P17" s="274"/>
    </row>
    <row r="18" spans="1:16" ht="15" x14ac:dyDescent="0.25">
      <c r="A18" s="271"/>
      <c r="B18" s="375">
        <v>1</v>
      </c>
      <c r="C18" s="376"/>
      <c r="D18" s="386" t="s">
        <v>2466</v>
      </c>
      <c r="E18" s="382"/>
      <c r="F18" s="264" t="s">
        <v>3175</v>
      </c>
      <c r="G18" s="375">
        <v>4100126729</v>
      </c>
      <c r="H18" s="382"/>
      <c r="I18" s="377" t="s">
        <v>3073</v>
      </c>
      <c r="J18" s="359"/>
      <c r="K18" s="375" t="s">
        <v>73</v>
      </c>
      <c r="L18" s="376"/>
      <c r="M18" s="279" t="s">
        <v>1638</v>
      </c>
      <c r="N18" s="8"/>
      <c r="O18" s="81">
        <v>1.7</v>
      </c>
      <c r="P18" s="274">
        <v>1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279"/>
      <c r="N19" s="275"/>
      <c r="O19" s="84"/>
      <c r="P19" s="274"/>
    </row>
    <row r="20" spans="1:16" ht="15" x14ac:dyDescent="0.25">
      <c r="A20" s="271"/>
      <c r="B20" s="265"/>
      <c r="C20" s="280"/>
      <c r="D20" s="392"/>
      <c r="E20" s="393"/>
      <c r="F20" s="393"/>
      <c r="G20" s="393"/>
      <c r="H20" s="393"/>
      <c r="I20" s="393"/>
      <c r="J20" s="267"/>
      <c r="K20" s="273"/>
      <c r="L20" s="282"/>
      <c r="M20" s="8"/>
      <c r="N20" s="8"/>
      <c r="O20" s="139">
        <f>SUM(O18:O18)</f>
        <v>1.7</v>
      </c>
      <c r="P20" s="274"/>
    </row>
    <row r="21" spans="1:16" ht="15.75" x14ac:dyDescent="0.25">
      <c r="A21" s="27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270"/>
      <c r="O21" s="75"/>
      <c r="P21" s="73">
        <f>SUM(P18:P19)</f>
        <v>1</v>
      </c>
    </row>
    <row r="22" spans="1:16" ht="15" x14ac:dyDescent="0.25">
      <c r="A22" s="271"/>
      <c r="B22" s="284"/>
      <c r="C22" s="45"/>
      <c r="D22" s="284"/>
      <c r="E22" s="45"/>
      <c r="F22" s="45"/>
      <c r="G22" s="284"/>
      <c r="I22" s="3"/>
      <c r="K22" s="284"/>
      <c r="L22" s="45"/>
      <c r="M22" s="271"/>
      <c r="N22" s="271"/>
      <c r="O22" s="86"/>
    </row>
    <row r="23" spans="1:16" ht="3.75" customHeight="1" x14ac:dyDescent="0.25">
      <c r="A23" s="271"/>
      <c r="B23" s="271"/>
      <c r="C23" s="271"/>
      <c r="D23" s="17"/>
      <c r="E23" s="284"/>
      <c r="F23" s="284"/>
      <c r="G23" s="284"/>
      <c r="H23" s="3"/>
      <c r="I23" s="3"/>
      <c r="J23" s="271"/>
      <c r="K23" s="271"/>
      <c r="L23" s="271"/>
      <c r="M23" s="271"/>
      <c r="N23" s="271"/>
      <c r="O23" s="271"/>
    </row>
    <row r="24" spans="1:16" ht="15" x14ac:dyDescent="0.25">
      <c r="A24" s="271"/>
      <c r="B24" s="271"/>
      <c r="C24" s="271"/>
      <c r="D24" s="271" t="s">
        <v>3158</v>
      </c>
      <c r="E24" s="287" t="s">
        <v>3176</v>
      </c>
      <c r="F24" s="3"/>
      <c r="G24" s="271"/>
      <c r="H24" s="271"/>
      <c r="I24" s="271"/>
      <c r="J24" s="271"/>
      <c r="K24" s="271"/>
      <c r="L24" s="271"/>
      <c r="M24" s="271"/>
      <c r="N24" s="271"/>
      <c r="O24" s="271"/>
    </row>
    <row r="25" spans="1:16" ht="15" x14ac:dyDescent="0.25">
      <c r="A25" s="271"/>
      <c r="B25" s="271"/>
      <c r="C25" s="271"/>
      <c r="D25" s="271"/>
      <c r="E25" s="287"/>
      <c r="F25" s="287"/>
      <c r="G25" s="271"/>
      <c r="H25" s="271"/>
      <c r="I25" s="271"/>
      <c r="J25" s="271"/>
      <c r="K25" s="271"/>
      <c r="L25" s="271"/>
      <c r="M25" s="271"/>
      <c r="N25" s="271"/>
      <c r="O25" s="271"/>
    </row>
    <row r="26" spans="1:16" ht="15" x14ac:dyDescent="0.25">
      <c r="A26" s="271"/>
      <c r="B26" s="271"/>
      <c r="C26" s="271"/>
      <c r="D26" s="271" t="s">
        <v>3160</v>
      </c>
      <c r="E26" s="287">
        <v>1.7</v>
      </c>
      <c r="F26" s="271"/>
      <c r="G26" s="271"/>
      <c r="H26" s="271"/>
      <c r="I26" s="271"/>
      <c r="J26" s="271"/>
      <c r="K26" s="271"/>
      <c r="L26" s="271"/>
      <c r="M26" s="271"/>
      <c r="N26" s="271"/>
      <c r="O26" s="271"/>
    </row>
    <row r="27" spans="1:16" ht="15" x14ac:dyDescent="0.25">
      <c r="A27" s="271"/>
      <c r="B27" s="271"/>
      <c r="C27" s="271"/>
      <c r="D27" s="271" t="s">
        <v>3161</v>
      </c>
      <c r="E27" s="287">
        <v>4.8000000000000001E-2</v>
      </c>
      <c r="F27" s="271"/>
      <c r="G27" s="271"/>
      <c r="H27" s="271"/>
      <c r="I27" s="271"/>
      <c r="J27" s="271"/>
      <c r="K27" s="271"/>
      <c r="L27" s="271"/>
      <c r="M27" s="271"/>
      <c r="N27" s="271"/>
      <c r="O27" s="271"/>
    </row>
    <row r="28" spans="1:16" ht="15" x14ac:dyDescent="0.25">
      <c r="A28" s="271"/>
      <c r="B28" s="271"/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</row>
    <row r="29" spans="1:16" ht="15" x14ac:dyDescent="0.25">
      <c r="A29" s="271"/>
      <c r="B29" s="271"/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</row>
    <row r="30" spans="1:16" ht="15" x14ac:dyDescent="0.25">
      <c r="A30" s="271"/>
      <c r="B30" s="271"/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</row>
    <row r="31" spans="1:16" ht="15" x14ac:dyDescent="0.25">
      <c r="A31" s="271"/>
      <c r="B31" s="271"/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</row>
    <row r="32" spans="1:16" ht="15" x14ac:dyDescent="0.25">
      <c r="A32" s="271"/>
      <c r="B32" s="271"/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</row>
    <row r="33" spans="1:15" ht="15" x14ac:dyDescent="0.25">
      <c r="A33" s="271"/>
      <c r="B33" s="271"/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</row>
    <row r="34" spans="1:15" ht="15" x14ac:dyDescent="0.25">
      <c r="A34" s="271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</row>
    <row r="35" spans="1:15" ht="15" x14ac:dyDescent="0.25">
      <c r="A35" s="271"/>
      <c r="B35" s="271"/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</row>
    <row r="36" spans="1:15" ht="15" x14ac:dyDescent="0.25">
      <c r="A36" s="271"/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</row>
    <row r="37" spans="1:15" ht="15" x14ac:dyDescent="0.25">
      <c r="A37" s="271"/>
      <c r="B37" s="271"/>
      <c r="C37" s="271"/>
      <c r="D37" s="271"/>
      <c r="E37" s="271"/>
      <c r="F37" s="271"/>
      <c r="G37" s="271"/>
      <c r="H37" s="271"/>
      <c r="I37" s="271"/>
      <c r="J37" s="271"/>
      <c r="K37" s="271"/>
      <c r="L37" s="271"/>
      <c r="M37" s="271"/>
      <c r="N37" s="271"/>
      <c r="O37" s="271"/>
    </row>
    <row r="38" spans="1:15" ht="15" x14ac:dyDescent="0.25">
      <c r="A38" s="271"/>
      <c r="B38" s="271"/>
      <c r="C38" s="271"/>
      <c r="D38" s="271"/>
      <c r="E38" s="271"/>
      <c r="F38" s="271"/>
      <c r="G38" s="271"/>
      <c r="H38" s="271"/>
      <c r="I38" s="271"/>
      <c r="J38" s="271"/>
      <c r="K38" s="271"/>
      <c r="L38" s="271"/>
      <c r="M38" s="271"/>
      <c r="N38" s="271"/>
      <c r="O38" s="271"/>
    </row>
    <row r="39" spans="1:15" ht="15" x14ac:dyDescent="0.25">
      <c r="A39" s="271"/>
      <c r="B39" s="271"/>
      <c r="C39" s="271"/>
      <c r="D39" s="271"/>
      <c r="E39" s="271"/>
      <c r="F39" s="271"/>
      <c r="G39" s="271"/>
      <c r="H39" s="271"/>
      <c r="I39" s="271"/>
      <c r="J39" s="271"/>
      <c r="K39" s="271"/>
      <c r="L39" s="271"/>
      <c r="M39" s="271"/>
      <c r="N39" s="271"/>
      <c r="O39" s="271"/>
    </row>
    <row r="40" spans="1:15" ht="15" x14ac:dyDescent="0.25">
      <c r="A40" s="271"/>
      <c r="B40" s="271"/>
      <c r="C40" s="271"/>
      <c r="D40" s="271"/>
      <c r="E40" s="271"/>
      <c r="F40" s="271"/>
      <c r="G40" s="271"/>
      <c r="H40" s="271"/>
      <c r="I40" s="271"/>
      <c r="J40" s="271"/>
      <c r="K40" s="271"/>
      <c r="L40" s="271"/>
      <c r="M40" s="271"/>
      <c r="N40" s="271"/>
      <c r="O40" s="271"/>
    </row>
    <row r="41" spans="1:15" ht="15" x14ac:dyDescent="0.25">
      <c r="A41" s="271"/>
      <c r="B41" s="271"/>
      <c r="C41" s="271"/>
      <c r="D41" s="271"/>
      <c r="E41" s="271"/>
      <c r="F41" s="271"/>
      <c r="G41" s="271"/>
      <c r="H41" s="271"/>
      <c r="I41" s="271"/>
      <c r="J41" s="271"/>
      <c r="K41" s="271"/>
      <c r="L41" s="271"/>
      <c r="M41" s="271"/>
      <c r="N41" s="271"/>
      <c r="O41" s="271"/>
    </row>
    <row r="42" spans="1:15" ht="15" x14ac:dyDescent="0.25">
      <c r="A42" s="271"/>
      <c r="B42" s="271"/>
      <c r="C42" s="271"/>
      <c r="D42" s="271"/>
      <c r="E42" s="271"/>
      <c r="F42" s="271"/>
      <c r="G42" s="271"/>
      <c r="H42" s="271"/>
      <c r="I42" s="271"/>
      <c r="J42" s="271"/>
      <c r="K42" s="271"/>
      <c r="L42" s="271"/>
      <c r="M42" s="271"/>
      <c r="N42" s="271"/>
      <c r="O42" s="271"/>
    </row>
    <row r="43" spans="1:15" ht="15" x14ac:dyDescent="0.25">
      <c r="A43" s="271"/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1"/>
      <c r="N43" s="271"/>
      <c r="O43" s="271"/>
    </row>
    <row r="44" spans="1:15" ht="15" x14ac:dyDescent="0.25">
      <c r="A44" s="271"/>
      <c r="B44" s="271"/>
      <c r="C44" s="271"/>
      <c r="D44" s="271"/>
      <c r="E44" s="271"/>
      <c r="F44" s="271"/>
      <c r="G44" s="271"/>
      <c r="H44" s="271"/>
      <c r="I44" s="271"/>
      <c r="J44" s="271"/>
      <c r="K44" s="271"/>
      <c r="L44" s="271"/>
      <c r="M44" s="271"/>
      <c r="N44" s="271"/>
      <c r="O44" s="271"/>
    </row>
    <row r="45" spans="1:15" ht="15" x14ac:dyDescent="0.25">
      <c r="F45" s="271"/>
    </row>
    <row r="46" spans="1:15" ht="15" x14ac:dyDescent="0.25">
      <c r="F46" s="271"/>
    </row>
    <row r="288" ht="8.25" customHeight="1" x14ac:dyDescent="0.2"/>
    <row r="290" ht="8.25" customHeight="1" x14ac:dyDescent="0.2"/>
    <row r="292" ht="9" customHeight="1" x14ac:dyDescent="0.2"/>
    <row r="294" ht="7.5" customHeight="1" x14ac:dyDescent="0.2"/>
    <row r="296" ht="6.75" customHeight="1" x14ac:dyDescent="0.2"/>
    <row r="298" ht="7.5" customHeight="1" x14ac:dyDescent="0.2"/>
    <row r="300" ht="9" customHeight="1" x14ac:dyDescent="0.2"/>
    <row r="302" ht="7.5" customHeight="1" x14ac:dyDescent="0.2"/>
    <row r="304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20">
    <mergeCell ref="D20:I20"/>
    <mergeCell ref="B21:M21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F10:N10"/>
    <mergeCell ref="F12:G12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26514-53EE-4AB9-B93F-0FC824780A01}">
  <sheetPr>
    <pageSetUpPr fitToPage="1"/>
  </sheetPr>
  <dimension ref="B1:P308"/>
  <sheetViews>
    <sheetView topLeftCell="A6" zoomScaleNormal="100" workbookViewId="0">
      <selection activeCell="N23" sqref="N2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7.7109375" customWidth="1"/>
    <col min="5" max="5" width="10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58">
        <v>46204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260235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>
        <f>SUM(O18:O29)+13</f>
        <v>70.299999999999983</v>
      </c>
      <c r="P17" s="60"/>
    </row>
    <row r="18" spans="2:16" ht="15" customHeight="1" x14ac:dyDescent="0.25">
      <c r="B18" s="375">
        <v>1</v>
      </c>
      <c r="C18" s="376"/>
      <c r="D18" s="367" t="s">
        <v>3090</v>
      </c>
      <c r="E18" s="368"/>
      <c r="F18" s="190" t="s">
        <v>3172</v>
      </c>
      <c r="G18" s="369">
        <v>4100126776</v>
      </c>
      <c r="H18" s="370"/>
      <c r="I18" s="371" t="s">
        <v>3092</v>
      </c>
      <c r="J18" s="372"/>
      <c r="K18" s="369" t="s">
        <v>53</v>
      </c>
      <c r="L18" s="368"/>
      <c r="M18" s="7" t="s">
        <v>415</v>
      </c>
      <c r="N18" s="11"/>
      <c r="O18" s="81">
        <v>4.5</v>
      </c>
      <c r="P18" s="60">
        <v>12</v>
      </c>
    </row>
    <row r="19" spans="2:16" ht="15" customHeight="1" x14ac:dyDescent="0.25">
      <c r="B19" s="375">
        <v>2</v>
      </c>
      <c r="C19" s="376"/>
      <c r="D19" s="367" t="s">
        <v>3090</v>
      </c>
      <c r="E19" s="368"/>
      <c r="F19" s="190" t="s">
        <v>3172</v>
      </c>
      <c r="G19" s="369">
        <v>4100126776</v>
      </c>
      <c r="H19" s="370"/>
      <c r="I19" s="371" t="s">
        <v>3092</v>
      </c>
      <c r="J19" s="372"/>
      <c r="K19" s="369" t="s">
        <v>53</v>
      </c>
      <c r="L19" s="368"/>
      <c r="M19" s="7" t="s">
        <v>415</v>
      </c>
      <c r="N19" s="11"/>
      <c r="O19" s="81">
        <v>4.5</v>
      </c>
      <c r="P19" s="60">
        <v>12</v>
      </c>
    </row>
    <row r="20" spans="2:16" ht="15" customHeight="1" x14ac:dyDescent="0.25">
      <c r="B20" s="375">
        <v>3</v>
      </c>
      <c r="C20" s="376"/>
      <c r="D20" s="367" t="s">
        <v>3090</v>
      </c>
      <c r="E20" s="368"/>
      <c r="F20" s="190" t="s">
        <v>3172</v>
      </c>
      <c r="G20" s="369">
        <v>4100126776</v>
      </c>
      <c r="H20" s="370"/>
      <c r="I20" s="371" t="s">
        <v>3092</v>
      </c>
      <c r="J20" s="372"/>
      <c r="K20" s="369" t="s">
        <v>53</v>
      </c>
      <c r="L20" s="368"/>
      <c r="M20" s="7" t="s">
        <v>415</v>
      </c>
      <c r="N20" s="11"/>
      <c r="O20" s="81">
        <v>4.5</v>
      </c>
      <c r="P20" s="60">
        <v>12</v>
      </c>
    </row>
    <row r="21" spans="2:16" ht="15" customHeight="1" x14ac:dyDescent="0.25">
      <c r="B21" s="375">
        <v>4</v>
      </c>
      <c r="C21" s="376"/>
      <c r="D21" s="367" t="s">
        <v>3090</v>
      </c>
      <c r="E21" s="368"/>
      <c r="F21" s="190" t="s">
        <v>3172</v>
      </c>
      <c r="G21" s="369">
        <v>4100126776</v>
      </c>
      <c r="H21" s="370"/>
      <c r="I21" s="371" t="s">
        <v>3092</v>
      </c>
      <c r="J21" s="372"/>
      <c r="K21" s="369" t="s">
        <v>53</v>
      </c>
      <c r="L21" s="368"/>
      <c r="M21" s="7" t="s">
        <v>415</v>
      </c>
      <c r="N21" s="11"/>
      <c r="O21" s="81">
        <v>4.5</v>
      </c>
      <c r="P21" s="60">
        <v>12</v>
      </c>
    </row>
    <row r="22" spans="2:16" ht="15" customHeight="1" x14ac:dyDescent="0.25">
      <c r="B22" s="375">
        <v>5</v>
      </c>
      <c r="C22" s="376"/>
      <c r="D22" s="367" t="s">
        <v>3090</v>
      </c>
      <c r="E22" s="368"/>
      <c r="F22" s="190" t="s">
        <v>3172</v>
      </c>
      <c r="G22" s="369">
        <v>4100126776</v>
      </c>
      <c r="H22" s="370"/>
      <c r="I22" s="371" t="s">
        <v>3092</v>
      </c>
      <c r="J22" s="372"/>
      <c r="K22" s="369" t="s">
        <v>53</v>
      </c>
      <c r="L22" s="368"/>
      <c r="M22" s="7" t="s">
        <v>415</v>
      </c>
      <c r="N22" s="11"/>
      <c r="O22" s="81">
        <v>4.8</v>
      </c>
      <c r="P22" s="60">
        <v>13</v>
      </c>
    </row>
    <row r="23" spans="2:16" ht="15" customHeight="1" x14ac:dyDescent="0.25">
      <c r="B23" s="375">
        <v>6</v>
      </c>
      <c r="C23" s="376"/>
      <c r="D23" s="367" t="s">
        <v>3166</v>
      </c>
      <c r="E23" s="368"/>
      <c r="F23" s="190" t="s">
        <v>3173</v>
      </c>
      <c r="G23" s="369">
        <v>4100126794</v>
      </c>
      <c r="H23" s="370"/>
      <c r="I23" s="371" t="s">
        <v>3165</v>
      </c>
      <c r="J23" s="372"/>
      <c r="K23" s="369" t="s">
        <v>53</v>
      </c>
      <c r="L23" s="368"/>
      <c r="M23" s="7" t="s">
        <v>387</v>
      </c>
      <c r="N23" s="11"/>
      <c r="O23" s="81">
        <v>5.3</v>
      </c>
      <c r="P23" s="60">
        <v>4</v>
      </c>
    </row>
    <row r="24" spans="2:16" ht="15" customHeight="1" x14ac:dyDescent="0.25">
      <c r="B24" s="375">
        <v>7</v>
      </c>
      <c r="C24" s="376"/>
      <c r="D24" s="367" t="s">
        <v>3166</v>
      </c>
      <c r="E24" s="368"/>
      <c r="F24" s="190" t="s">
        <v>3173</v>
      </c>
      <c r="G24" s="369">
        <v>4100126794</v>
      </c>
      <c r="H24" s="370"/>
      <c r="I24" s="371" t="s">
        <v>3165</v>
      </c>
      <c r="J24" s="372"/>
      <c r="K24" s="369" t="s">
        <v>53</v>
      </c>
      <c r="L24" s="368"/>
      <c r="M24" s="7" t="s">
        <v>387</v>
      </c>
      <c r="N24" s="11"/>
      <c r="O24" s="81">
        <v>5.3</v>
      </c>
      <c r="P24" s="60">
        <v>4</v>
      </c>
    </row>
    <row r="25" spans="2:16" ht="15" customHeight="1" x14ac:dyDescent="0.25">
      <c r="B25" s="375">
        <v>8</v>
      </c>
      <c r="C25" s="376"/>
      <c r="D25" s="367" t="s">
        <v>3166</v>
      </c>
      <c r="E25" s="368"/>
      <c r="F25" s="190" t="s">
        <v>3173</v>
      </c>
      <c r="G25" s="369">
        <v>4100126794</v>
      </c>
      <c r="H25" s="370"/>
      <c r="I25" s="371" t="s">
        <v>3165</v>
      </c>
      <c r="J25" s="372"/>
      <c r="K25" s="369" t="s">
        <v>53</v>
      </c>
      <c r="L25" s="368"/>
      <c r="M25" s="7" t="s">
        <v>387</v>
      </c>
      <c r="N25" s="11"/>
      <c r="O25" s="81">
        <v>5.3</v>
      </c>
      <c r="P25" s="60">
        <v>4</v>
      </c>
    </row>
    <row r="26" spans="2:16" ht="15" customHeight="1" x14ac:dyDescent="0.25">
      <c r="B26" s="375">
        <v>9</v>
      </c>
      <c r="C26" s="376"/>
      <c r="D26" s="367" t="s">
        <v>3166</v>
      </c>
      <c r="E26" s="368"/>
      <c r="F26" s="190" t="s">
        <v>3173</v>
      </c>
      <c r="G26" s="369">
        <v>4100126794</v>
      </c>
      <c r="H26" s="370"/>
      <c r="I26" s="371" t="s">
        <v>3165</v>
      </c>
      <c r="J26" s="372"/>
      <c r="K26" s="369" t="s">
        <v>53</v>
      </c>
      <c r="L26" s="368"/>
      <c r="M26" s="7" t="s">
        <v>387</v>
      </c>
      <c r="N26" s="11"/>
      <c r="O26" s="81">
        <v>5.3</v>
      </c>
      <c r="P26" s="60">
        <v>4</v>
      </c>
    </row>
    <row r="27" spans="2:16" ht="15" customHeight="1" x14ac:dyDescent="0.25">
      <c r="B27" s="375">
        <v>10</v>
      </c>
      <c r="C27" s="376"/>
      <c r="D27" s="367" t="s">
        <v>3166</v>
      </c>
      <c r="E27" s="368"/>
      <c r="F27" s="190" t="s">
        <v>3173</v>
      </c>
      <c r="G27" s="369">
        <v>4100126794</v>
      </c>
      <c r="H27" s="370"/>
      <c r="I27" s="371" t="s">
        <v>3165</v>
      </c>
      <c r="J27" s="372"/>
      <c r="K27" s="369" t="s">
        <v>53</v>
      </c>
      <c r="L27" s="368"/>
      <c r="M27" s="7" t="s">
        <v>387</v>
      </c>
      <c r="N27" s="11"/>
      <c r="O27" s="81">
        <v>5.3</v>
      </c>
      <c r="P27" s="60">
        <v>4</v>
      </c>
    </row>
    <row r="28" spans="2:16" ht="15" customHeight="1" x14ac:dyDescent="0.25">
      <c r="B28" s="375">
        <v>11</v>
      </c>
      <c r="C28" s="376"/>
      <c r="D28" s="367" t="s">
        <v>3166</v>
      </c>
      <c r="E28" s="368"/>
      <c r="F28" s="190" t="s">
        <v>3173</v>
      </c>
      <c r="G28" s="369">
        <v>4100126794</v>
      </c>
      <c r="H28" s="370"/>
      <c r="I28" s="371" t="s">
        <v>3165</v>
      </c>
      <c r="J28" s="372"/>
      <c r="K28" s="369" t="s">
        <v>53</v>
      </c>
      <c r="L28" s="368"/>
      <c r="M28" s="7" t="s">
        <v>387</v>
      </c>
      <c r="N28" s="11"/>
      <c r="O28" s="81">
        <v>4</v>
      </c>
      <c r="P28" s="60">
        <v>3</v>
      </c>
    </row>
    <row r="29" spans="2:16" ht="15" customHeight="1" x14ac:dyDescent="0.25">
      <c r="B29" s="375">
        <v>12</v>
      </c>
      <c r="C29" s="376"/>
      <c r="D29" s="367" t="s">
        <v>3166</v>
      </c>
      <c r="E29" s="368"/>
      <c r="F29" s="190" t="s">
        <v>3173</v>
      </c>
      <c r="G29" s="369">
        <v>4100126794</v>
      </c>
      <c r="H29" s="370"/>
      <c r="I29" s="371" t="s">
        <v>3165</v>
      </c>
      <c r="J29" s="372"/>
      <c r="K29" s="369" t="s">
        <v>53</v>
      </c>
      <c r="L29" s="368"/>
      <c r="M29" s="7" t="s">
        <v>2625</v>
      </c>
      <c r="N29" s="11"/>
      <c r="O29" s="81">
        <v>4</v>
      </c>
      <c r="P29" s="60">
        <v>3</v>
      </c>
    </row>
    <row r="30" spans="2:16" ht="15" customHeight="1" x14ac:dyDescent="0.25">
      <c r="B30" s="365"/>
      <c r="C30" s="351"/>
      <c r="D30" s="375"/>
      <c r="E30" s="367"/>
      <c r="F30" s="190"/>
      <c r="G30" s="375"/>
      <c r="H30" s="367"/>
      <c r="I30" s="377"/>
      <c r="J30" s="371"/>
      <c r="K30" s="375"/>
      <c r="L30" s="367"/>
      <c r="M30" s="7"/>
      <c r="N30" s="11"/>
      <c r="O30" s="84"/>
      <c r="P30" s="60"/>
    </row>
    <row r="31" spans="2:16" ht="15" x14ac:dyDescent="0.25">
      <c r="B31" s="20"/>
      <c r="C31" s="45"/>
      <c r="D31" s="168"/>
      <c r="E31" s="41"/>
      <c r="F31" s="41"/>
      <c r="G31" s="41"/>
      <c r="H31" s="41"/>
      <c r="I31" s="41"/>
      <c r="K31" s="20"/>
      <c r="L31" s="45"/>
      <c r="M31" s="1"/>
      <c r="N31" s="1"/>
      <c r="O31" s="169">
        <f>SUM(O18:O29)</f>
        <v>57.29999999999999</v>
      </c>
    </row>
    <row r="32" spans="2:16" ht="15.75" x14ac:dyDescent="0.25">
      <c r="B32" s="356" t="s">
        <v>29</v>
      </c>
      <c r="C32" s="356"/>
      <c r="D32" s="356"/>
      <c r="E32" s="356"/>
      <c r="F32" s="356"/>
      <c r="G32" s="356"/>
      <c r="H32" s="356"/>
      <c r="I32" s="356"/>
      <c r="J32" s="356"/>
      <c r="K32" s="356"/>
      <c r="L32" s="356"/>
      <c r="M32" s="356"/>
      <c r="N32" s="79"/>
      <c r="O32" s="75"/>
      <c r="P32" s="73">
        <f>SUM(P18:P30)</f>
        <v>87</v>
      </c>
    </row>
    <row r="33" spans="2:15" ht="15" x14ac:dyDescent="0.25"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2:15" ht="15" customHeight="1" x14ac:dyDescent="0.25">
      <c r="B34" s="1"/>
      <c r="C34" s="1"/>
      <c r="D34" s="1" t="s">
        <v>3157</v>
      </c>
      <c r="E34" s="23">
        <v>1</v>
      </c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 t="s">
        <v>3158</v>
      </c>
      <c r="E35" s="23" t="s">
        <v>3174</v>
      </c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 t="s">
        <v>3160</v>
      </c>
      <c r="E36" s="23">
        <v>57.3</v>
      </c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 t="s">
        <v>3161</v>
      </c>
      <c r="E37" s="23">
        <v>1.1160000000000001</v>
      </c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 t="s">
        <v>3162</v>
      </c>
      <c r="E38" s="23">
        <v>70.3</v>
      </c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 t="s">
        <v>3163</v>
      </c>
      <c r="E39" s="23">
        <v>1.248</v>
      </c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292" ht="8.25" customHeight="1" x14ac:dyDescent="0.2"/>
    <row r="294" ht="8.25" customHeight="1" x14ac:dyDescent="0.2"/>
    <row r="296" ht="9" customHeight="1" x14ac:dyDescent="0.2"/>
    <row r="298" ht="7.5" customHeight="1" x14ac:dyDescent="0.2"/>
    <row r="300" ht="6.75" customHeight="1" x14ac:dyDescent="0.2"/>
    <row r="302" ht="7.5" customHeight="1" x14ac:dyDescent="0.2"/>
    <row r="304" ht="9" customHeight="1" x14ac:dyDescent="0.2"/>
    <row r="306" ht="7.5" customHeight="1" x14ac:dyDescent="0.2"/>
    <row r="308" ht="8.25" customHeight="1" x14ac:dyDescent="0.2"/>
  </sheetData>
  <autoFilter ref="B16:P32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74">
    <mergeCell ref="B27:C27"/>
    <mergeCell ref="D27:E27"/>
    <mergeCell ref="G27:H27"/>
    <mergeCell ref="I27:J27"/>
    <mergeCell ref="K27:L27"/>
    <mergeCell ref="B29:C29"/>
    <mergeCell ref="D29:E29"/>
    <mergeCell ref="G29:H29"/>
    <mergeCell ref="I29:J29"/>
    <mergeCell ref="K29:L29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32:M3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B22:C22"/>
    <mergeCell ref="D22:E22"/>
    <mergeCell ref="G22:H22"/>
    <mergeCell ref="I22:J22"/>
    <mergeCell ref="K22:L22"/>
    <mergeCell ref="B30:C30"/>
    <mergeCell ref="D30:E30"/>
    <mergeCell ref="G30:H30"/>
    <mergeCell ref="I30:J30"/>
    <mergeCell ref="K30:L30"/>
    <mergeCell ref="B17:C17"/>
    <mergeCell ref="B18:C18"/>
    <mergeCell ref="D18:E18"/>
    <mergeCell ref="G18:H18"/>
    <mergeCell ref="I18:J18"/>
    <mergeCell ref="K18:L18"/>
    <mergeCell ref="B28:C28"/>
    <mergeCell ref="D28:E28"/>
    <mergeCell ref="G28:H28"/>
    <mergeCell ref="I28:J28"/>
    <mergeCell ref="K28:L28"/>
    <mergeCell ref="K20:L2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749E054A-DBEF-4B80-AF34-EE549FAB37F5}"/>
  </hyperlinks>
  <pageMargins left="7.874015748031496E-2" right="7.874015748031496E-2" top="0.39370078740157483" bottom="0.27559055118110237" header="0" footer="0"/>
  <pageSetup paperSize="9" scale="72" orientation="portrait" r:id="rId2"/>
  <headerFooter alignWithMargins="0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64E6E-8243-40F4-BB4C-1C9E12D0C87D}">
  <dimension ref="A1:P328"/>
  <sheetViews>
    <sheetView topLeftCell="A12" zoomScale="110" zoomScaleNormal="110" workbookViewId="0">
      <selection activeCell="B31" sqref="B31:C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9.140625" customWidth="1"/>
    <col min="5" max="5" width="8.140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58">
        <v>46204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231">
        <v>260234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SUM(O18:O27)+9.26</f>
        <v>63.259999999999991</v>
      </c>
      <c r="P17" s="60"/>
    </row>
    <row r="18" spans="1:16" ht="15" x14ac:dyDescent="0.25">
      <c r="A18" s="1"/>
      <c r="B18" s="375">
        <v>1</v>
      </c>
      <c r="C18" s="376"/>
      <c r="D18" s="386" t="s">
        <v>3166</v>
      </c>
      <c r="E18" s="382"/>
      <c r="F18" s="124" t="s">
        <v>3169</v>
      </c>
      <c r="G18" s="375">
        <v>4100126769</v>
      </c>
      <c r="H18" s="382"/>
      <c r="I18" s="377" t="s">
        <v>3165</v>
      </c>
      <c r="J18" s="359"/>
      <c r="K18" s="375" t="s">
        <v>73</v>
      </c>
      <c r="L18" s="376"/>
      <c r="M18" s="7" t="s">
        <v>387</v>
      </c>
      <c r="N18" s="8"/>
      <c r="O18" s="81">
        <v>5.4</v>
      </c>
      <c r="P18" s="60">
        <v>4</v>
      </c>
    </row>
    <row r="19" spans="1:16" ht="15" x14ac:dyDescent="0.25">
      <c r="A19" s="1"/>
      <c r="B19" s="375">
        <v>2</v>
      </c>
      <c r="C19" s="376"/>
      <c r="D19" s="386" t="s">
        <v>3166</v>
      </c>
      <c r="E19" s="382"/>
      <c r="F19" s="124" t="s">
        <v>3169</v>
      </c>
      <c r="G19" s="375">
        <v>4100126769</v>
      </c>
      <c r="H19" s="382"/>
      <c r="I19" s="377" t="s">
        <v>3165</v>
      </c>
      <c r="J19" s="359"/>
      <c r="K19" s="375" t="s">
        <v>73</v>
      </c>
      <c r="L19" s="376"/>
      <c r="M19" s="7" t="s">
        <v>387</v>
      </c>
      <c r="N19" s="8"/>
      <c r="O19" s="81">
        <v>5.4</v>
      </c>
      <c r="P19" s="60">
        <v>4</v>
      </c>
    </row>
    <row r="20" spans="1:16" ht="15" x14ac:dyDescent="0.25">
      <c r="A20" s="1"/>
      <c r="B20" s="375">
        <v>3</v>
      </c>
      <c r="C20" s="376"/>
      <c r="D20" s="386" t="s">
        <v>3166</v>
      </c>
      <c r="E20" s="382"/>
      <c r="F20" s="124" t="s">
        <v>3169</v>
      </c>
      <c r="G20" s="375">
        <v>4100126769</v>
      </c>
      <c r="H20" s="382"/>
      <c r="I20" s="377" t="s">
        <v>3165</v>
      </c>
      <c r="J20" s="359"/>
      <c r="K20" s="375" t="s">
        <v>73</v>
      </c>
      <c r="L20" s="376"/>
      <c r="M20" s="7" t="s">
        <v>387</v>
      </c>
      <c r="N20" s="8"/>
      <c r="O20" s="81">
        <v>5.4</v>
      </c>
      <c r="P20" s="60">
        <v>4</v>
      </c>
    </row>
    <row r="21" spans="1:16" ht="15" x14ac:dyDescent="0.25">
      <c r="A21" s="1"/>
      <c r="B21" s="375">
        <v>4</v>
      </c>
      <c r="C21" s="376"/>
      <c r="D21" s="386" t="s">
        <v>3166</v>
      </c>
      <c r="E21" s="382"/>
      <c r="F21" s="124" t="s">
        <v>3169</v>
      </c>
      <c r="G21" s="375">
        <v>4100126769</v>
      </c>
      <c r="H21" s="382"/>
      <c r="I21" s="377" t="s">
        <v>3165</v>
      </c>
      <c r="J21" s="359"/>
      <c r="K21" s="375" t="s">
        <v>73</v>
      </c>
      <c r="L21" s="376"/>
      <c r="M21" s="7" t="s">
        <v>387</v>
      </c>
      <c r="N21" s="8"/>
      <c r="O21" s="81">
        <v>5.4</v>
      </c>
      <c r="P21" s="60">
        <v>4</v>
      </c>
    </row>
    <row r="22" spans="1:16" ht="15" x14ac:dyDescent="0.25">
      <c r="A22" s="1"/>
      <c r="B22" s="375">
        <v>5</v>
      </c>
      <c r="C22" s="376"/>
      <c r="D22" s="386" t="s">
        <v>3166</v>
      </c>
      <c r="E22" s="382"/>
      <c r="F22" s="124" t="s">
        <v>3169</v>
      </c>
      <c r="G22" s="375">
        <v>4100126769</v>
      </c>
      <c r="H22" s="382"/>
      <c r="I22" s="377" t="s">
        <v>3165</v>
      </c>
      <c r="J22" s="359"/>
      <c r="K22" s="375" t="s">
        <v>73</v>
      </c>
      <c r="L22" s="376"/>
      <c r="M22" s="7" t="s">
        <v>387</v>
      </c>
      <c r="N22" s="8"/>
      <c r="O22" s="81">
        <v>5.4</v>
      </c>
      <c r="P22" s="60">
        <v>4</v>
      </c>
    </row>
    <row r="23" spans="1:16" ht="15" x14ac:dyDescent="0.25">
      <c r="A23" s="1"/>
      <c r="B23" s="375">
        <v>6</v>
      </c>
      <c r="C23" s="376"/>
      <c r="D23" s="386" t="s">
        <v>3166</v>
      </c>
      <c r="E23" s="382"/>
      <c r="F23" s="124" t="s">
        <v>3169</v>
      </c>
      <c r="G23" s="375">
        <v>4100126769</v>
      </c>
      <c r="H23" s="382"/>
      <c r="I23" s="377" t="s">
        <v>3165</v>
      </c>
      <c r="J23" s="359"/>
      <c r="K23" s="375" t="s">
        <v>73</v>
      </c>
      <c r="L23" s="376"/>
      <c r="M23" s="7" t="s">
        <v>387</v>
      </c>
      <c r="N23" s="8"/>
      <c r="O23" s="81">
        <v>5.4</v>
      </c>
      <c r="P23" s="60">
        <v>4</v>
      </c>
    </row>
    <row r="24" spans="1:16" ht="15" x14ac:dyDescent="0.25">
      <c r="A24" s="1"/>
      <c r="B24" s="375">
        <v>7</v>
      </c>
      <c r="C24" s="376"/>
      <c r="D24" s="386" t="s">
        <v>3166</v>
      </c>
      <c r="E24" s="382"/>
      <c r="F24" s="124" t="s">
        <v>3169</v>
      </c>
      <c r="G24" s="375">
        <v>4100126769</v>
      </c>
      <c r="H24" s="382"/>
      <c r="I24" s="377" t="s">
        <v>3165</v>
      </c>
      <c r="J24" s="359"/>
      <c r="K24" s="375" t="s">
        <v>73</v>
      </c>
      <c r="L24" s="376"/>
      <c r="M24" s="7" t="s">
        <v>387</v>
      </c>
      <c r="N24" s="8"/>
      <c r="O24" s="81">
        <v>5.4</v>
      </c>
      <c r="P24" s="60">
        <v>4</v>
      </c>
    </row>
    <row r="25" spans="1:16" ht="15" x14ac:dyDescent="0.25">
      <c r="A25" s="1"/>
      <c r="B25" s="375">
        <v>8</v>
      </c>
      <c r="C25" s="376"/>
      <c r="D25" s="386" t="s">
        <v>3166</v>
      </c>
      <c r="E25" s="382"/>
      <c r="F25" s="124" t="s">
        <v>3169</v>
      </c>
      <c r="G25" s="375">
        <v>4100126769</v>
      </c>
      <c r="H25" s="382"/>
      <c r="I25" s="377" t="s">
        <v>3165</v>
      </c>
      <c r="J25" s="359"/>
      <c r="K25" s="375" t="s">
        <v>73</v>
      </c>
      <c r="L25" s="376"/>
      <c r="M25" s="7" t="s">
        <v>387</v>
      </c>
      <c r="N25" s="8"/>
      <c r="O25" s="81">
        <v>5.4</v>
      </c>
      <c r="P25" s="60">
        <v>4</v>
      </c>
    </row>
    <row r="26" spans="1:16" ht="15" x14ac:dyDescent="0.25">
      <c r="A26" s="1"/>
      <c r="B26" s="375">
        <v>9</v>
      </c>
      <c r="C26" s="376"/>
      <c r="D26" s="386" t="s">
        <v>3166</v>
      </c>
      <c r="E26" s="382"/>
      <c r="F26" s="124" t="s">
        <v>3169</v>
      </c>
      <c r="G26" s="375">
        <v>4100126769</v>
      </c>
      <c r="H26" s="382"/>
      <c r="I26" s="377" t="s">
        <v>3165</v>
      </c>
      <c r="J26" s="359"/>
      <c r="K26" s="375" t="s">
        <v>73</v>
      </c>
      <c r="L26" s="376"/>
      <c r="M26" s="7" t="s">
        <v>387</v>
      </c>
      <c r="N26" s="8"/>
      <c r="O26" s="81">
        <v>5.4</v>
      </c>
      <c r="P26" s="60">
        <v>4</v>
      </c>
    </row>
    <row r="27" spans="1:16" ht="15" x14ac:dyDescent="0.25">
      <c r="A27" s="1"/>
      <c r="B27" s="375">
        <v>10</v>
      </c>
      <c r="C27" s="376"/>
      <c r="D27" s="386" t="s">
        <v>3166</v>
      </c>
      <c r="E27" s="382"/>
      <c r="F27" s="124" t="s">
        <v>3169</v>
      </c>
      <c r="G27" s="375">
        <v>4100126769</v>
      </c>
      <c r="H27" s="382"/>
      <c r="I27" s="377" t="s">
        <v>3165</v>
      </c>
      <c r="J27" s="359"/>
      <c r="K27" s="375" t="s">
        <v>73</v>
      </c>
      <c r="L27" s="376"/>
      <c r="M27" s="7" t="s">
        <v>387</v>
      </c>
      <c r="N27" s="8"/>
      <c r="O27" s="81">
        <v>5.4</v>
      </c>
      <c r="P27" s="60">
        <v>4</v>
      </c>
    </row>
    <row r="28" spans="1:16" ht="15" x14ac:dyDescent="0.25">
      <c r="A28" s="1"/>
      <c r="B28" s="375">
        <v>11</v>
      </c>
      <c r="C28" s="376"/>
      <c r="D28" s="386" t="s">
        <v>3166</v>
      </c>
      <c r="E28" s="382"/>
      <c r="F28" s="124" t="s">
        <v>3169</v>
      </c>
      <c r="G28" s="375">
        <v>4100126769</v>
      </c>
      <c r="H28" s="382"/>
      <c r="I28" s="377" t="s">
        <v>3165</v>
      </c>
      <c r="J28" s="359"/>
      <c r="K28" s="375" t="s">
        <v>73</v>
      </c>
      <c r="L28" s="376"/>
      <c r="M28" s="7" t="s">
        <v>387</v>
      </c>
      <c r="N28" s="8"/>
      <c r="O28" s="81">
        <v>5.4</v>
      </c>
      <c r="P28" s="60">
        <v>4</v>
      </c>
    </row>
    <row r="29" spans="1:16" ht="15" x14ac:dyDescent="0.25">
      <c r="A29" s="1"/>
      <c r="B29" s="375">
        <v>12</v>
      </c>
      <c r="C29" s="376"/>
      <c r="D29" s="386" t="s">
        <v>3166</v>
      </c>
      <c r="E29" s="382"/>
      <c r="F29" s="124" t="s">
        <v>3169</v>
      </c>
      <c r="G29" s="375">
        <v>4100126769</v>
      </c>
      <c r="H29" s="382"/>
      <c r="I29" s="377" t="s">
        <v>3165</v>
      </c>
      <c r="J29" s="359"/>
      <c r="K29" s="375" t="s">
        <v>73</v>
      </c>
      <c r="L29" s="376"/>
      <c r="M29" s="7" t="s">
        <v>387</v>
      </c>
      <c r="N29" s="8"/>
      <c r="O29" s="81">
        <v>5.4</v>
      </c>
      <c r="P29" s="60">
        <v>4</v>
      </c>
    </row>
    <row r="30" spans="1:16" ht="15" x14ac:dyDescent="0.25">
      <c r="A30" s="1"/>
      <c r="B30" s="173" t="s">
        <v>37</v>
      </c>
      <c r="C30" s="174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70">
        <f>SUM(O31:O39)+9.1</f>
        <v>61.040000000000013</v>
      </c>
      <c r="P30" s="60"/>
    </row>
    <row r="31" spans="1:16" ht="15" x14ac:dyDescent="0.25">
      <c r="A31" s="1"/>
      <c r="B31" s="375">
        <v>13</v>
      </c>
      <c r="C31" s="376"/>
      <c r="D31" s="386" t="s">
        <v>3166</v>
      </c>
      <c r="E31" s="382"/>
      <c r="F31" s="124" t="s">
        <v>3169</v>
      </c>
      <c r="G31" s="375">
        <v>4100126769</v>
      </c>
      <c r="H31" s="382"/>
      <c r="I31" s="377" t="s">
        <v>3165</v>
      </c>
      <c r="J31" s="359"/>
      <c r="K31" s="375" t="s">
        <v>73</v>
      </c>
      <c r="L31" s="376"/>
      <c r="M31" s="7" t="s">
        <v>387</v>
      </c>
      <c r="N31" s="8"/>
      <c r="O31" s="81">
        <v>5.4</v>
      </c>
      <c r="P31" s="60">
        <v>4</v>
      </c>
    </row>
    <row r="32" spans="1:16" ht="15" x14ac:dyDescent="0.25">
      <c r="A32" s="1"/>
      <c r="B32" s="375">
        <v>14</v>
      </c>
      <c r="C32" s="376"/>
      <c r="D32" s="386" t="s">
        <v>3166</v>
      </c>
      <c r="E32" s="382"/>
      <c r="F32" s="124" t="s">
        <v>3169</v>
      </c>
      <c r="G32" s="375">
        <v>4100126769</v>
      </c>
      <c r="H32" s="382"/>
      <c r="I32" s="377" t="s">
        <v>3165</v>
      </c>
      <c r="J32" s="359"/>
      <c r="K32" s="375" t="s">
        <v>73</v>
      </c>
      <c r="L32" s="376"/>
      <c r="M32" s="7" t="s">
        <v>387</v>
      </c>
      <c r="N32" s="8"/>
      <c r="O32" s="81">
        <v>5.4</v>
      </c>
      <c r="P32" s="60">
        <v>4</v>
      </c>
    </row>
    <row r="33" spans="1:16" ht="15" x14ac:dyDescent="0.25">
      <c r="A33" s="1"/>
      <c r="B33" s="375">
        <v>15</v>
      </c>
      <c r="C33" s="376"/>
      <c r="D33" s="386" t="s">
        <v>3166</v>
      </c>
      <c r="E33" s="382"/>
      <c r="F33" s="124" t="s">
        <v>3169</v>
      </c>
      <c r="G33" s="375">
        <v>4100126769</v>
      </c>
      <c r="H33" s="382"/>
      <c r="I33" s="377" t="s">
        <v>3165</v>
      </c>
      <c r="J33" s="359"/>
      <c r="K33" s="375" t="s">
        <v>73</v>
      </c>
      <c r="L33" s="376"/>
      <c r="M33" s="7" t="s">
        <v>387</v>
      </c>
      <c r="N33" s="8"/>
      <c r="O33" s="81">
        <v>5.4</v>
      </c>
      <c r="P33" s="60">
        <v>4</v>
      </c>
    </row>
    <row r="34" spans="1:16" ht="15" x14ac:dyDescent="0.25">
      <c r="A34" s="1"/>
      <c r="B34" s="375">
        <v>16</v>
      </c>
      <c r="C34" s="376"/>
      <c r="D34" s="386" t="s">
        <v>3138</v>
      </c>
      <c r="E34" s="382"/>
      <c r="F34" s="124" t="s">
        <v>3169</v>
      </c>
      <c r="G34" s="375">
        <v>4100126728</v>
      </c>
      <c r="H34" s="382"/>
      <c r="I34" s="377" t="s">
        <v>3140</v>
      </c>
      <c r="J34" s="359"/>
      <c r="K34" s="375" t="s">
        <v>73</v>
      </c>
      <c r="L34" s="376"/>
      <c r="M34" s="7" t="s">
        <v>2625</v>
      </c>
      <c r="N34" s="8"/>
      <c r="O34" s="81">
        <v>6.42</v>
      </c>
      <c r="P34" s="60">
        <v>10</v>
      </c>
    </row>
    <row r="35" spans="1:16" ht="15" x14ac:dyDescent="0.25">
      <c r="A35" s="1"/>
      <c r="B35" s="375">
        <v>17</v>
      </c>
      <c r="C35" s="376"/>
      <c r="D35" s="386" t="s">
        <v>3138</v>
      </c>
      <c r="E35" s="382"/>
      <c r="F35" s="124" t="s">
        <v>3169</v>
      </c>
      <c r="G35" s="375">
        <v>4100126728</v>
      </c>
      <c r="H35" s="382"/>
      <c r="I35" s="377" t="s">
        <v>3140</v>
      </c>
      <c r="J35" s="359"/>
      <c r="K35" s="375" t="s">
        <v>73</v>
      </c>
      <c r="L35" s="376"/>
      <c r="M35" s="7" t="s">
        <v>2625</v>
      </c>
      <c r="N35" s="8"/>
      <c r="O35" s="81">
        <v>6.42</v>
      </c>
      <c r="P35" s="60">
        <v>10</v>
      </c>
    </row>
    <row r="36" spans="1:16" ht="15" x14ac:dyDescent="0.25">
      <c r="A36" s="1"/>
      <c r="B36" s="375">
        <v>18</v>
      </c>
      <c r="C36" s="376"/>
      <c r="D36" s="386" t="s">
        <v>3138</v>
      </c>
      <c r="E36" s="382"/>
      <c r="F36" s="124" t="s">
        <v>3169</v>
      </c>
      <c r="G36" s="375">
        <v>4100126728</v>
      </c>
      <c r="H36" s="382"/>
      <c r="I36" s="377" t="s">
        <v>3140</v>
      </c>
      <c r="J36" s="359"/>
      <c r="K36" s="375" t="s">
        <v>73</v>
      </c>
      <c r="L36" s="376"/>
      <c r="M36" s="7" t="s">
        <v>2625</v>
      </c>
      <c r="N36" s="8"/>
      <c r="O36" s="81">
        <v>6.42</v>
      </c>
      <c r="P36" s="60">
        <v>10</v>
      </c>
    </row>
    <row r="37" spans="1:16" ht="15" x14ac:dyDescent="0.25">
      <c r="A37" s="1"/>
      <c r="B37" s="375">
        <v>19</v>
      </c>
      <c r="C37" s="376"/>
      <c r="D37" s="386" t="s">
        <v>3138</v>
      </c>
      <c r="E37" s="382"/>
      <c r="F37" s="124" t="s">
        <v>3169</v>
      </c>
      <c r="G37" s="375">
        <v>4100126728</v>
      </c>
      <c r="H37" s="382"/>
      <c r="I37" s="377" t="s">
        <v>3140</v>
      </c>
      <c r="J37" s="359"/>
      <c r="K37" s="375" t="s">
        <v>73</v>
      </c>
      <c r="L37" s="376"/>
      <c r="M37" s="7" t="s">
        <v>2625</v>
      </c>
      <c r="N37" s="8"/>
      <c r="O37" s="81">
        <v>6.42</v>
      </c>
      <c r="P37" s="60">
        <v>10</v>
      </c>
    </row>
    <row r="38" spans="1:16" ht="15" x14ac:dyDescent="0.25">
      <c r="A38" s="1"/>
      <c r="B38" s="375">
        <v>20</v>
      </c>
      <c r="C38" s="376"/>
      <c r="D38" s="386" t="s">
        <v>3138</v>
      </c>
      <c r="E38" s="382"/>
      <c r="F38" s="124" t="s">
        <v>3169</v>
      </c>
      <c r="G38" s="375">
        <v>4100126728</v>
      </c>
      <c r="H38" s="382"/>
      <c r="I38" s="377" t="s">
        <v>3140</v>
      </c>
      <c r="J38" s="359"/>
      <c r="K38" s="375" t="s">
        <v>73</v>
      </c>
      <c r="L38" s="376"/>
      <c r="M38" s="7" t="s">
        <v>2625</v>
      </c>
      <c r="N38" s="8"/>
      <c r="O38" s="81">
        <v>6.42</v>
      </c>
      <c r="P38" s="60">
        <v>10</v>
      </c>
    </row>
    <row r="39" spans="1:16" ht="15" x14ac:dyDescent="0.25">
      <c r="A39" s="1"/>
      <c r="B39" s="375">
        <v>21</v>
      </c>
      <c r="C39" s="376"/>
      <c r="D39" s="386" t="s">
        <v>3138</v>
      </c>
      <c r="E39" s="382"/>
      <c r="F39" s="124" t="s">
        <v>3169</v>
      </c>
      <c r="G39" s="375">
        <v>4100126728</v>
      </c>
      <c r="H39" s="382"/>
      <c r="I39" s="377" t="s">
        <v>3140</v>
      </c>
      <c r="J39" s="359"/>
      <c r="K39" s="375" t="s">
        <v>73</v>
      </c>
      <c r="L39" s="376"/>
      <c r="M39" s="7" t="s">
        <v>2625</v>
      </c>
      <c r="N39" s="8"/>
      <c r="O39" s="81">
        <v>3.64</v>
      </c>
      <c r="P39" s="60">
        <v>4</v>
      </c>
    </row>
    <row r="40" spans="1:16" ht="15" customHeight="1" x14ac:dyDescent="0.25">
      <c r="B40" s="365"/>
      <c r="C40" s="366"/>
      <c r="D40" s="367"/>
      <c r="E40" s="368"/>
      <c r="F40" s="190"/>
      <c r="G40" s="369"/>
      <c r="H40" s="370"/>
      <c r="I40" s="391"/>
      <c r="J40" s="370"/>
      <c r="K40" s="369"/>
      <c r="L40" s="368"/>
      <c r="M40" s="7"/>
      <c r="N40" s="11"/>
      <c r="O40" s="84"/>
      <c r="P40" s="60"/>
    </row>
    <row r="41" spans="1:16" ht="15" x14ac:dyDescent="0.25">
      <c r="A41" s="1"/>
      <c r="B41" s="76"/>
      <c r="C41" s="65"/>
      <c r="D41" s="392"/>
      <c r="E41" s="393"/>
      <c r="F41" s="393"/>
      <c r="G41" s="393"/>
      <c r="H41" s="393"/>
      <c r="I41" s="393"/>
      <c r="J41" s="62"/>
      <c r="K41" s="50"/>
      <c r="L41" s="61"/>
      <c r="M41" s="8"/>
      <c r="N41" s="8"/>
      <c r="O41" s="139">
        <f>SUM(O18:O29)+SUM(O31:O39)</f>
        <v>116.74000000000001</v>
      </c>
      <c r="P41" s="60"/>
    </row>
    <row r="42" spans="1:16" ht="15.75" x14ac:dyDescent="0.25">
      <c r="A42" s="1"/>
      <c r="B42" s="356" t="s">
        <v>29</v>
      </c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79"/>
      <c r="O42" s="75"/>
      <c r="P42" s="73">
        <f>SUM(P18:P40)</f>
        <v>114</v>
      </c>
    </row>
    <row r="43" spans="1:16" ht="15" x14ac:dyDescent="0.25">
      <c r="A43" s="1"/>
      <c r="B43" s="20"/>
      <c r="C43" s="45"/>
      <c r="D43" s="20"/>
      <c r="E43" s="45"/>
      <c r="F43" s="45"/>
      <c r="G43" s="20"/>
      <c r="I43" s="3"/>
      <c r="K43" s="20"/>
      <c r="L43" s="45"/>
      <c r="M43" s="1"/>
      <c r="N43" s="1"/>
      <c r="O43" s="86"/>
    </row>
    <row r="44" spans="1:16" ht="3.75" customHeight="1" x14ac:dyDescent="0.25">
      <c r="A44" s="1"/>
      <c r="B44" s="1"/>
      <c r="C44" s="1"/>
      <c r="D44" s="17"/>
      <c r="E44" s="20"/>
      <c r="F44" s="20"/>
      <c r="G44" s="20"/>
      <c r="H44" s="3"/>
      <c r="I44" s="3"/>
      <c r="J44" s="1"/>
      <c r="K44" s="1"/>
      <c r="L44" s="1"/>
      <c r="M44" s="1"/>
      <c r="N44" s="1"/>
      <c r="O44" s="1"/>
    </row>
    <row r="45" spans="1:16" ht="15" customHeight="1" x14ac:dyDescent="0.25">
      <c r="A45" s="1"/>
      <c r="B45" s="1"/>
      <c r="C45" s="1"/>
      <c r="D45" s="1" t="s">
        <v>3157</v>
      </c>
      <c r="E45" s="23" t="s">
        <v>3170</v>
      </c>
      <c r="G45" s="397"/>
      <c r="H45" s="396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 t="s">
        <v>3158</v>
      </c>
      <c r="E46" s="23" t="s">
        <v>3171</v>
      </c>
      <c r="F46" s="3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23"/>
      <c r="F47" s="23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 t="s">
        <v>3160</v>
      </c>
      <c r="E48" s="23">
        <v>116.74</v>
      </c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 t="s">
        <v>3161</v>
      </c>
      <c r="E49" s="23">
        <v>2.1960000000000002</v>
      </c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 t="s">
        <v>3162</v>
      </c>
      <c r="E50" s="23">
        <v>135.1</v>
      </c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 t="s">
        <v>3163</v>
      </c>
      <c r="E51" s="23">
        <v>2.6880000000000002</v>
      </c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F69" s="1"/>
    </row>
    <row r="70" spans="1:15" ht="15" x14ac:dyDescent="0.25">
      <c r="F70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121">
    <mergeCell ref="B42:M42"/>
    <mergeCell ref="G45:H45"/>
    <mergeCell ref="D41:I41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8:C38"/>
    <mergeCell ref="B32:C32"/>
    <mergeCell ref="D32:E32"/>
    <mergeCell ref="G32:H32"/>
    <mergeCell ref="B40:C40"/>
    <mergeCell ref="D40:E40"/>
    <mergeCell ref="G40:H40"/>
    <mergeCell ref="I40:J40"/>
    <mergeCell ref="K40:L40"/>
    <mergeCell ref="I32:J32"/>
    <mergeCell ref="K32:L32"/>
    <mergeCell ref="B33:C33"/>
    <mergeCell ref="D33:E33"/>
    <mergeCell ref="G33:H33"/>
    <mergeCell ref="I33:J33"/>
    <mergeCell ref="K33:L33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27:C27"/>
    <mergeCell ref="D27:E27"/>
    <mergeCell ref="G27:H27"/>
    <mergeCell ref="I27:J27"/>
    <mergeCell ref="K27:L27"/>
    <mergeCell ref="B31:C31"/>
    <mergeCell ref="D31:E31"/>
    <mergeCell ref="G31:H31"/>
    <mergeCell ref="I31:J31"/>
    <mergeCell ref="K31:L31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0:N10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</mergeCells>
  <phoneticPr fontId="28" type="noConversion"/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023A3-BFF3-44AE-A265-20F37CC36AD5}">
  <sheetPr>
    <pageSetUpPr fitToPage="1"/>
  </sheetPr>
  <dimension ref="A1:O309"/>
  <sheetViews>
    <sheetView topLeftCell="A21" zoomScale="130" zoomScaleNormal="130" workbookViewId="0">
      <selection activeCell="G30" sqref="G30:H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7.85546875" customWidth="1"/>
    <col min="5" max="5" width="6.1406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2.7109375" customWidth="1"/>
    <col min="13" max="13" width="6.7109375" customWidth="1"/>
    <col min="14" max="14" width="11.5703125" customWidth="1"/>
    <col min="15" max="15" width="11.285156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58">
        <v>46204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260233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SUM(N18:N25)+10.7</f>
        <v>53.099999999999994</v>
      </c>
      <c r="O17" s="60"/>
    </row>
    <row r="18" spans="1:15" ht="15" customHeight="1" x14ac:dyDescent="0.25">
      <c r="B18" s="375">
        <v>1</v>
      </c>
      <c r="C18" s="376"/>
      <c r="D18" s="367" t="s">
        <v>3166</v>
      </c>
      <c r="E18" s="368"/>
      <c r="F18" s="9" t="s">
        <v>3164</v>
      </c>
      <c r="G18" s="369">
        <v>4100126770</v>
      </c>
      <c r="H18" s="370"/>
      <c r="I18" s="371" t="s">
        <v>3165</v>
      </c>
      <c r="J18" s="372"/>
      <c r="K18" s="124" t="s">
        <v>76</v>
      </c>
      <c r="L18" s="7" t="s">
        <v>387</v>
      </c>
      <c r="M18" s="8"/>
      <c r="N18" s="81">
        <v>5.3</v>
      </c>
      <c r="O18" s="60">
        <v>4</v>
      </c>
    </row>
    <row r="19" spans="1:15" ht="15" customHeight="1" x14ac:dyDescent="0.25">
      <c r="B19" s="375">
        <v>2</v>
      </c>
      <c r="C19" s="376"/>
      <c r="D19" s="367" t="s">
        <v>3166</v>
      </c>
      <c r="E19" s="368"/>
      <c r="F19" s="9" t="s">
        <v>3164</v>
      </c>
      <c r="G19" s="369">
        <v>4100126770</v>
      </c>
      <c r="H19" s="370"/>
      <c r="I19" s="371" t="s">
        <v>3165</v>
      </c>
      <c r="J19" s="372"/>
      <c r="K19" s="124" t="s">
        <v>76</v>
      </c>
      <c r="L19" s="7" t="s">
        <v>387</v>
      </c>
      <c r="M19" s="8"/>
      <c r="N19" s="81">
        <v>5.3</v>
      </c>
      <c r="O19" s="60">
        <v>4</v>
      </c>
    </row>
    <row r="20" spans="1:15" ht="15" customHeight="1" x14ac:dyDescent="0.25">
      <c r="B20" s="375">
        <v>3</v>
      </c>
      <c r="C20" s="376"/>
      <c r="D20" s="367" t="s">
        <v>3166</v>
      </c>
      <c r="E20" s="368"/>
      <c r="F20" s="9" t="s">
        <v>3164</v>
      </c>
      <c r="G20" s="369">
        <v>4100126770</v>
      </c>
      <c r="H20" s="370"/>
      <c r="I20" s="371" t="s">
        <v>3165</v>
      </c>
      <c r="J20" s="372"/>
      <c r="K20" s="124" t="s">
        <v>76</v>
      </c>
      <c r="L20" s="7" t="s">
        <v>387</v>
      </c>
      <c r="M20" s="8"/>
      <c r="N20" s="81">
        <v>5.3</v>
      </c>
      <c r="O20" s="60">
        <v>4</v>
      </c>
    </row>
    <row r="21" spans="1:15" ht="15" customHeight="1" x14ac:dyDescent="0.25">
      <c r="B21" s="375">
        <v>4</v>
      </c>
      <c r="C21" s="376"/>
      <c r="D21" s="367" t="s">
        <v>3166</v>
      </c>
      <c r="E21" s="368"/>
      <c r="F21" s="9" t="s">
        <v>3164</v>
      </c>
      <c r="G21" s="369">
        <v>4100126770</v>
      </c>
      <c r="H21" s="370"/>
      <c r="I21" s="371" t="s">
        <v>3165</v>
      </c>
      <c r="J21" s="372"/>
      <c r="K21" s="124" t="s">
        <v>76</v>
      </c>
      <c r="L21" s="7" t="s">
        <v>387</v>
      </c>
      <c r="M21" s="8"/>
      <c r="N21" s="81">
        <v>5.3</v>
      </c>
      <c r="O21" s="60">
        <v>4</v>
      </c>
    </row>
    <row r="22" spans="1:15" ht="15" customHeight="1" x14ac:dyDescent="0.25">
      <c r="B22" s="375">
        <v>5</v>
      </c>
      <c r="C22" s="376"/>
      <c r="D22" s="367" t="s">
        <v>3166</v>
      </c>
      <c r="E22" s="368"/>
      <c r="F22" s="9" t="s">
        <v>3164</v>
      </c>
      <c r="G22" s="369">
        <v>4100126770</v>
      </c>
      <c r="H22" s="370"/>
      <c r="I22" s="371" t="s">
        <v>3165</v>
      </c>
      <c r="J22" s="372"/>
      <c r="K22" s="124" t="s">
        <v>76</v>
      </c>
      <c r="L22" s="7" t="s">
        <v>387</v>
      </c>
      <c r="M22" s="8"/>
      <c r="N22" s="81">
        <v>5.3</v>
      </c>
      <c r="O22" s="60">
        <v>4</v>
      </c>
    </row>
    <row r="23" spans="1:15" ht="15" customHeight="1" x14ac:dyDescent="0.25">
      <c r="B23" s="375">
        <v>6</v>
      </c>
      <c r="C23" s="376"/>
      <c r="D23" s="367" t="s">
        <v>3166</v>
      </c>
      <c r="E23" s="368"/>
      <c r="F23" s="9" t="s">
        <v>3164</v>
      </c>
      <c r="G23" s="369">
        <v>4100126770</v>
      </c>
      <c r="H23" s="370"/>
      <c r="I23" s="371" t="s">
        <v>3165</v>
      </c>
      <c r="J23" s="372"/>
      <c r="K23" s="124" t="s">
        <v>76</v>
      </c>
      <c r="L23" s="7" t="s">
        <v>387</v>
      </c>
      <c r="M23" s="8"/>
      <c r="N23" s="81">
        <v>5.3</v>
      </c>
      <c r="O23" s="60">
        <v>4</v>
      </c>
    </row>
    <row r="24" spans="1:15" ht="15" customHeight="1" x14ac:dyDescent="0.25">
      <c r="B24" s="375">
        <v>7</v>
      </c>
      <c r="C24" s="376"/>
      <c r="D24" s="367" t="s">
        <v>3166</v>
      </c>
      <c r="E24" s="368"/>
      <c r="F24" s="9" t="s">
        <v>3164</v>
      </c>
      <c r="G24" s="369">
        <v>4100126770</v>
      </c>
      <c r="H24" s="370"/>
      <c r="I24" s="371" t="s">
        <v>3165</v>
      </c>
      <c r="J24" s="372"/>
      <c r="K24" s="124" t="s">
        <v>76</v>
      </c>
      <c r="L24" s="7" t="s">
        <v>387</v>
      </c>
      <c r="M24" s="8"/>
      <c r="N24" s="81">
        <v>5.3</v>
      </c>
      <c r="O24" s="60">
        <v>4</v>
      </c>
    </row>
    <row r="25" spans="1:15" ht="15" customHeight="1" x14ac:dyDescent="0.25">
      <c r="B25" s="375">
        <v>8</v>
      </c>
      <c r="C25" s="376"/>
      <c r="D25" s="367" t="s">
        <v>3166</v>
      </c>
      <c r="E25" s="368"/>
      <c r="F25" s="9" t="s">
        <v>3164</v>
      </c>
      <c r="G25" s="369">
        <v>4100126770</v>
      </c>
      <c r="H25" s="370"/>
      <c r="I25" s="371" t="s">
        <v>3165</v>
      </c>
      <c r="J25" s="372"/>
      <c r="K25" s="124" t="s">
        <v>76</v>
      </c>
      <c r="L25" s="7" t="s">
        <v>387</v>
      </c>
      <c r="M25" s="8"/>
      <c r="N25" s="81">
        <v>5.3</v>
      </c>
      <c r="O25" s="60">
        <v>4</v>
      </c>
    </row>
    <row r="26" spans="1:15" ht="15" x14ac:dyDescent="0.25">
      <c r="A26" s="1"/>
      <c r="B26" s="185" t="s">
        <v>37</v>
      </c>
      <c r="C26" s="186"/>
      <c r="D26" s="50"/>
      <c r="E26" s="61"/>
      <c r="F26" s="61"/>
      <c r="G26" s="50"/>
      <c r="H26" s="62"/>
      <c r="I26" s="63"/>
      <c r="J26" s="62"/>
      <c r="K26" s="50"/>
      <c r="L26" s="8"/>
      <c r="M26" s="8"/>
      <c r="N26" s="195">
        <f>SUM(N27:N33)+10.2</f>
        <v>47.3</v>
      </c>
      <c r="O26" s="60"/>
    </row>
    <row r="27" spans="1:15" ht="15" customHeight="1" x14ac:dyDescent="0.25">
      <c r="B27" s="375">
        <v>9</v>
      </c>
      <c r="C27" s="376"/>
      <c r="D27" s="367" t="s">
        <v>3166</v>
      </c>
      <c r="E27" s="368"/>
      <c r="F27" s="9" t="s">
        <v>3164</v>
      </c>
      <c r="G27" s="369">
        <v>4100126770</v>
      </c>
      <c r="H27" s="370"/>
      <c r="I27" s="371" t="s">
        <v>3165</v>
      </c>
      <c r="J27" s="372"/>
      <c r="K27" s="124" t="s">
        <v>76</v>
      </c>
      <c r="L27" s="7" t="s">
        <v>387</v>
      </c>
      <c r="M27" s="8"/>
      <c r="N27" s="81">
        <v>5.3</v>
      </c>
      <c r="O27" s="60">
        <v>4</v>
      </c>
    </row>
    <row r="28" spans="1:15" ht="15" customHeight="1" x14ac:dyDescent="0.25">
      <c r="B28" s="375">
        <v>10</v>
      </c>
      <c r="C28" s="376"/>
      <c r="D28" s="367" t="s">
        <v>3166</v>
      </c>
      <c r="E28" s="368"/>
      <c r="F28" s="9" t="s">
        <v>3164</v>
      </c>
      <c r="G28" s="369">
        <v>4100126770</v>
      </c>
      <c r="H28" s="370"/>
      <c r="I28" s="371" t="s">
        <v>3165</v>
      </c>
      <c r="J28" s="372"/>
      <c r="K28" s="124" t="s">
        <v>76</v>
      </c>
      <c r="L28" s="7" t="s">
        <v>387</v>
      </c>
      <c r="M28" s="8"/>
      <c r="N28" s="81">
        <v>5.3</v>
      </c>
      <c r="O28" s="60">
        <v>4</v>
      </c>
    </row>
    <row r="29" spans="1:15" ht="15" customHeight="1" x14ac:dyDescent="0.25">
      <c r="B29" s="375">
        <v>11</v>
      </c>
      <c r="C29" s="376"/>
      <c r="D29" s="367" t="s">
        <v>3166</v>
      </c>
      <c r="E29" s="368"/>
      <c r="F29" s="9" t="s">
        <v>3164</v>
      </c>
      <c r="G29" s="369">
        <v>4100126770</v>
      </c>
      <c r="H29" s="370"/>
      <c r="I29" s="371" t="s">
        <v>3165</v>
      </c>
      <c r="J29" s="372"/>
      <c r="K29" s="124" t="s">
        <v>76</v>
      </c>
      <c r="L29" s="7" t="s">
        <v>387</v>
      </c>
      <c r="M29" s="8"/>
      <c r="N29" s="81">
        <v>5.3</v>
      </c>
      <c r="O29" s="60">
        <v>4</v>
      </c>
    </row>
    <row r="30" spans="1:15" ht="15" customHeight="1" x14ac:dyDescent="0.25">
      <c r="B30" s="375">
        <v>12</v>
      </c>
      <c r="C30" s="376"/>
      <c r="D30" s="367" t="s">
        <v>3166</v>
      </c>
      <c r="E30" s="368"/>
      <c r="F30" s="9" t="s">
        <v>3164</v>
      </c>
      <c r="G30" s="369">
        <v>4100126770</v>
      </c>
      <c r="H30" s="370"/>
      <c r="I30" s="371" t="s">
        <v>3165</v>
      </c>
      <c r="J30" s="372"/>
      <c r="K30" s="124" t="s">
        <v>76</v>
      </c>
      <c r="L30" s="7" t="s">
        <v>387</v>
      </c>
      <c r="M30" s="8"/>
      <c r="N30" s="81">
        <v>5.3</v>
      </c>
      <c r="O30" s="60">
        <v>4</v>
      </c>
    </row>
    <row r="31" spans="1:15" ht="15" customHeight="1" x14ac:dyDescent="0.25">
      <c r="B31" s="375">
        <v>13</v>
      </c>
      <c r="C31" s="376"/>
      <c r="D31" s="367" t="s">
        <v>3166</v>
      </c>
      <c r="E31" s="368"/>
      <c r="F31" s="9" t="s">
        <v>3164</v>
      </c>
      <c r="G31" s="369">
        <v>4100126770</v>
      </c>
      <c r="H31" s="370"/>
      <c r="I31" s="371" t="s">
        <v>3165</v>
      </c>
      <c r="J31" s="372"/>
      <c r="K31" s="124" t="s">
        <v>76</v>
      </c>
      <c r="L31" s="7" t="s">
        <v>387</v>
      </c>
      <c r="M31" s="8"/>
      <c r="N31" s="81">
        <v>5.3</v>
      </c>
      <c r="O31" s="60">
        <v>4</v>
      </c>
    </row>
    <row r="32" spans="1:15" ht="15" customHeight="1" x14ac:dyDescent="0.25">
      <c r="B32" s="375">
        <v>14</v>
      </c>
      <c r="C32" s="376"/>
      <c r="D32" s="367" t="s">
        <v>3166</v>
      </c>
      <c r="E32" s="368"/>
      <c r="F32" s="9" t="s">
        <v>3164</v>
      </c>
      <c r="G32" s="369">
        <v>4100126770</v>
      </c>
      <c r="H32" s="370"/>
      <c r="I32" s="371" t="s">
        <v>3165</v>
      </c>
      <c r="J32" s="372"/>
      <c r="K32" s="124" t="s">
        <v>76</v>
      </c>
      <c r="L32" s="7" t="s">
        <v>387</v>
      </c>
      <c r="M32" s="8"/>
      <c r="N32" s="81">
        <v>5.3</v>
      </c>
      <c r="O32" s="60">
        <v>4</v>
      </c>
    </row>
    <row r="33" spans="1:15" ht="15" customHeight="1" x14ac:dyDescent="0.25">
      <c r="B33" s="375">
        <v>15</v>
      </c>
      <c r="C33" s="376"/>
      <c r="D33" s="367" t="s">
        <v>3166</v>
      </c>
      <c r="E33" s="368"/>
      <c r="F33" s="9" t="s">
        <v>3164</v>
      </c>
      <c r="G33" s="369">
        <v>4100126770</v>
      </c>
      <c r="H33" s="370"/>
      <c r="I33" s="371" t="s">
        <v>3165</v>
      </c>
      <c r="J33" s="372"/>
      <c r="K33" s="124" t="s">
        <v>76</v>
      </c>
      <c r="L33" s="7" t="s">
        <v>387</v>
      </c>
      <c r="M33" s="8"/>
      <c r="N33" s="81">
        <v>5.3</v>
      </c>
      <c r="O33" s="60">
        <v>4</v>
      </c>
    </row>
    <row r="34" spans="1:15" ht="15" x14ac:dyDescent="0.25">
      <c r="A34" s="1"/>
      <c r="B34" s="365"/>
      <c r="C34" s="366"/>
      <c r="D34" s="367"/>
      <c r="E34" s="368"/>
      <c r="F34" s="122"/>
      <c r="G34" s="369"/>
      <c r="H34" s="370"/>
      <c r="I34" s="391"/>
      <c r="J34" s="370"/>
      <c r="K34" s="124"/>
      <c r="L34" s="7"/>
      <c r="M34" s="11"/>
      <c r="N34" s="84"/>
      <c r="O34" s="60"/>
    </row>
    <row r="35" spans="1:15" ht="15" x14ac:dyDescent="0.25">
      <c r="A35" s="1"/>
      <c r="B35" s="76"/>
      <c r="C35" s="65"/>
      <c r="D35" s="392"/>
      <c r="E35" s="393"/>
      <c r="F35" s="393"/>
      <c r="G35" s="393"/>
      <c r="H35" s="393"/>
      <c r="I35" s="393"/>
      <c r="J35" s="62"/>
      <c r="K35" s="50"/>
      <c r="L35" s="8"/>
      <c r="M35" s="8"/>
      <c r="N35" s="139">
        <f>SUM(N18:N25)+SUM(N27:N33)</f>
        <v>79.5</v>
      </c>
      <c r="O35" s="60"/>
    </row>
    <row r="36" spans="1:15" ht="15.75" x14ac:dyDescent="0.25">
      <c r="A36" s="1"/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79"/>
      <c r="N36" s="75"/>
      <c r="O36" s="73">
        <f>SUM(O18:O34)</f>
        <v>60</v>
      </c>
    </row>
    <row r="37" spans="1:15" ht="15" x14ac:dyDescent="0.25">
      <c r="A37" s="1"/>
      <c r="B37" s="20"/>
      <c r="C37" s="45"/>
      <c r="D37" s="20"/>
      <c r="E37" s="45"/>
      <c r="F37" s="45"/>
      <c r="G37" s="20"/>
      <c r="I37" s="3"/>
      <c r="K37" s="20"/>
      <c r="L37" s="1"/>
      <c r="M37" s="1"/>
      <c r="N37" s="86"/>
    </row>
    <row r="38" spans="1:15" ht="3.75" customHeight="1" x14ac:dyDescent="0.25">
      <c r="A38" s="1"/>
      <c r="B38" s="1"/>
      <c r="C38" s="1"/>
      <c r="D38" s="17"/>
      <c r="E38" s="20"/>
      <c r="F38" s="20"/>
      <c r="G38" s="20"/>
      <c r="H38" s="3"/>
      <c r="I38" s="3"/>
      <c r="J38" s="1"/>
      <c r="K38" s="1"/>
      <c r="L38" s="1"/>
      <c r="M38" s="1"/>
      <c r="N38" s="1"/>
    </row>
    <row r="39" spans="1:15" ht="15" customHeight="1" x14ac:dyDescent="0.25">
      <c r="A39" s="1"/>
      <c r="B39" s="1"/>
      <c r="C39" s="1"/>
      <c r="D39" s="1" t="s">
        <v>3157</v>
      </c>
      <c r="E39" s="23" t="s">
        <v>3167</v>
      </c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 t="s">
        <v>3158</v>
      </c>
      <c r="E40" s="23" t="s">
        <v>3168</v>
      </c>
      <c r="F40" s="3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/>
      <c r="E41" s="23"/>
      <c r="F41" s="23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 t="s">
        <v>3160</v>
      </c>
      <c r="E42" s="23">
        <v>79.5</v>
      </c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 t="s">
        <v>3161</v>
      </c>
      <c r="E43" s="23">
        <v>1.62</v>
      </c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3162</v>
      </c>
      <c r="E44" s="23">
        <v>100.4</v>
      </c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 t="s">
        <v>3163</v>
      </c>
      <c r="E45" s="23">
        <v>1.92</v>
      </c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75">
    <mergeCell ref="B33:C33"/>
    <mergeCell ref="D33:E33"/>
    <mergeCell ref="G33:H33"/>
    <mergeCell ref="I33:J33"/>
    <mergeCell ref="B31:C31"/>
    <mergeCell ref="D31:E31"/>
    <mergeCell ref="G31:H31"/>
    <mergeCell ref="I31:J31"/>
    <mergeCell ref="B32:C32"/>
    <mergeCell ref="D32:E32"/>
    <mergeCell ref="G32:H32"/>
    <mergeCell ref="I32:J32"/>
    <mergeCell ref="B29:C29"/>
    <mergeCell ref="D29:E29"/>
    <mergeCell ref="G29:H29"/>
    <mergeCell ref="I29:J29"/>
    <mergeCell ref="B30:C30"/>
    <mergeCell ref="D30:E30"/>
    <mergeCell ref="G30:H30"/>
    <mergeCell ref="I30:J30"/>
    <mergeCell ref="G27:H27"/>
    <mergeCell ref="I27:J27"/>
    <mergeCell ref="B28:C28"/>
    <mergeCell ref="D28:E28"/>
    <mergeCell ref="G28:H28"/>
    <mergeCell ref="I28:J28"/>
    <mergeCell ref="B36:L36"/>
    <mergeCell ref="B24:C24"/>
    <mergeCell ref="D24:E24"/>
    <mergeCell ref="G24:H24"/>
    <mergeCell ref="I24:J24"/>
    <mergeCell ref="B25:C25"/>
    <mergeCell ref="D25:E25"/>
    <mergeCell ref="G25:H25"/>
    <mergeCell ref="I25:J25"/>
    <mergeCell ref="B34:C34"/>
    <mergeCell ref="D34:E34"/>
    <mergeCell ref="G34:H34"/>
    <mergeCell ref="I34:J34"/>
    <mergeCell ref="D35:I35"/>
    <mergeCell ref="B27:C27"/>
    <mergeCell ref="D27:E27"/>
    <mergeCell ref="B22:C22"/>
    <mergeCell ref="D22:E22"/>
    <mergeCell ref="G22:H22"/>
    <mergeCell ref="I22:J22"/>
    <mergeCell ref="B23:C23"/>
    <mergeCell ref="D23:E23"/>
    <mergeCell ref="G23:H23"/>
    <mergeCell ref="I23:J23"/>
    <mergeCell ref="B20:C20"/>
    <mergeCell ref="D20:E20"/>
    <mergeCell ref="G20:H20"/>
    <mergeCell ref="I20:J20"/>
    <mergeCell ref="B21:C21"/>
    <mergeCell ref="D21:E21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BC40-0B20-4112-9F73-9321A3408299}">
  <sheetPr>
    <pageSetUpPr fitToPage="1"/>
  </sheetPr>
  <dimension ref="B1:P299"/>
  <sheetViews>
    <sheetView zoomScaleNormal="100" workbookViewId="0">
      <selection activeCell="D31" sqref="D3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7.710937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58">
        <v>46192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260217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/>
      <c r="C17" s="3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/>
      <c r="P17" s="60"/>
    </row>
    <row r="18" spans="2:16" ht="15" customHeight="1" x14ac:dyDescent="0.25">
      <c r="B18" s="378">
        <v>1</v>
      </c>
      <c r="C18" s="379"/>
      <c r="D18" s="351" t="s">
        <v>3090</v>
      </c>
      <c r="E18" s="352"/>
      <c r="F18" s="214" t="s">
        <v>3143</v>
      </c>
      <c r="G18" s="355">
        <v>4100126776</v>
      </c>
      <c r="H18" s="354"/>
      <c r="I18" s="398" t="s">
        <v>3092</v>
      </c>
      <c r="J18" s="399"/>
      <c r="K18" s="355" t="s">
        <v>53</v>
      </c>
      <c r="L18" s="352"/>
      <c r="M18" s="27" t="s">
        <v>415</v>
      </c>
      <c r="N18" s="24"/>
      <c r="O18" s="82">
        <v>5.08</v>
      </c>
      <c r="P18" s="109">
        <v>12</v>
      </c>
    </row>
    <row r="19" spans="2:16" ht="15" customHeight="1" x14ac:dyDescent="0.25">
      <c r="B19" s="365"/>
      <c r="C19" s="366"/>
      <c r="D19" s="351" t="s">
        <v>3096</v>
      </c>
      <c r="E19" s="352"/>
      <c r="F19" s="214" t="s">
        <v>3143</v>
      </c>
      <c r="G19" s="355">
        <v>4100126778</v>
      </c>
      <c r="H19" s="354"/>
      <c r="I19" s="398" t="s">
        <v>3097</v>
      </c>
      <c r="J19" s="399"/>
      <c r="K19" s="355" t="s">
        <v>53</v>
      </c>
      <c r="L19" s="352"/>
      <c r="M19" s="27" t="s">
        <v>415</v>
      </c>
      <c r="N19" s="24"/>
      <c r="O19" s="84"/>
      <c r="P19" s="109">
        <v>4</v>
      </c>
    </row>
    <row r="20" spans="2:16" ht="15" customHeight="1" x14ac:dyDescent="0.25">
      <c r="B20" s="365"/>
      <c r="C20" s="351"/>
      <c r="D20" s="375"/>
      <c r="E20" s="367"/>
      <c r="F20" s="190"/>
      <c r="G20" s="375"/>
      <c r="H20" s="367"/>
      <c r="I20" s="377"/>
      <c r="J20" s="371"/>
      <c r="K20" s="375"/>
      <c r="L20" s="367"/>
      <c r="M20" s="7"/>
      <c r="N20" s="11"/>
      <c r="O20" s="84"/>
      <c r="P20" s="60"/>
    </row>
    <row r="21" spans="2:16" ht="15" x14ac:dyDescent="0.25">
      <c r="B21" s="20"/>
      <c r="C21" s="45"/>
      <c r="D21" s="168"/>
      <c r="E21" s="41"/>
      <c r="F21" s="41"/>
      <c r="G21" s="41"/>
      <c r="H21" s="41"/>
      <c r="I21" s="41"/>
      <c r="K21" s="20"/>
      <c r="L21" s="45"/>
      <c r="M21" s="1"/>
      <c r="N21" s="1"/>
      <c r="O21" s="169">
        <f>SUM(O18:O18)</f>
        <v>5.08</v>
      </c>
    </row>
    <row r="22" spans="2:16" ht="15.75" x14ac:dyDescent="0.25">
      <c r="B22" s="356" t="s">
        <v>29</v>
      </c>
      <c r="C22" s="356"/>
      <c r="D22" s="356"/>
      <c r="E22" s="356"/>
      <c r="F22" s="356"/>
      <c r="G22" s="356"/>
      <c r="H22" s="356"/>
      <c r="I22" s="356"/>
      <c r="J22" s="356"/>
      <c r="K22" s="356"/>
      <c r="L22" s="356"/>
      <c r="M22" s="356"/>
      <c r="N22" s="79"/>
      <c r="O22" s="75"/>
      <c r="P22" s="73">
        <f>SUM(P18:P20)</f>
        <v>16</v>
      </c>
    </row>
    <row r="23" spans="2:16" ht="15" x14ac:dyDescent="0.25"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2:16" ht="15" customHeight="1" x14ac:dyDescent="0.25">
      <c r="B24" s="1"/>
      <c r="C24" s="1"/>
      <c r="D24" s="1" t="s">
        <v>49</v>
      </c>
      <c r="E24" s="1" t="s">
        <v>3156</v>
      </c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3127</v>
      </c>
      <c r="E25" s="23"/>
      <c r="F25" s="2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3155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261" t="s">
        <v>3157</v>
      </c>
      <c r="E28" s="262">
        <v>1</v>
      </c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261" t="s">
        <v>3158</v>
      </c>
      <c r="E29" s="262" t="s">
        <v>3159</v>
      </c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261"/>
      <c r="E30" s="262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261" t="s">
        <v>3160</v>
      </c>
      <c r="E31" s="262">
        <v>27.92</v>
      </c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261" t="s">
        <v>3161</v>
      </c>
      <c r="E32" s="262">
        <v>0.48</v>
      </c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261" t="s">
        <v>3162</v>
      </c>
      <c r="E33" s="262">
        <v>38.22</v>
      </c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261" t="s">
        <v>3163</v>
      </c>
      <c r="E34" s="262">
        <v>0.86399999999999999</v>
      </c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283" ht="8.25" customHeight="1" x14ac:dyDescent="0.2"/>
    <row r="285" ht="8.25" customHeight="1" x14ac:dyDescent="0.2"/>
    <row r="287" ht="9" customHeight="1" x14ac:dyDescent="0.2"/>
    <row r="289" ht="7.5" customHeight="1" x14ac:dyDescent="0.2"/>
    <row r="291" ht="6.75" customHeight="1" x14ac:dyDescent="0.2"/>
    <row r="293" ht="7.5" customHeight="1" x14ac:dyDescent="0.2"/>
    <row r="295" ht="9" customHeight="1" x14ac:dyDescent="0.2"/>
    <row r="297" ht="7.5" customHeight="1" x14ac:dyDescent="0.2"/>
    <row r="299" ht="8.25" customHeight="1" x14ac:dyDescent="0.2"/>
  </sheetData>
  <autoFilter ref="B16:P22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24">
    <mergeCell ref="B19:C19"/>
    <mergeCell ref="D19:E19"/>
    <mergeCell ref="G19:H19"/>
    <mergeCell ref="I19:J19"/>
    <mergeCell ref="K19:L19"/>
    <mergeCell ref="B17:C17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2:M22"/>
    <mergeCell ref="B20:C20"/>
    <mergeCell ref="D20:E20"/>
    <mergeCell ref="G20:H20"/>
    <mergeCell ref="I20:J20"/>
    <mergeCell ref="K20:L20"/>
  </mergeCells>
  <hyperlinks>
    <hyperlink ref="N4" r:id="rId1" xr:uid="{6FD25625-A475-4E96-BAF9-3CD883BBF662}"/>
  </hyperlinks>
  <pageMargins left="7.874015748031496E-2" right="7.874015748031496E-2" top="0.39370078740157483" bottom="0.27559055118110237" header="0" footer="0"/>
  <pageSetup paperSize="9" scale="72" orientation="portrait" r:id="rId2"/>
  <headerFooter alignWithMargins="0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5F0D-AE49-4243-8DA7-C7C025B74762}">
  <dimension ref="B1:N307"/>
  <sheetViews>
    <sheetView zoomScale="96" zoomScaleNormal="96" workbookViewId="0">
      <selection activeCell="G20" sqref="G20:H20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17.28515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/>
      <c r="M1" s="216" t="s">
        <v>1052</v>
      </c>
      <c r="N1" s="216"/>
    </row>
    <row r="2" spans="2:14" ht="12.75" customHeight="1" x14ac:dyDescent="0.25">
      <c r="B2" s="1"/>
      <c r="C2" s="1"/>
      <c r="D2" s="1"/>
      <c r="E2" s="1"/>
      <c r="F2" s="1"/>
      <c r="G2" s="1"/>
      <c r="L2"/>
      <c r="M2" s="20" t="s">
        <v>931</v>
      </c>
      <c r="N2" s="20"/>
    </row>
    <row r="3" spans="2:14" ht="12.75" customHeight="1" x14ac:dyDescent="0.25">
      <c r="B3" s="1"/>
      <c r="C3" s="1"/>
      <c r="D3" s="1"/>
      <c r="E3" s="1"/>
      <c r="F3" s="1"/>
      <c r="G3" s="1"/>
      <c r="L3"/>
      <c r="M3" s="225" t="s">
        <v>10</v>
      </c>
      <c r="N3" s="20"/>
    </row>
    <row r="4" spans="2:14" ht="12.75" customHeight="1" x14ac:dyDescent="0.25">
      <c r="B4" s="1"/>
      <c r="C4" s="1"/>
      <c r="D4" s="1"/>
      <c r="E4" s="1"/>
      <c r="F4" s="1"/>
      <c r="G4" s="1"/>
      <c r="L4"/>
      <c r="M4" s="226" t="s">
        <v>1963</v>
      </c>
      <c r="N4" s="20"/>
    </row>
    <row r="5" spans="2:14" ht="12.75" customHeight="1" x14ac:dyDescent="0.25">
      <c r="B5" s="1"/>
      <c r="C5" s="1"/>
      <c r="D5" s="1"/>
      <c r="E5" s="1"/>
      <c r="F5" s="1"/>
      <c r="G5" s="1"/>
      <c r="L5"/>
      <c r="M5" s="20" t="s">
        <v>685</v>
      </c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46191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260215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SUM(M18:M24)+10.3</f>
        <v>38.22</v>
      </c>
      <c r="N17" s="90"/>
    </row>
    <row r="18" spans="2:14" ht="15" customHeight="1" x14ac:dyDescent="0.25">
      <c r="B18" s="124">
        <v>1</v>
      </c>
      <c r="C18" s="351" t="s">
        <v>3138</v>
      </c>
      <c r="D18" s="352"/>
      <c r="E18" s="190" t="s">
        <v>3150</v>
      </c>
      <c r="F18" s="115">
        <v>4100126748</v>
      </c>
      <c r="G18" s="353" t="s">
        <v>3140</v>
      </c>
      <c r="H18" s="354"/>
      <c r="I18" s="355" t="s">
        <v>25</v>
      </c>
      <c r="J18" s="352"/>
      <c r="K18" s="27" t="s">
        <v>387</v>
      </c>
      <c r="L18" s="76"/>
      <c r="M18" s="221">
        <v>6.25</v>
      </c>
      <c r="N18" s="69">
        <v>10</v>
      </c>
    </row>
    <row r="19" spans="2:14" ht="15" customHeight="1" x14ac:dyDescent="0.25">
      <c r="B19" s="199">
        <v>2</v>
      </c>
      <c r="C19" s="351" t="s">
        <v>3138</v>
      </c>
      <c r="D19" s="352"/>
      <c r="E19" s="190" t="s">
        <v>3150</v>
      </c>
      <c r="F19" s="115">
        <v>4100126748</v>
      </c>
      <c r="G19" s="353" t="s">
        <v>3140</v>
      </c>
      <c r="H19" s="354"/>
      <c r="I19" s="355" t="s">
        <v>25</v>
      </c>
      <c r="J19" s="352"/>
      <c r="K19" s="27" t="s">
        <v>387</v>
      </c>
      <c r="L19" s="76"/>
      <c r="M19" s="218">
        <v>6.25</v>
      </c>
      <c r="N19" s="69">
        <v>10</v>
      </c>
    </row>
    <row r="20" spans="2:14" ht="15" customHeight="1" x14ac:dyDescent="0.25">
      <c r="B20" s="199">
        <v>3</v>
      </c>
      <c r="C20" s="351" t="s">
        <v>3138</v>
      </c>
      <c r="D20" s="352"/>
      <c r="E20" s="190" t="s">
        <v>3150</v>
      </c>
      <c r="F20" s="115">
        <v>4100126748</v>
      </c>
      <c r="G20" s="353" t="s">
        <v>3140</v>
      </c>
      <c r="H20" s="354"/>
      <c r="I20" s="355" t="s">
        <v>25</v>
      </c>
      <c r="J20" s="352"/>
      <c r="K20" s="27" t="s">
        <v>387</v>
      </c>
      <c r="L20" s="76"/>
      <c r="M20" s="218">
        <v>5.14</v>
      </c>
      <c r="N20" s="69">
        <v>5</v>
      </c>
    </row>
    <row r="21" spans="2:14" ht="15" customHeight="1" x14ac:dyDescent="0.25">
      <c r="B21" s="18"/>
      <c r="C21" s="351" t="s">
        <v>3096</v>
      </c>
      <c r="D21" s="352"/>
      <c r="E21" s="190" t="s">
        <v>3151</v>
      </c>
      <c r="F21" s="115">
        <v>4100126742</v>
      </c>
      <c r="G21" s="353" t="s">
        <v>3097</v>
      </c>
      <c r="H21" s="354"/>
      <c r="I21" s="355" t="s">
        <v>25</v>
      </c>
      <c r="J21" s="352"/>
      <c r="K21" s="27" t="s">
        <v>3061</v>
      </c>
      <c r="L21" s="76"/>
      <c r="M21" s="219"/>
      <c r="N21" s="69">
        <v>3</v>
      </c>
    </row>
    <row r="22" spans="2:14" ht="15" customHeight="1" x14ac:dyDescent="0.25">
      <c r="B22" s="115"/>
      <c r="C22" s="351" t="s">
        <v>3096</v>
      </c>
      <c r="D22" s="352"/>
      <c r="E22" s="190" t="s">
        <v>3150</v>
      </c>
      <c r="F22" s="115">
        <v>4100126742</v>
      </c>
      <c r="G22" s="353" t="s">
        <v>3097</v>
      </c>
      <c r="H22" s="354"/>
      <c r="I22" s="355" t="s">
        <v>25</v>
      </c>
      <c r="J22" s="352"/>
      <c r="K22" s="27" t="s">
        <v>387</v>
      </c>
      <c r="L22" s="76"/>
      <c r="M22" s="220"/>
      <c r="N22" s="69">
        <v>8</v>
      </c>
    </row>
    <row r="23" spans="2:14" ht="15" customHeight="1" x14ac:dyDescent="0.25">
      <c r="B23" s="115">
        <v>4</v>
      </c>
      <c r="C23" s="351" t="s">
        <v>3090</v>
      </c>
      <c r="D23" s="352"/>
      <c r="E23" s="190" t="s">
        <v>3150</v>
      </c>
      <c r="F23" s="115">
        <v>4100126740</v>
      </c>
      <c r="G23" s="353" t="s">
        <v>3092</v>
      </c>
      <c r="H23" s="354"/>
      <c r="I23" s="355" t="s">
        <v>25</v>
      </c>
      <c r="J23" s="352"/>
      <c r="K23" s="27" t="s">
        <v>415</v>
      </c>
      <c r="L23" s="76"/>
      <c r="M23" s="220">
        <v>5.14</v>
      </c>
      <c r="N23" s="69">
        <v>14</v>
      </c>
    </row>
    <row r="24" spans="2:14" ht="15" customHeight="1" x14ac:dyDescent="0.25">
      <c r="B24" s="124">
        <v>5</v>
      </c>
      <c r="C24" s="351" t="s">
        <v>3090</v>
      </c>
      <c r="D24" s="352"/>
      <c r="E24" s="190" t="s">
        <v>3150</v>
      </c>
      <c r="F24" s="115">
        <v>4100126740</v>
      </c>
      <c r="G24" s="353" t="s">
        <v>3092</v>
      </c>
      <c r="H24" s="354"/>
      <c r="I24" s="355" t="s">
        <v>25</v>
      </c>
      <c r="J24" s="352"/>
      <c r="K24" s="27" t="s">
        <v>415</v>
      </c>
      <c r="L24" s="76"/>
      <c r="M24" s="221">
        <v>5.14</v>
      </c>
      <c r="N24" s="69">
        <v>14</v>
      </c>
    </row>
    <row r="25" spans="2:14" ht="15" customHeight="1" x14ac:dyDescent="0.25">
      <c r="B25" s="115"/>
      <c r="C25" s="351"/>
      <c r="D25" s="352"/>
      <c r="E25" s="214"/>
      <c r="F25" s="115"/>
      <c r="G25" s="353"/>
      <c r="H25" s="354"/>
      <c r="I25" s="355"/>
      <c r="J25" s="352"/>
      <c r="K25" s="27"/>
      <c r="L25" s="76"/>
      <c r="M25" s="220"/>
      <c r="N25" s="69"/>
    </row>
    <row r="26" spans="2:14" ht="15" x14ac:dyDescent="0.25">
      <c r="B26" s="20"/>
      <c r="C26" s="168"/>
      <c r="D26" s="41"/>
      <c r="E26" s="41"/>
      <c r="F26" s="41"/>
      <c r="G26" s="41"/>
      <c r="I26" s="20"/>
      <c r="J26" s="45"/>
      <c r="K26" s="1"/>
      <c r="L26" s="20"/>
      <c r="M26" s="222">
        <f>SUM(M18:M24)</f>
        <v>27.92</v>
      </c>
    </row>
    <row r="27" spans="2:14" ht="15.75" x14ac:dyDescent="0.25"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227"/>
      <c r="M27" s="223"/>
      <c r="N27" s="228">
        <f>SUM(N18:N25)</f>
        <v>64</v>
      </c>
    </row>
    <row r="28" spans="2:14" ht="15" x14ac:dyDescent="0.25">
      <c r="B28" s="20"/>
      <c r="C28" s="20"/>
      <c r="D28" s="45"/>
      <c r="E28" s="45"/>
      <c r="F28" s="20"/>
      <c r="G28" s="3"/>
      <c r="I28" s="20"/>
      <c r="J28" s="45"/>
      <c r="K28" s="1"/>
      <c r="L28" s="20"/>
      <c r="M28" s="224"/>
    </row>
    <row r="29" spans="2:14" s="45" customFormat="1" ht="15" customHeight="1" x14ac:dyDescent="0.25">
      <c r="B29" s="1"/>
      <c r="C29" s="1" t="s">
        <v>49</v>
      </c>
      <c r="D29" s="1" t="s">
        <v>3153</v>
      </c>
      <c r="E29"/>
      <c r="F29"/>
      <c r="G29" s="1"/>
      <c r="H29" s="1"/>
      <c r="I29" s="1"/>
      <c r="J29" s="1"/>
      <c r="K29" s="1"/>
      <c r="L29" s="20"/>
      <c r="M29" s="20"/>
    </row>
    <row r="30" spans="2:14" s="45" customFormat="1" ht="15" x14ac:dyDescent="0.25">
      <c r="B30" s="1"/>
      <c r="C30" s="1" t="s">
        <v>3154</v>
      </c>
      <c r="D30" s="3"/>
      <c r="E30" s="3"/>
      <c r="F30" s="1"/>
      <c r="G30" s="1"/>
      <c r="H30" s="1"/>
      <c r="I30" s="1"/>
      <c r="J30" s="1"/>
      <c r="K30" s="1"/>
      <c r="L30" s="20"/>
      <c r="M30" s="20"/>
    </row>
    <row r="31" spans="2:14" s="45" customFormat="1" ht="15" x14ac:dyDescent="0.25">
      <c r="B31" s="1"/>
      <c r="C31" s="1" t="s">
        <v>1049</v>
      </c>
      <c r="D31" s="23"/>
      <c r="E31" s="23"/>
      <c r="F31" s="1"/>
      <c r="G31" s="1"/>
      <c r="H31" s="1"/>
      <c r="I31" s="1"/>
      <c r="J31" s="1"/>
      <c r="K31" s="1"/>
      <c r="L31" s="20"/>
      <c r="M31" s="20"/>
    </row>
    <row r="32" spans="2:14" s="45" customFormat="1" ht="15" x14ac:dyDescent="0.25">
      <c r="B32" s="1"/>
      <c r="C32" s="1" t="s">
        <v>3152</v>
      </c>
      <c r="D32" s="1"/>
      <c r="E32" s="1"/>
      <c r="F32" s="1"/>
      <c r="G32" s="1"/>
      <c r="H32" s="1"/>
      <c r="I32" s="1"/>
      <c r="J32" s="1"/>
      <c r="K32" s="1"/>
      <c r="L32" s="20"/>
      <c r="M32" s="20"/>
    </row>
    <row r="33" spans="2:13" s="45" customFormat="1" ht="15" x14ac:dyDescent="0.25">
      <c r="B33" s="1"/>
      <c r="C33" s="1" t="s">
        <v>1466</v>
      </c>
      <c r="D33" s="1"/>
      <c r="E33" s="1"/>
      <c r="F33" s="1"/>
      <c r="G33" s="1"/>
      <c r="H33" s="1"/>
      <c r="I33" s="1"/>
      <c r="J33" s="1"/>
      <c r="K33" s="1"/>
      <c r="L33" s="20"/>
      <c r="M33" s="20"/>
    </row>
    <row r="34" spans="2:13" s="45" customFormat="1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20"/>
      <c r="M34" s="20"/>
    </row>
    <row r="35" spans="2:13" s="45" customFormat="1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0"/>
      <c r="M35" s="20"/>
    </row>
    <row r="36" spans="2:13" s="45" customFormat="1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0"/>
      <c r="M36" s="20"/>
    </row>
    <row r="37" spans="2:13" s="45" customFormat="1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20"/>
    </row>
    <row r="38" spans="2:13" s="45" customFormat="1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20"/>
    </row>
    <row r="39" spans="2:13" s="45" customFormat="1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20"/>
    </row>
    <row r="40" spans="2:13" s="45" customFormat="1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20"/>
    </row>
    <row r="41" spans="2:13" s="45" customFormat="1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20"/>
    </row>
    <row r="42" spans="2:13" s="45" customFormat="1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20"/>
    </row>
    <row r="43" spans="2:13" s="45" customFormat="1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20"/>
      <c r="M43" s="20"/>
    </row>
    <row r="44" spans="2:13" s="45" customFormat="1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20"/>
      <c r="M44" s="20"/>
    </row>
    <row r="45" spans="2:13" s="45" customFormat="1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20"/>
      <c r="M45" s="20"/>
    </row>
    <row r="46" spans="2:13" s="45" customFormat="1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20"/>
      <c r="M46" s="20"/>
    </row>
    <row r="47" spans="2:13" s="45" customFormat="1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20"/>
      <c r="M47" s="20"/>
    </row>
    <row r="291" ht="8.25" customHeight="1" x14ac:dyDescent="0.2"/>
    <row r="293" ht="8.25" customHeight="1" x14ac:dyDescent="0.2"/>
    <row r="295" ht="9" customHeight="1" x14ac:dyDescent="0.2"/>
    <row r="297" ht="7.5" customHeight="1" x14ac:dyDescent="0.2"/>
    <row r="299" ht="6.75" customHeight="1" x14ac:dyDescent="0.2"/>
    <row r="301" ht="7.5" customHeight="1" x14ac:dyDescent="0.2"/>
    <row r="303" ht="9" customHeight="1" x14ac:dyDescent="0.2"/>
    <row r="305" ht="7.5" customHeight="1" x14ac:dyDescent="0.2"/>
    <row r="307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30">
    <mergeCell ref="C18:D18"/>
    <mergeCell ref="G18:H18"/>
    <mergeCell ref="I18:J18"/>
    <mergeCell ref="E12:F12"/>
    <mergeCell ref="L14:M14"/>
    <mergeCell ref="C16:D16"/>
    <mergeCell ref="G16:H16"/>
    <mergeCell ref="I16:J16"/>
    <mergeCell ref="C25:D25"/>
    <mergeCell ref="G25:H25"/>
    <mergeCell ref="I25:J25"/>
    <mergeCell ref="B27:K27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C24:D24"/>
    <mergeCell ref="G24:H24"/>
    <mergeCell ref="I24:J24"/>
  </mergeCells>
  <hyperlinks>
    <hyperlink ref="M4" r:id="rId1" xr:uid="{DF0B8DD1-7B3C-4DA7-9908-6CCA2D76757F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2DC8-0438-4465-8D74-92557846BF7D}">
  <sheetPr>
    <pageSetUpPr fitToPage="1"/>
  </sheetPr>
  <dimension ref="A1:O294"/>
  <sheetViews>
    <sheetView zoomScaleNormal="100" workbookViewId="0">
      <selection activeCell="E8" sqref="E8:K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4.57031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" customWidth="1"/>
    <col min="14" max="14" width="11.28515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58">
        <v>46190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260214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178" t="s">
        <v>375</v>
      </c>
      <c r="E16" s="179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201"/>
      <c r="C17" s="254"/>
      <c r="D17" s="239"/>
      <c r="E17" s="247"/>
      <c r="F17" s="239"/>
      <c r="G17" s="247"/>
      <c r="H17" s="248"/>
      <c r="I17" s="247"/>
      <c r="J17" s="239"/>
      <c r="K17" s="247"/>
      <c r="L17" s="239"/>
      <c r="M17" s="239"/>
      <c r="N17" s="255"/>
      <c r="O17" s="240"/>
    </row>
    <row r="18" spans="1:15" ht="15" x14ac:dyDescent="0.25">
      <c r="A18" s="1"/>
      <c r="B18" s="375">
        <v>1</v>
      </c>
      <c r="C18" s="376"/>
      <c r="D18" s="132" t="s">
        <v>3138</v>
      </c>
      <c r="E18" s="115" t="s">
        <v>3141</v>
      </c>
      <c r="F18" s="355">
        <v>4100126761</v>
      </c>
      <c r="G18" s="354"/>
      <c r="H18" s="398" t="s">
        <v>3140</v>
      </c>
      <c r="I18" s="399"/>
      <c r="J18" s="355" t="s">
        <v>1009</v>
      </c>
      <c r="K18" s="352"/>
      <c r="L18" s="27" t="s">
        <v>387</v>
      </c>
      <c r="M18" s="26"/>
      <c r="N18" s="81">
        <v>6.25</v>
      </c>
      <c r="O18" s="109">
        <v>10</v>
      </c>
    </row>
    <row r="19" spans="1:15" ht="15" x14ac:dyDescent="0.25">
      <c r="A19" s="1"/>
      <c r="B19" s="375">
        <v>2</v>
      </c>
      <c r="C19" s="376"/>
      <c r="D19" s="132" t="s">
        <v>3138</v>
      </c>
      <c r="E19" s="115" t="s">
        <v>3141</v>
      </c>
      <c r="F19" s="355">
        <v>4100126761</v>
      </c>
      <c r="G19" s="354"/>
      <c r="H19" s="398" t="s">
        <v>3140</v>
      </c>
      <c r="I19" s="399"/>
      <c r="J19" s="355" t="s">
        <v>1009</v>
      </c>
      <c r="K19" s="352"/>
      <c r="L19" s="27" t="s">
        <v>387</v>
      </c>
      <c r="M19" s="26"/>
      <c r="N19" s="81">
        <v>2.54</v>
      </c>
      <c r="O19" s="109">
        <v>3</v>
      </c>
    </row>
    <row r="20" spans="1:15" ht="15" x14ac:dyDescent="0.25">
      <c r="A20" s="1"/>
      <c r="B20" s="76"/>
      <c r="C20" s="69"/>
      <c r="D20" s="160"/>
      <c r="E20" s="124"/>
      <c r="F20" s="124"/>
      <c r="G20" s="57"/>
      <c r="H20" s="207"/>
      <c r="I20" s="251"/>
      <c r="J20" s="124"/>
      <c r="K20" s="122"/>
      <c r="L20" s="7"/>
      <c r="M20" s="8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SUM(N18:N20)</f>
        <v>8.7899999999999991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13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1" t="s">
        <v>3148</v>
      </c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960</v>
      </c>
      <c r="E26" s="23"/>
      <c r="F26" s="23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3149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278" ht="8.25" customHeight="1" x14ac:dyDescent="0.2"/>
    <row r="280" ht="8.25" customHeight="1" x14ac:dyDescent="0.2"/>
    <row r="282" ht="9" customHeight="1" x14ac:dyDescent="0.2"/>
    <row r="284" ht="7.5" customHeight="1" x14ac:dyDescent="0.2"/>
    <row r="286" ht="6.75" customHeight="1" x14ac:dyDescent="0.2"/>
    <row r="288" ht="7.5" customHeight="1" x14ac:dyDescent="0.2"/>
    <row r="290" ht="9" customHeight="1" x14ac:dyDescent="0.2"/>
    <row r="292" ht="7.5" customHeight="1" x14ac:dyDescent="0.2"/>
    <row r="294" ht="8.25" customHeight="1" x14ac:dyDescent="0.2"/>
  </sheetData>
  <autoFilter ref="B16:O17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18">
    <mergeCell ref="E6:J6"/>
    <mergeCell ref="E10:K10"/>
    <mergeCell ref="E12:F12"/>
    <mergeCell ref="M14:N14"/>
    <mergeCell ref="B16:C16"/>
    <mergeCell ref="F16:G16"/>
    <mergeCell ref="H16:I16"/>
    <mergeCell ref="J16:K16"/>
    <mergeCell ref="B22:L22"/>
    <mergeCell ref="B19:C19"/>
    <mergeCell ref="F19:G19"/>
    <mergeCell ref="H19:I19"/>
    <mergeCell ref="J19:K19"/>
    <mergeCell ref="B18:C18"/>
    <mergeCell ref="F18:G18"/>
    <mergeCell ref="H18:I18"/>
    <mergeCell ref="J18:K18"/>
    <mergeCell ref="D21:H21"/>
  </mergeCells>
  <hyperlinks>
    <hyperlink ref="M4" r:id="rId1" xr:uid="{1A10B954-ADA5-4FDC-9539-A40CE39DEB17}"/>
  </hyperlinks>
  <pageMargins left="0.23622047244094491" right="0.23622047244094491" top="0.11811023622047245" bottom="0.11811023622047245" header="0" footer="0"/>
  <pageSetup paperSize="9" scale="72" orientation="portrait" r:id="rId2"/>
  <headerFooter alignWithMargins="0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8694-E1D0-46FF-BFCE-E3F63CD7E85E}">
  <dimension ref="A1:P316"/>
  <sheetViews>
    <sheetView topLeftCell="A6" zoomScale="110" zoomScaleNormal="110" workbookViewId="0">
      <selection activeCell="F18" sqref="F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58">
        <v>46190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231">
        <v>260213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SUM(O18:O27)+10.35</f>
        <v>72.849999999999994</v>
      </c>
      <c r="P17" s="60"/>
    </row>
    <row r="18" spans="1:16" ht="15" x14ac:dyDescent="0.25">
      <c r="A18" s="1"/>
      <c r="B18" s="375">
        <v>1</v>
      </c>
      <c r="C18" s="376"/>
      <c r="D18" s="386" t="s">
        <v>3138</v>
      </c>
      <c r="E18" s="382"/>
      <c r="F18" s="124" t="s">
        <v>3142</v>
      </c>
      <c r="G18" s="375">
        <v>4100126728</v>
      </c>
      <c r="H18" s="382"/>
      <c r="I18" s="377" t="s">
        <v>3140</v>
      </c>
      <c r="J18" s="359"/>
      <c r="K18" s="375" t="s">
        <v>73</v>
      </c>
      <c r="L18" s="376"/>
      <c r="M18" s="7" t="s">
        <v>387</v>
      </c>
      <c r="N18" s="8"/>
      <c r="O18" s="81">
        <v>6.25</v>
      </c>
      <c r="P18" s="60">
        <v>10</v>
      </c>
    </row>
    <row r="19" spans="1:16" ht="15" x14ac:dyDescent="0.25">
      <c r="A19" s="1"/>
      <c r="B19" s="375">
        <v>2</v>
      </c>
      <c r="C19" s="376"/>
      <c r="D19" s="386" t="s">
        <v>3138</v>
      </c>
      <c r="E19" s="382"/>
      <c r="F19" s="124" t="s">
        <v>3142</v>
      </c>
      <c r="G19" s="375">
        <v>4100126728</v>
      </c>
      <c r="H19" s="382"/>
      <c r="I19" s="377" t="s">
        <v>3140</v>
      </c>
      <c r="J19" s="359"/>
      <c r="K19" s="375" t="s">
        <v>73</v>
      </c>
      <c r="L19" s="376"/>
      <c r="M19" s="7" t="s">
        <v>387</v>
      </c>
      <c r="N19" s="8"/>
      <c r="O19" s="81">
        <v>6.25</v>
      </c>
      <c r="P19" s="60">
        <v>10</v>
      </c>
    </row>
    <row r="20" spans="1:16" ht="15" x14ac:dyDescent="0.25">
      <c r="A20" s="1"/>
      <c r="B20" s="375">
        <v>3</v>
      </c>
      <c r="C20" s="376"/>
      <c r="D20" s="386" t="s">
        <v>3138</v>
      </c>
      <c r="E20" s="382"/>
      <c r="F20" s="124" t="s">
        <v>3142</v>
      </c>
      <c r="G20" s="375">
        <v>4100126728</v>
      </c>
      <c r="H20" s="382"/>
      <c r="I20" s="377" t="s">
        <v>3140</v>
      </c>
      <c r="J20" s="359"/>
      <c r="K20" s="375" t="s">
        <v>73</v>
      </c>
      <c r="L20" s="376"/>
      <c r="M20" s="7" t="s">
        <v>387</v>
      </c>
      <c r="N20" s="8"/>
      <c r="O20" s="81">
        <v>6.25</v>
      </c>
      <c r="P20" s="60">
        <v>10</v>
      </c>
    </row>
    <row r="21" spans="1:16" ht="15" x14ac:dyDescent="0.25">
      <c r="A21" s="1"/>
      <c r="B21" s="375">
        <v>4</v>
      </c>
      <c r="C21" s="376"/>
      <c r="D21" s="386" t="s">
        <v>3138</v>
      </c>
      <c r="E21" s="382"/>
      <c r="F21" s="124" t="s">
        <v>3142</v>
      </c>
      <c r="G21" s="375">
        <v>4100126728</v>
      </c>
      <c r="H21" s="382"/>
      <c r="I21" s="377" t="s">
        <v>3140</v>
      </c>
      <c r="J21" s="359"/>
      <c r="K21" s="375" t="s">
        <v>73</v>
      </c>
      <c r="L21" s="376"/>
      <c r="M21" s="7" t="s">
        <v>387</v>
      </c>
      <c r="N21" s="8"/>
      <c r="O21" s="81">
        <v>6.25</v>
      </c>
      <c r="P21" s="60">
        <v>10</v>
      </c>
    </row>
    <row r="22" spans="1:16" ht="15" x14ac:dyDescent="0.25">
      <c r="A22" s="1"/>
      <c r="B22" s="375">
        <v>5</v>
      </c>
      <c r="C22" s="376"/>
      <c r="D22" s="386" t="s">
        <v>3138</v>
      </c>
      <c r="E22" s="382"/>
      <c r="F22" s="124" t="s">
        <v>3142</v>
      </c>
      <c r="G22" s="375">
        <v>4100126728</v>
      </c>
      <c r="H22" s="382"/>
      <c r="I22" s="377" t="s">
        <v>3140</v>
      </c>
      <c r="J22" s="359"/>
      <c r="K22" s="375" t="s">
        <v>73</v>
      </c>
      <c r="L22" s="376"/>
      <c r="M22" s="7" t="s">
        <v>387</v>
      </c>
      <c r="N22" s="8"/>
      <c r="O22" s="81">
        <v>6.25</v>
      </c>
      <c r="P22" s="60">
        <v>10</v>
      </c>
    </row>
    <row r="23" spans="1:16" ht="15" x14ac:dyDescent="0.25">
      <c r="A23" s="1"/>
      <c r="B23" s="375">
        <v>6</v>
      </c>
      <c r="C23" s="376"/>
      <c r="D23" s="386" t="s">
        <v>3138</v>
      </c>
      <c r="E23" s="382"/>
      <c r="F23" s="124" t="s">
        <v>3142</v>
      </c>
      <c r="G23" s="375">
        <v>4100126728</v>
      </c>
      <c r="H23" s="382"/>
      <c r="I23" s="377" t="s">
        <v>3140</v>
      </c>
      <c r="J23" s="359"/>
      <c r="K23" s="375" t="s">
        <v>73</v>
      </c>
      <c r="L23" s="376"/>
      <c r="M23" s="7" t="s">
        <v>387</v>
      </c>
      <c r="N23" s="8"/>
      <c r="O23" s="81">
        <v>6.25</v>
      </c>
      <c r="P23" s="60">
        <v>10</v>
      </c>
    </row>
    <row r="24" spans="1:16" ht="15" x14ac:dyDescent="0.25">
      <c r="A24" s="1"/>
      <c r="B24" s="375">
        <v>7</v>
      </c>
      <c r="C24" s="376"/>
      <c r="D24" s="386" t="s">
        <v>3138</v>
      </c>
      <c r="E24" s="382"/>
      <c r="F24" s="124" t="s">
        <v>3142</v>
      </c>
      <c r="G24" s="375">
        <v>4100126728</v>
      </c>
      <c r="H24" s="382"/>
      <c r="I24" s="377" t="s">
        <v>3140</v>
      </c>
      <c r="J24" s="359"/>
      <c r="K24" s="375" t="s">
        <v>73</v>
      </c>
      <c r="L24" s="376"/>
      <c r="M24" s="7" t="s">
        <v>387</v>
      </c>
      <c r="N24" s="8"/>
      <c r="O24" s="81">
        <v>6.25</v>
      </c>
      <c r="P24" s="60">
        <v>10</v>
      </c>
    </row>
    <row r="25" spans="1:16" ht="15" x14ac:dyDescent="0.25">
      <c r="A25" s="1"/>
      <c r="B25" s="375">
        <v>8</v>
      </c>
      <c r="C25" s="376"/>
      <c r="D25" s="386" t="s">
        <v>3138</v>
      </c>
      <c r="E25" s="382"/>
      <c r="F25" s="124" t="s">
        <v>3142</v>
      </c>
      <c r="G25" s="375">
        <v>4100126728</v>
      </c>
      <c r="H25" s="382"/>
      <c r="I25" s="377" t="s">
        <v>3140</v>
      </c>
      <c r="J25" s="359"/>
      <c r="K25" s="375" t="s">
        <v>73</v>
      </c>
      <c r="L25" s="376"/>
      <c r="M25" s="7" t="s">
        <v>387</v>
      </c>
      <c r="N25" s="8"/>
      <c r="O25" s="81">
        <v>6.25</v>
      </c>
      <c r="P25" s="60">
        <v>10</v>
      </c>
    </row>
    <row r="26" spans="1:16" ht="15" x14ac:dyDescent="0.25">
      <c r="A26" s="1"/>
      <c r="B26" s="375">
        <v>9</v>
      </c>
      <c r="C26" s="376"/>
      <c r="D26" s="386" t="s">
        <v>3138</v>
      </c>
      <c r="E26" s="382"/>
      <c r="F26" s="124" t="s">
        <v>3142</v>
      </c>
      <c r="G26" s="375">
        <v>4100126728</v>
      </c>
      <c r="H26" s="382"/>
      <c r="I26" s="377" t="s">
        <v>3140</v>
      </c>
      <c r="J26" s="359"/>
      <c r="K26" s="375" t="s">
        <v>73</v>
      </c>
      <c r="L26" s="376"/>
      <c r="M26" s="7" t="s">
        <v>387</v>
      </c>
      <c r="N26" s="8"/>
      <c r="O26" s="81">
        <v>6.25</v>
      </c>
      <c r="P26" s="60">
        <v>10</v>
      </c>
    </row>
    <row r="27" spans="1:16" ht="15" x14ac:dyDescent="0.25">
      <c r="A27" s="1"/>
      <c r="B27" s="375">
        <v>10</v>
      </c>
      <c r="C27" s="376"/>
      <c r="D27" s="386" t="s">
        <v>3138</v>
      </c>
      <c r="E27" s="382"/>
      <c r="F27" s="124" t="s">
        <v>3142</v>
      </c>
      <c r="G27" s="375">
        <v>4100126728</v>
      </c>
      <c r="H27" s="382"/>
      <c r="I27" s="377" t="s">
        <v>3140</v>
      </c>
      <c r="J27" s="359"/>
      <c r="K27" s="375" t="s">
        <v>73</v>
      </c>
      <c r="L27" s="376"/>
      <c r="M27" s="7" t="s">
        <v>387</v>
      </c>
      <c r="N27" s="8"/>
      <c r="O27" s="81">
        <v>6.25</v>
      </c>
      <c r="P27" s="60">
        <v>10</v>
      </c>
    </row>
    <row r="28" spans="1:16" ht="15" customHeight="1" x14ac:dyDescent="0.25">
      <c r="B28" s="365"/>
      <c r="C28" s="366"/>
      <c r="D28" s="367"/>
      <c r="E28" s="368"/>
      <c r="F28" s="190"/>
      <c r="G28" s="369"/>
      <c r="H28" s="370"/>
      <c r="I28" s="391"/>
      <c r="J28" s="370"/>
      <c r="K28" s="369"/>
      <c r="L28" s="368"/>
      <c r="M28" s="7"/>
      <c r="N28" s="11"/>
      <c r="O28" s="84"/>
      <c r="P28" s="60"/>
    </row>
    <row r="29" spans="1:16" ht="15" x14ac:dyDescent="0.25">
      <c r="A29" s="1"/>
      <c r="B29" s="76"/>
      <c r="C29" s="65"/>
      <c r="D29" s="392"/>
      <c r="E29" s="393"/>
      <c r="F29" s="393"/>
      <c r="G29" s="393"/>
      <c r="H29" s="393"/>
      <c r="I29" s="393"/>
      <c r="J29" s="62"/>
      <c r="K29" s="50"/>
      <c r="L29" s="61"/>
      <c r="M29" s="8"/>
      <c r="N29" s="8"/>
      <c r="O29" s="139">
        <f>SUM(O18:O27)</f>
        <v>62.5</v>
      </c>
      <c r="P29" s="60"/>
    </row>
    <row r="30" spans="1:16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79"/>
      <c r="O30" s="75"/>
      <c r="P30" s="73">
        <f>SUM(P18:P28)</f>
        <v>100</v>
      </c>
    </row>
    <row r="31" spans="1:16" ht="15" x14ac:dyDescent="0.25">
      <c r="A31" s="1"/>
      <c r="B31" s="20"/>
      <c r="C31" s="45"/>
      <c r="D31" s="20"/>
      <c r="E31" s="45"/>
      <c r="F31" s="45"/>
      <c r="G31" s="20"/>
      <c r="I31" s="3"/>
      <c r="K31" s="20"/>
      <c r="L31" s="45"/>
      <c r="M31" s="1"/>
      <c r="N31" s="1"/>
      <c r="O31" s="86"/>
    </row>
    <row r="32" spans="1:16" ht="3.75" customHeight="1" x14ac:dyDescent="0.25">
      <c r="A32" s="1"/>
      <c r="B32" s="1"/>
      <c r="C32" s="1"/>
      <c r="D32" s="17"/>
      <c r="E32" s="20"/>
      <c r="F32" s="20"/>
      <c r="G32" s="20"/>
      <c r="H32" s="3"/>
      <c r="I32" s="3"/>
      <c r="J32" s="1"/>
      <c r="K32" s="1"/>
      <c r="L32" s="1"/>
      <c r="M32" s="1"/>
      <c r="N32" s="1"/>
      <c r="O32" s="1"/>
    </row>
    <row r="33" spans="1:15" ht="15" customHeight="1" x14ac:dyDescent="0.25">
      <c r="A33" s="1"/>
      <c r="B33" s="1"/>
      <c r="C33" s="1"/>
      <c r="D33" s="1" t="s">
        <v>49</v>
      </c>
      <c r="E33" s="1" t="s">
        <v>3146</v>
      </c>
      <c r="G33" s="397"/>
      <c r="H33" s="396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3147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937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936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1324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F57" s="1"/>
    </row>
    <row r="58" spans="1:15" ht="15" x14ac:dyDescent="0.25">
      <c r="F58" s="1"/>
    </row>
    <row r="300" ht="8.25" customHeight="1" x14ac:dyDescent="0.2"/>
    <row r="302" ht="8.25" customHeight="1" x14ac:dyDescent="0.2"/>
    <row r="304" ht="9" customHeight="1" x14ac:dyDescent="0.2"/>
    <row r="306" ht="7.5" customHeight="1" x14ac:dyDescent="0.2"/>
    <row r="308" ht="6.75" customHeight="1" x14ac:dyDescent="0.2"/>
    <row r="310" ht="7.5" customHeight="1" x14ac:dyDescent="0.2"/>
    <row r="312" ht="9" customHeight="1" x14ac:dyDescent="0.2"/>
    <row r="314" ht="7.5" customHeight="1" x14ac:dyDescent="0.2"/>
    <row r="316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66">
    <mergeCell ref="F10:N10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D29:I29"/>
    <mergeCell ref="B30:M30"/>
    <mergeCell ref="G33:H33"/>
    <mergeCell ref="B19:C19"/>
    <mergeCell ref="D19:E19"/>
    <mergeCell ref="G19:H19"/>
    <mergeCell ref="I19:J19"/>
    <mergeCell ref="K19:L19"/>
    <mergeCell ref="B20:C20"/>
    <mergeCell ref="D20:E20"/>
    <mergeCell ref="B28:C28"/>
    <mergeCell ref="D28:E28"/>
    <mergeCell ref="G28:H28"/>
    <mergeCell ref="I28:J28"/>
    <mergeCell ref="K28:L28"/>
    <mergeCell ref="G20:H20"/>
    <mergeCell ref="I20:J20"/>
    <mergeCell ref="K20:L20"/>
    <mergeCell ref="B21:C21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7:C27"/>
    <mergeCell ref="D27:E27"/>
    <mergeCell ref="G27:H27"/>
    <mergeCell ref="I27:J27"/>
    <mergeCell ref="K27:L27"/>
    <mergeCell ref="B24:C24"/>
    <mergeCell ref="D24:E24"/>
    <mergeCell ref="G24:H24"/>
    <mergeCell ref="I24:J24"/>
    <mergeCell ref="K24:L24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1062-8E15-489A-A5C3-2D0C2AD79FA5}">
  <sheetPr>
    <pageSetUpPr fitToPage="1"/>
  </sheetPr>
  <dimension ref="A1:O301"/>
  <sheetViews>
    <sheetView zoomScale="145" zoomScaleNormal="145" workbookViewId="0">
      <selection activeCell="E31" sqref="E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8.1406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4.570312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58">
        <v>46190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260212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SUM(N18:N25)+11.42</f>
        <v>61.42</v>
      </c>
      <c r="O17" s="60"/>
    </row>
    <row r="18" spans="1:15" ht="15" customHeight="1" x14ac:dyDescent="0.25">
      <c r="B18" s="375">
        <v>1</v>
      </c>
      <c r="C18" s="376"/>
      <c r="D18" s="367" t="s">
        <v>3138</v>
      </c>
      <c r="E18" s="368"/>
      <c r="F18" s="9" t="s">
        <v>3139</v>
      </c>
      <c r="G18" s="369">
        <v>4100126736</v>
      </c>
      <c r="H18" s="370"/>
      <c r="I18" s="371" t="s">
        <v>3140</v>
      </c>
      <c r="J18" s="372"/>
      <c r="K18" s="124" t="s">
        <v>76</v>
      </c>
      <c r="L18" s="7" t="s">
        <v>387</v>
      </c>
      <c r="M18" s="8"/>
      <c r="N18" s="81">
        <v>6.25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3138</v>
      </c>
      <c r="E19" s="368"/>
      <c r="F19" s="9" t="s">
        <v>3139</v>
      </c>
      <c r="G19" s="369">
        <v>4100126736</v>
      </c>
      <c r="H19" s="370"/>
      <c r="I19" s="371" t="s">
        <v>3140</v>
      </c>
      <c r="J19" s="372"/>
      <c r="K19" s="124" t="s">
        <v>76</v>
      </c>
      <c r="L19" s="7" t="s">
        <v>387</v>
      </c>
      <c r="M19" s="8"/>
      <c r="N19" s="81">
        <v>6.25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3138</v>
      </c>
      <c r="E20" s="368"/>
      <c r="F20" s="9" t="s">
        <v>3139</v>
      </c>
      <c r="G20" s="369">
        <v>4100126736</v>
      </c>
      <c r="H20" s="370"/>
      <c r="I20" s="371" t="s">
        <v>3140</v>
      </c>
      <c r="J20" s="372"/>
      <c r="K20" s="124" t="s">
        <v>76</v>
      </c>
      <c r="L20" s="7" t="s">
        <v>387</v>
      </c>
      <c r="M20" s="8"/>
      <c r="N20" s="81">
        <v>6.25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3138</v>
      </c>
      <c r="E21" s="368"/>
      <c r="F21" s="9" t="s">
        <v>3139</v>
      </c>
      <c r="G21" s="369">
        <v>4100126736</v>
      </c>
      <c r="H21" s="370"/>
      <c r="I21" s="371" t="s">
        <v>3140</v>
      </c>
      <c r="J21" s="372"/>
      <c r="K21" s="124" t="s">
        <v>76</v>
      </c>
      <c r="L21" s="7" t="s">
        <v>387</v>
      </c>
      <c r="M21" s="8"/>
      <c r="N21" s="81">
        <v>6.25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3138</v>
      </c>
      <c r="E22" s="368"/>
      <c r="F22" s="9" t="s">
        <v>3139</v>
      </c>
      <c r="G22" s="369">
        <v>4100126736</v>
      </c>
      <c r="H22" s="370"/>
      <c r="I22" s="371" t="s">
        <v>3140</v>
      </c>
      <c r="J22" s="372"/>
      <c r="K22" s="124" t="s">
        <v>76</v>
      </c>
      <c r="L22" s="7" t="s">
        <v>387</v>
      </c>
      <c r="M22" s="8"/>
      <c r="N22" s="81">
        <v>6.25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3138</v>
      </c>
      <c r="E23" s="368"/>
      <c r="F23" s="9" t="s">
        <v>3139</v>
      </c>
      <c r="G23" s="369">
        <v>4100126736</v>
      </c>
      <c r="H23" s="370"/>
      <c r="I23" s="371" t="s">
        <v>3140</v>
      </c>
      <c r="J23" s="372"/>
      <c r="K23" s="124" t="s">
        <v>76</v>
      </c>
      <c r="L23" s="7" t="s">
        <v>387</v>
      </c>
      <c r="M23" s="8"/>
      <c r="N23" s="81">
        <v>6.25</v>
      </c>
      <c r="O23" s="60">
        <v>10</v>
      </c>
    </row>
    <row r="24" spans="1:15" ht="15" customHeight="1" x14ac:dyDescent="0.25">
      <c r="B24" s="375">
        <v>7</v>
      </c>
      <c r="C24" s="376"/>
      <c r="D24" s="367" t="s">
        <v>3138</v>
      </c>
      <c r="E24" s="368"/>
      <c r="F24" s="9" t="s">
        <v>3139</v>
      </c>
      <c r="G24" s="369">
        <v>4100126736</v>
      </c>
      <c r="H24" s="370"/>
      <c r="I24" s="371" t="s">
        <v>3140</v>
      </c>
      <c r="J24" s="372"/>
      <c r="K24" s="124" t="s">
        <v>76</v>
      </c>
      <c r="L24" s="7" t="s">
        <v>387</v>
      </c>
      <c r="M24" s="8"/>
      <c r="N24" s="81">
        <v>6.25</v>
      </c>
      <c r="O24" s="60">
        <v>10</v>
      </c>
    </row>
    <row r="25" spans="1:15" ht="15" customHeight="1" x14ac:dyDescent="0.25">
      <c r="B25" s="375">
        <v>8</v>
      </c>
      <c r="C25" s="376"/>
      <c r="D25" s="367" t="s">
        <v>3138</v>
      </c>
      <c r="E25" s="368"/>
      <c r="F25" s="9" t="s">
        <v>3139</v>
      </c>
      <c r="G25" s="369">
        <v>4100126736</v>
      </c>
      <c r="H25" s="370"/>
      <c r="I25" s="371" t="s">
        <v>3140</v>
      </c>
      <c r="J25" s="372"/>
      <c r="K25" s="124" t="s">
        <v>76</v>
      </c>
      <c r="L25" s="7" t="s">
        <v>387</v>
      </c>
      <c r="M25" s="8"/>
      <c r="N25" s="81">
        <v>6.25</v>
      </c>
      <c r="O25" s="60">
        <v>10</v>
      </c>
    </row>
    <row r="26" spans="1:15" ht="15" x14ac:dyDescent="0.25">
      <c r="A26" s="1"/>
      <c r="B26" s="365"/>
      <c r="C26" s="366"/>
      <c r="D26" s="367"/>
      <c r="E26" s="368"/>
      <c r="F26" s="122"/>
      <c r="G26" s="369"/>
      <c r="H26" s="370"/>
      <c r="I26" s="391"/>
      <c r="J26" s="370"/>
      <c r="K26" s="124"/>
      <c r="L26" s="7"/>
      <c r="M26" s="11"/>
      <c r="N26" s="84"/>
      <c r="O26" s="60"/>
    </row>
    <row r="27" spans="1:15" ht="15" x14ac:dyDescent="0.25">
      <c r="A27" s="1"/>
      <c r="B27" s="76"/>
      <c r="C27" s="65"/>
      <c r="D27" s="392"/>
      <c r="E27" s="393"/>
      <c r="F27" s="393"/>
      <c r="G27" s="393"/>
      <c r="H27" s="393"/>
      <c r="I27" s="393"/>
      <c r="J27" s="62"/>
      <c r="K27" s="50"/>
      <c r="L27" s="8"/>
      <c r="M27" s="8"/>
      <c r="N27" s="139">
        <f>SUM(N18:N25)</f>
        <v>50</v>
      </c>
      <c r="O27" s="60"/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80</v>
      </c>
    </row>
    <row r="29" spans="1:15" ht="15" x14ac:dyDescent="0.25">
      <c r="A29" s="1"/>
      <c r="B29" s="20"/>
      <c r="C29" s="45"/>
      <c r="D29" s="20"/>
      <c r="E29" s="45"/>
      <c r="F29" s="45"/>
      <c r="G29" s="20"/>
      <c r="I29" s="3"/>
      <c r="K29" s="20"/>
      <c r="L29" s="1"/>
      <c r="M29" s="1"/>
      <c r="N29" s="86"/>
    </row>
    <row r="30" spans="1:15" ht="3.75" customHeight="1" x14ac:dyDescent="0.25">
      <c r="A30" s="1"/>
      <c r="B30" s="1"/>
      <c r="C30" s="1"/>
      <c r="D30" s="17"/>
      <c r="E30" s="20"/>
      <c r="F30" s="20"/>
      <c r="G30" s="20"/>
      <c r="H30" s="3"/>
      <c r="I30" s="3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49</v>
      </c>
      <c r="E31" s="1" t="s">
        <v>3144</v>
      </c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3145</v>
      </c>
      <c r="E32" s="3"/>
      <c r="F32" s="3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1633</v>
      </c>
      <c r="E33" s="23"/>
      <c r="F33" s="23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1822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1466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285" ht="8.25" customHeight="1" x14ac:dyDescent="0.2"/>
    <row r="287" ht="8.25" customHeight="1" x14ac:dyDescent="0.2"/>
    <row r="289" ht="9" customHeight="1" x14ac:dyDescent="0.2"/>
    <row r="291" ht="7.5" customHeight="1" x14ac:dyDescent="0.2"/>
    <row r="293" ht="6.75" customHeight="1" x14ac:dyDescent="0.2"/>
    <row r="295" ht="7.5" customHeight="1" x14ac:dyDescent="0.2"/>
    <row r="297" ht="9" customHeight="1" x14ac:dyDescent="0.2"/>
    <row r="299" ht="7.5" customHeight="1" x14ac:dyDescent="0.2"/>
    <row r="301" ht="8.25" customHeight="1" x14ac:dyDescent="0.2"/>
  </sheetData>
  <mergeCells count="47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18:C18"/>
    <mergeCell ref="D18:E18"/>
    <mergeCell ref="G18:H18"/>
    <mergeCell ref="I18:J18"/>
    <mergeCell ref="B19:C19"/>
    <mergeCell ref="D19:E19"/>
    <mergeCell ref="G19:H19"/>
    <mergeCell ref="I19:J19"/>
    <mergeCell ref="B28:L28"/>
    <mergeCell ref="B20:C20"/>
    <mergeCell ref="D20:E20"/>
    <mergeCell ref="G20:H20"/>
    <mergeCell ref="I20:J20"/>
    <mergeCell ref="B21:C21"/>
    <mergeCell ref="D21:E21"/>
    <mergeCell ref="G21:H21"/>
    <mergeCell ref="I21:J21"/>
    <mergeCell ref="B26:C26"/>
    <mergeCell ref="D26:E26"/>
    <mergeCell ref="G26:H26"/>
    <mergeCell ref="I26:J26"/>
    <mergeCell ref="D27:I27"/>
    <mergeCell ref="B22:C22"/>
    <mergeCell ref="D22:E22"/>
    <mergeCell ref="G22:H22"/>
    <mergeCell ref="I22:J22"/>
    <mergeCell ref="B23:C23"/>
    <mergeCell ref="D23:E23"/>
    <mergeCell ref="G23:H23"/>
    <mergeCell ref="I23:J23"/>
    <mergeCell ref="B24:C24"/>
    <mergeCell ref="D24:E24"/>
    <mergeCell ref="G24:H24"/>
    <mergeCell ref="I24:J24"/>
    <mergeCell ref="B25:C25"/>
    <mergeCell ref="D25:E25"/>
    <mergeCell ref="G25:H25"/>
    <mergeCell ref="I25:J25"/>
  </mergeCells>
  <pageMargins left="7.874015748031496E-2" right="7.874015748031496E-2" top="0.39370078740157483" bottom="0.39370078740157483" header="0" footer="0"/>
  <pageSetup paperSize="9" scale="75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977AF-6279-435F-A4EE-DDFB8FD86FD1}">
  <dimension ref="B1:N301"/>
  <sheetViews>
    <sheetView zoomScale="96" zoomScaleNormal="96" workbookViewId="0">
      <selection activeCell="K30" sqref="K30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17.28515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/>
      <c r="M1" s="216" t="s">
        <v>1052</v>
      </c>
      <c r="N1" s="216"/>
    </row>
    <row r="2" spans="2:14" ht="12.75" customHeight="1" x14ac:dyDescent="0.25">
      <c r="B2" s="1"/>
      <c r="C2" s="1"/>
      <c r="D2" s="1"/>
      <c r="E2" s="1"/>
      <c r="F2" s="1"/>
      <c r="G2" s="1"/>
      <c r="L2"/>
      <c r="M2" s="20" t="s">
        <v>931</v>
      </c>
      <c r="N2" s="20"/>
    </row>
    <row r="3" spans="2:14" ht="12.75" customHeight="1" x14ac:dyDescent="0.25">
      <c r="B3" s="1"/>
      <c r="C3" s="1"/>
      <c r="D3" s="1"/>
      <c r="E3" s="1"/>
      <c r="F3" s="1"/>
      <c r="G3" s="1"/>
      <c r="L3"/>
      <c r="M3" s="225" t="s">
        <v>10</v>
      </c>
      <c r="N3" s="20"/>
    </row>
    <row r="4" spans="2:14" ht="12.75" customHeight="1" x14ac:dyDescent="0.25">
      <c r="B4" s="1"/>
      <c r="C4" s="1"/>
      <c r="D4" s="1"/>
      <c r="E4" s="1"/>
      <c r="F4" s="1"/>
      <c r="G4" s="1"/>
      <c r="L4"/>
      <c r="M4" s="226" t="s">
        <v>1963</v>
      </c>
      <c r="N4" s="20"/>
    </row>
    <row r="5" spans="2:14" ht="12.75" customHeight="1" x14ac:dyDescent="0.25">
      <c r="B5" s="1"/>
      <c r="C5" s="1"/>
      <c r="D5" s="1"/>
      <c r="E5" s="1"/>
      <c r="F5" s="1"/>
      <c r="G5" s="1"/>
      <c r="L5"/>
      <c r="M5" s="20" t="s">
        <v>685</v>
      </c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46184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260207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/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/>
      <c r="N17" s="90"/>
    </row>
    <row r="18" spans="2:14" ht="15" customHeight="1" x14ac:dyDescent="0.25">
      <c r="B18" s="124">
        <v>3</v>
      </c>
      <c r="C18" s="351" t="s">
        <v>3090</v>
      </c>
      <c r="D18" s="352"/>
      <c r="E18" s="190" t="s">
        <v>3134</v>
      </c>
      <c r="F18" s="115">
        <v>4100126764</v>
      </c>
      <c r="G18" s="353" t="s">
        <v>3092</v>
      </c>
      <c r="H18" s="354"/>
      <c r="I18" s="355" t="s">
        <v>1735</v>
      </c>
      <c r="J18" s="352"/>
      <c r="K18" s="27" t="s">
        <v>415</v>
      </c>
      <c r="L18" s="76"/>
      <c r="M18" s="221">
        <v>2.2200000000000002</v>
      </c>
      <c r="N18" s="69">
        <v>4</v>
      </c>
    </row>
    <row r="19" spans="2:14" ht="15" customHeight="1" x14ac:dyDescent="0.25">
      <c r="B19" s="115"/>
      <c r="C19" s="351"/>
      <c r="D19" s="352"/>
      <c r="E19" s="214"/>
      <c r="F19" s="115"/>
      <c r="G19" s="353"/>
      <c r="H19" s="354"/>
      <c r="I19" s="355"/>
      <c r="J19" s="352"/>
      <c r="K19" s="27"/>
      <c r="L19" s="76"/>
      <c r="M19" s="220"/>
      <c r="N19" s="69"/>
    </row>
    <row r="20" spans="2:14" ht="15" x14ac:dyDescent="0.25">
      <c r="B20" s="20"/>
      <c r="C20" s="168"/>
      <c r="D20" s="41"/>
      <c r="E20" s="41"/>
      <c r="F20" s="41"/>
      <c r="G20" s="41"/>
      <c r="I20" s="20"/>
      <c r="J20" s="45"/>
      <c r="K20" s="1"/>
      <c r="L20" s="20"/>
      <c r="M20" s="222">
        <f>SUM(M18:M18)</f>
        <v>2.2200000000000002</v>
      </c>
    </row>
    <row r="21" spans="2:14" ht="15.75" x14ac:dyDescent="0.25"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227"/>
      <c r="M21" s="223"/>
      <c r="N21" s="228">
        <f>SUM(N18:N19)</f>
        <v>4</v>
      </c>
    </row>
    <row r="22" spans="2:14" ht="15" x14ac:dyDescent="0.25">
      <c r="B22" s="20"/>
      <c r="C22" s="20"/>
      <c r="D22" s="45"/>
      <c r="E22" s="45"/>
      <c r="F22" s="20"/>
      <c r="G22" s="3"/>
      <c r="I22" s="20"/>
      <c r="J22" s="45"/>
      <c r="K22" s="1"/>
      <c r="L22" s="20"/>
      <c r="M22" s="224"/>
    </row>
    <row r="23" spans="2:14" s="45" customFormat="1" ht="15" customHeight="1" x14ac:dyDescent="0.25">
      <c r="B23" s="1"/>
      <c r="C23" s="1" t="s">
        <v>49</v>
      </c>
      <c r="D23" s="1" t="s">
        <v>1931</v>
      </c>
      <c r="E23"/>
      <c r="F23"/>
      <c r="G23" s="1"/>
      <c r="H23" s="1"/>
      <c r="I23" s="1"/>
      <c r="J23" s="1"/>
      <c r="K23" s="1"/>
      <c r="L23" s="20"/>
      <c r="M23" s="20"/>
    </row>
    <row r="24" spans="2:14" s="45" customFormat="1" ht="15" x14ac:dyDescent="0.25">
      <c r="B24" s="1"/>
      <c r="C24" s="1" t="s">
        <v>1636</v>
      </c>
      <c r="D24" s="23"/>
      <c r="E24" s="23"/>
      <c r="F24" s="1"/>
      <c r="G24" s="1"/>
      <c r="H24" s="1"/>
      <c r="I24" s="1"/>
      <c r="J24" s="1"/>
      <c r="K24" s="1"/>
      <c r="L24" s="20"/>
      <c r="M24" s="20"/>
    </row>
    <row r="25" spans="2:14" s="45" customFormat="1" ht="15" x14ac:dyDescent="0.25">
      <c r="B25" s="1"/>
      <c r="C25" s="23" t="s">
        <v>2138</v>
      </c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2:14" s="45" customFormat="1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2:14" s="45" customFormat="1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2:14" s="45" customFormat="1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2:14" s="45" customFormat="1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2:14" s="45" customFormat="1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20"/>
      <c r="M30" s="20"/>
    </row>
    <row r="31" spans="2:14" s="45" customFormat="1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20"/>
      <c r="M31" s="20"/>
    </row>
    <row r="32" spans="2:14" s="45" customFormat="1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20"/>
      <c r="M32" s="20"/>
    </row>
    <row r="33" spans="2:13" s="45" customFormat="1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20"/>
      <c r="M33" s="20"/>
    </row>
    <row r="34" spans="2:13" s="45" customFormat="1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20"/>
      <c r="M34" s="20"/>
    </row>
    <row r="35" spans="2:13" s="45" customFormat="1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0"/>
      <c r="M35" s="20"/>
    </row>
    <row r="36" spans="2:13" s="45" customFormat="1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0"/>
      <c r="M36" s="20"/>
    </row>
    <row r="37" spans="2:13" s="45" customFormat="1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20"/>
    </row>
    <row r="38" spans="2:13" s="45" customFormat="1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20"/>
    </row>
    <row r="39" spans="2:13" s="45" customFormat="1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20"/>
    </row>
    <row r="40" spans="2:13" s="45" customFormat="1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20"/>
    </row>
    <row r="41" spans="2:13" s="45" customFormat="1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20"/>
    </row>
    <row r="285" ht="8.25" customHeight="1" x14ac:dyDescent="0.2"/>
    <row r="287" ht="8.25" customHeight="1" x14ac:dyDescent="0.2"/>
    <row r="289" ht="9" customHeight="1" x14ac:dyDescent="0.2"/>
    <row r="291" ht="7.5" customHeight="1" x14ac:dyDescent="0.2"/>
    <row r="293" ht="6.75" customHeight="1" x14ac:dyDescent="0.2"/>
    <row r="295" ht="7.5" customHeight="1" x14ac:dyDescent="0.2"/>
    <row r="297" ht="9" customHeight="1" x14ac:dyDescent="0.2"/>
    <row r="299" ht="7.5" customHeight="1" x14ac:dyDescent="0.2"/>
    <row r="301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12">
    <mergeCell ref="E12:F12"/>
    <mergeCell ref="L14:M14"/>
    <mergeCell ref="C16:D16"/>
    <mergeCell ref="G16:H16"/>
    <mergeCell ref="I16:J16"/>
    <mergeCell ref="B21:K21"/>
    <mergeCell ref="C19:D19"/>
    <mergeCell ref="G19:H19"/>
    <mergeCell ref="I19:J19"/>
    <mergeCell ref="C18:D18"/>
    <mergeCell ref="G18:H18"/>
    <mergeCell ref="I18:J18"/>
  </mergeCells>
  <hyperlinks>
    <hyperlink ref="M4" r:id="rId1" xr:uid="{4F00062D-8547-4FCE-A162-7DF59E228CEB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D0E3-3255-4996-B6E6-80A4D78D8362}">
  <sheetPr>
    <pageSetUpPr fitToPage="1"/>
  </sheetPr>
  <dimension ref="B1:P298"/>
  <sheetViews>
    <sheetView zoomScaleNormal="100" workbookViewId="0">
      <selection activeCell="D25" sqref="D2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58">
        <v>46184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260206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/>
      <c r="C17" s="3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/>
      <c r="P17" s="60"/>
    </row>
    <row r="18" spans="2:16" ht="15" customHeight="1" x14ac:dyDescent="0.25">
      <c r="B18" s="365">
        <v>1</v>
      </c>
      <c r="C18" s="366"/>
      <c r="D18" s="367" t="s">
        <v>3090</v>
      </c>
      <c r="E18" s="368"/>
      <c r="F18" s="214" t="s">
        <v>3133</v>
      </c>
      <c r="G18" s="369">
        <v>4100126777</v>
      </c>
      <c r="H18" s="370"/>
      <c r="I18" s="371" t="s">
        <v>3092</v>
      </c>
      <c r="J18" s="372"/>
      <c r="K18" s="369" t="s">
        <v>147</v>
      </c>
      <c r="L18" s="368"/>
      <c r="M18" s="27" t="s">
        <v>415</v>
      </c>
      <c r="N18" s="24"/>
      <c r="O18" s="84">
        <v>2.8</v>
      </c>
      <c r="P18" s="109">
        <v>6</v>
      </c>
    </row>
    <row r="19" spans="2:16" ht="15" customHeight="1" x14ac:dyDescent="0.25">
      <c r="B19" s="365"/>
      <c r="C19" s="351"/>
      <c r="D19" s="375"/>
      <c r="E19" s="367"/>
      <c r="F19" s="190"/>
      <c r="G19" s="375"/>
      <c r="H19" s="367"/>
      <c r="I19" s="377"/>
      <c r="J19" s="371"/>
      <c r="K19" s="375"/>
      <c r="L19" s="367"/>
      <c r="M19" s="7"/>
      <c r="N19" s="11"/>
      <c r="O19" s="84"/>
      <c r="P19" s="60"/>
    </row>
    <row r="20" spans="2:16" ht="15" x14ac:dyDescent="0.25">
      <c r="B20" s="20"/>
      <c r="C20" s="45"/>
      <c r="D20" s="168"/>
      <c r="E20" s="41"/>
      <c r="F20" s="41"/>
      <c r="G20" s="41"/>
      <c r="H20" s="41"/>
      <c r="I20" s="41"/>
      <c r="K20" s="20"/>
      <c r="L20" s="45"/>
      <c r="M20" s="1"/>
      <c r="N20" s="1"/>
      <c r="O20" s="169">
        <f>SUM(O18:O18)</f>
        <v>2.8</v>
      </c>
    </row>
    <row r="21" spans="2:16" ht="15.75" x14ac:dyDescent="0.25">
      <c r="B21" s="356" t="s">
        <v>29</v>
      </c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79"/>
      <c r="O21" s="75"/>
      <c r="P21" s="73">
        <f>SUM(P18:P19)</f>
        <v>6</v>
      </c>
    </row>
    <row r="22" spans="2:16" ht="15" x14ac:dyDescent="0.25"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2:16" ht="15" customHeight="1" x14ac:dyDescent="0.25">
      <c r="B23" s="1"/>
      <c r="C23" s="1"/>
      <c r="D23" s="1" t="s">
        <v>49</v>
      </c>
      <c r="E23" s="1" t="s">
        <v>3137</v>
      </c>
      <c r="I23" s="1"/>
      <c r="J23" s="1"/>
      <c r="K23" s="1"/>
      <c r="L23" s="1"/>
      <c r="M23" s="1"/>
      <c r="N23" s="1"/>
      <c r="O23" s="1"/>
    </row>
    <row r="24" spans="2:16" ht="15" x14ac:dyDescent="0.25">
      <c r="B24" s="1"/>
      <c r="C24" s="1"/>
      <c r="D24" s="1" t="s">
        <v>1636</v>
      </c>
      <c r="E24" s="23"/>
      <c r="F24" s="23"/>
      <c r="G24" s="1"/>
      <c r="H24" s="1"/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2138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282" ht="8.25" customHeight="1" x14ac:dyDescent="0.2"/>
    <row r="284" ht="8.25" customHeight="1" x14ac:dyDescent="0.2"/>
    <row r="286" ht="9" customHeight="1" x14ac:dyDescent="0.2"/>
    <row r="288" ht="7.5" customHeight="1" x14ac:dyDescent="0.2"/>
    <row r="290" ht="6.75" customHeight="1" x14ac:dyDescent="0.2"/>
    <row r="292" ht="7.5" customHeight="1" x14ac:dyDescent="0.2"/>
    <row r="294" ht="9" customHeight="1" x14ac:dyDescent="0.2"/>
    <row r="296" ht="7.5" customHeight="1" x14ac:dyDescent="0.2"/>
    <row r="298" ht="8.25" customHeight="1" x14ac:dyDescent="0.2"/>
  </sheetData>
  <autoFilter ref="B16:P21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19">
    <mergeCell ref="B17:C17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1:M21"/>
    <mergeCell ref="B19:C19"/>
    <mergeCell ref="D19:E19"/>
    <mergeCell ref="G19:H19"/>
    <mergeCell ref="I19:J19"/>
    <mergeCell ref="K19:L19"/>
  </mergeCells>
  <hyperlinks>
    <hyperlink ref="N4" r:id="rId1" xr:uid="{3F75BF1E-29B7-408B-8721-5D1E750406FE}"/>
  </hyperlinks>
  <pageMargins left="7.874015748031496E-2" right="7.874015748031496E-2" top="0.39370078740157483" bottom="0.27559055118110237" header="0" footer="0"/>
  <pageSetup paperSize="9" scale="71" orientation="portrait" r:id="rId2"/>
  <headerFooter alignWithMargins="0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CE12-C4F9-4DD5-912C-8A87E8263FA9}">
  <sheetPr>
    <pageSetUpPr fitToPage="1"/>
  </sheetPr>
  <dimension ref="A1:O297"/>
  <sheetViews>
    <sheetView workbookViewId="0">
      <selection activeCell="I40" sqref="I4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8.1406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4.570312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58">
        <v>46184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260205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5">
        <v>1</v>
      </c>
      <c r="C18" s="376"/>
      <c r="D18" s="367" t="s">
        <v>3090</v>
      </c>
      <c r="E18" s="368"/>
      <c r="F18" s="9" t="s">
        <v>3131</v>
      </c>
      <c r="G18" s="369">
        <v>4100126733</v>
      </c>
      <c r="H18" s="370"/>
      <c r="I18" s="371" t="s">
        <v>3092</v>
      </c>
      <c r="J18" s="372"/>
      <c r="K18" s="124" t="s">
        <v>76</v>
      </c>
      <c r="L18" s="7" t="s">
        <v>415</v>
      </c>
      <c r="M18" s="8"/>
      <c r="N18" s="81">
        <v>5.6</v>
      </c>
      <c r="O18" s="60">
        <v>13</v>
      </c>
    </row>
    <row r="19" spans="1:15" ht="15" customHeight="1" x14ac:dyDescent="0.25">
      <c r="B19" s="375">
        <v>2</v>
      </c>
      <c r="C19" s="376"/>
      <c r="D19" s="367" t="s">
        <v>3090</v>
      </c>
      <c r="E19" s="368"/>
      <c r="F19" s="9" t="s">
        <v>3131</v>
      </c>
      <c r="G19" s="369">
        <v>4100126733</v>
      </c>
      <c r="H19" s="370"/>
      <c r="I19" s="371" t="s">
        <v>3092</v>
      </c>
      <c r="J19" s="372"/>
      <c r="K19" s="124" t="s">
        <v>76</v>
      </c>
      <c r="L19" s="7" t="s">
        <v>415</v>
      </c>
      <c r="M19" s="8"/>
      <c r="N19" s="82">
        <v>5.6</v>
      </c>
      <c r="O19" s="60">
        <v>13</v>
      </c>
    </row>
    <row r="20" spans="1:15" ht="15" customHeight="1" x14ac:dyDescent="0.25">
      <c r="B20" s="375">
        <v>3</v>
      </c>
      <c r="C20" s="376"/>
      <c r="D20" s="367" t="s">
        <v>3090</v>
      </c>
      <c r="E20" s="368"/>
      <c r="F20" s="9" t="s">
        <v>3131</v>
      </c>
      <c r="G20" s="369">
        <v>4100126733</v>
      </c>
      <c r="H20" s="370"/>
      <c r="I20" s="371" t="s">
        <v>3092</v>
      </c>
      <c r="J20" s="372"/>
      <c r="K20" s="124" t="s">
        <v>76</v>
      </c>
      <c r="L20" s="7" t="s">
        <v>415</v>
      </c>
      <c r="M20" s="8"/>
      <c r="N20" s="82">
        <v>5.6</v>
      </c>
      <c r="O20" s="60">
        <v>12</v>
      </c>
    </row>
    <row r="21" spans="1:15" ht="15" customHeight="1" x14ac:dyDescent="0.25">
      <c r="B21" s="375">
        <v>4</v>
      </c>
      <c r="C21" s="376"/>
      <c r="D21" s="367" t="s">
        <v>3090</v>
      </c>
      <c r="E21" s="368"/>
      <c r="F21" s="9" t="s">
        <v>3131</v>
      </c>
      <c r="G21" s="369">
        <v>4100126733</v>
      </c>
      <c r="H21" s="370"/>
      <c r="I21" s="371" t="s">
        <v>3092</v>
      </c>
      <c r="J21" s="372"/>
      <c r="K21" s="124" t="s">
        <v>76</v>
      </c>
      <c r="L21" s="7" t="s">
        <v>415</v>
      </c>
      <c r="M21" s="8"/>
      <c r="N21" s="81">
        <v>5.6</v>
      </c>
      <c r="O21" s="60">
        <v>12</v>
      </c>
    </row>
    <row r="22" spans="1:15" ht="15" x14ac:dyDescent="0.25">
      <c r="A22" s="1"/>
      <c r="B22" s="365"/>
      <c r="C22" s="366"/>
      <c r="D22" s="367"/>
      <c r="E22" s="368"/>
      <c r="F22" s="122"/>
      <c r="G22" s="369"/>
      <c r="H22" s="370"/>
      <c r="I22" s="391"/>
      <c r="J22" s="370"/>
      <c r="K22" s="124"/>
      <c r="L22" s="7"/>
      <c r="M22" s="11"/>
      <c r="N22" s="84"/>
      <c r="O22" s="60"/>
    </row>
    <row r="23" spans="1:15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8"/>
      <c r="M23" s="8"/>
      <c r="N23" s="139">
        <f>SUM(N18:N21)</f>
        <v>22.4</v>
      </c>
      <c r="O23" s="60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50</v>
      </c>
    </row>
    <row r="25" spans="1:15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1" t="s">
        <v>3136</v>
      </c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1146</v>
      </c>
      <c r="E28" s="23"/>
      <c r="F28" s="23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3132</v>
      </c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281" ht="8.25" customHeight="1" x14ac:dyDescent="0.2"/>
    <row r="283" ht="8.25" customHeight="1" x14ac:dyDescent="0.2"/>
    <row r="285" ht="9" customHeight="1" x14ac:dyDescent="0.2"/>
    <row r="287" ht="7.5" customHeight="1" x14ac:dyDescent="0.2"/>
    <row r="289" ht="6.75" customHeight="1" x14ac:dyDescent="0.2"/>
    <row r="291" ht="7.5" customHeight="1" x14ac:dyDescent="0.2"/>
    <row r="293" ht="9" customHeight="1" x14ac:dyDescent="0.2"/>
    <row r="295" ht="7.5" customHeight="1" x14ac:dyDescent="0.2"/>
    <row r="297" ht="8.25" customHeight="1" x14ac:dyDescent="0.2"/>
  </sheetData>
  <mergeCells count="31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18:C18"/>
    <mergeCell ref="D18:E18"/>
    <mergeCell ref="G18:H18"/>
    <mergeCell ref="I18:J18"/>
    <mergeCell ref="B19:C19"/>
    <mergeCell ref="D19:E19"/>
    <mergeCell ref="G19:H19"/>
    <mergeCell ref="I19:J19"/>
    <mergeCell ref="B24:L24"/>
    <mergeCell ref="B20:C20"/>
    <mergeCell ref="D20:E20"/>
    <mergeCell ref="G20:H20"/>
    <mergeCell ref="I20:J20"/>
    <mergeCell ref="B21:C21"/>
    <mergeCell ref="D21:E21"/>
    <mergeCell ref="G21:H21"/>
    <mergeCell ref="I21:J21"/>
    <mergeCell ref="B22:C22"/>
    <mergeCell ref="D22:E22"/>
    <mergeCell ref="G22:H22"/>
    <mergeCell ref="I22:J22"/>
    <mergeCell ref="D23:I23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81720-D859-4E7C-AB0B-4AFF36CBEA89}">
  <sheetPr>
    <pageSetUpPr fitToPage="1"/>
  </sheetPr>
  <dimension ref="A1:O295"/>
  <sheetViews>
    <sheetView zoomScaleNormal="100" workbookViewId="0">
      <selection activeCell="B19" sqref="B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4.57031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" customWidth="1"/>
    <col min="14" max="14" width="11.28515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58">
        <v>46184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260204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178" t="s">
        <v>375</v>
      </c>
      <c r="E16" s="179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201"/>
      <c r="C17" s="254"/>
      <c r="D17" s="239"/>
      <c r="E17" s="247"/>
      <c r="F17" s="239"/>
      <c r="G17" s="247"/>
      <c r="H17" s="248"/>
      <c r="I17" s="247"/>
      <c r="J17" s="239"/>
      <c r="K17" s="247"/>
      <c r="L17" s="239"/>
      <c r="M17" s="239"/>
      <c r="N17" s="255"/>
      <c r="O17" s="240"/>
    </row>
    <row r="18" spans="1:15" ht="15" x14ac:dyDescent="0.25">
      <c r="A18" s="1"/>
      <c r="B18" s="375">
        <v>1</v>
      </c>
      <c r="C18" s="376"/>
      <c r="D18" s="132" t="s">
        <v>3090</v>
      </c>
      <c r="E18" s="115" t="s">
        <v>3130</v>
      </c>
      <c r="F18" s="355">
        <v>4100126755</v>
      </c>
      <c r="G18" s="354"/>
      <c r="H18" s="398" t="s">
        <v>3092</v>
      </c>
      <c r="I18" s="399"/>
      <c r="J18" s="355" t="s">
        <v>1009</v>
      </c>
      <c r="K18" s="352"/>
      <c r="L18" s="27" t="s">
        <v>415</v>
      </c>
      <c r="M18" s="26"/>
      <c r="N18" s="81">
        <v>5.16</v>
      </c>
      <c r="O18" s="109">
        <v>14</v>
      </c>
    </row>
    <row r="19" spans="1:15" ht="15" x14ac:dyDescent="0.25">
      <c r="A19" s="1"/>
      <c r="B19" s="76"/>
      <c r="C19" s="69"/>
      <c r="D19" s="160"/>
      <c r="E19" s="124"/>
      <c r="F19" s="124"/>
      <c r="G19" s="57"/>
      <c r="H19" s="207"/>
      <c r="I19" s="251"/>
      <c r="J19" s="124"/>
      <c r="K19" s="122"/>
      <c r="L19" s="7"/>
      <c r="M19" s="8"/>
      <c r="N19" s="84"/>
      <c r="O19" s="60"/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62"/>
      <c r="J20" s="50"/>
      <c r="K20" s="61"/>
      <c r="L20" s="8"/>
      <c r="M20" s="8"/>
      <c r="N20" s="139">
        <f>SUM(N18:N19)</f>
        <v>5.16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14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3"/>
      <c r="H23" s="3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1" t="s">
        <v>3129</v>
      </c>
      <c r="H24" s="1"/>
      <c r="I24" s="1"/>
      <c r="J24" s="1"/>
      <c r="K24" s="1"/>
      <c r="L24" s="1"/>
      <c r="M24" s="1"/>
      <c r="N24" s="1"/>
    </row>
    <row r="25" spans="1:15" ht="15" x14ac:dyDescent="0.25">
      <c r="A25" s="1"/>
      <c r="B25" s="1"/>
      <c r="C25" s="1"/>
      <c r="D25" s="1" t="s">
        <v>3127</v>
      </c>
      <c r="E25" s="23"/>
      <c r="F25" s="23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3128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279" ht="8.25" customHeight="1" x14ac:dyDescent="0.2"/>
    <row r="281" ht="8.25" customHeight="1" x14ac:dyDescent="0.2"/>
    <row r="283" ht="9" customHeight="1" x14ac:dyDescent="0.2"/>
    <row r="285" ht="7.5" customHeight="1" x14ac:dyDescent="0.2"/>
    <row r="287" ht="6.75" customHeight="1" x14ac:dyDescent="0.2"/>
    <row r="289" ht="7.5" customHeight="1" x14ac:dyDescent="0.2"/>
    <row r="291" ht="9" customHeight="1" x14ac:dyDescent="0.2"/>
    <row r="293" ht="7.5" customHeight="1" x14ac:dyDescent="0.2"/>
    <row r="295" ht="8.25" customHeight="1" x14ac:dyDescent="0.2"/>
  </sheetData>
  <autoFilter ref="B16:O17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14">
    <mergeCell ref="E6:J6"/>
    <mergeCell ref="E10:K10"/>
    <mergeCell ref="E12:F12"/>
    <mergeCell ref="M14:N14"/>
    <mergeCell ref="B16:C16"/>
    <mergeCell ref="F16:G16"/>
    <mergeCell ref="H16:I16"/>
    <mergeCell ref="J16:K16"/>
    <mergeCell ref="D20:H20"/>
    <mergeCell ref="B21:L21"/>
    <mergeCell ref="B18:C18"/>
    <mergeCell ref="F18:G18"/>
    <mergeCell ref="H18:I18"/>
    <mergeCell ref="J18:K18"/>
  </mergeCells>
  <hyperlinks>
    <hyperlink ref="M4" r:id="rId1" xr:uid="{9F32183C-B2BC-42AC-A249-DE151550EDDC}"/>
  </hyperlinks>
  <pageMargins left="0.23622047244094491" right="0.23622047244094491" top="0.11811023622047245" bottom="0.11811023622047245" header="0" footer="0"/>
  <pageSetup paperSize="9" scale="72" orientation="portrait" r:id="rId2"/>
  <headerFooter alignWithMargins="0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A477-561F-4AF5-B6C7-EF23D5291A39}">
  <dimension ref="A1:P307"/>
  <sheetViews>
    <sheetView zoomScale="110" zoomScaleNormal="110" workbookViewId="0">
      <selection activeCell="Q9" sqref="Q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58">
        <v>46184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260203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5">
        <v>1</v>
      </c>
      <c r="C18" s="376"/>
      <c r="D18" s="386" t="s">
        <v>3090</v>
      </c>
      <c r="E18" s="382"/>
      <c r="F18" s="124" t="s">
        <v>3125</v>
      </c>
      <c r="G18" s="375">
        <v>4100126724</v>
      </c>
      <c r="H18" s="382"/>
      <c r="I18" s="377" t="s">
        <v>3092</v>
      </c>
      <c r="J18" s="359"/>
      <c r="K18" s="375" t="s">
        <v>73</v>
      </c>
      <c r="L18" s="376"/>
      <c r="M18" s="7" t="s">
        <v>415</v>
      </c>
      <c r="N18" s="8"/>
      <c r="O18" s="81">
        <v>5.76</v>
      </c>
      <c r="P18" s="60">
        <v>15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5.76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15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3135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3127</v>
      </c>
      <c r="E25" s="23"/>
      <c r="F25" s="2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3126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F48" s="1"/>
    </row>
    <row r="49" spans="6:6" ht="15" x14ac:dyDescent="0.25">
      <c r="F49" s="1"/>
    </row>
    <row r="291" ht="8.25" customHeight="1" x14ac:dyDescent="0.2"/>
    <row r="293" ht="8.25" customHeight="1" x14ac:dyDescent="0.2"/>
    <row r="295" ht="9" customHeight="1" x14ac:dyDescent="0.2"/>
    <row r="297" ht="7.5" customHeight="1" x14ac:dyDescent="0.2"/>
    <row r="299" ht="6.75" customHeight="1" x14ac:dyDescent="0.2"/>
    <row r="301" ht="7.5" customHeight="1" x14ac:dyDescent="0.2"/>
    <row r="303" ht="9" customHeight="1" x14ac:dyDescent="0.2"/>
    <row r="305" ht="7.5" customHeight="1" x14ac:dyDescent="0.2"/>
    <row r="307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21">
    <mergeCell ref="F10:N10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1:M21"/>
    <mergeCell ref="G24:H24"/>
    <mergeCell ref="B19:C19"/>
    <mergeCell ref="D19:E19"/>
    <mergeCell ref="G19:H19"/>
    <mergeCell ref="I19:J19"/>
    <mergeCell ref="K19:L19"/>
    <mergeCell ref="D20:I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44F4-6448-4986-9BFC-50C3652F325C}">
  <dimension ref="B1:O327"/>
  <sheetViews>
    <sheetView topLeftCell="A6" zoomScale="96" zoomScaleNormal="96" workbookViewId="0">
      <selection activeCell="N42" sqref="N42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17.28515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/>
      <c r="M1" s="216" t="s">
        <v>1052</v>
      </c>
      <c r="N1" s="216"/>
    </row>
    <row r="2" spans="2:14" ht="12.75" customHeight="1" x14ac:dyDescent="0.25">
      <c r="B2" s="1"/>
      <c r="C2" s="1"/>
      <c r="D2" s="1"/>
      <c r="E2" s="1"/>
      <c r="F2" s="1"/>
      <c r="G2" s="1"/>
      <c r="L2"/>
      <c r="M2" s="20" t="s">
        <v>931</v>
      </c>
      <c r="N2" s="20"/>
    </row>
    <row r="3" spans="2:14" ht="12.75" customHeight="1" x14ac:dyDescent="0.25">
      <c r="B3" s="1"/>
      <c r="C3" s="1"/>
      <c r="D3" s="1"/>
      <c r="E3" s="1"/>
      <c r="F3" s="1"/>
      <c r="G3" s="1"/>
      <c r="L3"/>
      <c r="M3" s="225" t="s">
        <v>10</v>
      </c>
      <c r="N3" s="20"/>
    </row>
    <row r="4" spans="2:14" ht="12.75" customHeight="1" x14ac:dyDescent="0.25">
      <c r="B4" s="1"/>
      <c r="C4" s="1"/>
      <c r="D4" s="1"/>
      <c r="E4" s="1"/>
      <c r="F4" s="1"/>
      <c r="G4" s="1"/>
      <c r="L4"/>
      <c r="M4" s="226" t="s">
        <v>1963</v>
      </c>
      <c r="N4" s="20"/>
    </row>
    <row r="5" spans="2:14" ht="12.75" customHeight="1" x14ac:dyDescent="0.25">
      <c r="B5" s="1"/>
      <c r="C5" s="1"/>
      <c r="D5" s="1"/>
      <c r="E5" s="1"/>
      <c r="F5" s="1"/>
      <c r="G5" s="1"/>
      <c r="L5"/>
      <c r="M5" s="20" t="s">
        <v>685</v>
      </c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46181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260198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SUM(M18:M29)+10</f>
        <v>94.389999999999986</v>
      </c>
      <c r="N17" s="90"/>
    </row>
    <row r="18" spans="2:14" ht="15" customHeight="1" x14ac:dyDescent="0.25">
      <c r="B18" s="124">
        <v>1</v>
      </c>
      <c r="C18" s="351" t="s">
        <v>3042</v>
      </c>
      <c r="D18" s="352"/>
      <c r="E18" s="190" t="s">
        <v>3117</v>
      </c>
      <c r="F18" s="115">
        <v>4100126750</v>
      </c>
      <c r="G18" s="353" t="s">
        <v>3073</v>
      </c>
      <c r="H18" s="354"/>
      <c r="I18" s="355" t="s">
        <v>25</v>
      </c>
      <c r="J18" s="352"/>
      <c r="K18" s="27" t="s">
        <v>2828</v>
      </c>
      <c r="L18" s="76"/>
      <c r="M18" s="218">
        <v>7.96</v>
      </c>
      <c r="N18" s="69">
        <v>10</v>
      </c>
    </row>
    <row r="19" spans="2:14" ht="15" customHeight="1" x14ac:dyDescent="0.25">
      <c r="B19" s="124">
        <v>2</v>
      </c>
      <c r="C19" s="351" t="s">
        <v>3042</v>
      </c>
      <c r="D19" s="352"/>
      <c r="E19" s="190" t="s">
        <v>3117</v>
      </c>
      <c r="F19" s="115">
        <v>4100126750</v>
      </c>
      <c r="G19" s="353" t="s">
        <v>3073</v>
      </c>
      <c r="H19" s="354"/>
      <c r="I19" s="355" t="s">
        <v>25</v>
      </c>
      <c r="J19" s="352"/>
      <c r="K19" s="27" t="s">
        <v>2828</v>
      </c>
      <c r="L19" s="76"/>
      <c r="M19" s="218">
        <v>7.96</v>
      </c>
      <c r="N19" s="69">
        <v>10</v>
      </c>
    </row>
    <row r="20" spans="2:14" ht="15" customHeight="1" x14ac:dyDescent="0.25">
      <c r="B20" s="124">
        <v>3</v>
      </c>
      <c r="C20" s="351" t="s">
        <v>3042</v>
      </c>
      <c r="D20" s="352"/>
      <c r="E20" s="190" t="s">
        <v>3117</v>
      </c>
      <c r="F20" s="115">
        <v>4100126750</v>
      </c>
      <c r="G20" s="353" t="s">
        <v>3073</v>
      </c>
      <c r="H20" s="354"/>
      <c r="I20" s="355" t="s">
        <v>25</v>
      </c>
      <c r="J20" s="352"/>
      <c r="K20" s="27" t="s">
        <v>2828</v>
      </c>
      <c r="L20" s="76"/>
      <c r="M20" s="218">
        <v>7.96</v>
      </c>
      <c r="N20" s="69">
        <v>10</v>
      </c>
    </row>
    <row r="21" spans="2:14" ht="15" customHeight="1" x14ac:dyDescent="0.25">
      <c r="B21" s="124">
        <v>4</v>
      </c>
      <c r="C21" s="351" t="s">
        <v>3042</v>
      </c>
      <c r="D21" s="352"/>
      <c r="E21" s="190" t="s">
        <v>3117</v>
      </c>
      <c r="F21" s="115">
        <v>4100126750</v>
      </c>
      <c r="G21" s="353" t="s">
        <v>3073</v>
      </c>
      <c r="H21" s="354"/>
      <c r="I21" s="355" t="s">
        <v>25</v>
      </c>
      <c r="J21" s="352"/>
      <c r="K21" s="27" t="s">
        <v>2828</v>
      </c>
      <c r="L21" s="76"/>
      <c r="M21" s="218">
        <v>7.96</v>
      </c>
      <c r="N21" s="69">
        <v>10</v>
      </c>
    </row>
    <row r="22" spans="2:14" ht="15" customHeight="1" x14ac:dyDescent="0.25">
      <c r="B22" s="124">
        <v>5</v>
      </c>
      <c r="C22" s="351" t="s">
        <v>3042</v>
      </c>
      <c r="D22" s="352"/>
      <c r="E22" s="190" t="s">
        <v>3117</v>
      </c>
      <c r="F22" s="115">
        <v>4100126750</v>
      </c>
      <c r="G22" s="353" t="s">
        <v>3073</v>
      </c>
      <c r="H22" s="354"/>
      <c r="I22" s="355" t="s">
        <v>25</v>
      </c>
      <c r="J22" s="352"/>
      <c r="K22" s="27" t="s">
        <v>2828</v>
      </c>
      <c r="L22" s="76"/>
      <c r="M22" s="218">
        <v>7.96</v>
      </c>
      <c r="N22" s="69">
        <v>10</v>
      </c>
    </row>
    <row r="23" spans="2:14" ht="15" customHeight="1" x14ac:dyDescent="0.25">
      <c r="B23" s="124">
        <v>6</v>
      </c>
      <c r="C23" s="351" t="s">
        <v>3042</v>
      </c>
      <c r="D23" s="352"/>
      <c r="E23" s="190" t="s">
        <v>3117</v>
      </c>
      <c r="F23" s="115">
        <v>4100126750</v>
      </c>
      <c r="G23" s="353" t="s">
        <v>3073</v>
      </c>
      <c r="H23" s="354"/>
      <c r="I23" s="355" t="s">
        <v>25</v>
      </c>
      <c r="J23" s="352"/>
      <c r="K23" s="27" t="s">
        <v>2828</v>
      </c>
      <c r="L23" s="76"/>
      <c r="M23" s="218">
        <v>7.96</v>
      </c>
      <c r="N23" s="69">
        <v>10</v>
      </c>
    </row>
    <row r="24" spans="2:14" ht="15" customHeight="1" x14ac:dyDescent="0.25">
      <c r="B24" s="124">
        <v>7</v>
      </c>
      <c r="C24" s="351" t="s">
        <v>3042</v>
      </c>
      <c r="D24" s="352"/>
      <c r="E24" s="190" t="s">
        <v>3117</v>
      </c>
      <c r="F24" s="115">
        <v>4100126750</v>
      </c>
      <c r="G24" s="353" t="s">
        <v>3073</v>
      </c>
      <c r="H24" s="354"/>
      <c r="I24" s="355" t="s">
        <v>25</v>
      </c>
      <c r="J24" s="352"/>
      <c r="K24" s="27" t="s">
        <v>2828</v>
      </c>
      <c r="L24" s="76"/>
      <c r="M24" s="218">
        <v>7.96</v>
      </c>
      <c r="N24" s="69">
        <v>10</v>
      </c>
    </row>
    <row r="25" spans="2:14" ht="15" customHeight="1" x14ac:dyDescent="0.25">
      <c r="B25" s="124">
        <v>8</v>
      </c>
      <c r="C25" s="351" t="s">
        <v>3042</v>
      </c>
      <c r="D25" s="352"/>
      <c r="E25" s="190" t="s">
        <v>3117</v>
      </c>
      <c r="F25" s="115">
        <v>4100126750</v>
      </c>
      <c r="G25" s="353" t="s">
        <v>3073</v>
      </c>
      <c r="H25" s="354"/>
      <c r="I25" s="355" t="s">
        <v>25</v>
      </c>
      <c r="J25" s="352"/>
      <c r="K25" s="27" t="s">
        <v>2828</v>
      </c>
      <c r="L25" s="76"/>
      <c r="M25" s="218">
        <v>7.2</v>
      </c>
      <c r="N25" s="69">
        <v>9</v>
      </c>
    </row>
    <row r="26" spans="2:14" ht="15" customHeight="1" x14ac:dyDescent="0.25">
      <c r="B26" s="124">
        <v>9</v>
      </c>
      <c r="C26" s="351" t="s">
        <v>3096</v>
      </c>
      <c r="D26" s="352"/>
      <c r="E26" s="190" t="s">
        <v>3117</v>
      </c>
      <c r="F26" s="115">
        <v>4100126742</v>
      </c>
      <c r="G26" s="353" t="s">
        <v>3097</v>
      </c>
      <c r="H26" s="354"/>
      <c r="I26" s="355" t="s">
        <v>25</v>
      </c>
      <c r="J26" s="352"/>
      <c r="K26" s="27" t="s">
        <v>3061</v>
      </c>
      <c r="L26" s="76"/>
      <c r="M26" s="218">
        <v>6.3</v>
      </c>
      <c r="N26" s="69">
        <v>47</v>
      </c>
    </row>
    <row r="27" spans="2:14" ht="15" customHeight="1" x14ac:dyDescent="0.25">
      <c r="B27" s="124">
        <v>10</v>
      </c>
      <c r="C27" s="351" t="s">
        <v>3090</v>
      </c>
      <c r="D27" s="352"/>
      <c r="E27" s="190" t="s">
        <v>3117</v>
      </c>
      <c r="F27" s="115">
        <v>4100126740</v>
      </c>
      <c r="G27" s="353" t="s">
        <v>3092</v>
      </c>
      <c r="H27" s="354"/>
      <c r="I27" s="355" t="s">
        <v>25</v>
      </c>
      <c r="J27" s="352"/>
      <c r="K27" s="27" t="s">
        <v>387</v>
      </c>
      <c r="L27" s="76"/>
      <c r="M27" s="218">
        <v>5.16</v>
      </c>
      <c r="N27" s="69">
        <v>14</v>
      </c>
    </row>
    <row r="28" spans="2:14" ht="15" customHeight="1" x14ac:dyDescent="0.25">
      <c r="B28" s="124">
        <v>11</v>
      </c>
      <c r="C28" s="351" t="s">
        <v>3090</v>
      </c>
      <c r="D28" s="352"/>
      <c r="E28" s="190" t="s">
        <v>3117</v>
      </c>
      <c r="F28" s="115">
        <v>4100126740</v>
      </c>
      <c r="G28" s="353" t="s">
        <v>3092</v>
      </c>
      <c r="H28" s="354"/>
      <c r="I28" s="355" t="s">
        <v>25</v>
      </c>
      <c r="J28" s="352"/>
      <c r="K28" s="27" t="s">
        <v>387</v>
      </c>
      <c r="L28" s="76"/>
      <c r="M28" s="218">
        <v>5.16</v>
      </c>
      <c r="N28" s="69">
        <v>14</v>
      </c>
    </row>
    <row r="29" spans="2:14" ht="15" customHeight="1" x14ac:dyDescent="0.25">
      <c r="B29" s="124">
        <v>12</v>
      </c>
      <c r="C29" s="351" t="s">
        <v>3090</v>
      </c>
      <c r="D29" s="352"/>
      <c r="E29" s="190" t="s">
        <v>3117</v>
      </c>
      <c r="F29" s="115">
        <v>4100126740</v>
      </c>
      <c r="G29" s="353" t="s">
        <v>3092</v>
      </c>
      <c r="H29" s="354"/>
      <c r="I29" s="355" t="s">
        <v>25</v>
      </c>
      <c r="J29" s="352"/>
      <c r="K29" s="27" t="s">
        <v>387</v>
      </c>
      <c r="L29" s="76"/>
      <c r="M29" s="218">
        <v>4.8499999999999996</v>
      </c>
      <c r="N29" s="69">
        <v>13</v>
      </c>
    </row>
    <row r="30" spans="2:14" ht="15" x14ac:dyDescent="0.25">
      <c r="B30" s="173" t="s">
        <v>37</v>
      </c>
      <c r="C30" s="50"/>
      <c r="D30" s="61"/>
      <c r="E30" s="145"/>
      <c r="F30" s="50"/>
      <c r="G30" s="63"/>
      <c r="H30" s="62"/>
      <c r="I30" s="50"/>
      <c r="J30" s="61"/>
      <c r="K30" s="8"/>
      <c r="L30" s="50"/>
      <c r="M30" s="217">
        <f>SUM(M31:M41)+10</f>
        <v>48.599999999999994</v>
      </c>
      <c r="N30" s="90"/>
    </row>
    <row r="31" spans="2:14" ht="15" customHeight="1" x14ac:dyDescent="0.25">
      <c r="B31" s="124">
        <v>13</v>
      </c>
      <c r="C31" s="351" t="s">
        <v>3090</v>
      </c>
      <c r="D31" s="352"/>
      <c r="E31" s="190" t="s">
        <v>3117</v>
      </c>
      <c r="F31" s="115">
        <v>4100126740</v>
      </c>
      <c r="G31" s="353" t="s">
        <v>3092</v>
      </c>
      <c r="H31" s="354"/>
      <c r="I31" s="355" t="s">
        <v>25</v>
      </c>
      <c r="J31" s="352"/>
      <c r="K31" s="27" t="s">
        <v>387</v>
      </c>
      <c r="L31" s="76"/>
      <c r="M31" s="218">
        <v>4.8499999999999996</v>
      </c>
      <c r="N31" s="69">
        <v>13</v>
      </c>
    </row>
    <row r="32" spans="2:14" ht="15" customHeight="1" x14ac:dyDescent="0.25">
      <c r="B32" s="124">
        <v>14</v>
      </c>
      <c r="C32" s="351" t="s">
        <v>3090</v>
      </c>
      <c r="D32" s="352"/>
      <c r="E32" s="190" t="s">
        <v>3117</v>
      </c>
      <c r="F32" s="115">
        <v>4100126740</v>
      </c>
      <c r="G32" s="353" t="s">
        <v>3092</v>
      </c>
      <c r="H32" s="354"/>
      <c r="I32" s="355" t="s">
        <v>25</v>
      </c>
      <c r="J32" s="352"/>
      <c r="K32" s="27" t="s">
        <v>387</v>
      </c>
      <c r="L32" s="76"/>
      <c r="M32" s="218">
        <v>4.8499999999999996</v>
      </c>
      <c r="N32" s="69">
        <v>13</v>
      </c>
    </row>
    <row r="33" spans="2:15" ht="15" customHeight="1" x14ac:dyDescent="0.25">
      <c r="B33" s="124">
        <v>15</v>
      </c>
      <c r="C33" s="351" t="s">
        <v>3090</v>
      </c>
      <c r="D33" s="352"/>
      <c r="E33" s="190" t="s">
        <v>3118</v>
      </c>
      <c r="F33" s="115">
        <v>4100126764</v>
      </c>
      <c r="G33" s="353" t="s">
        <v>3092</v>
      </c>
      <c r="H33" s="354"/>
      <c r="I33" s="355" t="s">
        <v>1735</v>
      </c>
      <c r="J33" s="352"/>
      <c r="K33" s="27" t="s">
        <v>387</v>
      </c>
      <c r="L33" s="76"/>
      <c r="M33" s="218">
        <v>2.2000000000000002</v>
      </c>
      <c r="N33" s="69">
        <v>4</v>
      </c>
    </row>
    <row r="34" spans="2:15" ht="15" customHeight="1" x14ac:dyDescent="0.25">
      <c r="B34" s="124">
        <v>16</v>
      </c>
      <c r="C34" s="351" t="s">
        <v>3090</v>
      </c>
      <c r="D34" s="352"/>
      <c r="E34" s="190" t="s">
        <v>3117</v>
      </c>
      <c r="F34" s="115">
        <v>4100126740</v>
      </c>
      <c r="G34" s="353" t="s">
        <v>3092</v>
      </c>
      <c r="H34" s="354"/>
      <c r="I34" s="355" t="s">
        <v>25</v>
      </c>
      <c r="J34" s="352"/>
      <c r="K34" s="27" t="s">
        <v>3061</v>
      </c>
      <c r="L34" s="76"/>
      <c r="M34" s="218">
        <v>3.92</v>
      </c>
      <c r="N34" s="69">
        <v>10</v>
      </c>
    </row>
    <row r="35" spans="2:15" ht="15" customHeight="1" x14ac:dyDescent="0.25">
      <c r="B35" s="124">
        <v>17</v>
      </c>
      <c r="C35" s="351" t="s">
        <v>3090</v>
      </c>
      <c r="D35" s="352"/>
      <c r="E35" s="190" t="s">
        <v>3117</v>
      </c>
      <c r="F35" s="115">
        <v>4100126740</v>
      </c>
      <c r="G35" s="353" t="s">
        <v>3092</v>
      </c>
      <c r="H35" s="354"/>
      <c r="I35" s="355" t="s">
        <v>25</v>
      </c>
      <c r="J35" s="352"/>
      <c r="K35" s="27" t="s">
        <v>3061</v>
      </c>
      <c r="L35" s="76"/>
      <c r="M35" s="218">
        <v>3.92</v>
      </c>
      <c r="N35" s="69">
        <v>10</v>
      </c>
    </row>
    <row r="36" spans="2:15" ht="15" customHeight="1" x14ac:dyDescent="0.25">
      <c r="B36" s="124">
        <v>18</v>
      </c>
      <c r="C36" s="351" t="s">
        <v>3090</v>
      </c>
      <c r="D36" s="352"/>
      <c r="E36" s="190" t="s">
        <v>3117</v>
      </c>
      <c r="F36" s="115">
        <v>4100126740</v>
      </c>
      <c r="G36" s="353" t="s">
        <v>3092</v>
      </c>
      <c r="H36" s="354"/>
      <c r="I36" s="355" t="s">
        <v>25</v>
      </c>
      <c r="J36" s="352"/>
      <c r="K36" s="27" t="s">
        <v>3061</v>
      </c>
      <c r="L36" s="76"/>
      <c r="M36" s="218">
        <v>3.92</v>
      </c>
      <c r="N36" s="69">
        <v>10</v>
      </c>
    </row>
    <row r="37" spans="2:15" ht="15" customHeight="1" x14ac:dyDescent="0.25">
      <c r="B37" s="199">
        <v>19</v>
      </c>
      <c r="C37" s="351" t="s">
        <v>3090</v>
      </c>
      <c r="D37" s="352"/>
      <c r="E37" s="190" t="s">
        <v>3117</v>
      </c>
      <c r="F37" s="115">
        <v>4100126740</v>
      </c>
      <c r="G37" s="353" t="s">
        <v>3092</v>
      </c>
      <c r="H37" s="354"/>
      <c r="I37" s="355" t="s">
        <v>25</v>
      </c>
      <c r="J37" s="352"/>
      <c r="K37" s="27" t="s">
        <v>3061</v>
      </c>
      <c r="L37" s="76"/>
      <c r="M37" s="218">
        <v>2</v>
      </c>
      <c r="N37" s="69">
        <v>5</v>
      </c>
    </row>
    <row r="38" spans="2:15" ht="15" customHeight="1" x14ac:dyDescent="0.25">
      <c r="B38" s="199">
        <v>20</v>
      </c>
      <c r="C38" s="411" t="s">
        <v>3004</v>
      </c>
      <c r="D38" s="412"/>
      <c r="E38" s="215" t="s">
        <v>3117</v>
      </c>
      <c r="F38" s="18">
        <v>4100126751</v>
      </c>
      <c r="G38" s="413" t="s">
        <v>3074</v>
      </c>
      <c r="H38" s="414"/>
      <c r="I38" s="415" t="s">
        <v>25</v>
      </c>
      <c r="J38" s="412"/>
      <c r="K38" s="21" t="s">
        <v>1638</v>
      </c>
      <c r="L38" s="40"/>
      <c r="M38" s="218">
        <v>6.66</v>
      </c>
      <c r="N38" s="36">
        <v>4</v>
      </c>
    </row>
    <row r="39" spans="2:15" ht="15" customHeight="1" x14ac:dyDescent="0.25">
      <c r="B39" s="18"/>
      <c r="C39" s="378" t="s">
        <v>2466</v>
      </c>
      <c r="D39" s="407"/>
      <c r="E39" s="257" t="s">
        <v>3119</v>
      </c>
      <c r="F39" s="146">
        <v>4100126744</v>
      </c>
      <c r="G39" s="408" t="s">
        <v>2467</v>
      </c>
      <c r="H39" s="409"/>
      <c r="I39" s="410" t="s">
        <v>25</v>
      </c>
      <c r="J39" s="407"/>
      <c r="K39" s="13" t="s">
        <v>3061</v>
      </c>
      <c r="L39" s="146"/>
      <c r="M39" s="219"/>
      <c r="N39" s="252">
        <v>4</v>
      </c>
      <c r="O39" s="256"/>
    </row>
    <row r="40" spans="2:15" ht="15" customHeight="1" x14ac:dyDescent="0.25">
      <c r="B40" s="18"/>
      <c r="C40" s="401" t="s">
        <v>3122</v>
      </c>
      <c r="D40" s="402"/>
      <c r="E40" s="259"/>
      <c r="F40" s="64"/>
      <c r="G40" s="403"/>
      <c r="H40" s="404"/>
      <c r="I40" s="405"/>
      <c r="J40" s="406"/>
      <c r="K40" s="25"/>
      <c r="L40" s="20"/>
      <c r="M40" s="219"/>
      <c r="N40" s="36"/>
      <c r="O40" s="256"/>
    </row>
    <row r="41" spans="2:15" ht="15" customHeight="1" x14ac:dyDescent="0.25">
      <c r="B41" s="144">
        <v>21</v>
      </c>
      <c r="C41" s="378" t="s">
        <v>3004</v>
      </c>
      <c r="D41" s="407"/>
      <c r="E41" s="257" t="s">
        <v>3119</v>
      </c>
      <c r="F41" s="146">
        <v>4100126746</v>
      </c>
      <c r="G41" s="408" t="s">
        <v>3005</v>
      </c>
      <c r="H41" s="409"/>
      <c r="I41" s="410" t="s">
        <v>25</v>
      </c>
      <c r="J41" s="407"/>
      <c r="K41" s="13" t="s">
        <v>3061</v>
      </c>
      <c r="L41" s="199"/>
      <c r="M41" s="258">
        <v>6.28</v>
      </c>
      <c r="N41" s="253">
        <v>7</v>
      </c>
      <c r="O41" s="256"/>
    </row>
    <row r="42" spans="2:15" ht="15" customHeight="1" x14ac:dyDescent="0.25">
      <c r="B42" s="76"/>
      <c r="C42" s="401" t="s">
        <v>3122</v>
      </c>
      <c r="D42" s="402"/>
      <c r="E42" s="259"/>
      <c r="F42" s="64"/>
      <c r="G42" s="403"/>
      <c r="H42" s="404"/>
      <c r="I42" s="405"/>
      <c r="J42" s="406"/>
      <c r="K42" s="25"/>
      <c r="L42" s="115"/>
      <c r="M42" s="260"/>
      <c r="N42" s="180"/>
      <c r="O42" s="256"/>
    </row>
    <row r="43" spans="2:15" ht="15" customHeight="1" x14ac:dyDescent="0.25">
      <c r="B43" s="115"/>
      <c r="C43" s="351"/>
      <c r="D43" s="352"/>
      <c r="E43" s="214"/>
      <c r="F43" s="115"/>
      <c r="G43" s="353"/>
      <c r="H43" s="354"/>
      <c r="I43" s="355"/>
      <c r="J43" s="352"/>
      <c r="K43" s="27"/>
      <c r="L43" s="76"/>
      <c r="M43" s="220"/>
      <c r="N43" s="69"/>
    </row>
    <row r="44" spans="2:15" ht="15" x14ac:dyDescent="0.25">
      <c r="B44" s="20"/>
      <c r="C44" s="168"/>
      <c r="D44" s="41"/>
      <c r="E44" s="41"/>
      <c r="F44" s="41"/>
      <c r="G44" s="41"/>
      <c r="I44" s="20"/>
      <c r="J44" s="45"/>
      <c r="K44" s="1"/>
      <c r="L44" s="20"/>
      <c r="M44" s="222">
        <f>SUM(M18:M29)+SUM(M31:M41)</f>
        <v>122.98999999999998</v>
      </c>
    </row>
    <row r="45" spans="2:15" ht="15.75" x14ac:dyDescent="0.25">
      <c r="B45" s="356" t="s">
        <v>29</v>
      </c>
      <c r="C45" s="357"/>
      <c r="D45" s="357"/>
      <c r="E45" s="357"/>
      <c r="F45" s="357"/>
      <c r="G45" s="357"/>
      <c r="H45" s="357"/>
      <c r="I45" s="357"/>
      <c r="J45" s="357"/>
      <c r="K45" s="357"/>
      <c r="L45" s="227"/>
      <c r="M45" s="223"/>
      <c r="N45" s="228">
        <f>SUM(N18:N43)</f>
        <v>247</v>
      </c>
    </row>
    <row r="46" spans="2:15" ht="15" x14ac:dyDescent="0.25">
      <c r="B46" s="20"/>
      <c r="C46" s="20"/>
      <c r="D46" s="45"/>
      <c r="E46" s="45"/>
      <c r="F46" s="20"/>
      <c r="G46" s="3"/>
      <c r="I46" s="20"/>
      <c r="J46" s="45"/>
      <c r="K46" s="1"/>
      <c r="L46" s="20"/>
      <c r="M46" s="224"/>
    </row>
    <row r="47" spans="2:15" s="45" customFormat="1" ht="15" customHeight="1" x14ac:dyDescent="0.25">
      <c r="B47" s="1"/>
      <c r="C47" s="1" t="s">
        <v>49</v>
      </c>
      <c r="D47" s="1" t="s">
        <v>3123</v>
      </c>
      <c r="E47"/>
      <c r="F47"/>
      <c r="G47" s="1"/>
      <c r="H47" s="1"/>
      <c r="I47" s="1"/>
      <c r="J47" s="1"/>
      <c r="K47" s="1"/>
      <c r="L47" s="20"/>
      <c r="M47" s="20"/>
    </row>
    <row r="48" spans="2:15" s="45" customFormat="1" ht="15" x14ac:dyDescent="0.25">
      <c r="B48" s="1"/>
      <c r="C48" s="1" t="s">
        <v>3124</v>
      </c>
      <c r="D48" s="3"/>
      <c r="E48" s="3"/>
      <c r="F48" s="1"/>
      <c r="G48" s="1"/>
      <c r="H48" s="1"/>
      <c r="I48" s="1"/>
      <c r="J48" s="1"/>
      <c r="K48" s="1"/>
      <c r="L48" s="20"/>
      <c r="M48" s="20"/>
    </row>
    <row r="49" spans="2:13" s="45" customFormat="1" ht="15" x14ac:dyDescent="0.25">
      <c r="B49" s="1"/>
      <c r="C49" s="1" t="s">
        <v>48</v>
      </c>
      <c r="D49" s="23"/>
      <c r="E49" s="23"/>
      <c r="F49" s="1"/>
      <c r="G49" s="1"/>
      <c r="H49" s="1"/>
      <c r="I49" s="1"/>
      <c r="J49" s="1"/>
      <c r="K49" s="1"/>
      <c r="L49" s="20"/>
      <c r="M49" s="20"/>
    </row>
    <row r="50" spans="2:13" s="45" customFormat="1" ht="15" x14ac:dyDescent="0.25">
      <c r="B50" s="1"/>
      <c r="C50" s="23" t="s">
        <v>3121</v>
      </c>
      <c r="D50" s="1"/>
      <c r="E50" s="1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 t="s">
        <v>3120</v>
      </c>
      <c r="D51" s="1"/>
      <c r="E51" s="1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20"/>
      <c r="M52" s="20"/>
    </row>
    <row r="53" spans="2:13" s="45" customFormat="1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20"/>
      <c r="M53" s="20"/>
    </row>
    <row r="54" spans="2:13" s="45" customFormat="1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0"/>
      <c r="M54" s="20"/>
    </row>
    <row r="55" spans="2:13" s="45" customFormat="1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20"/>
      <c r="M55" s="20"/>
    </row>
    <row r="56" spans="2:13" s="45" customFormat="1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20"/>
      <c r="M56" s="20"/>
    </row>
    <row r="57" spans="2:13" s="45" customFormat="1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20"/>
      <c r="M57" s="20"/>
    </row>
    <row r="58" spans="2:13" s="45" customFormat="1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20"/>
      <c r="M58" s="20"/>
    </row>
    <row r="59" spans="2:13" s="45" customFormat="1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0"/>
      <c r="M59" s="20"/>
    </row>
    <row r="60" spans="2:13" s="45" customFormat="1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20"/>
    </row>
    <row r="61" spans="2:13" s="45" customFormat="1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20"/>
    </row>
    <row r="62" spans="2:13" s="45" customFormat="1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20"/>
    </row>
    <row r="63" spans="2:13" s="45" customFormat="1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20"/>
    </row>
    <row r="64" spans="2:13" s="45" customFormat="1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20"/>
      <c r="M64" s="20"/>
    </row>
    <row r="65" spans="2:13" s="45" customFormat="1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20"/>
      <c r="M65" s="20"/>
    </row>
    <row r="66" spans="2:13" s="45" customFormat="1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20"/>
    </row>
    <row r="67" spans="2:13" s="45" customFormat="1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20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81">
    <mergeCell ref="C18:D18"/>
    <mergeCell ref="G18:H18"/>
    <mergeCell ref="I18:J18"/>
    <mergeCell ref="E12:F12"/>
    <mergeCell ref="L14:M14"/>
    <mergeCell ref="C16:D16"/>
    <mergeCell ref="G16:H16"/>
    <mergeCell ref="I16:J16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C24:D24"/>
    <mergeCell ref="G24:H24"/>
    <mergeCell ref="I24:J24"/>
    <mergeCell ref="C25:D25"/>
    <mergeCell ref="G25:H25"/>
    <mergeCell ref="I25:J25"/>
    <mergeCell ref="C26:D26"/>
    <mergeCell ref="G26:H26"/>
    <mergeCell ref="I26:J26"/>
    <mergeCell ref="C27:D27"/>
    <mergeCell ref="G27:H27"/>
    <mergeCell ref="I27:J27"/>
    <mergeCell ref="C28:D28"/>
    <mergeCell ref="G28:H28"/>
    <mergeCell ref="I28:J28"/>
    <mergeCell ref="C31:D31"/>
    <mergeCell ref="G31:H31"/>
    <mergeCell ref="I31:J31"/>
    <mergeCell ref="C29:D29"/>
    <mergeCell ref="G29:H29"/>
    <mergeCell ref="I29:J29"/>
    <mergeCell ref="C32:D32"/>
    <mergeCell ref="G32:H32"/>
    <mergeCell ref="I32:J32"/>
    <mergeCell ref="C33:D33"/>
    <mergeCell ref="G33:H33"/>
    <mergeCell ref="I33:J33"/>
    <mergeCell ref="C34:D34"/>
    <mergeCell ref="G34:H34"/>
    <mergeCell ref="I34:J34"/>
    <mergeCell ref="C35:D35"/>
    <mergeCell ref="G35:H35"/>
    <mergeCell ref="I35:J35"/>
    <mergeCell ref="C36:D36"/>
    <mergeCell ref="G36:H36"/>
    <mergeCell ref="I36:J36"/>
    <mergeCell ref="C37:D37"/>
    <mergeCell ref="G37:H37"/>
    <mergeCell ref="I37:J37"/>
    <mergeCell ref="C38:D38"/>
    <mergeCell ref="G38:H38"/>
    <mergeCell ref="I38:J38"/>
    <mergeCell ref="C39:D39"/>
    <mergeCell ref="G39:H39"/>
    <mergeCell ref="I39:J39"/>
    <mergeCell ref="B45:K45"/>
    <mergeCell ref="C40:D40"/>
    <mergeCell ref="G40:H40"/>
    <mergeCell ref="I40:J40"/>
    <mergeCell ref="C42:D42"/>
    <mergeCell ref="G42:H42"/>
    <mergeCell ref="I42:J42"/>
    <mergeCell ref="C41:D41"/>
    <mergeCell ref="G41:H41"/>
    <mergeCell ref="I41:J41"/>
    <mergeCell ref="C43:D43"/>
    <mergeCell ref="G43:H43"/>
    <mergeCell ref="I43:J43"/>
  </mergeCells>
  <hyperlinks>
    <hyperlink ref="M4" r:id="rId1" xr:uid="{25E46A57-28DE-4FEE-8266-005E8B7A3851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436D-2F68-4D35-9E56-840F9D2E5A9E}">
  <sheetPr>
    <pageSetUpPr fitToPage="1"/>
  </sheetPr>
  <dimension ref="B1:P321"/>
  <sheetViews>
    <sheetView topLeftCell="A12" zoomScaleNormal="100" workbookViewId="0">
      <selection activeCell="O31" sqref="O3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58">
        <v>46181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260197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SUM(O18:O39)+8.98</f>
        <v>105.34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3110</v>
      </c>
      <c r="G18" s="369">
        <v>4100126787</v>
      </c>
      <c r="H18" s="370"/>
      <c r="I18" s="371" t="s">
        <v>3073</v>
      </c>
      <c r="J18" s="372"/>
      <c r="K18" s="369" t="s">
        <v>53</v>
      </c>
      <c r="L18" s="368"/>
      <c r="M18" s="7" t="s">
        <v>2828</v>
      </c>
      <c r="N18" s="11"/>
      <c r="O18" s="81">
        <v>5.82</v>
      </c>
      <c r="P18" s="60">
        <v>7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3110</v>
      </c>
      <c r="G19" s="369">
        <v>4100126787</v>
      </c>
      <c r="H19" s="370"/>
      <c r="I19" s="371" t="s">
        <v>3073</v>
      </c>
      <c r="J19" s="372"/>
      <c r="K19" s="369" t="s">
        <v>53</v>
      </c>
      <c r="L19" s="368"/>
      <c r="M19" s="7" t="s">
        <v>3111</v>
      </c>
      <c r="N19" s="11"/>
      <c r="O19" s="81">
        <v>8.2200000000000006</v>
      </c>
      <c r="P19" s="60">
        <v>11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3110</v>
      </c>
      <c r="G20" s="369">
        <v>4100126787</v>
      </c>
      <c r="H20" s="370"/>
      <c r="I20" s="371" t="s">
        <v>3073</v>
      </c>
      <c r="J20" s="372"/>
      <c r="K20" s="369" t="s">
        <v>53</v>
      </c>
      <c r="L20" s="368"/>
      <c r="M20" s="7" t="s">
        <v>3111</v>
      </c>
      <c r="N20" s="11"/>
      <c r="O20" s="81">
        <v>8.2200000000000006</v>
      </c>
      <c r="P20" s="60">
        <v>11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3110</v>
      </c>
      <c r="G21" s="369">
        <v>4100126787</v>
      </c>
      <c r="H21" s="370"/>
      <c r="I21" s="371" t="s">
        <v>3073</v>
      </c>
      <c r="J21" s="372"/>
      <c r="K21" s="369" t="s">
        <v>53</v>
      </c>
      <c r="L21" s="368"/>
      <c r="M21" s="7" t="s">
        <v>3111</v>
      </c>
      <c r="N21" s="11"/>
      <c r="O21" s="81">
        <v>7.54</v>
      </c>
      <c r="P21" s="60">
        <v>10</v>
      </c>
    </row>
    <row r="22" spans="2:16" ht="15" customHeight="1" x14ac:dyDescent="0.25">
      <c r="B22" s="378">
        <v>5</v>
      </c>
      <c r="C22" s="379"/>
      <c r="D22" s="367" t="s">
        <v>2466</v>
      </c>
      <c r="E22" s="368"/>
      <c r="F22" s="190" t="s">
        <v>3110</v>
      </c>
      <c r="G22" s="369">
        <v>4100126787</v>
      </c>
      <c r="H22" s="370"/>
      <c r="I22" s="371" t="s">
        <v>3073</v>
      </c>
      <c r="J22" s="372"/>
      <c r="K22" s="369" t="s">
        <v>53</v>
      </c>
      <c r="L22" s="368"/>
      <c r="M22" s="7" t="s">
        <v>3111</v>
      </c>
      <c r="N22" s="11"/>
      <c r="O22" s="82">
        <v>7.54</v>
      </c>
      <c r="P22" s="60">
        <v>10</v>
      </c>
    </row>
    <row r="23" spans="2:16" ht="15" customHeight="1" x14ac:dyDescent="0.25">
      <c r="B23" s="378">
        <v>6</v>
      </c>
      <c r="C23" s="379"/>
      <c r="D23" s="367" t="s">
        <v>3096</v>
      </c>
      <c r="E23" s="368"/>
      <c r="F23" s="190" t="s">
        <v>3110</v>
      </c>
      <c r="G23" s="369">
        <v>4100126778</v>
      </c>
      <c r="H23" s="370"/>
      <c r="I23" s="371" t="s">
        <v>3097</v>
      </c>
      <c r="J23" s="372"/>
      <c r="K23" s="369" t="s">
        <v>53</v>
      </c>
      <c r="L23" s="368"/>
      <c r="M23" s="7" t="s">
        <v>387</v>
      </c>
      <c r="N23" s="11"/>
      <c r="O23" s="82">
        <v>4.32</v>
      </c>
      <c r="P23" s="60">
        <v>13</v>
      </c>
    </row>
    <row r="24" spans="2:16" ht="15" customHeight="1" x14ac:dyDescent="0.25">
      <c r="B24" s="416"/>
      <c r="C24" s="417"/>
      <c r="D24" s="367" t="s">
        <v>3096</v>
      </c>
      <c r="E24" s="368"/>
      <c r="F24" s="190" t="s">
        <v>3110</v>
      </c>
      <c r="G24" s="369">
        <v>4100126778</v>
      </c>
      <c r="H24" s="370"/>
      <c r="I24" s="371" t="s">
        <v>3097</v>
      </c>
      <c r="J24" s="372"/>
      <c r="K24" s="369" t="s">
        <v>53</v>
      </c>
      <c r="L24" s="368"/>
      <c r="M24" s="7" t="s">
        <v>3061</v>
      </c>
      <c r="N24" s="11"/>
      <c r="O24" s="83"/>
      <c r="P24" s="60">
        <v>5</v>
      </c>
    </row>
    <row r="25" spans="2:16" ht="15" customHeight="1" x14ac:dyDescent="0.25">
      <c r="B25" s="416"/>
      <c r="C25" s="417"/>
      <c r="D25" s="367" t="s">
        <v>3096</v>
      </c>
      <c r="E25" s="368"/>
      <c r="F25" s="190" t="s">
        <v>3110</v>
      </c>
      <c r="G25" s="369">
        <v>4100126778</v>
      </c>
      <c r="H25" s="370"/>
      <c r="I25" s="371" t="s">
        <v>3097</v>
      </c>
      <c r="J25" s="372"/>
      <c r="K25" s="369" t="s">
        <v>53</v>
      </c>
      <c r="L25" s="368"/>
      <c r="M25" s="7" t="s">
        <v>415</v>
      </c>
      <c r="N25" s="11"/>
      <c r="O25" s="83"/>
      <c r="P25" s="60">
        <v>3</v>
      </c>
    </row>
    <row r="26" spans="2:16" ht="15" customHeight="1" x14ac:dyDescent="0.25">
      <c r="B26" s="416"/>
      <c r="C26" s="417"/>
      <c r="D26" s="367" t="s">
        <v>3105</v>
      </c>
      <c r="E26" s="368"/>
      <c r="F26" s="190" t="s">
        <v>3110</v>
      </c>
      <c r="G26" s="369">
        <v>4100126814</v>
      </c>
      <c r="H26" s="370"/>
      <c r="I26" s="371" t="s">
        <v>3106</v>
      </c>
      <c r="J26" s="372"/>
      <c r="K26" s="369" t="s">
        <v>53</v>
      </c>
      <c r="L26" s="368"/>
      <c r="M26" s="7" t="s">
        <v>415</v>
      </c>
      <c r="N26" s="11"/>
      <c r="O26" s="83"/>
      <c r="P26" s="60">
        <v>5</v>
      </c>
    </row>
    <row r="27" spans="2:16" ht="15" customHeight="1" x14ac:dyDescent="0.25">
      <c r="B27" s="365"/>
      <c r="C27" s="366"/>
      <c r="D27" s="367" t="s">
        <v>3112</v>
      </c>
      <c r="E27" s="368"/>
      <c r="F27" s="190" t="s">
        <v>3110</v>
      </c>
      <c r="G27" s="369">
        <v>4100126793</v>
      </c>
      <c r="H27" s="370"/>
      <c r="I27" s="371" t="s">
        <v>3104</v>
      </c>
      <c r="J27" s="372"/>
      <c r="K27" s="369" t="s">
        <v>53</v>
      </c>
      <c r="L27" s="368"/>
      <c r="M27" s="7" t="s">
        <v>387</v>
      </c>
      <c r="N27" s="11"/>
      <c r="O27" s="84"/>
      <c r="P27" s="60">
        <v>9</v>
      </c>
    </row>
    <row r="28" spans="2:16" ht="15" customHeight="1" x14ac:dyDescent="0.25">
      <c r="B28" s="365">
        <v>7</v>
      </c>
      <c r="C28" s="366"/>
      <c r="D28" s="367" t="s">
        <v>3004</v>
      </c>
      <c r="E28" s="368"/>
      <c r="F28" s="190" t="s">
        <v>3110</v>
      </c>
      <c r="G28" s="369">
        <v>4100126782</v>
      </c>
      <c r="H28" s="370"/>
      <c r="I28" s="371" t="s">
        <v>3005</v>
      </c>
      <c r="J28" s="372"/>
      <c r="K28" s="369" t="s">
        <v>53</v>
      </c>
      <c r="L28" s="368"/>
      <c r="M28" s="7" t="s">
        <v>3061</v>
      </c>
      <c r="N28" s="11"/>
      <c r="O28" s="84">
        <v>5.0999999999999996</v>
      </c>
      <c r="P28" s="60">
        <v>7</v>
      </c>
    </row>
    <row r="29" spans="2:16" ht="15" customHeight="1" x14ac:dyDescent="0.25">
      <c r="B29" s="365">
        <v>8</v>
      </c>
      <c r="C29" s="366"/>
      <c r="D29" s="367" t="s">
        <v>3004</v>
      </c>
      <c r="E29" s="368"/>
      <c r="F29" s="190" t="s">
        <v>3110</v>
      </c>
      <c r="G29" s="369">
        <v>4100126782</v>
      </c>
      <c r="H29" s="370"/>
      <c r="I29" s="371" t="s">
        <v>3005</v>
      </c>
      <c r="J29" s="372"/>
      <c r="K29" s="369" t="s">
        <v>53</v>
      </c>
      <c r="L29" s="368"/>
      <c r="M29" s="7" t="s">
        <v>3061</v>
      </c>
      <c r="N29" s="11"/>
      <c r="O29" s="84">
        <v>5.0999999999999996</v>
      </c>
      <c r="P29" s="60">
        <v>7</v>
      </c>
    </row>
    <row r="30" spans="2:16" ht="15" customHeight="1" x14ac:dyDescent="0.25">
      <c r="B30" s="365">
        <v>9</v>
      </c>
      <c r="C30" s="366"/>
      <c r="D30" s="367" t="s">
        <v>3004</v>
      </c>
      <c r="E30" s="368"/>
      <c r="F30" s="190" t="s">
        <v>3110</v>
      </c>
      <c r="G30" s="369">
        <v>4100126782</v>
      </c>
      <c r="H30" s="370"/>
      <c r="I30" s="371" t="s">
        <v>3005</v>
      </c>
      <c r="J30" s="372"/>
      <c r="K30" s="369" t="s">
        <v>53</v>
      </c>
      <c r="L30" s="368"/>
      <c r="M30" s="7" t="s">
        <v>3061</v>
      </c>
      <c r="N30" s="11"/>
      <c r="O30" s="84">
        <v>5.0999999999999996</v>
      </c>
      <c r="P30" s="60">
        <v>7</v>
      </c>
    </row>
    <row r="31" spans="2:16" ht="15" customHeight="1" x14ac:dyDescent="0.25">
      <c r="B31" s="365">
        <v>10</v>
      </c>
      <c r="C31" s="366"/>
      <c r="D31" s="367" t="s">
        <v>3004</v>
      </c>
      <c r="E31" s="368"/>
      <c r="F31" s="190" t="s">
        <v>3110</v>
      </c>
      <c r="G31" s="369">
        <v>4100126782</v>
      </c>
      <c r="H31" s="370"/>
      <c r="I31" s="371" t="s">
        <v>3005</v>
      </c>
      <c r="J31" s="372"/>
      <c r="K31" s="369" t="s">
        <v>53</v>
      </c>
      <c r="L31" s="368"/>
      <c r="M31" s="7" t="s">
        <v>3061</v>
      </c>
      <c r="N31" s="11"/>
      <c r="O31" s="84">
        <v>5.0999999999999996</v>
      </c>
      <c r="P31" s="60">
        <v>7</v>
      </c>
    </row>
    <row r="32" spans="2:16" ht="15" customHeight="1" x14ac:dyDescent="0.25">
      <c r="B32" s="365">
        <v>11</v>
      </c>
      <c r="C32" s="366"/>
      <c r="D32" s="367" t="s">
        <v>3090</v>
      </c>
      <c r="E32" s="368"/>
      <c r="F32" s="190" t="s">
        <v>3110</v>
      </c>
      <c r="G32" s="369">
        <v>4100126776</v>
      </c>
      <c r="H32" s="370"/>
      <c r="I32" s="371" t="s">
        <v>3092</v>
      </c>
      <c r="J32" s="372"/>
      <c r="K32" s="369" t="s">
        <v>53</v>
      </c>
      <c r="L32" s="368"/>
      <c r="M32" s="7" t="s">
        <v>387</v>
      </c>
      <c r="N32" s="11"/>
      <c r="O32" s="84">
        <v>5.16</v>
      </c>
      <c r="P32" s="60">
        <v>14</v>
      </c>
    </row>
    <row r="33" spans="2:16" ht="15" customHeight="1" x14ac:dyDescent="0.25">
      <c r="B33" s="365">
        <v>12</v>
      </c>
      <c r="C33" s="366"/>
      <c r="D33" s="367" t="s">
        <v>3090</v>
      </c>
      <c r="E33" s="368"/>
      <c r="F33" s="190" t="s">
        <v>3110</v>
      </c>
      <c r="G33" s="369">
        <v>4100126776</v>
      </c>
      <c r="H33" s="370"/>
      <c r="I33" s="371" t="s">
        <v>3092</v>
      </c>
      <c r="J33" s="372"/>
      <c r="K33" s="369" t="s">
        <v>53</v>
      </c>
      <c r="L33" s="368"/>
      <c r="M33" s="7" t="s">
        <v>387</v>
      </c>
      <c r="N33" s="11"/>
      <c r="O33" s="84">
        <v>5.16</v>
      </c>
      <c r="P33" s="60">
        <v>14</v>
      </c>
    </row>
    <row r="34" spans="2:16" ht="15" customHeight="1" x14ac:dyDescent="0.25">
      <c r="B34" s="365">
        <v>13</v>
      </c>
      <c r="C34" s="366"/>
      <c r="D34" s="367" t="s">
        <v>3090</v>
      </c>
      <c r="E34" s="368"/>
      <c r="F34" s="190" t="s">
        <v>3110</v>
      </c>
      <c r="G34" s="369">
        <v>4100126776</v>
      </c>
      <c r="H34" s="370"/>
      <c r="I34" s="371" t="s">
        <v>3092</v>
      </c>
      <c r="J34" s="372"/>
      <c r="K34" s="369" t="s">
        <v>53</v>
      </c>
      <c r="L34" s="368"/>
      <c r="M34" s="7" t="s">
        <v>387</v>
      </c>
      <c r="N34" s="11"/>
      <c r="O34" s="84">
        <v>5.16</v>
      </c>
      <c r="P34" s="60">
        <v>14</v>
      </c>
    </row>
    <row r="35" spans="2:16" ht="15" customHeight="1" x14ac:dyDescent="0.25">
      <c r="B35" s="365">
        <v>14</v>
      </c>
      <c r="C35" s="366"/>
      <c r="D35" s="367" t="s">
        <v>3090</v>
      </c>
      <c r="E35" s="368"/>
      <c r="F35" s="190" t="s">
        <v>3110</v>
      </c>
      <c r="G35" s="369">
        <v>4100126776</v>
      </c>
      <c r="H35" s="370"/>
      <c r="I35" s="371" t="s">
        <v>3092</v>
      </c>
      <c r="J35" s="372"/>
      <c r="K35" s="369" t="s">
        <v>53</v>
      </c>
      <c r="L35" s="368"/>
      <c r="M35" s="7" t="s">
        <v>387</v>
      </c>
      <c r="N35" s="11"/>
      <c r="O35" s="84">
        <v>5.16</v>
      </c>
      <c r="P35" s="60">
        <v>14</v>
      </c>
    </row>
    <row r="36" spans="2:16" ht="15" customHeight="1" x14ac:dyDescent="0.25">
      <c r="B36" s="365">
        <v>15</v>
      </c>
      <c r="C36" s="366"/>
      <c r="D36" s="367" t="s">
        <v>3090</v>
      </c>
      <c r="E36" s="368"/>
      <c r="F36" s="190" t="s">
        <v>3110</v>
      </c>
      <c r="G36" s="369">
        <v>4100126776</v>
      </c>
      <c r="H36" s="370"/>
      <c r="I36" s="371" t="s">
        <v>3092</v>
      </c>
      <c r="J36" s="372"/>
      <c r="K36" s="369" t="s">
        <v>53</v>
      </c>
      <c r="L36" s="368"/>
      <c r="M36" s="7" t="s">
        <v>387</v>
      </c>
      <c r="N36" s="11"/>
      <c r="O36" s="84">
        <v>5.16</v>
      </c>
      <c r="P36" s="60">
        <v>14</v>
      </c>
    </row>
    <row r="37" spans="2:16" ht="15" customHeight="1" x14ac:dyDescent="0.25">
      <c r="B37" s="416">
        <v>16</v>
      </c>
      <c r="C37" s="417"/>
      <c r="D37" s="367" t="s">
        <v>3090</v>
      </c>
      <c r="E37" s="368"/>
      <c r="F37" s="190" t="s">
        <v>3110</v>
      </c>
      <c r="G37" s="369">
        <v>4100126776</v>
      </c>
      <c r="H37" s="370"/>
      <c r="I37" s="371" t="s">
        <v>3092</v>
      </c>
      <c r="J37" s="372"/>
      <c r="K37" s="369" t="s">
        <v>53</v>
      </c>
      <c r="L37" s="368"/>
      <c r="M37" s="7" t="s">
        <v>387</v>
      </c>
      <c r="N37" s="11"/>
      <c r="O37" s="83">
        <v>3.65</v>
      </c>
      <c r="P37" s="60">
        <v>9</v>
      </c>
    </row>
    <row r="38" spans="2:16" ht="15" customHeight="1" x14ac:dyDescent="0.25">
      <c r="B38" s="378">
        <v>17</v>
      </c>
      <c r="C38" s="379"/>
      <c r="D38" s="367" t="s">
        <v>3090</v>
      </c>
      <c r="E38" s="368"/>
      <c r="F38" s="190" t="s">
        <v>3110</v>
      </c>
      <c r="G38" s="369">
        <v>4100126776</v>
      </c>
      <c r="H38" s="370"/>
      <c r="I38" s="371" t="s">
        <v>3092</v>
      </c>
      <c r="J38" s="372"/>
      <c r="K38" s="369" t="s">
        <v>53</v>
      </c>
      <c r="L38" s="368"/>
      <c r="M38" s="7" t="s">
        <v>3061</v>
      </c>
      <c r="N38" s="11"/>
      <c r="O38" s="82">
        <v>4.8499999999999996</v>
      </c>
      <c r="P38" s="60">
        <v>5</v>
      </c>
    </row>
    <row r="39" spans="2:16" ht="15" customHeight="1" x14ac:dyDescent="0.25">
      <c r="B39" s="365"/>
      <c r="C39" s="366"/>
      <c r="D39" s="367" t="s">
        <v>3090</v>
      </c>
      <c r="E39" s="368"/>
      <c r="F39" s="190" t="s">
        <v>3110</v>
      </c>
      <c r="G39" s="369">
        <v>4100126777</v>
      </c>
      <c r="H39" s="370"/>
      <c r="I39" s="371" t="s">
        <v>3092</v>
      </c>
      <c r="J39" s="372"/>
      <c r="K39" s="369" t="s">
        <v>147</v>
      </c>
      <c r="L39" s="368"/>
      <c r="M39" s="7" t="s">
        <v>387</v>
      </c>
      <c r="N39" s="11"/>
      <c r="O39" s="84"/>
      <c r="P39" s="60">
        <v>8</v>
      </c>
    </row>
    <row r="40" spans="2:16" ht="15" customHeight="1" x14ac:dyDescent="0.25">
      <c r="B40" s="365"/>
      <c r="C40" s="351"/>
      <c r="D40" s="375"/>
      <c r="E40" s="367"/>
      <c r="F40" s="190"/>
      <c r="G40" s="375"/>
      <c r="H40" s="367"/>
      <c r="I40" s="377"/>
      <c r="J40" s="371"/>
      <c r="K40" s="375"/>
      <c r="L40" s="367"/>
      <c r="M40" s="7"/>
      <c r="N40" s="11"/>
      <c r="O40" s="84"/>
      <c r="P40" s="60"/>
    </row>
    <row r="41" spans="2:16" ht="15" x14ac:dyDescent="0.25">
      <c r="B41" s="20"/>
      <c r="C41" s="45"/>
      <c r="D41" s="168"/>
      <c r="E41" s="41"/>
      <c r="F41" s="41"/>
      <c r="G41" s="41"/>
      <c r="H41" s="41"/>
      <c r="I41" s="41"/>
      <c r="K41" s="20"/>
      <c r="L41" s="45"/>
      <c r="M41" s="1"/>
      <c r="N41" s="1"/>
      <c r="O41" s="169">
        <f>SUM(O18:O39)</f>
        <v>96.36</v>
      </c>
    </row>
    <row r="42" spans="2:16" ht="15.75" x14ac:dyDescent="0.25">
      <c r="B42" s="356" t="s">
        <v>29</v>
      </c>
      <c r="C42" s="356"/>
      <c r="D42" s="356"/>
      <c r="E42" s="356"/>
      <c r="F42" s="356"/>
      <c r="G42" s="356"/>
      <c r="H42" s="356"/>
      <c r="I42" s="356"/>
      <c r="J42" s="356"/>
      <c r="K42" s="356"/>
      <c r="L42" s="356"/>
      <c r="M42" s="356"/>
      <c r="N42" s="79"/>
      <c r="O42" s="75"/>
      <c r="P42" s="73">
        <f>SUM(P18:P40)</f>
        <v>204</v>
      </c>
    </row>
    <row r="43" spans="2:16" ht="15" x14ac:dyDescent="0.25">
      <c r="B43" s="20"/>
      <c r="C43" s="45"/>
      <c r="D43" s="20"/>
      <c r="E43" s="45"/>
      <c r="F43" s="45"/>
      <c r="G43" s="20"/>
      <c r="I43" s="3"/>
      <c r="K43" s="20"/>
      <c r="L43" s="45"/>
      <c r="M43" s="1"/>
      <c r="N43" s="1"/>
      <c r="O43" s="86"/>
    </row>
    <row r="44" spans="2:16" ht="15" customHeight="1" x14ac:dyDescent="0.25">
      <c r="B44" s="1"/>
      <c r="C44" s="1"/>
      <c r="D44" s="1" t="s">
        <v>49</v>
      </c>
      <c r="E44" s="1" t="s">
        <v>1876</v>
      </c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 t="s">
        <v>3113</v>
      </c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 t="s">
        <v>3116</v>
      </c>
      <c r="E46" s="23"/>
      <c r="F46" s="23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 t="s">
        <v>3115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3114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autoFilter ref="B16:P42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124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K33:L33"/>
    <mergeCell ref="D34:E34"/>
    <mergeCell ref="G34:H34"/>
    <mergeCell ref="I34:J34"/>
    <mergeCell ref="K34:L34"/>
    <mergeCell ref="B32:C32"/>
    <mergeCell ref="D32:E32"/>
    <mergeCell ref="G32:H32"/>
    <mergeCell ref="I32:J32"/>
    <mergeCell ref="K32:L32"/>
    <mergeCell ref="B34:C34"/>
    <mergeCell ref="B40:C40"/>
    <mergeCell ref="D40:E40"/>
    <mergeCell ref="G40:H40"/>
    <mergeCell ref="I40:J40"/>
    <mergeCell ref="K40:L40"/>
    <mergeCell ref="B42:M42"/>
    <mergeCell ref="B37:C37"/>
    <mergeCell ref="D37:E37"/>
    <mergeCell ref="G37:H37"/>
    <mergeCell ref="I37:J37"/>
    <mergeCell ref="K37:L37"/>
    <mergeCell ref="B39:C39"/>
    <mergeCell ref="D39:E39"/>
    <mergeCell ref="G39:H39"/>
    <mergeCell ref="I39:J39"/>
    <mergeCell ref="K39:L39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8:C38"/>
    <mergeCell ref="D38:E38"/>
    <mergeCell ref="G38:H38"/>
    <mergeCell ref="I38:J38"/>
    <mergeCell ref="K38:L38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3:C33"/>
    <mergeCell ref="D33:E33"/>
    <mergeCell ref="G33:H33"/>
    <mergeCell ref="I33:J33"/>
  </mergeCells>
  <hyperlinks>
    <hyperlink ref="N4" r:id="rId1" xr:uid="{E2E04DFE-3310-449B-A450-CC8E011EF32E}"/>
  </hyperlinks>
  <pageMargins left="7.874015748031496E-2" right="7.874015748031496E-2" top="0.39370078740157483" bottom="0.27559055118110237" header="0" footer="0"/>
  <pageSetup paperSize="9" scale="72" orientation="portrait" r:id="rId2"/>
  <headerFooter alignWithMargins="0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8FE6-3564-44AE-B2A5-9A11EF865BA1}">
  <dimension ref="A1:P331"/>
  <sheetViews>
    <sheetView topLeftCell="A14" zoomScale="110" zoomScaleNormal="110" workbookViewId="0">
      <selection activeCell="O31" sqref="O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58">
        <v>46181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260196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SUM(O18:O34)+11.62</f>
        <v>89.99</v>
      </c>
      <c r="P17" s="60"/>
    </row>
    <row r="18" spans="1:16" ht="15" x14ac:dyDescent="0.25">
      <c r="A18" s="1"/>
      <c r="B18" s="378">
        <v>1</v>
      </c>
      <c r="C18" s="379"/>
      <c r="D18" s="386" t="s">
        <v>3096</v>
      </c>
      <c r="E18" s="382"/>
      <c r="F18" s="124" t="s">
        <v>3102</v>
      </c>
      <c r="G18" s="375">
        <v>4100126725</v>
      </c>
      <c r="H18" s="382"/>
      <c r="I18" s="377" t="s">
        <v>3097</v>
      </c>
      <c r="J18" s="359"/>
      <c r="K18" s="375" t="s">
        <v>73</v>
      </c>
      <c r="L18" s="376"/>
      <c r="M18" s="7" t="s">
        <v>387</v>
      </c>
      <c r="N18" s="8"/>
      <c r="O18" s="82">
        <v>4.4000000000000004</v>
      </c>
      <c r="P18" s="60">
        <v>33</v>
      </c>
    </row>
    <row r="19" spans="1:16" ht="15" x14ac:dyDescent="0.25">
      <c r="A19" s="1"/>
      <c r="B19" s="378">
        <v>2</v>
      </c>
      <c r="C19" s="379"/>
      <c r="D19" s="386" t="s">
        <v>3096</v>
      </c>
      <c r="E19" s="382"/>
      <c r="F19" s="124" t="s">
        <v>3102</v>
      </c>
      <c r="G19" s="375">
        <v>4100126725</v>
      </c>
      <c r="H19" s="382"/>
      <c r="I19" s="377" t="s">
        <v>3097</v>
      </c>
      <c r="J19" s="359"/>
      <c r="K19" s="375" t="s">
        <v>73</v>
      </c>
      <c r="L19" s="376"/>
      <c r="M19" s="7" t="s">
        <v>387</v>
      </c>
      <c r="N19" s="8"/>
      <c r="O19" s="82">
        <v>4.4000000000000004</v>
      </c>
      <c r="P19" s="60">
        <v>33</v>
      </c>
    </row>
    <row r="20" spans="1:16" ht="15" x14ac:dyDescent="0.25">
      <c r="A20" s="1"/>
      <c r="B20" s="378">
        <v>3</v>
      </c>
      <c r="C20" s="379"/>
      <c r="D20" s="386" t="s">
        <v>3096</v>
      </c>
      <c r="E20" s="382"/>
      <c r="F20" s="124" t="s">
        <v>3102</v>
      </c>
      <c r="G20" s="375">
        <v>4100126725</v>
      </c>
      <c r="H20" s="382"/>
      <c r="I20" s="377" t="s">
        <v>3097</v>
      </c>
      <c r="J20" s="359"/>
      <c r="K20" s="375" t="s">
        <v>73</v>
      </c>
      <c r="L20" s="376"/>
      <c r="M20" s="7" t="s">
        <v>387</v>
      </c>
      <c r="N20" s="8"/>
      <c r="O20" s="82">
        <v>4.4000000000000004</v>
      </c>
      <c r="P20" s="60">
        <v>33</v>
      </c>
    </row>
    <row r="21" spans="1:16" ht="15" x14ac:dyDescent="0.25">
      <c r="A21" s="1"/>
      <c r="B21" s="378">
        <v>4</v>
      </c>
      <c r="C21" s="379"/>
      <c r="D21" s="386" t="s">
        <v>3096</v>
      </c>
      <c r="E21" s="382"/>
      <c r="F21" s="124" t="s">
        <v>3102</v>
      </c>
      <c r="G21" s="375">
        <v>4100126725</v>
      </c>
      <c r="H21" s="382"/>
      <c r="I21" s="377" t="s">
        <v>3097</v>
      </c>
      <c r="J21" s="359"/>
      <c r="K21" s="375" t="s">
        <v>73</v>
      </c>
      <c r="L21" s="376"/>
      <c r="M21" s="7" t="s">
        <v>387</v>
      </c>
      <c r="N21" s="8"/>
      <c r="O21" s="82">
        <v>4.4800000000000004</v>
      </c>
      <c r="P21" s="60">
        <v>34</v>
      </c>
    </row>
    <row r="22" spans="1:16" ht="15" x14ac:dyDescent="0.25">
      <c r="A22" s="1"/>
      <c r="B22" s="378">
        <v>5</v>
      </c>
      <c r="C22" s="379"/>
      <c r="D22" s="386" t="s">
        <v>3096</v>
      </c>
      <c r="E22" s="382"/>
      <c r="F22" s="124" t="s">
        <v>3102</v>
      </c>
      <c r="G22" s="375">
        <v>4100126725</v>
      </c>
      <c r="H22" s="382"/>
      <c r="I22" s="377" t="s">
        <v>3097</v>
      </c>
      <c r="J22" s="359"/>
      <c r="K22" s="375" t="s">
        <v>73</v>
      </c>
      <c r="L22" s="376"/>
      <c r="M22" s="7" t="s">
        <v>415</v>
      </c>
      <c r="N22" s="8"/>
      <c r="O22" s="82">
        <v>4.72</v>
      </c>
      <c r="P22" s="60">
        <v>36</v>
      </c>
    </row>
    <row r="23" spans="1:16" ht="15" x14ac:dyDescent="0.25">
      <c r="A23" s="1"/>
      <c r="B23" s="378">
        <v>6</v>
      </c>
      <c r="C23" s="379"/>
      <c r="D23" s="386" t="s">
        <v>3096</v>
      </c>
      <c r="E23" s="382"/>
      <c r="F23" s="124" t="s">
        <v>3102</v>
      </c>
      <c r="G23" s="375">
        <v>4100126725</v>
      </c>
      <c r="H23" s="382"/>
      <c r="I23" s="377" t="s">
        <v>3097</v>
      </c>
      <c r="J23" s="359"/>
      <c r="K23" s="375" t="s">
        <v>73</v>
      </c>
      <c r="L23" s="376"/>
      <c r="M23" s="7" t="s">
        <v>415</v>
      </c>
      <c r="N23" s="8"/>
      <c r="O23" s="82">
        <v>4.72</v>
      </c>
      <c r="P23" s="60">
        <v>36</v>
      </c>
    </row>
    <row r="24" spans="1:16" ht="15" x14ac:dyDescent="0.25">
      <c r="A24" s="1"/>
      <c r="B24" s="378">
        <v>7</v>
      </c>
      <c r="C24" s="379"/>
      <c r="D24" s="386" t="s">
        <v>3096</v>
      </c>
      <c r="E24" s="382"/>
      <c r="F24" s="124" t="s">
        <v>3102</v>
      </c>
      <c r="G24" s="375">
        <v>4100126725</v>
      </c>
      <c r="H24" s="382"/>
      <c r="I24" s="377" t="s">
        <v>3097</v>
      </c>
      <c r="J24" s="359"/>
      <c r="K24" s="375" t="s">
        <v>73</v>
      </c>
      <c r="L24" s="376"/>
      <c r="M24" s="7" t="s">
        <v>415</v>
      </c>
      <c r="N24" s="8"/>
      <c r="O24" s="82">
        <v>4.22</v>
      </c>
      <c r="P24" s="60">
        <v>32</v>
      </c>
    </row>
    <row r="25" spans="1:16" ht="15" x14ac:dyDescent="0.25">
      <c r="A25" s="1"/>
      <c r="B25" s="378">
        <v>8</v>
      </c>
      <c r="C25" s="379"/>
      <c r="D25" s="386" t="s">
        <v>3096</v>
      </c>
      <c r="E25" s="382"/>
      <c r="F25" s="124" t="s">
        <v>3102</v>
      </c>
      <c r="G25" s="375">
        <v>4100126725</v>
      </c>
      <c r="H25" s="382"/>
      <c r="I25" s="377" t="s">
        <v>3097</v>
      </c>
      <c r="J25" s="359"/>
      <c r="K25" s="375" t="s">
        <v>73</v>
      </c>
      <c r="L25" s="376"/>
      <c r="M25" s="7" t="s">
        <v>3061</v>
      </c>
      <c r="N25" s="8"/>
      <c r="O25" s="82">
        <v>5.15</v>
      </c>
      <c r="P25" s="60">
        <v>41</v>
      </c>
    </row>
    <row r="26" spans="1:16" ht="15" x14ac:dyDescent="0.25">
      <c r="A26" s="1"/>
      <c r="B26" s="378">
        <v>9</v>
      </c>
      <c r="C26" s="379"/>
      <c r="D26" s="386" t="s">
        <v>3096</v>
      </c>
      <c r="E26" s="382"/>
      <c r="F26" s="124" t="s">
        <v>3102</v>
      </c>
      <c r="G26" s="375">
        <v>4100126725</v>
      </c>
      <c r="H26" s="382"/>
      <c r="I26" s="377" t="s">
        <v>3097</v>
      </c>
      <c r="J26" s="359"/>
      <c r="K26" s="375" t="s">
        <v>73</v>
      </c>
      <c r="L26" s="376"/>
      <c r="M26" s="7" t="s">
        <v>3061</v>
      </c>
      <c r="N26" s="8"/>
      <c r="O26" s="82">
        <v>5.08</v>
      </c>
      <c r="P26" s="60">
        <v>40</v>
      </c>
    </row>
    <row r="27" spans="1:16" ht="15" x14ac:dyDescent="0.25">
      <c r="A27" s="1"/>
      <c r="B27" s="378">
        <v>10</v>
      </c>
      <c r="C27" s="379"/>
      <c r="D27" s="386" t="s">
        <v>3103</v>
      </c>
      <c r="E27" s="382"/>
      <c r="F27" s="124" t="s">
        <v>3102</v>
      </c>
      <c r="G27" s="375">
        <v>4100126731</v>
      </c>
      <c r="H27" s="382"/>
      <c r="I27" s="377" t="s">
        <v>3104</v>
      </c>
      <c r="J27" s="359"/>
      <c r="K27" s="375" t="s">
        <v>73</v>
      </c>
      <c r="L27" s="376"/>
      <c r="M27" s="7" t="s">
        <v>387</v>
      </c>
      <c r="N27" s="8"/>
      <c r="O27" s="82">
        <v>4.26</v>
      </c>
      <c r="P27" s="60">
        <v>52</v>
      </c>
    </row>
    <row r="28" spans="1:16" ht="15" x14ac:dyDescent="0.25">
      <c r="A28" s="1"/>
      <c r="B28" s="378">
        <v>11</v>
      </c>
      <c r="C28" s="379"/>
      <c r="D28" s="386" t="s">
        <v>3105</v>
      </c>
      <c r="E28" s="382"/>
      <c r="F28" s="124" t="s">
        <v>3102</v>
      </c>
      <c r="G28" s="375">
        <v>4100126804</v>
      </c>
      <c r="H28" s="382"/>
      <c r="I28" s="377" t="s">
        <v>3106</v>
      </c>
      <c r="J28" s="359"/>
      <c r="K28" s="375" t="s">
        <v>73</v>
      </c>
      <c r="L28" s="376"/>
      <c r="M28" s="7" t="s">
        <v>415</v>
      </c>
      <c r="N28" s="8"/>
      <c r="O28" s="82">
        <v>3.99</v>
      </c>
      <c r="P28" s="60">
        <v>52</v>
      </c>
    </row>
    <row r="29" spans="1:16" ht="15" x14ac:dyDescent="0.25">
      <c r="A29" s="1"/>
      <c r="B29" s="378">
        <v>12</v>
      </c>
      <c r="C29" s="379"/>
      <c r="D29" s="386" t="s">
        <v>3090</v>
      </c>
      <c r="E29" s="382"/>
      <c r="F29" s="124" t="s">
        <v>3102</v>
      </c>
      <c r="G29" s="375">
        <v>4100126724</v>
      </c>
      <c r="H29" s="382"/>
      <c r="I29" s="377" t="s">
        <v>3092</v>
      </c>
      <c r="J29" s="359"/>
      <c r="K29" s="375" t="s">
        <v>73</v>
      </c>
      <c r="L29" s="376"/>
      <c r="M29" s="7" t="s">
        <v>387</v>
      </c>
      <c r="N29" s="8"/>
      <c r="O29" s="82">
        <v>5.16</v>
      </c>
      <c r="P29" s="60">
        <v>14</v>
      </c>
    </row>
    <row r="30" spans="1:16" ht="15" x14ac:dyDescent="0.25">
      <c r="A30" s="1"/>
      <c r="B30" s="378">
        <v>13</v>
      </c>
      <c r="C30" s="379"/>
      <c r="D30" s="386" t="s">
        <v>3090</v>
      </c>
      <c r="E30" s="382"/>
      <c r="F30" s="124" t="s">
        <v>3102</v>
      </c>
      <c r="G30" s="375">
        <v>4100126724</v>
      </c>
      <c r="H30" s="382"/>
      <c r="I30" s="377" t="s">
        <v>3092</v>
      </c>
      <c r="J30" s="359"/>
      <c r="K30" s="375" t="s">
        <v>73</v>
      </c>
      <c r="L30" s="376"/>
      <c r="M30" s="7" t="s">
        <v>387</v>
      </c>
      <c r="N30" s="8"/>
      <c r="O30" s="82">
        <v>5.16</v>
      </c>
      <c r="P30" s="60">
        <v>14</v>
      </c>
    </row>
    <row r="31" spans="1:16" ht="15" x14ac:dyDescent="0.25">
      <c r="A31" s="1"/>
      <c r="B31" s="378">
        <v>14</v>
      </c>
      <c r="C31" s="379"/>
      <c r="D31" s="386" t="s">
        <v>3090</v>
      </c>
      <c r="E31" s="382"/>
      <c r="F31" s="124" t="s">
        <v>3102</v>
      </c>
      <c r="G31" s="375">
        <v>4100126724</v>
      </c>
      <c r="H31" s="382"/>
      <c r="I31" s="377" t="s">
        <v>3092</v>
      </c>
      <c r="J31" s="359"/>
      <c r="K31" s="375" t="s">
        <v>73</v>
      </c>
      <c r="L31" s="376"/>
      <c r="M31" s="7" t="s">
        <v>387</v>
      </c>
      <c r="N31" s="8"/>
      <c r="O31" s="82">
        <v>4.8499999999999996</v>
      </c>
      <c r="P31" s="60">
        <v>13</v>
      </c>
    </row>
    <row r="32" spans="1:16" ht="15" x14ac:dyDescent="0.25">
      <c r="A32" s="1"/>
      <c r="B32" s="378">
        <v>15</v>
      </c>
      <c r="C32" s="379"/>
      <c r="D32" s="386" t="s">
        <v>3090</v>
      </c>
      <c r="E32" s="382"/>
      <c r="F32" s="124" t="s">
        <v>3102</v>
      </c>
      <c r="G32" s="375">
        <v>4100126724</v>
      </c>
      <c r="H32" s="382"/>
      <c r="I32" s="377" t="s">
        <v>3092</v>
      </c>
      <c r="J32" s="359"/>
      <c r="K32" s="375" t="s">
        <v>73</v>
      </c>
      <c r="L32" s="376"/>
      <c r="M32" s="7" t="s">
        <v>3061</v>
      </c>
      <c r="N32" s="8"/>
      <c r="O32" s="82">
        <v>4.54</v>
      </c>
      <c r="P32" s="60">
        <v>12</v>
      </c>
    </row>
    <row r="33" spans="1:16" ht="15" x14ac:dyDescent="0.25">
      <c r="A33" s="1"/>
      <c r="B33" s="378">
        <v>16</v>
      </c>
      <c r="C33" s="379"/>
      <c r="D33" s="386" t="s">
        <v>3090</v>
      </c>
      <c r="E33" s="382"/>
      <c r="F33" s="124" t="s">
        <v>3102</v>
      </c>
      <c r="G33" s="375">
        <v>4100126724</v>
      </c>
      <c r="H33" s="382"/>
      <c r="I33" s="377" t="s">
        <v>3092</v>
      </c>
      <c r="J33" s="359"/>
      <c r="K33" s="375" t="s">
        <v>73</v>
      </c>
      <c r="L33" s="376"/>
      <c r="M33" s="7" t="s">
        <v>3061</v>
      </c>
      <c r="N33" s="8"/>
      <c r="O33" s="82">
        <v>4.54</v>
      </c>
      <c r="P33" s="60">
        <v>12</v>
      </c>
    </row>
    <row r="34" spans="1:16" ht="15" x14ac:dyDescent="0.25">
      <c r="A34" s="1"/>
      <c r="B34" s="378">
        <v>17</v>
      </c>
      <c r="C34" s="379"/>
      <c r="D34" s="386" t="s">
        <v>3090</v>
      </c>
      <c r="E34" s="382"/>
      <c r="F34" s="124" t="s">
        <v>3102</v>
      </c>
      <c r="G34" s="375">
        <v>4100126724</v>
      </c>
      <c r="H34" s="382"/>
      <c r="I34" s="377" t="s">
        <v>3092</v>
      </c>
      <c r="J34" s="359"/>
      <c r="K34" s="375" t="s">
        <v>73</v>
      </c>
      <c r="L34" s="376"/>
      <c r="M34" s="7" t="s">
        <v>3061</v>
      </c>
      <c r="N34" s="8"/>
      <c r="O34" s="82">
        <v>4.3</v>
      </c>
      <c r="P34" s="60">
        <v>11</v>
      </c>
    </row>
    <row r="35" spans="1:16" ht="15" x14ac:dyDescent="0.25">
      <c r="A35" s="1"/>
      <c r="B35" s="173" t="s">
        <v>37</v>
      </c>
      <c r="C35" s="174"/>
      <c r="D35" s="50"/>
      <c r="E35" s="61"/>
      <c r="F35" s="61"/>
      <c r="G35" s="50"/>
      <c r="H35" s="62"/>
      <c r="I35" s="63"/>
      <c r="J35" s="62"/>
      <c r="K35" s="50"/>
      <c r="L35" s="61"/>
      <c r="M35" s="8"/>
      <c r="N35" s="8"/>
      <c r="O35" s="170">
        <f>SUM(O36:O40)+10</f>
        <v>37.9</v>
      </c>
      <c r="P35" s="60"/>
    </row>
    <row r="36" spans="1:16" ht="15" x14ac:dyDescent="0.25">
      <c r="A36" s="1"/>
      <c r="B36" s="375">
        <v>18</v>
      </c>
      <c r="C36" s="376"/>
      <c r="D36" s="386" t="s">
        <v>3004</v>
      </c>
      <c r="E36" s="382"/>
      <c r="F36" s="124" t="s">
        <v>3102</v>
      </c>
      <c r="G36" s="375">
        <v>4100126727</v>
      </c>
      <c r="H36" s="382"/>
      <c r="I36" s="377" t="s">
        <v>3005</v>
      </c>
      <c r="J36" s="359"/>
      <c r="K36" s="375" t="s">
        <v>73</v>
      </c>
      <c r="L36" s="376"/>
      <c r="M36" s="7" t="s">
        <v>3061</v>
      </c>
      <c r="N36" s="8"/>
      <c r="O36" s="82">
        <v>5.7</v>
      </c>
      <c r="P36" s="60">
        <v>8</v>
      </c>
    </row>
    <row r="37" spans="1:16" ht="15" x14ac:dyDescent="0.25">
      <c r="A37" s="1"/>
      <c r="B37" s="375">
        <v>19</v>
      </c>
      <c r="C37" s="376"/>
      <c r="D37" s="386" t="s">
        <v>3004</v>
      </c>
      <c r="E37" s="382"/>
      <c r="F37" s="124" t="s">
        <v>3102</v>
      </c>
      <c r="G37" s="375">
        <v>4100126727</v>
      </c>
      <c r="H37" s="382"/>
      <c r="I37" s="377" t="s">
        <v>3005</v>
      </c>
      <c r="J37" s="359"/>
      <c r="K37" s="375" t="s">
        <v>73</v>
      </c>
      <c r="L37" s="376"/>
      <c r="M37" s="7" t="s">
        <v>3061</v>
      </c>
      <c r="N37" s="8"/>
      <c r="O37" s="82">
        <v>5.7</v>
      </c>
      <c r="P37" s="60">
        <v>8</v>
      </c>
    </row>
    <row r="38" spans="1:16" ht="15" x14ac:dyDescent="0.25">
      <c r="A38" s="1"/>
      <c r="B38" s="375">
        <v>20</v>
      </c>
      <c r="C38" s="376"/>
      <c r="D38" s="386" t="s">
        <v>3004</v>
      </c>
      <c r="E38" s="382"/>
      <c r="F38" s="124" t="s">
        <v>3102</v>
      </c>
      <c r="G38" s="375">
        <v>4100126727</v>
      </c>
      <c r="H38" s="382"/>
      <c r="I38" s="377" t="s">
        <v>3005</v>
      </c>
      <c r="J38" s="359"/>
      <c r="K38" s="375" t="s">
        <v>73</v>
      </c>
      <c r="L38" s="376"/>
      <c r="M38" s="7" t="s">
        <v>3061</v>
      </c>
      <c r="N38" s="8"/>
      <c r="O38" s="82">
        <v>5.7</v>
      </c>
      <c r="P38" s="60">
        <v>8</v>
      </c>
    </row>
    <row r="39" spans="1:16" ht="15" x14ac:dyDescent="0.25">
      <c r="A39" s="1"/>
      <c r="B39" s="375">
        <v>21</v>
      </c>
      <c r="C39" s="376"/>
      <c r="D39" s="386" t="s">
        <v>3004</v>
      </c>
      <c r="E39" s="382"/>
      <c r="F39" s="124" t="s">
        <v>3102</v>
      </c>
      <c r="G39" s="375">
        <v>4100126727</v>
      </c>
      <c r="H39" s="382"/>
      <c r="I39" s="377" t="s">
        <v>3005</v>
      </c>
      <c r="J39" s="359"/>
      <c r="K39" s="375" t="s">
        <v>73</v>
      </c>
      <c r="L39" s="376"/>
      <c r="M39" s="7" t="s">
        <v>3061</v>
      </c>
      <c r="N39" s="8"/>
      <c r="O39" s="82">
        <v>5.7</v>
      </c>
      <c r="P39" s="60">
        <v>8</v>
      </c>
    </row>
    <row r="40" spans="1:16" ht="15" x14ac:dyDescent="0.25">
      <c r="A40" s="1"/>
      <c r="B40" s="375">
        <v>22</v>
      </c>
      <c r="C40" s="376"/>
      <c r="D40" s="386" t="s">
        <v>3004</v>
      </c>
      <c r="E40" s="382"/>
      <c r="F40" s="124" t="s">
        <v>3102</v>
      </c>
      <c r="G40" s="375">
        <v>4100126727</v>
      </c>
      <c r="H40" s="382"/>
      <c r="I40" s="377" t="s">
        <v>3005</v>
      </c>
      <c r="J40" s="359"/>
      <c r="K40" s="375" t="s">
        <v>73</v>
      </c>
      <c r="L40" s="376"/>
      <c r="M40" s="7" t="s">
        <v>3061</v>
      </c>
      <c r="N40" s="8"/>
      <c r="O40" s="81">
        <v>5.0999999999999996</v>
      </c>
      <c r="P40" s="60">
        <v>7</v>
      </c>
    </row>
    <row r="41" spans="1:16" ht="15" customHeight="1" x14ac:dyDescent="0.25">
      <c r="B41" s="365"/>
      <c r="C41" s="366"/>
      <c r="D41" s="367"/>
      <c r="E41" s="368"/>
      <c r="F41" s="190"/>
      <c r="G41" s="369"/>
      <c r="H41" s="370"/>
      <c r="I41" s="391"/>
      <c r="J41" s="370"/>
      <c r="K41" s="369"/>
      <c r="L41" s="368"/>
      <c r="M41" s="7"/>
      <c r="N41" s="11"/>
      <c r="O41" s="84"/>
      <c r="P41" s="60"/>
    </row>
    <row r="42" spans="1:16" ht="15" x14ac:dyDescent="0.25">
      <c r="A42" s="1"/>
      <c r="B42" s="76"/>
      <c r="C42" s="65"/>
      <c r="D42" s="392"/>
      <c r="E42" s="393"/>
      <c r="F42" s="393"/>
      <c r="G42" s="393"/>
      <c r="H42" s="393"/>
      <c r="I42" s="393"/>
      <c r="J42" s="62"/>
      <c r="K42" s="50"/>
      <c r="L42" s="61"/>
      <c r="M42" s="8"/>
      <c r="N42" s="8"/>
      <c r="O42" s="139">
        <f>SUM(O18:O34)+SUM(O36:O40)</f>
        <v>106.26999999999998</v>
      </c>
      <c r="P42" s="60"/>
    </row>
    <row r="43" spans="1:16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79"/>
      <c r="O43" s="75"/>
      <c r="P43" s="73">
        <f>SUM(P18:P41)</f>
        <v>537</v>
      </c>
    </row>
    <row r="44" spans="1:16" ht="15" x14ac:dyDescent="0.25">
      <c r="A44" s="1"/>
      <c r="B44" s="20"/>
      <c r="C44" s="45"/>
      <c r="D44" s="20"/>
      <c r="E44" s="45"/>
      <c r="F44" s="45"/>
      <c r="G44" s="20"/>
      <c r="I44" s="3"/>
      <c r="K44" s="20"/>
      <c r="L44" s="45"/>
      <c r="M44" s="1"/>
      <c r="N44" s="1"/>
      <c r="O44" s="86"/>
    </row>
    <row r="45" spans="1:16" ht="3.75" customHeight="1" x14ac:dyDescent="0.25">
      <c r="A45" s="1"/>
      <c r="B45" s="1"/>
      <c r="C45" s="1"/>
      <c r="D45" s="17"/>
      <c r="E45" s="20"/>
      <c r="F45" s="20"/>
      <c r="G45" s="20"/>
      <c r="H45" s="3"/>
      <c r="I45" s="3"/>
      <c r="J45" s="1"/>
      <c r="K45" s="1"/>
      <c r="L45" s="1"/>
      <c r="M45" s="1"/>
      <c r="N45" s="1"/>
      <c r="O45" s="1"/>
    </row>
    <row r="46" spans="1:16" ht="15" customHeight="1" x14ac:dyDescent="0.25">
      <c r="A46" s="1"/>
      <c r="B46" s="1"/>
      <c r="C46" s="1"/>
      <c r="D46" s="1" t="s">
        <v>49</v>
      </c>
      <c r="E46" s="1" t="s">
        <v>3107</v>
      </c>
      <c r="G46" s="397"/>
      <c r="H46" s="396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 t="s">
        <v>3108</v>
      </c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 t="s">
        <v>31</v>
      </c>
      <c r="E48" s="23"/>
      <c r="F48" s="23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 t="s">
        <v>3109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 t="s">
        <v>1433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F72" s="1"/>
    </row>
    <row r="73" spans="1:15" ht="15" x14ac:dyDescent="0.25">
      <c r="F73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126">
    <mergeCell ref="F10:N10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5:C25"/>
    <mergeCell ref="D25:E25"/>
    <mergeCell ref="G25:H25"/>
    <mergeCell ref="I25:J25"/>
    <mergeCell ref="K25:L25"/>
    <mergeCell ref="B43:M43"/>
    <mergeCell ref="G46:H46"/>
    <mergeCell ref="B41:C41"/>
    <mergeCell ref="D41:E41"/>
    <mergeCell ref="G41:H41"/>
    <mergeCell ref="I41:J41"/>
    <mergeCell ref="K41:L41"/>
    <mergeCell ref="D42:I42"/>
    <mergeCell ref="B36:C36"/>
    <mergeCell ref="D36:E36"/>
    <mergeCell ref="G36:H36"/>
    <mergeCell ref="I36:J36"/>
    <mergeCell ref="K36:L36"/>
    <mergeCell ref="B38:C38"/>
    <mergeCell ref="D38:E38"/>
    <mergeCell ref="G38:H38"/>
    <mergeCell ref="I38:J38"/>
    <mergeCell ref="K38:L38"/>
    <mergeCell ref="B26:C2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7:C37"/>
    <mergeCell ref="D37:E37"/>
    <mergeCell ref="G37:H37"/>
    <mergeCell ref="I37:J37"/>
    <mergeCell ref="K37:L37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1E6E-054F-4993-91C4-890C3F58311F}">
  <sheetPr>
    <pageSetUpPr fitToPage="1"/>
  </sheetPr>
  <dimension ref="A1:O306"/>
  <sheetViews>
    <sheetView zoomScaleNormal="100" workbookViewId="0">
      <selection activeCell="D23" sqref="D2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4.57031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" customWidth="1"/>
    <col min="14" max="14" width="11.28515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58">
        <v>46181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260195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178" t="s">
        <v>375</v>
      </c>
      <c r="E16" s="179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201" t="s">
        <v>22</v>
      </c>
      <c r="C17" s="254"/>
      <c r="D17" s="239"/>
      <c r="E17" s="247"/>
      <c r="F17" s="239"/>
      <c r="G17" s="247"/>
      <c r="H17" s="248"/>
      <c r="I17" s="247"/>
      <c r="J17" s="239"/>
      <c r="K17" s="247"/>
      <c r="L17" s="239"/>
      <c r="M17" s="239"/>
      <c r="N17" s="255">
        <f>SUM(N18:N28)+10</f>
        <v>65.680000000000007</v>
      </c>
      <c r="O17" s="240"/>
    </row>
    <row r="18" spans="1:15" ht="15" x14ac:dyDescent="0.25">
      <c r="A18" s="1"/>
      <c r="B18" s="365">
        <v>1</v>
      </c>
      <c r="C18" s="366"/>
      <c r="D18" s="132" t="s">
        <v>2466</v>
      </c>
      <c r="E18" s="115" t="s">
        <v>3095</v>
      </c>
      <c r="F18" s="355">
        <v>4100126762</v>
      </c>
      <c r="G18" s="354"/>
      <c r="H18" s="398" t="s">
        <v>3073</v>
      </c>
      <c r="I18" s="399"/>
      <c r="J18" s="355" t="s">
        <v>1009</v>
      </c>
      <c r="K18" s="352"/>
      <c r="L18" s="27" t="s">
        <v>2828</v>
      </c>
      <c r="M18" s="26"/>
      <c r="N18" s="84">
        <v>7.96</v>
      </c>
      <c r="O18" s="109">
        <v>10</v>
      </c>
    </row>
    <row r="19" spans="1:15" ht="15" x14ac:dyDescent="0.25">
      <c r="A19" s="1"/>
      <c r="B19" s="416">
        <v>2</v>
      </c>
      <c r="C19" s="417"/>
      <c r="D19" s="132" t="s">
        <v>2466</v>
      </c>
      <c r="E19" s="115" t="s">
        <v>3095</v>
      </c>
      <c r="F19" s="355">
        <v>4100126762</v>
      </c>
      <c r="G19" s="354"/>
      <c r="H19" s="398" t="s">
        <v>3073</v>
      </c>
      <c r="I19" s="399"/>
      <c r="J19" s="355" t="s">
        <v>1009</v>
      </c>
      <c r="K19" s="352"/>
      <c r="L19" s="27" t="s">
        <v>2828</v>
      </c>
      <c r="M19" s="26"/>
      <c r="N19" s="83">
        <v>7.96</v>
      </c>
      <c r="O19" s="109">
        <v>10</v>
      </c>
    </row>
    <row r="20" spans="1:15" ht="15" x14ac:dyDescent="0.25">
      <c r="A20" s="1"/>
      <c r="B20" s="378">
        <v>3</v>
      </c>
      <c r="C20" s="379"/>
      <c r="D20" s="132" t="s">
        <v>2466</v>
      </c>
      <c r="E20" s="115" t="s">
        <v>3095</v>
      </c>
      <c r="F20" s="355">
        <v>4100126762</v>
      </c>
      <c r="G20" s="354"/>
      <c r="H20" s="398" t="s">
        <v>3073</v>
      </c>
      <c r="I20" s="399"/>
      <c r="J20" s="355" t="s">
        <v>1009</v>
      </c>
      <c r="K20" s="352"/>
      <c r="L20" s="27" t="s">
        <v>2828</v>
      </c>
      <c r="M20" s="26"/>
      <c r="N20" s="82">
        <v>8.8800000000000008</v>
      </c>
      <c r="O20" s="109">
        <v>10</v>
      </c>
    </row>
    <row r="21" spans="1:15" ht="15" x14ac:dyDescent="0.25">
      <c r="A21" s="1"/>
      <c r="B21" s="76"/>
      <c r="C21" s="69"/>
      <c r="D21" s="160" t="s">
        <v>3096</v>
      </c>
      <c r="E21" s="115" t="s">
        <v>3095</v>
      </c>
      <c r="F21" s="355">
        <v>4100126756</v>
      </c>
      <c r="G21" s="354"/>
      <c r="H21" s="398" t="s">
        <v>3097</v>
      </c>
      <c r="I21" s="399"/>
      <c r="J21" s="355" t="s">
        <v>1009</v>
      </c>
      <c r="K21" s="352"/>
      <c r="L21" s="27" t="s">
        <v>387</v>
      </c>
      <c r="M21" s="8"/>
      <c r="N21" s="84"/>
      <c r="O21" s="60">
        <v>8</v>
      </c>
    </row>
    <row r="22" spans="1:15" ht="15" x14ac:dyDescent="0.25">
      <c r="A22" s="1"/>
      <c r="B22" s="375">
        <v>4</v>
      </c>
      <c r="C22" s="376"/>
      <c r="D22" s="132" t="s">
        <v>3004</v>
      </c>
      <c r="E22" s="115" t="s">
        <v>3095</v>
      </c>
      <c r="F22" s="355">
        <v>4100126759</v>
      </c>
      <c r="G22" s="354"/>
      <c r="H22" s="398" t="s">
        <v>3005</v>
      </c>
      <c r="I22" s="399"/>
      <c r="J22" s="355" t="s">
        <v>1009</v>
      </c>
      <c r="K22" s="352"/>
      <c r="L22" s="27" t="s">
        <v>3061</v>
      </c>
      <c r="M22" s="26"/>
      <c r="N22" s="81">
        <v>5.7</v>
      </c>
      <c r="O22" s="109">
        <v>8</v>
      </c>
    </row>
    <row r="23" spans="1:15" ht="15" x14ac:dyDescent="0.25">
      <c r="A23" s="1"/>
      <c r="B23" s="375">
        <v>5</v>
      </c>
      <c r="C23" s="376"/>
      <c r="D23" s="132" t="s">
        <v>3004</v>
      </c>
      <c r="E23" s="115" t="s">
        <v>3095</v>
      </c>
      <c r="F23" s="355">
        <v>4100126759</v>
      </c>
      <c r="G23" s="354"/>
      <c r="H23" s="398" t="s">
        <v>3005</v>
      </c>
      <c r="I23" s="399"/>
      <c r="J23" s="355" t="s">
        <v>1009</v>
      </c>
      <c r="K23" s="352"/>
      <c r="L23" s="27" t="s">
        <v>3061</v>
      </c>
      <c r="M23" s="26"/>
      <c r="N23" s="81">
        <v>5.7</v>
      </c>
      <c r="O23" s="109">
        <v>8</v>
      </c>
    </row>
    <row r="24" spans="1:15" ht="15" x14ac:dyDescent="0.25">
      <c r="A24" s="1"/>
      <c r="B24" s="375">
        <v>6</v>
      </c>
      <c r="C24" s="376"/>
      <c r="D24" s="132" t="s">
        <v>3004</v>
      </c>
      <c r="E24" s="115" t="s">
        <v>3095</v>
      </c>
      <c r="F24" s="355">
        <v>4100126759</v>
      </c>
      <c r="G24" s="354"/>
      <c r="H24" s="398" t="s">
        <v>3005</v>
      </c>
      <c r="I24" s="399"/>
      <c r="J24" s="355" t="s">
        <v>1009</v>
      </c>
      <c r="K24" s="352"/>
      <c r="L24" s="27" t="s">
        <v>3061</v>
      </c>
      <c r="M24" s="26"/>
      <c r="N24" s="81">
        <v>7.1</v>
      </c>
      <c r="O24" s="109">
        <v>7</v>
      </c>
    </row>
    <row r="25" spans="1:15" ht="15" x14ac:dyDescent="0.25">
      <c r="A25" s="1"/>
      <c r="B25" s="375">
        <v>7</v>
      </c>
      <c r="C25" s="376"/>
      <c r="D25" s="132" t="s">
        <v>3090</v>
      </c>
      <c r="E25" s="115" t="s">
        <v>3095</v>
      </c>
      <c r="F25" s="355">
        <v>4100126755</v>
      </c>
      <c r="G25" s="354"/>
      <c r="H25" s="398" t="s">
        <v>3092</v>
      </c>
      <c r="I25" s="399"/>
      <c r="J25" s="355" t="s">
        <v>1009</v>
      </c>
      <c r="K25" s="352"/>
      <c r="L25" s="27" t="s">
        <v>387</v>
      </c>
      <c r="M25" s="26"/>
      <c r="N25" s="81">
        <v>3.92</v>
      </c>
      <c r="O25" s="109">
        <v>10</v>
      </c>
    </row>
    <row r="26" spans="1:15" ht="15" x14ac:dyDescent="0.25">
      <c r="A26" s="1"/>
      <c r="B26" s="375">
        <v>8</v>
      </c>
      <c r="C26" s="376"/>
      <c r="D26" s="132" t="s">
        <v>3090</v>
      </c>
      <c r="E26" s="115" t="s">
        <v>3095</v>
      </c>
      <c r="F26" s="355">
        <v>4100126755</v>
      </c>
      <c r="G26" s="354"/>
      <c r="H26" s="398" t="s">
        <v>3092</v>
      </c>
      <c r="I26" s="399"/>
      <c r="J26" s="355" t="s">
        <v>1009</v>
      </c>
      <c r="K26" s="352"/>
      <c r="L26" s="27" t="s">
        <v>387</v>
      </c>
      <c r="M26" s="26"/>
      <c r="N26" s="81">
        <v>3.92</v>
      </c>
      <c r="O26" s="109">
        <v>10</v>
      </c>
    </row>
    <row r="27" spans="1:15" ht="15" x14ac:dyDescent="0.25">
      <c r="A27" s="1"/>
      <c r="B27" s="375">
        <v>9</v>
      </c>
      <c r="C27" s="376"/>
      <c r="D27" s="132" t="s">
        <v>3090</v>
      </c>
      <c r="E27" s="115" t="s">
        <v>3095</v>
      </c>
      <c r="F27" s="355">
        <v>4100126755</v>
      </c>
      <c r="G27" s="354"/>
      <c r="H27" s="398" t="s">
        <v>3092</v>
      </c>
      <c r="I27" s="399"/>
      <c r="J27" s="355" t="s">
        <v>1009</v>
      </c>
      <c r="K27" s="352"/>
      <c r="L27" s="27" t="s">
        <v>3061</v>
      </c>
      <c r="M27" s="26"/>
      <c r="N27" s="81">
        <v>4.54</v>
      </c>
      <c r="O27" s="109">
        <v>12</v>
      </c>
    </row>
    <row r="28" spans="1:15" ht="15" x14ac:dyDescent="0.25">
      <c r="A28" s="1"/>
      <c r="B28" s="76"/>
      <c r="C28" s="69"/>
      <c r="D28" s="160"/>
      <c r="E28" s="124"/>
      <c r="F28" s="124"/>
      <c r="G28" s="57"/>
      <c r="H28" s="207"/>
      <c r="I28" s="251"/>
      <c r="J28" s="124"/>
      <c r="K28" s="122"/>
      <c r="L28" s="7"/>
      <c r="M28" s="8"/>
      <c r="N28" s="84"/>
      <c r="O28" s="60"/>
    </row>
    <row r="29" spans="1:15" ht="15" x14ac:dyDescent="0.25">
      <c r="A29" s="1"/>
      <c r="B29" s="76"/>
      <c r="C29" s="65"/>
      <c r="D29" s="392"/>
      <c r="E29" s="393"/>
      <c r="F29" s="393"/>
      <c r="G29" s="393"/>
      <c r="H29" s="393"/>
      <c r="I29" s="62"/>
      <c r="J29" s="50"/>
      <c r="K29" s="61"/>
      <c r="L29" s="8"/>
      <c r="M29" s="8"/>
      <c r="N29" s="139">
        <f>SUM(N18:N28)</f>
        <v>55.680000000000007</v>
      </c>
      <c r="O29" s="60"/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93</v>
      </c>
    </row>
    <row r="31" spans="1:15" ht="15" x14ac:dyDescent="0.25">
      <c r="A31" s="1"/>
      <c r="B31" s="20"/>
      <c r="C31" s="45"/>
      <c r="D31" s="20"/>
      <c r="E31" s="45"/>
      <c r="F31" s="20"/>
      <c r="H31" s="3"/>
      <c r="J31" s="20"/>
      <c r="K31" s="45"/>
      <c r="L31" s="1"/>
      <c r="M31" s="1"/>
      <c r="N31" s="86"/>
    </row>
    <row r="32" spans="1:15" ht="3.75" customHeight="1" x14ac:dyDescent="0.25">
      <c r="A32" s="1"/>
      <c r="B32" s="1"/>
      <c r="C32" s="1"/>
      <c r="D32" s="17"/>
      <c r="E32" s="20"/>
      <c r="F32" s="20"/>
      <c r="G32" s="3"/>
      <c r="H32" s="3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49</v>
      </c>
      <c r="E33" s="1" t="s">
        <v>3098</v>
      </c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3099</v>
      </c>
      <c r="E34" s="3"/>
      <c r="F34" s="3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1587</v>
      </c>
      <c r="E35" s="23"/>
      <c r="F35" s="23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3100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3101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290" ht="8.25" customHeight="1" x14ac:dyDescent="0.2"/>
    <row r="292" ht="8.25" customHeight="1" x14ac:dyDescent="0.2"/>
    <row r="294" ht="9" customHeight="1" x14ac:dyDescent="0.2"/>
    <row r="296" ht="7.5" customHeight="1" x14ac:dyDescent="0.2"/>
    <row r="298" ht="6.75" customHeight="1" x14ac:dyDescent="0.2"/>
    <row r="300" ht="7.5" customHeight="1" x14ac:dyDescent="0.2"/>
    <row r="302" ht="9" customHeight="1" x14ac:dyDescent="0.2"/>
    <row r="304" ht="7.5" customHeight="1" x14ac:dyDescent="0.2"/>
    <row r="306" ht="8.25" customHeight="1" x14ac:dyDescent="0.2"/>
  </sheetData>
  <autoFilter ref="B16:O17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49">
    <mergeCell ref="B30:L30"/>
    <mergeCell ref="B18:C18"/>
    <mergeCell ref="F18:G18"/>
    <mergeCell ref="H18:I18"/>
    <mergeCell ref="J18:K18"/>
    <mergeCell ref="B19:C19"/>
    <mergeCell ref="F19:G19"/>
    <mergeCell ref="H19:I19"/>
    <mergeCell ref="J19:K19"/>
    <mergeCell ref="B20:C20"/>
    <mergeCell ref="F20:G20"/>
    <mergeCell ref="H20:I20"/>
    <mergeCell ref="D29:H29"/>
    <mergeCell ref="J20:K20"/>
    <mergeCell ref="F21:G21"/>
    <mergeCell ref="H21:I21"/>
    <mergeCell ref="E6:J6"/>
    <mergeCell ref="E10:K10"/>
    <mergeCell ref="E12:F12"/>
    <mergeCell ref="M14:N14"/>
    <mergeCell ref="B16:C16"/>
    <mergeCell ref="F16:G16"/>
    <mergeCell ref="H16:I16"/>
    <mergeCell ref="J16:K16"/>
    <mergeCell ref="J21:K21"/>
    <mergeCell ref="B22:C22"/>
    <mergeCell ref="F22:G22"/>
    <mergeCell ref="H22:I22"/>
    <mergeCell ref="J22:K22"/>
    <mergeCell ref="B23:C23"/>
    <mergeCell ref="F23:G23"/>
    <mergeCell ref="H23:I23"/>
    <mergeCell ref="J23:K23"/>
    <mergeCell ref="B24:C24"/>
    <mergeCell ref="F24:G24"/>
    <mergeCell ref="H24:I24"/>
    <mergeCell ref="J24:K24"/>
    <mergeCell ref="B27:C27"/>
    <mergeCell ref="F27:G27"/>
    <mergeCell ref="H27:I27"/>
    <mergeCell ref="J27:K27"/>
    <mergeCell ref="B25:C25"/>
    <mergeCell ref="F25:G25"/>
    <mergeCell ref="H25:I25"/>
    <mergeCell ref="J25:K25"/>
    <mergeCell ref="B26:C26"/>
    <mergeCell ref="F26:G26"/>
    <mergeCell ref="H26:I26"/>
    <mergeCell ref="J26:K26"/>
  </mergeCells>
  <hyperlinks>
    <hyperlink ref="M4" r:id="rId1" xr:uid="{363D12FE-2A30-4BD2-B54C-CCC4F6A7B600}"/>
  </hyperlinks>
  <pageMargins left="0.23622047244094491" right="0.23622047244094491" top="0.11811023622047245" bottom="0.11811023622047245" header="0" footer="0"/>
  <pageSetup paperSize="9" scale="73" orientation="portrait" r:id="rId2"/>
  <headerFooter alignWithMargins="0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29BF1-08D6-4ED6-B7EA-BB16821E30CE}">
  <sheetPr>
    <pageSetUpPr fitToPage="1"/>
  </sheetPr>
  <dimension ref="A1:O303"/>
  <sheetViews>
    <sheetView workbookViewId="0">
      <selection activeCell="Q31" sqref="Q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58">
        <v>46181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260194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SUM(N18:N25)+11.16</f>
        <v>42.52000000000001</v>
      </c>
      <c r="O17" s="60"/>
    </row>
    <row r="18" spans="1:15" ht="15" customHeight="1" x14ac:dyDescent="0.25">
      <c r="B18" s="375">
        <v>1</v>
      </c>
      <c r="C18" s="376"/>
      <c r="D18" s="367" t="s">
        <v>3090</v>
      </c>
      <c r="E18" s="368"/>
      <c r="F18" s="9" t="s">
        <v>3091</v>
      </c>
      <c r="G18" s="369">
        <v>4100126733</v>
      </c>
      <c r="H18" s="370"/>
      <c r="I18" s="371" t="s">
        <v>3092</v>
      </c>
      <c r="J18" s="372"/>
      <c r="K18" s="124" t="s">
        <v>76</v>
      </c>
      <c r="L18" s="7" t="s">
        <v>387</v>
      </c>
      <c r="M18" s="8"/>
      <c r="N18" s="81">
        <v>3.92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3090</v>
      </c>
      <c r="E19" s="368"/>
      <c r="F19" s="9" t="s">
        <v>3091</v>
      </c>
      <c r="G19" s="369">
        <v>4100126733</v>
      </c>
      <c r="H19" s="370"/>
      <c r="I19" s="371" t="s">
        <v>3092</v>
      </c>
      <c r="J19" s="372"/>
      <c r="K19" s="124" t="s">
        <v>76</v>
      </c>
      <c r="L19" s="7" t="s">
        <v>387</v>
      </c>
      <c r="M19" s="8"/>
      <c r="N19" s="81">
        <v>3.92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3090</v>
      </c>
      <c r="E20" s="368"/>
      <c r="F20" s="9" t="s">
        <v>3091</v>
      </c>
      <c r="G20" s="369">
        <v>4100126733</v>
      </c>
      <c r="H20" s="370"/>
      <c r="I20" s="371" t="s">
        <v>3092</v>
      </c>
      <c r="J20" s="372"/>
      <c r="K20" s="124" t="s">
        <v>76</v>
      </c>
      <c r="L20" s="7" t="s">
        <v>387</v>
      </c>
      <c r="M20" s="8"/>
      <c r="N20" s="81">
        <v>3.92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3090</v>
      </c>
      <c r="E21" s="368"/>
      <c r="F21" s="9" t="s">
        <v>3091</v>
      </c>
      <c r="G21" s="369">
        <v>4100126733</v>
      </c>
      <c r="H21" s="370"/>
      <c r="I21" s="371" t="s">
        <v>3092</v>
      </c>
      <c r="J21" s="372"/>
      <c r="K21" s="124" t="s">
        <v>76</v>
      </c>
      <c r="L21" s="7" t="s">
        <v>387</v>
      </c>
      <c r="M21" s="8"/>
      <c r="N21" s="81">
        <v>3.92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3090</v>
      </c>
      <c r="E22" s="368"/>
      <c r="F22" s="9" t="s">
        <v>3091</v>
      </c>
      <c r="G22" s="369">
        <v>4100126733</v>
      </c>
      <c r="H22" s="370"/>
      <c r="I22" s="371" t="s">
        <v>3092</v>
      </c>
      <c r="J22" s="372"/>
      <c r="K22" s="124" t="s">
        <v>76</v>
      </c>
      <c r="L22" s="7" t="s">
        <v>387</v>
      </c>
      <c r="M22" s="8"/>
      <c r="N22" s="81">
        <v>3.92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3090</v>
      </c>
      <c r="E23" s="368"/>
      <c r="F23" s="9" t="s">
        <v>3091</v>
      </c>
      <c r="G23" s="369">
        <v>4100126733</v>
      </c>
      <c r="H23" s="370"/>
      <c r="I23" s="371" t="s">
        <v>3092</v>
      </c>
      <c r="J23" s="372"/>
      <c r="K23" s="124" t="s">
        <v>76</v>
      </c>
      <c r="L23" s="7" t="s">
        <v>3061</v>
      </c>
      <c r="M23" s="8"/>
      <c r="N23" s="81">
        <v>3.92</v>
      </c>
      <c r="O23" s="60">
        <v>10</v>
      </c>
    </row>
    <row r="24" spans="1:15" ht="15" customHeight="1" x14ac:dyDescent="0.25">
      <c r="B24" s="375">
        <v>7</v>
      </c>
      <c r="C24" s="376"/>
      <c r="D24" s="367" t="s">
        <v>3090</v>
      </c>
      <c r="E24" s="368"/>
      <c r="F24" s="9" t="s">
        <v>3091</v>
      </c>
      <c r="G24" s="369">
        <v>4100126733</v>
      </c>
      <c r="H24" s="370"/>
      <c r="I24" s="371" t="s">
        <v>3092</v>
      </c>
      <c r="J24" s="372"/>
      <c r="K24" s="124" t="s">
        <v>76</v>
      </c>
      <c r="L24" s="7" t="s">
        <v>3061</v>
      </c>
      <c r="M24" s="8"/>
      <c r="N24" s="81">
        <v>3.92</v>
      </c>
      <c r="O24" s="60">
        <v>10</v>
      </c>
    </row>
    <row r="25" spans="1:15" ht="15" customHeight="1" x14ac:dyDescent="0.25">
      <c r="B25" s="375">
        <v>8</v>
      </c>
      <c r="C25" s="376"/>
      <c r="D25" s="367" t="s">
        <v>3090</v>
      </c>
      <c r="E25" s="368"/>
      <c r="F25" s="9" t="s">
        <v>3091</v>
      </c>
      <c r="G25" s="369">
        <v>4100126733</v>
      </c>
      <c r="H25" s="370"/>
      <c r="I25" s="371" t="s">
        <v>3092</v>
      </c>
      <c r="J25" s="372"/>
      <c r="K25" s="124" t="s">
        <v>76</v>
      </c>
      <c r="L25" s="7" t="s">
        <v>3061</v>
      </c>
      <c r="M25" s="8"/>
      <c r="N25" s="81">
        <v>3.92</v>
      </c>
      <c r="O25" s="60">
        <v>10</v>
      </c>
    </row>
    <row r="26" spans="1:15" ht="15" x14ac:dyDescent="0.25">
      <c r="A26" s="1"/>
      <c r="B26" s="365"/>
      <c r="C26" s="366"/>
      <c r="D26" s="367"/>
      <c r="E26" s="368"/>
      <c r="F26" s="122"/>
      <c r="G26" s="369"/>
      <c r="H26" s="370"/>
      <c r="I26" s="391"/>
      <c r="J26" s="370"/>
      <c r="K26" s="124"/>
      <c r="L26" s="7"/>
      <c r="M26" s="11"/>
      <c r="N26" s="84"/>
      <c r="O26" s="60"/>
    </row>
    <row r="27" spans="1:15" ht="15" x14ac:dyDescent="0.25">
      <c r="A27" s="1"/>
      <c r="B27" s="76"/>
      <c r="C27" s="65"/>
      <c r="D27" s="392"/>
      <c r="E27" s="393"/>
      <c r="F27" s="393"/>
      <c r="G27" s="393"/>
      <c r="H27" s="393"/>
      <c r="I27" s="393"/>
      <c r="J27" s="62"/>
      <c r="K27" s="50"/>
      <c r="L27" s="8"/>
      <c r="M27" s="8"/>
      <c r="N27" s="139">
        <f>SUM(N18:N25)</f>
        <v>31.360000000000007</v>
      </c>
      <c r="O27" s="60"/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80</v>
      </c>
    </row>
    <row r="29" spans="1:15" ht="15" x14ac:dyDescent="0.25">
      <c r="A29" s="1"/>
      <c r="B29" s="20"/>
      <c r="C29" s="45"/>
      <c r="D29" s="20"/>
      <c r="E29" s="45"/>
      <c r="F29" s="45"/>
      <c r="G29" s="20"/>
      <c r="I29" s="3"/>
      <c r="K29" s="20"/>
      <c r="L29" s="1"/>
      <c r="M29" s="1"/>
      <c r="N29" s="86"/>
    </row>
    <row r="30" spans="1:15" ht="3.75" customHeight="1" x14ac:dyDescent="0.25">
      <c r="A30" s="1"/>
      <c r="B30" s="1"/>
      <c r="C30" s="1"/>
      <c r="D30" s="17"/>
      <c r="E30" s="20"/>
      <c r="F30" s="20"/>
      <c r="G30" s="20"/>
      <c r="H30" s="3"/>
      <c r="I30" s="3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49</v>
      </c>
      <c r="E31" s="1" t="s">
        <v>2598</v>
      </c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3093</v>
      </c>
      <c r="E32" s="3"/>
      <c r="F32" s="3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1082</v>
      </c>
      <c r="E33" s="23"/>
      <c r="F33" s="23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3094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1654</v>
      </c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287" ht="8.25" customHeight="1" x14ac:dyDescent="0.2"/>
    <row r="289" ht="8.25" customHeight="1" x14ac:dyDescent="0.2"/>
    <row r="291" ht="9" customHeight="1" x14ac:dyDescent="0.2"/>
    <row r="293" ht="7.5" customHeight="1" x14ac:dyDescent="0.2"/>
    <row r="295" ht="6.75" customHeight="1" x14ac:dyDescent="0.2"/>
    <row r="297" ht="7.5" customHeight="1" x14ac:dyDescent="0.2"/>
    <row r="299" ht="9" customHeight="1" x14ac:dyDescent="0.2"/>
    <row r="301" ht="7.5" customHeight="1" x14ac:dyDescent="0.2"/>
    <row r="303" ht="8.25" customHeight="1" x14ac:dyDescent="0.2"/>
  </sheetData>
  <mergeCells count="47">
    <mergeCell ref="B28:L28"/>
    <mergeCell ref="B24:C24"/>
    <mergeCell ref="D24:E24"/>
    <mergeCell ref="G24:H24"/>
    <mergeCell ref="I24:J24"/>
    <mergeCell ref="B25:C25"/>
    <mergeCell ref="D25:E25"/>
    <mergeCell ref="G25:H25"/>
    <mergeCell ref="I25:J25"/>
    <mergeCell ref="B26:C26"/>
    <mergeCell ref="D26:E26"/>
    <mergeCell ref="G26:H26"/>
    <mergeCell ref="I26:J26"/>
    <mergeCell ref="D27:I27"/>
    <mergeCell ref="B22:C22"/>
    <mergeCell ref="D22:E22"/>
    <mergeCell ref="G22:H22"/>
    <mergeCell ref="I22:J22"/>
    <mergeCell ref="B23:C23"/>
    <mergeCell ref="D23:E23"/>
    <mergeCell ref="G23:H23"/>
    <mergeCell ref="I23:J23"/>
    <mergeCell ref="B20:C20"/>
    <mergeCell ref="D20:E20"/>
    <mergeCell ref="G20:H20"/>
    <mergeCell ref="I20:J20"/>
    <mergeCell ref="B21:C21"/>
    <mergeCell ref="D21:E21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4E69-CDAD-432C-893D-71CAB0307323}">
  <dimension ref="B1:N329"/>
  <sheetViews>
    <sheetView topLeftCell="A8" zoomScale="96" zoomScaleNormal="96" workbookViewId="0">
      <selection activeCell="N37" sqref="N37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17.28515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/>
      <c r="M1" s="216" t="s">
        <v>1052</v>
      </c>
      <c r="N1" s="216"/>
    </row>
    <row r="2" spans="2:14" ht="12.75" customHeight="1" x14ac:dyDescent="0.25">
      <c r="B2" s="1"/>
      <c r="C2" s="1"/>
      <c r="D2" s="1"/>
      <c r="E2" s="1"/>
      <c r="F2" s="1"/>
      <c r="G2" s="1"/>
      <c r="L2"/>
      <c r="M2" s="20" t="s">
        <v>931</v>
      </c>
      <c r="N2" s="20"/>
    </row>
    <row r="3" spans="2:14" ht="12.75" customHeight="1" x14ac:dyDescent="0.25">
      <c r="B3" s="1"/>
      <c r="C3" s="1"/>
      <c r="D3" s="1"/>
      <c r="E3" s="1"/>
      <c r="F3" s="1"/>
      <c r="G3" s="1"/>
      <c r="L3"/>
      <c r="M3" s="225" t="s">
        <v>10</v>
      </c>
      <c r="N3" s="20"/>
    </row>
    <row r="4" spans="2:14" ht="12.75" customHeight="1" x14ac:dyDescent="0.25">
      <c r="B4" s="1"/>
      <c r="C4" s="1"/>
      <c r="D4" s="1"/>
      <c r="E4" s="1"/>
      <c r="F4" s="1"/>
      <c r="G4" s="1"/>
      <c r="L4"/>
      <c r="M4" s="226" t="s">
        <v>1963</v>
      </c>
      <c r="N4" s="20"/>
    </row>
    <row r="5" spans="2:14" ht="12.75" customHeight="1" x14ac:dyDescent="0.25">
      <c r="B5" s="1"/>
      <c r="C5" s="1"/>
      <c r="D5" s="1"/>
      <c r="E5" s="1"/>
      <c r="F5" s="1"/>
      <c r="G5" s="1"/>
      <c r="L5"/>
      <c r="M5" s="20" t="s">
        <v>685</v>
      </c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46174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260187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SUM(M18:M33)+7.8</f>
        <v>125.53999999999999</v>
      </c>
      <c r="N17" s="90"/>
    </row>
    <row r="18" spans="2:14" ht="15" customHeight="1" x14ac:dyDescent="0.25">
      <c r="B18" s="124">
        <v>1</v>
      </c>
      <c r="C18" s="351" t="s">
        <v>3042</v>
      </c>
      <c r="D18" s="352"/>
      <c r="E18" s="190" t="s">
        <v>3082</v>
      </c>
      <c r="F18" s="115">
        <v>4100126749</v>
      </c>
      <c r="G18" s="353" t="s">
        <v>3073</v>
      </c>
      <c r="H18" s="354"/>
      <c r="I18" s="355" t="s">
        <v>25</v>
      </c>
      <c r="J18" s="352"/>
      <c r="K18" s="27" t="s">
        <v>382</v>
      </c>
      <c r="L18" s="76"/>
      <c r="M18" s="218">
        <v>7.64</v>
      </c>
      <c r="N18" s="69">
        <v>10</v>
      </c>
    </row>
    <row r="19" spans="2:14" ht="15" customHeight="1" x14ac:dyDescent="0.25">
      <c r="B19" s="124">
        <v>2</v>
      </c>
      <c r="C19" s="351" t="s">
        <v>3042</v>
      </c>
      <c r="D19" s="352"/>
      <c r="E19" s="190" t="s">
        <v>3082</v>
      </c>
      <c r="F19" s="115">
        <v>4100126749</v>
      </c>
      <c r="G19" s="353" t="s">
        <v>3073</v>
      </c>
      <c r="H19" s="354"/>
      <c r="I19" s="355" t="s">
        <v>25</v>
      </c>
      <c r="J19" s="352"/>
      <c r="K19" s="27" t="s">
        <v>382</v>
      </c>
      <c r="L19" s="76"/>
      <c r="M19" s="218">
        <v>4.04</v>
      </c>
      <c r="N19" s="69">
        <v>4</v>
      </c>
    </row>
    <row r="20" spans="2:14" ht="15" customHeight="1" x14ac:dyDescent="0.25">
      <c r="B20" s="124">
        <v>3</v>
      </c>
      <c r="C20" s="351" t="s">
        <v>3042</v>
      </c>
      <c r="D20" s="352"/>
      <c r="E20" s="190" t="s">
        <v>3082</v>
      </c>
      <c r="F20" s="115">
        <v>4100126750</v>
      </c>
      <c r="G20" s="353" t="s">
        <v>3073</v>
      </c>
      <c r="H20" s="354"/>
      <c r="I20" s="355" t="s">
        <v>25</v>
      </c>
      <c r="J20" s="352"/>
      <c r="K20" s="27" t="s">
        <v>382</v>
      </c>
      <c r="L20" s="76"/>
      <c r="M20" s="218">
        <v>7.72</v>
      </c>
      <c r="N20" s="69">
        <v>10</v>
      </c>
    </row>
    <row r="21" spans="2:14" ht="15" customHeight="1" x14ac:dyDescent="0.25">
      <c r="B21" s="124">
        <v>4</v>
      </c>
      <c r="C21" s="351" t="s">
        <v>3042</v>
      </c>
      <c r="D21" s="352"/>
      <c r="E21" s="190" t="s">
        <v>3082</v>
      </c>
      <c r="F21" s="115">
        <v>4100126750</v>
      </c>
      <c r="G21" s="353" t="s">
        <v>3073</v>
      </c>
      <c r="H21" s="354"/>
      <c r="I21" s="355" t="s">
        <v>25</v>
      </c>
      <c r="J21" s="352"/>
      <c r="K21" s="27" t="s">
        <v>382</v>
      </c>
      <c r="L21" s="76"/>
      <c r="M21" s="218">
        <v>7.72</v>
      </c>
      <c r="N21" s="69">
        <v>10</v>
      </c>
    </row>
    <row r="22" spans="2:14" ht="15" customHeight="1" x14ac:dyDescent="0.25">
      <c r="B22" s="124">
        <v>5</v>
      </c>
      <c r="C22" s="351" t="s">
        <v>3042</v>
      </c>
      <c r="D22" s="352"/>
      <c r="E22" s="190" t="s">
        <v>3082</v>
      </c>
      <c r="F22" s="115">
        <v>4100126750</v>
      </c>
      <c r="G22" s="353" t="s">
        <v>3073</v>
      </c>
      <c r="H22" s="354"/>
      <c r="I22" s="355" t="s">
        <v>25</v>
      </c>
      <c r="J22" s="352"/>
      <c r="K22" s="27" t="s">
        <v>382</v>
      </c>
      <c r="L22" s="76"/>
      <c r="M22" s="218">
        <v>7.72</v>
      </c>
      <c r="N22" s="69">
        <v>10</v>
      </c>
    </row>
    <row r="23" spans="2:14" ht="15" customHeight="1" x14ac:dyDescent="0.25">
      <c r="B23" s="124">
        <v>6</v>
      </c>
      <c r="C23" s="351" t="s">
        <v>3042</v>
      </c>
      <c r="D23" s="352"/>
      <c r="E23" s="190" t="s">
        <v>3082</v>
      </c>
      <c r="F23" s="115">
        <v>4100126750</v>
      </c>
      <c r="G23" s="353" t="s">
        <v>3073</v>
      </c>
      <c r="H23" s="354"/>
      <c r="I23" s="355" t="s">
        <v>25</v>
      </c>
      <c r="J23" s="352"/>
      <c r="K23" s="27" t="s">
        <v>382</v>
      </c>
      <c r="L23" s="76"/>
      <c r="M23" s="218">
        <v>7.72</v>
      </c>
      <c r="N23" s="69">
        <v>10</v>
      </c>
    </row>
    <row r="24" spans="2:14" ht="15" customHeight="1" x14ac:dyDescent="0.25">
      <c r="B24" s="124">
        <v>7</v>
      </c>
      <c r="C24" s="351" t="s">
        <v>3042</v>
      </c>
      <c r="D24" s="352"/>
      <c r="E24" s="190" t="s">
        <v>3082</v>
      </c>
      <c r="F24" s="115">
        <v>4100126750</v>
      </c>
      <c r="G24" s="353" t="s">
        <v>3073</v>
      </c>
      <c r="H24" s="354"/>
      <c r="I24" s="355" t="s">
        <v>25</v>
      </c>
      <c r="J24" s="352"/>
      <c r="K24" s="27" t="s">
        <v>382</v>
      </c>
      <c r="L24" s="76"/>
      <c r="M24" s="218">
        <v>7.72</v>
      </c>
      <c r="N24" s="69">
        <v>10</v>
      </c>
    </row>
    <row r="25" spans="2:14" ht="15" customHeight="1" x14ac:dyDescent="0.25">
      <c r="B25" s="124">
        <v>8</v>
      </c>
      <c r="C25" s="351" t="s">
        <v>3042</v>
      </c>
      <c r="D25" s="352"/>
      <c r="E25" s="190" t="s">
        <v>3082</v>
      </c>
      <c r="F25" s="115">
        <v>4100126750</v>
      </c>
      <c r="G25" s="353" t="s">
        <v>3073</v>
      </c>
      <c r="H25" s="354"/>
      <c r="I25" s="355" t="s">
        <v>25</v>
      </c>
      <c r="J25" s="352"/>
      <c r="K25" s="27" t="s">
        <v>382</v>
      </c>
      <c r="L25" s="76"/>
      <c r="M25" s="218">
        <v>7.72</v>
      </c>
      <c r="N25" s="69">
        <v>10</v>
      </c>
    </row>
    <row r="26" spans="2:14" ht="15" customHeight="1" x14ac:dyDescent="0.25">
      <c r="B26" s="124">
        <v>9</v>
      </c>
      <c r="C26" s="351" t="s">
        <v>3042</v>
      </c>
      <c r="D26" s="352"/>
      <c r="E26" s="190" t="s">
        <v>3082</v>
      </c>
      <c r="F26" s="115">
        <v>4100126750</v>
      </c>
      <c r="G26" s="353" t="s">
        <v>3073</v>
      </c>
      <c r="H26" s="354"/>
      <c r="I26" s="355" t="s">
        <v>25</v>
      </c>
      <c r="J26" s="352"/>
      <c r="K26" s="27" t="s">
        <v>382</v>
      </c>
      <c r="L26" s="76"/>
      <c r="M26" s="218">
        <v>7.72</v>
      </c>
      <c r="N26" s="69">
        <v>10</v>
      </c>
    </row>
    <row r="27" spans="2:14" ht="15" customHeight="1" x14ac:dyDescent="0.25">
      <c r="B27" s="124">
        <v>10</v>
      </c>
      <c r="C27" s="351" t="s">
        <v>3042</v>
      </c>
      <c r="D27" s="352"/>
      <c r="E27" s="190" t="s">
        <v>3082</v>
      </c>
      <c r="F27" s="115">
        <v>4100126750</v>
      </c>
      <c r="G27" s="353" t="s">
        <v>3073</v>
      </c>
      <c r="H27" s="354"/>
      <c r="I27" s="355" t="s">
        <v>25</v>
      </c>
      <c r="J27" s="352"/>
      <c r="K27" s="27" t="s">
        <v>382</v>
      </c>
      <c r="L27" s="76"/>
      <c r="M27" s="218">
        <v>7.72</v>
      </c>
      <c r="N27" s="69">
        <v>10</v>
      </c>
    </row>
    <row r="28" spans="2:14" ht="15" customHeight="1" x14ac:dyDescent="0.25">
      <c r="B28" s="124">
        <v>11</v>
      </c>
      <c r="C28" s="351" t="s">
        <v>3042</v>
      </c>
      <c r="D28" s="352"/>
      <c r="E28" s="190" t="s">
        <v>3082</v>
      </c>
      <c r="F28" s="115">
        <v>4100126750</v>
      </c>
      <c r="G28" s="353" t="s">
        <v>3073</v>
      </c>
      <c r="H28" s="354"/>
      <c r="I28" s="355" t="s">
        <v>25</v>
      </c>
      <c r="J28" s="352"/>
      <c r="K28" s="27" t="s">
        <v>382</v>
      </c>
      <c r="L28" s="76"/>
      <c r="M28" s="218">
        <v>7.72</v>
      </c>
      <c r="N28" s="69">
        <v>10</v>
      </c>
    </row>
    <row r="29" spans="2:14" ht="15" customHeight="1" x14ac:dyDescent="0.25">
      <c r="B29" s="124">
        <v>12</v>
      </c>
      <c r="C29" s="351" t="s">
        <v>3042</v>
      </c>
      <c r="D29" s="352"/>
      <c r="E29" s="190" t="s">
        <v>3082</v>
      </c>
      <c r="F29" s="115">
        <v>4100126750</v>
      </c>
      <c r="G29" s="353" t="s">
        <v>3073</v>
      </c>
      <c r="H29" s="354"/>
      <c r="I29" s="355" t="s">
        <v>25</v>
      </c>
      <c r="J29" s="352"/>
      <c r="K29" s="27" t="s">
        <v>382</v>
      </c>
      <c r="L29" s="76"/>
      <c r="M29" s="218">
        <v>7.72</v>
      </c>
      <c r="N29" s="69">
        <v>10</v>
      </c>
    </row>
    <row r="30" spans="2:14" ht="15" customHeight="1" x14ac:dyDescent="0.25">
      <c r="B30" s="124">
        <v>13</v>
      </c>
      <c r="C30" s="351" t="s">
        <v>3042</v>
      </c>
      <c r="D30" s="352"/>
      <c r="E30" s="190" t="s">
        <v>3082</v>
      </c>
      <c r="F30" s="115">
        <v>4100126750</v>
      </c>
      <c r="G30" s="353" t="s">
        <v>3073</v>
      </c>
      <c r="H30" s="354"/>
      <c r="I30" s="355" t="s">
        <v>25</v>
      </c>
      <c r="J30" s="352"/>
      <c r="K30" s="27" t="s">
        <v>382</v>
      </c>
      <c r="L30" s="76"/>
      <c r="M30" s="218">
        <v>7.72</v>
      </c>
      <c r="N30" s="69">
        <v>10</v>
      </c>
    </row>
    <row r="31" spans="2:14" ht="15" customHeight="1" x14ac:dyDescent="0.25">
      <c r="B31" s="124">
        <v>14</v>
      </c>
      <c r="C31" s="351" t="s">
        <v>3042</v>
      </c>
      <c r="D31" s="352"/>
      <c r="E31" s="190" t="s">
        <v>3082</v>
      </c>
      <c r="F31" s="115">
        <v>4100126750</v>
      </c>
      <c r="G31" s="353" t="s">
        <v>3073</v>
      </c>
      <c r="H31" s="354"/>
      <c r="I31" s="355" t="s">
        <v>25</v>
      </c>
      <c r="J31" s="352"/>
      <c r="K31" s="27" t="s">
        <v>382</v>
      </c>
      <c r="L31" s="76"/>
      <c r="M31" s="218">
        <v>8.44</v>
      </c>
      <c r="N31" s="69">
        <v>11</v>
      </c>
    </row>
    <row r="32" spans="2:14" ht="15" customHeight="1" x14ac:dyDescent="0.25">
      <c r="B32" s="124">
        <v>15</v>
      </c>
      <c r="C32" s="351" t="s">
        <v>3042</v>
      </c>
      <c r="D32" s="352"/>
      <c r="E32" s="190" t="s">
        <v>3082</v>
      </c>
      <c r="F32" s="115">
        <v>4100126750</v>
      </c>
      <c r="G32" s="353" t="s">
        <v>3073</v>
      </c>
      <c r="H32" s="354"/>
      <c r="I32" s="355" t="s">
        <v>25</v>
      </c>
      <c r="J32" s="352"/>
      <c r="K32" s="27" t="s">
        <v>382</v>
      </c>
      <c r="L32" s="76"/>
      <c r="M32" s="218">
        <v>8.44</v>
      </c>
      <c r="N32" s="69">
        <v>11</v>
      </c>
    </row>
    <row r="33" spans="2:14" ht="15" customHeight="1" x14ac:dyDescent="0.25">
      <c r="B33" s="199">
        <v>16</v>
      </c>
      <c r="C33" s="351" t="s">
        <v>3004</v>
      </c>
      <c r="D33" s="352"/>
      <c r="E33" s="190" t="s">
        <v>3083</v>
      </c>
      <c r="F33" s="115">
        <v>4100126768</v>
      </c>
      <c r="G33" s="353" t="s">
        <v>3074</v>
      </c>
      <c r="H33" s="354"/>
      <c r="I33" s="355" t="s">
        <v>1735</v>
      </c>
      <c r="J33" s="352"/>
      <c r="K33" s="27" t="s">
        <v>1638</v>
      </c>
      <c r="L33" s="76"/>
      <c r="M33" s="218">
        <v>4.26</v>
      </c>
      <c r="N33" s="69">
        <v>5</v>
      </c>
    </row>
    <row r="34" spans="2:14" ht="15" x14ac:dyDescent="0.25">
      <c r="B34" s="173" t="s">
        <v>37</v>
      </c>
      <c r="C34" s="50"/>
      <c r="D34" s="61"/>
      <c r="E34" s="145"/>
      <c r="F34" s="50"/>
      <c r="G34" s="63"/>
      <c r="H34" s="62"/>
      <c r="I34" s="50"/>
      <c r="J34" s="61"/>
      <c r="K34" s="8"/>
      <c r="L34" s="50"/>
      <c r="M34" s="217">
        <f>SUM(M35:M44)+8.12</f>
        <v>68.559999999999988</v>
      </c>
      <c r="N34" s="90"/>
    </row>
    <row r="35" spans="2:14" ht="15" customHeight="1" x14ac:dyDescent="0.25">
      <c r="B35" s="124">
        <v>17</v>
      </c>
      <c r="C35" s="351" t="s">
        <v>3004</v>
      </c>
      <c r="D35" s="352"/>
      <c r="E35" s="190" t="s">
        <v>3082</v>
      </c>
      <c r="F35" s="115">
        <v>4100126746</v>
      </c>
      <c r="G35" s="353" t="s">
        <v>3005</v>
      </c>
      <c r="H35" s="354"/>
      <c r="I35" s="355" t="s">
        <v>25</v>
      </c>
      <c r="J35" s="352"/>
      <c r="K35" s="27" t="s">
        <v>3061</v>
      </c>
      <c r="L35" s="76"/>
      <c r="M35" s="221">
        <v>6.76</v>
      </c>
      <c r="N35" s="69">
        <v>10</v>
      </c>
    </row>
    <row r="36" spans="2:14" ht="15" customHeight="1" x14ac:dyDescent="0.25">
      <c r="B36" s="124">
        <v>18</v>
      </c>
      <c r="C36" s="351" t="s">
        <v>3004</v>
      </c>
      <c r="D36" s="352"/>
      <c r="E36" s="190" t="s">
        <v>3082</v>
      </c>
      <c r="F36" s="115">
        <v>4100126746</v>
      </c>
      <c r="G36" s="353" t="s">
        <v>3005</v>
      </c>
      <c r="H36" s="354"/>
      <c r="I36" s="355" t="s">
        <v>25</v>
      </c>
      <c r="J36" s="352"/>
      <c r="K36" s="27" t="s">
        <v>3061</v>
      </c>
      <c r="L36" s="76"/>
      <c r="M36" s="221">
        <v>6.76</v>
      </c>
      <c r="N36" s="69">
        <v>10</v>
      </c>
    </row>
    <row r="37" spans="2:14" ht="15" customHeight="1" x14ac:dyDescent="0.25">
      <c r="B37" s="124">
        <v>19</v>
      </c>
      <c r="C37" s="351" t="s">
        <v>3004</v>
      </c>
      <c r="D37" s="352"/>
      <c r="E37" s="190" t="s">
        <v>3082</v>
      </c>
      <c r="F37" s="115">
        <v>4100126746</v>
      </c>
      <c r="G37" s="353" t="s">
        <v>3005</v>
      </c>
      <c r="H37" s="354"/>
      <c r="I37" s="355" t="s">
        <v>25</v>
      </c>
      <c r="J37" s="352"/>
      <c r="K37" s="27" t="s">
        <v>3061</v>
      </c>
      <c r="L37" s="76"/>
      <c r="M37" s="221">
        <v>6.76</v>
      </c>
      <c r="N37" s="69">
        <v>10</v>
      </c>
    </row>
    <row r="38" spans="2:14" ht="15" customHeight="1" x14ac:dyDescent="0.25">
      <c r="B38" s="124">
        <v>20</v>
      </c>
      <c r="C38" s="351" t="s">
        <v>3004</v>
      </c>
      <c r="D38" s="352"/>
      <c r="E38" s="190" t="s">
        <v>3082</v>
      </c>
      <c r="F38" s="115">
        <v>4100126746</v>
      </c>
      <c r="G38" s="353" t="s">
        <v>3005</v>
      </c>
      <c r="H38" s="354"/>
      <c r="I38" s="355" t="s">
        <v>25</v>
      </c>
      <c r="J38" s="352"/>
      <c r="K38" s="27" t="s">
        <v>3061</v>
      </c>
      <c r="L38" s="76"/>
      <c r="M38" s="221">
        <v>6.76</v>
      </c>
      <c r="N38" s="69">
        <v>10</v>
      </c>
    </row>
    <row r="39" spans="2:14" ht="15" customHeight="1" x14ac:dyDescent="0.25">
      <c r="B39" s="124">
        <v>21</v>
      </c>
      <c r="C39" s="351" t="s">
        <v>3004</v>
      </c>
      <c r="D39" s="352"/>
      <c r="E39" s="190" t="s">
        <v>3082</v>
      </c>
      <c r="F39" s="115">
        <v>4100126746</v>
      </c>
      <c r="G39" s="353" t="s">
        <v>3005</v>
      </c>
      <c r="H39" s="354"/>
      <c r="I39" s="355" t="s">
        <v>25</v>
      </c>
      <c r="J39" s="352"/>
      <c r="K39" s="27" t="s">
        <v>3061</v>
      </c>
      <c r="L39" s="76"/>
      <c r="M39" s="221">
        <v>6.76</v>
      </c>
      <c r="N39" s="69">
        <v>10</v>
      </c>
    </row>
    <row r="40" spans="2:14" ht="15" customHeight="1" x14ac:dyDescent="0.25">
      <c r="B40" s="124">
        <v>22</v>
      </c>
      <c r="C40" s="351" t="s">
        <v>3004</v>
      </c>
      <c r="D40" s="352"/>
      <c r="E40" s="190" t="s">
        <v>3082</v>
      </c>
      <c r="F40" s="115">
        <v>4100126746</v>
      </c>
      <c r="G40" s="353" t="s">
        <v>3005</v>
      </c>
      <c r="H40" s="354"/>
      <c r="I40" s="355" t="s">
        <v>25</v>
      </c>
      <c r="J40" s="352"/>
      <c r="K40" s="27" t="s">
        <v>3061</v>
      </c>
      <c r="L40" s="76"/>
      <c r="M40" s="221">
        <v>6.76</v>
      </c>
      <c r="N40" s="69">
        <v>10</v>
      </c>
    </row>
    <row r="41" spans="2:14" ht="15" customHeight="1" x14ac:dyDescent="0.25">
      <c r="B41" s="124">
        <v>23</v>
      </c>
      <c r="C41" s="351" t="s">
        <v>3004</v>
      </c>
      <c r="D41" s="352"/>
      <c r="E41" s="190" t="s">
        <v>3082</v>
      </c>
      <c r="F41" s="115">
        <v>4100126746</v>
      </c>
      <c r="G41" s="353" t="s">
        <v>0</v>
      </c>
      <c r="H41" s="354"/>
      <c r="I41" s="355" t="s">
        <v>25</v>
      </c>
      <c r="J41" s="352"/>
      <c r="K41" s="27" t="s">
        <v>3061</v>
      </c>
      <c r="L41" s="76"/>
      <c r="M41" s="221">
        <v>6.76</v>
      </c>
      <c r="N41" s="69">
        <v>10</v>
      </c>
    </row>
    <row r="42" spans="2:14" ht="15" customHeight="1" x14ac:dyDescent="0.25">
      <c r="B42" s="199">
        <v>24</v>
      </c>
      <c r="C42" s="351" t="s">
        <v>3004</v>
      </c>
      <c r="D42" s="352"/>
      <c r="E42" s="190" t="s">
        <v>3082</v>
      </c>
      <c r="F42" s="115">
        <v>4100126746</v>
      </c>
      <c r="G42" s="353" t="s">
        <v>3005</v>
      </c>
      <c r="H42" s="354"/>
      <c r="I42" s="355" t="s">
        <v>25</v>
      </c>
      <c r="J42" s="352"/>
      <c r="K42" s="27" t="s">
        <v>3061</v>
      </c>
      <c r="L42" s="76"/>
      <c r="M42" s="221">
        <v>6.76</v>
      </c>
      <c r="N42" s="69">
        <v>10</v>
      </c>
    </row>
    <row r="43" spans="2:14" ht="15" customHeight="1" x14ac:dyDescent="0.25">
      <c r="B43" s="199">
        <v>25</v>
      </c>
      <c r="C43" s="351" t="s">
        <v>3004</v>
      </c>
      <c r="D43" s="352"/>
      <c r="E43" s="190" t="s">
        <v>3082</v>
      </c>
      <c r="F43" s="115">
        <v>4100126746</v>
      </c>
      <c r="G43" s="353" t="s">
        <v>3005</v>
      </c>
      <c r="H43" s="354"/>
      <c r="I43" s="355" t="s">
        <v>25</v>
      </c>
      <c r="J43" s="352"/>
      <c r="K43" s="27" t="s">
        <v>3061</v>
      </c>
      <c r="L43" s="76"/>
      <c r="M43" s="218">
        <v>6.36</v>
      </c>
      <c r="N43" s="69">
        <v>4</v>
      </c>
    </row>
    <row r="44" spans="2:14" ht="15" customHeight="1" x14ac:dyDescent="0.25">
      <c r="B44" s="115"/>
      <c r="C44" s="351" t="s">
        <v>3004</v>
      </c>
      <c r="D44" s="352"/>
      <c r="E44" s="190" t="s">
        <v>3082</v>
      </c>
      <c r="F44" s="115">
        <v>4100126745</v>
      </c>
      <c r="G44" s="353" t="s">
        <v>3005</v>
      </c>
      <c r="H44" s="354"/>
      <c r="I44" s="355" t="s">
        <v>25</v>
      </c>
      <c r="J44" s="352"/>
      <c r="K44" s="27" t="s">
        <v>3061</v>
      </c>
      <c r="L44" s="76"/>
      <c r="M44" s="220"/>
      <c r="N44" s="69">
        <v>5</v>
      </c>
    </row>
    <row r="45" spans="2:14" ht="15" customHeight="1" x14ac:dyDescent="0.25">
      <c r="B45" s="115"/>
      <c r="C45" s="351"/>
      <c r="D45" s="352"/>
      <c r="E45" s="214"/>
      <c r="F45" s="115"/>
      <c r="G45" s="353"/>
      <c r="H45" s="354"/>
      <c r="I45" s="355"/>
      <c r="J45" s="352"/>
      <c r="K45" s="27"/>
      <c r="L45" s="76"/>
      <c r="M45" s="220"/>
      <c r="N45" s="69"/>
    </row>
    <row r="46" spans="2:14" ht="15" x14ac:dyDescent="0.25">
      <c r="B46" s="20"/>
      <c r="C46" s="168"/>
      <c r="D46" s="41"/>
      <c r="E46" s="41"/>
      <c r="F46" s="41"/>
      <c r="G46" s="41"/>
      <c r="I46" s="20"/>
      <c r="J46" s="45"/>
      <c r="K46" s="1"/>
      <c r="L46" s="20"/>
      <c r="M46" s="222">
        <f>SUM(M18:M33)+SUM(M35:M44)</f>
        <v>178.17999999999998</v>
      </c>
    </row>
    <row r="47" spans="2:14" ht="15.75" x14ac:dyDescent="0.25">
      <c r="B47" s="356" t="s">
        <v>29</v>
      </c>
      <c r="C47" s="357"/>
      <c r="D47" s="357"/>
      <c r="E47" s="357"/>
      <c r="F47" s="357"/>
      <c r="G47" s="357"/>
      <c r="H47" s="357"/>
      <c r="I47" s="357"/>
      <c r="J47" s="357"/>
      <c r="K47" s="357"/>
      <c r="L47" s="227"/>
      <c r="M47" s="223"/>
      <c r="N47" s="228">
        <f>SUM(N18:N45)</f>
        <v>240</v>
      </c>
    </row>
    <row r="48" spans="2:14" ht="15" x14ac:dyDescent="0.25">
      <c r="B48" s="20"/>
      <c r="C48" s="20"/>
      <c r="D48" s="45"/>
      <c r="E48" s="45"/>
      <c r="F48" s="20"/>
      <c r="G48" s="3"/>
      <c r="I48" s="20"/>
      <c r="J48" s="45"/>
      <c r="K48" s="1"/>
      <c r="L48" s="20"/>
      <c r="M48" s="224"/>
    </row>
    <row r="49" spans="2:13" ht="15" customHeight="1" x14ac:dyDescent="0.25">
      <c r="B49" s="1"/>
      <c r="C49" s="1" t="s">
        <v>49</v>
      </c>
      <c r="D49" s="1" t="s">
        <v>3086</v>
      </c>
      <c r="G49" s="1"/>
      <c r="H49" s="1"/>
      <c r="I49" s="1"/>
      <c r="J49" s="1"/>
      <c r="K49" s="1"/>
      <c r="L49" s="20"/>
      <c r="M49" s="20"/>
    </row>
    <row r="50" spans="2:13" s="45" customFormat="1" ht="15" x14ac:dyDescent="0.25">
      <c r="B50" s="1"/>
      <c r="C50" s="1" t="s">
        <v>3087</v>
      </c>
      <c r="D50" s="3"/>
      <c r="E50" s="3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 t="s">
        <v>3089</v>
      </c>
      <c r="D51" s="23"/>
      <c r="E51" s="23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23" t="s">
        <v>3088</v>
      </c>
      <c r="D52" s="1"/>
      <c r="E52" s="1"/>
      <c r="F52" s="1"/>
      <c r="G52" s="1"/>
      <c r="H52" s="1"/>
      <c r="I52" s="1"/>
      <c r="J52" s="1"/>
      <c r="K52" s="1"/>
      <c r="L52" s="20"/>
      <c r="M52" s="20"/>
    </row>
    <row r="53" spans="2:13" s="45" customFormat="1" ht="15" x14ac:dyDescent="0.25">
      <c r="B53" s="1"/>
      <c r="C53" s="1" t="s">
        <v>1960</v>
      </c>
      <c r="D53" s="1"/>
      <c r="E53" s="1"/>
      <c r="F53" s="1"/>
      <c r="G53" s="1"/>
      <c r="H53" s="1"/>
      <c r="I53" s="1"/>
      <c r="J53" s="1"/>
      <c r="K53" s="1"/>
      <c r="L53" s="20"/>
      <c r="M53" s="20"/>
    </row>
    <row r="54" spans="2:13" s="45" customFormat="1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0"/>
      <c r="M54" s="20"/>
    </row>
    <row r="55" spans="2:13" s="45" customFormat="1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20"/>
      <c r="M55" s="20"/>
    </row>
    <row r="56" spans="2:13" s="45" customFormat="1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20"/>
      <c r="M56" s="20"/>
    </row>
    <row r="57" spans="2:13" s="45" customFormat="1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20"/>
      <c r="M57" s="20"/>
    </row>
    <row r="58" spans="2:13" s="45" customFormat="1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20"/>
      <c r="M58" s="20"/>
    </row>
    <row r="59" spans="2:13" s="45" customFormat="1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0"/>
      <c r="M59" s="20"/>
    </row>
    <row r="60" spans="2:13" s="45" customFormat="1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20"/>
    </row>
    <row r="61" spans="2:13" s="45" customFormat="1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20"/>
    </row>
    <row r="62" spans="2:13" s="45" customFormat="1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20"/>
    </row>
    <row r="63" spans="2:13" s="45" customFormat="1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20"/>
    </row>
    <row r="64" spans="2:13" s="45" customFormat="1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20"/>
      <c r="M64" s="20"/>
    </row>
    <row r="65" spans="2:13" s="45" customFormat="1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20"/>
      <c r="M65" s="20"/>
    </row>
    <row r="66" spans="2:13" s="45" customFormat="1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20"/>
    </row>
    <row r="67" spans="2:13" s="45" customFormat="1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20"/>
    </row>
    <row r="68" spans="2:13" s="45" customFormat="1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20"/>
      <c r="M68" s="20"/>
    </row>
    <row r="69" spans="2:13" s="45" customFormat="1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20"/>
      <c r="M69" s="20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87">
    <mergeCell ref="C40:D40"/>
    <mergeCell ref="G40:H40"/>
    <mergeCell ref="I40:J40"/>
    <mergeCell ref="C43:D43"/>
    <mergeCell ref="G43:H43"/>
    <mergeCell ref="I43:J43"/>
    <mergeCell ref="C41:D41"/>
    <mergeCell ref="G41:H41"/>
    <mergeCell ref="I41:J41"/>
    <mergeCell ref="C42:D42"/>
    <mergeCell ref="G42:H42"/>
    <mergeCell ref="I42:J42"/>
    <mergeCell ref="C38:D38"/>
    <mergeCell ref="G38:H38"/>
    <mergeCell ref="I38:J38"/>
    <mergeCell ref="C39:D39"/>
    <mergeCell ref="G39:H39"/>
    <mergeCell ref="I39:J39"/>
    <mergeCell ref="C36:D36"/>
    <mergeCell ref="G36:H36"/>
    <mergeCell ref="I36:J36"/>
    <mergeCell ref="C37:D37"/>
    <mergeCell ref="G37:H37"/>
    <mergeCell ref="I37:J37"/>
    <mergeCell ref="G31:H31"/>
    <mergeCell ref="I31:J31"/>
    <mergeCell ref="C33:D33"/>
    <mergeCell ref="G33:H33"/>
    <mergeCell ref="I33:J33"/>
    <mergeCell ref="B47:K47"/>
    <mergeCell ref="C23:D23"/>
    <mergeCell ref="G23:H23"/>
    <mergeCell ref="I23:J23"/>
    <mergeCell ref="C24:D24"/>
    <mergeCell ref="G24:H24"/>
    <mergeCell ref="I24:J24"/>
    <mergeCell ref="C25:D25"/>
    <mergeCell ref="G25:H25"/>
    <mergeCell ref="I25:J25"/>
    <mergeCell ref="C44:D44"/>
    <mergeCell ref="G44:H44"/>
    <mergeCell ref="I44:J44"/>
    <mergeCell ref="G30:H30"/>
    <mergeCell ref="I30:J30"/>
    <mergeCell ref="C31:D31"/>
    <mergeCell ref="C45:D45"/>
    <mergeCell ref="G45:H45"/>
    <mergeCell ref="I45:J45"/>
    <mergeCell ref="C28:D28"/>
    <mergeCell ref="G28:H28"/>
    <mergeCell ref="I28:J28"/>
    <mergeCell ref="C29:D29"/>
    <mergeCell ref="G29:H29"/>
    <mergeCell ref="I29:J29"/>
    <mergeCell ref="C30:D30"/>
    <mergeCell ref="C32:D32"/>
    <mergeCell ref="G32:H32"/>
    <mergeCell ref="I32:J32"/>
    <mergeCell ref="C35:D35"/>
    <mergeCell ref="G35:H35"/>
    <mergeCell ref="I35:J35"/>
    <mergeCell ref="C26:D26"/>
    <mergeCell ref="G26:H26"/>
    <mergeCell ref="I26:J26"/>
    <mergeCell ref="C27:D27"/>
    <mergeCell ref="G27:H27"/>
    <mergeCell ref="I27:J27"/>
    <mergeCell ref="C21:D21"/>
    <mergeCell ref="G21:H21"/>
    <mergeCell ref="I21:J21"/>
    <mergeCell ref="C22:D22"/>
    <mergeCell ref="G22:H22"/>
    <mergeCell ref="I22:J22"/>
    <mergeCell ref="C19:D19"/>
    <mergeCell ref="G19:H19"/>
    <mergeCell ref="I19:J19"/>
    <mergeCell ref="C20:D20"/>
    <mergeCell ref="G20:H20"/>
    <mergeCell ref="I20:J20"/>
    <mergeCell ref="C18:D18"/>
    <mergeCell ref="G18:H18"/>
    <mergeCell ref="I18:J18"/>
    <mergeCell ref="E12:F12"/>
    <mergeCell ref="L14:M14"/>
    <mergeCell ref="C16:D16"/>
    <mergeCell ref="G16:H16"/>
    <mergeCell ref="I16:J16"/>
  </mergeCells>
  <hyperlinks>
    <hyperlink ref="M4" r:id="rId1" xr:uid="{52AC68A1-EBBD-45F1-A21C-94112D6ABB3B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1511-E166-4C3D-90B0-EED7189818D6}">
  <sheetPr>
    <pageSetUpPr fitToPage="1"/>
  </sheetPr>
  <dimension ref="B1:P322"/>
  <sheetViews>
    <sheetView topLeftCell="A11" zoomScaleNormal="100" workbookViewId="0">
      <selection activeCell="P34" sqref="P3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58">
        <v>46174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260186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SUM(O18:O29)+7.46</f>
        <v>103.35999999999999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3081</v>
      </c>
      <c r="G18" s="369">
        <v>4100126788</v>
      </c>
      <c r="H18" s="370"/>
      <c r="I18" s="371" t="s">
        <v>3073</v>
      </c>
      <c r="J18" s="372"/>
      <c r="K18" s="369" t="s">
        <v>147</v>
      </c>
      <c r="L18" s="368"/>
      <c r="M18" s="7" t="s">
        <v>382</v>
      </c>
      <c r="N18" s="11"/>
      <c r="O18" s="81">
        <v>8.9600000000000009</v>
      </c>
      <c r="P18" s="60">
        <v>12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3081</v>
      </c>
      <c r="G19" s="369">
        <v>4100126788</v>
      </c>
      <c r="H19" s="370"/>
      <c r="I19" s="371" t="s">
        <v>3073</v>
      </c>
      <c r="J19" s="372"/>
      <c r="K19" s="369" t="s">
        <v>147</v>
      </c>
      <c r="L19" s="368"/>
      <c r="M19" s="7" t="s">
        <v>382</v>
      </c>
      <c r="N19" s="11"/>
      <c r="O19" s="81">
        <v>8.9600000000000009</v>
      </c>
      <c r="P19" s="60">
        <v>12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3081</v>
      </c>
      <c r="G20" s="369">
        <v>4100126789</v>
      </c>
      <c r="H20" s="370"/>
      <c r="I20" s="371" t="s">
        <v>3073</v>
      </c>
      <c r="J20" s="372"/>
      <c r="K20" s="369" t="s">
        <v>1778</v>
      </c>
      <c r="L20" s="368"/>
      <c r="M20" s="7" t="s">
        <v>382</v>
      </c>
      <c r="N20" s="11"/>
      <c r="O20" s="81">
        <v>7.72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3081</v>
      </c>
      <c r="G21" s="369">
        <v>4100126787</v>
      </c>
      <c r="H21" s="370"/>
      <c r="I21" s="371" t="s">
        <v>3073</v>
      </c>
      <c r="J21" s="372"/>
      <c r="K21" s="369" t="s">
        <v>53</v>
      </c>
      <c r="L21" s="368"/>
      <c r="M21" s="7" t="s">
        <v>382</v>
      </c>
      <c r="N21" s="11"/>
      <c r="O21" s="81">
        <v>8.5</v>
      </c>
      <c r="P21" s="60">
        <v>11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3081</v>
      </c>
      <c r="G22" s="369">
        <v>4100126787</v>
      </c>
      <c r="H22" s="370"/>
      <c r="I22" s="371" t="s">
        <v>3073</v>
      </c>
      <c r="J22" s="372"/>
      <c r="K22" s="369" t="s">
        <v>53</v>
      </c>
      <c r="L22" s="368"/>
      <c r="M22" s="7" t="s">
        <v>382</v>
      </c>
      <c r="N22" s="11"/>
      <c r="O22" s="81">
        <v>7.72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3081</v>
      </c>
      <c r="G23" s="369">
        <v>4100126787</v>
      </c>
      <c r="H23" s="370"/>
      <c r="I23" s="371" t="s">
        <v>3073</v>
      </c>
      <c r="J23" s="372"/>
      <c r="K23" s="369" t="s">
        <v>53</v>
      </c>
      <c r="L23" s="368"/>
      <c r="M23" s="7" t="s">
        <v>382</v>
      </c>
      <c r="N23" s="11"/>
      <c r="O23" s="81">
        <v>7.72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3081</v>
      </c>
      <c r="G24" s="369">
        <v>4100126787</v>
      </c>
      <c r="H24" s="370"/>
      <c r="I24" s="371" t="s">
        <v>3073</v>
      </c>
      <c r="J24" s="372"/>
      <c r="K24" s="369" t="s">
        <v>53</v>
      </c>
      <c r="L24" s="368"/>
      <c r="M24" s="7" t="s">
        <v>382</v>
      </c>
      <c r="N24" s="11"/>
      <c r="O24" s="81">
        <v>7.72</v>
      </c>
      <c r="P24" s="60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3081</v>
      </c>
      <c r="G25" s="369">
        <v>4100126787</v>
      </c>
      <c r="H25" s="370"/>
      <c r="I25" s="371" t="s">
        <v>3073</v>
      </c>
      <c r="J25" s="372"/>
      <c r="K25" s="369" t="s">
        <v>53</v>
      </c>
      <c r="L25" s="368"/>
      <c r="M25" s="7" t="s">
        <v>382</v>
      </c>
      <c r="N25" s="11"/>
      <c r="O25" s="81">
        <v>7.72</v>
      </c>
      <c r="P25" s="60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3081</v>
      </c>
      <c r="G26" s="369">
        <v>4100126787</v>
      </c>
      <c r="H26" s="370"/>
      <c r="I26" s="371" t="s">
        <v>3073</v>
      </c>
      <c r="J26" s="372"/>
      <c r="K26" s="369" t="s">
        <v>53</v>
      </c>
      <c r="L26" s="368"/>
      <c r="M26" s="7" t="s">
        <v>382</v>
      </c>
      <c r="N26" s="11"/>
      <c r="O26" s="81">
        <v>7.72</v>
      </c>
      <c r="P26" s="60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3081</v>
      </c>
      <c r="G27" s="369">
        <v>4100126787</v>
      </c>
      <c r="H27" s="370"/>
      <c r="I27" s="371" t="s">
        <v>3073</v>
      </c>
      <c r="J27" s="372"/>
      <c r="K27" s="369" t="s">
        <v>53</v>
      </c>
      <c r="L27" s="368"/>
      <c r="M27" s="7" t="s">
        <v>382</v>
      </c>
      <c r="N27" s="11"/>
      <c r="O27" s="81">
        <v>7.72</v>
      </c>
      <c r="P27" s="60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3081</v>
      </c>
      <c r="G28" s="369">
        <v>4100126787</v>
      </c>
      <c r="H28" s="370"/>
      <c r="I28" s="371" t="s">
        <v>3073</v>
      </c>
      <c r="J28" s="372"/>
      <c r="K28" s="369" t="s">
        <v>53</v>
      </c>
      <c r="L28" s="368"/>
      <c r="M28" s="7" t="s">
        <v>382</v>
      </c>
      <c r="N28" s="11"/>
      <c r="O28" s="81">
        <v>7.72</v>
      </c>
      <c r="P28" s="60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90" t="s">
        <v>3081</v>
      </c>
      <c r="G29" s="369">
        <v>4100126787</v>
      </c>
      <c r="H29" s="370"/>
      <c r="I29" s="371" t="s">
        <v>3073</v>
      </c>
      <c r="J29" s="372"/>
      <c r="K29" s="369" t="s">
        <v>53</v>
      </c>
      <c r="L29" s="368"/>
      <c r="M29" s="7" t="s">
        <v>382</v>
      </c>
      <c r="N29" s="11"/>
      <c r="O29" s="81">
        <v>7.72</v>
      </c>
      <c r="P29" s="60">
        <v>10</v>
      </c>
    </row>
    <row r="30" spans="2:16" ht="15" x14ac:dyDescent="0.25">
      <c r="B30" s="418" t="s">
        <v>37</v>
      </c>
      <c r="C30" s="409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70">
        <f>SUM(O31:O40)+11.92</f>
        <v>74.16</v>
      </c>
      <c r="P30" s="60"/>
    </row>
    <row r="31" spans="2:16" ht="15" customHeight="1" x14ac:dyDescent="0.25">
      <c r="B31" s="375">
        <v>13</v>
      </c>
      <c r="C31" s="376"/>
      <c r="D31" s="367" t="s">
        <v>2466</v>
      </c>
      <c r="E31" s="368"/>
      <c r="F31" s="190" t="s">
        <v>3081</v>
      </c>
      <c r="G31" s="369">
        <v>4100126787</v>
      </c>
      <c r="H31" s="370"/>
      <c r="I31" s="371" t="s">
        <v>3073</v>
      </c>
      <c r="J31" s="372"/>
      <c r="K31" s="369" t="s">
        <v>53</v>
      </c>
      <c r="L31" s="368"/>
      <c r="M31" s="7" t="s">
        <v>382</v>
      </c>
      <c r="N31" s="11"/>
      <c r="O31" s="81">
        <v>7.72</v>
      </c>
      <c r="P31" s="60">
        <v>10</v>
      </c>
    </row>
    <row r="32" spans="2:16" ht="15" customHeight="1" x14ac:dyDescent="0.25">
      <c r="B32" s="375">
        <v>14</v>
      </c>
      <c r="C32" s="376"/>
      <c r="D32" s="367" t="s">
        <v>3004</v>
      </c>
      <c r="E32" s="368"/>
      <c r="F32" s="190" t="s">
        <v>3081</v>
      </c>
      <c r="G32" s="369">
        <v>4100126791</v>
      </c>
      <c r="H32" s="370"/>
      <c r="I32" s="371" t="s">
        <v>3074</v>
      </c>
      <c r="J32" s="372"/>
      <c r="K32" s="369" t="s">
        <v>147</v>
      </c>
      <c r="L32" s="368"/>
      <c r="M32" s="7" t="s">
        <v>1638</v>
      </c>
      <c r="N32" s="11"/>
      <c r="O32" s="81">
        <v>5.9</v>
      </c>
      <c r="P32" s="60">
        <v>8</v>
      </c>
    </row>
    <row r="33" spans="2:16" ht="15" customHeight="1" x14ac:dyDescent="0.25">
      <c r="B33" s="375">
        <v>15</v>
      </c>
      <c r="C33" s="376"/>
      <c r="D33" s="367" t="s">
        <v>3004</v>
      </c>
      <c r="E33" s="368"/>
      <c r="F33" s="190" t="s">
        <v>3081</v>
      </c>
      <c r="G33" s="369">
        <v>4100126791</v>
      </c>
      <c r="H33" s="370"/>
      <c r="I33" s="371" t="s">
        <v>3074</v>
      </c>
      <c r="J33" s="372"/>
      <c r="K33" s="369" t="s">
        <v>147</v>
      </c>
      <c r="L33" s="368"/>
      <c r="M33" s="7" t="s">
        <v>1638</v>
      </c>
      <c r="N33" s="11"/>
      <c r="O33" s="81">
        <v>5.9</v>
      </c>
      <c r="P33" s="60">
        <v>8</v>
      </c>
    </row>
    <row r="34" spans="2:16" ht="15" customHeight="1" x14ac:dyDescent="0.25">
      <c r="B34" s="378">
        <v>16</v>
      </c>
      <c r="C34" s="379"/>
      <c r="D34" s="367" t="s">
        <v>3004</v>
      </c>
      <c r="E34" s="368"/>
      <c r="F34" s="190" t="s">
        <v>3081</v>
      </c>
      <c r="G34" s="369">
        <v>4100126792</v>
      </c>
      <c r="H34" s="370"/>
      <c r="I34" s="371" t="s">
        <v>3074</v>
      </c>
      <c r="J34" s="372"/>
      <c r="K34" s="369" t="s">
        <v>1778</v>
      </c>
      <c r="L34" s="368"/>
      <c r="M34" s="7" t="s">
        <v>1638</v>
      </c>
      <c r="N34" s="11"/>
      <c r="O34" s="82">
        <v>7.12</v>
      </c>
      <c r="P34" s="60">
        <v>10</v>
      </c>
    </row>
    <row r="35" spans="2:16" ht="15" customHeight="1" x14ac:dyDescent="0.25">
      <c r="B35" s="378">
        <v>17</v>
      </c>
      <c r="C35" s="379"/>
      <c r="D35" s="367" t="s">
        <v>3004</v>
      </c>
      <c r="E35" s="368"/>
      <c r="F35" s="190" t="s">
        <v>3081</v>
      </c>
      <c r="G35" s="369">
        <v>4100126792</v>
      </c>
      <c r="H35" s="370"/>
      <c r="I35" s="371" t="s">
        <v>3074</v>
      </c>
      <c r="J35" s="372"/>
      <c r="K35" s="369" t="s">
        <v>1778</v>
      </c>
      <c r="L35" s="368"/>
      <c r="M35" s="7" t="s">
        <v>1638</v>
      </c>
      <c r="N35" s="11"/>
      <c r="O35" s="82">
        <v>7.12</v>
      </c>
      <c r="P35" s="60">
        <v>5</v>
      </c>
    </row>
    <row r="36" spans="2:16" ht="15" customHeight="1" x14ac:dyDescent="0.25">
      <c r="B36" s="76"/>
      <c r="C36" s="69"/>
      <c r="D36" s="367" t="s">
        <v>3004</v>
      </c>
      <c r="E36" s="368"/>
      <c r="F36" s="190" t="s">
        <v>3081</v>
      </c>
      <c r="G36" s="369">
        <v>4100126790</v>
      </c>
      <c r="H36" s="370"/>
      <c r="I36" s="371" t="s">
        <v>3074</v>
      </c>
      <c r="J36" s="372"/>
      <c r="K36" s="369" t="s">
        <v>53</v>
      </c>
      <c r="L36" s="368"/>
      <c r="M36" s="7" t="s">
        <v>1638</v>
      </c>
      <c r="N36" s="11"/>
      <c r="O36" s="84"/>
      <c r="P36" s="60">
        <v>5</v>
      </c>
    </row>
    <row r="37" spans="2:16" ht="15" customHeight="1" x14ac:dyDescent="0.25">
      <c r="B37" s="378">
        <v>18</v>
      </c>
      <c r="C37" s="379"/>
      <c r="D37" s="367" t="s">
        <v>3004</v>
      </c>
      <c r="E37" s="368"/>
      <c r="F37" s="190" t="s">
        <v>3081</v>
      </c>
      <c r="G37" s="369">
        <v>4100126790</v>
      </c>
      <c r="H37" s="370"/>
      <c r="I37" s="371" t="s">
        <v>3074</v>
      </c>
      <c r="J37" s="372"/>
      <c r="K37" s="369" t="s">
        <v>53</v>
      </c>
      <c r="L37" s="368"/>
      <c r="M37" s="7" t="s">
        <v>1638</v>
      </c>
      <c r="N37" s="11"/>
      <c r="O37" s="81">
        <v>7.12</v>
      </c>
      <c r="P37" s="60">
        <v>10</v>
      </c>
    </row>
    <row r="38" spans="2:16" ht="15" customHeight="1" x14ac:dyDescent="0.25">
      <c r="B38" s="378">
        <v>19</v>
      </c>
      <c r="C38" s="379"/>
      <c r="D38" s="367" t="s">
        <v>3004</v>
      </c>
      <c r="E38" s="368"/>
      <c r="F38" s="190" t="s">
        <v>3081</v>
      </c>
      <c r="G38" s="369">
        <v>4100126790</v>
      </c>
      <c r="H38" s="370"/>
      <c r="I38" s="371" t="s">
        <v>3074</v>
      </c>
      <c r="J38" s="372"/>
      <c r="K38" s="369" t="s">
        <v>53</v>
      </c>
      <c r="L38" s="368"/>
      <c r="M38" s="7" t="s">
        <v>1638</v>
      </c>
      <c r="N38" s="11"/>
      <c r="O38" s="81">
        <v>7.12</v>
      </c>
      <c r="P38" s="60">
        <v>10</v>
      </c>
    </row>
    <row r="39" spans="2:16" ht="15" customHeight="1" x14ac:dyDescent="0.25">
      <c r="B39" s="378">
        <v>20</v>
      </c>
      <c r="C39" s="379"/>
      <c r="D39" s="367" t="s">
        <v>3004</v>
      </c>
      <c r="E39" s="368"/>
      <c r="F39" s="190" t="s">
        <v>3081</v>
      </c>
      <c r="G39" s="369">
        <v>4100126790</v>
      </c>
      <c r="H39" s="370"/>
      <c r="I39" s="371" t="s">
        <v>3074</v>
      </c>
      <c r="J39" s="372"/>
      <c r="K39" s="369" t="s">
        <v>53</v>
      </c>
      <c r="L39" s="368"/>
      <c r="M39" s="7" t="s">
        <v>1638</v>
      </c>
      <c r="N39" s="11"/>
      <c r="O39" s="81">
        <v>7.12</v>
      </c>
      <c r="P39" s="60">
        <v>10</v>
      </c>
    </row>
    <row r="40" spans="2:16" ht="15" customHeight="1" x14ac:dyDescent="0.25">
      <c r="B40" s="375">
        <v>21</v>
      </c>
      <c r="C40" s="376"/>
      <c r="D40" s="367" t="s">
        <v>3004</v>
      </c>
      <c r="E40" s="368"/>
      <c r="F40" s="190" t="s">
        <v>3081</v>
      </c>
      <c r="G40" s="369">
        <v>4100126790</v>
      </c>
      <c r="H40" s="370"/>
      <c r="I40" s="371" t="s">
        <v>3074</v>
      </c>
      <c r="J40" s="372"/>
      <c r="K40" s="369" t="s">
        <v>53</v>
      </c>
      <c r="L40" s="368"/>
      <c r="M40" s="7" t="s">
        <v>1638</v>
      </c>
      <c r="N40" s="11"/>
      <c r="O40" s="81">
        <v>7.12</v>
      </c>
      <c r="P40" s="60">
        <v>10</v>
      </c>
    </row>
    <row r="41" spans="2:16" ht="15" customHeight="1" x14ac:dyDescent="0.25">
      <c r="B41" s="365"/>
      <c r="C41" s="351"/>
      <c r="D41" s="375"/>
      <c r="E41" s="367"/>
      <c r="F41" s="190"/>
      <c r="G41" s="375"/>
      <c r="H41" s="367"/>
      <c r="I41" s="377"/>
      <c r="J41" s="371"/>
      <c r="K41" s="375"/>
      <c r="L41" s="367"/>
      <c r="M41" s="7"/>
      <c r="N41" s="11"/>
      <c r="O41" s="84"/>
      <c r="P41" s="60"/>
    </row>
    <row r="42" spans="2:16" ht="15" x14ac:dyDescent="0.25">
      <c r="B42" s="20"/>
      <c r="C42" s="45"/>
      <c r="D42" s="168"/>
      <c r="E42" s="41"/>
      <c r="F42" s="41"/>
      <c r="G42" s="41"/>
      <c r="H42" s="41"/>
      <c r="I42" s="41"/>
      <c r="K42" s="20"/>
      <c r="L42" s="45"/>
      <c r="M42" s="1"/>
      <c r="N42" s="1"/>
      <c r="O42" s="169">
        <f>SUM(O18:O29)+SUM(O31:O40)</f>
        <v>158.13999999999999</v>
      </c>
    </row>
    <row r="43" spans="2:16" ht="15.75" x14ac:dyDescent="0.25">
      <c r="B43" s="356" t="s">
        <v>29</v>
      </c>
      <c r="C43" s="356"/>
      <c r="D43" s="356"/>
      <c r="E43" s="356"/>
      <c r="F43" s="356"/>
      <c r="G43" s="356"/>
      <c r="H43" s="356"/>
      <c r="I43" s="356"/>
      <c r="J43" s="356"/>
      <c r="K43" s="356"/>
      <c r="L43" s="356"/>
      <c r="M43" s="356"/>
      <c r="N43" s="79"/>
      <c r="O43" s="75"/>
      <c r="P43" s="73">
        <f>SUM(P18:P41)</f>
        <v>211</v>
      </c>
    </row>
    <row r="44" spans="2:16" ht="15" x14ac:dyDescent="0.25">
      <c r="B44" s="20"/>
      <c r="C44" s="45"/>
      <c r="D44" s="20"/>
      <c r="E44" s="45"/>
      <c r="F44" s="45"/>
      <c r="G44" s="20"/>
      <c r="I44" s="3"/>
      <c r="K44" s="20"/>
      <c r="L44" s="45"/>
      <c r="M44" s="1"/>
      <c r="N44" s="1"/>
      <c r="O44" s="86"/>
    </row>
    <row r="45" spans="2:16" ht="15" customHeight="1" x14ac:dyDescent="0.25">
      <c r="B45" s="1"/>
      <c r="C45" s="1"/>
      <c r="D45" s="1" t="s">
        <v>49</v>
      </c>
      <c r="E45" s="1" t="s">
        <v>3084</v>
      </c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 t="s">
        <v>3085</v>
      </c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 t="s">
        <v>1253</v>
      </c>
      <c r="E47" s="23"/>
      <c r="F47" s="23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1254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 t="s">
        <v>1503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autoFilter ref="B16:P43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124"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5:C35"/>
    <mergeCell ref="D35:E35"/>
    <mergeCell ref="G35:H35"/>
    <mergeCell ref="I35:J35"/>
    <mergeCell ref="K35:L35"/>
    <mergeCell ref="D36:E36"/>
    <mergeCell ref="G36:H36"/>
    <mergeCell ref="I36:J36"/>
    <mergeCell ref="K36:L36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29:C29"/>
    <mergeCell ref="D29:E29"/>
    <mergeCell ref="G29:H29"/>
    <mergeCell ref="I29:J29"/>
    <mergeCell ref="K29:L29"/>
    <mergeCell ref="B32:C32"/>
    <mergeCell ref="D32:E32"/>
    <mergeCell ref="G32:H32"/>
    <mergeCell ref="I32:J32"/>
    <mergeCell ref="K32:L32"/>
    <mergeCell ref="B30:C30"/>
    <mergeCell ref="B31:C31"/>
    <mergeCell ref="D31:E31"/>
    <mergeCell ref="G31:H31"/>
    <mergeCell ref="I31:J31"/>
    <mergeCell ref="K31:L31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F12:G12"/>
    <mergeCell ref="K20:L20"/>
    <mergeCell ref="B21:C21"/>
    <mergeCell ref="D21:E21"/>
    <mergeCell ref="G21:H21"/>
    <mergeCell ref="I21:J21"/>
    <mergeCell ref="K21:L21"/>
    <mergeCell ref="B43:M43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B41:C41"/>
    <mergeCell ref="D41:E41"/>
    <mergeCell ref="G41:H41"/>
    <mergeCell ref="B22:C22"/>
    <mergeCell ref="D22:E22"/>
    <mergeCell ref="G22:H22"/>
    <mergeCell ref="I22:J22"/>
    <mergeCell ref="N14:O14"/>
    <mergeCell ref="B16:C16"/>
    <mergeCell ref="D16:E16"/>
    <mergeCell ref="G16:H16"/>
    <mergeCell ref="I16:J16"/>
    <mergeCell ref="K16:L16"/>
    <mergeCell ref="I41:J41"/>
    <mergeCell ref="K41:L41"/>
    <mergeCell ref="B17:C17"/>
    <mergeCell ref="B18:C18"/>
    <mergeCell ref="D18:E18"/>
    <mergeCell ref="G18:H18"/>
    <mergeCell ref="I18:J18"/>
    <mergeCell ref="K18:L18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</mergeCells>
  <phoneticPr fontId="27" type="noConversion"/>
  <hyperlinks>
    <hyperlink ref="N4" r:id="rId1" xr:uid="{0A7A6638-DFA4-428E-8E0F-98B533AEA6B7}"/>
  </hyperlinks>
  <pageMargins left="7.874015748031496E-2" right="7.874015748031496E-2" top="0.39370078740157483" bottom="0.27559055118110237" header="0" footer="0"/>
  <pageSetup paperSize="9" scale="72" orientation="portrait" r:id="rId2"/>
  <headerFooter alignWithMargins="0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63A1-1B88-48EC-9C60-A002F074F6D2}">
  <sheetPr>
    <pageSetUpPr fitToPage="1"/>
  </sheetPr>
  <dimension ref="A1:O305"/>
  <sheetViews>
    <sheetView workbookViewId="0">
      <selection activeCell="G23" sqref="G23:H2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58">
        <v>46174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260185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SUM(N18:N27)+9.12</f>
        <v>83.320000000000007</v>
      </c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3079</v>
      </c>
      <c r="G18" s="369">
        <v>4100126737</v>
      </c>
      <c r="H18" s="370"/>
      <c r="I18" s="371" t="s">
        <v>3073</v>
      </c>
      <c r="J18" s="372"/>
      <c r="K18" s="124" t="s">
        <v>76</v>
      </c>
      <c r="L18" s="7" t="s">
        <v>382</v>
      </c>
      <c r="M18" s="8"/>
      <c r="N18" s="81">
        <v>7.72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3079</v>
      </c>
      <c r="G19" s="369">
        <v>4100126737</v>
      </c>
      <c r="H19" s="370"/>
      <c r="I19" s="371" t="s">
        <v>3073</v>
      </c>
      <c r="J19" s="372"/>
      <c r="K19" s="124" t="s">
        <v>76</v>
      </c>
      <c r="L19" s="7" t="s">
        <v>382</v>
      </c>
      <c r="M19" s="8"/>
      <c r="N19" s="81">
        <v>7.72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3079</v>
      </c>
      <c r="G20" s="369">
        <v>4100126737</v>
      </c>
      <c r="H20" s="370"/>
      <c r="I20" s="371" t="s">
        <v>3073</v>
      </c>
      <c r="J20" s="372"/>
      <c r="K20" s="124" t="s">
        <v>76</v>
      </c>
      <c r="L20" s="7" t="s">
        <v>382</v>
      </c>
      <c r="M20" s="8"/>
      <c r="N20" s="81">
        <v>7.72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3079</v>
      </c>
      <c r="G21" s="369">
        <v>4100126737</v>
      </c>
      <c r="H21" s="370"/>
      <c r="I21" s="371" t="s">
        <v>3073</v>
      </c>
      <c r="J21" s="372"/>
      <c r="K21" s="124" t="s">
        <v>76</v>
      </c>
      <c r="L21" s="7" t="s">
        <v>382</v>
      </c>
      <c r="M21" s="8"/>
      <c r="N21" s="81">
        <v>7.72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3079</v>
      </c>
      <c r="G22" s="369">
        <v>4100126737</v>
      </c>
      <c r="H22" s="370"/>
      <c r="I22" s="371" t="s">
        <v>3073</v>
      </c>
      <c r="J22" s="372"/>
      <c r="K22" s="124" t="s">
        <v>76</v>
      </c>
      <c r="L22" s="7" t="s">
        <v>382</v>
      </c>
      <c r="M22" s="8"/>
      <c r="N22" s="81">
        <v>7.72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3004</v>
      </c>
      <c r="E23" s="368"/>
      <c r="F23" s="9" t="s">
        <v>3079</v>
      </c>
      <c r="G23" s="369">
        <v>4100126738</v>
      </c>
      <c r="H23" s="370"/>
      <c r="I23" s="371" t="s">
        <v>3074</v>
      </c>
      <c r="J23" s="372"/>
      <c r="K23" s="124" t="s">
        <v>76</v>
      </c>
      <c r="L23" s="7" t="s">
        <v>1638</v>
      </c>
      <c r="M23" s="8"/>
      <c r="N23" s="81">
        <v>7.12</v>
      </c>
      <c r="O23" s="60">
        <v>10</v>
      </c>
    </row>
    <row r="24" spans="1:15" ht="15" customHeight="1" x14ac:dyDescent="0.25">
      <c r="B24" s="375">
        <v>7</v>
      </c>
      <c r="C24" s="376"/>
      <c r="D24" s="367" t="s">
        <v>3004</v>
      </c>
      <c r="E24" s="368"/>
      <c r="F24" s="9" t="s">
        <v>3079</v>
      </c>
      <c r="G24" s="369">
        <v>4100126738</v>
      </c>
      <c r="H24" s="370"/>
      <c r="I24" s="371" t="s">
        <v>3074</v>
      </c>
      <c r="J24" s="372"/>
      <c r="K24" s="124" t="s">
        <v>76</v>
      </c>
      <c r="L24" s="7" t="s">
        <v>1638</v>
      </c>
      <c r="M24" s="8"/>
      <c r="N24" s="81">
        <v>7.12</v>
      </c>
      <c r="O24" s="60">
        <v>10</v>
      </c>
    </row>
    <row r="25" spans="1:15" ht="15" customHeight="1" x14ac:dyDescent="0.25">
      <c r="B25" s="375">
        <v>8</v>
      </c>
      <c r="C25" s="376"/>
      <c r="D25" s="367" t="s">
        <v>3004</v>
      </c>
      <c r="E25" s="368"/>
      <c r="F25" s="9" t="s">
        <v>3079</v>
      </c>
      <c r="G25" s="369">
        <v>4100126738</v>
      </c>
      <c r="H25" s="370"/>
      <c r="I25" s="371" t="s">
        <v>3074</v>
      </c>
      <c r="J25" s="372"/>
      <c r="K25" s="124" t="s">
        <v>76</v>
      </c>
      <c r="L25" s="7" t="s">
        <v>1638</v>
      </c>
      <c r="M25" s="8"/>
      <c r="N25" s="81">
        <v>7.12</v>
      </c>
      <c r="O25" s="60">
        <v>10</v>
      </c>
    </row>
    <row r="26" spans="1:15" ht="15" customHeight="1" x14ac:dyDescent="0.25">
      <c r="B26" s="375">
        <v>9</v>
      </c>
      <c r="C26" s="376"/>
      <c r="D26" s="367" t="s">
        <v>3004</v>
      </c>
      <c r="E26" s="368"/>
      <c r="F26" s="9" t="s">
        <v>3079</v>
      </c>
      <c r="G26" s="369">
        <v>4100126738</v>
      </c>
      <c r="H26" s="370"/>
      <c r="I26" s="371" t="s">
        <v>3074</v>
      </c>
      <c r="J26" s="372"/>
      <c r="K26" s="124" t="s">
        <v>76</v>
      </c>
      <c r="L26" s="7" t="s">
        <v>1638</v>
      </c>
      <c r="M26" s="8"/>
      <c r="N26" s="81">
        <v>7.12</v>
      </c>
      <c r="O26" s="60">
        <v>10</v>
      </c>
    </row>
    <row r="27" spans="1:15" ht="15" customHeight="1" x14ac:dyDescent="0.25">
      <c r="B27" s="375">
        <v>10</v>
      </c>
      <c r="C27" s="376"/>
      <c r="D27" s="367" t="s">
        <v>3004</v>
      </c>
      <c r="E27" s="368"/>
      <c r="F27" s="9" t="s">
        <v>3079</v>
      </c>
      <c r="G27" s="369">
        <v>4100126738</v>
      </c>
      <c r="H27" s="370"/>
      <c r="I27" s="371" t="s">
        <v>3074</v>
      </c>
      <c r="J27" s="372"/>
      <c r="K27" s="124" t="s">
        <v>76</v>
      </c>
      <c r="L27" s="7" t="s">
        <v>1638</v>
      </c>
      <c r="M27" s="8"/>
      <c r="N27" s="81">
        <v>7.12</v>
      </c>
      <c r="O27" s="60">
        <v>10</v>
      </c>
    </row>
    <row r="28" spans="1:15" ht="15" x14ac:dyDescent="0.25">
      <c r="A28" s="1"/>
      <c r="B28" s="365"/>
      <c r="C28" s="366"/>
      <c r="D28" s="367"/>
      <c r="E28" s="368"/>
      <c r="F28" s="122"/>
      <c r="G28" s="369"/>
      <c r="H28" s="370"/>
      <c r="I28" s="391"/>
      <c r="J28" s="370"/>
      <c r="K28" s="124"/>
      <c r="L28" s="7"/>
      <c r="M28" s="11"/>
      <c r="N28" s="84"/>
      <c r="O28" s="60"/>
    </row>
    <row r="29" spans="1:15" ht="15" x14ac:dyDescent="0.25">
      <c r="A29" s="1"/>
      <c r="B29" s="76"/>
      <c r="C29" s="65"/>
      <c r="D29" s="392"/>
      <c r="E29" s="393"/>
      <c r="F29" s="393"/>
      <c r="G29" s="393"/>
      <c r="H29" s="393"/>
      <c r="I29" s="393"/>
      <c r="J29" s="62"/>
      <c r="K29" s="50"/>
      <c r="L29" s="8"/>
      <c r="M29" s="8"/>
      <c r="N29" s="139">
        <f>SUM(N18:N27)</f>
        <v>74.2</v>
      </c>
      <c r="O29" s="60"/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100</v>
      </c>
    </row>
    <row r="31" spans="1:15" ht="15" x14ac:dyDescent="0.25">
      <c r="A31" s="1"/>
      <c r="B31" s="20"/>
      <c r="C31" s="45"/>
      <c r="D31" s="20"/>
      <c r="E31" s="45"/>
      <c r="F31" s="45"/>
      <c r="G31" s="20"/>
      <c r="I31" s="3"/>
      <c r="K31" s="20"/>
      <c r="L31" s="1"/>
      <c r="M31" s="1"/>
      <c r="N31" s="86"/>
    </row>
    <row r="32" spans="1:15" ht="3.75" customHeight="1" x14ac:dyDescent="0.25">
      <c r="A32" s="1"/>
      <c r="B32" s="1"/>
      <c r="C32" s="1"/>
      <c r="D32" s="17"/>
      <c r="E32" s="20"/>
      <c r="F32" s="20"/>
      <c r="G32" s="20"/>
      <c r="H32" s="3"/>
      <c r="I32" s="3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49</v>
      </c>
      <c r="E33" s="1" t="s">
        <v>1862</v>
      </c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3080</v>
      </c>
      <c r="E34" s="3"/>
      <c r="F34" s="3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937</v>
      </c>
      <c r="E35" s="23"/>
      <c r="F35" s="23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936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1324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289" ht="8.25" customHeight="1" x14ac:dyDescent="0.2"/>
    <row r="291" ht="8.25" customHeight="1" x14ac:dyDescent="0.2"/>
    <row r="293" ht="9" customHeight="1" x14ac:dyDescent="0.2"/>
    <row r="295" ht="7.5" customHeight="1" x14ac:dyDescent="0.2"/>
    <row r="297" ht="6.75" customHeight="1" x14ac:dyDescent="0.2"/>
    <row r="299" ht="7.5" customHeight="1" x14ac:dyDescent="0.2"/>
    <row r="301" ht="9" customHeight="1" x14ac:dyDescent="0.2"/>
    <row r="303" ht="7.5" customHeight="1" x14ac:dyDescent="0.2"/>
    <row r="305" ht="8.25" customHeight="1" x14ac:dyDescent="0.2"/>
  </sheetData>
  <mergeCells count="55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G28:H28"/>
    <mergeCell ref="I28:J28"/>
    <mergeCell ref="B18:C18"/>
    <mergeCell ref="D18:E18"/>
    <mergeCell ref="G18:H18"/>
    <mergeCell ref="I18:J18"/>
    <mergeCell ref="B20:C20"/>
    <mergeCell ref="D20:E20"/>
    <mergeCell ref="G20:H20"/>
    <mergeCell ref="I20:J20"/>
    <mergeCell ref="B22:C22"/>
    <mergeCell ref="D22:E22"/>
    <mergeCell ref="G22:H22"/>
    <mergeCell ref="I22:J22"/>
    <mergeCell ref="B23:C23"/>
    <mergeCell ref="D23:E23"/>
    <mergeCell ref="D29:I29"/>
    <mergeCell ref="B30:L30"/>
    <mergeCell ref="B19:C19"/>
    <mergeCell ref="D19:E19"/>
    <mergeCell ref="G19:H19"/>
    <mergeCell ref="I19:J19"/>
    <mergeCell ref="B21:C21"/>
    <mergeCell ref="D21:E21"/>
    <mergeCell ref="G21:H21"/>
    <mergeCell ref="I21:J21"/>
    <mergeCell ref="B27:C27"/>
    <mergeCell ref="D27:E27"/>
    <mergeCell ref="G27:H27"/>
    <mergeCell ref="I27:J27"/>
    <mergeCell ref="B28:C28"/>
    <mergeCell ref="D28:E28"/>
    <mergeCell ref="G23:H23"/>
    <mergeCell ref="I23:J23"/>
    <mergeCell ref="B26:C26"/>
    <mergeCell ref="D26:E26"/>
    <mergeCell ref="G26:H26"/>
    <mergeCell ref="I26:J26"/>
    <mergeCell ref="B24:C24"/>
    <mergeCell ref="D24:E24"/>
    <mergeCell ref="G24:H24"/>
    <mergeCell ref="I24:J24"/>
    <mergeCell ref="B25:C25"/>
    <mergeCell ref="D25:E25"/>
    <mergeCell ref="G25:H25"/>
    <mergeCell ref="I25:J25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CF00-2C45-409B-9019-EC0DE4ECEA88}">
  <sheetPr>
    <pageSetUpPr fitToPage="1"/>
  </sheetPr>
  <dimension ref="A1:O298"/>
  <sheetViews>
    <sheetView zoomScaleNormal="100" workbookViewId="0">
      <selection activeCell="A18" sqref="A18:XFD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0.285156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58">
        <v>46174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260184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01"/>
      <c r="C17" s="244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43"/>
      <c r="O17" s="240"/>
    </row>
    <row r="18" spans="1:15" ht="15" x14ac:dyDescent="0.25">
      <c r="A18" s="1"/>
      <c r="B18" s="365">
        <v>1</v>
      </c>
      <c r="C18" s="366"/>
      <c r="D18" s="160" t="s">
        <v>2466</v>
      </c>
      <c r="E18" s="124" t="s">
        <v>3077</v>
      </c>
      <c r="F18" s="369">
        <v>4100126762</v>
      </c>
      <c r="G18" s="370"/>
      <c r="H18" s="371" t="s">
        <v>3073</v>
      </c>
      <c r="I18" s="372"/>
      <c r="J18" s="369" t="s">
        <v>1009</v>
      </c>
      <c r="K18" s="368"/>
      <c r="L18" s="7" t="s">
        <v>382</v>
      </c>
      <c r="M18" s="8"/>
      <c r="N18" s="84">
        <v>7.8</v>
      </c>
      <c r="O18" s="60">
        <v>10</v>
      </c>
    </row>
    <row r="19" spans="1:15" ht="15" x14ac:dyDescent="0.25">
      <c r="A19" s="1"/>
      <c r="B19" s="365">
        <v>2</v>
      </c>
      <c r="C19" s="366"/>
      <c r="D19" s="160" t="s">
        <v>2466</v>
      </c>
      <c r="E19" s="124" t="s">
        <v>3077</v>
      </c>
      <c r="F19" s="369">
        <v>4100126762</v>
      </c>
      <c r="G19" s="370"/>
      <c r="H19" s="371" t="s">
        <v>3073</v>
      </c>
      <c r="I19" s="372"/>
      <c r="J19" s="369" t="s">
        <v>1009</v>
      </c>
      <c r="K19" s="368"/>
      <c r="L19" s="7" t="s">
        <v>382</v>
      </c>
      <c r="M19" s="8"/>
      <c r="N19" s="84">
        <v>5.82</v>
      </c>
      <c r="O19" s="60">
        <v>7</v>
      </c>
    </row>
    <row r="20" spans="1:15" ht="15" x14ac:dyDescent="0.25">
      <c r="A20" s="1"/>
      <c r="B20" s="365"/>
      <c r="C20" s="366"/>
      <c r="D20" s="160"/>
      <c r="E20" s="124"/>
      <c r="F20" s="369"/>
      <c r="G20" s="370"/>
      <c r="H20" s="371"/>
      <c r="I20" s="372"/>
      <c r="J20" s="369"/>
      <c r="K20" s="368"/>
      <c r="L20" s="7"/>
      <c r="M20" s="8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SUM(N18:N20)</f>
        <v>13.620000000000001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17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1" t="s">
        <v>3078</v>
      </c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1146</v>
      </c>
      <c r="E26" s="23"/>
      <c r="F26" s="23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808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282" ht="8.25" customHeight="1" x14ac:dyDescent="0.2"/>
    <row r="284" ht="8.25" customHeight="1" x14ac:dyDescent="0.2"/>
    <row r="286" ht="9" customHeight="1" x14ac:dyDescent="0.2"/>
    <row r="288" ht="7.5" customHeight="1" x14ac:dyDescent="0.2"/>
    <row r="290" ht="6.75" customHeight="1" x14ac:dyDescent="0.2"/>
    <row r="292" ht="7.5" customHeight="1" x14ac:dyDescent="0.2"/>
    <row r="294" ht="9" customHeight="1" x14ac:dyDescent="0.2"/>
    <row r="296" ht="7.5" customHeight="1" x14ac:dyDescent="0.2"/>
    <row r="298" ht="8.25" customHeight="1" x14ac:dyDescent="0.2"/>
  </sheetData>
  <autoFilter ref="B16:O17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22">
    <mergeCell ref="E6:J6"/>
    <mergeCell ref="E10:K10"/>
    <mergeCell ref="E12:F12"/>
    <mergeCell ref="M14:N14"/>
    <mergeCell ref="B16:C16"/>
    <mergeCell ref="F16:G16"/>
    <mergeCell ref="H16:I16"/>
    <mergeCell ref="J16:K16"/>
    <mergeCell ref="B22:L22"/>
    <mergeCell ref="B18:C18"/>
    <mergeCell ref="F18:G18"/>
    <mergeCell ref="H18:I18"/>
    <mergeCell ref="J18:K18"/>
    <mergeCell ref="B19:C19"/>
    <mergeCell ref="F19:G19"/>
    <mergeCell ref="H19:I19"/>
    <mergeCell ref="J19:K19"/>
    <mergeCell ref="B20:C20"/>
    <mergeCell ref="F20:G20"/>
    <mergeCell ref="H20:I20"/>
    <mergeCell ref="J20:K20"/>
    <mergeCell ref="D21:H21"/>
  </mergeCells>
  <hyperlinks>
    <hyperlink ref="M4" r:id="rId1" xr:uid="{70B7C56C-E173-4527-823E-5923B1A509B5}"/>
  </hyperlinks>
  <pageMargins left="0.23622047244094491" right="0.23622047244094491" top="0.11811023622047245" bottom="0.11811023622047245" header="0" footer="0"/>
  <pageSetup paperSize="9" scale="74" orientation="portrait" r:id="rId2"/>
  <headerFooter alignWithMargins="0"/>
  <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13D7-0BD9-460D-A41F-DBB26B8AC0E3}">
  <dimension ref="A1:P312"/>
  <sheetViews>
    <sheetView zoomScale="110" zoomScaleNormal="110" workbookViewId="0">
      <selection activeCell="A18" sqref="A18:XFD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58">
        <v>46174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260183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SUM(O18:O21)+10.98</f>
        <v>41.260000000000005</v>
      </c>
      <c r="P17" s="60"/>
    </row>
    <row r="18" spans="1:16" ht="15" x14ac:dyDescent="0.25">
      <c r="A18" s="1"/>
      <c r="B18" s="378">
        <v>1</v>
      </c>
      <c r="C18" s="379"/>
      <c r="D18" s="386" t="s">
        <v>2466</v>
      </c>
      <c r="E18" s="382"/>
      <c r="F18" s="124" t="s">
        <v>3072</v>
      </c>
      <c r="G18" s="375">
        <v>4100126729</v>
      </c>
      <c r="H18" s="382"/>
      <c r="I18" s="377" t="s">
        <v>3073</v>
      </c>
      <c r="J18" s="359"/>
      <c r="K18" s="375" t="s">
        <v>73</v>
      </c>
      <c r="L18" s="376"/>
      <c r="M18" s="7" t="s">
        <v>382</v>
      </c>
      <c r="N18" s="8"/>
      <c r="O18" s="82">
        <v>7.72</v>
      </c>
      <c r="P18" s="60">
        <v>10</v>
      </c>
    </row>
    <row r="19" spans="1:16" ht="15" x14ac:dyDescent="0.25">
      <c r="A19" s="1"/>
      <c r="B19" s="378">
        <v>2</v>
      </c>
      <c r="C19" s="379"/>
      <c r="D19" s="386" t="s">
        <v>2466</v>
      </c>
      <c r="E19" s="382"/>
      <c r="F19" s="124" t="s">
        <v>3072</v>
      </c>
      <c r="G19" s="375">
        <v>4100126729</v>
      </c>
      <c r="H19" s="382"/>
      <c r="I19" s="377" t="s">
        <v>3073</v>
      </c>
      <c r="J19" s="359"/>
      <c r="K19" s="375" t="s">
        <v>73</v>
      </c>
      <c r="L19" s="376"/>
      <c r="M19" s="7" t="s">
        <v>382</v>
      </c>
      <c r="N19" s="8"/>
      <c r="O19" s="82">
        <v>7.72</v>
      </c>
      <c r="P19" s="60">
        <v>10</v>
      </c>
    </row>
    <row r="20" spans="1:16" ht="15" x14ac:dyDescent="0.25">
      <c r="A20" s="1"/>
      <c r="B20" s="375">
        <v>3</v>
      </c>
      <c r="C20" s="376"/>
      <c r="D20" s="386" t="s">
        <v>2466</v>
      </c>
      <c r="E20" s="382"/>
      <c r="F20" s="124" t="s">
        <v>3072</v>
      </c>
      <c r="G20" s="375">
        <v>4100126729</v>
      </c>
      <c r="H20" s="382"/>
      <c r="I20" s="377" t="s">
        <v>3073</v>
      </c>
      <c r="J20" s="359"/>
      <c r="K20" s="375" t="s">
        <v>73</v>
      </c>
      <c r="L20" s="376"/>
      <c r="M20" s="7" t="s">
        <v>382</v>
      </c>
      <c r="N20" s="8"/>
      <c r="O20" s="82">
        <v>7.72</v>
      </c>
      <c r="P20" s="60">
        <v>10</v>
      </c>
    </row>
    <row r="21" spans="1:16" ht="15" x14ac:dyDescent="0.25">
      <c r="A21" s="1"/>
      <c r="B21" s="365">
        <v>4</v>
      </c>
      <c r="C21" s="366"/>
      <c r="D21" s="386" t="s">
        <v>3004</v>
      </c>
      <c r="E21" s="382"/>
      <c r="F21" s="124" t="s">
        <v>3072</v>
      </c>
      <c r="G21" s="375">
        <v>4100126730</v>
      </c>
      <c r="H21" s="382"/>
      <c r="I21" s="377" t="s">
        <v>3074</v>
      </c>
      <c r="J21" s="359"/>
      <c r="K21" s="375" t="s">
        <v>73</v>
      </c>
      <c r="L21" s="376"/>
      <c r="M21" s="7" t="s">
        <v>1638</v>
      </c>
      <c r="N21" s="8"/>
      <c r="O21" s="81">
        <v>7.12</v>
      </c>
      <c r="P21" s="60">
        <v>10</v>
      </c>
    </row>
    <row r="22" spans="1:16" ht="15" customHeight="1" x14ac:dyDescent="0.25">
      <c r="B22" s="365"/>
      <c r="C22" s="366"/>
      <c r="D22" s="367"/>
      <c r="E22" s="368"/>
      <c r="F22" s="190"/>
      <c r="G22" s="369"/>
      <c r="H22" s="370"/>
      <c r="I22" s="391"/>
      <c r="J22" s="370"/>
      <c r="K22" s="369"/>
      <c r="L22" s="368"/>
      <c r="M22" s="7"/>
      <c r="N22" s="11"/>
      <c r="O22" s="84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30.28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40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3075</v>
      </c>
      <c r="G27" s="397"/>
      <c r="H27" s="396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3076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456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2242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1857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F53" s="1"/>
    </row>
    <row r="54" spans="1:15" ht="15" x14ac:dyDescent="0.25">
      <c r="F54" s="1"/>
    </row>
    <row r="296" ht="8.25" customHeight="1" x14ac:dyDescent="0.2"/>
    <row r="298" ht="8.25" customHeight="1" x14ac:dyDescent="0.2"/>
    <row r="300" ht="9" customHeight="1" x14ac:dyDescent="0.2"/>
    <row r="302" ht="7.5" customHeight="1" x14ac:dyDescent="0.2"/>
    <row r="304" ht="6.75" customHeight="1" x14ac:dyDescent="0.2"/>
    <row r="306" ht="7.5" customHeight="1" x14ac:dyDescent="0.2"/>
    <row r="308" ht="9" customHeight="1" x14ac:dyDescent="0.2"/>
    <row r="310" ht="7.5" customHeight="1" x14ac:dyDescent="0.2"/>
    <row r="312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36">
    <mergeCell ref="F10:N10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D23:I23"/>
    <mergeCell ref="B24:M24"/>
    <mergeCell ref="G27:H27"/>
    <mergeCell ref="B22:C22"/>
    <mergeCell ref="D22:E22"/>
    <mergeCell ref="G22:H22"/>
    <mergeCell ref="I22:J22"/>
    <mergeCell ref="K22:L22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DBCA1-B76A-445F-9D54-0E21747E5ECA}">
  <dimension ref="B1:N312"/>
  <sheetViews>
    <sheetView zoomScale="96" zoomScaleNormal="96" workbookViewId="0">
      <selection activeCell="R17" sqref="R17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3058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260171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SUM(M18:M27)+9.9</f>
        <v>79.3</v>
      </c>
      <c r="N17" s="90"/>
    </row>
    <row r="18" spans="2:14" ht="15" customHeight="1" x14ac:dyDescent="0.25">
      <c r="B18" s="124">
        <v>1</v>
      </c>
      <c r="C18" s="351" t="s">
        <v>3042</v>
      </c>
      <c r="D18" s="352"/>
      <c r="E18" s="190" t="s">
        <v>3068</v>
      </c>
      <c r="F18" s="115">
        <v>4100126744</v>
      </c>
      <c r="G18" s="353" t="s">
        <v>2467</v>
      </c>
      <c r="H18" s="354"/>
      <c r="I18" s="355" t="s">
        <v>25</v>
      </c>
      <c r="J18" s="352"/>
      <c r="K18" s="27" t="s">
        <v>3061</v>
      </c>
      <c r="L18" s="76"/>
      <c r="M18" s="218">
        <v>7.64</v>
      </c>
      <c r="N18" s="69">
        <v>10</v>
      </c>
    </row>
    <row r="19" spans="2:14" ht="15" customHeight="1" x14ac:dyDescent="0.25">
      <c r="B19" s="124">
        <v>2</v>
      </c>
      <c r="C19" s="351" t="s">
        <v>3042</v>
      </c>
      <c r="D19" s="352"/>
      <c r="E19" s="190" t="s">
        <v>3068</v>
      </c>
      <c r="F19" s="115">
        <v>4100126744</v>
      </c>
      <c r="G19" s="353" t="s">
        <v>2467</v>
      </c>
      <c r="H19" s="354"/>
      <c r="I19" s="355" t="s">
        <v>25</v>
      </c>
      <c r="J19" s="352"/>
      <c r="K19" s="27" t="s">
        <v>3061</v>
      </c>
      <c r="L19" s="76"/>
      <c r="M19" s="218">
        <v>7.64</v>
      </c>
      <c r="N19" s="69">
        <v>10</v>
      </c>
    </row>
    <row r="20" spans="2:14" ht="15" customHeight="1" x14ac:dyDescent="0.25">
      <c r="B20" s="124">
        <v>3</v>
      </c>
      <c r="C20" s="351" t="s">
        <v>3042</v>
      </c>
      <c r="D20" s="352"/>
      <c r="E20" s="190" t="s">
        <v>3068</v>
      </c>
      <c r="F20" s="115">
        <v>4100126744</v>
      </c>
      <c r="G20" s="353" t="s">
        <v>2467</v>
      </c>
      <c r="H20" s="354"/>
      <c r="I20" s="355" t="s">
        <v>25</v>
      </c>
      <c r="J20" s="352"/>
      <c r="K20" s="27" t="s">
        <v>3061</v>
      </c>
      <c r="L20" s="76"/>
      <c r="M20" s="218">
        <v>7.64</v>
      </c>
      <c r="N20" s="69">
        <v>10</v>
      </c>
    </row>
    <row r="21" spans="2:14" ht="15" customHeight="1" x14ac:dyDescent="0.25">
      <c r="B21" s="124">
        <v>4</v>
      </c>
      <c r="C21" s="351" t="s">
        <v>3042</v>
      </c>
      <c r="D21" s="352"/>
      <c r="E21" s="190" t="s">
        <v>3068</v>
      </c>
      <c r="F21" s="115">
        <v>4100126744</v>
      </c>
      <c r="G21" s="353" t="s">
        <v>2467</v>
      </c>
      <c r="H21" s="354"/>
      <c r="I21" s="355" t="s">
        <v>25</v>
      </c>
      <c r="J21" s="352"/>
      <c r="K21" s="27" t="s">
        <v>3061</v>
      </c>
      <c r="L21" s="76"/>
      <c r="M21" s="218">
        <v>7.64</v>
      </c>
      <c r="N21" s="69">
        <v>10</v>
      </c>
    </row>
    <row r="22" spans="2:14" ht="15" customHeight="1" x14ac:dyDescent="0.25">
      <c r="B22" s="124">
        <v>5</v>
      </c>
      <c r="C22" s="351" t="s">
        <v>3042</v>
      </c>
      <c r="D22" s="352"/>
      <c r="E22" s="190" t="s">
        <v>3068</v>
      </c>
      <c r="F22" s="115">
        <v>4100126744</v>
      </c>
      <c r="G22" s="353" t="s">
        <v>2467</v>
      </c>
      <c r="H22" s="354"/>
      <c r="I22" s="355" t="s">
        <v>25</v>
      </c>
      <c r="J22" s="352"/>
      <c r="K22" s="27" t="s">
        <v>3061</v>
      </c>
      <c r="L22" s="76"/>
      <c r="M22" s="218">
        <v>7.64</v>
      </c>
      <c r="N22" s="69">
        <v>10</v>
      </c>
    </row>
    <row r="23" spans="2:14" ht="15" customHeight="1" x14ac:dyDescent="0.25">
      <c r="B23" s="124">
        <v>6</v>
      </c>
      <c r="C23" s="351" t="s">
        <v>3042</v>
      </c>
      <c r="D23" s="352"/>
      <c r="E23" s="190" t="s">
        <v>3068</v>
      </c>
      <c r="F23" s="115">
        <v>4100126744</v>
      </c>
      <c r="G23" s="353" t="s">
        <v>2467</v>
      </c>
      <c r="H23" s="354"/>
      <c r="I23" s="355" t="s">
        <v>25</v>
      </c>
      <c r="J23" s="352"/>
      <c r="K23" s="27" t="s">
        <v>3061</v>
      </c>
      <c r="L23" s="76"/>
      <c r="M23" s="218">
        <v>7.64</v>
      </c>
      <c r="N23" s="69">
        <v>10</v>
      </c>
    </row>
    <row r="24" spans="2:14" ht="15" customHeight="1" x14ac:dyDescent="0.25">
      <c r="B24" s="124">
        <v>7</v>
      </c>
      <c r="C24" s="351" t="s">
        <v>3042</v>
      </c>
      <c r="D24" s="352"/>
      <c r="E24" s="190" t="s">
        <v>3068</v>
      </c>
      <c r="F24" s="115">
        <v>4100126744</v>
      </c>
      <c r="G24" s="353" t="s">
        <v>2467</v>
      </c>
      <c r="H24" s="354"/>
      <c r="I24" s="355" t="s">
        <v>25</v>
      </c>
      <c r="J24" s="352"/>
      <c r="K24" s="27" t="s">
        <v>3061</v>
      </c>
      <c r="L24" s="76"/>
      <c r="M24" s="218">
        <v>7.64</v>
      </c>
      <c r="N24" s="69">
        <v>10</v>
      </c>
    </row>
    <row r="25" spans="2:14" ht="15" customHeight="1" x14ac:dyDescent="0.25">
      <c r="B25" s="199">
        <v>8</v>
      </c>
      <c r="C25" s="375" t="s">
        <v>3042</v>
      </c>
      <c r="D25" s="367"/>
      <c r="E25" s="190" t="s">
        <v>3068</v>
      </c>
      <c r="F25" s="115">
        <v>4100126744</v>
      </c>
      <c r="G25" s="419" t="s">
        <v>2467</v>
      </c>
      <c r="H25" s="420"/>
      <c r="I25" s="375" t="s">
        <v>25</v>
      </c>
      <c r="J25" s="367"/>
      <c r="K25" s="27" t="s">
        <v>3061</v>
      </c>
      <c r="L25" s="76"/>
      <c r="M25" s="218">
        <v>7.64</v>
      </c>
      <c r="N25" s="69">
        <v>10</v>
      </c>
    </row>
    <row r="26" spans="2:14" ht="15" customHeight="1" x14ac:dyDescent="0.25">
      <c r="B26" s="199">
        <v>9</v>
      </c>
      <c r="C26" s="386" t="s">
        <v>3042</v>
      </c>
      <c r="D26" s="367"/>
      <c r="E26" s="190" t="s">
        <v>3068</v>
      </c>
      <c r="F26" s="115">
        <v>4100126744</v>
      </c>
      <c r="G26" s="419" t="s">
        <v>2467</v>
      </c>
      <c r="H26" s="420"/>
      <c r="I26" s="375" t="s">
        <v>25</v>
      </c>
      <c r="J26" s="367"/>
      <c r="K26" s="27" t="s">
        <v>3061</v>
      </c>
      <c r="L26" s="76"/>
      <c r="M26" s="218">
        <v>8.2799999999999994</v>
      </c>
      <c r="N26" s="69">
        <v>6</v>
      </c>
    </row>
    <row r="27" spans="2:14" ht="15" customHeight="1" x14ac:dyDescent="0.25">
      <c r="B27" s="115"/>
      <c r="C27" s="351" t="s">
        <v>3042</v>
      </c>
      <c r="D27" s="352"/>
      <c r="E27" s="190" t="s">
        <v>3068</v>
      </c>
      <c r="F27" s="115">
        <v>4100126743</v>
      </c>
      <c r="G27" s="353" t="s">
        <v>2467</v>
      </c>
      <c r="H27" s="354"/>
      <c r="I27" s="355" t="s">
        <v>25</v>
      </c>
      <c r="J27" s="352"/>
      <c r="K27" s="27" t="s">
        <v>3061</v>
      </c>
      <c r="L27" s="76"/>
      <c r="M27" s="220"/>
      <c r="N27" s="69">
        <v>5</v>
      </c>
    </row>
    <row r="28" spans="2:14" ht="15" customHeight="1" x14ac:dyDescent="0.25">
      <c r="B28" s="115"/>
      <c r="C28" s="351"/>
      <c r="D28" s="352"/>
      <c r="E28" s="214"/>
      <c r="F28" s="115"/>
      <c r="G28" s="353"/>
      <c r="H28" s="354"/>
      <c r="I28" s="355"/>
      <c r="J28" s="352"/>
      <c r="K28" s="27"/>
      <c r="L28" s="76"/>
      <c r="M28" s="220"/>
      <c r="N28" s="69"/>
    </row>
    <row r="29" spans="2:14" ht="15" x14ac:dyDescent="0.25">
      <c r="B29" s="20"/>
      <c r="C29" s="168"/>
      <c r="D29" s="41"/>
      <c r="E29" s="41"/>
      <c r="F29" s="41"/>
      <c r="G29" s="41"/>
      <c r="I29" s="20"/>
      <c r="J29" s="45"/>
      <c r="K29" s="1"/>
      <c r="L29" s="20"/>
      <c r="M29" s="222">
        <f>SUM(M18:M27)</f>
        <v>69.399999999999991</v>
      </c>
    </row>
    <row r="30" spans="2:14" ht="15.75" x14ac:dyDescent="0.25"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227"/>
      <c r="M30" s="223"/>
      <c r="N30" s="228">
        <f>SUM(N18:N28)</f>
        <v>91</v>
      </c>
    </row>
    <row r="31" spans="2:14" ht="15" x14ac:dyDescent="0.25">
      <c r="B31" s="20"/>
      <c r="C31" s="20"/>
      <c r="D31" s="45"/>
      <c r="E31" s="45"/>
      <c r="F31" s="20"/>
      <c r="G31" s="3"/>
      <c r="I31" s="20"/>
      <c r="J31" s="45"/>
      <c r="K31" s="1"/>
      <c r="L31" s="20"/>
      <c r="M31" s="224"/>
    </row>
    <row r="32" spans="2:14" ht="15" customHeight="1" x14ac:dyDescent="0.25">
      <c r="B32" s="1"/>
      <c r="C32" s="1" t="s">
        <v>49</v>
      </c>
      <c r="D32" s="1" t="s">
        <v>3070</v>
      </c>
      <c r="G32" s="1"/>
      <c r="H32" s="1"/>
      <c r="I32" s="1"/>
      <c r="J32" s="1"/>
      <c r="K32" s="1"/>
      <c r="L32" s="20"/>
      <c r="M32" s="20"/>
    </row>
    <row r="33" spans="2:13" s="45" customFormat="1" ht="15" x14ac:dyDescent="0.25">
      <c r="B33" s="1"/>
      <c r="C33" s="1" t="s">
        <v>3071</v>
      </c>
      <c r="D33" s="3"/>
      <c r="E33" s="3"/>
      <c r="F33" s="1"/>
      <c r="G33" s="1"/>
      <c r="H33" s="1"/>
      <c r="I33" s="1"/>
      <c r="J33" s="1"/>
      <c r="K33" s="1"/>
      <c r="L33" s="20"/>
      <c r="M33" s="20"/>
    </row>
    <row r="34" spans="2:13" s="45" customFormat="1" ht="15" x14ac:dyDescent="0.25">
      <c r="B34" s="1"/>
      <c r="C34" s="1" t="s">
        <v>1745</v>
      </c>
      <c r="D34" s="23"/>
      <c r="E34" s="23"/>
      <c r="F34" s="1"/>
      <c r="G34" s="1"/>
      <c r="H34" s="1"/>
      <c r="I34" s="1"/>
      <c r="J34" s="1"/>
      <c r="K34" s="1"/>
      <c r="L34" s="20"/>
      <c r="M34" s="20"/>
    </row>
    <row r="35" spans="2:13" s="45" customFormat="1" ht="15" x14ac:dyDescent="0.25">
      <c r="B35" s="1"/>
      <c r="C35" s="1" t="s">
        <v>2165</v>
      </c>
      <c r="D35" s="1"/>
      <c r="E35" s="1"/>
      <c r="F35" s="1"/>
      <c r="G35" s="1"/>
      <c r="H35" s="1"/>
      <c r="I35" s="1"/>
      <c r="J35" s="1"/>
      <c r="K35" s="1"/>
      <c r="L35" s="20"/>
      <c r="M35" s="20"/>
    </row>
    <row r="36" spans="2:13" s="45" customFormat="1" ht="15" x14ac:dyDescent="0.25">
      <c r="B36" s="1"/>
      <c r="C36" s="1" t="s">
        <v>1324</v>
      </c>
      <c r="D36" s="1"/>
      <c r="E36" s="1"/>
      <c r="F36" s="1"/>
      <c r="G36" s="1"/>
      <c r="H36" s="1"/>
      <c r="I36" s="1"/>
      <c r="J36" s="1"/>
      <c r="K36" s="1"/>
      <c r="L36" s="20"/>
      <c r="M36" s="20"/>
    </row>
    <row r="37" spans="2:13" s="45" customFormat="1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20"/>
    </row>
    <row r="38" spans="2:13" s="45" customFormat="1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20"/>
    </row>
    <row r="39" spans="2:13" s="45" customFormat="1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20"/>
    </row>
    <row r="40" spans="2:13" s="45" customFormat="1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20"/>
    </row>
    <row r="41" spans="2:13" s="45" customFormat="1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20"/>
    </row>
    <row r="42" spans="2:13" s="45" customFormat="1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20"/>
    </row>
    <row r="43" spans="2:13" s="45" customFormat="1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20"/>
      <c r="M43" s="20"/>
    </row>
    <row r="44" spans="2:13" s="45" customFormat="1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20"/>
      <c r="M44" s="20"/>
    </row>
    <row r="45" spans="2:13" s="45" customFormat="1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20"/>
      <c r="M45" s="20"/>
    </row>
    <row r="46" spans="2:13" s="45" customFormat="1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20"/>
      <c r="M46" s="20"/>
    </row>
    <row r="47" spans="2:13" s="45" customFormat="1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20"/>
      <c r="M47" s="20"/>
    </row>
    <row r="48" spans="2:13" s="45" customFormat="1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20"/>
      <c r="M48" s="20"/>
    </row>
    <row r="49" spans="2:13" s="45" customFormat="1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20"/>
      <c r="M49" s="20"/>
    </row>
    <row r="50" spans="2:13" s="45" customFormat="1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20"/>
      <c r="M52" s="20"/>
    </row>
    <row r="296" ht="8.25" customHeight="1" x14ac:dyDescent="0.2"/>
    <row r="298" ht="8.25" customHeight="1" x14ac:dyDescent="0.2"/>
    <row r="300" ht="9" customHeight="1" x14ac:dyDescent="0.2"/>
    <row r="302" ht="7.5" customHeight="1" x14ac:dyDescent="0.2"/>
    <row r="304" ht="6.75" customHeight="1" x14ac:dyDescent="0.2"/>
    <row r="306" ht="7.5" customHeight="1" x14ac:dyDescent="0.2"/>
    <row r="308" ht="9" customHeight="1" x14ac:dyDescent="0.2"/>
    <row r="310" ht="7.5" customHeight="1" x14ac:dyDescent="0.2"/>
    <row r="312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39">
    <mergeCell ref="B30:K30"/>
    <mergeCell ref="C28:D28"/>
    <mergeCell ref="G28:H28"/>
    <mergeCell ref="I28:J28"/>
    <mergeCell ref="C25:D25"/>
    <mergeCell ref="G25:H25"/>
    <mergeCell ref="I25:J25"/>
    <mergeCell ref="C27:D27"/>
    <mergeCell ref="G27:H27"/>
    <mergeCell ref="I27:J27"/>
    <mergeCell ref="C26:D26"/>
    <mergeCell ref="G26:H26"/>
    <mergeCell ref="I26:J26"/>
    <mergeCell ref="C23:D23"/>
    <mergeCell ref="G23:H23"/>
    <mergeCell ref="I23:J23"/>
    <mergeCell ref="C24:D24"/>
    <mergeCell ref="G24:H24"/>
    <mergeCell ref="I24:J24"/>
    <mergeCell ref="C21:D21"/>
    <mergeCell ref="G21:H21"/>
    <mergeCell ref="I21:J21"/>
    <mergeCell ref="C22:D22"/>
    <mergeCell ref="G22:H22"/>
    <mergeCell ref="I22:J22"/>
    <mergeCell ref="C19:D19"/>
    <mergeCell ref="G19:H19"/>
    <mergeCell ref="I19:J19"/>
    <mergeCell ref="C20:D20"/>
    <mergeCell ref="G20:H20"/>
    <mergeCell ref="I20:J20"/>
    <mergeCell ref="C18:D18"/>
    <mergeCell ref="G18:H18"/>
    <mergeCell ref="I18:J18"/>
    <mergeCell ref="E12:F12"/>
    <mergeCell ref="L14:M14"/>
    <mergeCell ref="C16:D16"/>
    <mergeCell ref="G16:H16"/>
    <mergeCell ref="I16:J16"/>
  </mergeCells>
  <hyperlinks>
    <hyperlink ref="L4" r:id="rId1" xr:uid="{304A21C4-A01B-4CBF-B1C3-EFDE0C6E0213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C25BB-8AB5-40E8-9A77-78641631D462}">
  <sheetPr>
    <pageSetUpPr fitToPage="1"/>
  </sheetPr>
  <dimension ref="B1:P301"/>
  <sheetViews>
    <sheetView zoomScaleNormal="100" workbookViewId="0">
      <selection activeCell="G32" sqref="G3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3058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260170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3067</v>
      </c>
      <c r="G18" s="369">
        <v>4100126779</v>
      </c>
      <c r="H18" s="370"/>
      <c r="I18" s="371" t="s">
        <v>2467</v>
      </c>
      <c r="J18" s="372"/>
      <c r="K18" s="369" t="s">
        <v>53</v>
      </c>
      <c r="L18" s="368"/>
      <c r="M18" s="7" t="s">
        <v>3061</v>
      </c>
      <c r="N18" s="11"/>
      <c r="O18" s="81">
        <v>8.34</v>
      </c>
      <c r="P18" s="60">
        <v>11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3067</v>
      </c>
      <c r="G19" s="369">
        <v>4100126779</v>
      </c>
      <c r="H19" s="370"/>
      <c r="I19" s="371" t="s">
        <v>2467</v>
      </c>
      <c r="J19" s="372"/>
      <c r="K19" s="369" t="s">
        <v>53</v>
      </c>
      <c r="L19" s="368"/>
      <c r="M19" s="7" t="s">
        <v>3061</v>
      </c>
      <c r="N19" s="11"/>
      <c r="O19" s="81">
        <v>8.34</v>
      </c>
      <c r="P19" s="60">
        <v>11</v>
      </c>
    </row>
    <row r="20" spans="2:16" ht="15" customHeight="1" x14ac:dyDescent="0.25">
      <c r="B20" s="365"/>
      <c r="C20" s="351"/>
      <c r="D20" s="375"/>
      <c r="E20" s="367"/>
      <c r="F20" s="190"/>
      <c r="G20" s="375"/>
      <c r="H20" s="367"/>
      <c r="I20" s="377"/>
      <c r="J20" s="371"/>
      <c r="K20" s="375"/>
      <c r="L20" s="367"/>
      <c r="M20" s="7"/>
      <c r="N20" s="11"/>
      <c r="O20" s="84"/>
      <c r="P20" s="60"/>
    </row>
    <row r="21" spans="2:16" ht="15" x14ac:dyDescent="0.25">
      <c r="B21" s="20"/>
      <c r="C21" s="45"/>
      <c r="D21" s="168"/>
      <c r="E21" s="41"/>
      <c r="F21" s="41"/>
      <c r="G21" s="41"/>
      <c r="H21" s="41"/>
      <c r="I21" s="41"/>
      <c r="K21" s="20"/>
      <c r="L21" s="45"/>
      <c r="M21" s="1"/>
      <c r="N21" s="1"/>
      <c r="O21" s="169">
        <f>SUM(O18:O19)</f>
        <v>16.68</v>
      </c>
    </row>
    <row r="22" spans="2:16" ht="15.75" x14ac:dyDescent="0.25">
      <c r="B22" s="356" t="s">
        <v>29</v>
      </c>
      <c r="C22" s="356"/>
      <c r="D22" s="356"/>
      <c r="E22" s="356"/>
      <c r="F22" s="356"/>
      <c r="G22" s="356"/>
      <c r="H22" s="356"/>
      <c r="I22" s="356"/>
      <c r="J22" s="356"/>
      <c r="K22" s="356"/>
      <c r="L22" s="356"/>
      <c r="M22" s="356"/>
      <c r="N22" s="79"/>
      <c r="O22" s="75"/>
      <c r="P22" s="73">
        <f>SUM(P18:P20)</f>
        <v>22</v>
      </c>
    </row>
    <row r="23" spans="2:16" ht="15" x14ac:dyDescent="0.25"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2:16" ht="15" customHeight="1" x14ac:dyDescent="0.25">
      <c r="B24" s="1"/>
      <c r="C24" s="1"/>
      <c r="D24" s="1" t="s">
        <v>49</v>
      </c>
      <c r="E24" s="1" t="s">
        <v>3069</v>
      </c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1146</v>
      </c>
      <c r="E25" s="23"/>
      <c r="F25" s="2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808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285" ht="8.25" customHeight="1" x14ac:dyDescent="0.2"/>
    <row r="287" ht="8.25" customHeight="1" x14ac:dyDescent="0.2"/>
    <row r="289" ht="9" customHeight="1" x14ac:dyDescent="0.2"/>
    <row r="291" ht="7.5" customHeight="1" x14ac:dyDescent="0.2"/>
    <row r="293" ht="6.75" customHeight="1" x14ac:dyDescent="0.2"/>
    <row r="295" ht="7.5" customHeight="1" x14ac:dyDescent="0.2"/>
    <row r="297" ht="9" customHeight="1" x14ac:dyDescent="0.2"/>
    <row r="299" ht="7.5" customHeight="1" x14ac:dyDescent="0.2"/>
    <row r="301" ht="8.25" customHeight="1" x14ac:dyDescent="0.2"/>
  </sheetData>
  <autoFilter ref="B16:P22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24">
    <mergeCell ref="B22:M22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DC1FC775-7A9F-4AF0-A9BB-E1CC989A64FF}"/>
  </hyperlinks>
  <pageMargins left="7.874015748031496E-2" right="7.874015748031496E-2" top="0.39370078740157483" bottom="0.27559055118110237" header="0" footer="0"/>
  <pageSetup paperSize="9" scale="72" orientation="portrait" r:id="rId2"/>
  <headerFooter alignWithMargins="0"/>
  <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AC48-0353-4870-90F9-07E72D3E37CC}">
  <sheetPr>
    <pageSetUpPr fitToPage="1"/>
  </sheetPr>
  <dimension ref="A1:O298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3058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260169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3065</v>
      </c>
      <c r="G18" s="369">
        <v>4100126734</v>
      </c>
      <c r="H18" s="370"/>
      <c r="I18" s="371" t="s">
        <v>2467</v>
      </c>
      <c r="J18" s="372"/>
      <c r="K18" s="124" t="s">
        <v>76</v>
      </c>
      <c r="L18" s="7" t="s">
        <v>3061</v>
      </c>
      <c r="M18" s="8"/>
      <c r="N18" s="81">
        <v>7.64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3065</v>
      </c>
      <c r="G19" s="369">
        <v>4100126734</v>
      </c>
      <c r="H19" s="370"/>
      <c r="I19" s="371" t="s">
        <v>2467</v>
      </c>
      <c r="J19" s="372"/>
      <c r="K19" s="124" t="s">
        <v>76</v>
      </c>
      <c r="L19" s="7" t="s">
        <v>3061</v>
      </c>
      <c r="M19" s="8"/>
      <c r="N19" s="81">
        <v>7.64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3065</v>
      </c>
      <c r="G20" s="369">
        <v>4100126734</v>
      </c>
      <c r="H20" s="370"/>
      <c r="I20" s="371" t="s">
        <v>2467</v>
      </c>
      <c r="J20" s="372"/>
      <c r="K20" s="124" t="s">
        <v>76</v>
      </c>
      <c r="L20" s="7" t="s">
        <v>3061</v>
      </c>
      <c r="M20" s="8"/>
      <c r="N20" s="81">
        <v>7.64</v>
      </c>
      <c r="O20" s="60">
        <v>10</v>
      </c>
    </row>
    <row r="21" spans="1:15" ht="15" x14ac:dyDescent="0.25">
      <c r="A21" s="1"/>
      <c r="B21" s="365"/>
      <c r="C21" s="366"/>
      <c r="D21" s="367"/>
      <c r="E21" s="368"/>
      <c r="F21" s="122"/>
      <c r="G21" s="369"/>
      <c r="H21" s="370"/>
      <c r="I21" s="391"/>
      <c r="J21" s="370"/>
      <c r="K21" s="124"/>
      <c r="L21" s="7"/>
      <c r="M21" s="11"/>
      <c r="N21" s="84"/>
      <c r="O21" s="60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8"/>
      <c r="M22" s="8"/>
      <c r="N22" s="139">
        <f>SUM(N18:N20)</f>
        <v>22.919999999999998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30</v>
      </c>
    </row>
    <row r="24" spans="1:15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1" t="s">
        <v>3066</v>
      </c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1213</v>
      </c>
      <c r="E27" s="23"/>
      <c r="F27" s="23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1356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282" ht="8.25" customHeight="1" x14ac:dyDescent="0.2"/>
    <row r="284" ht="8.25" customHeight="1" x14ac:dyDescent="0.2"/>
    <row r="286" ht="9" customHeight="1" x14ac:dyDescent="0.2"/>
    <row r="288" ht="7.5" customHeight="1" x14ac:dyDescent="0.2"/>
    <row r="290" ht="6.75" customHeight="1" x14ac:dyDescent="0.2"/>
    <row r="292" ht="7.5" customHeight="1" x14ac:dyDescent="0.2"/>
    <row r="294" ht="9" customHeight="1" x14ac:dyDescent="0.2"/>
    <row r="296" ht="7.5" customHeight="1" x14ac:dyDescent="0.2"/>
    <row r="298" ht="8.25" customHeight="1" x14ac:dyDescent="0.2"/>
  </sheetData>
  <mergeCells count="27">
    <mergeCell ref="B23:L23"/>
    <mergeCell ref="B20:C20"/>
    <mergeCell ref="D20:E20"/>
    <mergeCell ref="G20:H20"/>
    <mergeCell ref="I20:J20"/>
    <mergeCell ref="B21:C21"/>
    <mergeCell ref="D21:E21"/>
    <mergeCell ref="G21:H21"/>
    <mergeCell ref="I21:J21"/>
    <mergeCell ref="D22:I22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2A44E-355F-45BE-A55B-0DA56C25B5EC}">
  <dimension ref="A1:P313"/>
  <sheetViews>
    <sheetView zoomScale="110" zoomScaleNormal="110" workbookViewId="0">
      <selection activeCell="D30" sqref="D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3058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260168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SUM(O18:O22)+9.2</f>
        <v>47.399999999999991</v>
      </c>
      <c r="P17" s="60"/>
    </row>
    <row r="18" spans="1:16" ht="15" x14ac:dyDescent="0.25">
      <c r="A18" s="1"/>
      <c r="B18" s="378">
        <v>1</v>
      </c>
      <c r="C18" s="379"/>
      <c r="D18" s="386" t="s">
        <v>2466</v>
      </c>
      <c r="E18" s="382"/>
      <c r="F18" s="124" t="s">
        <v>3062</v>
      </c>
      <c r="G18" s="375">
        <v>4100126726</v>
      </c>
      <c r="H18" s="382"/>
      <c r="I18" s="377" t="s">
        <v>2467</v>
      </c>
      <c r="J18" s="359"/>
      <c r="K18" s="375" t="s">
        <v>73</v>
      </c>
      <c r="L18" s="376"/>
      <c r="M18" s="7" t="s">
        <v>3061</v>
      </c>
      <c r="N18" s="8"/>
      <c r="O18" s="82">
        <v>7.64</v>
      </c>
      <c r="P18" s="60">
        <v>10</v>
      </c>
    </row>
    <row r="19" spans="1:16" ht="15" x14ac:dyDescent="0.25">
      <c r="A19" s="1"/>
      <c r="B19" s="375">
        <v>2</v>
      </c>
      <c r="C19" s="376"/>
      <c r="D19" s="386" t="s">
        <v>2466</v>
      </c>
      <c r="E19" s="382"/>
      <c r="F19" s="124" t="s">
        <v>3062</v>
      </c>
      <c r="G19" s="375">
        <v>4100126726</v>
      </c>
      <c r="H19" s="382"/>
      <c r="I19" s="377" t="s">
        <v>2467</v>
      </c>
      <c r="J19" s="359"/>
      <c r="K19" s="375" t="s">
        <v>73</v>
      </c>
      <c r="L19" s="376"/>
      <c r="M19" s="7" t="s">
        <v>3061</v>
      </c>
      <c r="N19" s="8"/>
      <c r="O19" s="81">
        <v>7.64</v>
      </c>
      <c r="P19" s="60">
        <v>10</v>
      </c>
    </row>
    <row r="20" spans="1:16" ht="15" x14ac:dyDescent="0.25">
      <c r="A20" s="1"/>
      <c r="B20" s="365">
        <v>3</v>
      </c>
      <c r="C20" s="366"/>
      <c r="D20" s="386" t="s">
        <v>2466</v>
      </c>
      <c r="E20" s="382"/>
      <c r="F20" s="124" t="s">
        <v>3062</v>
      </c>
      <c r="G20" s="375">
        <v>4100126726</v>
      </c>
      <c r="H20" s="382"/>
      <c r="I20" s="377" t="s">
        <v>2467</v>
      </c>
      <c r="J20" s="359"/>
      <c r="K20" s="375" t="s">
        <v>73</v>
      </c>
      <c r="L20" s="376"/>
      <c r="M20" s="7" t="s">
        <v>3061</v>
      </c>
      <c r="N20" s="8"/>
      <c r="O20" s="84">
        <v>7.64</v>
      </c>
      <c r="P20" s="60">
        <v>10</v>
      </c>
    </row>
    <row r="21" spans="1:16" ht="15" x14ac:dyDescent="0.25">
      <c r="A21" s="1"/>
      <c r="B21" s="365">
        <v>4</v>
      </c>
      <c r="C21" s="366"/>
      <c r="D21" s="386" t="s">
        <v>2466</v>
      </c>
      <c r="E21" s="382"/>
      <c r="F21" s="124" t="s">
        <v>3062</v>
      </c>
      <c r="G21" s="375">
        <v>4100126726</v>
      </c>
      <c r="H21" s="382"/>
      <c r="I21" s="377" t="s">
        <v>2467</v>
      </c>
      <c r="J21" s="359"/>
      <c r="K21" s="375" t="s">
        <v>73</v>
      </c>
      <c r="L21" s="376"/>
      <c r="M21" s="7" t="s">
        <v>3061</v>
      </c>
      <c r="N21" s="8"/>
      <c r="O21" s="81">
        <v>7.64</v>
      </c>
      <c r="P21" s="60">
        <v>10</v>
      </c>
    </row>
    <row r="22" spans="1:16" ht="15" x14ac:dyDescent="0.25">
      <c r="A22" s="1"/>
      <c r="B22" s="365">
        <v>5</v>
      </c>
      <c r="C22" s="366"/>
      <c r="D22" s="386" t="s">
        <v>2466</v>
      </c>
      <c r="E22" s="382"/>
      <c r="F22" s="124" t="s">
        <v>3062</v>
      </c>
      <c r="G22" s="375">
        <v>4100126726</v>
      </c>
      <c r="H22" s="382"/>
      <c r="I22" s="377" t="s">
        <v>2467</v>
      </c>
      <c r="J22" s="359"/>
      <c r="K22" s="375" t="s">
        <v>73</v>
      </c>
      <c r="L22" s="376"/>
      <c r="M22" s="7" t="s">
        <v>3061</v>
      </c>
      <c r="N22" s="8"/>
      <c r="O22" s="81">
        <v>7.64</v>
      </c>
      <c r="P22" s="60">
        <v>10</v>
      </c>
    </row>
    <row r="23" spans="1:16" ht="15" customHeight="1" x14ac:dyDescent="0.25">
      <c r="B23" s="365"/>
      <c r="C23" s="366"/>
      <c r="D23" s="367"/>
      <c r="E23" s="368"/>
      <c r="F23" s="190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SUM(O18:O22)</f>
        <v>38.199999999999996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50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1" t="s">
        <v>3063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3064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1049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1810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1466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F54" s="1"/>
    </row>
    <row r="55" spans="1:15" ht="15" x14ac:dyDescent="0.25">
      <c r="F55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41">
    <mergeCell ref="B25:M25"/>
    <mergeCell ref="G28:H28"/>
    <mergeCell ref="B23:C23"/>
    <mergeCell ref="D23:E23"/>
    <mergeCell ref="G23:H23"/>
    <mergeCell ref="I23:J23"/>
    <mergeCell ref="K23:L23"/>
    <mergeCell ref="D24:I24"/>
    <mergeCell ref="B22:C22"/>
    <mergeCell ref="D22:E22"/>
    <mergeCell ref="G22:H22"/>
    <mergeCell ref="I22:J22"/>
    <mergeCell ref="K22:L22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F12:G12"/>
    <mergeCell ref="N14:O14"/>
    <mergeCell ref="B16:C16"/>
    <mergeCell ref="D16:E16"/>
    <mergeCell ref="G16:H16"/>
    <mergeCell ref="I16:J16"/>
    <mergeCell ref="K16:L16"/>
  </mergeCells>
  <phoneticPr fontId="27" type="noConversion"/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52F0-48C7-4A7A-BF1C-3263E672825F}">
  <sheetPr>
    <pageSetUpPr fitToPage="1"/>
  </sheetPr>
  <dimension ref="A1:O298"/>
  <sheetViews>
    <sheetView zoomScaleNormal="100" workbookViewId="0">
      <selection activeCell="L19" sqref="L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0.285156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3058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260167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01"/>
      <c r="C17" s="244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43"/>
      <c r="O17" s="240"/>
    </row>
    <row r="18" spans="1:15" ht="15" x14ac:dyDescent="0.25">
      <c r="A18" s="1"/>
      <c r="B18" s="365">
        <v>1</v>
      </c>
      <c r="C18" s="366"/>
      <c r="D18" s="160" t="s">
        <v>2466</v>
      </c>
      <c r="E18" s="124" t="s">
        <v>3060</v>
      </c>
      <c r="F18" s="369">
        <v>4100126757</v>
      </c>
      <c r="G18" s="370"/>
      <c r="H18" s="371" t="s">
        <v>2467</v>
      </c>
      <c r="I18" s="372"/>
      <c r="J18" s="369" t="s">
        <v>1009</v>
      </c>
      <c r="K18" s="368"/>
      <c r="L18" s="7" t="s">
        <v>3061</v>
      </c>
      <c r="M18" s="8"/>
      <c r="N18" s="84">
        <v>8.84</v>
      </c>
      <c r="O18" s="60">
        <v>12</v>
      </c>
    </row>
    <row r="19" spans="1:15" ht="15" x14ac:dyDescent="0.25">
      <c r="A19" s="1"/>
      <c r="B19" s="365">
        <v>2</v>
      </c>
      <c r="C19" s="366"/>
      <c r="D19" s="160" t="s">
        <v>2466</v>
      </c>
      <c r="E19" s="124" t="s">
        <v>3060</v>
      </c>
      <c r="F19" s="369">
        <v>4100126757</v>
      </c>
      <c r="G19" s="370"/>
      <c r="H19" s="371" t="s">
        <v>2467</v>
      </c>
      <c r="I19" s="372"/>
      <c r="J19" s="369" t="s">
        <v>1009</v>
      </c>
      <c r="K19" s="368"/>
      <c r="L19" s="7" t="s">
        <v>3061</v>
      </c>
      <c r="M19" s="8"/>
      <c r="N19" s="84">
        <v>8.2200000000000006</v>
      </c>
      <c r="O19" s="60">
        <v>11</v>
      </c>
    </row>
    <row r="20" spans="1:15" ht="15" x14ac:dyDescent="0.25">
      <c r="A20" s="1"/>
      <c r="B20" s="365"/>
      <c r="C20" s="366"/>
      <c r="D20" s="160"/>
      <c r="E20" s="124"/>
      <c r="F20" s="369"/>
      <c r="G20" s="370"/>
      <c r="H20" s="371"/>
      <c r="I20" s="372"/>
      <c r="J20" s="369"/>
      <c r="K20" s="368"/>
      <c r="L20" s="7"/>
      <c r="M20" s="8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SUM(N18:N20)</f>
        <v>17.060000000000002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23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1" t="s">
        <v>3059</v>
      </c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1146</v>
      </c>
      <c r="E26" s="23"/>
      <c r="F26" s="23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808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282" ht="8.25" customHeight="1" x14ac:dyDescent="0.2"/>
    <row r="284" ht="8.25" customHeight="1" x14ac:dyDescent="0.2"/>
    <row r="286" ht="9" customHeight="1" x14ac:dyDescent="0.2"/>
    <row r="288" ht="7.5" customHeight="1" x14ac:dyDescent="0.2"/>
    <row r="290" ht="6.75" customHeight="1" x14ac:dyDescent="0.2"/>
    <row r="292" ht="7.5" customHeight="1" x14ac:dyDescent="0.2"/>
    <row r="294" ht="9" customHeight="1" x14ac:dyDescent="0.2"/>
    <row r="296" ht="7.5" customHeight="1" x14ac:dyDescent="0.2"/>
    <row r="298" ht="8.25" customHeight="1" x14ac:dyDescent="0.2"/>
  </sheetData>
  <autoFilter ref="B16:O17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22">
    <mergeCell ref="D21:H21"/>
    <mergeCell ref="B22:L22"/>
    <mergeCell ref="B20:C20"/>
    <mergeCell ref="F20:G20"/>
    <mergeCell ref="H20:I20"/>
    <mergeCell ref="J20:K20"/>
    <mergeCell ref="B18:C18"/>
    <mergeCell ref="F18:G18"/>
    <mergeCell ref="H18:I18"/>
    <mergeCell ref="J18:K18"/>
    <mergeCell ref="B19:C19"/>
    <mergeCell ref="F19:G19"/>
    <mergeCell ref="H19:I19"/>
    <mergeCell ref="J19:K19"/>
    <mergeCell ref="E6:J6"/>
    <mergeCell ref="E10:K10"/>
    <mergeCell ref="E12:F12"/>
    <mergeCell ref="M14:N14"/>
    <mergeCell ref="B16:C16"/>
    <mergeCell ref="F16:G16"/>
    <mergeCell ref="H16:I16"/>
    <mergeCell ref="J16:K16"/>
  </mergeCells>
  <hyperlinks>
    <hyperlink ref="M4" r:id="rId1" xr:uid="{E870EB69-F6CA-48D9-9977-F9FFC4A20BA6}"/>
  </hyperlinks>
  <pageMargins left="0.23622047244094491" right="0.23622047244094491" top="0.11811023622047245" bottom="0.11811023622047245" header="0" footer="0"/>
  <pageSetup paperSize="9" scale="75" orientation="portrait" r:id="rId2"/>
  <headerFooter alignWithMargins="0"/>
  <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AE46-8573-4AB4-B00A-EC66036B6563}">
  <dimension ref="B1:N323"/>
  <sheetViews>
    <sheetView topLeftCell="A8" zoomScale="96" zoomScaleNormal="96" workbookViewId="0">
      <selection activeCell="O37" sqref="O37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3046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260156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SUM(M18:M30)+5.72</f>
        <v>86.48</v>
      </c>
      <c r="N17" s="90"/>
    </row>
    <row r="18" spans="2:14" ht="15" customHeight="1" x14ac:dyDescent="0.25">
      <c r="B18" s="199">
        <v>1</v>
      </c>
      <c r="C18" s="351" t="s">
        <v>3042</v>
      </c>
      <c r="D18" s="352"/>
      <c r="E18" s="190" t="s">
        <v>3043</v>
      </c>
      <c r="F18" s="115">
        <v>4100126765</v>
      </c>
      <c r="G18" s="353" t="s">
        <v>2467</v>
      </c>
      <c r="H18" s="354"/>
      <c r="I18" s="355" t="s">
        <v>1735</v>
      </c>
      <c r="J18" s="352"/>
      <c r="K18" s="27" t="s">
        <v>415</v>
      </c>
      <c r="L18" s="76"/>
      <c r="M18" s="218">
        <v>7.22</v>
      </c>
      <c r="N18" s="69">
        <v>5</v>
      </c>
    </row>
    <row r="19" spans="2:14" ht="15" customHeight="1" x14ac:dyDescent="0.25">
      <c r="B19" s="115"/>
      <c r="C19" s="351" t="s">
        <v>3004</v>
      </c>
      <c r="D19" s="352"/>
      <c r="E19" s="190" t="s">
        <v>3043</v>
      </c>
      <c r="F19" s="115">
        <v>4100126766</v>
      </c>
      <c r="G19" s="353" t="s">
        <v>3005</v>
      </c>
      <c r="H19" s="354"/>
      <c r="I19" s="355" t="s">
        <v>1735</v>
      </c>
      <c r="J19" s="352"/>
      <c r="K19" s="27" t="s">
        <v>415</v>
      </c>
      <c r="L19" s="76"/>
      <c r="M19" s="219"/>
      <c r="N19" s="69">
        <v>5</v>
      </c>
    </row>
    <row r="20" spans="2:14" ht="15" customHeight="1" x14ac:dyDescent="0.25">
      <c r="B20" s="18">
        <v>2</v>
      </c>
      <c r="C20" s="351" t="s">
        <v>3004</v>
      </c>
      <c r="D20" s="352"/>
      <c r="E20" s="190" t="s">
        <v>3044</v>
      </c>
      <c r="F20" s="115">
        <v>4100126745</v>
      </c>
      <c r="G20" s="353" t="s">
        <v>3005</v>
      </c>
      <c r="H20" s="354"/>
      <c r="I20" s="355" t="s">
        <v>25</v>
      </c>
      <c r="J20" s="352"/>
      <c r="K20" s="27" t="s">
        <v>415</v>
      </c>
      <c r="L20" s="76"/>
      <c r="M20" s="218">
        <v>5.94</v>
      </c>
      <c r="N20" s="69">
        <v>8</v>
      </c>
    </row>
    <row r="21" spans="2:14" ht="15" customHeight="1" x14ac:dyDescent="0.25">
      <c r="B21" s="199">
        <v>3</v>
      </c>
      <c r="C21" s="351" t="s">
        <v>3004</v>
      </c>
      <c r="D21" s="352"/>
      <c r="E21" s="190" t="s">
        <v>3044</v>
      </c>
      <c r="F21" s="115">
        <v>4100126746</v>
      </c>
      <c r="G21" s="353" t="s">
        <v>3005</v>
      </c>
      <c r="H21" s="354"/>
      <c r="I21" s="355" t="s">
        <v>25</v>
      </c>
      <c r="J21" s="352"/>
      <c r="K21" s="27" t="s">
        <v>415</v>
      </c>
      <c r="L21" s="76"/>
      <c r="M21" s="218">
        <v>6.76</v>
      </c>
      <c r="N21" s="69">
        <v>10</v>
      </c>
    </row>
    <row r="22" spans="2:14" ht="15" customHeight="1" x14ac:dyDescent="0.25">
      <c r="B22" s="199">
        <v>4</v>
      </c>
      <c r="C22" s="351" t="s">
        <v>3004</v>
      </c>
      <c r="D22" s="352"/>
      <c r="E22" s="190" t="s">
        <v>3044</v>
      </c>
      <c r="F22" s="115">
        <v>4100126746</v>
      </c>
      <c r="G22" s="353" t="s">
        <v>3005</v>
      </c>
      <c r="H22" s="354"/>
      <c r="I22" s="355" t="s">
        <v>25</v>
      </c>
      <c r="J22" s="352"/>
      <c r="K22" s="27" t="s">
        <v>415</v>
      </c>
      <c r="L22" s="76"/>
      <c r="M22" s="218">
        <v>6.76</v>
      </c>
      <c r="N22" s="69">
        <v>10</v>
      </c>
    </row>
    <row r="23" spans="2:14" ht="15" customHeight="1" x14ac:dyDescent="0.25">
      <c r="B23" s="199">
        <v>5</v>
      </c>
      <c r="C23" s="351" t="s">
        <v>3004</v>
      </c>
      <c r="D23" s="352"/>
      <c r="E23" s="190" t="s">
        <v>3044</v>
      </c>
      <c r="F23" s="115">
        <v>4100126746</v>
      </c>
      <c r="G23" s="353" t="s">
        <v>3005</v>
      </c>
      <c r="H23" s="354"/>
      <c r="I23" s="355" t="s">
        <v>25</v>
      </c>
      <c r="J23" s="352"/>
      <c r="K23" s="27" t="s">
        <v>415</v>
      </c>
      <c r="L23" s="76"/>
      <c r="M23" s="218">
        <v>6.76</v>
      </c>
      <c r="N23" s="69">
        <v>10</v>
      </c>
    </row>
    <row r="24" spans="2:14" ht="15" customHeight="1" x14ac:dyDescent="0.25">
      <c r="B24" s="199">
        <v>6</v>
      </c>
      <c r="C24" s="351" t="s">
        <v>3004</v>
      </c>
      <c r="D24" s="352"/>
      <c r="E24" s="190" t="s">
        <v>3044</v>
      </c>
      <c r="F24" s="115">
        <v>4100126746</v>
      </c>
      <c r="G24" s="353" t="s">
        <v>3005</v>
      </c>
      <c r="H24" s="354"/>
      <c r="I24" s="355" t="s">
        <v>25</v>
      </c>
      <c r="J24" s="352"/>
      <c r="K24" s="27" t="s">
        <v>415</v>
      </c>
      <c r="L24" s="76"/>
      <c r="M24" s="218">
        <v>6.76</v>
      </c>
      <c r="N24" s="69">
        <v>10</v>
      </c>
    </row>
    <row r="25" spans="2:14" ht="15" customHeight="1" x14ac:dyDescent="0.25">
      <c r="B25" s="199">
        <v>7</v>
      </c>
      <c r="C25" s="351" t="s">
        <v>3004</v>
      </c>
      <c r="D25" s="352"/>
      <c r="E25" s="190" t="s">
        <v>3044</v>
      </c>
      <c r="F25" s="115">
        <v>4100126746</v>
      </c>
      <c r="G25" s="353" t="s">
        <v>3005</v>
      </c>
      <c r="H25" s="354"/>
      <c r="I25" s="355" t="s">
        <v>25</v>
      </c>
      <c r="J25" s="352"/>
      <c r="K25" s="27" t="s">
        <v>415</v>
      </c>
      <c r="L25" s="76"/>
      <c r="M25" s="218">
        <v>6.76</v>
      </c>
      <c r="N25" s="69">
        <v>10</v>
      </c>
    </row>
    <row r="26" spans="2:14" ht="15" customHeight="1" x14ac:dyDescent="0.25">
      <c r="B26" s="199">
        <v>8</v>
      </c>
      <c r="C26" s="351" t="s">
        <v>3004</v>
      </c>
      <c r="D26" s="352"/>
      <c r="E26" s="190" t="s">
        <v>3044</v>
      </c>
      <c r="F26" s="115">
        <v>4100126746</v>
      </c>
      <c r="G26" s="353" t="s">
        <v>3005</v>
      </c>
      <c r="H26" s="354"/>
      <c r="I26" s="355" t="s">
        <v>25</v>
      </c>
      <c r="J26" s="352"/>
      <c r="K26" s="27" t="s">
        <v>415</v>
      </c>
      <c r="L26" s="76"/>
      <c r="M26" s="218">
        <v>6.76</v>
      </c>
      <c r="N26" s="69">
        <v>10</v>
      </c>
    </row>
    <row r="27" spans="2:14" ht="15" customHeight="1" x14ac:dyDescent="0.25">
      <c r="B27" s="199">
        <v>9</v>
      </c>
      <c r="C27" s="351" t="s">
        <v>3004</v>
      </c>
      <c r="D27" s="352"/>
      <c r="E27" s="190" t="s">
        <v>3044</v>
      </c>
      <c r="F27" s="115">
        <v>4100126746</v>
      </c>
      <c r="G27" s="353" t="s">
        <v>3005</v>
      </c>
      <c r="H27" s="354"/>
      <c r="I27" s="355" t="s">
        <v>25</v>
      </c>
      <c r="J27" s="352"/>
      <c r="K27" s="27" t="s">
        <v>415</v>
      </c>
      <c r="L27" s="76"/>
      <c r="M27" s="218">
        <v>6.76</v>
      </c>
      <c r="N27" s="69">
        <v>10</v>
      </c>
    </row>
    <row r="28" spans="2:14" ht="15" customHeight="1" x14ac:dyDescent="0.25">
      <c r="B28" s="199">
        <v>10</v>
      </c>
      <c r="C28" s="351" t="s">
        <v>3004</v>
      </c>
      <c r="D28" s="352"/>
      <c r="E28" s="190" t="s">
        <v>3044</v>
      </c>
      <c r="F28" s="115">
        <v>4100126746</v>
      </c>
      <c r="G28" s="353" t="s">
        <v>3005</v>
      </c>
      <c r="H28" s="354"/>
      <c r="I28" s="355" t="s">
        <v>25</v>
      </c>
      <c r="J28" s="352"/>
      <c r="K28" s="27" t="s">
        <v>415</v>
      </c>
      <c r="L28" s="76"/>
      <c r="M28" s="218">
        <v>6.76</v>
      </c>
      <c r="N28" s="69">
        <v>10</v>
      </c>
    </row>
    <row r="29" spans="2:14" ht="15" customHeight="1" x14ac:dyDescent="0.25">
      <c r="B29" s="199">
        <v>11</v>
      </c>
      <c r="C29" s="351" t="s">
        <v>3004</v>
      </c>
      <c r="D29" s="352"/>
      <c r="E29" s="190" t="s">
        <v>3044</v>
      </c>
      <c r="F29" s="115">
        <v>4100126746</v>
      </c>
      <c r="G29" s="353" t="s">
        <v>3005</v>
      </c>
      <c r="H29" s="354"/>
      <c r="I29" s="355" t="s">
        <v>25</v>
      </c>
      <c r="J29" s="352"/>
      <c r="K29" s="27" t="s">
        <v>415</v>
      </c>
      <c r="L29" s="76"/>
      <c r="M29" s="218">
        <v>6.76</v>
      </c>
      <c r="N29" s="69">
        <v>10</v>
      </c>
    </row>
    <row r="30" spans="2:14" ht="15" customHeight="1" x14ac:dyDescent="0.25">
      <c r="B30" s="199">
        <v>12</v>
      </c>
      <c r="C30" s="351" t="s">
        <v>3004</v>
      </c>
      <c r="D30" s="352"/>
      <c r="E30" s="190" t="s">
        <v>3044</v>
      </c>
      <c r="F30" s="115">
        <v>4100126746</v>
      </c>
      <c r="G30" s="353" t="s">
        <v>3005</v>
      </c>
      <c r="H30" s="354"/>
      <c r="I30" s="355" t="s">
        <v>25</v>
      </c>
      <c r="J30" s="352"/>
      <c r="K30" s="27" t="s">
        <v>415</v>
      </c>
      <c r="L30" s="76"/>
      <c r="M30" s="218">
        <v>6.76</v>
      </c>
      <c r="N30" s="69">
        <v>10</v>
      </c>
    </row>
    <row r="31" spans="2:14" ht="15" customHeight="1" x14ac:dyDescent="0.25">
      <c r="B31" s="173" t="s">
        <v>37</v>
      </c>
      <c r="C31" s="50"/>
      <c r="D31" s="61"/>
      <c r="E31" s="145"/>
      <c r="F31" s="50"/>
      <c r="G31" s="63"/>
      <c r="H31" s="62"/>
      <c r="I31" s="50"/>
      <c r="J31" s="61"/>
      <c r="K31" s="8"/>
      <c r="L31" s="50"/>
      <c r="M31" s="217">
        <f>SUM(M32:M38)+9.24</f>
        <v>56.639999999999993</v>
      </c>
      <c r="N31" s="90"/>
    </row>
    <row r="32" spans="2:14" ht="15" customHeight="1" x14ac:dyDescent="0.25">
      <c r="B32" s="199">
        <v>13</v>
      </c>
      <c r="C32" s="351" t="s">
        <v>3004</v>
      </c>
      <c r="D32" s="352"/>
      <c r="E32" s="190" t="s">
        <v>3044</v>
      </c>
      <c r="F32" s="115">
        <v>4100126746</v>
      </c>
      <c r="G32" s="353" t="s">
        <v>3005</v>
      </c>
      <c r="H32" s="354"/>
      <c r="I32" s="355" t="s">
        <v>25</v>
      </c>
      <c r="J32" s="352"/>
      <c r="K32" s="27" t="s">
        <v>415</v>
      </c>
      <c r="L32" s="76"/>
      <c r="M32" s="218">
        <v>6.76</v>
      </c>
      <c r="N32" s="69">
        <v>10</v>
      </c>
    </row>
    <row r="33" spans="2:14" ht="15" customHeight="1" x14ac:dyDescent="0.25">
      <c r="B33" s="199">
        <v>14</v>
      </c>
      <c r="C33" s="351" t="s">
        <v>3004</v>
      </c>
      <c r="D33" s="352"/>
      <c r="E33" s="190" t="s">
        <v>3044</v>
      </c>
      <c r="F33" s="115">
        <v>4100126746</v>
      </c>
      <c r="G33" s="353" t="s">
        <v>3005</v>
      </c>
      <c r="H33" s="354"/>
      <c r="I33" s="355" t="s">
        <v>25</v>
      </c>
      <c r="J33" s="352"/>
      <c r="K33" s="27" t="s">
        <v>415</v>
      </c>
      <c r="L33" s="76"/>
      <c r="M33" s="218">
        <v>6.76</v>
      </c>
      <c r="N33" s="69">
        <v>10</v>
      </c>
    </row>
    <row r="34" spans="2:14" ht="15" customHeight="1" x14ac:dyDescent="0.25">
      <c r="B34" s="199">
        <v>15</v>
      </c>
      <c r="C34" s="351" t="s">
        <v>3004</v>
      </c>
      <c r="D34" s="352"/>
      <c r="E34" s="190" t="s">
        <v>3044</v>
      </c>
      <c r="F34" s="115">
        <v>4100126746</v>
      </c>
      <c r="G34" s="353" t="s">
        <v>3005</v>
      </c>
      <c r="H34" s="354"/>
      <c r="I34" s="355" t="s">
        <v>25</v>
      </c>
      <c r="J34" s="352"/>
      <c r="K34" s="27" t="s">
        <v>415</v>
      </c>
      <c r="L34" s="76"/>
      <c r="M34" s="218">
        <v>6.76</v>
      </c>
      <c r="N34" s="69">
        <v>10</v>
      </c>
    </row>
    <row r="35" spans="2:14" ht="15" customHeight="1" x14ac:dyDescent="0.25">
      <c r="B35" s="199">
        <v>16</v>
      </c>
      <c r="C35" s="351" t="s">
        <v>3004</v>
      </c>
      <c r="D35" s="352"/>
      <c r="E35" s="190" t="s">
        <v>3044</v>
      </c>
      <c r="F35" s="115">
        <v>4100126746</v>
      </c>
      <c r="G35" s="353" t="s">
        <v>3005</v>
      </c>
      <c r="H35" s="354"/>
      <c r="I35" s="355" t="s">
        <v>25</v>
      </c>
      <c r="J35" s="352"/>
      <c r="K35" s="27" t="s">
        <v>415</v>
      </c>
      <c r="L35" s="76"/>
      <c r="M35" s="218">
        <v>6.76</v>
      </c>
      <c r="N35" s="69">
        <v>10</v>
      </c>
    </row>
    <row r="36" spans="2:14" ht="15" customHeight="1" x14ac:dyDescent="0.25">
      <c r="B36" s="199">
        <v>17</v>
      </c>
      <c r="C36" s="351" t="s">
        <v>3004</v>
      </c>
      <c r="D36" s="352"/>
      <c r="E36" s="190" t="s">
        <v>3044</v>
      </c>
      <c r="F36" s="115">
        <v>4100126746</v>
      </c>
      <c r="G36" s="353" t="s">
        <v>3005</v>
      </c>
      <c r="H36" s="354"/>
      <c r="I36" s="355" t="s">
        <v>25</v>
      </c>
      <c r="J36" s="352"/>
      <c r="K36" s="27" t="s">
        <v>415</v>
      </c>
      <c r="L36" s="76"/>
      <c r="M36" s="218">
        <v>6.76</v>
      </c>
      <c r="N36" s="69">
        <v>10</v>
      </c>
    </row>
    <row r="37" spans="2:14" ht="15" customHeight="1" x14ac:dyDescent="0.25">
      <c r="B37" s="199">
        <v>18</v>
      </c>
      <c r="C37" s="351" t="s">
        <v>3004</v>
      </c>
      <c r="D37" s="352"/>
      <c r="E37" s="190" t="s">
        <v>3044</v>
      </c>
      <c r="F37" s="115">
        <v>4100126746</v>
      </c>
      <c r="G37" s="353" t="s">
        <v>3005</v>
      </c>
      <c r="H37" s="354"/>
      <c r="I37" s="355" t="s">
        <v>25</v>
      </c>
      <c r="J37" s="352"/>
      <c r="K37" s="27" t="s">
        <v>415</v>
      </c>
      <c r="L37" s="76"/>
      <c r="M37" s="218">
        <v>7.66</v>
      </c>
      <c r="N37" s="69">
        <v>11</v>
      </c>
    </row>
    <row r="38" spans="2:14" ht="15" customHeight="1" x14ac:dyDescent="0.25">
      <c r="B38" s="124">
        <v>19</v>
      </c>
      <c r="C38" s="351" t="s">
        <v>3004</v>
      </c>
      <c r="D38" s="352"/>
      <c r="E38" s="190" t="s">
        <v>3055</v>
      </c>
      <c r="F38" s="115">
        <v>4100126746</v>
      </c>
      <c r="G38" s="353" t="s">
        <v>3005</v>
      </c>
      <c r="H38" s="354"/>
      <c r="I38" s="355" t="s">
        <v>25</v>
      </c>
      <c r="J38" s="352"/>
      <c r="K38" s="27" t="s">
        <v>387</v>
      </c>
      <c r="L38" s="76"/>
      <c r="M38" s="221">
        <v>5.94</v>
      </c>
      <c r="N38" s="69">
        <v>8</v>
      </c>
    </row>
    <row r="39" spans="2:14" ht="15" customHeight="1" x14ac:dyDescent="0.25">
      <c r="B39" s="76"/>
      <c r="C39" s="351"/>
      <c r="D39" s="352"/>
      <c r="E39" s="214"/>
      <c r="F39" s="115"/>
      <c r="G39" s="353"/>
      <c r="H39" s="354"/>
      <c r="I39" s="355"/>
      <c r="J39" s="352"/>
      <c r="K39" s="27"/>
      <c r="L39" s="76"/>
      <c r="M39" s="220"/>
      <c r="N39" s="69"/>
    </row>
    <row r="40" spans="2:14" ht="15" x14ac:dyDescent="0.25">
      <c r="B40" s="20"/>
      <c r="C40" s="168"/>
      <c r="D40" s="41"/>
      <c r="E40" s="41"/>
      <c r="F40" s="41"/>
      <c r="G40" s="41"/>
      <c r="I40" s="20"/>
      <c r="J40" s="45"/>
      <c r="K40" s="1"/>
      <c r="L40" s="20"/>
      <c r="M40" s="222">
        <f>SUM(M18:M30)+SUM(M32:M38)</f>
        <v>128.16</v>
      </c>
    </row>
    <row r="41" spans="2:14" ht="15.75" x14ac:dyDescent="0.25">
      <c r="B41" s="356" t="s">
        <v>29</v>
      </c>
      <c r="C41" s="357"/>
      <c r="D41" s="357"/>
      <c r="E41" s="357"/>
      <c r="F41" s="357"/>
      <c r="G41" s="357"/>
      <c r="H41" s="357"/>
      <c r="I41" s="357"/>
      <c r="J41" s="357"/>
      <c r="K41" s="357"/>
      <c r="L41" s="227"/>
      <c r="M41" s="223"/>
      <c r="N41" s="228">
        <f>SUM(N18:N39)</f>
        <v>187</v>
      </c>
    </row>
    <row r="42" spans="2:14" ht="15" x14ac:dyDescent="0.25">
      <c r="B42" s="20"/>
      <c r="C42" s="20"/>
      <c r="D42" s="45"/>
      <c r="E42" s="45"/>
      <c r="F42" s="20"/>
      <c r="G42" s="3"/>
      <c r="I42" s="20"/>
      <c r="J42" s="45"/>
      <c r="K42" s="1"/>
      <c r="L42" s="20"/>
      <c r="M42" s="224"/>
    </row>
    <row r="43" spans="2:14" ht="15" customHeight="1" x14ac:dyDescent="0.25">
      <c r="B43" s="1"/>
      <c r="C43" s="1" t="s">
        <v>49</v>
      </c>
      <c r="D43" s="1" t="s">
        <v>3056</v>
      </c>
      <c r="G43" s="1"/>
      <c r="H43" s="1"/>
      <c r="I43" s="1"/>
      <c r="J43" s="1"/>
      <c r="K43" s="1"/>
      <c r="L43" s="20"/>
      <c r="M43" s="20"/>
    </row>
    <row r="44" spans="2:14" s="45" customFormat="1" ht="15" x14ac:dyDescent="0.25">
      <c r="B44" s="1"/>
      <c r="C44" s="1" t="s">
        <v>3057</v>
      </c>
      <c r="D44" s="3"/>
      <c r="E44" s="3"/>
      <c r="F44" s="1"/>
      <c r="G44" s="1"/>
      <c r="H44" s="1"/>
      <c r="I44" s="1"/>
      <c r="J44" s="1"/>
      <c r="K44" s="1"/>
      <c r="L44" s="20"/>
      <c r="M44" s="20"/>
    </row>
    <row r="45" spans="2:14" s="45" customFormat="1" ht="15" x14ac:dyDescent="0.25">
      <c r="B45" s="1"/>
      <c r="C45" s="1" t="s">
        <v>1166</v>
      </c>
      <c r="D45" s="23"/>
      <c r="E45" s="23"/>
      <c r="F45" s="1"/>
      <c r="G45" s="1"/>
      <c r="H45" s="1"/>
      <c r="I45" s="1"/>
      <c r="J45" s="1"/>
      <c r="K45" s="1"/>
      <c r="L45" s="20"/>
      <c r="M45" s="20"/>
    </row>
    <row r="46" spans="2:14" s="45" customFormat="1" ht="15" x14ac:dyDescent="0.25">
      <c r="B46" s="1"/>
      <c r="C46" s="1" t="s">
        <v>3045</v>
      </c>
      <c r="D46" s="1"/>
      <c r="E46" s="1"/>
      <c r="F46" s="1"/>
      <c r="G46" s="1"/>
      <c r="H46" s="1"/>
      <c r="I46" s="1"/>
      <c r="J46" s="1"/>
      <c r="K46" s="1"/>
      <c r="L46" s="20"/>
      <c r="M46" s="20"/>
    </row>
    <row r="47" spans="2:14" s="45" customFormat="1" ht="15" x14ac:dyDescent="0.25">
      <c r="B47" s="1"/>
      <c r="C47" s="1" t="s">
        <v>1433</v>
      </c>
      <c r="D47" s="1"/>
      <c r="E47" s="1"/>
      <c r="F47" s="1"/>
      <c r="G47" s="1"/>
      <c r="H47" s="1"/>
      <c r="I47" s="1"/>
      <c r="J47" s="1"/>
      <c r="K47" s="1"/>
      <c r="L47" s="20"/>
      <c r="M47" s="20"/>
    </row>
    <row r="48" spans="2:14" s="45" customFormat="1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20"/>
      <c r="M48" s="20"/>
    </row>
    <row r="49" spans="2:13" s="45" customFormat="1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20"/>
      <c r="M49" s="20"/>
    </row>
    <row r="50" spans="2:13" s="45" customFormat="1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20"/>
      <c r="M52" s="20"/>
    </row>
    <row r="53" spans="2:13" s="45" customFormat="1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20"/>
      <c r="M53" s="20"/>
    </row>
    <row r="54" spans="2:13" s="45" customFormat="1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0"/>
      <c r="M54" s="20"/>
    </row>
    <row r="55" spans="2:13" s="45" customFormat="1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20"/>
      <c r="M55" s="20"/>
    </row>
    <row r="56" spans="2:13" s="45" customFormat="1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20"/>
      <c r="M56" s="20"/>
    </row>
    <row r="57" spans="2:13" s="45" customFormat="1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20"/>
      <c r="M57" s="20"/>
    </row>
    <row r="58" spans="2:13" s="45" customFormat="1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20"/>
      <c r="M58" s="20"/>
    </row>
    <row r="59" spans="2:13" s="45" customFormat="1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0"/>
      <c r="M59" s="20"/>
    </row>
    <row r="60" spans="2:13" s="45" customFormat="1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20"/>
    </row>
    <row r="61" spans="2:13" s="45" customFormat="1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20"/>
    </row>
    <row r="62" spans="2:13" s="45" customFormat="1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20"/>
    </row>
    <row r="63" spans="2:13" s="45" customFormat="1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20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69">
    <mergeCell ref="C18:D18"/>
    <mergeCell ref="G18:H18"/>
    <mergeCell ref="I18:J18"/>
    <mergeCell ref="E12:F12"/>
    <mergeCell ref="L14:M14"/>
    <mergeCell ref="C16:D16"/>
    <mergeCell ref="G16:H16"/>
    <mergeCell ref="I16:J16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C32:D32"/>
    <mergeCell ref="G32:H32"/>
    <mergeCell ref="I32:J32"/>
    <mergeCell ref="C23:D23"/>
    <mergeCell ref="G23:H23"/>
    <mergeCell ref="I23:J23"/>
    <mergeCell ref="C24:D24"/>
    <mergeCell ref="G24:H24"/>
    <mergeCell ref="I24:J24"/>
    <mergeCell ref="C25:D25"/>
    <mergeCell ref="G25:H25"/>
    <mergeCell ref="I25:J25"/>
    <mergeCell ref="C30:D30"/>
    <mergeCell ref="G30:H30"/>
    <mergeCell ref="I30:J30"/>
    <mergeCell ref="C28:D28"/>
    <mergeCell ref="G28:H28"/>
    <mergeCell ref="I28:J28"/>
    <mergeCell ref="C29:D29"/>
    <mergeCell ref="G29:H29"/>
    <mergeCell ref="I29:J29"/>
    <mergeCell ref="C39:D39"/>
    <mergeCell ref="G39:H39"/>
    <mergeCell ref="I39:J39"/>
    <mergeCell ref="B41:K41"/>
    <mergeCell ref="C26:D26"/>
    <mergeCell ref="G26:H26"/>
    <mergeCell ref="I26:J26"/>
    <mergeCell ref="C27:D27"/>
    <mergeCell ref="G27:H27"/>
    <mergeCell ref="I27:J27"/>
    <mergeCell ref="C38:D38"/>
    <mergeCell ref="G38:H38"/>
    <mergeCell ref="I38:J38"/>
    <mergeCell ref="C36:D36"/>
    <mergeCell ref="G36:H36"/>
    <mergeCell ref="I36:J36"/>
    <mergeCell ref="C33:D33"/>
    <mergeCell ref="G33:H33"/>
    <mergeCell ref="C37:D37"/>
    <mergeCell ref="G37:H37"/>
    <mergeCell ref="I37:J37"/>
    <mergeCell ref="C34:D34"/>
    <mergeCell ref="G34:H34"/>
    <mergeCell ref="I34:J34"/>
    <mergeCell ref="C35:D35"/>
    <mergeCell ref="G35:H35"/>
    <mergeCell ref="I35:J35"/>
    <mergeCell ref="I33:J33"/>
  </mergeCells>
  <hyperlinks>
    <hyperlink ref="L4" r:id="rId1" xr:uid="{BF32C997-62EC-4086-AE8C-54A05EA700B9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7F9D1-026C-481C-902D-C8072940002E}">
  <dimension ref="B1:Q357"/>
  <sheetViews>
    <sheetView topLeftCell="A41" zoomScaleNormal="100" workbookViewId="0">
      <selection activeCell="Q72" sqref="Q7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3046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260155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SUM(O18:O33)+11.54</f>
        <v>131.22000000000006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3041</v>
      </c>
      <c r="G18" s="369">
        <v>4100126779</v>
      </c>
      <c r="H18" s="370"/>
      <c r="I18" s="371" t="s">
        <v>2467</v>
      </c>
      <c r="J18" s="372"/>
      <c r="K18" s="369" t="s">
        <v>53</v>
      </c>
      <c r="L18" s="368"/>
      <c r="M18" s="7" t="s">
        <v>415</v>
      </c>
      <c r="N18" s="11"/>
      <c r="O18" s="81">
        <v>7.48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3041</v>
      </c>
      <c r="G19" s="369">
        <v>4100126779</v>
      </c>
      <c r="H19" s="370"/>
      <c r="I19" s="371" t="s">
        <v>2467</v>
      </c>
      <c r="J19" s="372"/>
      <c r="K19" s="369" t="s">
        <v>53</v>
      </c>
      <c r="L19" s="368"/>
      <c r="M19" s="7" t="s">
        <v>415</v>
      </c>
      <c r="N19" s="11"/>
      <c r="O19" s="81">
        <v>7.48</v>
      </c>
      <c r="P19" s="60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3041</v>
      </c>
      <c r="G20" s="369">
        <v>4100126779</v>
      </c>
      <c r="H20" s="370"/>
      <c r="I20" s="371" t="s">
        <v>2467</v>
      </c>
      <c r="J20" s="372"/>
      <c r="K20" s="369" t="s">
        <v>53</v>
      </c>
      <c r="L20" s="368"/>
      <c r="M20" s="7" t="s">
        <v>415</v>
      </c>
      <c r="N20" s="11"/>
      <c r="O20" s="81">
        <v>7.48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3041</v>
      </c>
      <c r="G21" s="369">
        <v>4100126779</v>
      </c>
      <c r="H21" s="370"/>
      <c r="I21" s="371" t="s">
        <v>2467</v>
      </c>
      <c r="J21" s="372"/>
      <c r="K21" s="369" t="s">
        <v>53</v>
      </c>
      <c r="L21" s="368"/>
      <c r="M21" s="7" t="s">
        <v>415</v>
      </c>
      <c r="N21" s="11"/>
      <c r="O21" s="81">
        <v>7.48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3041</v>
      </c>
      <c r="G22" s="369">
        <v>4100126779</v>
      </c>
      <c r="H22" s="370"/>
      <c r="I22" s="371" t="s">
        <v>2467</v>
      </c>
      <c r="J22" s="372"/>
      <c r="K22" s="369" t="s">
        <v>53</v>
      </c>
      <c r="L22" s="368"/>
      <c r="M22" s="7" t="s">
        <v>415</v>
      </c>
      <c r="N22" s="11"/>
      <c r="O22" s="81">
        <v>7.48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3041</v>
      </c>
      <c r="G23" s="369">
        <v>4100126779</v>
      </c>
      <c r="H23" s="370"/>
      <c r="I23" s="371" t="s">
        <v>2467</v>
      </c>
      <c r="J23" s="372"/>
      <c r="K23" s="369" t="s">
        <v>53</v>
      </c>
      <c r="L23" s="368"/>
      <c r="M23" s="7" t="s">
        <v>415</v>
      </c>
      <c r="N23" s="11"/>
      <c r="O23" s="81">
        <v>7.48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3041</v>
      </c>
      <c r="G24" s="369">
        <v>4100126779</v>
      </c>
      <c r="H24" s="370"/>
      <c r="I24" s="371" t="s">
        <v>2467</v>
      </c>
      <c r="J24" s="372"/>
      <c r="K24" s="369" t="s">
        <v>53</v>
      </c>
      <c r="L24" s="368"/>
      <c r="M24" s="7" t="s">
        <v>415</v>
      </c>
      <c r="N24" s="11"/>
      <c r="O24" s="81">
        <v>7.48</v>
      </c>
      <c r="P24" s="60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3041</v>
      </c>
      <c r="G25" s="369">
        <v>4100126779</v>
      </c>
      <c r="H25" s="370"/>
      <c r="I25" s="371" t="s">
        <v>2467</v>
      </c>
      <c r="J25" s="372"/>
      <c r="K25" s="369" t="s">
        <v>53</v>
      </c>
      <c r="L25" s="368"/>
      <c r="M25" s="7" t="s">
        <v>415</v>
      </c>
      <c r="N25" s="11"/>
      <c r="O25" s="81">
        <v>7.48</v>
      </c>
      <c r="P25" s="60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3041</v>
      </c>
      <c r="G26" s="369">
        <v>4100126779</v>
      </c>
      <c r="H26" s="370"/>
      <c r="I26" s="371" t="s">
        <v>2467</v>
      </c>
      <c r="J26" s="372"/>
      <c r="K26" s="369" t="s">
        <v>53</v>
      </c>
      <c r="L26" s="368"/>
      <c r="M26" s="7" t="s">
        <v>415</v>
      </c>
      <c r="N26" s="11"/>
      <c r="O26" s="81">
        <v>7.48</v>
      </c>
      <c r="P26" s="60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3041</v>
      </c>
      <c r="G27" s="369">
        <v>4100126779</v>
      </c>
      <c r="H27" s="370"/>
      <c r="I27" s="371" t="s">
        <v>2467</v>
      </c>
      <c r="J27" s="372"/>
      <c r="K27" s="369" t="s">
        <v>53</v>
      </c>
      <c r="L27" s="368"/>
      <c r="M27" s="7" t="s">
        <v>415</v>
      </c>
      <c r="N27" s="11"/>
      <c r="O27" s="81">
        <v>7.48</v>
      </c>
      <c r="P27" s="60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3041</v>
      </c>
      <c r="G28" s="369">
        <v>4100126779</v>
      </c>
      <c r="H28" s="370"/>
      <c r="I28" s="371" t="s">
        <v>2467</v>
      </c>
      <c r="J28" s="372"/>
      <c r="K28" s="369" t="s">
        <v>53</v>
      </c>
      <c r="L28" s="368"/>
      <c r="M28" s="7" t="s">
        <v>415</v>
      </c>
      <c r="N28" s="11"/>
      <c r="O28" s="81">
        <v>7.48</v>
      </c>
      <c r="P28" s="60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90" t="s">
        <v>3041</v>
      </c>
      <c r="G29" s="369">
        <v>4100126779</v>
      </c>
      <c r="H29" s="370"/>
      <c r="I29" s="371" t="s">
        <v>2467</v>
      </c>
      <c r="J29" s="372"/>
      <c r="K29" s="369" t="s">
        <v>53</v>
      </c>
      <c r="L29" s="368"/>
      <c r="M29" s="7" t="s">
        <v>415</v>
      </c>
      <c r="N29" s="11"/>
      <c r="O29" s="81">
        <v>7.48</v>
      </c>
      <c r="P29" s="60">
        <v>10</v>
      </c>
    </row>
    <row r="30" spans="2:16" ht="15" customHeight="1" x14ac:dyDescent="0.25">
      <c r="B30" s="375">
        <v>13</v>
      </c>
      <c r="C30" s="376"/>
      <c r="D30" s="367" t="s">
        <v>2466</v>
      </c>
      <c r="E30" s="368"/>
      <c r="F30" s="190" t="s">
        <v>3041</v>
      </c>
      <c r="G30" s="369">
        <v>4100126779</v>
      </c>
      <c r="H30" s="370"/>
      <c r="I30" s="371" t="s">
        <v>2467</v>
      </c>
      <c r="J30" s="372"/>
      <c r="K30" s="369" t="s">
        <v>53</v>
      </c>
      <c r="L30" s="368"/>
      <c r="M30" s="7" t="s">
        <v>415</v>
      </c>
      <c r="N30" s="11"/>
      <c r="O30" s="81">
        <v>7.48</v>
      </c>
      <c r="P30" s="60">
        <v>10</v>
      </c>
    </row>
    <row r="31" spans="2:16" ht="15" customHeight="1" x14ac:dyDescent="0.25">
      <c r="B31" s="375">
        <v>14</v>
      </c>
      <c r="C31" s="376"/>
      <c r="D31" s="367" t="s">
        <v>2466</v>
      </c>
      <c r="E31" s="368"/>
      <c r="F31" s="190" t="s">
        <v>3041</v>
      </c>
      <c r="G31" s="369">
        <v>4100126779</v>
      </c>
      <c r="H31" s="370"/>
      <c r="I31" s="371" t="s">
        <v>2467</v>
      </c>
      <c r="J31" s="372"/>
      <c r="K31" s="369" t="s">
        <v>53</v>
      </c>
      <c r="L31" s="368"/>
      <c r="M31" s="7" t="s">
        <v>415</v>
      </c>
      <c r="N31" s="11"/>
      <c r="O31" s="81">
        <v>7.48</v>
      </c>
      <c r="P31" s="60">
        <v>10</v>
      </c>
    </row>
    <row r="32" spans="2:16" ht="15" customHeight="1" x14ac:dyDescent="0.25">
      <c r="B32" s="375">
        <v>15</v>
      </c>
      <c r="C32" s="376"/>
      <c r="D32" s="367" t="s">
        <v>2466</v>
      </c>
      <c r="E32" s="368"/>
      <c r="F32" s="190" t="s">
        <v>3041</v>
      </c>
      <c r="G32" s="369">
        <v>4100126779</v>
      </c>
      <c r="H32" s="370"/>
      <c r="I32" s="371" t="s">
        <v>2467</v>
      </c>
      <c r="J32" s="372"/>
      <c r="K32" s="369" t="s">
        <v>53</v>
      </c>
      <c r="L32" s="368"/>
      <c r="M32" s="7" t="s">
        <v>415</v>
      </c>
      <c r="N32" s="11"/>
      <c r="O32" s="81">
        <v>7.48</v>
      </c>
      <c r="P32" s="60">
        <v>10</v>
      </c>
    </row>
    <row r="33" spans="2:16" ht="15" customHeight="1" x14ac:dyDescent="0.25">
      <c r="B33" s="375">
        <v>16</v>
      </c>
      <c r="C33" s="376"/>
      <c r="D33" s="367" t="s">
        <v>2466</v>
      </c>
      <c r="E33" s="368"/>
      <c r="F33" s="190" t="s">
        <v>3041</v>
      </c>
      <c r="G33" s="369">
        <v>4100126779</v>
      </c>
      <c r="H33" s="370"/>
      <c r="I33" s="371" t="s">
        <v>2467</v>
      </c>
      <c r="J33" s="372"/>
      <c r="K33" s="369" t="s">
        <v>53</v>
      </c>
      <c r="L33" s="368"/>
      <c r="M33" s="7" t="s">
        <v>415</v>
      </c>
      <c r="N33" s="11"/>
      <c r="O33" s="81">
        <v>7.48</v>
      </c>
      <c r="P33" s="60">
        <v>10</v>
      </c>
    </row>
    <row r="34" spans="2:16" ht="15" x14ac:dyDescent="0.25">
      <c r="B34" s="373" t="s">
        <v>37</v>
      </c>
      <c r="C34" s="382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SUM(O35:O50)+10.28</f>
        <v>126.38000000000004</v>
      </c>
      <c r="P34" s="60"/>
    </row>
    <row r="35" spans="2:16" ht="15" customHeight="1" x14ac:dyDescent="0.25">
      <c r="B35" s="375">
        <v>17</v>
      </c>
      <c r="C35" s="376"/>
      <c r="D35" s="367" t="s">
        <v>2466</v>
      </c>
      <c r="E35" s="368"/>
      <c r="F35" s="190" t="s">
        <v>3041</v>
      </c>
      <c r="G35" s="369">
        <v>4100126779</v>
      </c>
      <c r="H35" s="370"/>
      <c r="I35" s="371" t="s">
        <v>2467</v>
      </c>
      <c r="J35" s="372"/>
      <c r="K35" s="369" t="s">
        <v>53</v>
      </c>
      <c r="L35" s="368"/>
      <c r="M35" s="7" t="s">
        <v>415</v>
      </c>
      <c r="N35" s="11"/>
      <c r="O35" s="81">
        <v>7.48</v>
      </c>
      <c r="P35" s="60">
        <v>10</v>
      </c>
    </row>
    <row r="36" spans="2:16" ht="15" customHeight="1" x14ac:dyDescent="0.25">
      <c r="B36" s="375">
        <v>18</v>
      </c>
      <c r="C36" s="376"/>
      <c r="D36" s="367" t="s">
        <v>2466</v>
      </c>
      <c r="E36" s="368"/>
      <c r="F36" s="190" t="s">
        <v>3041</v>
      </c>
      <c r="G36" s="369">
        <v>4100126779</v>
      </c>
      <c r="H36" s="370"/>
      <c r="I36" s="371" t="s">
        <v>2467</v>
      </c>
      <c r="J36" s="372"/>
      <c r="K36" s="369" t="s">
        <v>53</v>
      </c>
      <c r="L36" s="368"/>
      <c r="M36" s="7" t="s">
        <v>415</v>
      </c>
      <c r="N36" s="11"/>
      <c r="O36" s="81">
        <v>7.48</v>
      </c>
      <c r="P36" s="60">
        <v>10</v>
      </c>
    </row>
    <row r="37" spans="2:16" ht="15" customHeight="1" x14ac:dyDescent="0.25">
      <c r="B37" s="375">
        <v>19</v>
      </c>
      <c r="C37" s="376"/>
      <c r="D37" s="367" t="s">
        <v>2466</v>
      </c>
      <c r="E37" s="368"/>
      <c r="F37" s="190" t="s">
        <v>3041</v>
      </c>
      <c r="G37" s="369">
        <v>4100126779</v>
      </c>
      <c r="H37" s="370"/>
      <c r="I37" s="371" t="s">
        <v>2467</v>
      </c>
      <c r="J37" s="372"/>
      <c r="K37" s="369" t="s">
        <v>53</v>
      </c>
      <c r="L37" s="368"/>
      <c r="M37" s="7" t="s">
        <v>415</v>
      </c>
      <c r="N37" s="11"/>
      <c r="O37" s="81">
        <v>3.9</v>
      </c>
      <c r="P37" s="60">
        <v>4</v>
      </c>
    </row>
    <row r="38" spans="2:16" ht="15" customHeight="1" x14ac:dyDescent="0.25">
      <c r="B38" s="375">
        <v>20</v>
      </c>
      <c r="C38" s="376"/>
      <c r="D38" s="367" t="s">
        <v>2466</v>
      </c>
      <c r="E38" s="368"/>
      <c r="F38" s="190" t="s">
        <v>3041</v>
      </c>
      <c r="G38" s="369">
        <v>4100126781</v>
      </c>
      <c r="H38" s="370"/>
      <c r="I38" s="371" t="s">
        <v>2467</v>
      </c>
      <c r="J38" s="372"/>
      <c r="K38" s="369" t="s">
        <v>1778</v>
      </c>
      <c r="L38" s="368"/>
      <c r="M38" s="7" t="s">
        <v>1584</v>
      </c>
      <c r="N38" s="11"/>
      <c r="O38" s="81">
        <v>7.48</v>
      </c>
      <c r="P38" s="60">
        <v>10</v>
      </c>
    </row>
    <row r="39" spans="2:16" ht="15" customHeight="1" x14ac:dyDescent="0.25">
      <c r="B39" s="375">
        <v>21</v>
      </c>
      <c r="C39" s="376"/>
      <c r="D39" s="367" t="s">
        <v>2466</v>
      </c>
      <c r="E39" s="368"/>
      <c r="F39" s="190" t="s">
        <v>3041</v>
      </c>
      <c r="G39" s="369">
        <v>4100126781</v>
      </c>
      <c r="H39" s="370"/>
      <c r="I39" s="371" t="s">
        <v>2467</v>
      </c>
      <c r="J39" s="372"/>
      <c r="K39" s="369" t="s">
        <v>1778</v>
      </c>
      <c r="L39" s="368"/>
      <c r="M39" s="7" t="s">
        <v>1584</v>
      </c>
      <c r="N39" s="11"/>
      <c r="O39" s="81">
        <v>7.48</v>
      </c>
      <c r="P39" s="60">
        <v>10</v>
      </c>
    </row>
    <row r="40" spans="2:16" ht="15" customHeight="1" x14ac:dyDescent="0.25">
      <c r="B40" s="375">
        <v>22</v>
      </c>
      <c r="C40" s="376"/>
      <c r="D40" s="367" t="s">
        <v>2466</v>
      </c>
      <c r="E40" s="368"/>
      <c r="F40" s="190" t="s">
        <v>3041</v>
      </c>
      <c r="G40" s="369">
        <v>4100126781</v>
      </c>
      <c r="H40" s="370"/>
      <c r="I40" s="371" t="s">
        <v>2467</v>
      </c>
      <c r="J40" s="372"/>
      <c r="K40" s="369" t="s">
        <v>1778</v>
      </c>
      <c r="L40" s="368"/>
      <c r="M40" s="7" t="s">
        <v>1584</v>
      </c>
      <c r="N40" s="11"/>
      <c r="O40" s="81">
        <v>7.48</v>
      </c>
      <c r="P40" s="60">
        <v>10</v>
      </c>
    </row>
    <row r="41" spans="2:16" ht="15" customHeight="1" x14ac:dyDescent="0.25">
      <c r="B41" s="375">
        <v>23</v>
      </c>
      <c r="C41" s="376"/>
      <c r="D41" s="367" t="s">
        <v>2466</v>
      </c>
      <c r="E41" s="368"/>
      <c r="F41" s="190" t="s">
        <v>3041</v>
      </c>
      <c r="G41" s="369">
        <v>4100126779</v>
      </c>
      <c r="H41" s="370"/>
      <c r="I41" s="371" t="s">
        <v>2467</v>
      </c>
      <c r="J41" s="372"/>
      <c r="K41" s="369" t="s">
        <v>53</v>
      </c>
      <c r="L41" s="368"/>
      <c r="M41" s="7" t="s">
        <v>1584</v>
      </c>
      <c r="N41" s="11"/>
      <c r="O41" s="81">
        <v>7.48</v>
      </c>
      <c r="P41" s="60">
        <v>10</v>
      </c>
    </row>
    <row r="42" spans="2:16" ht="15" customHeight="1" x14ac:dyDescent="0.25">
      <c r="B42" s="375">
        <v>24</v>
      </c>
      <c r="C42" s="376"/>
      <c r="D42" s="367" t="s">
        <v>2466</v>
      </c>
      <c r="E42" s="368"/>
      <c r="F42" s="190" t="s">
        <v>3041</v>
      </c>
      <c r="G42" s="369">
        <v>4100126779</v>
      </c>
      <c r="H42" s="370"/>
      <c r="I42" s="371" t="s">
        <v>2467</v>
      </c>
      <c r="J42" s="372"/>
      <c r="K42" s="369" t="s">
        <v>53</v>
      </c>
      <c r="L42" s="368"/>
      <c r="M42" s="7" t="s">
        <v>1584</v>
      </c>
      <c r="N42" s="11"/>
      <c r="O42" s="81">
        <v>7.48</v>
      </c>
      <c r="P42" s="60">
        <v>10</v>
      </c>
    </row>
    <row r="43" spans="2:16" ht="15" customHeight="1" x14ac:dyDescent="0.25">
      <c r="B43" s="375">
        <v>25</v>
      </c>
      <c r="C43" s="376"/>
      <c r="D43" s="367" t="s">
        <v>2466</v>
      </c>
      <c r="E43" s="368"/>
      <c r="F43" s="190" t="s">
        <v>3041</v>
      </c>
      <c r="G43" s="369">
        <v>4100126779</v>
      </c>
      <c r="H43" s="370"/>
      <c r="I43" s="371" t="s">
        <v>2467</v>
      </c>
      <c r="J43" s="372"/>
      <c r="K43" s="369" t="s">
        <v>53</v>
      </c>
      <c r="L43" s="368"/>
      <c r="M43" s="7" t="s">
        <v>1584</v>
      </c>
      <c r="N43" s="11"/>
      <c r="O43" s="81">
        <v>7.48</v>
      </c>
      <c r="P43" s="60">
        <v>10</v>
      </c>
    </row>
    <row r="44" spans="2:16" ht="15" customHeight="1" x14ac:dyDescent="0.25">
      <c r="B44" s="375">
        <v>26</v>
      </c>
      <c r="C44" s="376"/>
      <c r="D44" s="367" t="s">
        <v>2466</v>
      </c>
      <c r="E44" s="368"/>
      <c r="F44" s="190" t="s">
        <v>3041</v>
      </c>
      <c r="G44" s="369">
        <v>4100126779</v>
      </c>
      <c r="H44" s="370"/>
      <c r="I44" s="371" t="s">
        <v>2467</v>
      </c>
      <c r="J44" s="372"/>
      <c r="K44" s="369" t="s">
        <v>53</v>
      </c>
      <c r="L44" s="368"/>
      <c r="M44" s="7" t="s">
        <v>1584</v>
      </c>
      <c r="N44" s="11"/>
      <c r="O44" s="81">
        <v>7.48</v>
      </c>
      <c r="P44" s="60">
        <v>10</v>
      </c>
    </row>
    <row r="45" spans="2:16" ht="15" customHeight="1" x14ac:dyDescent="0.25">
      <c r="B45" s="375">
        <v>27</v>
      </c>
      <c r="C45" s="376"/>
      <c r="D45" s="367" t="s">
        <v>2466</v>
      </c>
      <c r="E45" s="368"/>
      <c r="F45" s="190" t="s">
        <v>3041</v>
      </c>
      <c r="G45" s="369">
        <v>4100126779</v>
      </c>
      <c r="H45" s="370"/>
      <c r="I45" s="371" t="s">
        <v>2467</v>
      </c>
      <c r="J45" s="372"/>
      <c r="K45" s="369" t="s">
        <v>53</v>
      </c>
      <c r="L45" s="368"/>
      <c r="M45" s="7" t="s">
        <v>1584</v>
      </c>
      <c r="N45" s="11"/>
      <c r="O45" s="81">
        <v>7.48</v>
      </c>
      <c r="P45" s="60">
        <v>10</v>
      </c>
    </row>
    <row r="46" spans="2:16" ht="15" customHeight="1" x14ac:dyDescent="0.25">
      <c r="B46" s="375">
        <v>28</v>
      </c>
      <c r="C46" s="376"/>
      <c r="D46" s="367" t="s">
        <v>2466</v>
      </c>
      <c r="E46" s="368"/>
      <c r="F46" s="190" t="s">
        <v>3041</v>
      </c>
      <c r="G46" s="369">
        <v>4100126779</v>
      </c>
      <c r="H46" s="370"/>
      <c r="I46" s="371" t="s">
        <v>2467</v>
      </c>
      <c r="J46" s="372"/>
      <c r="K46" s="369" t="s">
        <v>53</v>
      </c>
      <c r="L46" s="368"/>
      <c r="M46" s="7" t="s">
        <v>1584</v>
      </c>
      <c r="N46" s="11"/>
      <c r="O46" s="81">
        <v>7.48</v>
      </c>
      <c r="P46" s="60">
        <v>10</v>
      </c>
    </row>
    <row r="47" spans="2:16" ht="15" customHeight="1" x14ac:dyDescent="0.25">
      <c r="B47" s="375">
        <v>29</v>
      </c>
      <c r="C47" s="376"/>
      <c r="D47" s="367" t="s">
        <v>2466</v>
      </c>
      <c r="E47" s="368"/>
      <c r="F47" s="190" t="s">
        <v>3041</v>
      </c>
      <c r="G47" s="369">
        <v>4100126779</v>
      </c>
      <c r="H47" s="370"/>
      <c r="I47" s="371" t="s">
        <v>2467</v>
      </c>
      <c r="J47" s="372"/>
      <c r="K47" s="369" t="s">
        <v>53</v>
      </c>
      <c r="L47" s="368"/>
      <c r="M47" s="7" t="s">
        <v>1584</v>
      </c>
      <c r="N47" s="11"/>
      <c r="O47" s="81">
        <v>7.48</v>
      </c>
      <c r="P47" s="60">
        <v>10</v>
      </c>
    </row>
    <row r="48" spans="2:16" ht="15" customHeight="1" x14ac:dyDescent="0.25">
      <c r="B48" s="375">
        <v>30</v>
      </c>
      <c r="C48" s="376"/>
      <c r="D48" s="367" t="s">
        <v>2466</v>
      </c>
      <c r="E48" s="368"/>
      <c r="F48" s="190" t="s">
        <v>3041</v>
      </c>
      <c r="G48" s="369">
        <v>4100126779</v>
      </c>
      <c r="H48" s="370"/>
      <c r="I48" s="371" t="s">
        <v>2467</v>
      </c>
      <c r="J48" s="372"/>
      <c r="K48" s="369" t="s">
        <v>53</v>
      </c>
      <c r="L48" s="368"/>
      <c r="M48" s="7" t="s">
        <v>1584</v>
      </c>
      <c r="N48" s="11"/>
      <c r="O48" s="81">
        <v>7.48</v>
      </c>
      <c r="P48" s="60">
        <v>10</v>
      </c>
    </row>
    <row r="49" spans="2:16" ht="15" customHeight="1" x14ac:dyDescent="0.25">
      <c r="B49" s="375">
        <v>31</v>
      </c>
      <c r="C49" s="376"/>
      <c r="D49" s="367" t="s">
        <v>2466</v>
      </c>
      <c r="E49" s="368"/>
      <c r="F49" s="190" t="s">
        <v>3041</v>
      </c>
      <c r="G49" s="369">
        <v>4100126779</v>
      </c>
      <c r="H49" s="370"/>
      <c r="I49" s="371" t="s">
        <v>2467</v>
      </c>
      <c r="J49" s="372"/>
      <c r="K49" s="369" t="s">
        <v>53</v>
      </c>
      <c r="L49" s="368"/>
      <c r="M49" s="7" t="s">
        <v>1584</v>
      </c>
      <c r="N49" s="11"/>
      <c r="O49" s="81">
        <v>7.48</v>
      </c>
      <c r="P49" s="60">
        <v>10</v>
      </c>
    </row>
    <row r="50" spans="2:16" ht="15" customHeight="1" x14ac:dyDescent="0.25">
      <c r="B50" s="375">
        <v>32</v>
      </c>
      <c r="C50" s="376"/>
      <c r="D50" s="367" t="s">
        <v>2466</v>
      </c>
      <c r="E50" s="368"/>
      <c r="F50" s="190" t="s">
        <v>3041</v>
      </c>
      <c r="G50" s="369">
        <v>4100126779</v>
      </c>
      <c r="H50" s="370"/>
      <c r="I50" s="371" t="s">
        <v>2467</v>
      </c>
      <c r="J50" s="372"/>
      <c r="K50" s="369" t="s">
        <v>53</v>
      </c>
      <c r="L50" s="368"/>
      <c r="M50" s="7" t="s">
        <v>1584</v>
      </c>
      <c r="N50" s="11"/>
      <c r="O50" s="81">
        <v>7.48</v>
      </c>
      <c r="P50" s="60">
        <v>10</v>
      </c>
    </row>
    <row r="51" spans="2:16" ht="15" x14ac:dyDescent="0.25">
      <c r="B51" s="418" t="s">
        <v>56</v>
      </c>
      <c r="C51" s="409"/>
      <c r="D51" s="50"/>
      <c r="E51" s="61"/>
      <c r="F51" s="145"/>
      <c r="G51" s="50"/>
      <c r="H51" s="62"/>
      <c r="I51" s="63"/>
      <c r="J51" s="62"/>
      <c r="K51" s="50"/>
      <c r="L51" s="61"/>
      <c r="M51" s="8"/>
      <c r="N51" s="8"/>
      <c r="O51" s="170">
        <f>SUM(O52:O67)+14.44</f>
        <v>124.47999999999996</v>
      </c>
      <c r="P51" s="60"/>
    </row>
    <row r="52" spans="2:16" ht="15" customHeight="1" x14ac:dyDescent="0.25">
      <c r="B52" s="375">
        <v>33</v>
      </c>
      <c r="C52" s="376"/>
      <c r="D52" s="367" t="s">
        <v>2466</v>
      </c>
      <c r="E52" s="368"/>
      <c r="F52" s="190" t="s">
        <v>3041</v>
      </c>
      <c r="G52" s="369">
        <v>4100126779</v>
      </c>
      <c r="H52" s="370"/>
      <c r="I52" s="371" t="s">
        <v>2467</v>
      </c>
      <c r="J52" s="372"/>
      <c r="K52" s="369" t="s">
        <v>53</v>
      </c>
      <c r="L52" s="368"/>
      <c r="M52" s="7" t="s">
        <v>1584</v>
      </c>
      <c r="N52" s="11"/>
      <c r="O52" s="81">
        <v>7.48</v>
      </c>
      <c r="P52" s="60">
        <v>10</v>
      </c>
    </row>
    <row r="53" spans="2:16" ht="15" customHeight="1" x14ac:dyDescent="0.25">
      <c r="B53" s="375">
        <v>34</v>
      </c>
      <c r="C53" s="376"/>
      <c r="D53" s="367" t="s">
        <v>2466</v>
      </c>
      <c r="E53" s="368"/>
      <c r="F53" s="190" t="s">
        <v>3041</v>
      </c>
      <c r="G53" s="369">
        <v>4100126779</v>
      </c>
      <c r="H53" s="370"/>
      <c r="I53" s="371" t="s">
        <v>2467</v>
      </c>
      <c r="J53" s="372"/>
      <c r="K53" s="369" t="s">
        <v>53</v>
      </c>
      <c r="L53" s="368"/>
      <c r="M53" s="7" t="s">
        <v>1584</v>
      </c>
      <c r="N53" s="11"/>
      <c r="O53" s="81">
        <v>7.48</v>
      </c>
      <c r="P53" s="60">
        <v>10</v>
      </c>
    </row>
    <row r="54" spans="2:16" ht="15" customHeight="1" x14ac:dyDescent="0.25">
      <c r="B54" s="375">
        <v>35</v>
      </c>
      <c r="C54" s="376"/>
      <c r="D54" s="367" t="s">
        <v>2466</v>
      </c>
      <c r="E54" s="368"/>
      <c r="F54" s="190" t="s">
        <v>3041</v>
      </c>
      <c r="G54" s="369">
        <v>4100126779</v>
      </c>
      <c r="H54" s="370"/>
      <c r="I54" s="371" t="s">
        <v>2467</v>
      </c>
      <c r="J54" s="372"/>
      <c r="K54" s="369" t="s">
        <v>53</v>
      </c>
      <c r="L54" s="368"/>
      <c r="M54" s="7" t="s">
        <v>1584</v>
      </c>
      <c r="N54" s="11"/>
      <c r="O54" s="81">
        <v>7.48</v>
      </c>
      <c r="P54" s="60">
        <v>10</v>
      </c>
    </row>
    <row r="55" spans="2:16" ht="15" customHeight="1" x14ac:dyDescent="0.25">
      <c r="B55" s="375">
        <v>36</v>
      </c>
      <c r="C55" s="376"/>
      <c r="D55" s="367" t="s">
        <v>2466</v>
      </c>
      <c r="E55" s="368"/>
      <c r="F55" s="190" t="s">
        <v>3041</v>
      </c>
      <c r="G55" s="369">
        <v>4100126779</v>
      </c>
      <c r="H55" s="370"/>
      <c r="I55" s="371" t="s">
        <v>2467</v>
      </c>
      <c r="J55" s="372"/>
      <c r="K55" s="369" t="s">
        <v>53</v>
      </c>
      <c r="L55" s="368"/>
      <c r="M55" s="7" t="s">
        <v>1584</v>
      </c>
      <c r="N55" s="11"/>
      <c r="O55" s="81">
        <v>7.48</v>
      </c>
      <c r="P55" s="60">
        <v>10</v>
      </c>
    </row>
    <row r="56" spans="2:16" ht="15" customHeight="1" x14ac:dyDescent="0.25">
      <c r="B56" s="375">
        <v>37</v>
      </c>
      <c r="C56" s="376"/>
      <c r="D56" s="367" t="s">
        <v>2466</v>
      </c>
      <c r="E56" s="368"/>
      <c r="F56" s="190" t="s">
        <v>3041</v>
      </c>
      <c r="G56" s="369">
        <v>4100126779</v>
      </c>
      <c r="H56" s="370"/>
      <c r="I56" s="371" t="s">
        <v>2467</v>
      </c>
      <c r="J56" s="372"/>
      <c r="K56" s="369" t="s">
        <v>53</v>
      </c>
      <c r="L56" s="368"/>
      <c r="M56" s="7" t="s">
        <v>1584</v>
      </c>
      <c r="N56" s="11"/>
      <c r="O56" s="81">
        <v>6.86</v>
      </c>
      <c r="P56" s="60">
        <v>9</v>
      </c>
    </row>
    <row r="57" spans="2:16" ht="15" customHeight="1" x14ac:dyDescent="0.25">
      <c r="B57" s="375">
        <v>38</v>
      </c>
      <c r="C57" s="376"/>
      <c r="D57" s="367" t="s">
        <v>3004</v>
      </c>
      <c r="E57" s="368"/>
      <c r="F57" s="190" t="s">
        <v>3041</v>
      </c>
      <c r="G57" s="369">
        <v>4100126782</v>
      </c>
      <c r="H57" s="370"/>
      <c r="I57" s="371" t="s">
        <v>3005</v>
      </c>
      <c r="J57" s="372"/>
      <c r="K57" s="369" t="s">
        <v>53</v>
      </c>
      <c r="L57" s="368"/>
      <c r="M57" s="7" t="s">
        <v>415</v>
      </c>
      <c r="N57" s="11"/>
      <c r="O57" s="81">
        <v>6.66</v>
      </c>
      <c r="P57" s="60">
        <v>10</v>
      </c>
    </row>
    <row r="58" spans="2:16" ht="15" customHeight="1" x14ac:dyDescent="0.25">
      <c r="B58" s="375">
        <v>39</v>
      </c>
      <c r="C58" s="376"/>
      <c r="D58" s="367" t="s">
        <v>3004</v>
      </c>
      <c r="E58" s="368"/>
      <c r="F58" s="190" t="s">
        <v>3041</v>
      </c>
      <c r="G58" s="369">
        <v>4100126782</v>
      </c>
      <c r="H58" s="370"/>
      <c r="I58" s="371" t="s">
        <v>3005</v>
      </c>
      <c r="J58" s="372"/>
      <c r="K58" s="369" t="s">
        <v>53</v>
      </c>
      <c r="L58" s="368"/>
      <c r="M58" s="7" t="s">
        <v>415</v>
      </c>
      <c r="N58" s="11"/>
      <c r="O58" s="81">
        <v>6.66</v>
      </c>
      <c r="P58" s="60">
        <v>10</v>
      </c>
    </row>
    <row r="59" spans="2:16" ht="15" customHeight="1" x14ac:dyDescent="0.25">
      <c r="B59" s="375">
        <v>40</v>
      </c>
      <c r="C59" s="376"/>
      <c r="D59" s="367" t="s">
        <v>3004</v>
      </c>
      <c r="E59" s="368"/>
      <c r="F59" s="190" t="s">
        <v>3041</v>
      </c>
      <c r="G59" s="369">
        <v>4100126782</v>
      </c>
      <c r="H59" s="370"/>
      <c r="I59" s="371" t="s">
        <v>3005</v>
      </c>
      <c r="J59" s="372"/>
      <c r="K59" s="369" t="s">
        <v>53</v>
      </c>
      <c r="L59" s="368"/>
      <c r="M59" s="7" t="s">
        <v>415</v>
      </c>
      <c r="N59" s="11"/>
      <c r="O59" s="81">
        <v>6.66</v>
      </c>
      <c r="P59" s="60">
        <v>10</v>
      </c>
    </row>
    <row r="60" spans="2:16" ht="15" customHeight="1" x14ac:dyDescent="0.25">
      <c r="B60" s="375">
        <v>41</v>
      </c>
      <c r="C60" s="376"/>
      <c r="D60" s="367" t="s">
        <v>3004</v>
      </c>
      <c r="E60" s="368"/>
      <c r="F60" s="190" t="s">
        <v>3041</v>
      </c>
      <c r="G60" s="369">
        <v>4100126782</v>
      </c>
      <c r="H60" s="370"/>
      <c r="I60" s="371" t="s">
        <v>3005</v>
      </c>
      <c r="J60" s="372"/>
      <c r="K60" s="369" t="s">
        <v>53</v>
      </c>
      <c r="L60" s="368"/>
      <c r="M60" s="7" t="s">
        <v>415</v>
      </c>
      <c r="N60" s="11"/>
      <c r="O60" s="81">
        <v>6.66</v>
      </c>
      <c r="P60" s="60">
        <v>10</v>
      </c>
    </row>
    <row r="61" spans="2:16" ht="15" customHeight="1" x14ac:dyDescent="0.25">
      <c r="B61" s="375">
        <v>42</v>
      </c>
      <c r="C61" s="376"/>
      <c r="D61" s="367" t="s">
        <v>3004</v>
      </c>
      <c r="E61" s="368"/>
      <c r="F61" s="190" t="s">
        <v>3041</v>
      </c>
      <c r="G61" s="369">
        <v>4100126782</v>
      </c>
      <c r="H61" s="370"/>
      <c r="I61" s="371" t="s">
        <v>3005</v>
      </c>
      <c r="J61" s="372"/>
      <c r="K61" s="369" t="s">
        <v>53</v>
      </c>
      <c r="L61" s="368"/>
      <c r="M61" s="7" t="s">
        <v>415</v>
      </c>
      <c r="N61" s="11"/>
      <c r="O61" s="81">
        <v>6.66</v>
      </c>
      <c r="P61" s="60">
        <v>10</v>
      </c>
    </row>
    <row r="62" spans="2:16" ht="15" customHeight="1" x14ac:dyDescent="0.25">
      <c r="B62" s="378">
        <v>43</v>
      </c>
      <c r="C62" s="379"/>
      <c r="D62" s="367" t="s">
        <v>3004</v>
      </c>
      <c r="E62" s="368"/>
      <c r="F62" s="190" t="s">
        <v>3041</v>
      </c>
      <c r="G62" s="369">
        <v>4100126782</v>
      </c>
      <c r="H62" s="370"/>
      <c r="I62" s="371" t="s">
        <v>3005</v>
      </c>
      <c r="J62" s="372"/>
      <c r="K62" s="369" t="s">
        <v>53</v>
      </c>
      <c r="L62" s="368"/>
      <c r="M62" s="7" t="s">
        <v>415</v>
      </c>
      <c r="N62" s="11"/>
      <c r="O62" s="81">
        <v>6.66</v>
      </c>
      <c r="P62" s="60">
        <v>10</v>
      </c>
    </row>
    <row r="63" spans="2:16" ht="15" customHeight="1" x14ac:dyDescent="0.25">
      <c r="B63" s="378">
        <v>44</v>
      </c>
      <c r="C63" s="379"/>
      <c r="D63" s="367" t="s">
        <v>3004</v>
      </c>
      <c r="E63" s="368"/>
      <c r="F63" s="190" t="s">
        <v>3041</v>
      </c>
      <c r="G63" s="369">
        <v>4100126782</v>
      </c>
      <c r="H63" s="370"/>
      <c r="I63" s="371" t="s">
        <v>3005</v>
      </c>
      <c r="J63" s="372"/>
      <c r="K63" s="369" t="s">
        <v>53</v>
      </c>
      <c r="L63" s="368"/>
      <c r="M63" s="7" t="s">
        <v>415</v>
      </c>
      <c r="N63" s="11"/>
      <c r="O63" s="82">
        <v>6.66</v>
      </c>
      <c r="P63" s="60">
        <v>10</v>
      </c>
    </row>
    <row r="64" spans="2:16" ht="15" customHeight="1" x14ac:dyDescent="0.25">
      <c r="B64" s="375">
        <v>45</v>
      </c>
      <c r="C64" s="376"/>
      <c r="D64" s="367" t="s">
        <v>3004</v>
      </c>
      <c r="E64" s="368"/>
      <c r="F64" s="190" t="s">
        <v>3041</v>
      </c>
      <c r="G64" s="369">
        <v>4100126782</v>
      </c>
      <c r="H64" s="370"/>
      <c r="I64" s="371" t="s">
        <v>3005</v>
      </c>
      <c r="J64" s="372"/>
      <c r="K64" s="369" t="s">
        <v>53</v>
      </c>
      <c r="L64" s="368"/>
      <c r="M64" s="7" t="s">
        <v>415</v>
      </c>
      <c r="N64" s="11"/>
      <c r="O64" s="81">
        <v>6.66</v>
      </c>
      <c r="P64" s="60">
        <v>10</v>
      </c>
    </row>
    <row r="65" spans="2:17" ht="15" customHeight="1" x14ac:dyDescent="0.25">
      <c r="B65" s="375">
        <v>46</v>
      </c>
      <c r="C65" s="376"/>
      <c r="D65" s="367" t="s">
        <v>3004</v>
      </c>
      <c r="E65" s="368"/>
      <c r="F65" s="190" t="s">
        <v>3041</v>
      </c>
      <c r="G65" s="369">
        <v>4100126782</v>
      </c>
      <c r="H65" s="370"/>
      <c r="I65" s="371" t="s">
        <v>3005</v>
      </c>
      <c r="J65" s="372"/>
      <c r="K65" s="369" t="s">
        <v>53</v>
      </c>
      <c r="L65" s="368"/>
      <c r="M65" s="7" t="s">
        <v>415</v>
      </c>
      <c r="N65" s="11"/>
      <c r="O65" s="81">
        <v>6.66</v>
      </c>
      <c r="P65" s="60">
        <v>10</v>
      </c>
    </row>
    <row r="66" spans="2:17" ht="15" customHeight="1" x14ac:dyDescent="0.25">
      <c r="B66" s="375">
        <v>47</v>
      </c>
      <c r="C66" s="376"/>
      <c r="D66" s="367" t="s">
        <v>3004</v>
      </c>
      <c r="E66" s="368"/>
      <c r="F66" s="190" t="s">
        <v>3041</v>
      </c>
      <c r="G66" s="369">
        <v>4100126782</v>
      </c>
      <c r="H66" s="370"/>
      <c r="I66" s="371" t="s">
        <v>3005</v>
      </c>
      <c r="J66" s="372"/>
      <c r="K66" s="369" t="s">
        <v>53</v>
      </c>
      <c r="L66" s="368"/>
      <c r="M66" s="7" t="s">
        <v>415</v>
      </c>
      <c r="N66" s="11"/>
      <c r="O66" s="81">
        <v>6.66</v>
      </c>
      <c r="P66" s="60">
        <v>10</v>
      </c>
    </row>
    <row r="67" spans="2:17" ht="15" customHeight="1" x14ac:dyDescent="0.25">
      <c r="B67" s="375">
        <v>48</v>
      </c>
      <c r="C67" s="376"/>
      <c r="D67" s="367" t="s">
        <v>3004</v>
      </c>
      <c r="E67" s="368"/>
      <c r="F67" s="190" t="s">
        <v>3041</v>
      </c>
      <c r="G67" s="369">
        <v>4100126782</v>
      </c>
      <c r="H67" s="370"/>
      <c r="I67" s="371" t="s">
        <v>3005</v>
      </c>
      <c r="J67" s="372"/>
      <c r="K67" s="369" t="s">
        <v>53</v>
      </c>
      <c r="L67" s="368"/>
      <c r="M67" s="7" t="s">
        <v>415</v>
      </c>
      <c r="N67" s="11"/>
      <c r="O67" s="81">
        <v>6.66</v>
      </c>
      <c r="P67" s="60">
        <v>10</v>
      </c>
    </row>
    <row r="68" spans="2:17" ht="15" x14ac:dyDescent="0.25">
      <c r="B68" s="418" t="s">
        <v>57</v>
      </c>
      <c r="C68" s="409"/>
      <c r="D68" s="50"/>
      <c r="E68" s="61"/>
      <c r="F68" s="145"/>
      <c r="G68" s="50"/>
      <c r="H68" s="62"/>
      <c r="I68" s="63"/>
      <c r="J68" s="62"/>
      <c r="K68" s="50"/>
      <c r="L68" s="61"/>
      <c r="M68" s="8"/>
      <c r="N68" s="8"/>
      <c r="O68" s="170">
        <f>SUM(O69:O73)+12.26</f>
        <v>43.1</v>
      </c>
      <c r="P68" s="60"/>
    </row>
    <row r="69" spans="2:17" ht="15" customHeight="1" x14ac:dyDescent="0.25">
      <c r="B69" s="378">
        <v>49</v>
      </c>
      <c r="C69" s="379"/>
      <c r="D69" s="367" t="s">
        <v>3004</v>
      </c>
      <c r="E69" s="368"/>
      <c r="F69" s="190" t="s">
        <v>3041</v>
      </c>
      <c r="G69" s="369">
        <v>4100126782</v>
      </c>
      <c r="H69" s="370"/>
      <c r="I69" s="371" t="s">
        <v>3005</v>
      </c>
      <c r="J69" s="372"/>
      <c r="K69" s="369" t="s">
        <v>53</v>
      </c>
      <c r="L69" s="368"/>
      <c r="M69" s="7" t="s">
        <v>415</v>
      </c>
      <c r="N69" s="11"/>
      <c r="O69" s="82">
        <v>6.66</v>
      </c>
      <c r="P69" s="60">
        <v>10</v>
      </c>
    </row>
    <row r="70" spans="2:17" ht="15" customHeight="1" x14ac:dyDescent="0.25">
      <c r="B70" s="375">
        <v>50</v>
      </c>
      <c r="C70" s="376"/>
      <c r="D70" s="367" t="s">
        <v>3004</v>
      </c>
      <c r="E70" s="368"/>
      <c r="F70" s="190" t="s">
        <v>3041</v>
      </c>
      <c r="G70" s="369">
        <v>4100126782</v>
      </c>
      <c r="H70" s="370"/>
      <c r="I70" s="371" t="s">
        <v>3005</v>
      </c>
      <c r="J70" s="372"/>
      <c r="K70" s="369" t="s">
        <v>53</v>
      </c>
      <c r="L70" s="368"/>
      <c r="M70" s="7" t="s">
        <v>415</v>
      </c>
      <c r="N70" s="11"/>
      <c r="O70" s="81">
        <v>6.66</v>
      </c>
      <c r="P70" s="60">
        <v>10</v>
      </c>
    </row>
    <row r="71" spans="2:17" ht="15" customHeight="1" x14ac:dyDescent="0.25">
      <c r="B71" s="375">
        <v>51</v>
      </c>
      <c r="C71" s="376"/>
      <c r="D71" s="367" t="s">
        <v>3004</v>
      </c>
      <c r="E71" s="368"/>
      <c r="F71" s="190" t="s">
        <v>3041</v>
      </c>
      <c r="G71" s="369">
        <v>4100126782</v>
      </c>
      <c r="H71" s="370"/>
      <c r="I71" s="371" t="s">
        <v>3005</v>
      </c>
      <c r="J71" s="372"/>
      <c r="K71" s="369" t="s">
        <v>53</v>
      </c>
      <c r="L71" s="368"/>
      <c r="M71" s="7" t="s">
        <v>415</v>
      </c>
      <c r="N71" s="11"/>
      <c r="O71" s="81">
        <v>6.66</v>
      </c>
      <c r="P71" s="60">
        <v>10</v>
      </c>
      <c r="Q71">
        <f>SUM(P57:P71)</f>
        <v>140</v>
      </c>
    </row>
    <row r="72" spans="2:17" ht="15" customHeight="1" x14ac:dyDescent="0.25">
      <c r="B72" s="375">
        <v>52</v>
      </c>
      <c r="C72" s="376"/>
      <c r="D72" s="367" t="s">
        <v>3004</v>
      </c>
      <c r="E72" s="368"/>
      <c r="F72" s="190" t="s">
        <v>3041</v>
      </c>
      <c r="G72" s="369">
        <v>4100126784</v>
      </c>
      <c r="H72" s="370"/>
      <c r="I72" s="371" t="s">
        <v>3005</v>
      </c>
      <c r="J72" s="372"/>
      <c r="K72" s="369" t="s">
        <v>1778</v>
      </c>
      <c r="L72" s="368"/>
      <c r="M72" s="7" t="s">
        <v>415</v>
      </c>
      <c r="N72" s="11"/>
      <c r="O72" s="81">
        <v>6.66</v>
      </c>
      <c r="P72" s="60">
        <v>10</v>
      </c>
    </row>
    <row r="73" spans="2:17" ht="15" customHeight="1" x14ac:dyDescent="0.25">
      <c r="B73" s="375">
        <v>53</v>
      </c>
      <c r="C73" s="376"/>
      <c r="D73" s="367" t="s">
        <v>3004</v>
      </c>
      <c r="E73" s="368"/>
      <c r="F73" s="190" t="s">
        <v>3041</v>
      </c>
      <c r="G73" s="369">
        <v>4100126784</v>
      </c>
      <c r="H73" s="370"/>
      <c r="I73" s="371" t="s">
        <v>3005</v>
      </c>
      <c r="J73" s="372"/>
      <c r="K73" s="369" t="s">
        <v>1778</v>
      </c>
      <c r="L73" s="368"/>
      <c r="M73" s="7" t="s">
        <v>415</v>
      </c>
      <c r="N73" s="11"/>
      <c r="O73" s="81">
        <v>4.2</v>
      </c>
      <c r="P73" s="60">
        <v>5</v>
      </c>
    </row>
    <row r="74" spans="2:17" ht="15" customHeight="1" x14ac:dyDescent="0.25">
      <c r="B74" s="365"/>
      <c r="C74" s="351"/>
      <c r="D74" s="375"/>
      <c r="E74" s="367"/>
      <c r="F74" s="190"/>
      <c r="G74" s="375"/>
      <c r="H74" s="367"/>
      <c r="I74" s="377"/>
      <c r="J74" s="371"/>
      <c r="K74" s="375"/>
      <c r="L74" s="367"/>
      <c r="M74" s="7"/>
      <c r="N74" s="11"/>
      <c r="O74" s="84"/>
      <c r="P74" s="60"/>
    </row>
    <row r="75" spans="2:17" ht="15" x14ac:dyDescent="0.25">
      <c r="B75" s="20"/>
      <c r="C75" s="45"/>
      <c r="D75" s="168"/>
      <c r="E75" s="41"/>
      <c r="F75" s="41"/>
      <c r="G75" s="41"/>
      <c r="H75" s="41"/>
      <c r="I75" s="41"/>
      <c r="K75" s="20"/>
      <c r="L75" s="45"/>
      <c r="M75" s="1"/>
      <c r="N75" s="1"/>
      <c r="O75" s="169">
        <f>SUM(O18:O33)+SUM(O35:O50)+SUM(O52:O67)+SUM(O69:O73)</f>
        <v>376.66</v>
      </c>
    </row>
    <row r="76" spans="2:17" ht="15.75" x14ac:dyDescent="0.25">
      <c r="B76" s="356" t="s">
        <v>29</v>
      </c>
      <c r="C76" s="356"/>
      <c r="D76" s="356"/>
      <c r="E76" s="356"/>
      <c r="F76" s="356"/>
      <c r="G76" s="356"/>
      <c r="H76" s="356"/>
      <c r="I76" s="356"/>
      <c r="J76" s="356"/>
      <c r="K76" s="356"/>
      <c r="L76" s="356"/>
      <c r="M76" s="356"/>
      <c r="N76" s="79"/>
      <c r="O76" s="75"/>
      <c r="P76" s="73">
        <f>SUM(P18:P74)</f>
        <v>518</v>
      </c>
    </row>
    <row r="77" spans="2:17" ht="15" x14ac:dyDescent="0.25">
      <c r="B77" s="20"/>
      <c r="C77" s="45"/>
      <c r="D77" s="20"/>
      <c r="E77" s="45"/>
      <c r="F77" s="45"/>
      <c r="G77" s="20"/>
      <c r="I77" s="3"/>
      <c r="K77" s="20"/>
      <c r="L77" s="45"/>
      <c r="M77" s="1"/>
      <c r="N77" s="1"/>
      <c r="O77" s="86"/>
    </row>
    <row r="78" spans="2:17" ht="15" customHeight="1" x14ac:dyDescent="0.25">
      <c r="B78" s="1"/>
      <c r="C78" s="1"/>
      <c r="D78" s="1" t="s">
        <v>49</v>
      </c>
      <c r="E78" s="1" t="s">
        <v>3053</v>
      </c>
      <c r="I78" s="1"/>
      <c r="J78" s="1"/>
      <c r="K78" s="1"/>
      <c r="L78" s="1"/>
      <c r="M78" s="1"/>
      <c r="N78" s="1"/>
      <c r="O78" s="1"/>
    </row>
    <row r="79" spans="2:17" ht="15" x14ac:dyDescent="0.25">
      <c r="B79" s="1"/>
      <c r="C79" s="1"/>
      <c r="D79" s="1" t="s">
        <v>3054</v>
      </c>
      <c r="E79" s="3"/>
      <c r="F79" s="3"/>
      <c r="G79" s="1"/>
      <c r="H79" s="1"/>
      <c r="I79" s="1"/>
      <c r="J79" s="1"/>
      <c r="K79" s="1"/>
      <c r="L79" s="1"/>
      <c r="M79" s="1"/>
      <c r="N79" s="1"/>
      <c r="O79" s="1"/>
    </row>
    <row r="80" spans="2:17" ht="15" x14ac:dyDescent="0.25">
      <c r="B80" s="1"/>
      <c r="C80" s="1"/>
      <c r="D80" s="1" t="s">
        <v>1870</v>
      </c>
      <c r="E80" s="23"/>
      <c r="F80" s="23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 t="s">
        <v>3024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 t="s">
        <v>1868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341" ht="8.25" customHeight="1" x14ac:dyDescent="0.2"/>
    <row r="343" ht="8.25" customHeight="1" x14ac:dyDescent="0.2"/>
    <row r="345" ht="9" customHeight="1" x14ac:dyDescent="0.2"/>
    <row r="347" ht="7.5" customHeight="1" x14ac:dyDescent="0.2"/>
    <row r="349" ht="6.75" customHeight="1" x14ac:dyDescent="0.2"/>
    <row r="351" ht="7.5" customHeight="1" x14ac:dyDescent="0.2"/>
    <row r="353" ht="9" customHeight="1" x14ac:dyDescent="0.2"/>
    <row r="355" ht="7.5" customHeight="1" x14ac:dyDescent="0.2"/>
    <row r="357" ht="8.25" customHeight="1" x14ac:dyDescent="0.2"/>
  </sheetData>
  <autoFilter ref="B16:P76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282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51:C51"/>
    <mergeCell ref="B52:C52"/>
    <mergeCell ref="D52:E52"/>
    <mergeCell ref="G52:H52"/>
    <mergeCell ref="I52:J52"/>
    <mergeCell ref="K52:L52"/>
    <mergeCell ref="B33:C33"/>
    <mergeCell ref="D33:E33"/>
    <mergeCell ref="G33:H33"/>
    <mergeCell ref="I33:J33"/>
    <mergeCell ref="K33:L33"/>
    <mergeCell ref="B34:C34"/>
    <mergeCell ref="K36:L36"/>
    <mergeCell ref="B37:C37"/>
    <mergeCell ref="D37:E37"/>
    <mergeCell ref="G37:H37"/>
    <mergeCell ref="I37:J37"/>
    <mergeCell ref="K37:L37"/>
    <mergeCell ref="D39:E39"/>
    <mergeCell ref="G39:H39"/>
    <mergeCell ref="I39:J39"/>
    <mergeCell ref="K39:L39"/>
    <mergeCell ref="B40:C40"/>
    <mergeCell ref="D40:E40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I64:J64"/>
    <mergeCell ref="K64:L64"/>
    <mergeCell ref="B65:C65"/>
    <mergeCell ref="D65:E65"/>
    <mergeCell ref="G65:H65"/>
    <mergeCell ref="I65:J65"/>
    <mergeCell ref="K65:L65"/>
    <mergeCell ref="B63:C63"/>
    <mergeCell ref="D63:E63"/>
    <mergeCell ref="G63:H63"/>
    <mergeCell ref="I63:J63"/>
    <mergeCell ref="K63:L63"/>
    <mergeCell ref="B64:C64"/>
    <mergeCell ref="D64:E64"/>
    <mergeCell ref="G64:H64"/>
    <mergeCell ref="B76:M76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B74:C74"/>
    <mergeCell ref="D74:E74"/>
    <mergeCell ref="G74:H74"/>
    <mergeCell ref="I74:J74"/>
    <mergeCell ref="K74:L74"/>
    <mergeCell ref="B72:C72"/>
    <mergeCell ref="D72:E72"/>
    <mergeCell ref="G72:H72"/>
    <mergeCell ref="B38:C38"/>
    <mergeCell ref="D38:E38"/>
    <mergeCell ref="G38:H38"/>
    <mergeCell ref="I38:J38"/>
    <mergeCell ref="K38:L38"/>
    <mergeCell ref="B39:C39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69:C69"/>
    <mergeCell ref="D69:E69"/>
    <mergeCell ref="G69:H69"/>
    <mergeCell ref="I69:J69"/>
    <mergeCell ref="K69:L69"/>
    <mergeCell ref="B68:C68"/>
    <mergeCell ref="B66:C66"/>
    <mergeCell ref="D66:E66"/>
    <mergeCell ref="G66:H66"/>
    <mergeCell ref="I66:J66"/>
    <mergeCell ref="K66:L66"/>
    <mergeCell ref="B67:C67"/>
    <mergeCell ref="D67:E67"/>
    <mergeCell ref="G67:H67"/>
    <mergeCell ref="I67:J67"/>
    <mergeCell ref="K67:L67"/>
    <mergeCell ref="B73:C73"/>
    <mergeCell ref="D73:E73"/>
    <mergeCell ref="G73:H73"/>
    <mergeCell ref="I73:J73"/>
    <mergeCell ref="K73:L73"/>
    <mergeCell ref="K70:L70"/>
    <mergeCell ref="B71:C71"/>
    <mergeCell ref="D71:E71"/>
    <mergeCell ref="G71:H71"/>
    <mergeCell ref="I71:J71"/>
    <mergeCell ref="K71:L71"/>
    <mergeCell ref="I72:J72"/>
    <mergeCell ref="K72:L72"/>
    <mergeCell ref="B70:C70"/>
    <mergeCell ref="D70:E70"/>
    <mergeCell ref="G70:H70"/>
    <mergeCell ref="I70:J70"/>
  </mergeCells>
  <phoneticPr fontId="26" type="noConversion"/>
  <hyperlinks>
    <hyperlink ref="N4" r:id="rId1" xr:uid="{ACD82E22-B99D-4FFA-A4AB-1724C854D6A5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2F8F-3A85-4381-9714-70F19CC32FE5}">
  <dimension ref="A1:O303"/>
  <sheetViews>
    <sheetView topLeftCell="A7" workbookViewId="0">
      <selection activeCell="I32" sqref="I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3046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260154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SUM(N18:N23)+10.72</f>
        <v>53.72</v>
      </c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3039</v>
      </c>
      <c r="G18" s="369">
        <v>4100126734</v>
      </c>
      <c r="H18" s="370"/>
      <c r="I18" s="371" t="s">
        <v>2467</v>
      </c>
      <c r="J18" s="372"/>
      <c r="K18" s="124" t="s">
        <v>76</v>
      </c>
      <c r="L18" s="7" t="s">
        <v>415</v>
      </c>
      <c r="M18" s="8"/>
      <c r="N18" s="81">
        <v>7.7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3004</v>
      </c>
      <c r="E19" s="368"/>
      <c r="F19" s="9" t="s">
        <v>3039</v>
      </c>
      <c r="G19" s="369">
        <v>4100126735</v>
      </c>
      <c r="H19" s="370"/>
      <c r="I19" s="371" t="s">
        <v>3005</v>
      </c>
      <c r="J19" s="372"/>
      <c r="K19" s="124" t="s">
        <v>76</v>
      </c>
      <c r="L19" s="7" t="s">
        <v>415</v>
      </c>
      <c r="M19" s="8"/>
      <c r="N19" s="81">
        <v>7.06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3004</v>
      </c>
      <c r="E20" s="368"/>
      <c r="F20" s="9" t="s">
        <v>3039</v>
      </c>
      <c r="G20" s="369">
        <v>4100126735</v>
      </c>
      <c r="H20" s="370"/>
      <c r="I20" s="371" t="s">
        <v>3005</v>
      </c>
      <c r="J20" s="372"/>
      <c r="K20" s="124" t="s">
        <v>76</v>
      </c>
      <c r="L20" s="7" t="s">
        <v>415</v>
      </c>
      <c r="M20" s="8"/>
      <c r="N20" s="81">
        <v>7.06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3004</v>
      </c>
      <c r="E21" s="368"/>
      <c r="F21" s="9" t="s">
        <v>3039</v>
      </c>
      <c r="G21" s="369">
        <v>4100126735</v>
      </c>
      <c r="H21" s="370"/>
      <c r="I21" s="371" t="s">
        <v>3005</v>
      </c>
      <c r="J21" s="372"/>
      <c r="K21" s="124" t="s">
        <v>76</v>
      </c>
      <c r="L21" s="7" t="s">
        <v>415</v>
      </c>
      <c r="M21" s="8"/>
      <c r="N21" s="81">
        <v>7.06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3004</v>
      </c>
      <c r="E22" s="368"/>
      <c r="F22" s="9" t="s">
        <v>3039</v>
      </c>
      <c r="G22" s="369">
        <v>4100126735</v>
      </c>
      <c r="H22" s="370"/>
      <c r="I22" s="371" t="s">
        <v>3005</v>
      </c>
      <c r="J22" s="372"/>
      <c r="K22" s="124" t="s">
        <v>76</v>
      </c>
      <c r="L22" s="7" t="s">
        <v>415</v>
      </c>
      <c r="M22" s="8"/>
      <c r="N22" s="81">
        <v>7.06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3004</v>
      </c>
      <c r="E23" s="368"/>
      <c r="F23" s="9" t="s">
        <v>3039</v>
      </c>
      <c r="G23" s="369">
        <v>4100126735</v>
      </c>
      <c r="H23" s="370"/>
      <c r="I23" s="371" t="s">
        <v>3005</v>
      </c>
      <c r="J23" s="372"/>
      <c r="K23" s="124" t="s">
        <v>76</v>
      </c>
      <c r="L23" s="7" t="s">
        <v>415</v>
      </c>
      <c r="M23" s="8"/>
      <c r="N23" s="81">
        <v>7.06</v>
      </c>
      <c r="O23" s="60">
        <v>10</v>
      </c>
    </row>
    <row r="24" spans="1:15" ht="15" x14ac:dyDescent="0.25">
      <c r="A24" s="1"/>
      <c r="B24" s="365"/>
      <c r="C24" s="366"/>
      <c r="D24" s="367"/>
      <c r="E24" s="368"/>
      <c r="F24" s="122"/>
      <c r="G24" s="369"/>
      <c r="H24" s="370"/>
      <c r="I24" s="391"/>
      <c r="J24" s="370"/>
      <c r="K24" s="124"/>
      <c r="L24" s="7"/>
      <c r="M24" s="1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8"/>
      <c r="M25" s="8"/>
      <c r="N25" s="139">
        <f>SUM(N18:N23)</f>
        <v>43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60</v>
      </c>
    </row>
    <row r="27" spans="1:15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1" t="s">
        <v>3051</v>
      </c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3052</v>
      </c>
      <c r="E30" s="3"/>
      <c r="F30" s="3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1082</v>
      </c>
      <c r="E31" s="23"/>
      <c r="F31" s="23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1465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287" ht="8.25" customHeight="1" x14ac:dyDescent="0.2"/>
    <row r="289" ht="8.25" customHeight="1" x14ac:dyDescent="0.2"/>
    <row r="291" ht="9" customHeight="1" x14ac:dyDescent="0.2"/>
    <row r="293" ht="7.5" customHeight="1" x14ac:dyDescent="0.2"/>
    <row r="295" ht="6.75" customHeight="1" x14ac:dyDescent="0.2"/>
    <row r="297" ht="7.5" customHeight="1" x14ac:dyDescent="0.2"/>
    <row r="299" ht="9" customHeight="1" x14ac:dyDescent="0.2"/>
    <row r="301" ht="7.5" customHeight="1" x14ac:dyDescent="0.2"/>
    <row r="303" ht="8.25" customHeight="1" x14ac:dyDescent="0.2"/>
  </sheetData>
  <mergeCells count="39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19:C19"/>
    <mergeCell ref="D19:E19"/>
    <mergeCell ref="G19:H19"/>
    <mergeCell ref="I19:J19"/>
    <mergeCell ref="B18:C18"/>
    <mergeCell ref="D18:E18"/>
    <mergeCell ref="G18:H18"/>
    <mergeCell ref="I18:J18"/>
    <mergeCell ref="B20:C20"/>
    <mergeCell ref="D20:E20"/>
    <mergeCell ref="G20:H20"/>
    <mergeCell ref="I20:J20"/>
    <mergeCell ref="B21:C21"/>
    <mergeCell ref="D21:E21"/>
    <mergeCell ref="G21:H21"/>
    <mergeCell ref="I21:J21"/>
    <mergeCell ref="B22:C22"/>
    <mergeCell ref="D22:E22"/>
    <mergeCell ref="G22:H22"/>
    <mergeCell ref="I22:J22"/>
    <mergeCell ref="B23:C23"/>
    <mergeCell ref="D23:E23"/>
    <mergeCell ref="G23:H23"/>
    <mergeCell ref="I23:J23"/>
    <mergeCell ref="D25:I25"/>
    <mergeCell ref="B26:L26"/>
    <mergeCell ref="B24:C24"/>
    <mergeCell ref="D24:E24"/>
    <mergeCell ref="G24:H24"/>
    <mergeCell ref="I24:J24"/>
  </mergeCells>
  <phoneticPr fontId="26" type="noConversion"/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4087-B0DC-4764-B3E4-F59E1DD0564A}">
  <dimension ref="A1:O309"/>
  <sheetViews>
    <sheetView topLeftCell="A7" zoomScaleNormal="100" workbookViewId="0">
      <selection activeCell="O23" sqref="O2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0.285156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3046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260153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01" t="s">
        <v>22</v>
      </c>
      <c r="C17" s="244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43">
        <f>SUM(N18:N29)+14.06</f>
        <v>96.66</v>
      </c>
      <c r="O17" s="240"/>
    </row>
    <row r="18" spans="1:15" ht="15" x14ac:dyDescent="0.25">
      <c r="A18" s="1"/>
      <c r="B18" s="365">
        <v>1</v>
      </c>
      <c r="C18" s="366"/>
      <c r="D18" s="160" t="s">
        <v>2466</v>
      </c>
      <c r="E18" s="124" t="s">
        <v>3040</v>
      </c>
      <c r="F18" s="369">
        <v>4100126757</v>
      </c>
      <c r="G18" s="370"/>
      <c r="H18" s="371" t="s">
        <v>2467</v>
      </c>
      <c r="I18" s="372"/>
      <c r="J18" s="369" t="s">
        <v>1009</v>
      </c>
      <c r="K18" s="368"/>
      <c r="L18" s="7" t="s">
        <v>415</v>
      </c>
      <c r="M18" s="8"/>
      <c r="N18" s="84">
        <v>7.7</v>
      </c>
      <c r="O18" s="60">
        <v>10</v>
      </c>
    </row>
    <row r="19" spans="1:15" ht="15" x14ac:dyDescent="0.25">
      <c r="A19" s="1"/>
      <c r="B19" s="365">
        <v>2</v>
      </c>
      <c r="C19" s="366"/>
      <c r="D19" s="160" t="s">
        <v>2466</v>
      </c>
      <c r="E19" s="124" t="s">
        <v>3040</v>
      </c>
      <c r="F19" s="369">
        <v>4100126757</v>
      </c>
      <c r="G19" s="370"/>
      <c r="H19" s="371" t="s">
        <v>2467</v>
      </c>
      <c r="I19" s="372"/>
      <c r="J19" s="369" t="s">
        <v>1009</v>
      </c>
      <c r="K19" s="368"/>
      <c r="L19" s="7" t="s">
        <v>415</v>
      </c>
      <c r="M19" s="8"/>
      <c r="N19" s="84">
        <v>7.7</v>
      </c>
      <c r="O19" s="60">
        <v>10</v>
      </c>
    </row>
    <row r="20" spans="1:15" ht="15" x14ac:dyDescent="0.25">
      <c r="A20" s="1"/>
      <c r="B20" s="365">
        <v>3</v>
      </c>
      <c r="C20" s="366"/>
      <c r="D20" s="160" t="s">
        <v>2466</v>
      </c>
      <c r="E20" s="124" t="s">
        <v>3040</v>
      </c>
      <c r="F20" s="369">
        <v>4100126757</v>
      </c>
      <c r="G20" s="370"/>
      <c r="H20" s="371" t="s">
        <v>2467</v>
      </c>
      <c r="I20" s="372"/>
      <c r="J20" s="369" t="s">
        <v>1009</v>
      </c>
      <c r="K20" s="368"/>
      <c r="L20" s="7" t="s">
        <v>415</v>
      </c>
      <c r="M20" s="8"/>
      <c r="N20" s="84">
        <v>7.7</v>
      </c>
      <c r="O20" s="60">
        <v>10</v>
      </c>
    </row>
    <row r="21" spans="1:15" ht="15" x14ac:dyDescent="0.25">
      <c r="A21" s="1"/>
      <c r="B21" s="365">
        <v>4</v>
      </c>
      <c r="C21" s="366"/>
      <c r="D21" s="160" t="s">
        <v>2466</v>
      </c>
      <c r="E21" s="124" t="s">
        <v>3040</v>
      </c>
      <c r="F21" s="369">
        <v>4100126757</v>
      </c>
      <c r="G21" s="370"/>
      <c r="H21" s="371" t="s">
        <v>2467</v>
      </c>
      <c r="I21" s="372"/>
      <c r="J21" s="369" t="s">
        <v>1009</v>
      </c>
      <c r="K21" s="368"/>
      <c r="L21" s="7" t="s">
        <v>1584</v>
      </c>
      <c r="M21" s="8"/>
      <c r="N21" s="84">
        <v>7.46</v>
      </c>
      <c r="O21" s="60">
        <v>10</v>
      </c>
    </row>
    <row r="22" spans="1:15" ht="15" x14ac:dyDescent="0.25">
      <c r="A22" s="1"/>
      <c r="B22" s="365">
        <v>5</v>
      </c>
      <c r="C22" s="366"/>
      <c r="D22" s="160" t="s">
        <v>2466</v>
      </c>
      <c r="E22" s="124" t="s">
        <v>3040</v>
      </c>
      <c r="F22" s="369">
        <v>4100126757</v>
      </c>
      <c r="G22" s="370"/>
      <c r="H22" s="371" t="s">
        <v>2467</v>
      </c>
      <c r="I22" s="372"/>
      <c r="J22" s="369" t="s">
        <v>1009</v>
      </c>
      <c r="K22" s="368"/>
      <c r="L22" s="7" t="s">
        <v>1584</v>
      </c>
      <c r="M22" s="8"/>
      <c r="N22" s="84">
        <v>7.46</v>
      </c>
      <c r="O22" s="60">
        <v>10</v>
      </c>
    </row>
    <row r="23" spans="1:15" ht="15" x14ac:dyDescent="0.25">
      <c r="A23" s="1"/>
      <c r="B23" s="416">
        <v>6</v>
      </c>
      <c r="C23" s="417"/>
      <c r="D23" s="160" t="s">
        <v>2466</v>
      </c>
      <c r="E23" s="124" t="s">
        <v>3040</v>
      </c>
      <c r="F23" s="369">
        <v>4100126757</v>
      </c>
      <c r="G23" s="370"/>
      <c r="H23" s="371" t="s">
        <v>2467</v>
      </c>
      <c r="I23" s="372"/>
      <c r="J23" s="369" t="s">
        <v>1009</v>
      </c>
      <c r="K23" s="368"/>
      <c r="L23" s="7" t="s">
        <v>1584</v>
      </c>
      <c r="M23" s="8"/>
      <c r="N23" s="83">
        <v>7.46</v>
      </c>
      <c r="O23" s="60">
        <v>10</v>
      </c>
    </row>
    <row r="24" spans="1:15" ht="15" x14ac:dyDescent="0.25">
      <c r="A24" s="1"/>
      <c r="B24" s="378">
        <v>7</v>
      </c>
      <c r="C24" s="379"/>
      <c r="D24" s="160" t="s">
        <v>2466</v>
      </c>
      <c r="E24" s="124" t="s">
        <v>3040</v>
      </c>
      <c r="F24" s="369">
        <v>4100126757</v>
      </c>
      <c r="G24" s="370"/>
      <c r="H24" s="371" t="s">
        <v>2467</v>
      </c>
      <c r="I24" s="372"/>
      <c r="J24" s="369" t="s">
        <v>1009</v>
      </c>
      <c r="K24" s="368"/>
      <c r="L24" s="7" t="s">
        <v>1584</v>
      </c>
      <c r="M24" s="8"/>
      <c r="N24" s="82">
        <v>8.7200000000000006</v>
      </c>
      <c r="O24" s="60">
        <v>4</v>
      </c>
    </row>
    <row r="25" spans="1:15" ht="15" x14ac:dyDescent="0.25">
      <c r="A25" s="1"/>
      <c r="B25" s="365"/>
      <c r="C25" s="366"/>
      <c r="D25" s="160" t="s">
        <v>2466</v>
      </c>
      <c r="E25" s="124" t="s">
        <v>3040</v>
      </c>
      <c r="F25" s="369">
        <v>4100126758</v>
      </c>
      <c r="G25" s="370"/>
      <c r="H25" s="371" t="s">
        <v>2467</v>
      </c>
      <c r="I25" s="372"/>
      <c r="J25" s="369" t="s">
        <v>1009</v>
      </c>
      <c r="K25" s="368"/>
      <c r="L25" s="7" t="s">
        <v>1584</v>
      </c>
      <c r="M25" s="8"/>
      <c r="N25" s="84"/>
      <c r="O25" s="60">
        <v>8</v>
      </c>
    </row>
    <row r="26" spans="1:15" ht="15" x14ac:dyDescent="0.25">
      <c r="A26" s="1"/>
      <c r="B26" s="365">
        <v>8</v>
      </c>
      <c r="C26" s="366"/>
      <c r="D26" s="160" t="s">
        <v>3004</v>
      </c>
      <c r="E26" s="124" t="s">
        <v>3040</v>
      </c>
      <c r="F26" s="369">
        <v>4100126759</v>
      </c>
      <c r="G26" s="370"/>
      <c r="H26" s="371" t="s">
        <v>3005</v>
      </c>
      <c r="I26" s="372"/>
      <c r="J26" s="369" t="s">
        <v>1009</v>
      </c>
      <c r="K26" s="368"/>
      <c r="L26" s="7" t="s">
        <v>415</v>
      </c>
      <c r="M26" s="8"/>
      <c r="N26" s="84">
        <v>7.1</v>
      </c>
      <c r="O26" s="60">
        <v>10</v>
      </c>
    </row>
    <row r="27" spans="1:15" ht="15" x14ac:dyDescent="0.25">
      <c r="A27" s="1"/>
      <c r="B27" s="375">
        <v>9</v>
      </c>
      <c r="C27" s="376"/>
      <c r="D27" s="160" t="s">
        <v>3004</v>
      </c>
      <c r="E27" s="124" t="s">
        <v>3040</v>
      </c>
      <c r="F27" s="369">
        <v>4100126759</v>
      </c>
      <c r="G27" s="370"/>
      <c r="H27" s="371" t="s">
        <v>3005</v>
      </c>
      <c r="I27" s="372"/>
      <c r="J27" s="369" t="s">
        <v>1009</v>
      </c>
      <c r="K27" s="368"/>
      <c r="L27" s="7" t="s">
        <v>415</v>
      </c>
      <c r="M27" s="8"/>
      <c r="N27" s="81">
        <v>7.1</v>
      </c>
      <c r="O27" s="60">
        <v>10</v>
      </c>
    </row>
    <row r="28" spans="1:15" ht="15" x14ac:dyDescent="0.25">
      <c r="A28" s="1"/>
      <c r="B28" s="375">
        <v>10</v>
      </c>
      <c r="C28" s="376"/>
      <c r="D28" s="160" t="s">
        <v>3004</v>
      </c>
      <c r="E28" s="124" t="s">
        <v>3040</v>
      </c>
      <c r="F28" s="369">
        <v>4100126759</v>
      </c>
      <c r="G28" s="370"/>
      <c r="H28" s="371" t="s">
        <v>3005</v>
      </c>
      <c r="I28" s="372"/>
      <c r="J28" s="369" t="s">
        <v>1009</v>
      </c>
      <c r="K28" s="368"/>
      <c r="L28" s="7" t="s">
        <v>415</v>
      </c>
      <c r="M28" s="8"/>
      <c r="N28" s="84">
        <v>7.1</v>
      </c>
      <c r="O28" s="60">
        <v>10</v>
      </c>
    </row>
    <row r="29" spans="1:15" ht="15" x14ac:dyDescent="0.25">
      <c r="A29" s="1"/>
      <c r="B29" s="375">
        <v>11</v>
      </c>
      <c r="C29" s="376"/>
      <c r="D29" s="160" t="s">
        <v>3004</v>
      </c>
      <c r="E29" s="124" t="s">
        <v>3040</v>
      </c>
      <c r="F29" s="369">
        <v>4100126760</v>
      </c>
      <c r="G29" s="370"/>
      <c r="H29" s="371" t="s">
        <v>3005</v>
      </c>
      <c r="I29" s="372"/>
      <c r="J29" s="369" t="s">
        <v>1009</v>
      </c>
      <c r="K29" s="368"/>
      <c r="L29" s="7" t="s">
        <v>415</v>
      </c>
      <c r="M29" s="8"/>
      <c r="N29" s="81">
        <v>7.1</v>
      </c>
      <c r="O29" s="60">
        <v>10</v>
      </c>
    </row>
    <row r="30" spans="1:15" ht="15" x14ac:dyDescent="0.25">
      <c r="A30" s="1"/>
      <c r="B30" s="76"/>
      <c r="C30" s="65"/>
      <c r="D30" s="392"/>
      <c r="E30" s="393"/>
      <c r="F30" s="393"/>
      <c r="G30" s="393"/>
      <c r="H30" s="393"/>
      <c r="I30" s="62"/>
      <c r="J30" s="50"/>
      <c r="K30" s="61"/>
      <c r="L30" s="8"/>
      <c r="M30" s="8"/>
      <c r="N30" s="139">
        <f>SUM(N18:N29)</f>
        <v>82.6</v>
      </c>
      <c r="O30" s="60"/>
    </row>
    <row r="31" spans="1:15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79"/>
      <c r="N31" s="75"/>
      <c r="O31" s="73">
        <f>SUM(O18:O29)</f>
        <v>112</v>
      </c>
    </row>
    <row r="32" spans="1:15" ht="15" x14ac:dyDescent="0.25">
      <c r="A32" s="1"/>
      <c r="B32" s="20"/>
      <c r="C32" s="45"/>
      <c r="D32" s="20"/>
      <c r="E32" s="45"/>
      <c r="F32" s="20"/>
      <c r="H32" s="3"/>
      <c r="J32" s="20"/>
      <c r="K32" s="45"/>
      <c r="L32" s="1"/>
      <c r="M32" s="1"/>
      <c r="N32" s="86"/>
    </row>
    <row r="33" spans="1:14" ht="3.75" customHeight="1" x14ac:dyDescent="0.25">
      <c r="A33" s="1"/>
      <c r="B33" s="1"/>
      <c r="C33" s="1"/>
      <c r="D33" s="17"/>
      <c r="E33" s="20"/>
      <c r="F33" s="20"/>
      <c r="G33" s="3"/>
      <c r="H33" s="3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49</v>
      </c>
      <c r="E34" s="1" t="s">
        <v>3049</v>
      </c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3050</v>
      </c>
      <c r="E35" s="3"/>
      <c r="F35" s="3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1322</v>
      </c>
      <c r="E36" s="23"/>
      <c r="F36" s="23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1323</v>
      </c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 t="s">
        <v>1324</v>
      </c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autoFilter ref="B16:O17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58">
    <mergeCell ref="E6:J6"/>
    <mergeCell ref="E10:K10"/>
    <mergeCell ref="E12:F12"/>
    <mergeCell ref="M14:N14"/>
    <mergeCell ref="B16:C16"/>
    <mergeCell ref="F16:G16"/>
    <mergeCell ref="H16:I16"/>
    <mergeCell ref="J16:K16"/>
    <mergeCell ref="B22:C22"/>
    <mergeCell ref="F22:G22"/>
    <mergeCell ref="H22:I22"/>
    <mergeCell ref="J22:K22"/>
    <mergeCell ref="B20:C20"/>
    <mergeCell ref="F20:G20"/>
    <mergeCell ref="H20:I20"/>
    <mergeCell ref="J20:K20"/>
    <mergeCell ref="B29:C29"/>
    <mergeCell ref="F29:G29"/>
    <mergeCell ref="H29:I29"/>
    <mergeCell ref="J29:K29"/>
    <mergeCell ref="B25:C25"/>
    <mergeCell ref="F25:G25"/>
    <mergeCell ref="H25:I25"/>
    <mergeCell ref="J25:K25"/>
    <mergeCell ref="H28:I28"/>
    <mergeCell ref="J28:K28"/>
    <mergeCell ref="B18:C18"/>
    <mergeCell ref="F18:G18"/>
    <mergeCell ref="H18:I18"/>
    <mergeCell ref="J18:K18"/>
    <mergeCell ref="B19:C19"/>
    <mergeCell ref="F19:G19"/>
    <mergeCell ref="H19:I19"/>
    <mergeCell ref="J19:K19"/>
    <mergeCell ref="B24:C24"/>
    <mergeCell ref="F24:G24"/>
    <mergeCell ref="H24:I24"/>
    <mergeCell ref="J24:K24"/>
    <mergeCell ref="B26:C26"/>
    <mergeCell ref="F26:G26"/>
    <mergeCell ref="H26:I26"/>
    <mergeCell ref="J26:K26"/>
    <mergeCell ref="D30:H30"/>
    <mergeCell ref="B31:L31"/>
    <mergeCell ref="B21:C21"/>
    <mergeCell ref="F21:G21"/>
    <mergeCell ref="H21:I21"/>
    <mergeCell ref="J21:K21"/>
    <mergeCell ref="B23:C23"/>
    <mergeCell ref="F23:G23"/>
    <mergeCell ref="H23:I23"/>
    <mergeCell ref="J23:K23"/>
    <mergeCell ref="B27:C27"/>
    <mergeCell ref="F27:G27"/>
    <mergeCell ref="H27:I27"/>
    <mergeCell ref="J27:K27"/>
    <mergeCell ref="B28:C28"/>
    <mergeCell ref="F28:G28"/>
  </mergeCells>
  <phoneticPr fontId="26" type="noConversion"/>
  <hyperlinks>
    <hyperlink ref="M4" r:id="rId1" xr:uid="{D8CE33B2-6C95-4329-AC27-51260D6E85FF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E4596-86BE-43FD-864B-1558CDB49F93}">
  <dimension ref="A1:P314"/>
  <sheetViews>
    <sheetView zoomScale="110" zoomScaleNormal="110" workbookViewId="0">
      <selection activeCell="P21" sqref="P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3046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260152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SUM(O18:O23)+10.06</f>
        <v>55.940000000000005</v>
      </c>
      <c r="P17" s="60"/>
    </row>
    <row r="18" spans="1:16" ht="15" x14ac:dyDescent="0.25">
      <c r="A18" s="1"/>
      <c r="B18" s="378">
        <v>1</v>
      </c>
      <c r="C18" s="379"/>
      <c r="D18" s="386" t="s">
        <v>2466</v>
      </c>
      <c r="E18" s="382"/>
      <c r="F18" s="124" t="s">
        <v>3038</v>
      </c>
      <c r="G18" s="375">
        <v>4100126726</v>
      </c>
      <c r="H18" s="382"/>
      <c r="I18" s="377" t="s">
        <v>2467</v>
      </c>
      <c r="J18" s="359"/>
      <c r="K18" s="375" t="s">
        <v>73</v>
      </c>
      <c r="L18" s="376"/>
      <c r="M18" s="7" t="s">
        <v>415</v>
      </c>
      <c r="N18" s="8"/>
      <c r="O18" s="82">
        <v>7.78</v>
      </c>
      <c r="P18" s="60">
        <v>10</v>
      </c>
    </row>
    <row r="19" spans="1:16" ht="15" x14ac:dyDescent="0.25">
      <c r="A19" s="1"/>
      <c r="B19" s="375">
        <v>2</v>
      </c>
      <c r="C19" s="376"/>
      <c r="D19" s="386" t="s">
        <v>2466</v>
      </c>
      <c r="E19" s="382"/>
      <c r="F19" s="124" t="s">
        <v>3038</v>
      </c>
      <c r="G19" s="375">
        <v>4100126726</v>
      </c>
      <c r="H19" s="382"/>
      <c r="I19" s="377" t="s">
        <v>2467</v>
      </c>
      <c r="J19" s="359"/>
      <c r="K19" s="375" t="s">
        <v>73</v>
      </c>
      <c r="L19" s="376"/>
      <c r="M19" s="7" t="s">
        <v>415</v>
      </c>
      <c r="N19" s="8"/>
      <c r="O19" s="81">
        <v>7.78</v>
      </c>
      <c r="P19" s="60">
        <v>10</v>
      </c>
    </row>
    <row r="20" spans="1:16" ht="15" x14ac:dyDescent="0.25">
      <c r="A20" s="1"/>
      <c r="B20" s="365">
        <v>3</v>
      </c>
      <c r="C20" s="366"/>
      <c r="D20" s="386" t="s">
        <v>2466</v>
      </c>
      <c r="E20" s="382"/>
      <c r="F20" s="124" t="s">
        <v>3038</v>
      </c>
      <c r="G20" s="375">
        <v>4100126726</v>
      </c>
      <c r="H20" s="382"/>
      <c r="I20" s="377" t="s">
        <v>2467</v>
      </c>
      <c r="J20" s="359"/>
      <c r="K20" s="375" t="s">
        <v>73</v>
      </c>
      <c r="L20" s="376"/>
      <c r="M20" s="7" t="s">
        <v>415</v>
      </c>
      <c r="N20" s="8"/>
      <c r="O20" s="84">
        <v>7.78</v>
      </c>
      <c r="P20" s="60">
        <v>10</v>
      </c>
    </row>
    <row r="21" spans="1:16" ht="15" x14ac:dyDescent="0.25">
      <c r="A21" s="1"/>
      <c r="B21" s="365">
        <v>4</v>
      </c>
      <c r="C21" s="366"/>
      <c r="D21" s="386" t="s">
        <v>2466</v>
      </c>
      <c r="E21" s="382"/>
      <c r="F21" s="124" t="s">
        <v>3038</v>
      </c>
      <c r="G21" s="375">
        <v>4100126726</v>
      </c>
      <c r="H21" s="382"/>
      <c r="I21" s="377" t="s">
        <v>2467</v>
      </c>
      <c r="J21" s="359"/>
      <c r="K21" s="375" t="s">
        <v>73</v>
      </c>
      <c r="L21" s="376"/>
      <c r="M21" s="7" t="s">
        <v>415</v>
      </c>
      <c r="N21" s="8"/>
      <c r="O21" s="81">
        <v>7.78</v>
      </c>
      <c r="P21" s="60">
        <v>10</v>
      </c>
    </row>
    <row r="22" spans="1:16" ht="15" x14ac:dyDescent="0.25">
      <c r="A22" s="1"/>
      <c r="B22" s="365">
        <v>5</v>
      </c>
      <c r="C22" s="366"/>
      <c r="D22" s="375" t="s">
        <v>3004</v>
      </c>
      <c r="E22" s="382"/>
      <c r="F22" s="124" t="s">
        <v>3014</v>
      </c>
      <c r="G22" s="375">
        <v>4100126727</v>
      </c>
      <c r="H22" s="382"/>
      <c r="I22" s="377" t="s">
        <v>3005</v>
      </c>
      <c r="J22" s="359"/>
      <c r="K22" s="375" t="s">
        <v>73</v>
      </c>
      <c r="L22" s="376"/>
      <c r="M22" s="7" t="s">
        <v>415</v>
      </c>
      <c r="N22" s="8"/>
      <c r="O22" s="84">
        <v>7.66</v>
      </c>
      <c r="P22" s="60">
        <v>11</v>
      </c>
    </row>
    <row r="23" spans="1:16" ht="15" x14ac:dyDescent="0.25">
      <c r="A23" s="1"/>
      <c r="B23" s="365">
        <v>6</v>
      </c>
      <c r="C23" s="366"/>
      <c r="D23" s="375" t="s">
        <v>3004</v>
      </c>
      <c r="E23" s="382"/>
      <c r="F23" s="124" t="s">
        <v>3014</v>
      </c>
      <c r="G23" s="375">
        <v>4100126727</v>
      </c>
      <c r="H23" s="382"/>
      <c r="I23" s="377" t="s">
        <v>3005</v>
      </c>
      <c r="J23" s="359"/>
      <c r="K23" s="375" t="s">
        <v>73</v>
      </c>
      <c r="L23" s="376"/>
      <c r="M23" s="7" t="s">
        <v>415</v>
      </c>
      <c r="N23" s="8"/>
      <c r="O23" s="84">
        <v>7.1</v>
      </c>
      <c r="P23" s="60">
        <v>10</v>
      </c>
    </row>
    <row r="24" spans="1:16" ht="15" customHeight="1" x14ac:dyDescent="0.25">
      <c r="B24" s="365"/>
      <c r="C24" s="366"/>
      <c r="D24" s="367"/>
      <c r="E24" s="368"/>
      <c r="F24" s="190"/>
      <c r="G24" s="369"/>
      <c r="H24" s="370"/>
      <c r="I24" s="391"/>
      <c r="J24" s="370"/>
      <c r="K24" s="369"/>
      <c r="L24" s="368"/>
      <c r="M24" s="7"/>
      <c r="N24" s="11"/>
      <c r="O24" s="84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45.88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61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1" t="s">
        <v>3047</v>
      </c>
      <c r="G29" s="397"/>
      <c r="H29" s="396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3048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1082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1465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F55" s="1"/>
    </row>
    <row r="56" spans="1:15" ht="15" x14ac:dyDescent="0.25">
      <c r="F56" s="1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46">
    <mergeCell ref="F10:N10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6:M26"/>
    <mergeCell ref="G29:H29"/>
    <mergeCell ref="B24:C24"/>
    <mergeCell ref="D24:E24"/>
    <mergeCell ref="G24:H24"/>
    <mergeCell ref="I24:J24"/>
    <mergeCell ref="K24:L24"/>
    <mergeCell ref="D25:I25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43F0-329E-4E27-BBDE-B330C48F8325}">
  <dimension ref="A1:O297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13.140625" bestFit="1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3035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260145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8">
        <v>1</v>
      </c>
      <c r="C18" s="379"/>
      <c r="D18" s="351" t="s">
        <v>3006</v>
      </c>
      <c r="E18" s="352"/>
      <c r="F18" s="124" t="s">
        <v>3037</v>
      </c>
      <c r="G18" s="375">
        <v>4100127124</v>
      </c>
      <c r="H18" s="367"/>
      <c r="I18" s="353" t="s">
        <v>3007</v>
      </c>
      <c r="J18" s="354"/>
      <c r="K18" s="124" t="s">
        <v>73</v>
      </c>
      <c r="L18" s="7" t="s">
        <v>3008</v>
      </c>
      <c r="M18" s="8"/>
      <c r="N18" s="82">
        <v>4.5</v>
      </c>
      <c r="O18" s="60">
        <v>54</v>
      </c>
    </row>
    <row r="19" spans="1:15" ht="15" x14ac:dyDescent="0.25">
      <c r="A19" s="1"/>
      <c r="B19" s="365"/>
      <c r="C19" s="366"/>
      <c r="D19" s="367"/>
      <c r="E19" s="368"/>
      <c r="F19" s="122"/>
      <c r="G19" s="369"/>
      <c r="H19" s="370"/>
      <c r="I19" s="391"/>
      <c r="J19" s="370"/>
      <c r="K19" s="124"/>
      <c r="L19" s="7"/>
      <c r="M19" s="11"/>
      <c r="N19" s="84"/>
      <c r="O19" s="60"/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8"/>
      <c r="M20" s="8"/>
      <c r="N20" s="139">
        <f>SUM(N18:N18)</f>
        <v>4.5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54</v>
      </c>
    </row>
    <row r="22" spans="1:15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421" t="s">
        <v>3036</v>
      </c>
      <c r="E24" s="422"/>
      <c r="F24" s="422"/>
      <c r="G24" s="20"/>
      <c r="H24" s="3"/>
      <c r="I24" s="3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1" t="s">
        <v>3034</v>
      </c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1636</v>
      </c>
      <c r="E26" s="23"/>
      <c r="F26" s="23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3032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281" ht="8.25" customHeight="1" x14ac:dyDescent="0.2"/>
    <row r="283" ht="8.25" customHeight="1" x14ac:dyDescent="0.2"/>
    <row r="285" ht="9" customHeight="1" x14ac:dyDescent="0.2"/>
    <row r="287" ht="7.5" customHeight="1" x14ac:dyDescent="0.2"/>
    <row r="289" ht="6.75" customHeight="1" x14ac:dyDescent="0.2"/>
    <row r="291" ht="7.5" customHeight="1" x14ac:dyDescent="0.2"/>
    <row r="293" ht="9" customHeight="1" x14ac:dyDescent="0.2"/>
    <row r="295" ht="7.5" customHeight="1" x14ac:dyDescent="0.2"/>
    <row r="297" ht="8.25" customHeight="1" x14ac:dyDescent="0.2"/>
  </sheetData>
  <mergeCells count="20">
    <mergeCell ref="D24:F24"/>
    <mergeCell ref="F10:N10"/>
    <mergeCell ref="B19:C19"/>
    <mergeCell ref="D19:E19"/>
    <mergeCell ref="G19:H19"/>
    <mergeCell ref="I19:J19"/>
    <mergeCell ref="D20:I20"/>
    <mergeCell ref="B21:L21"/>
    <mergeCell ref="B18:C18"/>
    <mergeCell ref="D18:E18"/>
    <mergeCell ref="G18:H18"/>
    <mergeCell ref="I18:J18"/>
    <mergeCell ref="F6:K6"/>
    <mergeCell ref="F8:J8"/>
    <mergeCell ref="F12:G12"/>
    <mergeCell ref="M14:N14"/>
    <mergeCell ref="B16:C16"/>
    <mergeCell ref="D16:E16"/>
    <mergeCell ref="G16:H16"/>
    <mergeCell ref="I16:J16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654C-6F66-46F5-9E03-FAF7B50C4E0D}">
  <dimension ref="A1:P309"/>
  <sheetViews>
    <sheetView zoomScale="110" zoomScaleNormal="110" workbookViewId="0">
      <selection activeCell="F18" sqref="F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3011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260145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365"/>
      <c r="C17" s="366"/>
      <c r="D17" s="375"/>
      <c r="E17" s="382"/>
      <c r="F17" s="124"/>
      <c r="G17" s="375"/>
      <c r="H17" s="382"/>
      <c r="I17" s="377"/>
      <c r="J17" s="359"/>
      <c r="K17" s="375"/>
      <c r="L17" s="376"/>
      <c r="M17" s="7"/>
      <c r="N17" s="8"/>
      <c r="O17" s="84"/>
      <c r="P17" s="60"/>
    </row>
    <row r="18" spans="1:16" ht="15" x14ac:dyDescent="0.25">
      <c r="A18" s="1"/>
      <c r="B18" s="365">
        <v>1</v>
      </c>
      <c r="C18" s="366"/>
      <c r="D18" s="351" t="s">
        <v>3006</v>
      </c>
      <c r="E18" s="352"/>
      <c r="F18" s="124" t="s">
        <v>3014</v>
      </c>
      <c r="G18" s="375">
        <v>4100127123</v>
      </c>
      <c r="H18" s="367"/>
      <c r="I18" s="353" t="s">
        <v>3019</v>
      </c>
      <c r="J18" s="354"/>
      <c r="K18" s="375" t="s">
        <v>73</v>
      </c>
      <c r="L18" s="376"/>
      <c r="M18" s="7" t="s">
        <v>387</v>
      </c>
      <c r="N18" s="8"/>
      <c r="O18" s="84">
        <v>6.3</v>
      </c>
      <c r="P18" s="60">
        <v>64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SUM(O17:O18)</f>
        <v>6.3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SUM(P17:P19)</f>
        <v>64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421" t="s">
        <v>3030</v>
      </c>
      <c r="E24" s="422"/>
      <c r="F24" s="422"/>
      <c r="G24" s="20"/>
      <c r="H24" s="3"/>
      <c r="I24" s="3"/>
      <c r="J24" s="1"/>
      <c r="K24" s="1"/>
      <c r="L24" s="1"/>
      <c r="M24" s="1"/>
      <c r="N24" s="1"/>
    </row>
    <row r="25" spans="1:16" ht="15" customHeight="1" x14ac:dyDescent="0.25">
      <c r="A25" s="1"/>
      <c r="B25" s="1"/>
      <c r="C25" s="1"/>
      <c r="D25" s="1" t="s">
        <v>49</v>
      </c>
      <c r="E25" s="1" t="s">
        <v>3033</v>
      </c>
      <c r="I25" s="1"/>
      <c r="J25" s="1"/>
      <c r="K25" s="1"/>
      <c r="L25" s="1"/>
      <c r="M25" s="1"/>
      <c r="N25" s="1"/>
    </row>
    <row r="26" spans="1:16" ht="15" x14ac:dyDescent="0.25">
      <c r="A26" s="1"/>
      <c r="B26" s="1"/>
      <c r="C26" s="1"/>
      <c r="D26" s="1" t="s">
        <v>368</v>
      </c>
      <c r="E26" s="23"/>
      <c r="F26" s="23"/>
      <c r="G26" s="1"/>
      <c r="H26" s="1"/>
      <c r="I26" s="1"/>
      <c r="J26" s="1"/>
      <c r="K26" s="1"/>
      <c r="L26" s="1"/>
      <c r="M26" s="1"/>
      <c r="N26" s="1"/>
    </row>
    <row r="27" spans="1:16" ht="15" x14ac:dyDescent="0.25">
      <c r="A27" s="1"/>
      <c r="B27" s="1"/>
      <c r="C27" s="1"/>
      <c r="D27" s="1" t="s">
        <v>3032</v>
      </c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F50" s="1"/>
    </row>
    <row r="51" spans="1:15" ht="15" x14ac:dyDescent="0.25">
      <c r="F51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autoFilter ref="A16:P16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26">
    <mergeCell ref="F10:N10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17:C17"/>
    <mergeCell ref="D17:E17"/>
    <mergeCell ref="G17:H17"/>
    <mergeCell ref="I17:J17"/>
    <mergeCell ref="K17:L17"/>
    <mergeCell ref="B21:M21"/>
    <mergeCell ref="D24:F24"/>
    <mergeCell ref="B19:C19"/>
    <mergeCell ref="D19:E19"/>
    <mergeCell ref="G19:H19"/>
    <mergeCell ref="I19:J19"/>
    <mergeCell ref="K19:L19"/>
    <mergeCell ref="D20:I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CF8FA-2484-4C4F-81E0-265CC3A5C6D1}">
  <dimension ref="A1:O298"/>
  <sheetViews>
    <sheetView workbookViewId="0">
      <selection activeCell="G19" sqref="G19:H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3011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260144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8">
        <v>1</v>
      </c>
      <c r="C18" s="379"/>
      <c r="D18" s="351" t="s">
        <v>3006</v>
      </c>
      <c r="E18" s="352"/>
      <c r="F18" s="9" t="s">
        <v>3015</v>
      </c>
      <c r="G18" s="375">
        <v>4100127126</v>
      </c>
      <c r="H18" s="367"/>
      <c r="I18" s="353" t="s">
        <v>3007</v>
      </c>
      <c r="J18" s="354"/>
      <c r="K18" s="124" t="s">
        <v>76</v>
      </c>
      <c r="L18" s="7" t="s">
        <v>3008</v>
      </c>
      <c r="M18" s="8"/>
      <c r="N18" s="82">
        <v>2.6</v>
      </c>
      <c r="O18" s="60">
        <v>10</v>
      </c>
    </row>
    <row r="19" spans="1:15" ht="15" customHeight="1" x14ac:dyDescent="0.25">
      <c r="B19" s="365"/>
      <c r="C19" s="366"/>
      <c r="D19" s="351" t="s">
        <v>3006</v>
      </c>
      <c r="E19" s="352"/>
      <c r="F19" s="9" t="s">
        <v>3015</v>
      </c>
      <c r="G19" s="375">
        <v>4100127125</v>
      </c>
      <c r="H19" s="367"/>
      <c r="I19" s="353" t="s">
        <v>3019</v>
      </c>
      <c r="J19" s="354"/>
      <c r="K19" s="124" t="s">
        <v>76</v>
      </c>
      <c r="L19" s="7" t="s">
        <v>387</v>
      </c>
      <c r="M19" s="8"/>
      <c r="N19" s="84"/>
      <c r="O19" s="60">
        <v>10</v>
      </c>
    </row>
    <row r="20" spans="1:15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124"/>
      <c r="L20" s="7"/>
      <c r="M20" s="11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8"/>
      <c r="M21" s="8"/>
      <c r="N21" s="139">
        <f>SUM(N18:N19)</f>
        <v>2.6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20</v>
      </c>
    </row>
    <row r="23" spans="1:15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421" t="s">
        <v>3030</v>
      </c>
      <c r="E25" s="422"/>
      <c r="F25" s="422"/>
      <c r="G25" s="20"/>
      <c r="H25" s="3"/>
      <c r="I25" s="3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1" t="s">
        <v>3031</v>
      </c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1636</v>
      </c>
      <c r="E27" s="23"/>
      <c r="F27" s="23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2187</v>
      </c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282" ht="8.25" customHeight="1" x14ac:dyDescent="0.2"/>
    <row r="284" ht="8.25" customHeight="1" x14ac:dyDescent="0.2"/>
    <row r="286" ht="9" customHeight="1" x14ac:dyDescent="0.2"/>
    <row r="288" ht="7.5" customHeight="1" x14ac:dyDescent="0.2"/>
    <row r="290" ht="6.75" customHeight="1" x14ac:dyDescent="0.2"/>
    <row r="292" ht="7.5" customHeight="1" x14ac:dyDescent="0.2"/>
    <row r="294" ht="9" customHeight="1" x14ac:dyDescent="0.2"/>
    <row r="296" ht="7.5" customHeight="1" x14ac:dyDescent="0.2"/>
    <row r="298" ht="8.25" customHeight="1" x14ac:dyDescent="0.2"/>
  </sheetData>
  <mergeCells count="24">
    <mergeCell ref="B16:C16"/>
    <mergeCell ref="D16:E16"/>
    <mergeCell ref="G16:H16"/>
    <mergeCell ref="I16:J16"/>
    <mergeCell ref="D25:F25"/>
    <mergeCell ref="B19:C19"/>
    <mergeCell ref="D19:E19"/>
    <mergeCell ref="G19:H19"/>
    <mergeCell ref="I19:J19"/>
    <mergeCell ref="B18:C18"/>
    <mergeCell ref="D18:E18"/>
    <mergeCell ref="G18:H18"/>
    <mergeCell ref="I18:J18"/>
    <mergeCell ref="D21:I21"/>
    <mergeCell ref="B22:L22"/>
    <mergeCell ref="B20:C20"/>
    <mergeCell ref="D20:E20"/>
    <mergeCell ref="G20:H20"/>
    <mergeCell ref="I20:J20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198D-DD09-4243-9AC3-14AAF711D9F5}">
  <dimension ref="B1:N328"/>
  <sheetViews>
    <sheetView topLeftCell="A6" zoomScale="96" zoomScaleNormal="96" workbookViewId="0">
      <selection activeCell="N35" sqref="N35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46139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260143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SUM(M18:M25)+12.34</f>
        <v>66.88</v>
      </c>
      <c r="N17" s="90"/>
    </row>
    <row r="18" spans="2:14" ht="15" customHeight="1" x14ac:dyDescent="0.25">
      <c r="B18" s="199">
        <v>1</v>
      </c>
      <c r="C18" s="351" t="s">
        <v>3004</v>
      </c>
      <c r="D18" s="352"/>
      <c r="E18" s="190" t="s">
        <v>3026</v>
      </c>
      <c r="F18" s="115">
        <v>4100126745</v>
      </c>
      <c r="G18" s="353" t="s">
        <v>3005</v>
      </c>
      <c r="H18" s="354"/>
      <c r="I18" s="355" t="s">
        <v>25</v>
      </c>
      <c r="J18" s="352"/>
      <c r="K18" s="27" t="s">
        <v>387</v>
      </c>
      <c r="L18" s="76"/>
      <c r="M18" s="218">
        <v>7.22</v>
      </c>
      <c r="N18" s="69">
        <v>11</v>
      </c>
    </row>
    <row r="19" spans="2:14" ht="15" customHeight="1" x14ac:dyDescent="0.25">
      <c r="B19" s="199">
        <v>2</v>
      </c>
      <c r="C19" s="351" t="s">
        <v>3004</v>
      </c>
      <c r="D19" s="352"/>
      <c r="E19" s="190" t="s">
        <v>3026</v>
      </c>
      <c r="F19" s="115">
        <v>4100126745</v>
      </c>
      <c r="G19" s="353" t="s">
        <v>3005</v>
      </c>
      <c r="H19" s="354"/>
      <c r="I19" s="355" t="s">
        <v>25</v>
      </c>
      <c r="J19" s="352"/>
      <c r="K19" s="27" t="s">
        <v>387</v>
      </c>
      <c r="L19" s="76"/>
      <c r="M19" s="218">
        <v>6.76</v>
      </c>
      <c r="N19" s="69">
        <v>10</v>
      </c>
    </row>
    <row r="20" spans="2:14" ht="15" customHeight="1" x14ac:dyDescent="0.25">
      <c r="B20" s="199">
        <v>3</v>
      </c>
      <c r="C20" s="351" t="s">
        <v>3004</v>
      </c>
      <c r="D20" s="352"/>
      <c r="E20" s="190" t="s">
        <v>3026</v>
      </c>
      <c r="F20" s="115">
        <v>4100126746</v>
      </c>
      <c r="G20" s="353" t="s">
        <v>3005</v>
      </c>
      <c r="H20" s="354"/>
      <c r="I20" s="355" t="s">
        <v>25</v>
      </c>
      <c r="J20" s="352"/>
      <c r="K20" s="27" t="s">
        <v>387</v>
      </c>
      <c r="L20" s="76"/>
      <c r="M20" s="218">
        <v>6.76</v>
      </c>
      <c r="N20" s="69">
        <v>10</v>
      </c>
    </row>
    <row r="21" spans="2:14" ht="15" customHeight="1" x14ac:dyDescent="0.25">
      <c r="B21" s="199">
        <v>4</v>
      </c>
      <c r="C21" s="351" t="s">
        <v>3004</v>
      </c>
      <c r="D21" s="352"/>
      <c r="E21" s="190" t="s">
        <v>3026</v>
      </c>
      <c r="F21" s="115">
        <v>4100126746</v>
      </c>
      <c r="G21" s="353" t="s">
        <v>3005</v>
      </c>
      <c r="H21" s="354"/>
      <c r="I21" s="355" t="s">
        <v>25</v>
      </c>
      <c r="J21" s="352"/>
      <c r="K21" s="27" t="s">
        <v>387</v>
      </c>
      <c r="L21" s="76"/>
      <c r="M21" s="218">
        <v>6.76</v>
      </c>
      <c r="N21" s="69">
        <v>10</v>
      </c>
    </row>
    <row r="22" spans="2:14" ht="15" customHeight="1" x14ac:dyDescent="0.25">
      <c r="B22" s="199">
        <v>5</v>
      </c>
      <c r="C22" s="351" t="s">
        <v>3004</v>
      </c>
      <c r="D22" s="352"/>
      <c r="E22" s="190" t="s">
        <v>3026</v>
      </c>
      <c r="F22" s="115">
        <v>4100126746</v>
      </c>
      <c r="G22" s="353" t="s">
        <v>3005</v>
      </c>
      <c r="H22" s="354"/>
      <c r="I22" s="355" t="s">
        <v>25</v>
      </c>
      <c r="J22" s="352"/>
      <c r="K22" s="27" t="s">
        <v>387</v>
      </c>
      <c r="L22" s="76"/>
      <c r="M22" s="218">
        <v>6.76</v>
      </c>
      <c r="N22" s="69">
        <v>10</v>
      </c>
    </row>
    <row r="23" spans="2:14" ht="15" customHeight="1" x14ac:dyDescent="0.25">
      <c r="B23" s="199">
        <v>6</v>
      </c>
      <c r="C23" s="351" t="s">
        <v>3004</v>
      </c>
      <c r="D23" s="352"/>
      <c r="E23" s="190" t="s">
        <v>3026</v>
      </c>
      <c r="F23" s="115">
        <v>4100126746</v>
      </c>
      <c r="G23" s="353" t="s">
        <v>3005</v>
      </c>
      <c r="H23" s="354"/>
      <c r="I23" s="355" t="s">
        <v>25</v>
      </c>
      <c r="J23" s="352"/>
      <c r="K23" s="27" t="s">
        <v>387</v>
      </c>
      <c r="L23" s="76"/>
      <c r="M23" s="218">
        <v>6.76</v>
      </c>
      <c r="N23" s="69">
        <v>10</v>
      </c>
    </row>
    <row r="24" spans="2:14" ht="15" customHeight="1" x14ac:dyDescent="0.25">
      <c r="B24" s="199">
        <v>7</v>
      </c>
      <c r="C24" s="351" t="s">
        <v>3004</v>
      </c>
      <c r="D24" s="352"/>
      <c r="E24" s="190" t="s">
        <v>3026</v>
      </c>
      <c r="F24" s="115">
        <v>4100126746</v>
      </c>
      <c r="G24" s="353" t="s">
        <v>3005</v>
      </c>
      <c r="H24" s="354"/>
      <c r="I24" s="355" t="s">
        <v>25</v>
      </c>
      <c r="J24" s="352"/>
      <c r="K24" s="27" t="s">
        <v>387</v>
      </c>
      <c r="L24" s="76"/>
      <c r="M24" s="218">
        <v>6.76</v>
      </c>
      <c r="N24" s="69">
        <v>10</v>
      </c>
    </row>
    <row r="25" spans="2:14" ht="15" customHeight="1" x14ac:dyDescent="0.25">
      <c r="B25" s="199">
        <v>8</v>
      </c>
      <c r="C25" s="351" t="s">
        <v>3004</v>
      </c>
      <c r="D25" s="352"/>
      <c r="E25" s="190" t="s">
        <v>3026</v>
      </c>
      <c r="F25" s="115">
        <v>4100126746</v>
      </c>
      <c r="G25" s="353" t="s">
        <v>3005</v>
      </c>
      <c r="H25" s="354"/>
      <c r="I25" s="355" t="s">
        <v>25</v>
      </c>
      <c r="J25" s="352"/>
      <c r="K25" s="27" t="s">
        <v>387</v>
      </c>
      <c r="L25" s="76"/>
      <c r="M25" s="218">
        <v>6.76</v>
      </c>
      <c r="N25" s="69">
        <v>10</v>
      </c>
    </row>
    <row r="26" spans="2:14" ht="15" x14ac:dyDescent="0.25">
      <c r="B26" s="173" t="s">
        <v>37</v>
      </c>
      <c r="C26" s="50"/>
      <c r="D26" s="61"/>
      <c r="E26" s="145"/>
      <c r="F26" s="50"/>
      <c r="G26" s="63"/>
      <c r="H26" s="62"/>
      <c r="I26" s="50"/>
      <c r="J26" s="61"/>
      <c r="K26" s="8"/>
      <c r="L26" s="50"/>
      <c r="M26" s="217">
        <f>SUM(M27:M43)+10.7</f>
        <v>72.2</v>
      </c>
      <c r="N26" s="90"/>
    </row>
    <row r="27" spans="2:14" ht="15" customHeight="1" x14ac:dyDescent="0.25">
      <c r="B27" s="199">
        <v>9</v>
      </c>
      <c r="C27" s="351" t="s">
        <v>3004</v>
      </c>
      <c r="D27" s="352"/>
      <c r="E27" s="190" t="s">
        <v>3026</v>
      </c>
      <c r="F27" s="115">
        <v>4100126746</v>
      </c>
      <c r="G27" s="353" t="s">
        <v>3005</v>
      </c>
      <c r="H27" s="354"/>
      <c r="I27" s="355" t="s">
        <v>25</v>
      </c>
      <c r="J27" s="352"/>
      <c r="K27" s="27" t="s">
        <v>387</v>
      </c>
      <c r="L27" s="76"/>
      <c r="M27" s="218">
        <v>6.76</v>
      </c>
      <c r="N27" s="69">
        <v>10</v>
      </c>
    </row>
    <row r="28" spans="2:14" ht="15" customHeight="1" x14ac:dyDescent="0.25">
      <c r="B28" s="199">
        <v>10</v>
      </c>
      <c r="C28" s="351" t="s">
        <v>3004</v>
      </c>
      <c r="D28" s="352"/>
      <c r="E28" s="190" t="s">
        <v>3026</v>
      </c>
      <c r="F28" s="115">
        <v>4100126746</v>
      </c>
      <c r="G28" s="353" t="s">
        <v>3005</v>
      </c>
      <c r="H28" s="354"/>
      <c r="I28" s="355" t="s">
        <v>25</v>
      </c>
      <c r="J28" s="352"/>
      <c r="K28" s="27" t="s">
        <v>387</v>
      </c>
      <c r="L28" s="76"/>
      <c r="M28" s="218">
        <v>6.76</v>
      </c>
      <c r="N28" s="69">
        <v>10</v>
      </c>
    </row>
    <row r="29" spans="2:14" ht="15" customHeight="1" x14ac:dyDescent="0.25">
      <c r="B29" s="199">
        <v>11</v>
      </c>
      <c r="C29" s="351" t="s">
        <v>3004</v>
      </c>
      <c r="D29" s="352"/>
      <c r="E29" s="190" t="s">
        <v>3026</v>
      </c>
      <c r="F29" s="115">
        <v>4100126746</v>
      </c>
      <c r="G29" s="353" t="s">
        <v>3005</v>
      </c>
      <c r="H29" s="354"/>
      <c r="I29" s="355" t="s">
        <v>25</v>
      </c>
      <c r="J29" s="352"/>
      <c r="K29" s="27" t="s">
        <v>387</v>
      </c>
      <c r="L29" s="76"/>
      <c r="M29" s="218">
        <v>6.76</v>
      </c>
      <c r="N29" s="69">
        <v>10</v>
      </c>
    </row>
    <row r="30" spans="2:14" ht="15" customHeight="1" x14ac:dyDescent="0.25">
      <c r="B30" s="124">
        <v>12</v>
      </c>
      <c r="C30" s="351" t="s">
        <v>3004</v>
      </c>
      <c r="D30" s="352"/>
      <c r="E30" s="190" t="s">
        <v>3026</v>
      </c>
      <c r="F30" s="115">
        <v>4100126746</v>
      </c>
      <c r="G30" s="353" t="s">
        <v>3005</v>
      </c>
      <c r="H30" s="354"/>
      <c r="I30" s="355" t="s">
        <v>25</v>
      </c>
      <c r="J30" s="352"/>
      <c r="K30" s="27" t="s">
        <v>387</v>
      </c>
      <c r="L30" s="76"/>
      <c r="M30" s="218">
        <v>6.76</v>
      </c>
      <c r="N30" s="69">
        <v>10</v>
      </c>
    </row>
    <row r="31" spans="2:14" ht="15" customHeight="1" x14ac:dyDescent="0.25">
      <c r="B31" s="199">
        <v>13</v>
      </c>
      <c r="C31" s="351" t="s">
        <v>3004</v>
      </c>
      <c r="D31" s="352"/>
      <c r="E31" s="190" t="s">
        <v>3026</v>
      </c>
      <c r="F31" s="115">
        <v>4100126746</v>
      </c>
      <c r="G31" s="353" t="s">
        <v>3005</v>
      </c>
      <c r="H31" s="354"/>
      <c r="I31" s="355" t="s">
        <v>25</v>
      </c>
      <c r="J31" s="352"/>
      <c r="K31" s="27" t="s">
        <v>387</v>
      </c>
      <c r="L31" s="76"/>
      <c r="M31" s="218">
        <v>6.76</v>
      </c>
      <c r="N31" s="69">
        <v>10</v>
      </c>
    </row>
    <row r="32" spans="2:14" ht="15" customHeight="1" x14ac:dyDescent="0.25">
      <c r="B32" s="124">
        <v>14</v>
      </c>
      <c r="C32" s="351" t="s">
        <v>3004</v>
      </c>
      <c r="D32" s="352"/>
      <c r="E32" s="190" t="s">
        <v>3026</v>
      </c>
      <c r="F32" s="115">
        <v>4100126746</v>
      </c>
      <c r="G32" s="353" t="s">
        <v>3005</v>
      </c>
      <c r="H32" s="354"/>
      <c r="I32" s="355" t="s">
        <v>25</v>
      </c>
      <c r="J32" s="352"/>
      <c r="K32" s="27" t="s">
        <v>387</v>
      </c>
      <c r="L32" s="76"/>
      <c r="M32" s="218">
        <v>6.76</v>
      </c>
      <c r="N32" s="69">
        <v>10</v>
      </c>
    </row>
    <row r="33" spans="2:14" ht="15" customHeight="1" x14ac:dyDescent="0.25">
      <c r="B33" s="199">
        <v>15</v>
      </c>
      <c r="C33" s="351" t="s">
        <v>3004</v>
      </c>
      <c r="D33" s="352"/>
      <c r="E33" s="190" t="s">
        <v>3026</v>
      </c>
      <c r="F33" s="115">
        <v>4100126746</v>
      </c>
      <c r="G33" s="353" t="s">
        <v>3005</v>
      </c>
      <c r="H33" s="354"/>
      <c r="I33" s="355" t="s">
        <v>25</v>
      </c>
      <c r="J33" s="352"/>
      <c r="K33" s="27" t="s">
        <v>387</v>
      </c>
      <c r="L33" s="76"/>
      <c r="M33" s="218">
        <v>6.76</v>
      </c>
      <c r="N33" s="69">
        <v>10</v>
      </c>
    </row>
    <row r="34" spans="2:14" ht="15" customHeight="1" x14ac:dyDescent="0.25">
      <c r="B34" s="199">
        <v>16</v>
      </c>
      <c r="C34" s="351" t="s">
        <v>3004</v>
      </c>
      <c r="D34" s="352"/>
      <c r="E34" s="190" t="s">
        <v>3026</v>
      </c>
      <c r="F34" s="115">
        <v>4100126746</v>
      </c>
      <c r="G34" s="353" t="s">
        <v>3005</v>
      </c>
      <c r="H34" s="354"/>
      <c r="I34" s="355" t="s">
        <v>25</v>
      </c>
      <c r="J34" s="352"/>
      <c r="K34" s="27" t="s">
        <v>387</v>
      </c>
      <c r="L34" s="76"/>
      <c r="M34" s="218">
        <v>5.2</v>
      </c>
      <c r="N34" s="69">
        <v>2</v>
      </c>
    </row>
    <row r="35" spans="2:14" ht="15" customHeight="1" x14ac:dyDescent="0.25">
      <c r="B35" s="18"/>
      <c r="C35" s="351" t="s">
        <v>3004</v>
      </c>
      <c r="D35" s="352"/>
      <c r="E35" s="190" t="s">
        <v>3027</v>
      </c>
      <c r="F35" s="115">
        <v>4100126766</v>
      </c>
      <c r="G35" s="353" t="s">
        <v>3005</v>
      </c>
      <c r="H35" s="354"/>
      <c r="I35" s="355" t="s">
        <v>1735</v>
      </c>
      <c r="J35" s="352"/>
      <c r="K35" s="27" t="s">
        <v>387</v>
      </c>
      <c r="L35" s="76"/>
      <c r="M35" s="219"/>
      <c r="N35" s="69">
        <v>5</v>
      </c>
    </row>
    <row r="36" spans="2:14" ht="15" customHeight="1" x14ac:dyDescent="0.25">
      <c r="B36" s="199">
        <v>17</v>
      </c>
      <c r="C36" s="351" t="s">
        <v>3006</v>
      </c>
      <c r="D36" s="352"/>
      <c r="E36" s="190" t="s">
        <v>3026</v>
      </c>
      <c r="F36" s="115">
        <v>4100127128</v>
      </c>
      <c r="G36" s="353" t="s">
        <v>3007</v>
      </c>
      <c r="H36" s="354"/>
      <c r="I36" s="355" t="s">
        <v>25</v>
      </c>
      <c r="J36" s="352"/>
      <c r="K36" s="27" t="s">
        <v>3008</v>
      </c>
      <c r="L36" s="76"/>
      <c r="M36" s="218">
        <v>8.98</v>
      </c>
      <c r="N36" s="69">
        <v>22</v>
      </c>
    </row>
    <row r="37" spans="2:14" ht="15" customHeight="1" x14ac:dyDescent="0.25">
      <c r="B37" s="18"/>
      <c r="C37" s="351" t="s">
        <v>3006</v>
      </c>
      <c r="D37" s="352"/>
      <c r="E37" s="190" t="s">
        <v>3026</v>
      </c>
      <c r="F37" s="115">
        <v>4100127127</v>
      </c>
      <c r="G37" s="353" t="s">
        <v>3019</v>
      </c>
      <c r="H37" s="354"/>
      <c r="I37" s="355" t="s">
        <v>25</v>
      </c>
      <c r="J37" s="352"/>
      <c r="K37" s="27" t="s">
        <v>387</v>
      </c>
      <c r="L37" s="76"/>
      <c r="M37" s="219"/>
      <c r="N37" s="69">
        <v>22</v>
      </c>
    </row>
    <row r="38" spans="2:14" ht="15" customHeight="1" x14ac:dyDescent="0.25">
      <c r="B38" s="18"/>
      <c r="C38" s="351" t="s">
        <v>480</v>
      </c>
      <c r="D38" s="352"/>
      <c r="E38" s="190" t="s">
        <v>3027</v>
      </c>
      <c r="F38" s="115">
        <v>4100126763</v>
      </c>
      <c r="G38" s="353" t="s">
        <v>1468</v>
      </c>
      <c r="H38" s="354"/>
      <c r="I38" s="355" t="s">
        <v>1735</v>
      </c>
      <c r="J38" s="352"/>
      <c r="K38" s="27" t="s">
        <v>387</v>
      </c>
      <c r="L38" s="76">
        <v>90</v>
      </c>
      <c r="M38" s="219"/>
      <c r="N38" s="69">
        <v>3</v>
      </c>
    </row>
    <row r="39" spans="2:14" ht="15" customHeight="1" x14ac:dyDescent="0.25">
      <c r="B39" s="18"/>
      <c r="C39" s="351" t="s">
        <v>480</v>
      </c>
      <c r="D39" s="352"/>
      <c r="E39" s="190" t="s">
        <v>3027</v>
      </c>
      <c r="F39" s="115">
        <v>4100126763</v>
      </c>
      <c r="G39" s="353" t="s">
        <v>1468</v>
      </c>
      <c r="H39" s="354"/>
      <c r="I39" s="355" t="s">
        <v>1735</v>
      </c>
      <c r="J39" s="352"/>
      <c r="K39" s="27" t="s">
        <v>387</v>
      </c>
      <c r="L39" s="76">
        <v>95</v>
      </c>
      <c r="M39" s="219"/>
      <c r="N39" s="69">
        <v>3</v>
      </c>
    </row>
    <row r="40" spans="2:14" ht="15" customHeight="1" x14ac:dyDescent="0.25">
      <c r="B40" s="18"/>
      <c r="C40" s="351" t="s">
        <v>480</v>
      </c>
      <c r="D40" s="352"/>
      <c r="E40" s="190" t="s">
        <v>3027</v>
      </c>
      <c r="F40" s="115">
        <v>4100126763</v>
      </c>
      <c r="G40" s="353" t="s">
        <v>1468</v>
      </c>
      <c r="H40" s="354"/>
      <c r="I40" s="355" t="s">
        <v>1735</v>
      </c>
      <c r="J40" s="352"/>
      <c r="K40" s="27" t="s">
        <v>387</v>
      </c>
      <c r="L40" s="76">
        <v>100</v>
      </c>
      <c r="M40" s="219"/>
      <c r="N40" s="69">
        <v>3</v>
      </c>
    </row>
    <row r="41" spans="2:14" ht="15" customHeight="1" x14ac:dyDescent="0.25">
      <c r="B41" s="18"/>
      <c r="C41" s="351" t="s">
        <v>1377</v>
      </c>
      <c r="D41" s="352"/>
      <c r="E41" s="190" t="s">
        <v>3026</v>
      </c>
      <c r="F41" s="115">
        <v>4100126739</v>
      </c>
      <c r="G41" s="353" t="s">
        <v>1467</v>
      </c>
      <c r="H41" s="354"/>
      <c r="I41" s="355" t="s">
        <v>25</v>
      </c>
      <c r="J41" s="352"/>
      <c r="K41" s="27" t="s">
        <v>415</v>
      </c>
      <c r="L41" s="76">
        <v>75</v>
      </c>
      <c r="M41" s="219"/>
      <c r="N41" s="69">
        <v>25</v>
      </c>
    </row>
    <row r="42" spans="2:14" ht="15" customHeight="1" x14ac:dyDescent="0.25">
      <c r="B42" s="18"/>
      <c r="C42" s="351" t="s">
        <v>1377</v>
      </c>
      <c r="D42" s="352"/>
      <c r="E42" s="190" t="s">
        <v>3026</v>
      </c>
      <c r="F42" s="115">
        <v>4100126739</v>
      </c>
      <c r="G42" s="353" t="s">
        <v>1467</v>
      </c>
      <c r="H42" s="354"/>
      <c r="I42" s="355" t="s">
        <v>25</v>
      </c>
      <c r="J42" s="352"/>
      <c r="K42" s="27" t="s">
        <v>415</v>
      </c>
      <c r="L42" s="76">
        <v>85</v>
      </c>
      <c r="M42" s="219"/>
      <c r="N42" s="69">
        <v>6</v>
      </c>
    </row>
    <row r="43" spans="2:14" ht="15" customHeight="1" x14ac:dyDescent="0.25">
      <c r="B43" s="115"/>
      <c r="C43" s="351" t="s">
        <v>1377</v>
      </c>
      <c r="D43" s="352"/>
      <c r="E43" s="190" t="s">
        <v>3026</v>
      </c>
      <c r="F43" s="115">
        <v>4100126739</v>
      </c>
      <c r="G43" s="353" t="s">
        <v>1467</v>
      </c>
      <c r="H43" s="354"/>
      <c r="I43" s="355" t="s">
        <v>25</v>
      </c>
      <c r="J43" s="352"/>
      <c r="K43" s="27" t="s">
        <v>415</v>
      </c>
      <c r="L43" s="76">
        <v>90</v>
      </c>
      <c r="M43" s="220"/>
      <c r="N43" s="69">
        <v>8</v>
      </c>
    </row>
    <row r="44" spans="2:14" ht="15" customHeight="1" x14ac:dyDescent="0.25">
      <c r="B44" s="76"/>
      <c r="C44" s="351"/>
      <c r="D44" s="352"/>
      <c r="E44" s="214"/>
      <c r="F44" s="115"/>
      <c r="G44" s="353"/>
      <c r="H44" s="354"/>
      <c r="I44" s="355"/>
      <c r="J44" s="352"/>
      <c r="K44" s="27"/>
      <c r="L44" s="76"/>
      <c r="M44" s="220"/>
      <c r="N44" s="69"/>
    </row>
    <row r="45" spans="2:14" ht="15" x14ac:dyDescent="0.25">
      <c r="B45" s="20"/>
      <c r="C45" s="168"/>
      <c r="D45" s="41"/>
      <c r="E45" s="41"/>
      <c r="F45" s="41"/>
      <c r="G45" s="41"/>
      <c r="I45" s="20"/>
      <c r="J45" s="45"/>
      <c r="K45" s="1"/>
      <c r="L45" s="20"/>
      <c r="M45" s="222">
        <f>SUM(M18:M25)+SUM(M27:M43)</f>
        <v>116.03999999999999</v>
      </c>
    </row>
    <row r="46" spans="2:14" ht="15.75" x14ac:dyDescent="0.25">
      <c r="B46" s="356" t="s">
        <v>29</v>
      </c>
      <c r="C46" s="357"/>
      <c r="D46" s="357"/>
      <c r="E46" s="357"/>
      <c r="F46" s="357"/>
      <c r="G46" s="357"/>
      <c r="H46" s="357"/>
      <c r="I46" s="357"/>
      <c r="J46" s="357"/>
      <c r="K46" s="357"/>
      <c r="L46" s="227"/>
      <c r="M46" s="223"/>
      <c r="N46" s="228">
        <f>SUM(N18:N44)</f>
        <v>250</v>
      </c>
    </row>
    <row r="47" spans="2:14" ht="15" x14ac:dyDescent="0.25">
      <c r="B47" s="20"/>
      <c r="C47" s="20"/>
      <c r="D47" s="45"/>
      <c r="E47" s="45"/>
      <c r="F47" s="20"/>
      <c r="G47" s="3"/>
      <c r="I47" s="20"/>
      <c r="J47" s="45"/>
      <c r="K47" s="1"/>
      <c r="L47" s="20"/>
      <c r="M47" s="224"/>
    </row>
    <row r="48" spans="2:14" ht="15" customHeight="1" x14ac:dyDescent="0.25">
      <c r="B48" s="1"/>
      <c r="C48" s="1" t="s">
        <v>49</v>
      </c>
      <c r="D48" s="1" t="s">
        <v>3028</v>
      </c>
      <c r="G48" s="1"/>
      <c r="H48" s="1"/>
      <c r="I48" s="1"/>
      <c r="J48" s="1"/>
      <c r="K48" s="1"/>
      <c r="L48" s="20"/>
      <c r="M48" s="20"/>
    </row>
    <row r="49" spans="2:13" s="45" customFormat="1" ht="15" x14ac:dyDescent="0.25">
      <c r="B49" s="1"/>
      <c r="C49" s="1" t="s">
        <v>3029</v>
      </c>
      <c r="D49" s="3"/>
      <c r="E49" s="3"/>
      <c r="F49" s="1"/>
      <c r="G49" s="1"/>
      <c r="H49" s="1"/>
      <c r="I49" s="1"/>
      <c r="J49" s="1"/>
      <c r="K49" s="1"/>
      <c r="L49" s="20"/>
      <c r="M49" s="20"/>
    </row>
    <row r="50" spans="2:13" s="45" customFormat="1" ht="15" x14ac:dyDescent="0.25">
      <c r="B50" s="1"/>
      <c r="C50" s="1" t="s">
        <v>1538</v>
      </c>
      <c r="D50" s="23"/>
      <c r="E50" s="23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 t="s">
        <v>3010</v>
      </c>
      <c r="D51" s="1"/>
      <c r="E51" s="1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1" t="s">
        <v>1433</v>
      </c>
      <c r="D52" s="1"/>
      <c r="E52" s="1"/>
      <c r="F52" s="1"/>
      <c r="G52" s="1"/>
      <c r="H52" s="1"/>
      <c r="I52" s="1"/>
      <c r="J52" s="1"/>
      <c r="K52" s="1"/>
      <c r="L52" s="20"/>
      <c r="M52" s="20"/>
    </row>
    <row r="53" spans="2:13" s="45" customFormat="1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20"/>
      <c r="M53" s="20"/>
    </row>
    <row r="54" spans="2:13" s="45" customFormat="1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0"/>
      <c r="M54" s="20"/>
    </row>
    <row r="55" spans="2:13" s="45" customFormat="1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20"/>
      <c r="M55" s="20"/>
    </row>
    <row r="56" spans="2:13" s="45" customFormat="1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20"/>
      <c r="M56" s="20"/>
    </row>
    <row r="57" spans="2:13" s="45" customFormat="1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20"/>
      <c r="M57" s="20"/>
    </row>
    <row r="58" spans="2:13" s="45" customFormat="1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20"/>
      <c r="M58" s="20"/>
    </row>
    <row r="59" spans="2:13" s="45" customFormat="1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0"/>
      <c r="M59" s="20"/>
    </row>
    <row r="60" spans="2:13" s="45" customFormat="1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20"/>
    </row>
    <row r="61" spans="2:13" s="45" customFormat="1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20"/>
    </row>
    <row r="62" spans="2:13" s="45" customFormat="1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20"/>
    </row>
    <row r="63" spans="2:13" s="45" customFormat="1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20"/>
    </row>
    <row r="64" spans="2:13" s="45" customFormat="1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20"/>
      <c r="M64" s="20"/>
    </row>
    <row r="65" spans="2:13" s="45" customFormat="1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20"/>
      <c r="M65" s="20"/>
    </row>
    <row r="66" spans="2:13" s="45" customFormat="1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20"/>
    </row>
    <row r="67" spans="2:13" s="45" customFormat="1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20"/>
    </row>
    <row r="68" spans="2:13" s="45" customFormat="1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20"/>
      <c r="M68" s="20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84">
    <mergeCell ref="C30:D30"/>
    <mergeCell ref="G30:H30"/>
    <mergeCell ref="I30:J30"/>
    <mergeCell ref="C34:D34"/>
    <mergeCell ref="G34:H34"/>
    <mergeCell ref="I34:J34"/>
    <mergeCell ref="C32:D32"/>
    <mergeCell ref="G32:H32"/>
    <mergeCell ref="I32:J32"/>
    <mergeCell ref="C33:D33"/>
    <mergeCell ref="G33:H33"/>
    <mergeCell ref="I33:J33"/>
    <mergeCell ref="C31:D31"/>
    <mergeCell ref="G31:H31"/>
    <mergeCell ref="I31:J31"/>
    <mergeCell ref="C21:D21"/>
    <mergeCell ref="G21:H21"/>
    <mergeCell ref="I21:J21"/>
    <mergeCell ref="C23:D23"/>
    <mergeCell ref="G23:H23"/>
    <mergeCell ref="I23:J23"/>
    <mergeCell ref="C22:D22"/>
    <mergeCell ref="G22:H22"/>
    <mergeCell ref="I22:J22"/>
    <mergeCell ref="C28:D28"/>
    <mergeCell ref="G28:H28"/>
    <mergeCell ref="I28:J28"/>
    <mergeCell ref="C29:D29"/>
    <mergeCell ref="G29:H29"/>
    <mergeCell ref="I29:J29"/>
    <mergeCell ref="C44:D44"/>
    <mergeCell ref="G44:H44"/>
    <mergeCell ref="I44:J44"/>
    <mergeCell ref="B46:K46"/>
    <mergeCell ref="C19:D19"/>
    <mergeCell ref="G19:H19"/>
    <mergeCell ref="I19:J19"/>
    <mergeCell ref="C20:D20"/>
    <mergeCell ref="G20:H20"/>
    <mergeCell ref="I20:J20"/>
    <mergeCell ref="C42:D42"/>
    <mergeCell ref="G42:H42"/>
    <mergeCell ref="I42:J42"/>
    <mergeCell ref="C43:D43"/>
    <mergeCell ref="G43:H43"/>
    <mergeCell ref="I43:J43"/>
    <mergeCell ref="C41:D41"/>
    <mergeCell ref="G41:H41"/>
    <mergeCell ref="I41:J41"/>
    <mergeCell ref="C39:D39"/>
    <mergeCell ref="G39:H39"/>
    <mergeCell ref="I39:J39"/>
    <mergeCell ref="C40:D40"/>
    <mergeCell ref="G40:H40"/>
    <mergeCell ref="I40:J40"/>
    <mergeCell ref="G38:H38"/>
    <mergeCell ref="C38:D38"/>
    <mergeCell ref="I38:J38"/>
    <mergeCell ref="C35:D35"/>
    <mergeCell ref="G35:H35"/>
    <mergeCell ref="I35:J35"/>
    <mergeCell ref="C36:D36"/>
    <mergeCell ref="G36:H36"/>
    <mergeCell ref="I36:J36"/>
    <mergeCell ref="C37:D37"/>
    <mergeCell ref="G37:H37"/>
    <mergeCell ref="I37:J37"/>
    <mergeCell ref="C27:D27"/>
    <mergeCell ref="G27:H27"/>
    <mergeCell ref="I27:J27"/>
    <mergeCell ref="C24:D24"/>
    <mergeCell ref="G24:H24"/>
    <mergeCell ref="I24:J24"/>
    <mergeCell ref="C25:D25"/>
    <mergeCell ref="G25:H25"/>
    <mergeCell ref="I25:J25"/>
    <mergeCell ref="C18:D18"/>
    <mergeCell ref="G18:H18"/>
    <mergeCell ref="I18:J18"/>
    <mergeCell ref="E12:F12"/>
    <mergeCell ref="L14:M14"/>
    <mergeCell ref="C16:D16"/>
    <mergeCell ref="G16:H16"/>
    <mergeCell ref="I16:J16"/>
  </mergeCells>
  <phoneticPr fontId="23" type="noConversion"/>
  <hyperlinks>
    <hyperlink ref="L4" r:id="rId1" xr:uid="{20C03AED-DD38-465B-BE9C-43DD59227DBC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97DBA-7530-48EF-82B2-9113C0D78D5A}">
  <dimension ref="B1:P383"/>
  <sheetViews>
    <sheetView topLeftCell="A71" zoomScaleNormal="100" workbookViewId="0">
      <selection activeCell="P86" sqref="P8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3011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260142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SUM(O18:O33)+8.04</f>
        <v>130.46000000000004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3022</v>
      </c>
      <c r="G18" s="369">
        <v>4100126780</v>
      </c>
      <c r="H18" s="370"/>
      <c r="I18" s="371" t="s">
        <v>2467</v>
      </c>
      <c r="J18" s="372"/>
      <c r="K18" s="369" t="s">
        <v>147</v>
      </c>
      <c r="L18" s="368"/>
      <c r="M18" s="7" t="s">
        <v>387</v>
      </c>
      <c r="N18" s="11"/>
      <c r="O18" s="81">
        <v>8.18</v>
      </c>
      <c r="P18" s="60">
        <v>11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3022</v>
      </c>
      <c r="G19" s="369">
        <v>4100126780</v>
      </c>
      <c r="H19" s="370"/>
      <c r="I19" s="371" t="s">
        <v>2467</v>
      </c>
      <c r="J19" s="372"/>
      <c r="K19" s="369" t="s">
        <v>147</v>
      </c>
      <c r="L19" s="368"/>
      <c r="M19" s="7" t="s">
        <v>387</v>
      </c>
      <c r="N19" s="11"/>
      <c r="O19" s="81">
        <v>8.18</v>
      </c>
      <c r="P19" s="60">
        <v>11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3022</v>
      </c>
      <c r="G20" s="369">
        <v>4100126780</v>
      </c>
      <c r="H20" s="370"/>
      <c r="I20" s="371" t="s">
        <v>2467</v>
      </c>
      <c r="J20" s="372"/>
      <c r="K20" s="369" t="s">
        <v>147</v>
      </c>
      <c r="L20" s="368"/>
      <c r="M20" s="7" t="s">
        <v>387</v>
      </c>
      <c r="N20" s="11"/>
      <c r="O20" s="81">
        <v>8.82</v>
      </c>
      <c r="P20" s="60">
        <v>12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3022</v>
      </c>
      <c r="G21" s="369">
        <v>4100126779</v>
      </c>
      <c r="H21" s="370"/>
      <c r="I21" s="371" t="s">
        <v>2467</v>
      </c>
      <c r="J21" s="372"/>
      <c r="K21" s="369" t="s">
        <v>53</v>
      </c>
      <c r="L21" s="368"/>
      <c r="M21" s="7" t="s">
        <v>387</v>
      </c>
      <c r="N21" s="11"/>
      <c r="O21" s="81">
        <v>7.48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3022</v>
      </c>
      <c r="G22" s="369">
        <v>4100126779</v>
      </c>
      <c r="H22" s="370"/>
      <c r="I22" s="371" t="s">
        <v>2467</v>
      </c>
      <c r="J22" s="372"/>
      <c r="K22" s="369" t="s">
        <v>53</v>
      </c>
      <c r="L22" s="368"/>
      <c r="M22" s="7" t="s">
        <v>387</v>
      </c>
      <c r="N22" s="11"/>
      <c r="O22" s="81">
        <v>7.48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3022</v>
      </c>
      <c r="G23" s="369">
        <v>4100126779</v>
      </c>
      <c r="H23" s="370"/>
      <c r="I23" s="371" t="s">
        <v>2467</v>
      </c>
      <c r="J23" s="372"/>
      <c r="K23" s="369" t="s">
        <v>53</v>
      </c>
      <c r="L23" s="368"/>
      <c r="M23" s="7" t="s">
        <v>387</v>
      </c>
      <c r="N23" s="11"/>
      <c r="O23" s="81">
        <v>7.48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3022</v>
      </c>
      <c r="G24" s="369">
        <v>4100126779</v>
      </c>
      <c r="H24" s="370"/>
      <c r="I24" s="371" t="s">
        <v>2467</v>
      </c>
      <c r="J24" s="372"/>
      <c r="K24" s="369" t="s">
        <v>53</v>
      </c>
      <c r="L24" s="368"/>
      <c r="M24" s="7" t="s">
        <v>387</v>
      </c>
      <c r="N24" s="11"/>
      <c r="O24" s="81">
        <v>7.48</v>
      </c>
      <c r="P24" s="60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3022</v>
      </c>
      <c r="G25" s="369">
        <v>4100126779</v>
      </c>
      <c r="H25" s="370"/>
      <c r="I25" s="371" t="s">
        <v>2467</v>
      </c>
      <c r="J25" s="372"/>
      <c r="K25" s="369" t="s">
        <v>53</v>
      </c>
      <c r="L25" s="368"/>
      <c r="M25" s="7" t="s">
        <v>387</v>
      </c>
      <c r="N25" s="11"/>
      <c r="O25" s="81">
        <v>7.48</v>
      </c>
      <c r="P25" s="60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3022</v>
      </c>
      <c r="G26" s="369">
        <v>4100126779</v>
      </c>
      <c r="H26" s="370"/>
      <c r="I26" s="371" t="s">
        <v>2467</v>
      </c>
      <c r="J26" s="372"/>
      <c r="K26" s="369" t="s">
        <v>53</v>
      </c>
      <c r="L26" s="368"/>
      <c r="M26" s="7" t="s">
        <v>387</v>
      </c>
      <c r="N26" s="11"/>
      <c r="O26" s="81">
        <v>7.48</v>
      </c>
      <c r="P26" s="60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3022</v>
      </c>
      <c r="G27" s="369">
        <v>4100126779</v>
      </c>
      <c r="H27" s="370"/>
      <c r="I27" s="371" t="s">
        <v>2467</v>
      </c>
      <c r="J27" s="372"/>
      <c r="K27" s="369" t="s">
        <v>53</v>
      </c>
      <c r="L27" s="368"/>
      <c r="M27" s="7" t="s">
        <v>387</v>
      </c>
      <c r="N27" s="11"/>
      <c r="O27" s="81">
        <v>7.48</v>
      </c>
      <c r="P27" s="60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3022</v>
      </c>
      <c r="G28" s="369">
        <v>4100126779</v>
      </c>
      <c r="H28" s="370"/>
      <c r="I28" s="371" t="s">
        <v>2467</v>
      </c>
      <c r="J28" s="372"/>
      <c r="K28" s="369" t="s">
        <v>53</v>
      </c>
      <c r="L28" s="368"/>
      <c r="M28" s="7" t="s">
        <v>387</v>
      </c>
      <c r="N28" s="11"/>
      <c r="O28" s="81">
        <v>7.48</v>
      </c>
      <c r="P28" s="60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90" t="s">
        <v>3022</v>
      </c>
      <c r="G29" s="369">
        <v>4100126779</v>
      </c>
      <c r="H29" s="370"/>
      <c r="I29" s="371" t="s">
        <v>2467</v>
      </c>
      <c r="J29" s="372"/>
      <c r="K29" s="369" t="s">
        <v>53</v>
      </c>
      <c r="L29" s="368"/>
      <c r="M29" s="7" t="s">
        <v>387</v>
      </c>
      <c r="N29" s="11"/>
      <c r="O29" s="81">
        <v>7.48</v>
      </c>
      <c r="P29" s="60">
        <v>10</v>
      </c>
    </row>
    <row r="30" spans="2:16" ht="15" customHeight="1" x14ac:dyDescent="0.25">
      <c r="B30" s="375">
        <v>13</v>
      </c>
      <c r="C30" s="376"/>
      <c r="D30" s="367" t="s">
        <v>2466</v>
      </c>
      <c r="E30" s="368"/>
      <c r="F30" s="190" t="s">
        <v>3022</v>
      </c>
      <c r="G30" s="369">
        <v>4100126779</v>
      </c>
      <c r="H30" s="370"/>
      <c r="I30" s="371" t="s">
        <v>2467</v>
      </c>
      <c r="J30" s="372"/>
      <c r="K30" s="369" t="s">
        <v>53</v>
      </c>
      <c r="L30" s="368"/>
      <c r="M30" s="7" t="s">
        <v>387</v>
      </c>
      <c r="N30" s="11"/>
      <c r="O30" s="81">
        <v>7.48</v>
      </c>
      <c r="P30" s="60">
        <v>10</v>
      </c>
    </row>
    <row r="31" spans="2:16" ht="15" customHeight="1" x14ac:dyDescent="0.25">
      <c r="B31" s="375">
        <v>14</v>
      </c>
      <c r="C31" s="376"/>
      <c r="D31" s="367" t="s">
        <v>2466</v>
      </c>
      <c r="E31" s="368"/>
      <c r="F31" s="190" t="s">
        <v>3022</v>
      </c>
      <c r="G31" s="369">
        <v>4100126779</v>
      </c>
      <c r="H31" s="370"/>
      <c r="I31" s="371" t="s">
        <v>2467</v>
      </c>
      <c r="J31" s="372"/>
      <c r="K31" s="369" t="s">
        <v>53</v>
      </c>
      <c r="L31" s="368"/>
      <c r="M31" s="7" t="s">
        <v>387</v>
      </c>
      <c r="N31" s="11"/>
      <c r="O31" s="81">
        <v>7.48</v>
      </c>
      <c r="P31" s="60">
        <v>10</v>
      </c>
    </row>
    <row r="32" spans="2:16" ht="15" customHeight="1" x14ac:dyDescent="0.25">
      <c r="B32" s="375">
        <v>15</v>
      </c>
      <c r="C32" s="376"/>
      <c r="D32" s="367" t="s">
        <v>2466</v>
      </c>
      <c r="E32" s="368"/>
      <c r="F32" s="190" t="s">
        <v>3022</v>
      </c>
      <c r="G32" s="369">
        <v>4100126779</v>
      </c>
      <c r="H32" s="370"/>
      <c r="I32" s="371" t="s">
        <v>2467</v>
      </c>
      <c r="J32" s="372"/>
      <c r="K32" s="369" t="s">
        <v>53</v>
      </c>
      <c r="L32" s="368"/>
      <c r="M32" s="7" t="s">
        <v>387</v>
      </c>
      <c r="N32" s="11"/>
      <c r="O32" s="81">
        <v>7.48</v>
      </c>
      <c r="P32" s="60">
        <v>10</v>
      </c>
    </row>
    <row r="33" spans="2:16" ht="15" customHeight="1" x14ac:dyDescent="0.25">
      <c r="B33" s="375">
        <v>16</v>
      </c>
      <c r="C33" s="376"/>
      <c r="D33" s="367" t="s">
        <v>2466</v>
      </c>
      <c r="E33" s="368"/>
      <c r="F33" s="190" t="s">
        <v>3022</v>
      </c>
      <c r="G33" s="369">
        <v>4100126779</v>
      </c>
      <c r="H33" s="370"/>
      <c r="I33" s="371" t="s">
        <v>2467</v>
      </c>
      <c r="J33" s="372"/>
      <c r="K33" s="369" t="s">
        <v>53</v>
      </c>
      <c r="L33" s="368"/>
      <c r="M33" s="7" t="s">
        <v>387</v>
      </c>
      <c r="N33" s="11"/>
      <c r="O33" s="81">
        <v>7.48</v>
      </c>
      <c r="P33" s="60">
        <v>10</v>
      </c>
    </row>
    <row r="34" spans="2:16" ht="15" x14ac:dyDescent="0.25">
      <c r="B34" s="373" t="s">
        <v>37</v>
      </c>
      <c r="C34" s="382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SUM(O35:O50)+8</f>
        <v>115.33999999999996</v>
      </c>
      <c r="P34" s="60"/>
    </row>
    <row r="35" spans="2:16" ht="15" customHeight="1" x14ac:dyDescent="0.25">
      <c r="B35" s="375">
        <v>17</v>
      </c>
      <c r="C35" s="376"/>
      <c r="D35" s="367" t="s">
        <v>2466</v>
      </c>
      <c r="E35" s="368"/>
      <c r="F35" s="190" t="s">
        <v>3022</v>
      </c>
      <c r="G35" s="369">
        <v>4100126779</v>
      </c>
      <c r="H35" s="370"/>
      <c r="I35" s="371" t="s">
        <v>2467</v>
      </c>
      <c r="J35" s="372"/>
      <c r="K35" s="369" t="s">
        <v>53</v>
      </c>
      <c r="L35" s="368"/>
      <c r="M35" s="7" t="s">
        <v>387</v>
      </c>
      <c r="N35" s="11"/>
      <c r="O35" s="81">
        <v>7.48</v>
      </c>
      <c r="P35" s="60">
        <v>10</v>
      </c>
    </row>
    <row r="36" spans="2:16" ht="15" customHeight="1" x14ac:dyDescent="0.25">
      <c r="B36" s="375">
        <v>18</v>
      </c>
      <c r="C36" s="376"/>
      <c r="D36" s="367" t="s">
        <v>2466</v>
      </c>
      <c r="E36" s="368"/>
      <c r="F36" s="190" t="s">
        <v>3022</v>
      </c>
      <c r="G36" s="369">
        <v>4100126779</v>
      </c>
      <c r="H36" s="370"/>
      <c r="I36" s="371" t="s">
        <v>2467</v>
      </c>
      <c r="J36" s="372"/>
      <c r="K36" s="369" t="s">
        <v>53</v>
      </c>
      <c r="L36" s="368"/>
      <c r="M36" s="7" t="s">
        <v>387</v>
      </c>
      <c r="N36" s="11"/>
      <c r="O36" s="81">
        <v>7.48</v>
      </c>
      <c r="P36" s="60">
        <v>10</v>
      </c>
    </row>
    <row r="37" spans="2:16" ht="15" customHeight="1" x14ac:dyDescent="0.25">
      <c r="B37" s="375">
        <v>19</v>
      </c>
      <c r="C37" s="376"/>
      <c r="D37" s="367" t="s">
        <v>2466</v>
      </c>
      <c r="E37" s="368"/>
      <c r="F37" s="190" t="s">
        <v>3022</v>
      </c>
      <c r="G37" s="369">
        <v>4100126779</v>
      </c>
      <c r="H37" s="370"/>
      <c r="I37" s="371" t="s">
        <v>2467</v>
      </c>
      <c r="J37" s="372"/>
      <c r="K37" s="369" t="s">
        <v>53</v>
      </c>
      <c r="L37" s="368"/>
      <c r="M37" s="7" t="s">
        <v>387</v>
      </c>
      <c r="N37" s="11"/>
      <c r="O37" s="81">
        <v>5.8</v>
      </c>
      <c r="P37" s="60">
        <v>7</v>
      </c>
    </row>
    <row r="38" spans="2:16" ht="15" customHeight="1" x14ac:dyDescent="0.25">
      <c r="B38" s="375">
        <v>20</v>
      </c>
      <c r="C38" s="376"/>
      <c r="D38" s="367" t="s">
        <v>3004</v>
      </c>
      <c r="E38" s="368"/>
      <c r="F38" s="190" t="s">
        <v>3022</v>
      </c>
      <c r="G38" s="369">
        <v>4100126782</v>
      </c>
      <c r="H38" s="370"/>
      <c r="I38" s="371" t="s">
        <v>3005</v>
      </c>
      <c r="J38" s="372"/>
      <c r="K38" s="369" t="s">
        <v>53</v>
      </c>
      <c r="L38" s="368"/>
      <c r="M38" s="7" t="s">
        <v>387</v>
      </c>
      <c r="N38" s="11"/>
      <c r="O38" s="81">
        <v>6.66</v>
      </c>
      <c r="P38" s="60">
        <v>10</v>
      </c>
    </row>
    <row r="39" spans="2:16" ht="15" customHeight="1" x14ac:dyDescent="0.25">
      <c r="B39" s="375">
        <v>21</v>
      </c>
      <c r="C39" s="376"/>
      <c r="D39" s="367" t="s">
        <v>3004</v>
      </c>
      <c r="E39" s="368"/>
      <c r="F39" s="190" t="s">
        <v>3022</v>
      </c>
      <c r="G39" s="369">
        <v>4100126782</v>
      </c>
      <c r="H39" s="370"/>
      <c r="I39" s="371" t="s">
        <v>3005</v>
      </c>
      <c r="J39" s="372"/>
      <c r="K39" s="369" t="s">
        <v>53</v>
      </c>
      <c r="L39" s="368"/>
      <c r="M39" s="7" t="s">
        <v>387</v>
      </c>
      <c r="N39" s="11"/>
      <c r="O39" s="81">
        <v>6.66</v>
      </c>
      <c r="P39" s="60">
        <v>10</v>
      </c>
    </row>
    <row r="40" spans="2:16" ht="15" customHeight="1" x14ac:dyDescent="0.25">
      <c r="B40" s="375">
        <v>22</v>
      </c>
      <c r="C40" s="376"/>
      <c r="D40" s="367" t="s">
        <v>3004</v>
      </c>
      <c r="E40" s="368"/>
      <c r="F40" s="190" t="s">
        <v>3022</v>
      </c>
      <c r="G40" s="369">
        <v>4100126782</v>
      </c>
      <c r="H40" s="370"/>
      <c r="I40" s="371" t="s">
        <v>3005</v>
      </c>
      <c r="J40" s="372"/>
      <c r="K40" s="369" t="s">
        <v>53</v>
      </c>
      <c r="L40" s="368"/>
      <c r="M40" s="7" t="s">
        <v>387</v>
      </c>
      <c r="N40" s="11"/>
      <c r="O40" s="81">
        <v>6.66</v>
      </c>
      <c r="P40" s="60">
        <v>10</v>
      </c>
    </row>
    <row r="41" spans="2:16" ht="15" customHeight="1" x14ac:dyDescent="0.25">
      <c r="B41" s="375">
        <v>23</v>
      </c>
      <c r="C41" s="376"/>
      <c r="D41" s="367" t="s">
        <v>3004</v>
      </c>
      <c r="E41" s="368"/>
      <c r="F41" s="190" t="s">
        <v>3022</v>
      </c>
      <c r="G41" s="369">
        <v>4100126782</v>
      </c>
      <c r="H41" s="370"/>
      <c r="I41" s="371" t="s">
        <v>3005</v>
      </c>
      <c r="J41" s="372"/>
      <c r="K41" s="369" t="s">
        <v>53</v>
      </c>
      <c r="L41" s="368"/>
      <c r="M41" s="7" t="s">
        <v>387</v>
      </c>
      <c r="N41" s="11"/>
      <c r="O41" s="81">
        <v>6.66</v>
      </c>
      <c r="P41" s="60">
        <v>10</v>
      </c>
    </row>
    <row r="42" spans="2:16" ht="15" customHeight="1" x14ac:dyDescent="0.25">
      <c r="B42" s="375">
        <v>24</v>
      </c>
      <c r="C42" s="376"/>
      <c r="D42" s="367" t="s">
        <v>3004</v>
      </c>
      <c r="E42" s="368"/>
      <c r="F42" s="190" t="s">
        <v>3022</v>
      </c>
      <c r="G42" s="369">
        <v>4100126782</v>
      </c>
      <c r="H42" s="370"/>
      <c r="I42" s="371" t="s">
        <v>3005</v>
      </c>
      <c r="J42" s="372"/>
      <c r="K42" s="369" t="s">
        <v>53</v>
      </c>
      <c r="L42" s="368"/>
      <c r="M42" s="7" t="s">
        <v>387</v>
      </c>
      <c r="N42" s="11"/>
      <c r="O42" s="81">
        <v>6.66</v>
      </c>
      <c r="P42" s="60">
        <v>10</v>
      </c>
    </row>
    <row r="43" spans="2:16" ht="15" customHeight="1" x14ac:dyDescent="0.25">
      <c r="B43" s="375">
        <v>25</v>
      </c>
      <c r="C43" s="376"/>
      <c r="D43" s="367" t="s">
        <v>3004</v>
      </c>
      <c r="E43" s="368"/>
      <c r="F43" s="190" t="s">
        <v>3022</v>
      </c>
      <c r="G43" s="369">
        <v>4100126782</v>
      </c>
      <c r="H43" s="370"/>
      <c r="I43" s="371" t="s">
        <v>3005</v>
      </c>
      <c r="J43" s="372"/>
      <c r="K43" s="369" t="s">
        <v>53</v>
      </c>
      <c r="L43" s="368"/>
      <c r="M43" s="7" t="s">
        <v>387</v>
      </c>
      <c r="N43" s="11"/>
      <c r="O43" s="81">
        <v>6.66</v>
      </c>
      <c r="P43" s="60">
        <v>10</v>
      </c>
    </row>
    <row r="44" spans="2:16" ht="15" customHeight="1" x14ac:dyDescent="0.25">
      <c r="B44" s="375">
        <v>26</v>
      </c>
      <c r="C44" s="376"/>
      <c r="D44" s="367" t="s">
        <v>3004</v>
      </c>
      <c r="E44" s="368"/>
      <c r="F44" s="190" t="s">
        <v>3022</v>
      </c>
      <c r="G44" s="369">
        <v>4100126782</v>
      </c>
      <c r="H44" s="370"/>
      <c r="I44" s="371" t="s">
        <v>3005</v>
      </c>
      <c r="J44" s="372"/>
      <c r="K44" s="369" t="s">
        <v>53</v>
      </c>
      <c r="L44" s="368"/>
      <c r="M44" s="7" t="s">
        <v>387</v>
      </c>
      <c r="N44" s="11"/>
      <c r="O44" s="81">
        <v>6.66</v>
      </c>
      <c r="P44" s="60">
        <v>10</v>
      </c>
    </row>
    <row r="45" spans="2:16" ht="15" customHeight="1" x14ac:dyDescent="0.25">
      <c r="B45" s="375">
        <v>27</v>
      </c>
      <c r="C45" s="376"/>
      <c r="D45" s="367" t="s">
        <v>3004</v>
      </c>
      <c r="E45" s="368"/>
      <c r="F45" s="190" t="s">
        <v>3022</v>
      </c>
      <c r="G45" s="369">
        <v>4100126782</v>
      </c>
      <c r="H45" s="370"/>
      <c r="I45" s="371" t="s">
        <v>3005</v>
      </c>
      <c r="J45" s="372"/>
      <c r="K45" s="369" t="s">
        <v>53</v>
      </c>
      <c r="L45" s="368"/>
      <c r="M45" s="7" t="s">
        <v>387</v>
      </c>
      <c r="N45" s="11"/>
      <c r="O45" s="81">
        <v>6.66</v>
      </c>
      <c r="P45" s="60">
        <v>10</v>
      </c>
    </row>
    <row r="46" spans="2:16" ht="15" customHeight="1" x14ac:dyDescent="0.25">
      <c r="B46" s="375">
        <v>28</v>
      </c>
      <c r="C46" s="376"/>
      <c r="D46" s="369" t="s">
        <v>3004</v>
      </c>
      <c r="E46" s="368"/>
      <c r="F46" s="190" t="s">
        <v>3022</v>
      </c>
      <c r="G46" s="369">
        <v>4100126782</v>
      </c>
      <c r="H46" s="370"/>
      <c r="I46" s="371" t="s">
        <v>3005</v>
      </c>
      <c r="J46" s="372"/>
      <c r="K46" s="369" t="s">
        <v>53</v>
      </c>
      <c r="L46" s="368"/>
      <c r="M46" s="7" t="s">
        <v>387</v>
      </c>
      <c r="N46" s="11"/>
      <c r="O46" s="81">
        <v>6.66</v>
      </c>
      <c r="P46" s="60">
        <v>10</v>
      </c>
    </row>
    <row r="47" spans="2:16" ht="15" customHeight="1" x14ac:dyDescent="0.25">
      <c r="B47" s="375">
        <v>29</v>
      </c>
      <c r="C47" s="376"/>
      <c r="D47" s="367" t="s">
        <v>3004</v>
      </c>
      <c r="E47" s="368"/>
      <c r="F47" s="190" t="s">
        <v>3022</v>
      </c>
      <c r="G47" s="369">
        <v>4100126782</v>
      </c>
      <c r="H47" s="370"/>
      <c r="I47" s="371" t="s">
        <v>3005</v>
      </c>
      <c r="J47" s="372"/>
      <c r="K47" s="369" t="s">
        <v>53</v>
      </c>
      <c r="L47" s="368"/>
      <c r="M47" s="7" t="s">
        <v>387</v>
      </c>
      <c r="N47" s="11"/>
      <c r="O47" s="81">
        <v>6.66</v>
      </c>
      <c r="P47" s="60">
        <v>10</v>
      </c>
    </row>
    <row r="48" spans="2:16" ht="15" customHeight="1" x14ac:dyDescent="0.25">
      <c r="B48" s="375">
        <v>30</v>
      </c>
      <c r="C48" s="376"/>
      <c r="D48" s="367" t="s">
        <v>3004</v>
      </c>
      <c r="E48" s="368"/>
      <c r="F48" s="190" t="s">
        <v>3022</v>
      </c>
      <c r="G48" s="369">
        <v>4100126782</v>
      </c>
      <c r="H48" s="370"/>
      <c r="I48" s="371" t="s">
        <v>3005</v>
      </c>
      <c r="J48" s="372"/>
      <c r="K48" s="369" t="s">
        <v>53</v>
      </c>
      <c r="L48" s="368"/>
      <c r="M48" s="7" t="s">
        <v>387</v>
      </c>
      <c r="N48" s="11"/>
      <c r="O48" s="81">
        <v>6.66</v>
      </c>
      <c r="P48" s="60">
        <v>10</v>
      </c>
    </row>
    <row r="49" spans="2:16" ht="15" customHeight="1" x14ac:dyDescent="0.25">
      <c r="B49" s="375">
        <v>31</v>
      </c>
      <c r="C49" s="376"/>
      <c r="D49" s="367" t="s">
        <v>3004</v>
      </c>
      <c r="E49" s="368"/>
      <c r="F49" s="190" t="s">
        <v>3022</v>
      </c>
      <c r="G49" s="369">
        <v>4100126782</v>
      </c>
      <c r="H49" s="370"/>
      <c r="I49" s="371" t="s">
        <v>3005</v>
      </c>
      <c r="J49" s="372"/>
      <c r="K49" s="369" t="s">
        <v>53</v>
      </c>
      <c r="L49" s="368"/>
      <c r="M49" s="7" t="s">
        <v>387</v>
      </c>
      <c r="N49" s="11"/>
      <c r="O49" s="81">
        <v>6.66</v>
      </c>
      <c r="P49" s="60">
        <v>10</v>
      </c>
    </row>
    <row r="50" spans="2:16" ht="15" customHeight="1" x14ac:dyDescent="0.25">
      <c r="B50" s="375">
        <v>32</v>
      </c>
      <c r="C50" s="376"/>
      <c r="D50" s="367" t="s">
        <v>3004</v>
      </c>
      <c r="E50" s="368"/>
      <c r="F50" s="190" t="s">
        <v>3022</v>
      </c>
      <c r="G50" s="369">
        <v>4100126782</v>
      </c>
      <c r="H50" s="370"/>
      <c r="I50" s="371" t="s">
        <v>3005</v>
      </c>
      <c r="J50" s="372"/>
      <c r="K50" s="369" t="s">
        <v>53</v>
      </c>
      <c r="L50" s="368"/>
      <c r="M50" s="7" t="s">
        <v>387</v>
      </c>
      <c r="N50" s="11"/>
      <c r="O50" s="81">
        <v>6.66</v>
      </c>
      <c r="P50" s="60">
        <v>10</v>
      </c>
    </row>
    <row r="51" spans="2:16" ht="15" x14ac:dyDescent="0.25">
      <c r="B51" s="418" t="s">
        <v>56</v>
      </c>
      <c r="C51" s="409"/>
      <c r="D51" s="50"/>
      <c r="E51" s="61"/>
      <c r="F51" s="145"/>
      <c r="G51" s="50"/>
      <c r="H51" s="62"/>
      <c r="I51" s="63"/>
      <c r="J51" s="62"/>
      <c r="K51" s="50"/>
      <c r="L51" s="61"/>
      <c r="M51" s="8"/>
      <c r="N51" s="8"/>
      <c r="O51" s="170">
        <f>SUM(O52:O68)+11.2</f>
        <v>116.43999999999997</v>
      </c>
      <c r="P51" s="60"/>
    </row>
    <row r="52" spans="2:16" ht="15" customHeight="1" x14ac:dyDescent="0.25">
      <c r="B52" s="375">
        <v>33</v>
      </c>
      <c r="C52" s="376"/>
      <c r="D52" s="367" t="s">
        <v>3004</v>
      </c>
      <c r="E52" s="368"/>
      <c r="F52" s="190" t="s">
        <v>3022</v>
      </c>
      <c r="G52" s="369">
        <v>4100126782</v>
      </c>
      <c r="H52" s="370"/>
      <c r="I52" s="371" t="s">
        <v>3005</v>
      </c>
      <c r="J52" s="372"/>
      <c r="K52" s="369" t="s">
        <v>53</v>
      </c>
      <c r="L52" s="368"/>
      <c r="M52" s="7" t="s">
        <v>387</v>
      </c>
      <c r="N52" s="11"/>
      <c r="O52" s="81">
        <v>6.66</v>
      </c>
      <c r="P52" s="60">
        <v>10</v>
      </c>
    </row>
    <row r="53" spans="2:16" ht="15" customHeight="1" x14ac:dyDescent="0.25">
      <c r="B53" s="375">
        <v>34</v>
      </c>
      <c r="C53" s="376"/>
      <c r="D53" s="367" t="s">
        <v>3004</v>
      </c>
      <c r="E53" s="368"/>
      <c r="F53" s="190" t="s">
        <v>3022</v>
      </c>
      <c r="G53" s="369">
        <v>4100126782</v>
      </c>
      <c r="H53" s="370"/>
      <c r="I53" s="371" t="s">
        <v>3005</v>
      </c>
      <c r="J53" s="372"/>
      <c r="K53" s="369" t="s">
        <v>53</v>
      </c>
      <c r="L53" s="368"/>
      <c r="M53" s="7" t="s">
        <v>387</v>
      </c>
      <c r="N53" s="11"/>
      <c r="O53" s="81">
        <v>6.66</v>
      </c>
      <c r="P53" s="60">
        <v>10</v>
      </c>
    </row>
    <row r="54" spans="2:16" ht="15" customHeight="1" x14ac:dyDescent="0.25">
      <c r="B54" s="375">
        <v>35</v>
      </c>
      <c r="C54" s="376"/>
      <c r="D54" s="367" t="s">
        <v>3004</v>
      </c>
      <c r="E54" s="368"/>
      <c r="F54" s="190" t="s">
        <v>3022</v>
      </c>
      <c r="G54" s="369">
        <v>4100126782</v>
      </c>
      <c r="H54" s="370"/>
      <c r="I54" s="371" t="s">
        <v>3005</v>
      </c>
      <c r="J54" s="372"/>
      <c r="K54" s="369" t="s">
        <v>53</v>
      </c>
      <c r="L54" s="368"/>
      <c r="M54" s="7" t="s">
        <v>387</v>
      </c>
      <c r="N54" s="11"/>
      <c r="O54" s="81">
        <v>6.66</v>
      </c>
      <c r="P54" s="60">
        <v>10</v>
      </c>
    </row>
    <row r="55" spans="2:16" ht="15" customHeight="1" x14ac:dyDescent="0.25">
      <c r="B55" s="375">
        <v>36</v>
      </c>
      <c r="C55" s="376"/>
      <c r="D55" s="367" t="s">
        <v>3004</v>
      </c>
      <c r="E55" s="368"/>
      <c r="F55" s="190" t="s">
        <v>3022</v>
      </c>
      <c r="G55" s="369">
        <v>4100126782</v>
      </c>
      <c r="H55" s="370"/>
      <c r="I55" s="371" t="s">
        <v>3005</v>
      </c>
      <c r="J55" s="372"/>
      <c r="K55" s="369" t="s">
        <v>53</v>
      </c>
      <c r="L55" s="368"/>
      <c r="M55" s="7" t="s">
        <v>387</v>
      </c>
      <c r="N55" s="11"/>
      <c r="O55" s="81">
        <v>6.66</v>
      </c>
      <c r="P55" s="60">
        <v>10</v>
      </c>
    </row>
    <row r="56" spans="2:16" ht="15" customHeight="1" x14ac:dyDescent="0.25">
      <c r="B56" s="375">
        <v>37</v>
      </c>
      <c r="C56" s="376"/>
      <c r="D56" s="367" t="s">
        <v>3004</v>
      </c>
      <c r="E56" s="368"/>
      <c r="F56" s="190" t="s">
        <v>3022</v>
      </c>
      <c r="G56" s="369">
        <v>4100126782</v>
      </c>
      <c r="H56" s="370"/>
      <c r="I56" s="371" t="s">
        <v>3005</v>
      </c>
      <c r="J56" s="372"/>
      <c r="K56" s="369" t="s">
        <v>53</v>
      </c>
      <c r="L56" s="368"/>
      <c r="M56" s="7" t="s">
        <v>387</v>
      </c>
      <c r="N56" s="11"/>
      <c r="O56" s="81">
        <v>6.66</v>
      </c>
      <c r="P56" s="60">
        <v>10</v>
      </c>
    </row>
    <row r="57" spans="2:16" ht="15" customHeight="1" x14ac:dyDescent="0.25">
      <c r="B57" s="375">
        <v>38</v>
      </c>
      <c r="C57" s="376"/>
      <c r="D57" s="367" t="s">
        <v>3004</v>
      </c>
      <c r="E57" s="368"/>
      <c r="F57" s="190" t="s">
        <v>3022</v>
      </c>
      <c r="G57" s="369">
        <v>4100126782</v>
      </c>
      <c r="H57" s="370"/>
      <c r="I57" s="371" t="s">
        <v>3005</v>
      </c>
      <c r="J57" s="372"/>
      <c r="K57" s="369" t="s">
        <v>53</v>
      </c>
      <c r="L57" s="368"/>
      <c r="M57" s="7" t="s">
        <v>387</v>
      </c>
      <c r="N57" s="11"/>
      <c r="O57" s="81">
        <v>6.66</v>
      </c>
      <c r="P57" s="60">
        <v>10</v>
      </c>
    </row>
    <row r="58" spans="2:16" ht="15" customHeight="1" x14ac:dyDescent="0.25">
      <c r="B58" s="375">
        <v>39</v>
      </c>
      <c r="C58" s="376"/>
      <c r="D58" s="367" t="s">
        <v>3004</v>
      </c>
      <c r="E58" s="368"/>
      <c r="F58" s="190" t="s">
        <v>3022</v>
      </c>
      <c r="G58" s="369">
        <v>4100126782</v>
      </c>
      <c r="H58" s="370"/>
      <c r="I58" s="371" t="s">
        <v>3005</v>
      </c>
      <c r="J58" s="372"/>
      <c r="K58" s="369" t="s">
        <v>53</v>
      </c>
      <c r="L58" s="368"/>
      <c r="M58" s="7" t="s">
        <v>387</v>
      </c>
      <c r="N58" s="11"/>
      <c r="O58" s="81">
        <v>6.66</v>
      </c>
      <c r="P58" s="60">
        <v>10</v>
      </c>
    </row>
    <row r="59" spans="2:16" ht="15" customHeight="1" x14ac:dyDescent="0.25">
      <c r="B59" s="375">
        <v>40</v>
      </c>
      <c r="C59" s="376"/>
      <c r="D59" s="367" t="s">
        <v>3004</v>
      </c>
      <c r="E59" s="368"/>
      <c r="F59" s="190" t="s">
        <v>3022</v>
      </c>
      <c r="G59" s="369">
        <v>4100126782</v>
      </c>
      <c r="H59" s="370"/>
      <c r="I59" s="371" t="s">
        <v>3005</v>
      </c>
      <c r="J59" s="372"/>
      <c r="K59" s="369" t="s">
        <v>53</v>
      </c>
      <c r="L59" s="368"/>
      <c r="M59" s="7" t="s">
        <v>387</v>
      </c>
      <c r="N59" s="11"/>
      <c r="O59" s="81">
        <v>6.66</v>
      </c>
      <c r="P59" s="60">
        <v>10</v>
      </c>
    </row>
    <row r="60" spans="2:16" ht="15" customHeight="1" x14ac:dyDescent="0.25">
      <c r="B60" s="375">
        <v>41</v>
      </c>
      <c r="C60" s="376"/>
      <c r="D60" s="367" t="s">
        <v>3004</v>
      </c>
      <c r="E60" s="368"/>
      <c r="F60" s="190" t="s">
        <v>3022</v>
      </c>
      <c r="G60" s="369">
        <v>4100126782</v>
      </c>
      <c r="H60" s="370"/>
      <c r="I60" s="371" t="s">
        <v>3005</v>
      </c>
      <c r="J60" s="372"/>
      <c r="K60" s="369" t="s">
        <v>53</v>
      </c>
      <c r="L60" s="368"/>
      <c r="M60" s="7" t="s">
        <v>387</v>
      </c>
      <c r="N60" s="11"/>
      <c r="O60" s="81">
        <v>6.66</v>
      </c>
      <c r="P60" s="60">
        <v>10</v>
      </c>
    </row>
    <row r="61" spans="2:16" ht="15" customHeight="1" x14ac:dyDescent="0.25">
      <c r="B61" s="375">
        <v>42</v>
      </c>
      <c r="C61" s="376"/>
      <c r="D61" s="367" t="s">
        <v>3004</v>
      </c>
      <c r="E61" s="368"/>
      <c r="F61" s="190" t="s">
        <v>3022</v>
      </c>
      <c r="G61" s="369">
        <v>4100126782</v>
      </c>
      <c r="H61" s="370"/>
      <c r="I61" s="371" t="s">
        <v>3005</v>
      </c>
      <c r="J61" s="372"/>
      <c r="K61" s="369" t="s">
        <v>53</v>
      </c>
      <c r="L61" s="368"/>
      <c r="M61" s="7" t="s">
        <v>387</v>
      </c>
      <c r="N61" s="11"/>
      <c r="O61" s="81">
        <v>6.66</v>
      </c>
      <c r="P61" s="60">
        <v>10</v>
      </c>
    </row>
    <row r="62" spans="2:16" ht="15" customHeight="1" x14ac:dyDescent="0.25">
      <c r="B62" s="378">
        <v>43</v>
      </c>
      <c r="C62" s="379"/>
      <c r="D62" s="367" t="s">
        <v>3004</v>
      </c>
      <c r="E62" s="368"/>
      <c r="F62" s="190" t="s">
        <v>3022</v>
      </c>
      <c r="G62" s="369">
        <v>4100126782</v>
      </c>
      <c r="H62" s="370"/>
      <c r="I62" s="371" t="s">
        <v>3005</v>
      </c>
      <c r="J62" s="372"/>
      <c r="K62" s="369" t="s">
        <v>53</v>
      </c>
      <c r="L62" s="368"/>
      <c r="M62" s="7" t="s">
        <v>387</v>
      </c>
      <c r="N62" s="11"/>
      <c r="O62" s="81">
        <v>6.66</v>
      </c>
      <c r="P62" s="60">
        <v>10</v>
      </c>
    </row>
    <row r="63" spans="2:16" ht="15" customHeight="1" x14ac:dyDescent="0.25">
      <c r="B63" s="378">
        <v>44</v>
      </c>
      <c r="C63" s="379"/>
      <c r="D63" s="367" t="s">
        <v>3004</v>
      </c>
      <c r="E63" s="368"/>
      <c r="F63" s="190" t="s">
        <v>3022</v>
      </c>
      <c r="G63" s="369">
        <v>4100126782</v>
      </c>
      <c r="H63" s="370"/>
      <c r="I63" s="371" t="s">
        <v>3005</v>
      </c>
      <c r="J63" s="372"/>
      <c r="K63" s="369" t="s">
        <v>53</v>
      </c>
      <c r="L63" s="368"/>
      <c r="M63" s="7" t="s">
        <v>387</v>
      </c>
      <c r="N63" s="11"/>
      <c r="O63" s="82">
        <v>5.34</v>
      </c>
      <c r="P63" s="60">
        <v>2</v>
      </c>
    </row>
    <row r="64" spans="2:16" ht="15" customHeight="1" x14ac:dyDescent="0.25">
      <c r="B64" s="365"/>
      <c r="C64" s="366"/>
      <c r="D64" s="367" t="s">
        <v>3004</v>
      </c>
      <c r="E64" s="368"/>
      <c r="F64" s="190" t="s">
        <v>3022</v>
      </c>
      <c r="G64" s="369">
        <v>4100126784</v>
      </c>
      <c r="H64" s="370"/>
      <c r="I64" s="371" t="s">
        <v>3005</v>
      </c>
      <c r="J64" s="372"/>
      <c r="K64" s="369" t="s">
        <v>1778</v>
      </c>
      <c r="L64" s="368"/>
      <c r="M64" s="7" t="s">
        <v>387</v>
      </c>
      <c r="N64" s="11"/>
      <c r="O64" s="84"/>
      <c r="P64" s="60">
        <v>5</v>
      </c>
    </row>
    <row r="65" spans="2:16" ht="15" customHeight="1" x14ac:dyDescent="0.25">
      <c r="B65" s="375">
        <v>45</v>
      </c>
      <c r="C65" s="376"/>
      <c r="D65" s="367" t="s">
        <v>3004</v>
      </c>
      <c r="E65" s="368"/>
      <c r="F65" s="190" t="s">
        <v>3022</v>
      </c>
      <c r="G65" s="369">
        <v>4100126784</v>
      </c>
      <c r="H65" s="370"/>
      <c r="I65" s="371" t="s">
        <v>3005</v>
      </c>
      <c r="J65" s="372"/>
      <c r="K65" s="369" t="s">
        <v>1778</v>
      </c>
      <c r="L65" s="368"/>
      <c r="M65" s="7" t="s">
        <v>387</v>
      </c>
      <c r="N65" s="11"/>
      <c r="O65" s="81">
        <v>6.66</v>
      </c>
      <c r="P65" s="60">
        <v>10</v>
      </c>
    </row>
    <row r="66" spans="2:16" ht="15" customHeight="1" x14ac:dyDescent="0.25">
      <c r="B66" s="375">
        <v>46</v>
      </c>
      <c r="C66" s="376"/>
      <c r="D66" s="367" t="s">
        <v>3004</v>
      </c>
      <c r="E66" s="368"/>
      <c r="F66" s="190" t="s">
        <v>3022</v>
      </c>
      <c r="G66" s="369">
        <v>4100126784</v>
      </c>
      <c r="H66" s="370"/>
      <c r="I66" s="371" t="s">
        <v>3005</v>
      </c>
      <c r="J66" s="372"/>
      <c r="K66" s="369" t="s">
        <v>1778</v>
      </c>
      <c r="L66" s="368"/>
      <c r="M66" s="7" t="s">
        <v>387</v>
      </c>
      <c r="N66" s="11"/>
      <c r="O66" s="81">
        <v>6.66</v>
      </c>
      <c r="P66" s="60">
        <v>10</v>
      </c>
    </row>
    <row r="67" spans="2:16" ht="15" customHeight="1" x14ac:dyDescent="0.25">
      <c r="B67" s="375">
        <v>47</v>
      </c>
      <c r="C67" s="376"/>
      <c r="D67" s="367" t="s">
        <v>3004</v>
      </c>
      <c r="E67" s="368"/>
      <c r="F67" s="190" t="s">
        <v>3022</v>
      </c>
      <c r="G67" s="369">
        <v>4100126783</v>
      </c>
      <c r="H67" s="370"/>
      <c r="I67" s="371" t="s">
        <v>3005</v>
      </c>
      <c r="J67" s="372"/>
      <c r="K67" s="369" t="s">
        <v>147</v>
      </c>
      <c r="L67" s="368"/>
      <c r="M67" s="7" t="s">
        <v>387</v>
      </c>
      <c r="N67" s="11"/>
      <c r="O67" s="81">
        <v>6.66</v>
      </c>
      <c r="P67" s="60">
        <v>10</v>
      </c>
    </row>
    <row r="68" spans="2:16" ht="15" customHeight="1" x14ac:dyDescent="0.25">
      <c r="B68" s="375">
        <v>48</v>
      </c>
      <c r="C68" s="376"/>
      <c r="D68" s="367" t="s">
        <v>3004</v>
      </c>
      <c r="E68" s="368"/>
      <c r="F68" s="190" t="s">
        <v>3022</v>
      </c>
      <c r="G68" s="369">
        <v>4100126783</v>
      </c>
      <c r="H68" s="370"/>
      <c r="I68" s="371" t="s">
        <v>3005</v>
      </c>
      <c r="J68" s="372"/>
      <c r="K68" s="369" t="s">
        <v>147</v>
      </c>
      <c r="L68" s="368"/>
      <c r="M68" s="7" t="s">
        <v>387</v>
      </c>
      <c r="N68" s="11"/>
      <c r="O68" s="81">
        <v>6.66</v>
      </c>
      <c r="P68" s="60">
        <v>10</v>
      </c>
    </row>
    <row r="69" spans="2:16" ht="15" x14ac:dyDescent="0.25">
      <c r="B69" s="418" t="s">
        <v>57</v>
      </c>
      <c r="C69" s="409"/>
      <c r="D69" s="50"/>
      <c r="E69" s="61"/>
      <c r="F69" s="145"/>
      <c r="G69" s="50"/>
      <c r="H69" s="62"/>
      <c r="I69" s="63"/>
      <c r="J69" s="62"/>
      <c r="K69" s="50"/>
      <c r="L69" s="61"/>
      <c r="M69" s="8"/>
      <c r="N69" s="8"/>
      <c r="O69" s="170">
        <f>SUM(O70:O92)+9.16</f>
        <v>43.959999999999994</v>
      </c>
      <c r="P69" s="60"/>
    </row>
    <row r="70" spans="2:16" ht="15" customHeight="1" x14ac:dyDescent="0.25">
      <c r="B70" s="375">
        <v>49</v>
      </c>
      <c r="C70" s="376"/>
      <c r="D70" s="367" t="s">
        <v>3004</v>
      </c>
      <c r="E70" s="368"/>
      <c r="F70" s="190" t="s">
        <v>3022</v>
      </c>
      <c r="G70" s="369">
        <v>4100126783</v>
      </c>
      <c r="H70" s="370"/>
      <c r="I70" s="371" t="s">
        <v>3005</v>
      </c>
      <c r="J70" s="372"/>
      <c r="K70" s="369" t="s">
        <v>147</v>
      </c>
      <c r="L70" s="368"/>
      <c r="M70" s="7" t="s">
        <v>387</v>
      </c>
      <c r="N70" s="11"/>
      <c r="O70" s="81">
        <v>4.7</v>
      </c>
      <c r="P70" s="60">
        <v>6</v>
      </c>
    </row>
    <row r="71" spans="2:16" ht="15" customHeight="1" x14ac:dyDescent="0.25">
      <c r="B71" s="378">
        <v>50</v>
      </c>
      <c r="C71" s="379"/>
      <c r="D71" s="367" t="s">
        <v>3006</v>
      </c>
      <c r="E71" s="368"/>
      <c r="F71" s="190" t="s">
        <v>3022</v>
      </c>
      <c r="G71" s="369">
        <v>4100127138</v>
      </c>
      <c r="H71" s="370"/>
      <c r="I71" s="371" t="s">
        <v>3007</v>
      </c>
      <c r="J71" s="372"/>
      <c r="K71" s="369" t="s">
        <v>53</v>
      </c>
      <c r="L71" s="368"/>
      <c r="M71" s="7" t="s">
        <v>3008</v>
      </c>
      <c r="N71" s="11"/>
      <c r="O71" s="81">
        <v>7</v>
      </c>
      <c r="P71" s="60">
        <v>81</v>
      </c>
    </row>
    <row r="72" spans="2:16" ht="15" customHeight="1" x14ac:dyDescent="0.25">
      <c r="B72" s="378">
        <v>51</v>
      </c>
      <c r="C72" s="379"/>
      <c r="D72" s="367" t="s">
        <v>480</v>
      </c>
      <c r="E72" s="368"/>
      <c r="F72" s="190" t="s">
        <v>3022</v>
      </c>
      <c r="G72" s="369">
        <v>4100126774</v>
      </c>
      <c r="H72" s="370"/>
      <c r="I72" s="371" t="s">
        <v>1468</v>
      </c>
      <c r="J72" s="372"/>
      <c r="K72" s="369" t="s">
        <v>53</v>
      </c>
      <c r="L72" s="368"/>
      <c r="M72" s="7" t="s">
        <v>387</v>
      </c>
      <c r="N72" s="11">
        <v>85</v>
      </c>
      <c r="O72" s="83">
        <v>15.26</v>
      </c>
      <c r="P72" s="60">
        <v>7</v>
      </c>
    </row>
    <row r="73" spans="2:16" ht="15" customHeight="1" x14ac:dyDescent="0.25">
      <c r="B73" s="416"/>
      <c r="C73" s="417"/>
      <c r="D73" s="367" t="s">
        <v>480</v>
      </c>
      <c r="E73" s="368"/>
      <c r="F73" s="190" t="s">
        <v>3022</v>
      </c>
      <c r="G73" s="369">
        <v>4100126774</v>
      </c>
      <c r="H73" s="370"/>
      <c r="I73" s="371" t="s">
        <v>1468</v>
      </c>
      <c r="J73" s="372"/>
      <c r="K73" s="369" t="s">
        <v>53</v>
      </c>
      <c r="L73" s="368"/>
      <c r="M73" s="7" t="s">
        <v>387</v>
      </c>
      <c r="N73" s="11">
        <v>90</v>
      </c>
      <c r="O73" s="83"/>
      <c r="P73" s="60">
        <v>8</v>
      </c>
    </row>
    <row r="74" spans="2:16" ht="15" customHeight="1" x14ac:dyDescent="0.25">
      <c r="B74" s="416"/>
      <c r="C74" s="417"/>
      <c r="D74" s="367" t="s">
        <v>480</v>
      </c>
      <c r="E74" s="368"/>
      <c r="F74" s="190" t="s">
        <v>3022</v>
      </c>
      <c r="G74" s="369">
        <v>4100126774</v>
      </c>
      <c r="H74" s="370"/>
      <c r="I74" s="371" t="s">
        <v>1468</v>
      </c>
      <c r="J74" s="372"/>
      <c r="K74" s="369" t="s">
        <v>53</v>
      </c>
      <c r="L74" s="368"/>
      <c r="M74" s="7" t="s">
        <v>387</v>
      </c>
      <c r="N74" s="11">
        <v>95</v>
      </c>
      <c r="O74" s="83"/>
      <c r="P74" s="60">
        <v>7</v>
      </c>
    </row>
    <row r="75" spans="2:16" ht="15" customHeight="1" x14ac:dyDescent="0.25">
      <c r="B75" s="416"/>
      <c r="C75" s="417"/>
      <c r="D75" s="367" t="s">
        <v>480</v>
      </c>
      <c r="E75" s="368"/>
      <c r="F75" s="190" t="s">
        <v>3022</v>
      </c>
      <c r="G75" s="369">
        <v>4100126774</v>
      </c>
      <c r="H75" s="370"/>
      <c r="I75" s="371" t="s">
        <v>1468</v>
      </c>
      <c r="J75" s="372"/>
      <c r="K75" s="369" t="s">
        <v>53</v>
      </c>
      <c r="L75" s="368"/>
      <c r="M75" s="7" t="s">
        <v>387</v>
      </c>
      <c r="N75" s="11">
        <v>100</v>
      </c>
      <c r="O75" s="83"/>
      <c r="P75" s="60">
        <v>9</v>
      </c>
    </row>
    <row r="76" spans="2:16" ht="15" customHeight="1" x14ac:dyDescent="0.25">
      <c r="B76" s="416"/>
      <c r="C76" s="417"/>
      <c r="D76" s="367" t="s">
        <v>480</v>
      </c>
      <c r="E76" s="368"/>
      <c r="F76" s="190" t="s">
        <v>3022</v>
      </c>
      <c r="G76" s="369">
        <v>4100126775</v>
      </c>
      <c r="H76" s="370"/>
      <c r="I76" s="371" t="s">
        <v>1468</v>
      </c>
      <c r="J76" s="372"/>
      <c r="K76" s="369" t="s">
        <v>147</v>
      </c>
      <c r="L76" s="368"/>
      <c r="M76" s="7" t="s">
        <v>387</v>
      </c>
      <c r="N76" s="11">
        <v>85</v>
      </c>
      <c r="O76" s="83"/>
      <c r="P76" s="60">
        <v>5</v>
      </c>
    </row>
    <row r="77" spans="2:16" ht="15" customHeight="1" x14ac:dyDescent="0.25">
      <c r="B77" s="416"/>
      <c r="C77" s="417"/>
      <c r="D77" s="367" t="s">
        <v>480</v>
      </c>
      <c r="E77" s="368"/>
      <c r="F77" s="190" t="s">
        <v>3022</v>
      </c>
      <c r="G77" s="369">
        <v>4100126775</v>
      </c>
      <c r="H77" s="370"/>
      <c r="I77" s="371" t="s">
        <v>1468</v>
      </c>
      <c r="J77" s="372"/>
      <c r="K77" s="369" t="s">
        <v>147</v>
      </c>
      <c r="L77" s="368"/>
      <c r="M77" s="7" t="s">
        <v>387</v>
      </c>
      <c r="N77" s="11">
        <v>90</v>
      </c>
      <c r="O77" s="83"/>
      <c r="P77" s="60">
        <v>4</v>
      </c>
    </row>
    <row r="78" spans="2:16" ht="15" customHeight="1" x14ac:dyDescent="0.25">
      <c r="B78" s="416"/>
      <c r="C78" s="417"/>
      <c r="D78" s="367" t="s">
        <v>480</v>
      </c>
      <c r="E78" s="368"/>
      <c r="F78" s="190" t="s">
        <v>3022</v>
      </c>
      <c r="G78" s="369">
        <v>4100126775</v>
      </c>
      <c r="H78" s="370"/>
      <c r="I78" s="371" t="s">
        <v>1468</v>
      </c>
      <c r="J78" s="372"/>
      <c r="K78" s="369" t="s">
        <v>147</v>
      </c>
      <c r="L78" s="368"/>
      <c r="M78" s="7" t="s">
        <v>387</v>
      </c>
      <c r="N78" s="11">
        <v>100</v>
      </c>
      <c r="O78" s="83"/>
      <c r="P78" s="60">
        <v>2</v>
      </c>
    </row>
    <row r="79" spans="2:16" ht="15" customHeight="1" x14ac:dyDescent="0.25">
      <c r="B79" s="416"/>
      <c r="C79" s="417"/>
      <c r="D79" s="367" t="s">
        <v>480</v>
      </c>
      <c r="E79" s="368"/>
      <c r="F79" s="190" t="s">
        <v>3022</v>
      </c>
      <c r="G79" s="369">
        <v>4100126774</v>
      </c>
      <c r="H79" s="370"/>
      <c r="I79" s="371" t="s">
        <v>1468</v>
      </c>
      <c r="J79" s="372"/>
      <c r="K79" s="369" t="s">
        <v>53</v>
      </c>
      <c r="L79" s="368"/>
      <c r="M79" s="7" t="s">
        <v>3009</v>
      </c>
      <c r="N79" s="11">
        <v>85</v>
      </c>
      <c r="O79" s="83"/>
      <c r="P79" s="60">
        <v>7</v>
      </c>
    </row>
    <row r="80" spans="2:16" ht="15" customHeight="1" x14ac:dyDescent="0.25">
      <c r="B80" s="416"/>
      <c r="C80" s="417"/>
      <c r="D80" s="367" t="s">
        <v>480</v>
      </c>
      <c r="E80" s="368"/>
      <c r="F80" s="190" t="s">
        <v>3022</v>
      </c>
      <c r="G80" s="369">
        <v>4100126774</v>
      </c>
      <c r="H80" s="370"/>
      <c r="I80" s="371" t="s">
        <v>1468</v>
      </c>
      <c r="J80" s="372"/>
      <c r="K80" s="369" t="s">
        <v>53</v>
      </c>
      <c r="L80" s="368"/>
      <c r="M80" s="7" t="s">
        <v>3009</v>
      </c>
      <c r="N80" s="11">
        <v>90</v>
      </c>
      <c r="O80" s="83"/>
      <c r="P80" s="60">
        <v>12</v>
      </c>
    </row>
    <row r="81" spans="2:16" ht="15" customHeight="1" x14ac:dyDescent="0.25">
      <c r="B81" s="416"/>
      <c r="C81" s="417"/>
      <c r="D81" s="367" t="s">
        <v>480</v>
      </c>
      <c r="E81" s="368"/>
      <c r="F81" s="190" t="s">
        <v>3022</v>
      </c>
      <c r="G81" s="369">
        <v>4100126774</v>
      </c>
      <c r="H81" s="370"/>
      <c r="I81" s="371" t="s">
        <v>1468</v>
      </c>
      <c r="J81" s="372"/>
      <c r="K81" s="369" t="s">
        <v>53</v>
      </c>
      <c r="L81" s="368"/>
      <c r="M81" s="7" t="s">
        <v>3009</v>
      </c>
      <c r="N81" s="11">
        <v>95</v>
      </c>
      <c r="O81" s="83"/>
      <c r="P81" s="60">
        <v>13</v>
      </c>
    </row>
    <row r="82" spans="2:16" ht="15" customHeight="1" x14ac:dyDescent="0.25">
      <c r="B82" s="416"/>
      <c r="C82" s="417"/>
      <c r="D82" s="367" t="s">
        <v>480</v>
      </c>
      <c r="E82" s="368"/>
      <c r="F82" s="190" t="s">
        <v>3022</v>
      </c>
      <c r="G82" s="369">
        <v>4100126774</v>
      </c>
      <c r="H82" s="370"/>
      <c r="I82" s="371" t="s">
        <v>1468</v>
      </c>
      <c r="J82" s="372"/>
      <c r="K82" s="369" t="s">
        <v>53</v>
      </c>
      <c r="L82" s="368"/>
      <c r="M82" s="7" t="s">
        <v>3009</v>
      </c>
      <c r="N82" s="11">
        <v>100</v>
      </c>
      <c r="O82" s="83"/>
      <c r="P82" s="60">
        <v>7</v>
      </c>
    </row>
    <row r="83" spans="2:16" ht="15" customHeight="1" x14ac:dyDescent="0.25">
      <c r="B83" s="416"/>
      <c r="C83" s="417"/>
      <c r="D83" s="367" t="s">
        <v>480</v>
      </c>
      <c r="E83" s="368"/>
      <c r="F83" s="190" t="s">
        <v>3022</v>
      </c>
      <c r="G83" s="369">
        <v>4100126775</v>
      </c>
      <c r="H83" s="370"/>
      <c r="I83" s="371" t="s">
        <v>1468</v>
      </c>
      <c r="J83" s="372"/>
      <c r="K83" s="369" t="s">
        <v>147</v>
      </c>
      <c r="L83" s="368"/>
      <c r="M83" s="7" t="s">
        <v>3009</v>
      </c>
      <c r="N83" s="11">
        <v>85</v>
      </c>
      <c r="O83" s="83"/>
      <c r="P83" s="60">
        <v>2</v>
      </c>
    </row>
    <row r="84" spans="2:16" ht="15" customHeight="1" x14ac:dyDescent="0.25">
      <c r="B84" s="416"/>
      <c r="C84" s="417"/>
      <c r="D84" s="367" t="s">
        <v>480</v>
      </c>
      <c r="E84" s="368"/>
      <c r="F84" s="190" t="s">
        <v>3022</v>
      </c>
      <c r="G84" s="369">
        <v>4100126775</v>
      </c>
      <c r="H84" s="370"/>
      <c r="I84" s="371" t="s">
        <v>1468</v>
      </c>
      <c r="J84" s="372"/>
      <c r="K84" s="369" t="s">
        <v>147</v>
      </c>
      <c r="L84" s="368"/>
      <c r="M84" s="7" t="s">
        <v>3009</v>
      </c>
      <c r="N84" s="11">
        <v>90</v>
      </c>
      <c r="O84" s="83"/>
      <c r="P84" s="60">
        <v>7</v>
      </c>
    </row>
    <row r="85" spans="2:16" ht="15" customHeight="1" x14ac:dyDescent="0.25">
      <c r="B85" s="416"/>
      <c r="C85" s="417"/>
      <c r="D85" s="367" t="s">
        <v>480</v>
      </c>
      <c r="E85" s="368"/>
      <c r="F85" s="190" t="s">
        <v>3022</v>
      </c>
      <c r="G85" s="369">
        <v>4100126775</v>
      </c>
      <c r="H85" s="370"/>
      <c r="I85" s="371" t="s">
        <v>1468</v>
      </c>
      <c r="J85" s="372"/>
      <c r="K85" s="369" t="s">
        <v>147</v>
      </c>
      <c r="L85" s="368"/>
      <c r="M85" s="7" t="s">
        <v>3009</v>
      </c>
      <c r="N85" s="11">
        <v>95</v>
      </c>
      <c r="O85" s="83"/>
      <c r="P85" s="60">
        <v>5</v>
      </c>
    </row>
    <row r="86" spans="2:16" ht="15" customHeight="1" x14ac:dyDescent="0.25">
      <c r="B86" s="365"/>
      <c r="C86" s="366"/>
      <c r="D86" s="367" t="s">
        <v>480</v>
      </c>
      <c r="E86" s="368"/>
      <c r="F86" s="190" t="s">
        <v>3022</v>
      </c>
      <c r="G86" s="369">
        <v>4100126775</v>
      </c>
      <c r="H86" s="370"/>
      <c r="I86" s="371" t="s">
        <v>1468</v>
      </c>
      <c r="J86" s="372"/>
      <c r="K86" s="369" t="s">
        <v>147</v>
      </c>
      <c r="L86" s="368"/>
      <c r="M86" s="7" t="s">
        <v>3009</v>
      </c>
      <c r="N86" s="11">
        <v>100</v>
      </c>
      <c r="O86" s="83"/>
      <c r="P86" s="60">
        <v>2</v>
      </c>
    </row>
    <row r="87" spans="2:16" ht="15" customHeight="1" x14ac:dyDescent="0.25">
      <c r="B87" s="378">
        <v>52</v>
      </c>
      <c r="C87" s="379"/>
      <c r="D87" s="367" t="s">
        <v>1377</v>
      </c>
      <c r="E87" s="368"/>
      <c r="F87" s="190" t="s">
        <v>3022</v>
      </c>
      <c r="G87" s="369">
        <v>4100126772</v>
      </c>
      <c r="H87" s="370"/>
      <c r="I87" s="371" t="s">
        <v>1467</v>
      </c>
      <c r="J87" s="372"/>
      <c r="K87" s="369" t="s">
        <v>53</v>
      </c>
      <c r="L87" s="368"/>
      <c r="M87" s="7" t="s">
        <v>387</v>
      </c>
      <c r="N87" s="11">
        <v>75</v>
      </c>
      <c r="O87" s="82">
        <v>7.84</v>
      </c>
      <c r="P87" s="60">
        <v>9</v>
      </c>
    </row>
    <row r="88" spans="2:16" ht="15" customHeight="1" x14ac:dyDescent="0.25">
      <c r="B88" s="416"/>
      <c r="C88" s="417"/>
      <c r="D88" s="367" t="s">
        <v>1377</v>
      </c>
      <c r="E88" s="368"/>
      <c r="F88" s="190" t="s">
        <v>3022</v>
      </c>
      <c r="G88" s="369">
        <v>4100126772</v>
      </c>
      <c r="H88" s="370"/>
      <c r="I88" s="371" t="s">
        <v>1467</v>
      </c>
      <c r="J88" s="372"/>
      <c r="K88" s="369" t="s">
        <v>53</v>
      </c>
      <c r="L88" s="368"/>
      <c r="M88" s="7" t="s">
        <v>387</v>
      </c>
      <c r="N88" s="11">
        <v>80</v>
      </c>
      <c r="O88" s="83"/>
      <c r="P88" s="60">
        <v>7</v>
      </c>
    </row>
    <row r="89" spans="2:16" ht="15" customHeight="1" x14ac:dyDescent="0.25">
      <c r="B89" s="40"/>
      <c r="C89" s="36"/>
      <c r="D89" s="367" t="s">
        <v>1377</v>
      </c>
      <c r="E89" s="368"/>
      <c r="F89" s="190" t="s">
        <v>3022</v>
      </c>
      <c r="G89" s="369">
        <v>4100126772</v>
      </c>
      <c r="H89" s="370"/>
      <c r="I89" s="371" t="s">
        <v>1467</v>
      </c>
      <c r="J89" s="372"/>
      <c r="K89" s="369" t="s">
        <v>53</v>
      </c>
      <c r="L89" s="368"/>
      <c r="M89" s="7" t="s">
        <v>387</v>
      </c>
      <c r="N89" s="11">
        <v>85</v>
      </c>
      <c r="O89" s="83"/>
      <c r="P89" s="60">
        <v>8</v>
      </c>
    </row>
    <row r="90" spans="2:16" ht="15" customHeight="1" x14ac:dyDescent="0.25">
      <c r="B90" s="40"/>
      <c r="C90" s="36"/>
      <c r="D90" s="367" t="s">
        <v>1377</v>
      </c>
      <c r="E90" s="368"/>
      <c r="F90" s="190" t="s">
        <v>3022</v>
      </c>
      <c r="G90" s="369">
        <v>4100126772</v>
      </c>
      <c r="H90" s="370"/>
      <c r="I90" s="371" t="s">
        <v>1467</v>
      </c>
      <c r="J90" s="372"/>
      <c r="K90" s="369" t="s">
        <v>53</v>
      </c>
      <c r="L90" s="368"/>
      <c r="M90" s="7" t="s">
        <v>387</v>
      </c>
      <c r="N90" s="11">
        <v>90</v>
      </c>
      <c r="O90" s="83"/>
      <c r="P90" s="60">
        <v>6</v>
      </c>
    </row>
    <row r="91" spans="2:16" ht="15" customHeight="1" x14ac:dyDescent="0.25">
      <c r="B91" s="40"/>
      <c r="C91" s="36"/>
      <c r="D91" s="367" t="s">
        <v>1377</v>
      </c>
      <c r="E91" s="368"/>
      <c r="F91" s="190" t="s">
        <v>3022</v>
      </c>
      <c r="G91" s="369">
        <v>4100126773</v>
      </c>
      <c r="H91" s="370"/>
      <c r="I91" s="371" t="s">
        <v>1467</v>
      </c>
      <c r="J91" s="372"/>
      <c r="K91" s="369" t="s">
        <v>147</v>
      </c>
      <c r="L91" s="368"/>
      <c r="M91" s="7" t="s">
        <v>387</v>
      </c>
      <c r="N91" s="11">
        <v>75</v>
      </c>
      <c r="O91" s="83"/>
      <c r="P91" s="60">
        <v>6</v>
      </c>
    </row>
    <row r="92" spans="2:16" ht="15" customHeight="1" x14ac:dyDescent="0.25">
      <c r="B92" s="40"/>
      <c r="C92" s="36"/>
      <c r="D92" s="367" t="s">
        <v>1377</v>
      </c>
      <c r="E92" s="368"/>
      <c r="F92" s="190" t="s">
        <v>3022</v>
      </c>
      <c r="G92" s="369">
        <v>4100126773</v>
      </c>
      <c r="H92" s="370"/>
      <c r="I92" s="371" t="s">
        <v>1467</v>
      </c>
      <c r="J92" s="372"/>
      <c r="K92" s="369" t="s">
        <v>147</v>
      </c>
      <c r="L92" s="368"/>
      <c r="M92" s="7" t="s">
        <v>387</v>
      </c>
      <c r="N92" s="11">
        <v>80</v>
      </c>
      <c r="O92" s="83"/>
      <c r="P92" s="60">
        <v>1</v>
      </c>
    </row>
    <row r="93" spans="2:16" ht="15" customHeight="1" x14ac:dyDescent="0.25">
      <c r="B93" s="40"/>
      <c r="C93" s="36"/>
      <c r="D93" s="367" t="s">
        <v>1377</v>
      </c>
      <c r="E93" s="368"/>
      <c r="F93" s="190" t="s">
        <v>3022</v>
      </c>
      <c r="G93" s="369">
        <v>4100126773</v>
      </c>
      <c r="H93" s="370"/>
      <c r="I93" s="371" t="s">
        <v>1467</v>
      </c>
      <c r="J93" s="372"/>
      <c r="K93" s="369" t="s">
        <v>147</v>
      </c>
      <c r="L93" s="368"/>
      <c r="M93" s="7" t="s">
        <v>387</v>
      </c>
      <c r="N93" s="11">
        <v>85</v>
      </c>
      <c r="O93" s="83"/>
      <c r="P93" s="60">
        <v>4</v>
      </c>
    </row>
    <row r="94" spans="2:16" ht="15" customHeight="1" x14ac:dyDescent="0.25">
      <c r="B94" s="40"/>
      <c r="C94" s="36"/>
      <c r="D94" s="367" t="s">
        <v>1377</v>
      </c>
      <c r="E94" s="368"/>
      <c r="F94" s="190" t="s">
        <v>3022</v>
      </c>
      <c r="G94" s="369">
        <v>4100126773</v>
      </c>
      <c r="H94" s="370"/>
      <c r="I94" s="371" t="s">
        <v>1467</v>
      </c>
      <c r="J94" s="372"/>
      <c r="K94" s="369" t="s">
        <v>147</v>
      </c>
      <c r="L94" s="368"/>
      <c r="M94" s="7" t="s">
        <v>387</v>
      </c>
      <c r="N94" s="11">
        <v>90</v>
      </c>
      <c r="O94" s="83"/>
      <c r="P94" s="60">
        <v>2</v>
      </c>
    </row>
    <row r="95" spans="2:16" ht="15" customHeight="1" x14ac:dyDescent="0.25">
      <c r="B95" s="416"/>
      <c r="C95" s="417"/>
      <c r="D95" s="367" t="s">
        <v>1377</v>
      </c>
      <c r="E95" s="368"/>
      <c r="F95" s="190" t="s">
        <v>3022</v>
      </c>
      <c r="G95" s="369">
        <v>4100126772</v>
      </c>
      <c r="H95" s="370"/>
      <c r="I95" s="371" t="s">
        <v>1467</v>
      </c>
      <c r="J95" s="372"/>
      <c r="K95" s="369" t="s">
        <v>53</v>
      </c>
      <c r="L95" s="368"/>
      <c r="M95" s="7" t="s">
        <v>415</v>
      </c>
      <c r="N95" s="11">
        <v>75</v>
      </c>
      <c r="O95" s="83"/>
      <c r="P95" s="60">
        <v>10</v>
      </c>
    </row>
    <row r="96" spans="2:16" ht="15" customHeight="1" x14ac:dyDescent="0.25">
      <c r="B96" s="416"/>
      <c r="C96" s="417"/>
      <c r="D96" s="367" t="s">
        <v>1377</v>
      </c>
      <c r="E96" s="368"/>
      <c r="F96" s="190" t="s">
        <v>3022</v>
      </c>
      <c r="G96" s="369">
        <v>4100126772</v>
      </c>
      <c r="H96" s="370"/>
      <c r="I96" s="371" t="s">
        <v>1467</v>
      </c>
      <c r="J96" s="372"/>
      <c r="K96" s="369" t="s">
        <v>53</v>
      </c>
      <c r="L96" s="368"/>
      <c r="M96" s="7" t="s">
        <v>415</v>
      </c>
      <c r="N96" s="11">
        <v>80</v>
      </c>
      <c r="O96" s="83"/>
      <c r="P96" s="60">
        <v>12</v>
      </c>
    </row>
    <row r="97" spans="2:16" ht="15" customHeight="1" x14ac:dyDescent="0.25">
      <c r="B97" s="40"/>
      <c r="C97" s="36"/>
      <c r="D97" s="367" t="s">
        <v>1377</v>
      </c>
      <c r="E97" s="368"/>
      <c r="F97" s="190" t="s">
        <v>3022</v>
      </c>
      <c r="G97" s="369">
        <v>4100126772</v>
      </c>
      <c r="H97" s="370"/>
      <c r="I97" s="371" t="s">
        <v>1467</v>
      </c>
      <c r="J97" s="372"/>
      <c r="K97" s="369" t="s">
        <v>53</v>
      </c>
      <c r="L97" s="368"/>
      <c r="M97" s="7" t="s">
        <v>415</v>
      </c>
      <c r="N97" s="11">
        <v>85</v>
      </c>
      <c r="O97" s="83"/>
      <c r="P97" s="60">
        <v>12</v>
      </c>
    </row>
    <row r="98" spans="2:16" ht="15" customHeight="1" x14ac:dyDescent="0.25">
      <c r="B98" s="76"/>
      <c r="C98" s="69"/>
      <c r="D98" s="367" t="s">
        <v>1377</v>
      </c>
      <c r="E98" s="368"/>
      <c r="F98" s="190" t="s">
        <v>3022</v>
      </c>
      <c r="G98" s="369">
        <v>4100126772</v>
      </c>
      <c r="H98" s="370"/>
      <c r="I98" s="371" t="s">
        <v>1467</v>
      </c>
      <c r="J98" s="372"/>
      <c r="K98" s="369" t="s">
        <v>53</v>
      </c>
      <c r="L98" s="368"/>
      <c r="M98" s="7" t="s">
        <v>415</v>
      </c>
      <c r="N98" s="11">
        <v>90</v>
      </c>
      <c r="O98" s="84"/>
      <c r="P98" s="60">
        <v>11</v>
      </c>
    </row>
    <row r="99" spans="2:16" ht="15" customHeight="1" x14ac:dyDescent="0.25">
      <c r="B99" s="375">
        <v>53</v>
      </c>
      <c r="C99" s="376"/>
      <c r="D99" s="367" t="s">
        <v>3006</v>
      </c>
      <c r="E99" s="368"/>
      <c r="F99" s="190" t="s">
        <v>3022</v>
      </c>
      <c r="G99" s="369">
        <v>4100127137</v>
      </c>
      <c r="H99" s="370"/>
      <c r="I99" s="371" t="s">
        <v>3019</v>
      </c>
      <c r="J99" s="372"/>
      <c r="K99" s="369" t="s">
        <v>53</v>
      </c>
      <c r="L99" s="368"/>
      <c r="M99" s="7" t="s">
        <v>387</v>
      </c>
      <c r="N99" s="11"/>
      <c r="O99" s="81">
        <v>8.84</v>
      </c>
      <c r="P99" s="60">
        <v>93</v>
      </c>
    </row>
    <row r="100" spans="2:16" ht="15" customHeight="1" x14ac:dyDescent="0.25">
      <c r="B100" s="365"/>
      <c r="C100" s="351"/>
      <c r="D100" s="375"/>
      <c r="E100" s="367"/>
      <c r="F100" s="190"/>
      <c r="G100" s="375"/>
      <c r="H100" s="367"/>
      <c r="I100" s="377"/>
      <c r="J100" s="371"/>
      <c r="K100" s="375"/>
      <c r="L100" s="367"/>
      <c r="M100" s="7"/>
      <c r="N100" s="11"/>
      <c r="O100" s="84"/>
      <c r="P100" s="60"/>
    </row>
    <row r="101" spans="2:16" ht="15" x14ac:dyDescent="0.25">
      <c r="B101" s="20"/>
      <c r="C101" s="45"/>
      <c r="D101" s="168"/>
      <c r="E101" s="41"/>
      <c r="F101" s="41"/>
      <c r="G101" s="41"/>
      <c r="H101" s="41"/>
      <c r="I101" s="41"/>
      <c r="K101" s="20"/>
      <c r="L101" s="45"/>
      <c r="M101" s="1"/>
      <c r="N101" s="1"/>
      <c r="O101" s="169">
        <f>SUM(O18:O33)+SUM(O35:O50)+SUM(O52:O68)+SUM(O70:O99)</f>
        <v>378.63999999999993</v>
      </c>
    </row>
    <row r="102" spans="2:16" ht="15.75" x14ac:dyDescent="0.25">
      <c r="B102" s="356" t="s">
        <v>29</v>
      </c>
      <c r="C102" s="356"/>
      <c r="D102" s="356"/>
      <c r="E102" s="356"/>
      <c r="F102" s="356"/>
      <c r="G102" s="356"/>
      <c r="H102" s="356"/>
      <c r="I102" s="356"/>
      <c r="J102" s="356"/>
      <c r="K102" s="356"/>
      <c r="L102" s="356"/>
      <c r="M102" s="356"/>
      <c r="N102" s="79"/>
      <c r="O102" s="75"/>
      <c r="P102" s="73">
        <f>SUM(P18:P100)</f>
        <v>843</v>
      </c>
    </row>
    <row r="103" spans="2:16" ht="15" x14ac:dyDescent="0.25">
      <c r="B103" s="20"/>
      <c r="C103" s="45"/>
      <c r="D103" s="20"/>
      <c r="E103" s="45"/>
      <c r="F103" s="45"/>
      <c r="G103" s="20"/>
      <c r="I103" s="3"/>
      <c r="K103" s="20"/>
      <c r="L103" s="45"/>
      <c r="M103" s="1"/>
      <c r="N103" s="1"/>
      <c r="O103" s="86"/>
    </row>
    <row r="104" spans="2:16" ht="15" customHeight="1" x14ac:dyDescent="0.25">
      <c r="B104" s="1"/>
      <c r="C104" s="1"/>
      <c r="D104" s="1" t="s">
        <v>49</v>
      </c>
      <c r="E104" s="1" t="s">
        <v>3023</v>
      </c>
      <c r="I104" s="1"/>
      <c r="J104" s="1"/>
      <c r="K104" s="1"/>
      <c r="L104" s="1"/>
      <c r="M104" s="1"/>
      <c r="N104" s="1"/>
      <c r="O104" s="1"/>
    </row>
    <row r="105" spans="2:16" ht="15" x14ac:dyDescent="0.25">
      <c r="B105" s="1"/>
      <c r="C105" s="1"/>
      <c r="D105" s="1" t="s">
        <v>3025</v>
      </c>
      <c r="E105" s="3"/>
      <c r="F105" s="3"/>
      <c r="G105" s="1"/>
      <c r="H105" s="1"/>
      <c r="I105" s="1"/>
      <c r="J105" s="1"/>
      <c r="K105" s="1"/>
      <c r="L105" s="1"/>
      <c r="M105" s="1"/>
      <c r="N105" s="1"/>
      <c r="O105" s="1"/>
    </row>
    <row r="106" spans="2:16" ht="15" x14ac:dyDescent="0.25">
      <c r="B106" s="1"/>
      <c r="C106" s="1"/>
      <c r="D106" s="1" t="s">
        <v>1870</v>
      </c>
      <c r="E106" s="23"/>
      <c r="F106" s="23"/>
      <c r="G106" s="1"/>
      <c r="H106" s="1"/>
      <c r="I106" s="1"/>
      <c r="J106" s="1"/>
      <c r="K106" s="1"/>
      <c r="L106" s="1"/>
      <c r="M106" s="1"/>
      <c r="N106" s="1"/>
      <c r="O106" s="1"/>
    </row>
    <row r="107" spans="2:16" ht="15" x14ac:dyDescent="0.25">
      <c r="B107" s="1"/>
      <c r="C107" s="1"/>
      <c r="D107" s="1" t="s">
        <v>3024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6" ht="15" x14ac:dyDescent="0.25">
      <c r="B108" s="1"/>
      <c r="C108" s="1"/>
      <c r="D108" s="1" t="s">
        <v>1868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6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6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6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6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367" ht="8.25" customHeight="1" x14ac:dyDescent="0.2"/>
    <row r="369" ht="8.25" customHeight="1" x14ac:dyDescent="0.2"/>
    <row r="371" ht="9" customHeight="1" x14ac:dyDescent="0.2"/>
    <row r="373" ht="7.5" customHeight="1" x14ac:dyDescent="0.2"/>
    <row r="375" ht="6.75" customHeight="1" x14ac:dyDescent="0.2"/>
    <row r="377" ht="7.5" customHeight="1" x14ac:dyDescent="0.2"/>
    <row r="379" ht="9" customHeight="1" x14ac:dyDescent="0.2"/>
    <row r="381" ht="7.5" customHeight="1" x14ac:dyDescent="0.2"/>
    <row r="383" ht="8.25" customHeight="1" x14ac:dyDescent="0.2"/>
  </sheetData>
  <autoFilter ref="B16:P102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404">
    <mergeCell ref="B86:C86"/>
    <mergeCell ref="D86:E86"/>
    <mergeCell ref="G86:H86"/>
    <mergeCell ref="I86:J86"/>
    <mergeCell ref="K86:L86"/>
    <mergeCell ref="D94:E94"/>
    <mergeCell ref="G94:H94"/>
    <mergeCell ref="I94:J94"/>
    <mergeCell ref="K94:L94"/>
    <mergeCell ref="D92:E92"/>
    <mergeCell ref="G92:H92"/>
    <mergeCell ref="I92:J92"/>
    <mergeCell ref="K92:L92"/>
    <mergeCell ref="D93:E93"/>
    <mergeCell ref="G93:H93"/>
    <mergeCell ref="I93:J93"/>
    <mergeCell ref="K93:L93"/>
    <mergeCell ref="D90:E90"/>
    <mergeCell ref="G90:H90"/>
    <mergeCell ref="I90:J90"/>
    <mergeCell ref="K90:L90"/>
    <mergeCell ref="D91:E91"/>
    <mergeCell ref="G91:H91"/>
    <mergeCell ref="I91:J91"/>
    <mergeCell ref="K82:L82"/>
    <mergeCell ref="B83:C83"/>
    <mergeCell ref="D83:E83"/>
    <mergeCell ref="G83:H83"/>
    <mergeCell ref="I83:J83"/>
    <mergeCell ref="K83:L83"/>
    <mergeCell ref="B85:C85"/>
    <mergeCell ref="D85:E85"/>
    <mergeCell ref="G85:H85"/>
    <mergeCell ref="I85:J85"/>
    <mergeCell ref="K85:L85"/>
    <mergeCell ref="B84:C84"/>
    <mergeCell ref="D84:E84"/>
    <mergeCell ref="G84:H84"/>
    <mergeCell ref="I84:J84"/>
    <mergeCell ref="K84:L84"/>
    <mergeCell ref="B70:C70"/>
    <mergeCell ref="D70:E70"/>
    <mergeCell ref="G70:H70"/>
    <mergeCell ref="I70:J70"/>
    <mergeCell ref="K70:L70"/>
    <mergeCell ref="B79:C79"/>
    <mergeCell ref="D79:E79"/>
    <mergeCell ref="G79:H79"/>
    <mergeCell ref="I79:J79"/>
    <mergeCell ref="K79:L79"/>
    <mergeCell ref="B78:C78"/>
    <mergeCell ref="D78:E78"/>
    <mergeCell ref="G78:H78"/>
    <mergeCell ref="I78:J78"/>
    <mergeCell ref="K78:L78"/>
    <mergeCell ref="B75:C75"/>
    <mergeCell ref="D75:E75"/>
    <mergeCell ref="G75:H75"/>
    <mergeCell ref="I75:J75"/>
    <mergeCell ref="K75:L75"/>
    <mergeCell ref="B76:C76"/>
    <mergeCell ref="D76:E76"/>
    <mergeCell ref="G76:H76"/>
    <mergeCell ref="I76:J76"/>
    <mergeCell ref="B68:C68"/>
    <mergeCell ref="D68:E68"/>
    <mergeCell ref="G68:H68"/>
    <mergeCell ref="I68:J68"/>
    <mergeCell ref="K68:L68"/>
    <mergeCell ref="B69:C69"/>
    <mergeCell ref="B66:C66"/>
    <mergeCell ref="D66:E66"/>
    <mergeCell ref="G66:H66"/>
    <mergeCell ref="I66:J66"/>
    <mergeCell ref="K66:L66"/>
    <mergeCell ref="B67:C67"/>
    <mergeCell ref="D67:E67"/>
    <mergeCell ref="G67:H67"/>
    <mergeCell ref="I67:J67"/>
    <mergeCell ref="K67:L67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0:C50"/>
    <mergeCell ref="D50:E50"/>
    <mergeCell ref="G50:H50"/>
    <mergeCell ref="I50:J50"/>
    <mergeCell ref="K50:L50"/>
    <mergeCell ref="B51:C51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36:C36"/>
    <mergeCell ref="D36:E36"/>
    <mergeCell ref="G36:H36"/>
    <mergeCell ref="I36:J36"/>
    <mergeCell ref="K36:L36"/>
    <mergeCell ref="B39:C39"/>
    <mergeCell ref="D39:E39"/>
    <mergeCell ref="G39:H39"/>
    <mergeCell ref="I39:J39"/>
    <mergeCell ref="K39:L39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4:C34"/>
    <mergeCell ref="B35:C35"/>
    <mergeCell ref="D35:E35"/>
    <mergeCell ref="G35:H35"/>
    <mergeCell ref="I35:J35"/>
    <mergeCell ref="K35:L35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K24:L24"/>
    <mergeCell ref="B25:C25"/>
    <mergeCell ref="D25:E25"/>
    <mergeCell ref="G25:H25"/>
    <mergeCell ref="I25:J25"/>
    <mergeCell ref="K25:L25"/>
    <mergeCell ref="B102:M102"/>
    <mergeCell ref="B22:C22"/>
    <mergeCell ref="D22:E22"/>
    <mergeCell ref="G22:H22"/>
    <mergeCell ref="I22:J22"/>
    <mergeCell ref="K22:L22"/>
    <mergeCell ref="B24:C24"/>
    <mergeCell ref="D24:E24"/>
    <mergeCell ref="G24:H24"/>
    <mergeCell ref="I24:J24"/>
    <mergeCell ref="D97:E97"/>
    <mergeCell ref="G97:H97"/>
    <mergeCell ref="I97:J97"/>
    <mergeCell ref="K97:L97"/>
    <mergeCell ref="B100:C100"/>
    <mergeCell ref="D100:E100"/>
    <mergeCell ref="G100:H100"/>
    <mergeCell ref="I100:J100"/>
    <mergeCell ref="K100:L100"/>
    <mergeCell ref="B96:C96"/>
    <mergeCell ref="D95:E95"/>
    <mergeCell ref="G95:H95"/>
    <mergeCell ref="I95:J95"/>
    <mergeCell ref="K95:L95"/>
    <mergeCell ref="D96:E96"/>
    <mergeCell ref="G96:H96"/>
    <mergeCell ref="I96:J96"/>
    <mergeCell ref="K96:L96"/>
    <mergeCell ref="D98:E98"/>
    <mergeCell ref="G98:H98"/>
    <mergeCell ref="I98:J98"/>
    <mergeCell ref="K98:L98"/>
    <mergeCell ref="B95:C95"/>
    <mergeCell ref="B99:C99"/>
    <mergeCell ref="D99:E99"/>
    <mergeCell ref="G99:H99"/>
    <mergeCell ref="I99:J99"/>
    <mergeCell ref="K99:L99"/>
    <mergeCell ref="K91:L91"/>
    <mergeCell ref="B88:C88"/>
    <mergeCell ref="D88:E88"/>
    <mergeCell ref="G88:H88"/>
    <mergeCell ref="I88:J88"/>
    <mergeCell ref="K88:L88"/>
    <mergeCell ref="D89:E89"/>
    <mergeCell ref="G89:H89"/>
    <mergeCell ref="I89:J89"/>
    <mergeCell ref="K89:L89"/>
    <mergeCell ref="B87:C87"/>
    <mergeCell ref="D87:E87"/>
    <mergeCell ref="G87:H87"/>
    <mergeCell ref="I87:J87"/>
    <mergeCell ref="K87:L87"/>
    <mergeCell ref="B77:C77"/>
    <mergeCell ref="D77:E77"/>
    <mergeCell ref="G77:H77"/>
    <mergeCell ref="I77:J77"/>
    <mergeCell ref="K77:L77"/>
    <mergeCell ref="B80:C80"/>
    <mergeCell ref="D80:E80"/>
    <mergeCell ref="G80:H80"/>
    <mergeCell ref="I80:J80"/>
    <mergeCell ref="K80:L80"/>
    <mergeCell ref="B81:C81"/>
    <mergeCell ref="D81:E81"/>
    <mergeCell ref="G81:H81"/>
    <mergeCell ref="I81:J81"/>
    <mergeCell ref="K81:L81"/>
    <mergeCell ref="B82:C82"/>
    <mergeCell ref="D82:E82"/>
    <mergeCell ref="G82:H82"/>
    <mergeCell ref="I82:J82"/>
    <mergeCell ref="K76:L76"/>
    <mergeCell ref="B73:C73"/>
    <mergeCell ref="D73:E73"/>
    <mergeCell ref="G73:H73"/>
    <mergeCell ref="I73:J73"/>
    <mergeCell ref="K73:L73"/>
    <mergeCell ref="B74:C74"/>
    <mergeCell ref="D74:E74"/>
    <mergeCell ref="G74:H74"/>
    <mergeCell ref="I74:J74"/>
    <mergeCell ref="K74:L74"/>
    <mergeCell ref="B72:C72"/>
    <mergeCell ref="D72:E72"/>
    <mergeCell ref="G72:H72"/>
    <mergeCell ref="I72:J72"/>
    <mergeCell ref="K72:L72"/>
    <mergeCell ref="B71:C71"/>
    <mergeCell ref="D71:E71"/>
    <mergeCell ref="G71:H71"/>
    <mergeCell ref="I71:J71"/>
    <mergeCell ref="K71:L7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21:C21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</mergeCells>
  <phoneticPr fontId="23" type="noConversion"/>
  <hyperlinks>
    <hyperlink ref="N4" r:id="rId1" xr:uid="{714DA673-157F-46DD-B218-FD8913C382B5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B4DD-29E0-4681-A705-FEF1BE39CB28}">
  <dimension ref="A1:O321"/>
  <sheetViews>
    <sheetView topLeftCell="A11" zoomScaleNormal="100" workbookViewId="0">
      <selection activeCell="O26" sqref="O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0.285156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3011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260141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36" t="s">
        <v>22</v>
      </c>
      <c r="C17" s="237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50">
        <f>SUM(N18:N41)+9</f>
        <v>75.059999999999988</v>
      </c>
      <c r="O17" s="240"/>
    </row>
    <row r="18" spans="1:15" ht="15" x14ac:dyDescent="0.25">
      <c r="A18" s="1"/>
      <c r="B18" s="378">
        <v>1</v>
      </c>
      <c r="C18" s="379"/>
      <c r="D18" s="160" t="s">
        <v>480</v>
      </c>
      <c r="E18" s="124" t="s">
        <v>3018</v>
      </c>
      <c r="F18" s="369">
        <v>4100126754</v>
      </c>
      <c r="G18" s="370"/>
      <c r="H18" s="371" t="s">
        <v>1468</v>
      </c>
      <c r="I18" s="372"/>
      <c r="J18" s="369" t="s">
        <v>1009</v>
      </c>
      <c r="K18" s="368"/>
      <c r="L18" s="7" t="s">
        <v>387</v>
      </c>
      <c r="M18" s="8">
        <v>85</v>
      </c>
      <c r="N18" s="82">
        <v>12.98</v>
      </c>
      <c r="O18" s="60">
        <v>4</v>
      </c>
    </row>
    <row r="19" spans="1:15" ht="15" x14ac:dyDescent="0.25">
      <c r="A19" s="1"/>
      <c r="B19" s="416"/>
      <c r="C19" s="417"/>
      <c r="D19" s="160" t="s">
        <v>480</v>
      </c>
      <c r="E19" s="124" t="s">
        <v>3018</v>
      </c>
      <c r="F19" s="369">
        <v>4100126754</v>
      </c>
      <c r="G19" s="370"/>
      <c r="H19" s="371" t="s">
        <v>1468</v>
      </c>
      <c r="I19" s="372"/>
      <c r="J19" s="369" t="s">
        <v>1009</v>
      </c>
      <c r="K19" s="368"/>
      <c r="L19" s="7" t="s">
        <v>387</v>
      </c>
      <c r="M19" s="8">
        <v>90</v>
      </c>
      <c r="N19" s="83"/>
      <c r="O19" s="60">
        <v>11</v>
      </c>
    </row>
    <row r="20" spans="1:15" ht="15" x14ac:dyDescent="0.25">
      <c r="A20" s="1"/>
      <c r="B20" s="416"/>
      <c r="C20" s="417"/>
      <c r="D20" s="160" t="s">
        <v>480</v>
      </c>
      <c r="E20" s="124" t="s">
        <v>3018</v>
      </c>
      <c r="F20" s="369">
        <v>4100126754</v>
      </c>
      <c r="G20" s="370"/>
      <c r="H20" s="371" t="s">
        <v>1468</v>
      </c>
      <c r="I20" s="372"/>
      <c r="J20" s="369" t="s">
        <v>1009</v>
      </c>
      <c r="K20" s="368"/>
      <c r="L20" s="7" t="s">
        <v>387</v>
      </c>
      <c r="M20" s="8">
        <v>95</v>
      </c>
      <c r="N20" s="83"/>
      <c r="O20" s="60">
        <v>6</v>
      </c>
    </row>
    <row r="21" spans="1:15" ht="15" x14ac:dyDescent="0.25">
      <c r="A21" s="1"/>
      <c r="B21" s="416"/>
      <c r="C21" s="417"/>
      <c r="D21" s="160" t="s">
        <v>480</v>
      </c>
      <c r="E21" s="124" t="s">
        <v>3018</v>
      </c>
      <c r="F21" s="369">
        <v>4100126754</v>
      </c>
      <c r="G21" s="370"/>
      <c r="H21" s="371" t="s">
        <v>1468</v>
      </c>
      <c r="I21" s="372"/>
      <c r="J21" s="369" t="s">
        <v>1009</v>
      </c>
      <c r="K21" s="368"/>
      <c r="L21" s="7" t="s">
        <v>387</v>
      </c>
      <c r="M21" s="8">
        <v>100</v>
      </c>
      <c r="N21" s="83"/>
      <c r="O21" s="60">
        <v>7</v>
      </c>
    </row>
    <row r="22" spans="1:15" ht="15" x14ac:dyDescent="0.25">
      <c r="A22" s="1"/>
      <c r="B22" s="416"/>
      <c r="C22" s="417"/>
      <c r="D22" s="160" t="s">
        <v>480</v>
      </c>
      <c r="E22" s="124" t="s">
        <v>3018</v>
      </c>
      <c r="F22" s="369">
        <v>4100126754</v>
      </c>
      <c r="G22" s="370"/>
      <c r="H22" s="371" t="s">
        <v>1468</v>
      </c>
      <c r="I22" s="372"/>
      <c r="J22" s="369" t="s">
        <v>1009</v>
      </c>
      <c r="K22" s="368"/>
      <c r="L22" s="7" t="s">
        <v>3009</v>
      </c>
      <c r="M22" s="8">
        <v>85</v>
      </c>
      <c r="N22" s="83"/>
      <c r="O22" s="60">
        <v>10</v>
      </c>
    </row>
    <row r="23" spans="1:15" ht="15" x14ac:dyDescent="0.25">
      <c r="A23" s="1"/>
      <c r="B23" s="416"/>
      <c r="C23" s="417"/>
      <c r="D23" s="160" t="s">
        <v>480</v>
      </c>
      <c r="E23" s="124" t="s">
        <v>3018</v>
      </c>
      <c r="F23" s="369">
        <v>4100126754</v>
      </c>
      <c r="G23" s="370"/>
      <c r="H23" s="371" t="s">
        <v>1468</v>
      </c>
      <c r="I23" s="372"/>
      <c r="J23" s="369" t="s">
        <v>1009</v>
      </c>
      <c r="K23" s="368"/>
      <c r="L23" s="7" t="s">
        <v>3009</v>
      </c>
      <c r="M23" s="8">
        <v>90</v>
      </c>
      <c r="N23" s="83"/>
      <c r="O23" s="60">
        <v>10</v>
      </c>
    </row>
    <row r="24" spans="1:15" ht="15" x14ac:dyDescent="0.25">
      <c r="A24" s="1"/>
      <c r="B24" s="416"/>
      <c r="C24" s="417"/>
      <c r="D24" s="160" t="s">
        <v>480</v>
      </c>
      <c r="E24" s="124" t="s">
        <v>3018</v>
      </c>
      <c r="F24" s="369">
        <v>4100126754</v>
      </c>
      <c r="G24" s="370"/>
      <c r="H24" s="371" t="s">
        <v>1468</v>
      </c>
      <c r="I24" s="372"/>
      <c r="J24" s="369" t="s">
        <v>1009</v>
      </c>
      <c r="K24" s="368"/>
      <c r="L24" s="7" t="s">
        <v>3009</v>
      </c>
      <c r="M24" s="8">
        <v>95</v>
      </c>
      <c r="N24" s="83"/>
      <c r="O24" s="60">
        <v>15</v>
      </c>
    </row>
    <row r="25" spans="1:15" ht="15" x14ac:dyDescent="0.25">
      <c r="A25" s="1"/>
      <c r="B25" s="416"/>
      <c r="C25" s="417"/>
      <c r="D25" s="160" t="s">
        <v>480</v>
      </c>
      <c r="E25" s="124" t="s">
        <v>3018</v>
      </c>
      <c r="F25" s="369">
        <v>4100126754</v>
      </c>
      <c r="G25" s="370"/>
      <c r="H25" s="371" t="s">
        <v>1468</v>
      </c>
      <c r="I25" s="372"/>
      <c r="J25" s="369" t="s">
        <v>1009</v>
      </c>
      <c r="K25" s="368"/>
      <c r="L25" s="7" t="s">
        <v>3009</v>
      </c>
      <c r="M25" s="8">
        <v>100</v>
      </c>
      <c r="N25" s="83"/>
      <c r="O25" s="60">
        <v>18</v>
      </c>
    </row>
    <row r="26" spans="1:15" ht="15" x14ac:dyDescent="0.25">
      <c r="A26" s="1"/>
      <c r="B26" s="378">
        <v>2</v>
      </c>
      <c r="C26" s="379"/>
      <c r="D26" s="160" t="s">
        <v>1377</v>
      </c>
      <c r="E26" s="124" t="s">
        <v>3018</v>
      </c>
      <c r="F26" s="369">
        <v>4100126753</v>
      </c>
      <c r="G26" s="370"/>
      <c r="H26" s="371" t="s">
        <v>1467</v>
      </c>
      <c r="I26" s="372"/>
      <c r="J26" s="369" t="s">
        <v>1009</v>
      </c>
      <c r="K26" s="368"/>
      <c r="L26" s="7" t="s">
        <v>387</v>
      </c>
      <c r="M26" s="8">
        <v>75</v>
      </c>
      <c r="N26" s="82">
        <v>7.76</v>
      </c>
      <c r="O26" s="60">
        <v>3</v>
      </c>
    </row>
    <row r="27" spans="1:15" ht="15" x14ac:dyDescent="0.25">
      <c r="A27" s="1"/>
      <c r="B27" s="416"/>
      <c r="C27" s="417"/>
      <c r="D27" s="160" t="s">
        <v>1377</v>
      </c>
      <c r="E27" s="124" t="s">
        <v>3018</v>
      </c>
      <c r="F27" s="369">
        <v>4100126753</v>
      </c>
      <c r="G27" s="370"/>
      <c r="H27" s="371" t="s">
        <v>1467</v>
      </c>
      <c r="I27" s="372"/>
      <c r="J27" s="369" t="s">
        <v>1009</v>
      </c>
      <c r="K27" s="368"/>
      <c r="L27" s="7" t="s">
        <v>387</v>
      </c>
      <c r="M27" s="8">
        <v>80</v>
      </c>
      <c r="N27" s="83"/>
      <c r="O27" s="60">
        <v>5</v>
      </c>
    </row>
    <row r="28" spans="1:15" ht="15" x14ac:dyDescent="0.25">
      <c r="A28" s="1"/>
      <c r="B28" s="416"/>
      <c r="C28" s="417"/>
      <c r="D28" s="160" t="s">
        <v>1377</v>
      </c>
      <c r="E28" s="124" t="s">
        <v>3018</v>
      </c>
      <c r="F28" s="369">
        <v>4100126753</v>
      </c>
      <c r="G28" s="370"/>
      <c r="H28" s="371" t="s">
        <v>1467</v>
      </c>
      <c r="I28" s="372"/>
      <c r="J28" s="369" t="s">
        <v>1009</v>
      </c>
      <c r="K28" s="368"/>
      <c r="L28" s="7" t="s">
        <v>387</v>
      </c>
      <c r="M28" s="8">
        <v>85</v>
      </c>
      <c r="N28" s="83"/>
      <c r="O28" s="60">
        <v>3</v>
      </c>
    </row>
    <row r="29" spans="1:15" ht="15" x14ac:dyDescent="0.25">
      <c r="A29" s="1"/>
      <c r="B29" s="416"/>
      <c r="C29" s="417"/>
      <c r="D29" s="160" t="s">
        <v>1377</v>
      </c>
      <c r="E29" s="124" t="s">
        <v>3018</v>
      </c>
      <c r="F29" s="369">
        <v>4100126753</v>
      </c>
      <c r="G29" s="370"/>
      <c r="H29" s="371" t="s">
        <v>1467</v>
      </c>
      <c r="I29" s="372"/>
      <c r="J29" s="369" t="s">
        <v>1009</v>
      </c>
      <c r="K29" s="368"/>
      <c r="L29" s="7" t="s">
        <v>387</v>
      </c>
      <c r="M29" s="8">
        <v>90</v>
      </c>
      <c r="N29" s="83"/>
      <c r="O29" s="60">
        <v>7</v>
      </c>
    </row>
    <row r="30" spans="1:15" ht="15" x14ac:dyDescent="0.25">
      <c r="A30" s="1"/>
      <c r="B30" s="416"/>
      <c r="C30" s="417"/>
      <c r="D30" s="160" t="s">
        <v>1377</v>
      </c>
      <c r="E30" s="124" t="s">
        <v>3018</v>
      </c>
      <c r="F30" s="369">
        <v>4100126753</v>
      </c>
      <c r="G30" s="370"/>
      <c r="H30" s="371" t="s">
        <v>1467</v>
      </c>
      <c r="I30" s="372"/>
      <c r="J30" s="369" t="s">
        <v>1009</v>
      </c>
      <c r="K30" s="368"/>
      <c r="L30" s="7" t="s">
        <v>415</v>
      </c>
      <c r="M30" s="8">
        <v>75</v>
      </c>
      <c r="N30" s="83"/>
      <c r="O30" s="60">
        <v>11</v>
      </c>
    </row>
    <row r="31" spans="1:15" ht="15" x14ac:dyDescent="0.25">
      <c r="A31" s="1"/>
      <c r="B31" s="416"/>
      <c r="C31" s="417"/>
      <c r="D31" s="160" t="s">
        <v>1377</v>
      </c>
      <c r="E31" s="124" t="s">
        <v>3018</v>
      </c>
      <c r="F31" s="369">
        <v>4100126753</v>
      </c>
      <c r="G31" s="370"/>
      <c r="H31" s="371" t="s">
        <v>1467</v>
      </c>
      <c r="I31" s="372"/>
      <c r="J31" s="369" t="s">
        <v>1009</v>
      </c>
      <c r="K31" s="368"/>
      <c r="L31" s="7" t="s">
        <v>415</v>
      </c>
      <c r="M31" s="8">
        <v>80</v>
      </c>
      <c r="N31" s="83"/>
      <c r="O31" s="60">
        <v>8</v>
      </c>
    </row>
    <row r="32" spans="1:15" ht="15" x14ac:dyDescent="0.25">
      <c r="A32" s="1"/>
      <c r="B32" s="416"/>
      <c r="C32" s="417"/>
      <c r="D32" s="160" t="s">
        <v>1377</v>
      </c>
      <c r="E32" s="124" t="s">
        <v>3018</v>
      </c>
      <c r="F32" s="369">
        <v>4100126753</v>
      </c>
      <c r="G32" s="370"/>
      <c r="H32" s="371" t="s">
        <v>1467</v>
      </c>
      <c r="I32" s="372"/>
      <c r="J32" s="369" t="s">
        <v>1009</v>
      </c>
      <c r="K32" s="368"/>
      <c r="L32" s="7" t="s">
        <v>415</v>
      </c>
      <c r="M32" s="8">
        <v>85</v>
      </c>
      <c r="N32" s="83"/>
      <c r="O32" s="60">
        <v>6</v>
      </c>
    </row>
    <row r="33" spans="1:15" ht="15" x14ac:dyDescent="0.25">
      <c r="A33" s="1"/>
      <c r="B33" s="40"/>
      <c r="C33" s="36"/>
      <c r="D33" s="160" t="s">
        <v>1377</v>
      </c>
      <c r="E33" s="124" t="s">
        <v>3018</v>
      </c>
      <c r="F33" s="369">
        <v>4100126753</v>
      </c>
      <c r="G33" s="370"/>
      <c r="H33" s="371" t="s">
        <v>1467</v>
      </c>
      <c r="I33" s="372"/>
      <c r="J33" s="369" t="s">
        <v>1009</v>
      </c>
      <c r="K33" s="368"/>
      <c r="L33" s="7" t="s">
        <v>415</v>
      </c>
      <c r="M33" s="8">
        <v>90</v>
      </c>
      <c r="N33" s="83"/>
      <c r="O33" s="60">
        <v>13</v>
      </c>
    </row>
    <row r="34" spans="1:15" ht="15" x14ac:dyDescent="0.25">
      <c r="A34" s="1"/>
      <c r="B34" s="416"/>
      <c r="C34" s="411"/>
      <c r="D34" s="160" t="s">
        <v>3006</v>
      </c>
      <c r="E34" s="124" t="s">
        <v>3018</v>
      </c>
      <c r="F34" s="375">
        <v>4100127129</v>
      </c>
      <c r="G34" s="367"/>
      <c r="H34" s="377" t="s">
        <v>3019</v>
      </c>
      <c r="I34" s="371"/>
      <c r="J34" s="375" t="s">
        <v>1009</v>
      </c>
      <c r="K34" s="367"/>
      <c r="L34" s="7" t="s">
        <v>387</v>
      </c>
      <c r="M34" s="8"/>
      <c r="N34" s="83"/>
      <c r="O34" s="60">
        <v>13</v>
      </c>
    </row>
    <row r="35" spans="1:15" ht="15" x14ac:dyDescent="0.25">
      <c r="A35" s="1"/>
      <c r="B35" s="365"/>
      <c r="C35" s="351"/>
      <c r="D35" s="160" t="s">
        <v>3006</v>
      </c>
      <c r="E35" s="124" t="s">
        <v>3018</v>
      </c>
      <c r="F35" s="375">
        <v>4100127130</v>
      </c>
      <c r="G35" s="367"/>
      <c r="H35" s="377" t="s">
        <v>3007</v>
      </c>
      <c r="I35" s="371"/>
      <c r="J35" s="375" t="s">
        <v>1009</v>
      </c>
      <c r="K35" s="367"/>
      <c r="L35" s="7" t="s">
        <v>3008</v>
      </c>
      <c r="M35" s="8"/>
      <c r="N35" s="84"/>
      <c r="O35" s="60">
        <v>13</v>
      </c>
    </row>
    <row r="36" spans="1:15" ht="15" x14ac:dyDescent="0.25">
      <c r="A36" s="1"/>
      <c r="B36" s="365">
        <v>3</v>
      </c>
      <c r="C36" s="366"/>
      <c r="D36" s="160" t="s">
        <v>2466</v>
      </c>
      <c r="E36" s="124" t="s">
        <v>3018</v>
      </c>
      <c r="F36" s="369">
        <v>4100126757</v>
      </c>
      <c r="G36" s="370"/>
      <c r="H36" s="371" t="s">
        <v>2467</v>
      </c>
      <c r="I36" s="372"/>
      <c r="J36" s="369" t="s">
        <v>1009</v>
      </c>
      <c r="K36" s="368"/>
      <c r="L36" s="7" t="s">
        <v>387</v>
      </c>
      <c r="M36" s="8"/>
      <c r="N36" s="84">
        <v>8.1999999999999993</v>
      </c>
      <c r="O36" s="60">
        <v>11</v>
      </c>
    </row>
    <row r="37" spans="1:15" ht="15" x14ac:dyDescent="0.25">
      <c r="A37" s="1"/>
      <c r="B37" s="375">
        <v>4</v>
      </c>
      <c r="C37" s="376"/>
      <c r="D37" s="160" t="s">
        <v>2466</v>
      </c>
      <c r="E37" s="124" t="s">
        <v>3018</v>
      </c>
      <c r="F37" s="369">
        <v>4100126757</v>
      </c>
      <c r="G37" s="370"/>
      <c r="H37" s="371" t="s">
        <v>2467</v>
      </c>
      <c r="I37" s="372"/>
      <c r="J37" s="369" t="s">
        <v>1009</v>
      </c>
      <c r="K37" s="368"/>
      <c r="L37" s="7" t="s">
        <v>387</v>
      </c>
      <c r="M37" s="8"/>
      <c r="N37" s="81">
        <v>8.1999999999999993</v>
      </c>
      <c r="O37" s="60">
        <v>11</v>
      </c>
    </row>
    <row r="38" spans="1:15" ht="15" x14ac:dyDescent="0.25">
      <c r="A38" s="1"/>
      <c r="B38" s="375">
        <v>5</v>
      </c>
      <c r="C38" s="376"/>
      <c r="D38" s="160" t="s">
        <v>2466</v>
      </c>
      <c r="E38" s="124" t="s">
        <v>3018</v>
      </c>
      <c r="F38" s="369">
        <v>4100126757</v>
      </c>
      <c r="G38" s="370"/>
      <c r="H38" s="371" t="s">
        <v>2467</v>
      </c>
      <c r="I38" s="372"/>
      <c r="J38" s="369" t="s">
        <v>1009</v>
      </c>
      <c r="K38" s="368"/>
      <c r="L38" s="7" t="s">
        <v>387</v>
      </c>
      <c r="M38" s="8"/>
      <c r="N38" s="81">
        <v>8.94</v>
      </c>
      <c r="O38" s="60">
        <v>12</v>
      </c>
    </row>
    <row r="39" spans="1:15" ht="15" x14ac:dyDescent="0.25">
      <c r="A39" s="1"/>
      <c r="B39" s="375">
        <v>6</v>
      </c>
      <c r="C39" s="376"/>
      <c r="D39" s="160" t="s">
        <v>3004</v>
      </c>
      <c r="E39" s="124" t="s">
        <v>3018</v>
      </c>
      <c r="F39" s="369">
        <v>4100126759</v>
      </c>
      <c r="G39" s="370"/>
      <c r="H39" s="371" t="s">
        <v>3005</v>
      </c>
      <c r="I39" s="372"/>
      <c r="J39" s="369" t="s">
        <v>1009</v>
      </c>
      <c r="K39" s="368"/>
      <c r="L39" s="7" t="s">
        <v>387</v>
      </c>
      <c r="M39" s="8"/>
      <c r="N39" s="81">
        <v>6.66</v>
      </c>
      <c r="O39" s="60">
        <v>10</v>
      </c>
    </row>
    <row r="40" spans="1:15" ht="15" x14ac:dyDescent="0.25">
      <c r="A40" s="1"/>
      <c r="B40" s="375">
        <v>7</v>
      </c>
      <c r="C40" s="376"/>
      <c r="D40" s="160" t="s">
        <v>3004</v>
      </c>
      <c r="E40" s="124" t="s">
        <v>3018</v>
      </c>
      <c r="F40" s="369">
        <v>4100126759</v>
      </c>
      <c r="G40" s="370"/>
      <c r="H40" s="371" t="s">
        <v>3005</v>
      </c>
      <c r="I40" s="372"/>
      <c r="J40" s="369" t="s">
        <v>1009</v>
      </c>
      <c r="K40" s="368"/>
      <c r="L40" s="7" t="s">
        <v>387</v>
      </c>
      <c r="M40" s="8"/>
      <c r="N40" s="81">
        <v>6.66</v>
      </c>
      <c r="O40" s="60">
        <v>10</v>
      </c>
    </row>
    <row r="41" spans="1:15" ht="15" x14ac:dyDescent="0.25">
      <c r="A41" s="1"/>
      <c r="B41" s="375">
        <v>8</v>
      </c>
      <c r="C41" s="376"/>
      <c r="D41" s="160" t="s">
        <v>3004</v>
      </c>
      <c r="E41" s="124" t="s">
        <v>3018</v>
      </c>
      <c r="F41" s="369">
        <v>4100126759</v>
      </c>
      <c r="G41" s="370"/>
      <c r="H41" s="371" t="s">
        <v>3005</v>
      </c>
      <c r="I41" s="372"/>
      <c r="J41" s="369" t="s">
        <v>1009</v>
      </c>
      <c r="K41" s="368"/>
      <c r="L41" s="7" t="s">
        <v>387</v>
      </c>
      <c r="M41" s="8"/>
      <c r="N41" s="81">
        <v>6.66</v>
      </c>
      <c r="O41" s="60">
        <v>10</v>
      </c>
    </row>
    <row r="42" spans="1:15" ht="15" x14ac:dyDescent="0.25">
      <c r="A42" s="1"/>
      <c r="B42" s="76"/>
      <c r="C42" s="65"/>
      <c r="D42" s="392"/>
      <c r="E42" s="393"/>
      <c r="F42" s="393"/>
      <c r="G42" s="393"/>
      <c r="H42" s="393"/>
      <c r="I42" s="62"/>
      <c r="J42" s="50"/>
      <c r="K42" s="61"/>
      <c r="L42" s="8"/>
      <c r="M42" s="8"/>
      <c r="N42" s="139">
        <f>SUM(N18:N41)</f>
        <v>66.059999999999988</v>
      </c>
      <c r="O42" s="60"/>
    </row>
    <row r="43" spans="1:15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79"/>
      <c r="N43" s="75"/>
      <c r="O43" s="73">
        <f>SUM(O18:O41)</f>
        <v>227</v>
      </c>
    </row>
    <row r="44" spans="1:15" ht="15" x14ac:dyDescent="0.25">
      <c r="A44" s="1"/>
      <c r="B44" s="20"/>
      <c r="C44" s="45"/>
      <c r="D44" s="20"/>
      <c r="E44" s="45"/>
      <c r="F44" s="20"/>
      <c r="H44" s="3"/>
      <c r="J44" s="20"/>
      <c r="K44" s="45"/>
      <c r="L44" s="1"/>
      <c r="M44" s="1"/>
      <c r="N44" s="86"/>
    </row>
    <row r="45" spans="1:15" ht="3.75" customHeight="1" x14ac:dyDescent="0.25">
      <c r="A45" s="1"/>
      <c r="B45" s="1"/>
      <c r="C45" s="1"/>
      <c r="D45" s="17"/>
      <c r="E45" s="20"/>
      <c r="F45" s="20"/>
      <c r="G45" s="3"/>
      <c r="H45" s="3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49</v>
      </c>
      <c r="E46" s="1" t="s">
        <v>3020</v>
      </c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 t="s">
        <v>3021</v>
      </c>
      <c r="E47" s="3"/>
      <c r="F47" s="3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 t="s">
        <v>1633</v>
      </c>
      <c r="E48" s="23"/>
      <c r="F48" s="23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 t="s">
        <v>1822</v>
      </c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 t="s">
        <v>1466</v>
      </c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autoFilter ref="B16:O21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105">
    <mergeCell ref="B41:C41"/>
    <mergeCell ref="F41:G41"/>
    <mergeCell ref="H41:I41"/>
    <mergeCell ref="J41:K41"/>
    <mergeCell ref="B38:C38"/>
    <mergeCell ref="F38:G38"/>
    <mergeCell ref="H38:I38"/>
    <mergeCell ref="J38:K38"/>
    <mergeCell ref="B39:C39"/>
    <mergeCell ref="F39:G39"/>
    <mergeCell ref="H39:I39"/>
    <mergeCell ref="J39:K39"/>
    <mergeCell ref="B36:C36"/>
    <mergeCell ref="F36:G36"/>
    <mergeCell ref="H36:I36"/>
    <mergeCell ref="J36:K36"/>
    <mergeCell ref="B37:C37"/>
    <mergeCell ref="F37:G37"/>
    <mergeCell ref="H37:I37"/>
    <mergeCell ref="J37:K37"/>
    <mergeCell ref="B40:C40"/>
    <mergeCell ref="F40:G40"/>
    <mergeCell ref="H40:I40"/>
    <mergeCell ref="J40:K40"/>
    <mergeCell ref="B32:C32"/>
    <mergeCell ref="F32:G32"/>
    <mergeCell ref="H32:I32"/>
    <mergeCell ref="J32:K32"/>
    <mergeCell ref="B35:C35"/>
    <mergeCell ref="F35:G35"/>
    <mergeCell ref="H35:I35"/>
    <mergeCell ref="J35:K35"/>
    <mergeCell ref="F33:G33"/>
    <mergeCell ref="H33:I33"/>
    <mergeCell ref="J33:K33"/>
    <mergeCell ref="B34:C34"/>
    <mergeCell ref="F34:G34"/>
    <mergeCell ref="H34:I34"/>
    <mergeCell ref="J34:K34"/>
    <mergeCell ref="H25:I25"/>
    <mergeCell ref="J25:K25"/>
    <mergeCell ref="B30:C30"/>
    <mergeCell ref="F30:G30"/>
    <mergeCell ref="H30:I30"/>
    <mergeCell ref="J30:K30"/>
    <mergeCell ref="B31:C31"/>
    <mergeCell ref="F31:G31"/>
    <mergeCell ref="H31:I31"/>
    <mergeCell ref="J31:K31"/>
    <mergeCell ref="B28:C28"/>
    <mergeCell ref="F28:G28"/>
    <mergeCell ref="H28:I28"/>
    <mergeCell ref="J28:K28"/>
    <mergeCell ref="B29:C29"/>
    <mergeCell ref="F29:G29"/>
    <mergeCell ref="H29:I29"/>
    <mergeCell ref="J29:K29"/>
    <mergeCell ref="D42:H42"/>
    <mergeCell ref="B43:L43"/>
    <mergeCell ref="B22:C22"/>
    <mergeCell ref="F22:G22"/>
    <mergeCell ref="H22:I22"/>
    <mergeCell ref="J22:K22"/>
    <mergeCell ref="B23:C23"/>
    <mergeCell ref="F23:G23"/>
    <mergeCell ref="H23:I23"/>
    <mergeCell ref="J23:K23"/>
    <mergeCell ref="B26:C26"/>
    <mergeCell ref="F26:G26"/>
    <mergeCell ref="H26:I26"/>
    <mergeCell ref="J26:K26"/>
    <mergeCell ref="B27:C27"/>
    <mergeCell ref="F27:G27"/>
    <mergeCell ref="H27:I27"/>
    <mergeCell ref="J27:K27"/>
    <mergeCell ref="B24:C24"/>
    <mergeCell ref="F24:G24"/>
    <mergeCell ref="H24:I24"/>
    <mergeCell ref="J24:K24"/>
    <mergeCell ref="B25:C25"/>
    <mergeCell ref="F25:G25"/>
    <mergeCell ref="B21:C21"/>
    <mergeCell ref="F21:G21"/>
    <mergeCell ref="H21:I21"/>
    <mergeCell ref="J21:K21"/>
    <mergeCell ref="B18:C18"/>
    <mergeCell ref="F18:G18"/>
    <mergeCell ref="H18:I18"/>
    <mergeCell ref="J18:K18"/>
    <mergeCell ref="B19:C19"/>
    <mergeCell ref="F19:G19"/>
    <mergeCell ref="H19:I19"/>
    <mergeCell ref="J19:K19"/>
    <mergeCell ref="E6:J6"/>
    <mergeCell ref="E10:K10"/>
    <mergeCell ref="E12:F12"/>
    <mergeCell ref="M14:N14"/>
    <mergeCell ref="B16:C16"/>
    <mergeCell ref="F16:G16"/>
    <mergeCell ref="H16:I16"/>
    <mergeCell ref="J16:K16"/>
    <mergeCell ref="B20:C20"/>
    <mergeCell ref="F20:G20"/>
    <mergeCell ref="H20:I20"/>
    <mergeCell ref="J20:K20"/>
  </mergeCells>
  <phoneticPr fontId="23" type="noConversion"/>
  <hyperlinks>
    <hyperlink ref="M4" r:id="rId1" xr:uid="{0FAD0518-6708-4397-9631-C2B64006EE38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0AFB-0865-46BB-921D-111ACDDE5191}">
  <dimension ref="A1:O312"/>
  <sheetViews>
    <sheetView topLeftCell="A7" workbookViewId="0">
      <selection activeCell="O32" sqref="O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3011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260140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SUM(N18:N32)+8.55</f>
        <v>92.129999999999981</v>
      </c>
      <c r="O17" s="60"/>
    </row>
    <row r="18" spans="1:15" ht="15" customHeight="1" x14ac:dyDescent="0.25">
      <c r="B18" s="378">
        <v>1</v>
      </c>
      <c r="C18" s="379"/>
      <c r="D18" s="367" t="s">
        <v>1377</v>
      </c>
      <c r="E18" s="368"/>
      <c r="F18" s="9" t="s">
        <v>3015</v>
      </c>
      <c r="G18" s="369">
        <v>4100126732</v>
      </c>
      <c r="H18" s="370"/>
      <c r="I18" s="371" t="s">
        <v>1467</v>
      </c>
      <c r="J18" s="372"/>
      <c r="K18" s="124" t="s">
        <v>76</v>
      </c>
      <c r="L18" s="7" t="s">
        <v>387</v>
      </c>
      <c r="M18" s="8">
        <v>75</v>
      </c>
      <c r="N18" s="82">
        <v>7.86</v>
      </c>
      <c r="O18" s="60">
        <v>20</v>
      </c>
    </row>
    <row r="19" spans="1:15" ht="15" customHeight="1" x14ac:dyDescent="0.25">
      <c r="B19" s="40"/>
      <c r="C19" s="36"/>
      <c r="D19" s="367" t="s">
        <v>1377</v>
      </c>
      <c r="E19" s="368"/>
      <c r="F19" s="9" t="s">
        <v>3015</v>
      </c>
      <c r="G19" s="369">
        <v>4100126732</v>
      </c>
      <c r="H19" s="370"/>
      <c r="I19" s="371" t="s">
        <v>1467</v>
      </c>
      <c r="J19" s="372"/>
      <c r="K19" s="124" t="s">
        <v>76</v>
      </c>
      <c r="L19" s="7" t="s">
        <v>387</v>
      </c>
      <c r="M19" s="8">
        <v>80</v>
      </c>
      <c r="N19" s="83"/>
      <c r="O19" s="60">
        <v>30</v>
      </c>
    </row>
    <row r="20" spans="1:15" ht="15" customHeight="1" x14ac:dyDescent="0.25">
      <c r="B20" s="40"/>
      <c r="C20" s="36"/>
      <c r="D20" s="367" t="s">
        <v>1377</v>
      </c>
      <c r="E20" s="368"/>
      <c r="F20" s="9" t="s">
        <v>3015</v>
      </c>
      <c r="G20" s="369">
        <v>4100126732</v>
      </c>
      <c r="H20" s="370"/>
      <c r="I20" s="371" t="s">
        <v>1467</v>
      </c>
      <c r="J20" s="372"/>
      <c r="K20" s="124" t="s">
        <v>76</v>
      </c>
      <c r="L20" s="7" t="s">
        <v>415</v>
      </c>
      <c r="M20" s="8">
        <v>75</v>
      </c>
      <c r="N20" s="83"/>
      <c r="O20" s="60">
        <v>20</v>
      </c>
    </row>
    <row r="21" spans="1:15" ht="15" customHeight="1" x14ac:dyDescent="0.25">
      <c r="B21" s="40"/>
      <c r="C21" s="36"/>
      <c r="D21" s="367" t="s">
        <v>1377</v>
      </c>
      <c r="E21" s="368"/>
      <c r="F21" s="9" t="s">
        <v>3015</v>
      </c>
      <c r="G21" s="369">
        <v>4100126732</v>
      </c>
      <c r="H21" s="370"/>
      <c r="I21" s="371" t="s">
        <v>1467</v>
      </c>
      <c r="J21" s="372"/>
      <c r="K21" s="124" t="s">
        <v>76</v>
      </c>
      <c r="L21" s="7" t="s">
        <v>415</v>
      </c>
      <c r="M21" s="8">
        <v>80</v>
      </c>
      <c r="N21" s="83"/>
      <c r="O21" s="60">
        <v>20</v>
      </c>
    </row>
    <row r="22" spans="1:15" ht="15" customHeight="1" x14ac:dyDescent="0.25">
      <c r="B22" s="375">
        <v>2</v>
      </c>
      <c r="C22" s="376"/>
      <c r="D22" s="367" t="s">
        <v>2466</v>
      </c>
      <c r="E22" s="368"/>
      <c r="F22" s="9" t="s">
        <v>3015</v>
      </c>
      <c r="G22" s="369">
        <v>4100126734</v>
      </c>
      <c r="H22" s="370"/>
      <c r="I22" s="371" t="s">
        <v>2467</v>
      </c>
      <c r="J22" s="372"/>
      <c r="K22" s="124" t="s">
        <v>76</v>
      </c>
      <c r="L22" s="7" t="s">
        <v>387</v>
      </c>
      <c r="M22" s="8"/>
      <c r="N22" s="81">
        <v>7.48</v>
      </c>
      <c r="O22" s="60">
        <v>10</v>
      </c>
    </row>
    <row r="23" spans="1:15" ht="15" customHeight="1" x14ac:dyDescent="0.25">
      <c r="B23" s="375">
        <v>3</v>
      </c>
      <c r="C23" s="376"/>
      <c r="D23" s="367" t="s">
        <v>2466</v>
      </c>
      <c r="E23" s="368"/>
      <c r="F23" s="9" t="s">
        <v>3015</v>
      </c>
      <c r="G23" s="369">
        <v>4100126734</v>
      </c>
      <c r="H23" s="370"/>
      <c r="I23" s="371" t="s">
        <v>2467</v>
      </c>
      <c r="J23" s="372"/>
      <c r="K23" s="124" t="s">
        <v>76</v>
      </c>
      <c r="L23" s="7" t="s">
        <v>387</v>
      </c>
      <c r="M23" s="8"/>
      <c r="N23" s="81">
        <v>7.48</v>
      </c>
      <c r="O23" s="60">
        <v>10</v>
      </c>
    </row>
    <row r="24" spans="1:15" ht="15" customHeight="1" x14ac:dyDescent="0.25">
      <c r="B24" s="375">
        <v>4</v>
      </c>
      <c r="C24" s="376"/>
      <c r="D24" s="367" t="s">
        <v>2466</v>
      </c>
      <c r="E24" s="368"/>
      <c r="F24" s="9" t="s">
        <v>3015</v>
      </c>
      <c r="G24" s="369">
        <v>4100126734</v>
      </c>
      <c r="H24" s="370"/>
      <c r="I24" s="371" t="s">
        <v>2467</v>
      </c>
      <c r="J24" s="372"/>
      <c r="K24" s="124" t="s">
        <v>76</v>
      </c>
      <c r="L24" s="7" t="s">
        <v>387</v>
      </c>
      <c r="M24" s="8"/>
      <c r="N24" s="81">
        <v>7.48</v>
      </c>
      <c r="O24" s="60">
        <v>10</v>
      </c>
    </row>
    <row r="25" spans="1:15" ht="15" customHeight="1" x14ac:dyDescent="0.25">
      <c r="B25" s="375">
        <v>5</v>
      </c>
      <c r="C25" s="376"/>
      <c r="D25" s="367" t="s">
        <v>3004</v>
      </c>
      <c r="E25" s="368"/>
      <c r="F25" s="9" t="s">
        <v>3015</v>
      </c>
      <c r="G25" s="369">
        <v>4100126735</v>
      </c>
      <c r="H25" s="370"/>
      <c r="I25" s="371" t="s">
        <v>3005</v>
      </c>
      <c r="J25" s="372"/>
      <c r="K25" s="124" t="s">
        <v>76</v>
      </c>
      <c r="L25" s="7" t="s">
        <v>387</v>
      </c>
      <c r="M25" s="8"/>
      <c r="N25" s="81">
        <v>6.66</v>
      </c>
      <c r="O25" s="60">
        <v>10</v>
      </c>
    </row>
    <row r="26" spans="1:15" ht="15" customHeight="1" x14ac:dyDescent="0.25">
      <c r="B26" s="375">
        <v>6</v>
      </c>
      <c r="C26" s="376"/>
      <c r="D26" s="367" t="s">
        <v>3004</v>
      </c>
      <c r="E26" s="368"/>
      <c r="F26" s="9" t="s">
        <v>3015</v>
      </c>
      <c r="G26" s="369">
        <v>4100126735</v>
      </c>
      <c r="H26" s="370"/>
      <c r="I26" s="371" t="s">
        <v>3005</v>
      </c>
      <c r="J26" s="372"/>
      <c r="K26" s="124" t="s">
        <v>76</v>
      </c>
      <c r="L26" s="7" t="s">
        <v>387</v>
      </c>
      <c r="M26" s="8"/>
      <c r="N26" s="81">
        <v>6.66</v>
      </c>
      <c r="O26" s="60">
        <v>10</v>
      </c>
    </row>
    <row r="27" spans="1:15" ht="15" customHeight="1" x14ac:dyDescent="0.25">
      <c r="B27" s="375">
        <v>7</v>
      </c>
      <c r="C27" s="376"/>
      <c r="D27" s="367" t="s">
        <v>3004</v>
      </c>
      <c r="E27" s="368"/>
      <c r="F27" s="9" t="s">
        <v>3015</v>
      </c>
      <c r="G27" s="369">
        <v>4100126735</v>
      </c>
      <c r="H27" s="370"/>
      <c r="I27" s="371" t="s">
        <v>3005</v>
      </c>
      <c r="J27" s="372"/>
      <c r="K27" s="124" t="s">
        <v>76</v>
      </c>
      <c r="L27" s="7" t="s">
        <v>387</v>
      </c>
      <c r="M27" s="8"/>
      <c r="N27" s="81">
        <v>6.66</v>
      </c>
      <c r="O27" s="60">
        <v>10</v>
      </c>
    </row>
    <row r="28" spans="1:15" ht="15" customHeight="1" x14ac:dyDescent="0.25">
      <c r="B28" s="375">
        <v>8</v>
      </c>
      <c r="C28" s="376"/>
      <c r="D28" s="367" t="s">
        <v>3004</v>
      </c>
      <c r="E28" s="368"/>
      <c r="F28" s="9" t="s">
        <v>3015</v>
      </c>
      <c r="G28" s="369">
        <v>4100126735</v>
      </c>
      <c r="H28" s="370"/>
      <c r="I28" s="371" t="s">
        <v>3005</v>
      </c>
      <c r="J28" s="372"/>
      <c r="K28" s="124" t="s">
        <v>76</v>
      </c>
      <c r="L28" s="7" t="s">
        <v>387</v>
      </c>
      <c r="M28" s="8"/>
      <c r="N28" s="81">
        <v>6.66</v>
      </c>
      <c r="O28" s="60">
        <v>10</v>
      </c>
    </row>
    <row r="29" spans="1:15" ht="15" customHeight="1" x14ac:dyDescent="0.25">
      <c r="B29" s="375">
        <v>9</v>
      </c>
      <c r="C29" s="376"/>
      <c r="D29" s="367" t="s">
        <v>3004</v>
      </c>
      <c r="E29" s="368"/>
      <c r="F29" s="9" t="s">
        <v>3015</v>
      </c>
      <c r="G29" s="369">
        <v>4100126735</v>
      </c>
      <c r="H29" s="370"/>
      <c r="I29" s="371" t="s">
        <v>3005</v>
      </c>
      <c r="J29" s="372"/>
      <c r="K29" s="124" t="s">
        <v>76</v>
      </c>
      <c r="L29" s="7" t="s">
        <v>387</v>
      </c>
      <c r="M29" s="8"/>
      <c r="N29" s="81">
        <v>6.66</v>
      </c>
      <c r="O29" s="60">
        <v>10</v>
      </c>
    </row>
    <row r="30" spans="1:15" ht="15" customHeight="1" x14ac:dyDescent="0.25">
      <c r="B30" s="375">
        <v>10</v>
      </c>
      <c r="C30" s="376"/>
      <c r="D30" s="367" t="s">
        <v>3004</v>
      </c>
      <c r="E30" s="368"/>
      <c r="F30" s="9" t="s">
        <v>3015</v>
      </c>
      <c r="G30" s="369">
        <v>4100126735</v>
      </c>
      <c r="H30" s="370"/>
      <c r="I30" s="371" t="s">
        <v>3005</v>
      </c>
      <c r="J30" s="372"/>
      <c r="K30" s="124" t="s">
        <v>76</v>
      </c>
      <c r="L30" s="7" t="s">
        <v>387</v>
      </c>
      <c r="M30" s="8"/>
      <c r="N30" s="81">
        <v>6.66</v>
      </c>
      <c r="O30" s="60">
        <v>10</v>
      </c>
    </row>
    <row r="31" spans="1:15" ht="15" customHeight="1" x14ac:dyDescent="0.25">
      <c r="B31" s="375">
        <v>11</v>
      </c>
      <c r="C31" s="376"/>
      <c r="D31" s="367" t="s">
        <v>3004</v>
      </c>
      <c r="E31" s="368"/>
      <c r="F31" s="9" t="s">
        <v>3015</v>
      </c>
      <c r="G31" s="369">
        <v>4100126735</v>
      </c>
      <c r="H31" s="370"/>
      <c r="I31" s="371" t="s">
        <v>3005</v>
      </c>
      <c r="J31" s="372"/>
      <c r="K31" s="124" t="s">
        <v>76</v>
      </c>
      <c r="L31" s="7" t="s">
        <v>387</v>
      </c>
      <c r="M31" s="8"/>
      <c r="N31" s="81">
        <v>6.66</v>
      </c>
      <c r="O31" s="60">
        <v>10</v>
      </c>
    </row>
    <row r="32" spans="1:15" ht="15" customHeight="1" x14ac:dyDescent="0.25">
      <c r="B32" s="375">
        <v>12</v>
      </c>
      <c r="C32" s="376"/>
      <c r="D32" s="367" t="s">
        <v>3004</v>
      </c>
      <c r="E32" s="368"/>
      <c r="F32" s="9" t="s">
        <v>3015</v>
      </c>
      <c r="G32" s="369">
        <v>4100126735</v>
      </c>
      <c r="H32" s="370"/>
      <c r="I32" s="371" t="s">
        <v>3005</v>
      </c>
      <c r="J32" s="372"/>
      <c r="K32" s="124" t="s">
        <v>76</v>
      </c>
      <c r="L32" s="7" t="s">
        <v>387</v>
      </c>
      <c r="M32" s="8"/>
      <c r="N32" s="81">
        <v>6.66</v>
      </c>
      <c r="O32" s="60">
        <v>10</v>
      </c>
    </row>
    <row r="33" spans="1:15" ht="15" x14ac:dyDescent="0.25">
      <c r="A33" s="1"/>
      <c r="B33" s="365"/>
      <c r="C33" s="366"/>
      <c r="D33" s="367"/>
      <c r="E33" s="368"/>
      <c r="F33" s="122"/>
      <c r="G33" s="369"/>
      <c r="H33" s="370"/>
      <c r="I33" s="391"/>
      <c r="J33" s="370"/>
      <c r="K33" s="124"/>
      <c r="L33" s="7"/>
      <c r="M33" s="11"/>
      <c r="N33" s="84"/>
      <c r="O33" s="60"/>
    </row>
    <row r="34" spans="1:15" ht="15" x14ac:dyDescent="0.25">
      <c r="A34" s="1"/>
      <c r="B34" s="76"/>
      <c r="C34" s="65"/>
      <c r="D34" s="392"/>
      <c r="E34" s="393"/>
      <c r="F34" s="393"/>
      <c r="G34" s="393"/>
      <c r="H34" s="393"/>
      <c r="I34" s="393"/>
      <c r="J34" s="62"/>
      <c r="K34" s="50"/>
      <c r="L34" s="8"/>
      <c r="M34" s="8"/>
      <c r="N34" s="139">
        <f>SUM(N18:N32)</f>
        <v>83.579999999999984</v>
      </c>
      <c r="O34" s="60"/>
    </row>
    <row r="35" spans="1:15" ht="15.75" x14ac:dyDescent="0.25">
      <c r="A35" s="1"/>
      <c r="B35" s="356" t="s">
        <v>29</v>
      </c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79"/>
      <c r="N35" s="75"/>
      <c r="O35" s="73">
        <f>SUM(O18:O33)</f>
        <v>200</v>
      </c>
    </row>
    <row r="36" spans="1:15" ht="15" x14ac:dyDescent="0.25">
      <c r="A36" s="1"/>
      <c r="B36" s="20"/>
      <c r="C36" s="45"/>
      <c r="D36" s="20"/>
      <c r="E36" s="45"/>
      <c r="F36" s="45"/>
      <c r="G36" s="20"/>
      <c r="I36" s="3"/>
      <c r="K36" s="20"/>
      <c r="L36" s="1"/>
      <c r="M36" s="1"/>
      <c r="N36" s="86"/>
    </row>
    <row r="37" spans="1:15" ht="3.75" customHeight="1" x14ac:dyDescent="0.25">
      <c r="A37" s="1"/>
      <c r="B37" s="1"/>
      <c r="C37" s="1"/>
      <c r="D37" s="17"/>
      <c r="E37" s="20"/>
      <c r="F37" s="20"/>
      <c r="G37" s="20"/>
      <c r="H37" s="3"/>
      <c r="I37" s="3"/>
      <c r="J37" s="1"/>
      <c r="K37" s="1"/>
      <c r="L37" s="1"/>
      <c r="M37" s="1"/>
      <c r="N37" s="1"/>
    </row>
    <row r="38" spans="1:15" ht="15" customHeight="1" x14ac:dyDescent="0.25">
      <c r="A38" s="1"/>
      <c r="B38" s="1"/>
      <c r="C38" s="1"/>
      <c r="D38" s="1" t="s">
        <v>49</v>
      </c>
      <c r="E38" s="1" t="s">
        <v>3016</v>
      </c>
      <c r="I38" s="1"/>
      <c r="J38" s="1"/>
      <c r="K38" s="1"/>
      <c r="L38" s="1"/>
      <c r="M38" s="1"/>
      <c r="N38" s="1"/>
    </row>
    <row r="39" spans="1:15" ht="15" x14ac:dyDescent="0.25">
      <c r="A39" s="1"/>
      <c r="B39" s="1"/>
      <c r="C39" s="1"/>
      <c r="D39" s="1" t="s">
        <v>3017</v>
      </c>
      <c r="E39" s="3"/>
      <c r="F39" s="3"/>
      <c r="G39" s="1"/>
      <c r="H39" s="1"/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 t="s">
        <v>1777</v>
      </c>
      <c r="E40" s="23"/>
      <c r="F40" s="23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 t="s">
        <v>2016</v>
      </c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 t="s">
        <v>1324</v>
      </c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296" ht="8.25" customHeight="1" x14ac:dyDescent="0.2"/>
    <row r="298" ht="8.25" customHeight="1" x14ac:dyDescent="0.2"/>
    <row r="300" ht="9" customHeight="1" x14ac:dyDescent="0.2"/>
    <row r="302" ht="7.5" customHeight="1" x14ac:dyDescent="0.2"/>
    <row r="304" ht="6.75" customHeight="1" x14ac:dyDescent="0.2"/>
    <row r="306" ht="7.5" customHeight="1" x14ac:dyDescent="0.2"/>
    <row r="308" ht="9" customHeight="1" x14ac:dyDescent="0.2"/>
    <row r="310" ht="7.5" customHeight="1" x14ac:dyDescent="0.2"/>
    <row r="312" ht="8.25" customHeight="1" x14ac:dyDescent="0.2"/>
  </sheetData>
  <mergeCells count="72">
    <mergeCell ref="B28:C28"/>
    <mergeCell ref="D28:E28"/>
    <mergeCell ref="G28:H28"/>
    <mergeCell ref="I28:J28"/>
    <mergeCell ref="B32:C32"/>
    <mergeCell ref="D32:E32"/>
    <mergeCell ref="G32:H32"/>
    <mergeCell ref="I32:J32"/>
    <mergeCell ref="B30:C30"/>
    <mergeCell ref="D30:E30"/>
    <mergeCell ref="G30:H30"/>
    <mergeCell ref="I30:J30"/>
    <mergeCell ref="B31:C31"/>
    <mergeCell ref="D31:E31"/>
    <mergeCell ref="G31:H31"/>
    <mergeCell ref="I31:J31"/>
    <mergeCell ref="B26:C26"/>
    <mergeCell ref="D26:E26"/>
    <mergeCell ref="G26:H26"/>
    <mergeCell ref="I26:J26"/>
    <mergeCell ref="B27:C27"/>
    <mergeCell ref="D27:E27"/>
    <mergeCell ref="G27:H27"/>
    <mergeCell ref="I27:J27"/>
    <mergeCell ref="D24:E24"/>
    <mergeCell ref="G24:H24"/>
    <mergeCell ref="I24:J24"/>
    <mergeCell ref="B25:C25"/>
    <mergeCell ref="D25:E25"/>
    <mergeCell ref="G25:H25"/>
    <mergeCell ref="I25:J25"/>
    <mergeCell ref="D34:I34"/>
    <mergeCell ref="B35:L35"/>
    <mergeCell ref="D19:E19"/>
    <mergeCell ref="G19:H19"/>
    <mergeCell ref="I19:J19"/>
    <mergeCell ref="D20:E20"/>
    <mergeCell ref="G20:H20"/>
    <mergeCell ref="I20:J20"/>
    <mergeCell ref="D21:E21"/>
    <mergeCell ref="G21:H21"/>
    <mergeCell ref="B33:C33"/>
    <mergeCell ref="D33:E33"/>
    <mergeCell ref="G33:H33"/>
    <mergeCell ref="I33:J33"/>
    <mergeCell ref="D23:E23"/>
    <mergeCell ref="G23:H23"/>
    <mergeCell ref="B18:C18"/>
    <mergeCell ref="D18:E18"/>
    <mergeCell ref="G18:H18"/>
    <mergeCell ref="I18:J18"/>
    <mergeCell ref="B29:C29"/>
    <mergeCell ref="D29:E29"/>
    <mergeCell ref="G29:H29"/>
    <mergeCell ref="I29:J29"/>
    <mergeCell ref="I21:J21"/>
    <mergeCell ref="B22:C22"/>
    <mergeCell ref="D22:E22"/>
    <mergeCell ref="G22:H22"/>
    <mergeCell ref="I22:J22"/>
    <mergeCell ref="B23:C23"/>
    <mergeCell ref="I23:J23"/>
    <mergeCell ref="B24:C24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honeticPr fontId="23" type="noConversion"/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834-AE09-444E-AE94-B0AABD232F40}">
  <dimension ref="A1:P314"/>
  <sheetViews>
    <sheetView zoomScale="110" zoomScaleNormal="110" workbookViewId="0">
      <selection activeCell="F18" sqref="F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3011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260139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SUM(O18:O23)+8.76</f>
        <v>42.260000000000005</v>
      </c>
      <c r="P17" s="60"/>
    </row>
    <row r="18" spans="1:16" ht="15" x14ac:dyDescent="0.25">
      <c r="A18" s="1"/>
      <c r="B18" s="378">
        <v>1</v>
      </c>
      <c r="C18" s="379"/>
      <c r="D18" s="386" t="s">
        <v>2466</v>
      </c>
      <c r="E18" s="382"/>
      <c r="F18" s="124" t="s">
        <v>3014</v>
      </c>
      <c r="G18" s="375">
        <v>4100126726</v>
      </c>
      <c r="H18" s="382"/>
      <c r="I18" s="377" t="s">
        <v>2467</v>
      </c>
      <c r="J18" s="359"/>
      <c r="K18" s="375" t="s">
        <v>73</v>
      </c>
      <c r="L18" s="376"/>
      <c r="M18" s="7" t="s">
        <v>387</v>
      </c>
      <c r="N18" s="8"/>
      <c r="O18" s="82">
        <v>6.54</v>
      </c>
      <c r="P18" s="60">
        <v>3</v>
      </c>
    </row>
    <row r="19" spans="1:16" ht="15" x14ac:dyDescent="0.25">
      <c r="A19" s="1"/>
      <c r="B19" s="365"/>
      <c r="C19" s="366"/>
      <c r="D19" s="386" t="s">
        <v>3004</v>
      </c>
      <c r="E19" s="382"/>
      <c r="F19" s="124" t="s">
        <v>3014</v>
      </c>
      <c r="G19" s="375">
        <v>4100126727</v>
      </c>
      <c r="H19" s="382"/>
      <c r="I19" s="377" t="s">
        <v>3005</v>
      </c>
      <c r="J19" s="359"/>
      <c r="K19" s="375" t="s">
        <v>73</v>
      </c>
      <c r="L19" s="376"/>
      <c r="M19" s="7" t="s">
        <v>387</v>
      </c>
      <c r="N19" s="8"/>
      <c r="O19" s="84"/>
      <c r="P19" s="60">
        <v>6</v>
      </c>
    </row>
    <row r="20" spans="1:16" ht="15" x14ac:dyDescent="0.25">
      <c r="A20" s="1"/>
      <c r="B20" s="365">
        <v>2</v>
      </c>
      <c r="C20" s="366"/>
      <c r="D20" s="375" t="s">
        <v>3004</v>
      </c>
      <c r="E20" s="382"/>
      <c r="F20" s="124" t="s">
        <v>3014</v>
      </c>
      <c r="G20" s="375">
        <v>4100126727</v>
      </c>
      <c r="H20" s="382"/>
      <c r="I20" s="377" t="s">
        <v>3005</v>
      </c>
      <c r="J20" s="359"/>
      <c r="K20" s="375" t="s">
        <v>73</v>
      </c>
      <c r="L20" s="376"/>
      <c r="M20" s="7" t="s">
        <v>387</v>
      </c>
      <c r="N20" s="8"/>
      <c r="O20" s="84">
        <v>6.74</v>
      </c>
      <c r="P20" s="60">
        <v>10</v>
      </c>
    </row>
    <row r="21" spans="1:16" ht="15" x14ac:dyDescent="0.25">
      <c r="A21" s="1"/>
      <c r="B21" s="365">
        <v>3</v>
      </c>
      <c r="C21" s="366"/>
      <c r="D21" s="375" t="s">
        <v>3004</v>
      </c>
      <c r="E21" s="382"/>
      <c r="F21" s="124" t="s">
        <v>3014</v>
      </c>
      <c r="G21" s="375">
        <v>4100126727</v>
      </c>
      <c r="H21" s="382"/>
      <c r="I21" s="377" t="s">
        <v>3005</v>
      </c>
      <c r="J21" s="359"/>
      <c r="K21" s="375" t="s">
        <v>73</v>
      </c>
      <c r="L21" s="376"/>
      <c r="M21" s="7" t="s">
        <v>387</v>
      </c>
      <c r="N21" s="8"/>
      <c r="O21" s="84">
        <v>6.74</v>
      </c>
      <c r="P21" s="60">
        <v>10</v>
      </c>
    </row>
    <row r="22" spans="1:16" ht="15" x14ac:dyDescent="0.25">
      <c r="A22" s="1"/>
      <c r="B22" s="365">
        <v>4</v>
      </c>
      <c r="C22" s="366"/>
      <c r="D22" s="375" t="s">
        <v>3004</v>
      </c>
      <c r="E22" s="382"/>
      <c r="F22" s="124" t="s">
        <v>3014</v>
      </c>
      <c r="G22" s="375">
        <v>4100126727</v>
      </c>
      <c r="H22" s="382"/>
      <c r="I22" s="377" t="s">
        <v>3005</v>
      </c>
      <c r="J22" s="359"/>
      <c r="K22" s="375" t="s">
        <v>73</v>
      </c>
      <c r="L22" s="376"/>
      <c r="M22" s="7" t="s">
        <v>387</v>
      </c>
      <c r="N22" s="8"/>
      <c r="O22" s="84">
        <v>6.74</v>
      </c>
      <c r="P22" s="60">
        <v>10</v>
      </c>
    </row>
    <row r="23" spans="1:16" ht="15" x14ac:dyDescent="0.25">
      <c r="A23" s="1"/>
      <c r="B23" s="365">
        <v>5</v>
      </c>
      <c r="C23" s="366"/>
      <c r="D23" s="375" t="s">
        <v>3004</v>
      </c>
      <c r="E23" s="382"/>
      <c r="F23" s="124" t="s">
        <v>3014</v>
      </c>
      <c r="G23" s="375">
        <v>4100126727</v>
      </c>
      <c r="H23" s="382"/>
      <c r="I23" s="377" t="s">
        <v>3005</v>
      </c>
      <c r="J23" s="359"/>
      <c r="K23" s="375" t="s">
        <v>73</v>
      </c>
      <c r="L23" s="376"/>
      <c r="M23" s="7" t="s">
        <v>387</v>
      </c>
      <c r="N23" s="8"/>
      <c r="O23" s="84">
        <v>6.74</v>
      </c>
      <c r="P23" s="60">
        <v>10</v>
      </c>
    </row>
    <row r="24" spans="1:16" ht="15" customHeight="1" x14ac:dyDescent="0.25">
      <c r="B24" s="365"/>
      <c r="C24" s="366"/>
      <c r="D24" s="367"/>
      <c r="E24" s="368"/>
      <c r="F24" s="190"/>
      <c r="G24" s="369"/>
      <c r="H24" s="370"/>
      <c r="I24" s="391"/>
      <c r="J24" s="370"/>
      <c r="K24" s="369"/>
      <c r="L24" s="368"/>
      <c r="M24" s="7"/>
      <c r="N24" s="11"/>
      <c r="O24" s="84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33.500000000000007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49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1" t="s">
        <v>3013</v>
      </c>
      <c r="G29" s="397"/>
      <c r="H29" s="396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3012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1049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1810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F55" s="1"/>
    </row>
    <row r="56" spans="1:15" ht="15" x14ac:dyDescent="0.25">
      <c r="F56" s="1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autoFilter ref="A16:P17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46">
    <mergeCell ref="D25:I25"/>
    <mergeCell ref="B26:M26"/>
    <mergeCell ref="G29:H29"/>
    <mergeCell ref="B24:C24"/>
    <mergeCell ref="D24:E24"/>
    <mergeCell ref="G24:H24"/>
    <mergeCell ref="I24:J24"/>
    <mergeCell ref="K24:L24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F12:G12"/>
    <mergeCell ref="N14:O14"/>
    <mergeCell ref="B16:C16"/>
    <mergeCell ref="D16:E16"/>
    <mergeCell ref="G16:H16"/>
    <mergeCell ref="I16:J16"/>
    <mergeCell ref="K16:L16"/>
  </mergeCells>
  <phoneticPr fontId="25" type="noConversion"/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FEDE3-595F-4BE2-81C9-2F860E5F8C7D}">
  <dimension ref="B1:N305"/>
  <sheetViews>
    <sheetView zoomScaleNormal="100" workbookViewId="0">
      <selection activeCell="N15" sqref="N15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46097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260093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36" t="s">
        <v>374</v>
      </c>
      <c r="C16" s="362" t="s">
        <v>375</v>
      </c>
      <c r="D16" s="363"/>
      <c r="E16" s="179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236"/>
      <c r="C17" s="239"/>
      <c r="D17" s="247"/>
      <c r="E17" s="247"/>
      <c r="F17" s="239"/>
      <c r="G17" s="248"/>
      <c r="H17" s="247"/>
      <c r="I17" s="239"/>
      <c r="J17" s="247"/>
      <c r="K17" s="239"/>
      <c r="L17" s="239"/>
      <c r="M17" s="249"/>
      <c r="N17" s="240"/>
    </row>
    <row r="18" spans="2:14" ht="15" customHeight="1" x14ac:dyDescent="0.25">
      <c r="B18" s="199">
        <v>1</v>
      </c>
      <c r="C18" s="351" t="s">
        <v>2958</v>
      </c>
      <c r="D18" s="352"/>
      <c r="E18" s="190" t="s">
        <v>3001</v>
      </c>
      <c r="F18" s="115">
        <v>4100123528</v>
      </c>
      <c r="G18" s="353" t="s">
        <v>2959</v>
      </c>
      <c r="H18" s="354"/>
      <c r="I18" s="355" t="s">
        <v>25</v>
      </c>
      <c r="J18" s="352"/>
      <c r="K18" s="27" t="s">
        <v>387</v>
      </c>
      <c r="L18" s="76">
        <v>75</v>
      </c>
      <c r="M18" s="218">
        <v>3.54</v>
      </c>
      <c r="N18" s="69">
        <v>2</v>
      </c>
    </row>
    <row r="19" spans="2:14" ht="15" customHeight="1" x14ac:dyDescent="0.25">
      <c r="B19" s="18"/>
      <c r="C19" s="351" t="s">
        <v>2958</v>
      </c>
      <c r="D19" s="352"/>
      <c r="E19" s="190" t="s">
        <v>3001</v>
      </c>
      <c r="F19" s="115">
        <v>4100123528</v>
      </c>
      <c r="G19" s="353" t="s">
        <v>2959</v>
      </c>
      <c r="H19" s="354"/>
      <c r="I19" s="355" t="s">
        <v>25</v>
      </c>
      <c r="J19" s="352"/>
      <c r="K19" s="27" t="s">
        <v>387</v>
      </c>
      <c r="L19" s="76">
        <v>80</v>
      </c>
      <c r="M19" s="219"/>
      <c r="N19" s="69">
        <v>4</v>
      </c>
    </row>
    <row r="20" spans="2:14" ht="15" customHeight="1" x14ac:dyDescent="0.25">
      <c r="B20" s="18"/>
      <c r="C20" s="351" t="s">
        <v>2956</v>
      </c>
      <c r="D20" s="352"/>
      <c r="E20" s="190" t="s">
        <v>3001</v>
      </c>
      <c r="F20" s="115">
        <v>4100123526</v>
      </c>
      <c r="G20" s="353" t="s">
        <v>2957</v>
      </c>
      <c r="H20" s="354"/>
      <c r="I20" s="355" t="s">
        <v>25</v>
      </c>
      <c r="J20" s="352"/>
      <c r="K20" s="27" t="s">
        <v>387</v>
      </c>
      <c r="L20" s="76">
        <v>75</v>
      </c>
      <c r="M20" s="219"/>
      <c r="N20" s="69">
        <v>3</v>
      </c>
    </row>
    <row r="21" spans="2:14" ht="15" customHeight="1" x14ac:dyDescent="0.25">
      <c r="B21" s="18"/>
      <c r="C21" s="351" t="s">
        <v>2956</v>
      </c>
      <c r="D21" s="352"/>
      <c r="E21" s="190" t="s">
        <v>3001</v>
      </c>
      <c r="F21" s="115">
        <v>4100123526</v>
      </c>
      <c r="G21" s="353" t="s">
        <v>2957</v>
      </c>
      <c r="H21" s="354"/>
      <c r="I21" s="355" t="s">
        <v>25</v>
      </c>
      <c r="J21" s="352"/>
      <c r="K21" s="27" t="s">
        <v>387</v>
      </c>
      <c r="L21" s="76">
        <v>80</v>
      </c>
      <c r="M21" s="219"/>
      <c r="N21" s="69">
        <v>8</v>
      </c>
    </row>
    <row r="22" spans="2:14" ht="15" customHeight="1" x14ac:dyDescent="0.25">
      <c r="B22" s="115"/>
      <c r="C22" s="351" t="s">
        <v>2956</v>
      </c>
      <c r="D22" s="352"/>
      <c r="E22" s="190" t="s">
        <v>3001</v>
      </c>
      <c r="F22" s="115">
        <v>4100123526</v>
      </c>
      <c r="G22" s="353" t="s">
        <v>2957</v>
      </c>
      <c r="H22" s="354"/>
      <c r="I22" s="355" t="s">
        <v>25</v>
      </c>
      <c r="J22" s="352"/>
      <c r="K22" s="27" t="s">
        <v>387</v>
      </c>
      <c r="L22" s="76">
        <v>85</v>
      </c>
      <c r="M22" s="220"/>
      <c r="N22" s="69">
        <v>5</v>
      </c>
    </row>
    <row r="23" spans="2:14" ht="15" customHeight="1" x14ac:dyDescent="0.25">
      <c r="B23" s="76"/>
      <c r="C23" s="351"/>
      <c r="D23" s="352"/>
      <c r="E23" s="214"/>
      <c r="F23" s="115"/>
      <c r="G23" s="353"/>
      <c r="H23" s="354"/>
      <c r="I23" s="355"/>
      <c r="J23" s="352"/>
      <c r="K23" s="27"/>
      <c r="L23" s="76"/>
      <c r="M23" s="220"/>
      <c r="N23" s="69"/>
    </row>
    <row r="24" spans="2:14" ht="15" x14ac:dyDescent="0.25">
      <c r="B24" s="20"/>
      <c r="C24" s="168"/>
      <c r="D24" s="41"/>
      <c r="E24" s="41"/>
      <c r="F24" s="41"/>
      <c r="G24" s="41"/>
      <c r="I24" s="20"/>
      <c r="J24" s="45"/>
      <c r="K24" s="1"/>
      <c r="L24" s="20"/>
      <c r="M24" s="222">
        <f>SUM( M18:M22)</f>
        <v>3.54</v>
      </c>
    </row>
    <row r="25" spans="2:14" ht="15.75" x14ac:dyDescent="0.25"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227"/>
      <c r="M25" s="223"/>
      <c r="N25" s="228">
        <f>SUM(N18:N23)</f>
        <v>22</v>
      </c>
    </row>
    <row r="26" spans="2:14" ht="15" x14ac:dyDescent="0.25">
      <c r="B26" s="20"/>
      <c r="C26" s="20"/>
      <c r="D26" s="45"/>
      <c r="E26" s="45"/>
      <c r="F26" s="20"/>
      <c r="G26" s="3"/>
      <c r="I26" s="20"/>
      <c r="J26" s="45"/>
      <c r="K26" s="1"/>
      <c r="L26" s="20"/>
      <c r="M26" s="224"/>
    </row>
    <row r="27" spans="2:14" ht="15" customHeight="1" x14ac:dyDescent="0.25">
      <c r="B27" s="1"/>
      <c r="C27" s="1" t="s">
        <v>49</v>
      </c>
      <c r="D27" s="1" t="s">
        <v>3003</v>
      </c>
      <c r="G27" s="1"/>
      <c r="H27" s="1"/>
      <c r="I27" s="1"/>
      <c r="J27" s="1"/>
      <c r="K27" s="1"/>
      <c r="L27" s="20"/>
      <c r="M27" s="20"/>
    </row>
    <row r="28" spans="2:14" s="45" customFormat="1" ht="15" x14ac:dyDescent="0.25">
      <c r="B28" s="1"/>
      <c r="C28" s="1" t="s">
        <v>1371</v>
      </c>
      <c r="D28" s="23"/>
      <c r="E28" s="23"/>
      <c r="F28" s="1"/>
      <c r="G28" s="1"/>
      <c r="H28" s="1"/>
      <c r="I28" s="1"/>
      <c r="J28" s="1"/>
      <c r="K28" s="1"/>
      <c r="L28" s="20"/>
      <c r="M28" s="20"/>
    </row>
    <row r="29" spans="2:14" s="45" customFormat="1" ht="15" x14ac:dyDescent="0.25">
      <c r="B29" s="1"/>
      <c r="C29" s="1" t="s">
        <v>3002</v>
      </c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2:14" s="45" customFormat="1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20"/>
      <c r="M30" s="20"/>
    </row>
    <row r="31" spans="2:14" s="45" customFormat="1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20"/>
      <c r="M31" s="20"/>
    </row>
    <row r="32" spans="2:14" s="45" customFormat="1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20"/>
      <c r="M32" s="20"/>
    </row>
    <row r="33" spans="2:13" s="45" customFormat="1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20"/>
      <c r="M33" s="20"/>
    </row>
    <row r="34" spans="2:13" s="45" customFormat="1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20"/>
      <c r="M34" s="20"/>
    </row>
    <row r="35" spans="2:13" s="45" customFormat="1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0"/>
      <c r="M35" s="20"/>
    </row>
    <row r="36" spans="2:13" s="45" customFormat="1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0"/>
      <c r="M36" s="20"/>
    </row>
    <row r="37" spans="2:13" s="45" customFormat="1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20"/>
    </row>
    <row r="38" spans="2:13" s="45" customFormat="1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20"/>
    </row>
    <row r="39" spans="2:13" s="45" customFormat="1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20"/>
    </row>
    <row r="40" spans="2:13" s="45" customFormat="1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20"/>
    </row>
    <row r="41" spans="2:13" s="45" customFormat="1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20"/>
    </row>
    <row r="42" spans="2:13" s="45" customFormat="1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20"/>
    </row>
    <row r="43" spans="2:13" s="45" customFormat="1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20"/>
      <c r="M43" s="20"/>
    </row>
    <row r="44" spans="2:13" s="45" customFormat="1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20"/>
      <c r="M44" s="20"/>
    </row>
    <row r="45" spans="2:13" s="45" customFormat="1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20"/>
      <c r="M45" s="20"/>
    </row>
    <row r="289" ht="8.25" customHeight="1" x14ac:dyDescent="0.2"/>
    <row r="291" ht="8.25" customHeight="1" x14ac:dyDescent="0.2"/>
    <row r="293" ht="9" customHeight="1" x14ac:dyDescent="0.2"/>
    <row r="295" ht="7.5" customHeight="1" x14ac:dyDescent="0.2"/>
    <row r="297" ht="6.75" customHeight="1" x14ac:dyDescent="0.2"/>
    <row r="299" ht="7.5" customHeight="1" x14ac:dyDescent="0.2"/>
    <row r="301" ht="9" customHeight="1" x14ac:dyDescent="0.2"/>
    <row r="303" ht="7.5" customHeight="1" x14ac:dyDescent="0.2"/>
    <row r="305" ht="8.25" customHeight="1" x14ac:dyDescent="0.2"/>
  </sheetData>
  <autoFilter ref="B16:N16" xr:uid="{00000000-0009-0000-0000-000001000000}">
    <filterColumn colId="1" showButton="0"/>
    <filterColumn colId="5" showButton="0"/>
    <filterColumn colId="7" showButton="0"/>
  </autoFilter>
  <mergeCells count="24">
    <mergeCell ref="E12:F12"/>
    <mergeCell ref="L14:M14"/>
    <mergeCell ref="C16:D16"/>
    <mergeCell ref="G16:H16"/>
    <mergeCell ref="I16:J16"/>
    <mergeCell ref="C18:D18"/>
    <mergeCell ref="G18:H18"/>
    <mergeCell ref="I18:J18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3:D23"/>
    <mergeCell ref="G23:H23"/>
    <mergeCell ref="I23:J23"/>
    <mergeCell ref="B25:K25"/>
    <mergeCell ref="C22:D22"/>
    <mergeCell ref="G22:H22"/>
    <mergeCell ref="I22:J22"/>
  </mergeCells>
  <phoneticPr fontId="25" type="noConversion"/>
  <hyperlinks>
    <hyperlink ref="L4" r:id="rId1" xr:uid="{00D00DBB-5879-4187-A2C6-E1D5A15DC3F6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37E9-9495-4475-961A-D8ED362BE1C2}">
  <dimension ref="B1:N334"/>
  <sheetViews>
    <sheetView zoomScaleNormal="100" workbookViewId="0">
      <selection activeCell="K31" sqref="K31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07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46086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260076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SUM(M18:M33)+12.24</f>
        <v>131.18</v>
      </c>
      <c r="N17" s="90"/>
    </row>
    <row r="18" spans="2:14" ht="15" customHeight="1" x14ac:dyDescent="0.25">
      <c r="B18" s="199">
        <v>1</v>
      </c>
      <c r="C18" s="351" t="s">
        <v>480</v>
      </c>
      <c r="D18" s="352"/>
      <c r="E18" s="190" t="s">
        <v>2993</v>
      </c>
      <c r="F18" s="115">
        <v>4100123522</v>
      </c>
      <c r="G18" s="353" t="s">
        <v>1468</v>
      </c>
      <c r="H18" s="354"/>
      <c r="I18" s="355" t="s">
        <v>25</v>
      </c>
      <c r="J18" s="352"/>
      <c r="K18" s="27" t="s">
        <v>622</v>
      </c>
      <c r="L18" s="76">
        <v>85</v>
      </c>
      <c r="M18" s="218">
        <v>9.1999999999999993</v>
      </c>
      <c r="N18" s="69">
        <v>55</v>
      </c>
    </row>
    <row r="19" spans="2:14" ht="15" customHeight="1" x14ac:dyDescent="0.25">
      <c r="B19" s="199">
        <v>2</v>
      </c>
      <c r="C19" s="351" t="s">
        <v>480</v>
      </c>
      <c r="D19" s="352"/>
      <c r="E19" s="190" t="s">
        <v>2993</v>
      </c>
      <c r="F19" s="115">
        <v>4100123522</v>
      </c>
      <c r="G19" s="353" t="s">
        <v>1468</v>
      </c>
      <c r="H19" s="354"/>
      <c r="I19" s="355" t="s">
        <v>25</v>
      </c>
      <c r="J19" s="352"/>
      <c r="K19" s="27" t="s">
        <v>622</v>
      </c>
      <c r="L19" s="76">
        <v>90</v>
      </c>
      <c r="M19" s="218">
        <v>13.2</v>
      </c>
      <c r="N19" s="69">
        <v>82</v>
      </c>
    </row>
    <row r="20" spans="2:14" ht="15" customHeight="1" x14ac:dyDescent="0.25">
      <c r="B20" s="199">
        <v>3</v>
      </c>
      <c r="C20" s="351" t="s">
        <v>480</v>
      </c>
      <c r="D20" s="352"/>
      <c r="E20" s="190" t="s">
        <v>2993</v>
      </c>
      <c r="F20" s="115">
        <v>4100123522</v>
      </c>
      <c r="G20" s="353" t="s">
        <v>1468</v>
      </c>
      <c r="H20" s="354"/>
      <c r="I20" s="355" t="s">
        <v>25</v>
      </c>
      <c r="J20" s="352"/>
      <c r="K20" s="27" t="s">
        <v>622</v>
      </c>
      <c r="L20" s="76">
        <v>95</v>
      </c>
      <c r="M20" s="218">
        <v>10.7</v>
      </c>
      <c r="N20" s="69">
        <v>60</v>
      </c>
    </row>
    <row r="21" spans="2:14" ht="15" customHeight="1" x14ac:dyDescent="0.25">
      <c r="B21" s="199">
        <v>4</v>
      </c>
      <c r="C21" s="351" t="s">
        <v>480</v>
      </c>
      <c r="D21" s="352"/>
      <c r="E21" s="190" t="s">
        <v>2993</v>
      </c>
      <c r="F21" s="115">
        <v>4100123522</v>
      </c>
      <c r="G21" s="353" t="s">
        <v>1468</v>
      </c>
      <c r="H21" s="354"/>
      <c r="I21" s="355" t="s">
        <v>25</v>
      </c>
      <c r="J21" s="352"/>
      <c r="K21" s="27" t="s">
        <v>622</v>
      </c>
      <c r="L21" s="76">
        <v>100</v>
      </c>
      <c r="M21" s="218">
        <v>8.44</v>
      </c>
      <c r="N21" s="69">
        <v>47</v>
      </c>
    </row>
    <row r="22" spans="2:14" ht="15" customHeight="1" x14ac:dyDescent="0.25">
      <c r="B22" s="199">
        <v>5</v>
      </c>
      <c r="C22" s="351" t="s">
        <v>2430</v>
      </c>
      <c r="D22" s="352"/>
      <c r="E22" s="190" t="s">
        <v>2993</v>
      </c>
      <c r="F22" s="115">
        <v>4100123521</v>
      </c>
      <c r="G22" s="353" t="s">
        <v>2432</v>
      </c>
      <c r="H22" s="354"/>
      <c r="I22" s="355" t="s">
        <v>25</v>
      </c>
      <c r="J22" s="352"/>
      <c r="K22" s="27" t="s">
        <v>387</v>
      </c>
      <c r="L22" s="76">
        <v>75</v>
      </c>
      <c r="M22" s="218">
        <v>11</v>
      </c>
      <c r="N22" s="69">
        <v>35</v>
      </c>
    </row>
    <row r="23" spans="2:14" ht="15" customHeight="1" x14ac:dyDescent="0.25">
      <c r="B23" s="18"/>
      <c r="C23" s="351" t="s">
        <v>2430</v>
      </c>
      <c r="D23" s="352"/>
      <c r="E23" s="190" t="s">
        <v>2993</v>
      </c>
      <c r="F23" s="115">
        <v>4100123521</v>
      </c>
      <c r="G23" s="353" t="s">
        <v>2432</v>
      </c>
      <c r="H23" s="354"/>
      <c r="I23" s="355" t="s">
        <v>25</v>
      </c>
      <c r="J23" s="352"/>
      <c r="K23" s="27" t="s">
        <v>387</v>
      </c>
      <c r="L23" s="76">
        <v>80</v>
      </c>
      <c r="M23" s="219"/>
      <c r="N23" s="69">
        <v>16</v>
      </c>
    </row>
    <row r="24" spans="2:14" ht="15" customHeight="1" x14ac:dyDescent="0.25">
      <c r="B24" s="115"/>
      <c r="C24" s="351" t="s">
        <v>2430</v>
      </c>
      <c r="D24" s="352"/>
      <c r="E24" s="190" t="s">
        <v>2993</v>
      </c>
      <c r="F24" s="115">
        <v>4100123521</v>
      </c>
      <c r="G24" s="353" t="s">
        <v>2432</v>
      </c>
      <c r="H24" s="354"/>
      <c r="I24" s="355" t="s">
        <v>25</v>
      </c>
      <c r="J24" s="352"/>
      <c r="K24" s="27" t="s">
        <v>387</v>
      </c>
      <c r="L24" s="76">
        <v>85</v>
      </c>
      <c r="M24" s="220"/>
      <c r="N24" s="69">
        <v>30</v>
      </c>
    </row>
    <row r="25" spans="2:14" ht="15" customHeight="1" x14ac:dyDescent="0.25">
      <c r="B25" s="18">
        <v>6</v>
      </c>
      <c r="C25" s="351" t="s">
        <v>2430</v>
      </c>
      <c r="D25" s="352"/>
      <c r="E25" s="190" t="s">
        <v>2993</v>
      </c>
      <c r="F25" s="115">
        <v>4100123521</v>
      </c>
      <c r="G25" s="353" t="s">
        <v>2432</v>
      </c>
      <c r="H25" s="354"/>
      <c r="I25" s="355" t="s">
        <v>25</v>
      </c>
      <c r="J25" s="352"/>
      <c r="K25" s="27" t="s">
        <v>387</v>
      </c>
      <c r="L25" s="76">
        <v>90</v>
      </c>
      <c r="M25" s="219">
        <v>9</v>
      </c>
      <c r="N25" s="69">
        <v>60</v>
      </c>
    </row>
    <row r="26" spans="2:14" ht="15" customHeight="1" x14ac:dyDescent="0.25">
      <c r="B26" s="199">
        <v>7</v>
      </c>
      <c r="C26" s="351" t="s">
        <v>480</v>
      </c>
      <c r="D26" s="352"/>
      <c r="E26" s="190" t="s">
        <v>2993</v>
      </c>
      <c r="F26" s="115">
        <v>4100123525</v>
      </c>
      <c r="G26" s="353" t="s">
        <v>2684</v>
      </c>
      <c r="H26" s="354"/>
      <c r="I26" s="355" t="s">
        <v>25</v>
      </c>
      <c r="J26" s="352"/>
      <c r="K26" s="27" t="s">
        <v>387</v>
      </c>
      <c r="L26" s="76">
        <v>85</v>
      </c>
      <c r="M26" s="218">
        <v>12.34</v>
      </c>
      <c r="N26" s="69">
        <v>53</v>
      </c>
    </row>
    <row r="27" spans="2:14" ht="15" customHeight="1" x14ac:dyDescent="0.25">
      <c r="B27" s="115"/>
      <c r="C27" s="351" t="s">
        <v>480</v>
      </c>
      <c r="D27" s="352"/>
      <c r="E27" s="190" t="s">
        <v>2993</v>
      </c>
      <c r="F27" s="115">
        <v>4100123525</v>
      </c>
      <c r="G27" s="353" t="s">
        <v>2684</v>
      </c>
      <c r="H27" s="354"/>
      <c r="I27" s="355" t="s">
        <v>25</v>
      </c>
      <c r="J27" s="352"/>
      <c r="K27" s="27" t="s">
        <v>387</v>
      </c>
      <c r="L27" s="76">
        <v>90</v>
      </c>
      <c r="M27" s="220"/>
      <c r="N27" s="69">
        <v>36</v>
      </c>
    </row>
    <row r="28" spans="2:14" ht="15" customHeight="1" x14ac:dyDescent="0.25">
      <c r="B28" s="199">
        <v>8</v>
      </c>
      <c r="C28" s="351" t="s">
        <v>480</v>
      </c>
      <c r="D28" s="352"/>
      <c r="E28" s="190" t="s">
        <v>2993</v>
      </c>
      <c r="F28" s="115">
        <v>4100123525</v>
      </c>
      <c r="G28" s="353" t="s">
        <v>2684</v>
      </c>
      <c r="H28" s="354"/>
      <c r="I28" s="355" t="s">
        <v>25</v>
      </c>
      <c r="J28" s="352"/>
      <c r="K28" s="27" t="s">
        <v>387</v>
      </c>
      <c r="L28" s="76">
        <v>95</v>
      </c>
      <c r="M28" s="218">
        <v>14.54</v>
      </c>
      <c r="N28" s="69">
        <v>42</v>
      </c>
    </row>
    <row r="29" spans="2:14" ht="15" customHeight="1" x14ac:dyDescent="0.25">
      <c r="B29" s="115"/>
      <c r="C29" s="351" t="s">
        <v>480</v>
      </c>
      <c r="D29" s="352"/>
      <c r="E29" s="190" t="s">
        <v>2993</v>
      </c>
      <c r="F29" s="115">
        <v>4100123525</v>
      </c>
      <c r="G29" s="353" t="s">
        <v>2684</v>
      </c>
      <c r="H29" s="354"/>
      <c r="I29" s="355" t="s">
        <v>25</v>
      </c>
      <c r="J29" s="352"/>
      <c r="K29" s="27" t="s">
        <v>387</v>
      </c>
      <c r="L29" s="76">
        <v>100</v>
      </c>
      <c r="M29" s="220"/>
      <c r="N29" s="69">
        <v>59</v>
      </c>
    </row>
    <row r="30" spans="2:14" ht="15" customHeight="1" x14ac:dyDescent="0.25">
      <c r="B30" s="199">
        <v>9</v>
      </c>
      <c r="C30" s="351" t="s">
        <v>480</v>
      </c>
      <c r="D30" s="352"/>
      <c r="E30" s="190" t="s">
        <v>2993</v>
      </c>
      <c r="F30" s="115">
        <v>4100123522</v>
      </c>
      <c r="G30" s="353" t="s">
        <v>1468</v>
      </c>
      <c r="H30" s="354"/>
      <c r="I30" s="355" t="s">
        <v>25</v>
      </c>
      <c r="J30" s="352"/>
      <c r="K30" s="27" t="s">
        <v>387</v>
      </c>
      <c r="L30" s="76">
        <v>85</v>
      </c>
      <c r="M30" s="218">
        <v>7.34</v>
      </c>
      <c r="N30" s="69">
        <v>46</v>
      </c>
    </row>
    <row r="31" spans="2:14" ht="15" customHeight="1" x14ac:dyDescent="0.25">
      <c r="B31" s="199">
        <v>10</v>
      </c>
      <c r="C31" s="351" t="s">
        <v>480</v>
      </c>
      <c r="D31" s="352"/>
      <c r="E31" s="190" t="s">
        <v>2993</v>
      </c>
      <c r="F31" s="115">
        <v>4100123522</v>
      </c>
      <c r="G31" s="353" t="s">
        <v>1468</v>
      </c>
      <c r="H31" s="354"/>
      <c r="I31" s="355" t="s">
        <v>25</v>
      </c>
      <c r="J31" s="352"/>
      <c r="K31" s="27" t="s">
        <v>387</v>
      </c>
      <c r="L31" s="76">
        <v>85</v>
      </c>
      <c r="M31" s="218">
        <v>7.4</v>
      </c>
      <c r="N31" s="69">
        <v>47</v>
      </c>
    </row>
    <row r="32" spans="2:14" ht="15" customHeight="1" x14ac:dyDescent="0.25">
      <c r="B32" s="199">
        <v>11</v>
      </c>
      <c r="C32" s="351" t="s">
        <v>480</v>
      </c>
      <c r="D32" s="352"/>
      <c r="E32" s="190" t="s">
        <v>2993</v>
      </c>
      <c r="F32" s="115">
        <v>4100123522</v>
      </c>
      <c r="G32" s="353" t="s">
        <v>1468</v>
      </c>
      <c r="H32" s="354"/>
      <c r="I32" s="355" t="s">
        <v>25</v>
      </c>
      <c r="J32" s="352"/>
      <c r="K32" s="27" t="s">
        <v>387</v>
      </c>
      <c r="L32" s="76">
        <v>90</v>
      </c>
      <c r="M32" s="218">
        <v>7.86</v>
      </c>
      <c r="N32" s="69">
        <v>46</v>
      </c>
    </row>
    <row r="33" spans="2:14" ht="15" customHeight="1" x14ac:dyDescent="0.25">
      <c r="B33" s="199">
        <v>12</v>
      </c>
      <c r="C33" s="351" t="s">
        <v>480</v>
      </c>
      <c r="D33" s="352"/>
      <c r="E33" s="190" t="s">
        <v>2993</v>
      </c>
      <c r="F33" s="115">
        <v>4100123522</v>
      </c>
      <c r="G33" s="353" t="s">
        <v>1468</v>
      </c>
      <c r="H33" s="354"/>
      <c r="I33" s="355" t="s">
        <v>25</v>
      </c>
      <c r="J33" s="352"/>
      <c r="K33" s="27" t="s">
        <v>387</v>
      </c>
      <c r="L33" s="76">
        <v>90</v>
      </c>
      <c r="M33" s="218">
        <v>7.92</v>
      </c>
      <c r="N33" s="69">
        <v>47</v>
      </c>
    </row>
    <row r="34" spans="2:14" ht="15" x14ac:dyDescent="0.25">
      <c r="B34" s="173" t="s">
        <v>37</v>
      </c>
      <c r="C34" s="50"/>
      <c r="D34" s="61"/>
      <c r="E34" s="145"/>
      <c r="F34" s="50"/>
      <c r="G34" s="63"/>
      <c r="H34" s="62"/>
      <c r="I34" s="50"/>
      <c r="J34" s="61"/>
      <c r="K34" s="8"/>
      <c r="L34" s="50"/>
      <c r="M34" s="217">
        <f>SUM(M35:M49)+10.1</f>
        <v>105.19999999999999</v>
      </c>
      <c r="N34" s="90"/>
    </row>
    <row r="35" spans="2:14" ht="15" customHeight="1" x14ac:dyDescent="0.25">
      <c r="B35" s="199">
        <v>13</v>
      </c>
      <c r="C35" s="351" t="s">
        <v>480</v>
      </c>
      <c r="D35" s="352"/>
      <c r="E35" s="190" t="s">
        <v>2993</v>
      </c>
      <c r="F35" s="115">
        <v>4100123522</v>
      </c>
      <c r="G35" s="353" t="s">
        <v>1468</v>
      </c>
      <c r="H35" s="354"/>
      <c r="I35" s="355" t="s">
        <v>25</v>
      </c>
      <c r="J35" s="352"/>
      <c r="K35" s="27" t="s">
        <v>387</v>
      </c>
      <c r="L35" s="76">
        <v>95</v>
      </c>
      <c r="M35" s="218">
        <v>8.2200000000000006</v>
      </c>
      <c r="N35" s="69">
        <v>46</v>
      </c>
    </row>
    <row r="36" spans="2:14" ht="15" customHeight="1" x14ac:dyDescent="0.25">
      <c r="B36" s="199">
        <v>14</v>
      </c>
      <c r="C36" s="351" t="s">
        <v>480</v>
      </c>
      <c r="D36" s="352"/>
      <c r="E36" s="190" t="s">
        <v>2993</v>
      </c>
      <c r="F36" s="115">
        <v>4100123522</v>
      </c>
      <c r="G36" s="353" t="s">
        <v>1468</v>
      </c>
      <c r="H36" s="354"/>
      <c r="I36" s="355" t="s">
        <v>25</v>
      </c>
      <c r="J36" s="352"/>
      <c r="K36" s="27" t="s">
        <v>387</v>
      </c>
      <c r="L36" s="76">
        <v>95</v>
      </c>
      <c r="M36" s="218">
        <v>7.76</v>
      </c>
      <c r="N36" s="69">
        <v>43</v>
      </c>
    </row>
    <row r="37" spans="2:14" ht="15" customHeight="1" x14ac:dyDescent="0.25">
      <c r="B37" s="199">
        <v>15</v>
      </c>
      <c r="C37" s="351" t="s">
        <v>480</v>
      </c>
      <c r="D37" s="352"/>
      <c r="E37" s="190" t="s">
        <v>2993</v>
      </c>
      <c r="F37" s="115">
        <v>4100123522</v>
      </c>
      <c r="G37" s="353" t="s">
        <v>1468</v>
      </c>
      <c r="H37" s="354"/>
      <c r="I37" s="355" t="s">
        <v>25</v>
      </c>
      <c r="J37" s="352"/>
      <c r="K37" s="27" t="s">
        <v>387</v>
      </c>
      <c r="L37" s="76">
        <v>100</v>
      </c>
      <c r="M37" s="218">
        <v>13.3</v>
      </c>
      <c r="N37" s="69">
        <v>78</v>
      </c>
    </row>
    <row r="38" spans="2:14" ht="15" customHeight="1" x14ac:dyDescent="0.25">
      <c r="B38" s="199">
        <v>16</v>
      </c>
      <c r="C38" s="351" t="s">
        <v>1377</v>
      </c>
      <c r="D38" s="352"/>
      <c r="E38" s="190" t="s">
        <v>2993</v>
      </c>
      <c r="F38" s="115">
        <v>4100123520</v>
      </c>
      <c r="G38" s="353" t="s">
        <v>1467</v>
      </c>
      <c r="H38" s="354"/>
      <c r="I38" s="355" t="s">
        <v>25</v>
      </c>
      <c r="J38" s="352"/>
      <c r="K38" s="27" t="s">
        <v>387</v>
      </c>
      <c r="L38" s="76">
        <v>75</v>
      </c>
      <c r="M38" s="218">
        <v>9.4</v>
      </c>
      <c r="N38" s="69">
        <v>57</v>
      </c>
    </row>
    <row r="39" spans="2:14" ht="15" customHeight="1" x14ac:dyDescent="0.25">
      <c r="B39" s="115"/>
      <c r="C39" s="351" t="s">
        <v>1377</v>
      </c>
      <c r="D39" s="352"/>
      <c r="E39" s="190" t="s">
        <v>2993</v>
      </c>
      <c r="F39" s="115">
        <v>4100123520</v>
      </c>
      <c r="G39" s="353" t="s">
        <v>1467</v>
      </c>
      <c r="H39" s="354"/>
      <c r="I39" s="355" t="s">
        <v>25</v>
      </c>
      <c r="J39" s="352"/>
      <c r="K39" s="27" t="s">
        <v>387</v>
      </c>
      <c r="L39" s="76">
        <v>80</v>
      </c>
      <c r="M39" s="220"/>
      <c r="N39" s="69">
        <v>54</v>
      </c>
    </row>
    <row r="40" spans="2:14" ht="15" customHeight="1" x14ac:dyDescent="0.25">
      <c r="B40" s="199">
        <v>17</v>
      </c>
      <c r="C40" s="351" t="s">
        <v>1377</v>
      </c>
      <c r="D40" s="352"/>
      <c r="E40" s="190" t="s">
        <v>2993</v>
      </c>
      <c r="F40" s="115">
        <v>4100123520</v>
      </c>
      <c r="G40" s="353" t="s">
        <v>1467</v>
      </c>
      <c r="H40" s="354"/>
      <c r="I40" s="355" t="s">
        <v>25</v>
      </c>
      <c r="J40" s="352"/>
      <c r="K40" s="27" t="s">
        <v>387</v>
      </c>
      <c r="L40" s="76">
        <v>85</v>
      </c>
      <c r="M40" s="218">
        <v>7.48</v>
      </c>
      <c r="N40" s="69">
        <v>82</v>
      </c>
    </row>
    <row r="41" spans="2:14" ht="15" customHeight="1" x14ac:dyDescent="0.25">
      <c r="B41" s="199">
        <v>18</v>
      </c>
      <c r="C41" s="351" t="s">
        <v>1377</v>
      </c>
      <c r="D41" s="352"/>
      <c r="E41" s="190" t="s">
        <v>2993</v>
      </c>
      <c r="F41" s="115">
        <v>4100123520</v>
      </c>
      <c r="G41" s="353" t="s">
        <v>1467</v>
      </c>
      <c r="H41" s="354"/>
      <c r="I41" s="355" t="s">
        <v>25</v>
      </c>
      <c r="J41" s="352"/>
      <c r="K41" s="27" t="s">
        <v>387</v>
      </c>
      <c r="L41" s="76">
        <v>90</v>
      </c>
      <c r="M41" s="218">
        <v>7.34</v>
      </c>
      <c r="N41" s="69">
        <v>79</v>
      </c>
    </row>
    <row r="42" spans="2:14" ht="15" customHeight="1" x14ac:dyDescent="0.25">
      <c r="B42" s="199">
        <v>19</v>
      </c>
      <c r="C42" s="351" t="s">
        <v>2958</v>
      </c>
      <c r="D42" s="352"/>
      <c r="E42" s="190" t="s">
        <v>2993</v>
      </c>
      <c r="F42" s="115">
        <v>4100123528</v>
      </c>
      <c r="G42" s="353" t="s">
        <v>2959</v>
      </c>
      <c r="H42" s="354"/>
      <c r="I42" s="355" t="s">
        <v>25</v>
      </c>
      <c r="J42" s="352"/>
      <c r="K42" s="27" t="s">
        <v>387</v>
      </c>
      <c r="L42" s="76">
        <v>85</v>
      </c>
      <c r="M42" s="218">
        <v>9.76</v>
      </c>
      <c r="N42" s="69">
        <v>60</v>
      </c>
    </row>
    <row r="43" spans="2:14" ht="15" customHeight="1" x14ac:dyDescent="0.25">
      <c r="B43" s="115"/>
      <c r="C43" s="351" t="s">
        <v>2958</v>
      </c>
      <c r="D43" s="352"/>
      <c r="E43" s="190" t="s">
        <v>2993</v>
      </c>
      <c r="F43" s="115">
        <v>4100123528</v>
      </c>
      <c r="G43" s="353" t="s">
        <v>2959</v>
      </c>
      <c r="H43" s="354"/>
      <c r="I43" s="355" t="s">
        <v>25</v>
      </c>
      <c r="J43" s="352"/>
      <c r="K43" s="27" t="s">
        <v>387</v>
      </c>
      <c r="L43" s="76">
        <v>90</v>
      </c>
      <c r="M43" s="220"/>
      <c r="N43" s="69">
        <v>24</v>
      </c>
    </row>
    <row r="44" spans="2:14" ht="15" customHeight="1" x14ac:dyDescent="0.25">
      <c r="B44" s="199">
        <v>20</v>
      </c>
      <c r="C44" s="351" t="s">
        <v>2958</v>
      </c>
      <c r="D44" s="352"/>
      <c r="E44" s="190" t="s">
        <v>2993</v>
      </c>
      <c r="F44" s="115">
        <v>4100123528</v>
      </c>
      <c r="G44" s="353" t="s">
        <v>2959</v>
      </c>
      <c r="H44" s="354"/>
      <c r="I44" s="355" t="s">
        <v>25</v>
      </c>
      <c r="J44" s="352"/>
      <c r="K44" s="27" t="s">
        <v>387</v>
      </c>
      <c r="L44" s="76">
        <v>75</v>
      </c>
      <c r="M44" s="218">
        <v>7.3</v>
      </c>
      <c r="N44" s="69">
        <v>24</v>
      </c>
    </row>
    <row r="45" spans="2:14" ht="15" customHeight="1" x14ac:dyDescent="0.25">
      <c r="B45" s="18"/>
      <c r="C45" s="351" t="s">
        <v>2958</v>
      </c>
      <c r="D45" s="352"/>
      <c r="E45" s="190" t="s">
        <v>2993</v>
      </c>
      <c r="F45" s="115">
        <v>4100123528</v>
      </c>
      <c r="G45" s="353" t="s">
        <v>2959</v>
      </c>
      <c r="H45" s="354"/>
      <c r="I45" s="355" t="s">
        <v>25</v>
      </c>
      <c r="J45" s="352"/>
      <c r="K45" s="27" t="s">
        <v>387</v>
      </c>
      <c r="L45" s="76">
        <v>80</v>
      </c>
      <c r="M45" s="219"/>
      <c r="N45" s="69">
        <v>38</v>
      </c>
    </row>
    <row r="46" spans="2:14" ht="15" customHeight="1" x14ac:dyDescent="0.25">
      <c r="B46" s="199">
        <v>21</v>
      </c>
      <c r="C46" s="351" t="s">
        <v>2956</v>
      </c>
      <c r="D46" s="352"/>
      <c r="E46" s="190" t="s">
        <v>2993</v>
      </c>
      <c r="F46" s="115">
        <v>4100123526</v>
      </c>
      <c r="G46" s="353" t="s">
        <v>2957</v>
      </c>
      <c r="H46" s="354"/>
      <c r="I46" s="355" t="s">
        <v>25</v>
      </c>
      <c r="J46" s="352"/>
      <c r="K46" s="27" t="s">
        <v>387</v>
      </c>
      <c r="L46" s="76">
        <v>75</v>
      </c>
      <c r="M46" s="218">
        <v>8.86</v>
      </c>
      <c r="N46" s="69">
        <v>21</v>
      </c>
    </row>
    <row r="47" spans="2:14" ht="15" customHeight="1" x14ac:dyDescent="0.25">
      <c r="B47" s="115"/>
      <c r="C47" s="351" t="s">
        <v>2956</v>
      </c>
      <c r="D47" s="352"/>
      <c r="E47" s="190" t="s">
        <v>2993</v>
      </c>
      <c r="F47" s="115">
        <v>4100123526</v>
      </c>
      <c r="G47" s="353" t="s">
        <v>2957</v>
      </c>
      <c r="H47" s="354"/>
      <c r="I47" s="355" t="s">
        <v>25</v>
      </c>
      <c r="J47" s="352"/>
      <c r="K47" s="27" t="s">
        <v>387</v>
      </c>
      <c r="L47" s="76">
        <v>90</v>
      </c>
      <c r="M47" s="220"/>
      <c r="N47" s="69">
        <v>29</v>
      </c>
    </row>
    <row r="48" spans="2:14" ht="15" customHeight="1" x14ac:dyDescent="0.25">
      <c r="B48" s="124">
        <v>22</v>
      </c>
      <c r="C48" s="351" t="s">
        <v>2956</v>
      </c>
      <c r="D48" s="352"/>
      <c r="E48" s="190" t="s">
        <v>2993</v>
      </c>
      <c r="F48" s="115">
        <v>4100123526</v>
      </c>
      <c r="G48" s="353" t="s">
        <v>2957</v>
      </c>
      <c r="H48" s="354"/>
      <c r="I48" s="355" t="s">
        <v>25</v>
      </c>
      <c r="J48" s="352"/>
      <c r="K48" s="27" t="s">
        <v>387</v>
      </c>
      <c r="L48" s="76">
        <v>80</v>
      </c>
      <c r="M48" s="221">
        <v>6.16</v>
      </c>
      <c r="N48" s="69">
        <v>34</v>
      </c>
    </row>
    <row r="49" spans="2:14" ht="15" customHeight="1" x14ac:dyDescent="0.25">
      <c r="B49" s="124">
        <v>23</v>
      </c>
      <c r="C49" s="351" t="s">
        <v>2956</v>
      </c>
      <c r="D49" s="352"/>
      <c r="E49" s="190" t="s">
        <v>2993</v>
      </c>
      <c r="F49" s="115">
        <v>4100123526</v>
      </c>
      <c r="G49" s="353" t="s">
        <v>2957</v>
      </c>
      <c r="H49" s="354"/>
      <c r="I49" s="355" t="s">
        <v>25</v>
      </c>
      <c r="J49" s="352"/>
      <c r="K49" s="27" t="s">
        <v>387</v>
      </c>
      <c r="L49" s="76">
        <v>85</v>
      </c>
      <c r="M49" s="221">
        <v>9.52</v>
      </c>
      <c r="N49" s="69">
        <v>55</v>
      </c>
    </row>
    <row r="50" spans="2:14" ht="15" customHeight="1" x14ac:dyDescent="0.25">
      <c r="B50" s="76"/>
      <c r="C50" s="351"/>
      <c r="D50" s="352"/>
      <c r="E50" s="214"/>
      <c r="F50" s="115"/>
      <c r="G50" s="353"/>
      <c r="H50" s="354"/>
      <c r="I50" s="355"/>
      <c r="J50" s="352"/>
      <c r="K50" s="27"/>
      <c r="L50" s="76"/>
      <c r="M50" s="220"/>
      <c r="N50" s="69"/>
    </row>
    <row r="51" spans="2:14" ht="15" x14ac:dyDescent="0.25">
      <c r="B51" s="20"/>
      <c r="C51" s="168"/>
      <c r="D51" s="41"/>
      <c r="E51" s="41"/>
      <c r="F51" s="41"/>
      <c r="G51" s="41"/>
      <c r="I51" s="20"/>
      <c r="J51" s="45"/>
      <c r="K51" s="1"/>
      <c r="L51" s="20"/>
      <c r="M51" s="222">
        <f>SUM(M18:M33, M35:M49)</f>
        <v>214.04000000000002</v>
      </c>
    </row>
    <row r="52" spans="2:14" ht="15.75" x14ac:dyDescent="0.25">
      <c r="B52" s="356" t="s">
        <v>29</v>
      </c>
      <c r="C52" s="357"/>
      <c r="D52" s="357"/>
      <c r="E52" s="357"/>
      <c r="F52" s="357"/>
      <c r="G52" s="357"/>
      <c r="H52" s="357"/>
      <c r="I52" s="357"/>
      <c r="J52" s="357"/>
      <c r="K52" s="357"/>
      <c r="L52" s="227"/>
      <c r="M52" s="223"/>
      <c r="N52" s="228">
        <f>SUM(N18:N50)</f>
        <v>1485</v>
      </c>
    </row>
    <row r="53" spans="2:14" ht="15" x14ac:dyDescent="0.25">
      <c r="B53" s="20"/>
      <c r="C53" s="20"/>
      <c r="D53" s="45"/>
      <c r="E53" s="45"/>
      <c r="F53" s="20"/>
      <c r="G53" s="3"/>
      <c r="I53" s="20"/>
      <c r="J53" s="45"/>
      <c r="K53" s="1"/>
      <c r="L53" s="20"/>
      <c r="M53" s="224"/>
    </row>
    <row r="54" spans="2:14" ht="15" customHeight="1" x14ac:dyDescent="0.25">
      <c r="B54" s="1"/>
      <c r="C54" s="1" t="s">
        <v>49</v>
      </c>
      <c r="D54" s="1" t="s">
        <v>2999</v>
      </c>
      <c r="G54" s="1"/>
      <c r="H54" s="1"/>
      <c r="I54" s="1"/>
      <c r="J54" s="1"/>
      <c r="K54" s="1"/>
      <c r="L54" s="20"/>
      <c r="M54" s="20"/>
    </row>
    <row r="55" spans="2:14" s="45" customFormat="1" ht="15" x14ac:dyDescent="0.25">
      <c r="B55" s="1"/>
      <c r="C55" s="1" t="s">
        <v>3000</v>
      </c>
      <c r="D55" s="3"/>
      <c r="E55" s="3"/>
      <c r="F55" s="1"/>
      <c r="G55" s="1"/>
      <c r="H55" s="1"/>
      <c r="I55" s="1"/>
      <c r="J55" s="1"/>
      <c r="K55" s="1"/>
      <c r="L55" s="20"/>
      <c r="M55" s="20"/>
    </row>
    <row r="56" spans="2:14" s="45" customFormat="1" ht="15" x14ac:dyDescent="0.25">
      <c r="B56" s="1"/>
      <c r="C56" s="1" t="s">
        <v>2994</v>
      </c>
      <c r="D56" s="23"/>
      <c r="E56" s="23"/>
      <c r="F56" s="1"/>
      <c r="G56" s="1"/>
      <c r="H56" s="1"/>
      <c r="I56" s="1"/>
      <c r="J56" s="1"/>
      <c r="K56" s="1"/>
      <c r="L56" s="20"/>
      <c r="M56" s="20"/>
    </row>
    <row r="57" spans="2:14" s="45" customFormat="1" ht="15" x14ac:dyDescent="0.25">
      <c r="B57" s="1"/>
      <c r="C57" s="1" t="s">
        <v>1771</v>
      </c>
      <c r="D57" s="1"/>
      <c r="E57" s="1"/>
      <c r="F57" s="1"/>
      <c r="G57" s="1"/>
      <c r="H57" s="1"/>
      <c r="I57" s="1"/>
      <c r="J57" s="1"/>
      <c r="K57" s="1"/>
      <c r="L57" s="20"/>
      <c r="M57" s="20"/>
    </row>
    <row r="58" spans="2:14" s="45" customFormat="1" ht="15" x14ac:dyDescent="0.25">
      <c r="B58" s="1"/>
      <c r="C58" s="1" t="s">
        <v>1503</v>
      </c>
      <c r="D58" s="1"/>
      <c r="E58" s="1"/>
      <c r="F58" s="1"/>
      <c r="G58" s="1"/>
      <c r="H58" s="1"/>
      <c r="I58" s="1"/>
      <c r="J58" s="1"/>
      <c r="K58" s="1"/>
      <c r="L58" s="20"/>
      <c r="M58" s="20"/>
    </row>
    <row r="59" spans="2:14" s="45" customFormat="1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0"/>
      <c r="M59" s="20"/>
    </row>
    <row r="60" spans="2:14" s="45" customFormat="1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20"/>
    </row>
    <row r="61" spans="2:14" s="45" customFormat="1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20"/>
    </row>
    <row r="62" spans="2:14" s="45" customFormat="1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20"/>
    </row>
    <row r="63" spans="2:14" s="45" customFormat="1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20"/>
    </row>
    <row r="64" spans="2:14" s="45" customFormat="1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20"/>
      <c r="M64" s="20"/>
    </row>
    <row r="65" spans="2:13" s="45" customFormat="1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20"/>
      <c r="M65" s="20"/>
    </row>
    <row r="66" spans="2:13" s="45" customFormat="1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20"/>
    </row>
    <row r="67" spans="2:13" s="45" customFormat="1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20"/>
    </row>
    <row r="68" spans="2:13" s="45" customFormat="1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20"/>
      <c r="M68" s="20"/>
    </row>
    <row r="69" spans="2:13" s="45" customFormat="1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20"/>
      <c r="M69" s="20"/>
    </row>
    <row r="70" spans="2:13" s="45" customFormat="1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20"/>
      <c r="M70" s="20"/>
    </row>
    <row r="71" spans="2:13" s="45" customFormat="1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20"/>
      <c r="M71" s="20"/>
    </row>
    <row r="72" spans="2:13" s="45" customFormat="1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20"/>
      <c r="M72" s="20"/>
    </row>
    <row r="73" spans="2:13" s="45" customFormat="1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20"/>
      <c r="M73" s="20"/>
    </row>
    <row r="74" spans="2:13" s="45" customFormat="1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20"/>
      <c r="M74" s="20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102">
    <mergeCell ref="C44:D44"/>
    <mergeCell ref="G44:H44"/>
    <mergeCell ref="I44:J44"/>
    <mergeCell ref="C45:D45"/>
    <mergeCell ref="G45:H45"/>
    <mergeCell ref="I45:J45"/>
    <mergeCell ref="C47:D47"/>
    <mergeCell ref="G47:H47"/>
    <mergeCell ref="I47:J47"/>
    <mergeCell ref="B52:K52"/>
    <mergeCell ref="C50:D50"/>
    <mergeCell ref="G50:H50"/>
    <mergeCell ref="I50:J50"/>
    <mergeCell ref="C49:D49"/>
    <mergeCell ref="G49:H49"/>
    <mergeCell ref="I49:J49"/>
    <mergeCell ref="C29:D29"/>
    <mergeCell ref="G29:H29"/>
    <mergeCell ref="I29:J29"/>
    <mergeCell ref="C48:D48"/>
    <mergeCell ref="G48:H48"/>
    <mergeCell ref="I48:J48"/>
    <mergeCell ref="C38:D38"/>
    <mergeCell ref="G38:H38"/>
    <mergeCell ref="I38:J38"/>
    <mergeCell ref="C43:D43"/>
    <mergeCell ref="G43:H43"/>
    <mergeCell ref="I43:J43"/>
    <mergeCell ref="C42:D42"/>
    <mergeCell ref="G42:H42"/>
    <mergeCell ref="I42:J42"/>
    <mergeCell ref="C40:D40"/>
    <mergeCell ref="G40:H40"/>
    <mergeCell ref="C30:D30"/>
    <mergeCell ref="G30:H30"/>
    <mergeCell ref="I30:J30"/>
    <mergeCell ref="C27:D27"/>
    <mergeCell ref="C23:D23"/>
    <mergeCell ref="G23:H23"/>
    <mergeCell ref="I23:J23"/>
    <mergeCell ref="C24:D24"/>
    <mergeCell ref="G24:H24"/>
    <mergeCell ref="C39:D39"/>
    <mergeCell ref="G39:H39"/>
    <mergeCell ref="I39:J39"/>
    <mergeCell ref="C35:D35"/>
    <mergeCell ref="G35:H35"/>
    <mergeCell ref="I35:J35"/>
    <mergeCell ref="C37:D37"/>
    <mergeCell ref="G37:H37"/>
    <mergeCell ref="I37:J37"/>
    <mergeCell ref="C36:D36"/>
    <mergeCell ref="G36:H36"/>
    <mergeCell ref="I36:J36"/>
    <mergeCell ref="E12:F12"/>
    <mergeCell ref="L14:M14"/>
    <mergeCell ref="C16:D16"/>
    <mergeCell ref="G16:H16"/>
    <mergeCell ref="I16:J16"/>
    <mergeCell ref="I27:J27"/>
    <mergeCell ref="C28:D28"/>
    <mergeCell ref="G28:H28"/>
    <mergeCell ref="I28:J28"/>
    <mergeCell ref="I24:J24"/>
    <mergeCell ref="C25:D25"/>
    <mergeCell ref="G25:H25"/>
    <mergeCell ref="I25:J25"/>
    <mergeCell ref="G27:H27"/>
    <mergeCell ref="C18:D18"/>
    <mergeCell ref="G18:H18"/>
    <mergeCell ref="I18:J18"/>
    <mergeCell ref="C26:D26"/>
    <mergeCell ref="G26:H26"/>
    <mergeCell ref="I26:J26"/>
    <mergeCell ref="C19:D19"/>
    <mergeCell ref="G19:H19"/>
    <mergeCell ref="I19:J19"/>
    <mergeCell ref="C20:D20"/>
    <mergeCell ref="I40:J40"/>
    <mergeCell ref="C41:D41"/>
    <mergeCell ref="G41:H41"/>
    <mergeCell ref="I41:J41"/>
    <mergeCell ref="C46:D46"/>
    <mergeCell ref="G46:H46"/>
    <mergeCell ref="I46:J46"/>
    <mergeCell ref="G20:H20"/>
    <mergeCell ref="I20:J20"/>
    <mergeCell ref="C21:D21"/>
    <mergeCell ref="G21:H21"/>
    <mergeCell ref="I21:J21"/>
    <mergeCell ref="C31:D31"/>
    <mergeCell ref="G31:H31"/>
    <mergeCell ref="I31:J31"/>
    <mergeCell ref="C33:D33"/>
    <mergeCell ref="G33:H33"/>
    <mergeCell ref="I33:J33"/>
    <mergeCell ref="C32:D32"/>
    <mergeCell ref="G32:H32"/>
    <mergeCell ref="I32:J32"/>
    <mergeCell ref="C22:D22"/>
    <mergeCell ref="G22:H22"/>
    <mergeCell ref="I22:J22"/>
  </mergeCells>
  <phoneticPr fontId="24" type="noConversion"/>
  <hyperlinks>
    <hyperlink ref="L4" r:id="rId1" xr:uid="{6A471DA5-175F-40BC-B1B8-1CC83CB76B45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1032-ACF1-469D-AC3F-D89B2683407D}">
  <dimension ref="A1:P347"/>
  <sheetViews>
    <sheetView topLeftCell="A34" workbookViewId="0">
      <selection activeCell="I77" sqref="I7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2991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260075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SUM(O18:O63)+10.28</f>
        <v>51</v>
      </c>
      <c r="P17" s="60"/>
    </row>
    <row r="18" spans="2:16" ht="15" customHeight="1" x14ac:dyDescent="0.25">
      <c r="B18" s="378">
        <v>1</v>
      </c>
      <c r="C18" s="379"/>
      <c r="D18" s="367" t="s">
        <v>2956</v>
      </c>
      <c r="E18" s="368"/>
      <c r="F18" s="190" t="s">
        <v>2990</v>
      </c>
      <c r="G18" s="369">
        <v>4100123550</v>
      </c>
      <c r="H18" s="370"/>
      <c r="I18" s="371" t="s">
        <v>2960</v>
      </c>
      <c r="J18" s="372"/>
      <c r="K18" s="369" t="s">
        <v>53</v>
      </c>
      <c r="L18" s="368"/>
      <c r="M18" s="7" t="s">
        <v>387</v>
      </c>
      <c r="N18" s="11">
        <v>85</v>
      </c>
      <c r="O18" s="82">
        <v>10.34</v>
      </c>
      <c r="P18" s="60">
        <v>11</v>
      </c>
    </row>
    <row r="19" spans="2:16" ht="15" customHeight="1" x14ac:dyDescent="0.25">
      <c r="B19" s="416"/>
      <c r="C19" s="417"/>
      <c r="D19" s="367" t="s">
        <v>2956</v>
      </c>
      <c r="E19" s="368"/>
      <c r="F19" s="190" t="s">
        <v>2990</v>
      </c>
      <c r="G19" s="369">
        <v>4100123550</v>
      </c>
      <c r="H19" s="370"/>
      <c r="I19" s="371" t="s">
        <v>2960</v>
      </c>
      <c r="J19" s="372"/>
      <c r="K19" s="369" t="s">
        <v>53</v>
      </c>
      <c r="L19" s="368"/>
      <c r="M19" s="7" t="s">
        <v>387</v>
      </c>
      <c r="N19" s="11">
        <v>90</v>
      </c>
      <c r="O19" s="83"/>
      <c r="P19" s="60">
        <v>18</v>
      </c>
    </row>
    <row r="20" spans="2:16" ht="15" customHeight="1" x14ac:dyDescent="0.25">
      <c r="B20" s="416"/>
      <c r="C20" s="417"/>
      <c r="D20" s="367" t="s">
        <v>2956</v>
      </c>
      <c r="E20" s="368"/>
      <c r="F20" s="190" t="s">
        <v>2990</v>
      </c>
      <c r="G20" s="369">
        <v>4100123550</v>
      </c>
      <c r="H20" s="370"/>
      <c r="I20" s="371" t="s">
        <v>2960</v>
      </c>
      <c r="J20" s="372"/>
      <c r="K20" s="369" t="s">
        <v>53</v>
      </c>
      <c r="L20" s="368"/>
      <c r="M20" s="7" t="s">
        <v>387</v>
      </c>
      <c r="N20" s="11">
        <v>95</v>
      </c>
      <c r="O20" s="83"/>
      <c r="P20" s="60">
        <v>16</v>
      </c>
    </row>
    <row r="21" spans="2:16" ht="15" customHeight="1" x14ac:dyDescent="0.25">
      <c r="B21" s="416"/>
      <c r="C21" s="417"/>
      <c r="D21" s="367" t="s">
        <v>2956</v>
      </c>
      <c r="E21" s="368"/>
      <c r="F21" s="190" t="s">
        <v>2990</v>
      </c>
      <c r="G21" s="369">
        <v>4100123550</v>
      </c>
      <c r="H21" s="370"/>
      <c r="I21" s="371" t="s">
        <v>2960</v>
      </c>
      <c r="J21" s="372"/>
      <c r="K21" s="369" t="s">
        <v>53</v>
      </c>
      <c r="L21" s="368"/>
      <c r="M21" s="7" t="s">
        <v>387</v>
      </c>
      <c r="N21" s="11">
        <v>100</v>
      </c>
      <c r="O21" s="83"/>
      <c r="P21" s="60">
        <v>12</v>
      </c>
    </row>
    <row r="22" spans="2:16" ht="15" customHeight="1" x14ac:dyDescent="0.25">
      <c r="B22" s="378">
        <v>2</v>
      </c>
      <c r="C22" s="379"/>
      <c r="D22" s="367" t="s">
        <v>480</v>
      </c>
      <c r="E22" s="368"/>
      <c r="F22" s="190" t="s">
        <v>2990</v>
      </c>
      <c r="G22" s="369">
        <v>4100123541</v>
      </c>
      <c r="H22" s="370"/>
      <c r="I22" s="371" t="s">
        <v>1468</v>
      </c>
      <c r="J22" s="372"/>
      <c r="K22" s="369" t="s">
        <v>53</v>
      </c>
      <c r="L22" s="368"/>
      <c r="M22" s="7" t="s">
        <v>387</v>
      </c>
      <c r="N22" s="11">
        <v>85</v>
      </c>
      <c r="O22" s="82">
        <v>10.9</v>
      </c>
      <c r="P22" s="60">
        <v>2</v>
      </c>
    </row>
    <row r="23" spans="2:16" ht="15" customHeight="1" x14ac:dyDescent="0.25">
      <c r="B23" s="416"/>
      <c r="C23" s="417"/>
      <c r="D23" s="367" t="s">
        <v>480</v>
      </c>
      <c r="E23" s="368"/>
      <c r="F23" s="190" t="s">
        <v>2990</v>
      </c>
      <c r="G23" s="369">
        <v>4100123541</v>
      </c>
      <c r="H23" s="370"/>
      <c r="I23" s="371" t="s">
        <v>1468</v>
      </c>
      <c r="J23" s="372"/>
      <c r="K23" s="369" t="s">
        <v>53</v>
      </c>
      <c r="L23" s="368"/>
      <c r="M23" s="7" t="s">
        <v>387</v>
      </c>
      <c r="N23" s="11">
        <v>90</v>
      </c>
      <c r="O23" s="83"/>
      <c r="P23" s="60">
        <v>8</v>
      </c>
    </row>
    <row r="24" spans="2:16" ht="15" customHeight="1" x14ac:dyDescent="0.25">
      <c r="B24" s="416"/>
      <c r="C24" s="417"/>
      <c r="D24" s="367" t="s">
        <v>480</v>
      </c>
      <c r="E24" s="368"/>
      <c r="F24" s="190" t="s">
        <v>2990</v>
      </c>
      <c r="G24" s="369">
        <v>4100123541</v>
      </c>
      <c r="H24" s="370"/>
      <c r="I24" s="371" t="s">
        <v>1468</v>
      </c>
      <c r="J24" s="372"/>
      <c r="K24" s="369" t="s">
        <v>53</v>
      </c>
      <c r="L24" s="368"/>
      <c r="M24" s="7" t="s">
        <v>387</v>
      </c>
      <c r="N24" s="11">
        <v>95</v>
      </c>
      <c r="O24" s="83"/>
      <c r="P24" s="60">
        <v>10</v>
      </c>
    </row>
    <row r="25" spans="2:16" ht="15" customHeight="1" x14ac:dyDescent="0.25">
      <c r="B25" s="416"/>
      <c r="C25" s="417"/>
      <c r="D25" s="367" t="s">
        <v>480</v>
      </c>
      <c r="E25" s="368"/>
      <c r="F25" s="190" t="s">
        <v>2990</v>
      </c>
      <c r="G25" s="369">
        <v>4100123541</v>
      </c>
      <c r="H25" s="370"/>
      <c r="I25" s="371" t="s">
        <v>1468</v>
      </c>
      <c r="J25" s="372"/>
      <c r="K25" s="369" t="s">
        <v>53</v>
      </c>
      <c r="L25" s="368"/>
      <c r="M25" s="7" t="s">
        <v>387</v>
      </c>
      <c r="N25" s="11">
        <v>100</v>
      </c>
      <c r="O25" s="83"/>
      <c r="P25" s="60">
        <v>6</v>
      </c>
    </row>
    <row r="26" spans="2:16" ht="15" customHeight="1" x14ac:dyDescent="0.25">
      <c r="B26" s="416"/>
      <c r="C26" s="417"/>
      <c r="D26" s="367" t="s">
        <v>480</v>
      </c>
      <c r="E26" s="368"/>
      <c r="F26" s="190" t="s">
        <v>2990</v>
      </c>
      <c r="G26" s="369">
        <v>4100123542</v>
      </c>
      <c r="H26" s="370"/>
      <c r="I26" s="371" t="s">
        <v>1468</v>
      </c>
      <c r="J26" s="372"/>
      <c r="K26" s="369" t="s">
        <v>147</v>
      </c>
      <c r="L26" s="368"/>
      <c r="M26" s="7" t="s">
        <v>387</v>
      </c>
      <c r="N26" s="11">
        <v>85</v>
      </c>
      <c r="O26" s="83"/>
      <c r="P26" s="60">
        <v>1</v>
      </c>
    </row>
    <row r="27" spans="2:16" ht="15" customHeight="1" x14ac:dyDescent="0.25">
      <c r="B27" s="416"/>
      <c r="C27" s="417"/>
      <c r="D27" s="367" t="s">
        <v>480</v>
      </c>
      <c r="E27" s="368"/>
      <c r="F27" s="190" t="s">
        <v>2990</v>
      </c>
      <c r="G27" s="369">
        <v>4100123542</v>
      </c>
      <c r="H27" s="370"/>
      <c r="I27" s="371" t="s">
        <v>1468</v>
      </c>
      <c r="J27" s="372"/>
      <c r="K27" s="369" t="s">
        <v>147</v>
      </c>
      <c r="L27" s="368"/>
      <c r="M27" s="7" t="s">
        <v>387</v>
      </c>
      <c r="N27" s="11">
        <v>90</v>
      </c>
      <c r="O27" s="83"/>
      <c r="P27" s="60">
        <v>4</v>
      </c>
    </row>
    <row r="28" spans="2:16" ht="15" customHeight="1" x14ac:dyDescent="0.25">
      <c r="B28" s="416"/>
      <c r="C28" s="417"/>
      <c r="D28" s="367" t="s">
        <v>480</v>
      </c>
      <c r="E28" s="368"/>
      <c r="F28" s="190" t="s">
        <v>2990</v>
      </c>
      <c r="G28" s="369">
        <v>4100123542</v>
      </c>
      <c r="H28" s="370"/>
      <c r="I28" s="371" t="s">
        <v>1468</v>
      </c>
      <c r="J28" s="372"/>
      <c r="K28" s="369" t="s">
        <v>147</v>
      </c>
      <c r="L28" s="368"/>
      <c r="M28" s="7" t="s">
        <v>387</v>
      </c>
      <c r="N28" s="11">
        <v>95</v>
      </c>
      <c r="O28" s="83"/>
      <c r="P28" s="60">
        <v>4</v>
      </c>
    </row>
    <row r="29" spans="2:16" ht="15" customHeight="1" x14ac:dyDescent="0.25">
      <c r="B29" s="416"/>
      <c r="C29" s="417"/>
      <c r="D29" s="367" t="s">
        <v>480</v>
      </c>
      <c r="E29" s="368"/>
      <c r="F29" s="190" t="s">
        <v>2990</v>
      </c>
      <c r="G29" s="369">
        <v>4100123542</v>
      </c>
      <c r="H29" s="370"/>
      <c r="I29" s="371" t="s">
        <v>1468</v>
      </c>
      <c r="J29" s="372"/>
      <c r="K29" s="369" t="s">
        <v>147</v>
      </c>
      <c r="L29" s="368"/>
      <c r="M29" s="7" t="s">
        <v>387</v>
      </c>
      <c r="N29" s="11">
        <v>100</v>
      </c>
      <c r="O29" s="83"/>
      <c r="P29" s="60">
        <v>1</v>
      </c>
    </row>
    <row r="30" spans="2:16" ht="15" customHeight="1" x14ac:dyDescent="0.25">
      <c r="B30" s="416"/>
      <c r="C30" s="417"/>
      <c r="D30" s="367" t="s">
        <v>480</v>
      </c>
      <c r="E30" s="368"/>
      <c r="F30" s="190" t="s">
        <v>2990</v>
      </c>
      <c r="G30" s="369">
        <v>4100123546</v>
      </c>
      <c r="H30" s="370"/>
      <c r="I30" s="371" t="s">
        <v>2684</v>
      </c>
      <c r="J30" s="372"/>
      <c r="K30" s="369" t="s">
        <v>53</v>
      </c>
      <c r="L30" s="368"/>
      <c r="M30" s="7" t="s">
        <v>387</v>
      </c>
      <c r="N30" s="11">
        <v>85</v>
      </c>
      <c r="O30" s="83"/>
      <c r="P30" s="60">
        <v>2</v>
      </c>
    </row>
    <row r="31" spans="2:16" ht="15" customHeight="1" x14ac:dyDescent="0.25">
      <c r="B31" s="416"/>
      <c r="C31" s="417"/>
      <c r="D31" s="367" t="s">
        <v>480</v>
      </c>
      <c r="E31" s="368"/>
      <c r="F31" s="190" t="s">
        <v>2990</v>
      </c>
      <c r="G31" s="369">
        <v>4100123546</v>
      </c>
      <c r="H31" s="370"/>
      <c r="I31" s="371" t="s">
        <v>2684</v>
      </c>
      <c r="J31" s="372"/>
      <c r="K31" s="369" t="s">
        <v>53</v>
      </c>
      <c r="L31" s="368"/>
      <c r="M31" s="7" t="s">
        <v>387</v>
      </c>
      <c r="N31" s="11">
        <v>90</v>
      </c>
      <c r="O31" s="83"/>
      <c r="P31" s="60">
        <v>8</v>
      </c>
    </row>
    <row r="32" spans="2:16" ht="15" customHeight="1" x14ac:dyDescent="0.25">
      <c r="B32" s="416"/>
      <c r="C32" s="417"/>
      <c r="D32" s="367" t="s">
        <v>480</v>
      </c>
      <c r="E32" s="368"/>
      <c r="F32" s="190" t="s">
        <v>2990</v>
      </c>
      <c r="G32" s="369">
        <v>4100123546</v>
      </c>
      <c r="H32" s="370"/>
      <c r="I32" s="371" t="s">
        <v>2684</v>
      </c>
      <c r="J32" s="372"/>
      <c r="K32" s="369" t="s">
        <v>53</v>
      </c>
      <c r="L32" s="368"/>
      <c r="M32" s="7" t="s">
        <v>387</v>
      </c>
      <c r="N32" s="11">
        <v>95</v>
      </c>
      <c r="O32" s="83"/>
      <c r="P32" s="60">
        <v>9</v>
      </c>
    </row>
    <row r="33" spans="2:16" ht="15" customHeight="1" x14ac:dyDescent="0.25">
      <c r="B33" s="416"/>
      <c r="C33" s="417"/>
      <c r="D33" s="367" t="s">
        <v>480</v>
      </c>
      <c r="E33" s="368"/>
      <c r="F33" s="190" t="s">
        <v>2990</v>
      </c>
      <c r="G33" s="369">
        <v>4100123546</v>
      </c>
      <c r="H33" s="370"/>
      <c r="I33" s="371" t="s">
        <v>2684</v>
      </c>
      <c r="J33" s="372"/>
      <c r="K33" s="369" t="s">
        <v>53</v>
      </c>
      <c r="L33" s="368"/>
      <c r="M33" s="7" t="s">
        <v>387</v>
      </c>
      <c r="N33" s="11">
        <v>100</v>
      </c>
      <c r="O33" s="83"/>
      <c r="P33" s="60">
        <v>4</v>
      </c>
    </row>
    <row r="34" spans="2:16" ht="15" customHeight="1" x14ac:dyDescent="0.25">
      <c r="B34" s="416"/>
      <c r="C34" s="417"/>
      <c r="D34" s="367" t="s">
        <v>2430</v>
      </c>
      <c r="E34" s="368"/>
      <c r="F34" s="190" t="s">
        <v>2990</v>
      </c>
      <c r="G34" s="369">
        <v>4100123540</v>
      </c>
      <c r="H34" s="370"/>
      <c r="I34" s="371" t="s">
        <v>2432</v>
      </c>
      <c r="J34" s="372"/>
      <c r="K34" s="369" t="s">
        <v>53</v>
      </c>
      <c r="L34" s="368"/>
      <c r="M34" s="7" t="s">
        <v>387</v>
      </c>
      <c r="N34" s="11">
        <v>75</v>
      </c>
      <c r="O34" s="83"/>
      <c r="P34" s="60">
        <v>2</v>
      </c>
    </row>
    <row r="35" spans="2:16" ht="15" customHeight="1" x14ac:dyDescent="0.25">
      <c r="B35" s="416"/>
      <c r="C35" s="417"/>
      <c r="D35" s="367" t="s">
        <v>2430</v>
      </c>
      <c r="E35" s="368"/>
      <c r="F35" s="190" t="s">
        <v>2990</v>
      </c>
      <c r="G35" s="369">
        <v>4100123540</v>
      </c>
      <c r="H35" s="370"/>
      <c r="I35" s="371" t="s">
        <v>2432</v>
      </c>
      <c r="J35" s="372"/>
      <c r="K35" s="369" t="s">
        <v>53</v>
      </c>
      <c r="L35" s="368"/>
      <c r="M35" s="7" t="s">
        <v>387</v>
      </c>
      <c r="N35" s="11">
        <v>80</v>
      </c>
      <c r="O35" s="83"/>
      <c r="P35" s="60">
        <v>3</v>
      </c>
    </row>
    <row r="36" spans="2:16" ht="15" customHeight="1" x14ac:dyDescent="0.25">
      <c r="B36" s="416"/>
      <c r="C36" s="417"/>
      <c r="D36" s="367" t="s">
        <v>2430</v>
      </c>
      <c r="E36" s="368"/>
      <c r="F36" s="190" t="s">
        <v>2990</v>
      </c>
      <c r="G36" s="369">
        <v>4100123540</v>
      </c>
      <c r="H36" s="370"/>
      <c r="I36" s="371" t="s">
        <v>2432</v>
      </c>
      <c r="J36" s="372"/>
      <c r="K36" s="369" t="s">
        <v>53</v>
      </c>
      <c r="L36" s="368"/>
      <c r="M36" s="7" t="s">
        <v>387</v>
      </c>
      <c r="N36" s="11">
        <v>85</v>
      </c>
      <c r="O36" s="83"/>
      <c r="P36" s="60">
        <v>3</v>
      </c>
    </row>
    <row r="37" spans="2:16" ht="15" customHeight="1" x14ac:dyDescent="0.25">
      <c r="B37" s="416"/>
      <c r="C37" s="417"/>
      <c r="D37" s="367" t="s">
        <v>2430</v>
      </c>
      <c r="E37" s="368"/>
      <c r="F37" s="190" t="s">
        <v>2990</v>
      </c>
      <c r="G37" s="369">
        <v>4100123540</v>
      </c>
      <c r="H37" s="370"/>
      <c r="I37" s="371" t="s">
        <v>2432</v>
      </c>
      <c r="J37" s="372"/>
      <c r="K37" s="369" t="s">
        <v>53</v>
      </c>
      <c r="L37" s="368"/>
      <c r="M37" s="7" t="s">
        <v>387</v>
      </c>
      <c r="N37" s="11">
        <v>90</v>
      </c>
      <c r="O37" s="83"/>
      <c r="P37" s="60">
        <v>1</v>
      </c>
    </row>
    <row r="38" spans="2:16" ht="15" customHeight="1" x14ac:dyDescent="0.25">
      <c r="B38" s="378">
        <v>3</v>
      </c>
      <c r="C38" s="379"/>
      <c r="D38" s="367" t="s">
        <v>1377</v>
      </c>
      <c r="E38" s="368"/>
      <c r="F38" s="190" t="s">
        <v>2990</v>
      </c>
      <c r="G38" s="369">
        <v>4100123538</v>
      </c>
      <c r="H38" s="370"/>
      <c r="I38" s="371" t="s">
        <v>1467</v>
      </c>
      <c r="J38" s="372"/>
      <c r="K38" s="369" t="s">
        <v>53</v>
      </c>
      <c r="L38" s="368"/>
      <c r="M38" s="7" t="s">
        <v>387</v>
      </c>
      <c r="N38" s="11">
        <v>75</v>
      </c>
      <c r="O38" s="82">
        <v>5.08</v>
      </c>
      <c r="P38" s="60">
        <v>6</v>
      </c>
    </row>
    <row r="39" spans="2:16" ht="15" customHeight="1" x14ac:dyDescent="0.25">
      <c r="B39" s="416"/>
      <c r="C39" s="417"/>
      <c r="D39" s="367" t="s">
        <v>1377</v>
      </c>
      <c r="E39" s="368"/>
      <c r="F39" s="190" t="s">
        <v>2990</v>
      </c>
      <c r="G39" s="369">
        <v>4100123538</v>
      </c>
      <c r="H39" s="370"/>
      <c r="I39" s="371" t="s">
        <v>1467</v>
      </c>
      <c r="J39" s="372"/>
      <c r="K39" s="369" t="s">
        <v>53</v>
      </c>
      <c r="L39" s="368"/>
      <c r="M39" s="7" t="s">
        <v>387</v>
      </c>
      <c r="N39" s="11">
        <v>80</v>
      </c>
      <c r="O39" s="83"/>
      <c r="P39" s="60">
        <v>14</v>
      </c>
    </row>
    <row r="40" spans="2:16" ht="15" customHeight="1" x14ac:dyDescent="0.25">
      <c r="B40" s="40"/>
      <c r="C40" s="36"/>
      <c r="D40" s="367" t="s">
        <v>1377</v>
      </c>
      <c r="E40" s="368"/>
      <c r="F40" s="190" t="s">
        <v>2990</v>
      </c>
      <c r="G40" s="369">
        <v>4100123538</v>
      </c>
      <c r="H40" s="370"/>
      <c r="I40" s="371" t="s">
        <v>1467</v>
      </c>
      <c r="J40" s="372"/>
      <c r="K40" s="369" t="s">
        <v>53</v>
      </c>
      <c r="L40" s="368"/>
      <c r="M40" s="7" t="s">
        <v>387</v>
      </c>
      <c r="N40" s="11">
        <v>85</v>
      </c>
      <c r="O40" s="83"/>
      <c r="P40" s="60">
        <v>13</v>
      </c>
    </row>
    <row r="41" spans="2:16" ht="15" customHeight="1" x14ac:dyDescent="0.25">
      <c r="B41" s="40"/>
      <c r="C41" s="36"/>
      <c r="D41" s="367" t="s">
        <v>1377</v>
      </c>
      <c r="E41" s="368"/>
      <c r="F41" s="190" t="s">
        <v>2990</v>
      </c>
      <c r="G41" s="369">
        <v>4100123538</v>
      </c>
      <c r="H41" s="370"/>
      <c r="I41" s="371" t="s">
        <v>1467</v>
      </c>
      <c r="J41" s="372"/>
      <c r="K41" s="369" t="s">
        <v>53</v>
      </c>
      <c r="L41" s="368"/>
      <c r="M41" s="7" t="s">
        <v>387</v>
      </c>
      <c r="N41" s="11">
        <v>90</v>
      </c>
      <c r="O41" s="83"/>
      <c r="P41" s="60">
        <v>7</v>
      </c>
    </row>
    <row r="42" spans="2:16" ht="15" customHeight="1" x14ac:dyDescent="0.25">
      <c r="B42" s="40"/>
      <c r="C42" s="36"/>
      <c r="D42" s="367" t="s">
        <v>1377</v>
      </c>
      <c r="E42" s="368"/>
      <c r="F42" s="190" t="s">
        <v>2990</v>
      </c>
      <c r="G42" s="369">
        <v>4100123539</v>
      </c>
      <c r="H42" s="370"/>
      <c r="I42" s="371" t="s">
        <v>1467</v>
      </c>
      <c r="J42" s="372"/>
      <c r="K42" s="369" t="s">
        <v>147</v>
      </c>
      <c r="L42" s="368"/>
      <c r="M42" s="7" t="s">
        <v>387</v>
      </c>
      <c r="N42" s="11">
        <v>75</v>
      </c>
      <c r="O42" s="83"/>
      <c r="P42" s="60">
        <v>2</v>
      </c>
    </row>
    <row r="43" spans="2:16" ht="15" customHeight="1" x14ac:dyDescent="0.25">
      <c r="B43" s="40"/>
      <c r="C43" s="36"/>
      <c r="D43" s="367" t="s">
        <v>1377</v>
      </c>
      <c r="E43" s="368"/>
      <c r="F43" s="190" t="s">
        <v>2990</v>
      </c>
      <c r="G43" s="369">
        <v>4100123539</v>
      </c>
      <c r="H43" s="370"/>
      <c r="I43" s="371" t="s">
        <v>1467</v>
      </c>
      <c r="J43" s="372"/>
      <c r="K43" s="369" t="s">
        <v>147</v>
      </c>
      <c r="L43" s="368"/>
      <c r="M43" s="7" t="s">
        <v>387</v>
      </c>
      <c r="N43" s="11">
        <v>80</v>
      </c>
      <c r="O43" s="83"/>
      <c r="P43" s="60">
        <v>4</v>
      </c>
    </row>
    <row r="44" spans="2:16" ht="15" customHeight="1" x14ac:dyDescent="0.25">
      <c r="B44" s="40"/>
      <c r="C44" s="36"/>
      <c r="D44" s="367" t="s">
        <v>1377</v>
      </c>
      <c r="E44" s="368"/>
      <c r="F44" s="190" t="s">
        <v>2990</v>
      </c>
      <c r="G44" s="369">
        <v>4100123539</v>
      </c>
      <c r="H44" s="370"/>
      <c r="I44" s="371" t="s">
        <v>1467</v>
      </c>
      <c r="J44" s="372"/>
      <c r="K44" s="369" t="s">
        <v>147</v>
      </c>
      <c r="L44" s="368"/>
      <c r="M44" s="7" t="s">
        <v>387</v>
      </c>
      <c r="N44" s="11">
        <v>85</v>
      </c>
      <c r="O44" s="83"/>
      <c r="P44" s="60">
        <v>2</v>
      </c>
    </row>
    <row r="45" spans="2:16" ht="15" customHeight="1" x14ac:dyDescent="0.25">
      <c r="B45" s="40"/>
      <c r="C45" s="36"/>
      <c r="D45" s="367" t="s">
        <v>1377</v>
      </c>
      <c r="E45" s="368"/>
      <c r="F45" s="190" t="s">
        <v>2990</v>
      </c>
      <c r="G45" s="369">
        <v>4100123539</v>
      </c>
      <c r="H45" s="370"/>
      <c r="I45" s="371" t="s">
        <v>1467</v>
      </c>
      <c r="J45" s="372"/>
      <c r="K45" s="369" t="s">
        <v>147</v>
      </c>
      <c r="L45" s="368"/>
      <c r="M45" s="7" t="s">
        <v>387</v>
      </c>
      <c r="N45" s="11">
        <v>90</v>
      </c>
      <c r="O45" s="83"/>
      <c r="P45" s="60">
        <v>2</v>
      </c>
    </row>
    <row r="46" spans="2:16" ht="15" customHeight="1" x14ac:dyDescent="0.25">
      <c r="B46" s="378">
        <v>4</v>
      </c>
      <c r="C46" s="379"/>
      <c r="D46" s="367" t="s">
        <v>2958</v>
      </c>
      <c r="E46" s="368"/>
      <c r="F46" s="190" t="s">
        <v>2990</v>
      </c>
      <c r="G46" s="369">
        <v>4100123548</v>
      </c>
      <c r="H46" s="370"/>
      <c r="I46" s="371" t="s">
        <v>2959</v>
      </c>
      <c r="J46" s="372"/>
      <c r="K46" s="369" t="s">
        <v>53</v>
      </c>
      <c r="L46" s="368"/>
      <c r="M46" s="7" t="s">
        <v>387</v>
      </c>
      <c r="N46" s="11">
        <v>75</v>
      </c>
      <c r="O46" s="82">
        <v>8.58</v>
      </c>
      <c r="P46" s="60">
        <v>8</v>
      </c>
    </row>
    <row r="47" spans="2:16" ht="15" customHeight="1" x14ac:dyDescent="0.25">
      <c r="B47" s="40"/>
      <c r="C47" s="36"/>
      <c r="D47" s="367" t="s">
        <v>2958</v>
      </c>
      <c r="E47" s="368"/>
      <c r="F47" s="190" t="s">
        <v>2990</v>
      </c>
      <c r="G47" s="369">
        <v>4100123548</v>
      </c>
      <c r="H47" s="370"/>
      <c r="I47" s="371" t="s">
        <v>2959</v>
      </c>
      <c r="J47" s="372"/>
      <c r="K47" s="369" t="s">
        <v>53</v>
      </c>
      <c r="L47" s="368"/>
      <c r="M47" s="7" t="s">
        <v>387</v>
      </c>
      <c r="N47" s="11">
        <v>80</v>
      </c>
      <c r="O47" s="83"/>
      <c r="P47" s="60">
        <v>11</v>
      </c>
    </row>
    <row r="48" spans="2:16" ht="15" customHeight="1" x14ac:dyDescent="0.25">
      <c r="B48" s="40"/>
      <c r="C48" s="36"/>
      <c r="D48" s="367" t="s">
        <v>2958</v>
      </c>
      <c r="E48" s="368"/>
      <c r="F48" s="190" t="s">
        <v>2990</v>
      </c>
      <c r="G48" s="369">
        <v>4100123548</v>
      </c>
      <c r="H48" s="370"/>
      <c r="I48" s="371" t="s">
        <v>2959</v>
      </c>
      <c r="J48" s="372"/>
      <c r="K48" s="369" t="s">
        <v>53</v>
      </c>
      <c r="L48" s="368"/>
      <c r="M48" s="7" t="s">
        <v>387</v>
      </c>
      <c r="N48" s="11">
        <v>85</v>
      </c>
      <c r="O48" s="83"/>
      <c r="P48" s="60">
        <v>16</v>
      </c>
    </row>
    <row r="49" spans="1:16" ht="15" customHeight="1" x14ac:dyDescent="0.25">
      <c r="B49" s="40"/>
      <c r="C49" s="36"/>
      <c r="D49" s="367" t="s">
        <v>2958</v>
      </c>
      <c r="E49" s="368"/>
      <c r="F49" s="190" t="s">
        <v>2990</v>
      </c>
      <c r="G49" s="369">
        <v>4100123548</v>
      </c>
      <c r="H49" s="370"/>
      <c r="I49" s="371" t="s">
        <v>2959</v>
      </c>
      <c r="J49" s="372"/>
      <c r="K49" s="369" t="s">
        <v>53</v>
      </c>
      <c r="L49" s="368"/>
      <c r="M49" s="7" t="s">
        <v>387</v>
      </c>
      <c r="N49" s="11">
        <v>90</v>
      </c>
      <c r="O49" s="83"/>
      <c r="P49" s="60">
        <v>7</v>
      </c>
    </row>
    <row r="50" spans="1:16" ht="15" customHeight="1" x14ac:dyDescent="0.25">
      <c r="B50" s="40"/>
      <c r="C50" s="36"/>
      <c r="D50" s="367" t="s">
        <v>2958</v>
      </c>
      <c r="E50" s="368"/>
      <c r="F50" s="190" t="s">
        <v>2990</v>
      </c>
      <c r="G50" s="369">
        <v>4100123549</v>
      </c>
      <c r="H50" s="370"/>
      <c r="I50" s="371" t="s">
        <v>2959</v>
      </c>
      <c r="J50" s="372"/>
      <c r="K50" s="369" t="s">
        <v>147</v>
      </c>
      <c r="L50" s="368"/>
      <c r="M50" s="7" t="s">
        <v>387</v>
      </c>
      <c r="N50" s="11">
        <v>75</v>
      </c>
      <c r="O50" s="83"/>
      <c r="P50" s="60">
        <v>3</v>
      </c>
    </row>
    <row r="51" spans="1:16" ht="15" customHeight="1" x14ac:dyDescent="0.25">
      <c r="B51" s="40"/>
      <c r="C51" s="36"/>
      <c r="D51" s="367" t="s">
        <v>2958</v>
      </c>
      <c r="E51" s="368"/>
      <c r="F51" s="190" t="s">
        <v>2990</v>
      </c>
      <c r="G51" s="369">
        <v>4100123549</v>
      </c>
      <c r="H51" s="370"/>
      <c r="I51" s="371" t="s">
        <v>2959</v>
      </c>
      <c r="J51" s="372"/>
      <c r="K51" s="369" t="s">
        <v>147</v>
      </c>
      <c r="L51" s="368"/>
      <c r="M51" s="7" t="s">
        <v>387</v>
      </c>
      <c r="N51" s="11">
        <v>80</v>
      </c>
      <c r="O51" s="83"/>
      <c r="P51" s="60">
        <v>4</v>
      </c>
    </row>
    <row r="52" spans="1:16" ht="15" customHeight="1" x14ac:dyDescent="0.25">
      <c r="B52" s="40"/>
      <c r="C52" s="36"/>
      <c r="D52" s="367" t="s">
        <v>2958</v>
      </c>
      <c r="E52" s="368"/>
      <c r="F52" s="190" t="s">
        <v>2990</v>
      </c>
      <c r="G52" s="369">
        <v>4100123549</v>
      </c>
      <c r="H52" s="370"/>
      <c r="I52" s="371" t="s">
        <v>2959</v>
      </c>
      <c r="J52" s="372"/>
      <c r="K52" s="369" t="s">
        <v>147</v>
      </c>
      <c r="L52" s="368"/>
      <c r="M52" s="7" t="s">
        <v>387</v>
      </c>
      <c r="N52" s="11">
        <v>85</v>
      </c>
      <c r="O52" s="83"/>
      <c r="P52" s="60">
        <v>3</v>
      </c>
    </row>
    <row r="53" spans="1:16" ht="15" customHeight="1" x14ac:dyDescent="0.25">
      <c r="B53" s="40"/>
      <c r="C53" s="36"/>
      <c r="D53" s="367" t="s">
        <v>2958</v>
      </c>
      <c r="E53" s="368"/>
      <c r="F53" s="190" t="s">
        <v>2990</v>
      </c>
      <c r="G53" s="369">
        <v>4100123549</v>
      </c>
      <c r="H53" s="370"/>
      <c r="I53" s="371" t="s">
        <v>2959</v>
      </c>
      <c r="J53" s="372"/>
      <c r="K53" s="369" t="s">
        <v>147</v>
      </c>
      <c r="L53" s="368"/>
      <c r="M53" s="7" t="s">
        <v>387</v>
      </c>
      <c r="N53" s="11">
        <v>90</v>
      </c>
      <c r="O53" s="83"/>
      <c r="P53" s="60">
        <v>2</v>
      </c>
    </row>
    <row r="54" spans="1:16" ht="15" x14ac:dyDescent="0.25">
      <c r="A54" s="1"/>
      <c r="B54" s="416"/>
      <c r="C54" s="417"/>
      <c r="D54" s="386" t="s">
        <v>2956</v>
      </c>
      <c r="E54" s="382"/>
      <c r="F54" s="124" t="s">
        <v>2990</v>
      </c>
      <c r="G54" s="375">
        <v>4100123547</v>
      </c>
      <c r="H54" s="382"/>
      <c r="I54" s="377" t="s">
        <v>2957</v>
      </c>
      <c r="J54" s="359"/>
      <c r="K54" s="375" t="s">
        <v>53</v>
      </c>
      <c r="L54" s="376"/>
      <c r="M54" s="7" t="s">
        <v>387</v>
      </c>
      <c r="N54" s="8">
        <v>75</v>
      </c>
      <c r="O54" s="83"/>
      <c r="P54" s="60">
        <v>3</v>
      </c>
    </row>
    <row r="55" spans="1:16" ht="15" x14ac:dyDescent="0.25">
      <c r="A55" s="1"/>
      <c r="B55" s="416"/>
      <c r="C55" s="417"/>
      <c r="D55" s="386" t="s">
        <v>2956</v>
      </c>
      <c r="E55" s="382"/>
      <c r="F55" s="124" t="s">
        <v>2990</v>
      </c>
      <c r="G55" s="375">
        <v>4100123547</v>
      </c>
      <c r="H55" s="382"/>
      <c r="I55" s="377" t="s">
        <v>2957</v>
      </c>
      <c r="J55" s="359"/>
      <c r="K55" s="375" t="s">
        <v>53</v>
      </c>
      <c r="L55" s="376"/>
      <c r="M55" s="7" t="s">
        <v>387</v>
      </c>
      <c r="N55" s="8">
        <v>80</v>
      </c>
      <c r="O55" s="83"/>
      <c r="P55" s="60">
        <v>5</v>
      </c>
    </row>
    <row r="56" spans="1:16" ht="15" customHeight="1" x14ac:dyDescent="0.25">
      <c r="B56" s="40"/>
      <c r="C56" s="36"/>
      <c r="D56" s="386" t="s">
        <v>2956</v>
      </c>
      <c r="E56" s="382"/>
      <c r="F56" s="124" t="s">
        <v>2990</v>
      </c>
      <c r="G56" s="375">
        <v>4100123547</v>
      </c>
      <c r="H56" s="382"/>
      <c r="I56" s="377" t="s">
        <v>2957</v>
      </c>
      <c r="J56" s="359"/>
      <c r="K56" s="375" t="s">
        <v>53</v>
      </c>
      <c r="L56" s="376"/>
      <c r="M56" s="7" t="s">
        <v>387</v>
      </c>
      <c r="N56" s="11">
        <v>85</v>
      </c>
      <c r="O56" s="83"/>
      <c r="P56" s="60">
        <v>4</v>
      </c>
    </row>
    <row r="57" spans="1:16" ht="15" customHeight="1" x14ac:dyDescent="0.25">
      <c r="B57" s="40"/>
      <c r="C57" s="36"/>
      <c r="D57" s="386" t="s">
        <v>2956</v>
      </c>
      <c r="E57" s="382"/>
      <c r="F57" s="124" t="s">
        <v>2990</v>
      </c>
      <c r="G57" s="375">
        <v>4100123547</v>
      </c>
      <c r="H57" s="382"/>
      <c r="I57" s="377" t="s">
        <v>2957</v>
      </c>
      <c r="J57" s="359"/>
      <c r="K57" s="375" t="s">
        <v>53</v>
      </c>
      <c r="L57" s="376"/>
      <c r="M57" s="7" t="s">
        <v>387</v>
      </c>
      <c r="N57" s="11">
        <v>90</v>
      </c>
      <c r="O57" s="83"/>
      <c r="P57" s="60">
        <v>1</v>
      </c>
    </row>
    <row r="58" spans="1:16" ht="15" customHeight="1" x14ac:dyDescent="0.25">
      <c r="B58" s="378">
        <v>5</v>
      </c>
      <c r="C58" s="379"/>
      <c r="D58" s="367" t="s">
        <v>2956</v>
      </c>
      <c r="E58" s="368"/>
      <c r="F58" s="190" t="s">
        <v>2990</v>
      </c>
      <c r="G58" s="369">
        <v>4100123550</v>
      </c>
      <c r="H58" s="370"/>
      <c r="I58" s="371" t="s">
        <v>2960</v>
      </c>
      <c r="J58" s="372"/>
      <c r="K58" s="369" t="s">
        <v>53</v>
      </c>
      <c r="L58" s="368"/>
      <c r="M58" s="7" t="s">
        <v>2555</v>
      </c>
      <c r="N58" s="11">
        <v>85</v>
      </c>
      <c r="O58" s="82">
        <v>5.82</v>
      </c>
      <c r="P58" s="60">
        <v>4</v>
      </c>
    </row>
    <row r="59" spans="1:16" ht="15" customHeight="1" x14ac:dyDescent="0.25">
      <c r="B59" s="40"/>
      <c r="C59" s="36"/>
      <c r="D59" s="367" t="s">
        <v>2956</v>
      </c>
      <c r="E59" s="368"/>
      <c r="F59" s="190" t="s">
        <v>2990</v>
      </c>
      <c r="G59" s="369">
        <v>4100123550</v>
      </c>
      <c r="H59" s="370"/>
      <c r="I59" s="371" t="s">
        <v>2960</v>
      </c>
      <c r="J59" s="372"/>
      <c r="K59" s="369" t="s">
        <v>53</v>
      </c>
      <c r="L59" s="368"/>
      <c r="M59" s="7" t="s">
        <v>2555</v>
      </c>
      <c r="N59" s="11">
        <v>90</v>
      </c>
      <c r="O59" s="83"/>
      <c r="P59" s="60">
        <v>10</v>
      </c>
    </row>
    <row r="60" spans="1:16" ht="15" customHeight="1" x14ac:dyDescent="0.25">
      <c r="B60" s="40"/>
      <c r="C60" s="36"/>
      <c r="D60" s="367" t="s">
        <v>2956</v>
      </c>
      <c r="E60" s="368"/>
      <c r="F60" s="190" t="s">
        <v>2990</v>
      </c>
      <c r="G60" s="369">
        <v>4100123550</v>
      </c>
      <c r="H60" s="370"/>
      <c r="I60" s="371" t="s">
        <v>2960</v>
      </c>
      <c r="J60" s="372"/>
      <c r="K60" s="369" t="s">
        <v>53</v>
      </c>
      <c r="L60" s="368"/>
      <c r="M60" s="7" t="s">
        <v>2555</v>
      </c>
      <c r="N60" s="11">
        <v>100</v>
      </c>
      <c r="O60" s="83"/>
      <c r="P60" s="60">
        <v>6</v>
      </c>
    </row>
    <row r="61" spans="1:16" ht="15" customHeight="1" x14ac:dyDescent="0.25">
      <c r="B61" s="40"/>
      <c r="C61" s="36"/>
      <c r="D61" s="367" t="s">
        <v>2956</v>
      </c>
      <c r="E61" s="368"/>
      <c r="F61" s="190" t="s">
        <v>2990</v>
      </c>
      <c r="G61" s="369">
        <v>4100123551</v>
      </c>
      <c r="H61" s="370"/>
      <c r="I61" s="371" t="s">
        <v>2960</v>
      </c>
      <c r="J61" s="372"/>
      <c r="K61" s="369" t="s">
        <v>147</v>
      </c>
      <c r="L61" s="368"/>
      <c r="M61" s="7" t="s">
        <v>2555</v>
      </c>
      <c r="N61" s="11">
        <v>85</v>
      </c>
      <c r="O61" s="83"/>
      <c r="P61" s="60">
        <v>2</v>
      </c>
    </row>
    <row r="62" spans="1:16" ht="15" customHeight="1" x14ac:dyDescent="0.25">
      <c r="B62" s="40"/>
      <c r="C62" s="36"/>
      <c r="D62" s="367" t="s">
        <v>2956</v>
      </c>
      <c r="E62" s="368"/>
      <c r="F62" s="190" t="s">
        <v>2990</v>
      </c>
      <c r="G62" s="369">
        <v>4100123551</v>
      </c>
      <c r="H62" s="370"/>
      <c r="I62" s="371" t="s">
        <v>2960</v>
      </c>
      <c r="J62" s="372"/>
      <c r="K62" s="369" t="s">
        <v>147</v>
      </c>
      <c r="L62" s="368"/>
      <c r="M62" s="7" t="s">
        <v>2555</v>
      </c>
      <c r="N62" s="11">
        <v>90</v>
      </c>
      <c r="O62" s="83"/>
      <c r="P62" s="60">
        <v>4</v>
      </c>
    </row>
    <row r="63" spans="1:16" ht="15" customHeight="1" x14ac:dyDescent="0.25">
      <c r="B63" s="76"/>
      <c r="C63" s="69"/>
      <c r="D63" s="367" t="s">
        <v>2956</v>
      </c>
      <c r="E63" s="368"/>
      <c r="F63" s="190" t="s">
        <v>2990</v>
      </c>
      <c r="G63" s="369">
        <v>4100123551</v>
      </c>
      <c r="H63" s="370"/>
      <c r="I63" s="371" t="s">
        <v>2960</v>
      </c>
      <c r="J63" s="372"/>
      <c r="K63" s="369" t="s">
        <v>147</v>
      </c>
      <c r="L63" s="368"/>
      <c r="M63" s="7" t="s">
        <v>2555</v>
      </c>
      <c r="N63" s="11">
        <v>100</v>
      </c>
      <c r="O63" s="84"/>
      <c r="P63" s="60">
        <v>2</v>
      </c>
    </row>
    <row r="64" spans="1:16" ht="15" customHeight="1" x14ac:dyDescent="0.25">
      <c r="B64" s="365"/>
      <c r="C64" s="351"/>
      <c r="D64" s="375"/>
      <c r="E64" s="367"/>
      <c r="F64" s="190"/>
      <c r="G64" s="375"/>
      <c r="H64" s="367"/>
      <c r="I64" s="377"/>
      <c r="J64" s="371"/>
      <c r="K64" s="375"/>
      <c r="L64" s="367"/>
      <c r="M64" s="7"/>
      <c r="N64" s="11"/>
      <c r="O64" s="84"/>
      <c r="P64" s="60"/>
    </row>
    <row r="65" spans="2:16" ht="15" x14ac:dyDescent="0.25">
      <c r="B65" s="20"/>
      <c r="C65" s="45"/>
      <c r="D65" s="168"/>
      <c r="E65" s="41"/>
      <c r="F65" s="41"/>
      <c r="G65" s="41"/>
      <c r="H65" s="41"/>
      <c r="I65" s="41"/>
      <c r="K65" s="20"/>
      <c r="L65" s="45"/>
      <c r="M65" s="1"/>
      <c r="N65" s="1"/>
      <c r="O65" s="169">
        <f>SUM(O18:O63)</f>
        <v>40.72</v>
      </c>
    </row>
    <row r="66" spans="2:16" ht="15.75" x14ac:dyDescent="0.25">
      <c r="B66" s="356" t="s">
        <v>29</v>
      </c>
      <c r="C66" s="356"/>
      <c r="D66" s="356"/>
      <c r="E66" s="356"/>
      <c r="F66" s="356"/>
      <c r="G66" s="356"/>
      <c r="H66" s="356"/>
      <c r="I66" s="356"/>
      <c r="J66" s="356"/>
      <c r="K66" s="356"/>
      <c r="L66" s="356"/>
      <c r="M66" s="356"/>
      <c r="N66" s="79"/>
      <c r="O66" s="75"/>
      <c r="P66" s="73">
        <f>SUM(P18:P64)</f>
        <v>270</v>
      </c>
    </row>
    <row r="67" spans="2:16" ht="15" x14ac:dyDescent="0.25">
      <c r="B67" s="20"/>
      <c r="C67" s="45"/>
      <c r="D67" s="20"/>
      <c r="E67" s="45"/>
      <c r="F67" s="45"/>
      <c r="G67" s="20"/>
      <c r="I67" s="3"/>
      <c r="K67" s="20"/>
      <c r="L67" s="45"/>
      <c r="M67" s="1"/>
      <c r="N67" s="1"/>
      <c r="O67" s="86"/>
    </row>
    <row r="68" spans="2:16" ht="15" customHeight="1" x14ac:dyDescent="0.25">
      <c r="B68" s="1"/>
      <c r="C68" s="1"/>
      <c r="D68" s="1" t="s">
        <v>49</v>
      </c>
      <c r="E68" s="1" t="s">
        <v>2998</v>
      </c>
      <c r="I68" s="1"/>
      <c r="J68" s="1"/>
      <c r="K68" s="1"/>
      <c r="L68" s="1"/>
      <c r="M68" s="1"/>
      <c r="N68" s="1"/>
      <c r="O68" s="1"/>
    </row>
    <row r="69" spans="2:16" ht="15" x14ac:dyDescent="0.25">
      <c r="B69" s="1"/>
      <c r="C69" s="1"/>
      <c r="D69" s="1" t="s">
        <v>2964</v>
      </c>
      <c r="E69" s="3"/>
      <c r="F69" s="3"/>
      <c r="G69" s="1"/>
      <c r="H69" s="1"/>
      <c r="I69" s="1"/>
      <c r="J69" s="1"/>
      <c r="K69" s="1"/>
      <c r="L69" s="1"/>
      <c r="M69" s="1"/>
      <c r="N69" s="1"/>
      <c r="O69" s="1"/>
    </row>
    <row r="70" spans="2:16" ht="15" x14ac:dyDescent="0.25">
      <c r="B70" s="1"/>
      <c r="C70" s="1"/>
      <c r="D70" s="1" t="s">
        <v>1049</v>
      </c>
      <c r="E70" s="23"/>
      <c r="F70" s="23"/>
      <c r="G70" s="1"/>
      <c r="H70" s="1"/>
      <c r="I70" s="1"/>
      <c r="J70" s="1"/>
      <c r="K70" s="1"/>
      <c r="L70" s="1"/>
      <c r="M70" s="1"/>
      <c r="N70" s="1"/>
      <c r="O70" s="1"/>
    </row>
    <row r="71" spans="2:16" ht="15" x14ac:dyDescent="0.25">
      <c r="B71" s="1"/>
      <c r="C71" s="1"/>
      <c r="D71" s="1" t="s">
        <v>1810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6" ht="15" x14ac:dyDescent="0.25">
      <c r="B72" s="1"/>
      <c r="C72" s="1"/>
      <c r="D72" s="1" t="s">
        <v>1466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6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autoFilter ref="B16:P66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224">
    <mergeCell ref="B66:M66"/>
    <mergeCell ref="B64:C64"/>
    <mergeCell ref="D64:E64"/>
    <mergeCell ref="G64:H64"/>
    <mergeCell ref="I64:J64"/>
    <mergeCell ref="K64:L64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D40:E40"/>
    <mergeCell ref="G40:H40"/>
    <mergeCell ref="I40:J40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0:C30"/>
    <mergeCell ref="D30:E30"/>
    <mergeCell ref="G30:H30"/>
    <mergeCell ref="I30:J30"/>
    <mergeCell ref="K30:L30"/>
    <mergeCell ref="B29:C29"/>
    <mergeCell ref="D29:E29"/>
    <mergeCell ref="G29:H29"/>
    <mergeCell ref="I29:J29"/>
    <mergeCell ref="K29:L29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K40:L40"/>
    <mergeCell ref="D41:E41"/>
    <mergeCell ref="G41:H41"/>
    <mergeCell ref="I41:J41"/>
    <mergeCell ref="K41:L41"/>
    <mergeCell ref="D42:E42"/>
    <mergeCell ref="G42:H42"/>
    <mergeCell ref="I42:J42"/>
    <mergeCell ref="K42:L42"/>
    <mergeCell ref="D43:E43"/>
    <mergeCell ref="G43:H43"/>
    <mergeCell ref="I43:J43"/>
    <mergeCell ref="K43:L43"/>
    <mergeCell ref="D44:E44"/>
    <mergeCell ref="G44:H44"/>
    <mergeCell ref="I44:J44"/>
    <mergeCell ref="K44:L44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D47:E47"/>
    <mergeCell ref="G47:H47"/>
    <mergeCell ref="I47:J47"/>
    <mergeCell ref="K47:L47"/>
    <mergeCell ref="D48:E48"/>
    <mergeCell ref="G48:H48"/>
    <mergeCell ref="I48:J48"/>
    <mergeCell ref="K48:L48"/>
    <mergeCell ref="D49:E49"/>
    <mergeCell ref="G49:H49"/>
    <mergeCell ref="I49:J49"/>
    <mergeCell ref="K49:L49"/>
    <mergeCell ref="D50:E50"/>
    <mergeCell ref="G50:H50"/>
    <mergeCell ref="I50:J50"/>
    <mergeCell ref="K50:L50"/>
    <mergeCell ref="D51:E51"/>
    <mergeCell ref="G51:H51"/>
    <mergeCell ref="I51:J51"/>
    <mergeCell ref="K51:L51"/>
    <mergeCell ref="D52:E52"/>
    <mergeCell ref="G52:H52"/>
    <mergeCell ref="I52:J52"/>
    <mergeCell ref="K52:L52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D56:E56"/>
    <mergeCell ref="G56:H56"/>
    <mergeCell ref="I56:J56"/>
    <mergeCell ref="K56:L56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D59:E59"/>
    <mergeCell ref="G59:H59"/>
    <mergeCell ref="I59:J59"/>
    <mergeCell ref="K59:L59"/>
    <mergeCell ref="D60:E60"/>
    <mergeCell ref="G60:H60"/>
    <mergeCell ref="I60:J60"/>
    <mergeCell ref="K60:L60"/>
    <mergeCell ref="D63:E63"/>
    <mergeCell ref="G63:H63"/>
    <mergeCell ref="I63:J63"/>
    <mergeCell ref="K63:L63"/>
    <mergeCell ref="D61:E61"/>
    <mergeCell ref="G61:H61"/>
    <mergeCell ref="I61:J61"/>
    <mergeCell ref="K61:L61"/>
    <mergeCell ref="D62:E62"/>
    <mergeCell ref="G62:H62"/>
    <mergeCell ref="I62:J62"/>
    <mergeCell ref="K62:L62"/>
  </mergeCells>
  <phoneticPr fontId="24" type="noConversion"/>
  <hyperlinks>
    <hyperlink ref="N4" r:id="rId1" xr:uid="{533CF43F-54C5-4943-B877-2A1F4AB887E1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BF603-F026-44EF-92A0-9B050815AB4D}">
  <dimension ref="A1:P323"/>
  <sheetViews>
    <sheetView workbookViewId="0">
      <selection activeCell="G40" sqref="G4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2991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260074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SUM(O18:O32)+10.98</f>
        <v>86.140000000000015</v>
      </c>
      <c r="P17" s="60"/>
    </row>
    <row r="18" spans="1:16" ht="15" x14ac:dyDescent="0.25">
      <c r="A18" s="1"/>
      <c r="B18" s="378">
        <v>1</v>
      </c>
      <c r="C18" s="379"/>
      <c r="D18" s="375" t="s">
        <v>480</v>
      </c>
      <c r="E18" s="382"/>
      <c r="F18" s="124" t="s">
        <v>2985</v>
      </c>
      <c r="G18" s="375">
        <v>4100123513</v>
      </c>
      <c r="H18" s="382"/>
      <c r="I18" s="377" t="s">
        <v>1468</v>
      </c>
      <c r="J18" s="359"/>
      <c r="K18" s="375" t="s">
        <v>73</v>
      </c>
      <c r="L18" s="376"/>
      <c r="M18" s="7" t="s">
        <v>387</v>
      </c>
      <c r="N18" s="8">
        <v>85</v>
      </c>
      <c r="O18" s="82">
        <v>8</v>
      </c>
      <c r="P18" s="60">
        <v>50</v>
      </c>
    </row>
    <row r="19" spans="1:16" ht="15" x14ac:dyDescent="0.25">
      <c r="A19" s="1"/>
      <c r="B19" s="378">
        <v>2</v>
      </c>
      <c r="C19" s="379"/>
      <c r="D19" s="386" t="s">
        <v>480</v>
      </c>
      <c r="E19" s="382"/>
      <c r="F19" s="124" t="s">
        <v>2985</v>
      </c>
      <c r="G19" s="375">
        <v>4100123513</v>
      </c>
      <c r="H19" s="382"/>
      <c r="I19" s="377" t="s">
        <v>1468</v>
      </c>
      <c r="J19" s="359"/>
      <c r="K19" s="375" t="s">
        <v>73</v>
      </c>
      <c r="L19" s="376"/>
      <c r="M19" s="7" t="s">
        <v>387</v>
      </c>
      <c r="N19" s="8">
        <v>90</v>
      </c>
      <c r="O19" s="82">
        <v>11.42</v>
      </c>
      <c r="P19" s="60">
        <v>50</v>
      </c>
    </row>
    <row r="20" spans="1:16" ht="15" x14ac:dyDescent="0.25">
      <c r="A20" s="1"/>
      <c r="B20" s="416"/>
      <c r="C20" s="417"/>
      <c r="D20" s="386" t="s">
        <v>2956</v>
      </c>
      <c r="E20" s="382"/>
      <c r="F20" s="124" t="s">
        <v>2985</v>
      </c>
      <c r="G20" s="375">
        <v>4100123516</v>
      </c>
      <c r="H20" s="382"/>
      <c r="I20" s="377" t="s">
        <v>2960</v>
      </c>
      <c r="J20" s="359"/>
      <c r="K20" s="375" t="s">
        <v>73</v>
      </c>
      <c r="L20" s="376"/>
      <c r="M20" s="7" t="s">
        <v>2555</v>
      </c>
      <c r="N20" s="8">
        <v>85</v>
      </c>
      <c r="O20" s="83"/>
      <c r="P20" s="60">
        <v>15</v>
      </c>
    </row>
    <row r="21" spans="1:16" ht="15" x14ac:dyDescent="0.25">
      <c r="A21" s="1"/>
      <c r="B21" s="365"/>
      <c r="C21" s="366"/>
      <c r="D21" s="386" t="s">
        <v>2956</v>
      </c>
      <c r="E21" s="382"/>
      <c r="F21" s="124" t="s">
        <v>2985</v>
      </c>
      <c r="G21" s="375">
        <v>4100123516</v>
      </c>
      <c r="H21" s="382"/>
      <c r="I21" s="377" t="s">
        <v>2960</v>
      </c>
      <c r="J21" s="359"/>
      <c r="K21" s="375" t="s">
        <v>73</v>
      </c>
      <c r="L21" s="376"/>
      <c r="M21" s="7" t="s">
        <v>2555</v>
      </c>
      <c r="N21" s="8">
        <v>90</v>
      </c>
      <c r="O21" s="84"/>
      <c r="P21" s="60">
        <v>5</v>
      </c>
    </row>
    <row r="22" spans="1:16" ht="15" x14ac:dyDescent="0.25">
      <c r="A22" s="1"/>
      <c r="B22" s="416">
        <v>3</v>
      </c>
      <c r="C22" s="417"/>
      <c r="D22" s="386" t="s">
        <v>1377</v>
      </c>
      <c r="E22" s="382"/>
      <c r="F22" s="124" t="s">
        <v>2985</v>
      </c>
      <c r="G22" s="375">
        <v>4100123512</v>
      </c>
      <c r="H22" s="382"/>
      <c r="I22" s="377" t="s">
        <v>1467</v>
      </c>
      <c r="J22" s="359"/>
      <c r="K22" s="375" t="s">
        <v>73</v>
      </c>
      <c r="L22" s="376"/>
      <c r="M22" s="7" t="s">
        <v>387</v>
      </c>
      <c r="N22" s="8">
        <v>75</v>
      </c>
      <c r="O22" s="83">
        <v>8.2799999999999994</v>
      </c>
      <c r="P22" s="60">
        <v>50</v>
      </c>
    </row>
    <row r="23" spans="1:16" ht="15" x14ac:dyDescent="0.25">
      <c r="A23" s="1"/>
      <c r="B23" s="365"/>
      <c r="C23" s="366"/>
      <c r="D23" s="386" t="s">
        <v>1377</v>
      </c>
      <c r="E23" s="382"/>
      <c r="F23" s="124" t="s">
        <v>2985</v>
      </c>
      <c r="G23" s="375">
        <v>4100123512</v>
      </c>
      <c r="H23" s="382"/>
      <c r="I23" s="377" t="s">
        <v>1467</v>
      </c>
      <c r="J23" s="359"/>
      <c r="K23" s="375" t="s">
        <v>73</v>
      </c>
      <c r="L23" s="376"/>
      <c r="M23" s="7" t="s">
        <v>387</v>
      </c>
      <c r="N23" s="8">
        <v>80</v>
      </c>
      <c r="O23" s="84"/>
      <c r="P23" s="60">
        <v>50</v>
      </c>
    </row>
    <row r="24" spans="1:16" ht="15" x14ac:dyDescent="0.25">
      <c r="A24" s="1"/>
      <c r="B24" s="375">
        <v>4</v>
      </c>
      <c r="C24" s="376"/>
      <c r="D24" s="375" t="s">
        <v>2466</v>
      </c>
      <c r="E24" s="382"/>
      <c r="F24" s="124" t="s">
        <v>2985</v>
      </c>
      <c r="G24" s="375">
        <v>4100125009</v>
      </c>
      <c r="H24" s="382"/>
      <c r="I24" s="377" t="s">
        <v>2986</v>
      </c>
      <c r="J24" s="359"/>
      <c r="K24" s="375" t="s">
        <v>73</v>
      </c>
      <c r="L24" s="376"/>
      <c r="M24" s="7" t="s">
        <v>2987</v>
      </c>
      <c r="N24" s="8"/>
      <c r="O24" s="81">
        <v>4.88</v>
      </c>
      <c r="P24" s="60">
        <v>10</v>
      </c>
    </row>
    <row r="25" spans="1:16" ht="15" x14ac:dyDescent="0.25">
      <c r="A25" s="1"/>
      <c r="B25" s="375">
        <v>5</v>
      </c>
      <c r="C25" s="376"/>
      <c r="D25" s="375" t="s">
        <v>2466</v>
      </c>
      <c r="E25" s="382"/>
      <c r="F25" s="124" t="s">
        <v>2985</v>
      </c>
      <c r="G25" s="375">
        <v>4100125009</v>
      </c>
      <c r="H25" s="382"/>
      <c r="I25" s="377" t="s">
        <v>2986</v>
      </c>
      <c r="J25" s="359"/>
      <c r="K25" s="375" t="s">
        <v>73</v>
      </c>
      <c r="L25" s="376"/>
      <c r="M25" s="7" t="s">
        <v>2987</v>
      </c>
      <c r="N25" s="8"/>
      <c r="O25" s="81">
        <v>4.88</v>
      </c>
      <c r="P25" s="60">
        <v>10</v>
      </c>
    </row>
    <row r="26" spans="1:16" ht="15" x14ac:dyDescent="0.25">
      <c r="A26" s="1"/>
      <c r="B26" s="375">
        <v>6</v>
      </c>
      <c r="C26" s="376"/>
      <c r="D26" s="375" t="s">
        <v>2466</v>
      </c>
      <c r="E26" s="382"/>
      <c r="F26" s="124" t="s">
        <v>2985</v>
      </c>
      <c r="G26" s="375">
        <v>4100125009</v>
      </c>
      <c r="H26" s="382"/>
      <c r="I26" s="377" t="s">
        <v>2986</v>
      </c>
      <c r="J26" s="359"/>
      <c r="K26" s="375" t="s">
        <v>73</v>
      </c>
      <c r="L26" s="376"/>
      <c r="M26" s="7" t="s">
        <v>2987</v>
      </c>
      <c r="N26" s="8"/>
      <c r="O26" s="81">
        <v>4.88</v>
      </c>
      <c r="P26" s="60">
        <v>10</v>
      </c>
    </row>
    <row r="27" spans="1:16" ht="15" x14ac:dyDescent="0.25">
      <c r="A27" s="1"/>
      <c r="B27" s="375">
        <v>7</v>
      </c>
      <c r="C27" s="376"/>
      <c r="D27" s="375" t="s">
        <v>2466</v>
      </c>
      <c r="E27" s="382"/>
      <c r="F27" s="124" t="s">
        <v>2985</v>
      </c>
      <c r="G27" s="375">
        <v>4100125009</v>
      </c>
      <c r="H27" s="382"/>
      <c r="I27" s="377" t="s">
        <v>2986</v>
      </c>
      <c r="J27" s="359"/>
      <c r="K27" s="375" t="s">
        <v>73</v>
      </c>
      <c r="L27" s="376"/>
      <c r="M27" s="7" t="s">
        <v>2987</v>
      </c>
      <c r="N27" s="8"/>
      <c r="O27" s="81">
        <v>4.88</v>
      </c>
      <c r="P27" s="60">
        <v>10</v>
      </c>
    </row>
    <row r="28" spans="1:16" ht="15" x14ac:dyDescent="0.25">
      <c r="A28" s="1"/>
      <c r="B28" s="375">
        <v>8</v>
      </c>
      <c r="C28" s="376"/>
      <c r="D28" s="375" t="s">
        <v>2466</v>
      </c>
      <c r="E28" s="382"/>
      <c r="F28" s="124" t="s">
        <v>2985</v>
      </c>
      <c r="G28" s="375">
        <v>4100125009</v>
      </c>
      <c r="H28" s="382"/>
      <c r="I28" s="377" t="s">
        <v>2986</v>
      </c>
      <c r="J28" s="359"/>
      <c r="K28" s="375" t="s">
        <v>73</v>
      </c>
      <c r="L28" s="376"/>
      <c r="M28" s="7" t="s">
        <v>2987</v>
      </c>
      <c r="N28" s="8"/>
      <c r="O28" s="81">
        <v>4.88</v>
      </c>
      <c r="P28" s="60">
        <v>10</v>
      </c>
    </row>
    <row r="29" spans="1:16" ht="15" x14ac:dyDescent="0.25">
      <c r="A29" s="1"/>
      <c r="B29" s="375">
        <v>9</v>
      </c>
      <c r="C29" s="376"/>
      <c r="D29" s="375" t="s">
        <v>2466</v>
      </c>
      <c r="E29" s="382"/>
      <c r="F29" s="124" t="s">
        <v>2985</v>
      </c>
      <c r="G29" s="375">
        <v>4100125009</v>
      </c>
      <c r="H29" s="382"/>
      <c r="I29" s="377" t="s">
        <v>2986</v>
      </c>
      <c r="J29" s="359"/>
      <c r="K29" s="375" t="s">
        <v>73</v>
      </c>
      <c r="L29" s="376"/>
      <c r="M29" s="7" t="s">
        <v>2987</v>
      </c>
      <c r="N29" s="8"/>
      <c r="O29" s="81">
        <v>5.95</v>
      </c>
      <c r="P29" s="60">
        <v>13</v>
      </c>
    </row>
    <row r="30" spans="1:16" ht="15" x14ac:dyDescent="0.25">
      <c r="A30" s="1"/>
      <c r="B30" s="375">
        <v>10</v>
      </c>
      <c r="C30" s="376"/>
      <c r="D30" s="375" t="s">
        <v>2466</v>
      </c>
      <c r="E30" s="382"/>
      <c r="F30" s="124" t="s">
        <v>2985</v>
      </c>
      <c r="G30" s="375">
        <v>4100125009</v>
      </c>
      <c r="H30" s="382"/>
      <c r="I30" s="377" t="s">
        <v>2986</v>
      </c>
      <c r="J30" s="359"/>
      <c r="K30" s="375" t="s">
        <v>73</v>
      </c>
      <c r="L30" s="376"/>
      <c r="M30" s="7" t="s">
        <v>2987</v>
      </c>
      <c r="N30" s="8"/>
      <c r="O30" s="81">
        <v>5.95</v>
      </c>
      <c r="P30" s="60">
        <v>13</v>
      </c>
    </row>
    <row r="31" spans="1:16" ht="15" x14ac:dyDescent="0.25">
      <c r="A31" s="1"/>
      <c r="B31" s="375">
        <v>11</v>
      </c>
      <c r="C31" s="376"/>
      <c r="D31" s="375" t="s">
        <v>2466</v>
      </c>
      <c r="E31" s="382"/>
      <c r="F31" s="124" t="s">
        <v>2985</v>
      </c>
      <c r="G31" s="375">
        <v>4100125009</v>
      </c>
      <c r="H31" s="382"/>
      <c r="I31" s="377" t="s">
        <v>2986</v>
      </c>
      <c r="J31" s="359"/>
      <c r="K31" s="375" t="s">
        <v>73</v>
      </c>
      <c r="L31" s="376"/>
      <c r="M31" s="7" t="s">
        <v>2987</v>
      </c>
      <c r="N31" s="8"/>
      <c r="O31" s="81">
        <v>5.58</v>
      </c>
      <c r="P31" s="60">
        <v>12</v>
      </c>
    </row>
    <row r="32" spans="1:16" ht="15" x14ac:dyDescent="0.25">
      <c r="A32" s="1"/>
      <c r="B32" s="375">
        <v>12</v>
      </c>
      <c r="C32" s="376"/>
      <c r="D32" s="375" t="s">
        <v>2466</v>
      </c>
      <c r="E32" s="382"/>
      <c r="F32" s="124" t="s">
        <v>2985</v>
      </c>
      <c r="G32" s="375">
        <v>4100125009</v>
      </c>
      <c r="H32" s="382"/>
      <c r="I32" s="377" t="s">
        <v>2986</v>
      </c>
      <c r="J32" s="359"/>
      <c r="K32" s="375" t="s">
        <v>73</v>
      </c>
      <c r="L32" s="376"/>
      <c r="M32" s="7" t="s">
        <v>2987</v>
      </c>
      <c r="N32" s="8"/>
      <c r="O32" s="81">
        <v>5.58</v>
      </c>
      <c r="P32" s="60">
        <v>12</v>
      </c>
    </row>
    <row r="33" spans="1:16" ht="15" customHeight="1" x14ac:dyDescent="0.25">
      <c r="B33" s="365"/>
      <c r="C33" s="366"/>
      <c r="D33" s="367"/>
      <c r="E33" s="368"/>
      <c r="F33" s="190"/>
      <c r="G33" s="369"/>
      <c r="H33" s="370"/>
      <c r="I33" s="391"/>
      <c r="J33" s="370"/>
      <c r="K33" s="369"/>
      <c r="L33" s="368"/>
      <c r="M33" s="7"/>
      <c r="N33" s="11"/>
      <c r="O33" s="84"/>
      <c r="P33" s="60"/>
    </row>
    <row r="34" spans="1:16" ht="15" x14ac:dyDescent="0.25">
      <c r="A34" s="1"/>
      <c r="B34" s="76"/>
      <c r="C34" s="65"/>
      <c r="D34" s="392"/>
      <c r="E34" s="393"/>
      <c r="F34" s="393"/>
      <c r="G34" s="393"/>
      <c r="H34" s="393"/>
      <c r="I34" s="393"/>
      <c r="J34" s="62"/>
      <c r="K34" s="50"/>
      <c r="L34" s="61"/>
      <c r="M34" s="8"/>
      <c r="N34" s="8"/>
      <c r="O34" s="139">
        <f>SUM(O18:O32)</f>
        <v>75.160000000000011</v>
      </c>
      <c r="P34" s="60"/>
    </row>
    <row r="35" spans="1:16" ht="15.75" x14ac:dyDescent="0.25">
      <c r="A35" s="1"/>
      <c r="B35" s="356" t="s">
        <v>29</v>
      </c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79"/>
      <c r="O35" s="75"/>
      <c r="P35" s="73">
        <f>SUM(P18:P33)</f>
        <v>320</v>
      </c>
    </row>
    <row r="36" spans="1:16" ht="15" x14ac:dyDescent="0.25">
      <c r="A36" s="1"/>
      <c r="B36" s="20"/>
      <c r="C36" s="45"/>
      <c r="D36" s="20"/>
      <c r="E36" s="45"/>
      <c r="F36" s="45"/>
      <c r="G36" s="20"/>
      <c r="I36" s="3"/>
      <c r="K36" s="20"/>
      <c r="L36" s="45"/>
      <c r="M36" s="1"/>
      <c r="N36" s="1"/>
      <c r="O36" s="86"/>
    </row>
    <row r="37" spans="1:16" ht="3.75" customHeight="1" x14ac:dyDescent="0.25">
      <c r="A37" s="1"/>
      <c r="B37" s="1"/>
      <c r="C37" s="1"/>
      <c r="D37" s="17"/>
      <c r="E37" s="20"/>
      <c r="F37" s="20"/>
      <c r="G37" s="20"/>
      <c r="H37" s="3"/>
      <c r="I37" s="3"/>
      <c r="J37" s="1"/>
      <c r="K37" s="1"/>
      <c r="L37" s="1"/>
      <c r="M37" s="1"/>
      <c r="N37" s="1"/>
      <c r="O37" s="1"/>
    </row>
    <row r="38" spans="1:16" ht="15" customHeight="1" x14ac:dyDescent="0.25">
      <c r="A38" s="1"/>
      <c r="B38" s="1"/>
      <c r="C38" s="1"/>
      <c r="D38" s="1" t="s">
        <v>49</v>
      </c>
      <c r="E38" s="1" t="s">
        <v>2996</v>
      </c>
      <c r="G38" s="397"/>
      <c r="H38" s="396"/>
      <c r="I38" s="1"/>
      <c r="J38" s="1"/>
      <c r="K38" s="1"/>
      <c r="L38" s="1"/>
      <c r="M38" s="1"/>
      <c r="N38" s="1"/>
      <c r="O38" s="1"/>
    </row>
    <row r="39" spans="1:16" ht="15" x14ac:dyDescent="0.25">
      <c r="A39" s="1"/>
      <c r="B39" s="1"/>
      <c r="C39" s="1"/>
      <c r="D39" s="1" t="s">
        <v>2997</v>
      </c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</row>
    <row r="40" spans="1:16" ht="15" x14ac:dyDescent="0.25">
      <c r="A40" s="1"/>
      <c r="B40" s="1"/>
      <c r="C40" s="1"/>
      <c r="D40" s="1" t="s">
        <v>1777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1:16" ht="15" x14ac:dyDescent="0.25">
      <c r="A41" s="1"/>
      <c r="B41" s="1"/>
      <c r="C41" s="1"/>
      <c r="D41" s="1" t="s">
        <v>2016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 t="s">
        <v>1324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F64" s="1"/>
    </row>
    <row r="65" spans="6:6" ht="15" x14ac:dyDescent="0.25">
      <c r="F65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autoFilter ref="A16:P19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91">
    <mergeCell ref="B35:M35"/>
    <mergeCell ref="G38:H38"/>
    <mergeCell ref="B33:C33"/>
    <mergeCell ref="D33:E33"/>
    <mergeCell ref="G33:H33"/>
    <mergeCell ref="I33:J33"/>
    <mergeCell ref="K33:L33"/>
    <mergeCell ref="D34:I34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F12:G12"/>
    <mergeCell ref="N14:O14"/>
    <mergeCell ref="B16:C16"/>
    <mergeCell ref="D16:E16"/>
    <mergeCell ref="G16:H16"/>
    <mergeCell ref="I16:J16"/>
    <mergeCell ref="K16:L16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4029-F398-45E6-87D8-3481B6C29CDA}">
  <dimension ref="A1:O300"/>
  <sheetViews>
    <sheetView workbookViewId="0">
      <selection activeCell="M31" sqref="M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2991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260073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8">
        <v>1</v>
      </c>
      <c r="C18" s="379"/>
      <c r="D18" s="367" t="s">
        <v>2956</v>
      </c>
      <c r="E18" s="368"/>
      <c r="F18" s="9" t="s">
        <v>2988</v>
      </c>
      <c r="G18" s="369">
        <v>4100123518</v>
      </c>
      <c r="H18" s="370"/>
      <c r="I18" s="371" t="s">
        <v>2957</v>
      </c>
      <c r="J18" s="372"/>
      <c r="K18" s="124" t="s">
        <v>76</v>
      </c>
      <c r="L18" s="7" t="s">
        <v>387</v>
      </c>
      <c r="M18" s="8">
        <v>80</v>
      </c>
      <c r="N18" s="82">
        <v>10.199999999999999</v>
      </c>
      <c r="O18" s="60">
        <v>30</v>
      </c>
    </row>
    <row r="19" spans="1:15" ht="15" customHeight="1" x14ac:dyDescent="0.25">
      <c r="B19" s="416"/>
      <c r="C19" s="417"/>
      <c r="D19" s="367" t="s">
        <v>2956</v>
      </c>
      <c r="E19" s="368"/>
      <c r="F19" s="9" t="s">
        <v>2988</v>
      </c>
      <c r="G19" s="369">
        <v>4100123519</v>
      </c>
      <c r="H19" s="370"/>
      <c r="I19" s="371" t="s">
        <v>2960</v>
      </c>
      <c r="J19" s="372"/>
      <c r="K19" s="124" t="s">
        <v>76</v>
      </c>
      <c r="L19" s="7" t="s">
        <v>2555</v>
      </c>
      <c r="M19" s="8">
        <v>90</v>
      </c>
      <c r="N19" s="83"/>
      <c r="O19" s="60">
        <v>15</v>
      </c>
    </row>
    <row r="20" spans="1:15" ht="15" customHeight="1" x14ac:dyDescent="0.25">
      <c r="B20" s="365"/>
      <c r="C20" s="366"/>
      <c r="D20" s="367" t="s">
        <v>2956</v>
      </c>
      <c r="E20" s="368"/>
      <c r="F20" s="9" t="s">
        <v>2988</v>
      </c>
      <c r="G20" s="369">
        <v>4100123519</v>
      </c>
      <c r="H20" s="370"/>
      <c r="I20" s="371" t="s">
        <v>2960</v>
      </c>
      <c r="J20" s="372"/>
      <c r="K20" s="124" t="s">
        <v>76</v>
      </c>
      <c r="L20" s="7" t="s">
        <v>2555</v>
      </c>
      <c r="M20" s="8">
        <v>95</v>
      </c>
      <c r="N20" s="84"/>
      <c r="O20" s="60">
        <v>15</v>
      </c>
    </row>
    <row r="21" spans="1:15" ht="15" x14ac:dyDescent="0.25">
      <c r="A21" s="1"/>
      <c r="B21" s="365"/>
      <c r="C21" s="366"/>
      <c r="D21" s="367"/>
      <c r="E21" s="368"/>
      <c r="F21" s="122"/>
      <c r="G21" s="369"/>
      <c r="H21" s="370"/>
      <c r="I21" s="391"/>
      <c r="J21" s="370"/>
      <c r="K21" s="124"/>
      <c r="L21" s="7"/>
      <c r="M21" s="11"/>
      <c r="N21" s="84"/>
      <c r="O21" s="60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8"/>
      <c r="M22" s="8"/>
      <c r="N22" s="139">
        <f>SUM(N18:N20)</f>
        <v>10.199999999999999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60</v>
      </c>
    </row>
    <row r="24" spans="1:15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1" t="s">
        <v>2995</v>
      </c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368</v>
      </c>
      <c r="E27" s="3"/>
      <c r="F27" s="3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369</v>
      </c>
      <c r="E28" s="23"/>
      <c r="F28" s="23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284" ht="8.25" customHeight="1" x14ac:dyDescent="0.2"/>
    <row r="286" ht="8.25" customHeight="1" x14ac:dyDescent="0.2"/>
    <row r="288" ht="9" customHeight="1" x14ac:dyDescent="0.2"/>
    <row r="290" ht="7.5" customHeight="1" x14ac:dyDescent="0.2"/>
    <row r="292" ht="6.75" customHeight="1" x14ac:dyDescent="0.2"/>
    <row r="294" ht="7.5" customHeight="1" x14ac:dyDescent="0.2"/>
    <row r="296" ht="9" customHeight="1" x14ac:dyDescent="0.2"/>
    <row r="298" ht="7.5" customHeight="1" x14ac:dyDescent="0.2"/>
    <row r="300" ht="8.25" customHeight="1" x14ac:dyDescent="0.2"/>
  </sheetData>
  <mergeCells count="27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18:C18"/>
    <mergeCell ref="D18:E18"/>
    <mergeCell ref="G18:H18"/>
    <mergeCell ref="I18:J18"/>
    <mergeCell ref="B19:C19"/>
    <mergeCell ref="D19:E19"/>
    <mergeCell ref="G19:H19"/>
    <mergeCell ref="I19:J19"/>
    <mergeCell ref="B23:L23"/>
    <mergeCell ref="B20:C20"/>
    <mergeCell ref="D20:E20"/>
    <mergeCell ref="G20:H20"/>
    <mergeCell ref="I20:J20"/>
    <mergeCell ref="B21:C21"/>
    <mergeCell ref="D21:E21"/>
    <mergeCell ref="G21:H21"/>
    <mergeCell ref="I21:J21"/>
    <mergeCell ref="D22:I22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40B7-5822-4D04-B590-99ADC973D068}">
  <dimension ref="A1:O302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0.285156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2991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260072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36"/>
      <c r="C17" s="237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43"/>
      <c r="O17" s="240"/>
    </row>
    <row r="18" spans="1:15" ht="15" x14ac:dyDescent="0.25">
      <c r="A18" s="1"/>
      <c r="B18" s="378">
        <v>1</v>
      </c>
      <c r="C18" s="379"/>
      <c r="D18" s="160" t="s">
        <v>2958</v>
      </c>
      <c r="E18" s="124" t="s">
        <v>2989</v>
      </c>
      <c r="F18" s="369">
        <v>4100123536</v>
      </c>
      <c r="G18" s="370"/>
      <c r="H18" s="371" t="s">
        <v>2959</v>
      </c>
      <c r="I18" s="372"/>
      <c r="J18" s="369" t="s">
        <v>1009</v>
      </c>
      <c r="K18" s="368"/>
      <c r="L18" s="7" t="s">
        <v>387</v>
      </c>
      <c r="M18" s="8">
        <v>75</v>
      </c>
      <c r="N18" s="82">
        <v>5.28</v>
      </c>
      <c r="O18" s="60">
        <v>10</v>
      </c>
    </row>
    <row r="19" spans="1:15" ht="15" x14ac:dyDescent="0.25">
      <c r="A19" s="1"/>
      <c r="B19" s="416"/>
      <c r="C19" s="417"/>
      <c r="D19" s="160" t="s">
        <v>2958</v>
      </c>
      <c r="E19" s="124" t="s">
        <v>2989</v>
      </c>
      <c r="F19" s="369">
        <v>4100123536</v>
      </c>
      <c r="G19" s="370"/>
      <c r="H19" s="371" t="s">
        <v>2959</v>
      </c>
      <c r="I19" s="372"/>
      <c r="J19" s="369" t="s">
        <v>1009</v>
      </c>
      <c r="K19" s="368"/>
      <c r="L19" s="7" t="s">
        <v>387</v>
      </c>
      <c r="M19" s="8">
        <v>80</v>
      </c>
      <c r="N19" s="83"/>
      <c r="O19" s="60">
        <v>10</v>
      </c>
    </row>
    <row r="20" spans="1:15" ht="15" x14ac:dyDescent="0.25">
      <c r="A20" s="1"/>
      <c r="B20" s="416"/>
      <c r="C20" s="417"/>
      <c r="D20" s="160" t="s">
        <v>2958</v>
      </c>
      <c r="E20" s="124" t="s">
        <v>2989</v>
      </c>
      <c r="F20" s="369">
        <v>4100123536</v>
      </c>
      <c r="G20" s="370"/>
      <c r="H20" s="371" t="s">
        <v>2959</v>
      </c>
      <c r="I20" s="372"/>
      <c r="J20" s="369" t="s">
        <v>1009</v>
      </c>
      <c r="K20" s="368"/>
      <c r="L20" s="7" t="s">
        <v>387</v>
      </c>
      <c r="M20" s="8">
        <v>85</v>
      </c>
      <c r="N20" s="83"/>
      <c r="O20" s="60">
        <v>10</v>
      </c>
    </row>
    <row r="21" spans="1:15" ht="15" x14ac:dyDescent="0.25">
      <c r="A21" s="1"/>
      <c r="B21" s="365"/>
      <c r="C21" s="366"/>
      <c r="D21" s="160" t="s">
        <v>2958</v>
      </c>
      <c r="E21" s="124" t="s">
        <v>2989</v>
      </c>
      <c r="F21" s="369">
        <v>4100123536</v>
      </c>
      <c r="G21" s="370"/>
      <c r="H21" s="371" t="s">
        <v>2959</v>
      </c>
      <c r="I21" s="372"/>
      <c r="J21" s="369" t="s">
        <v>1009</v>
      </c>
      <c r="K21" s="368"/>
      <c r="L21" s="7" t="s">
        <v>387</v>
      </c>
      <c r="M21" s="8">
        <v>90</v>
      </c>
      <c r="N21" s="84"/>
      <c r="O21" s="60">
        <v>10</v>
      </c>
    </row>
    <row r="22" spans="1:15" ht="15" x14ac:dyDescent="0.25">
      <c r="A22" s="1"/>
      <c r="B22" s="76"/>
      <c r="C22" s="65"/>
      <c r="D22" s="64"/>
      <c r="E22" s="65"/>
      <c r="F22" s="64"/>
      <c r="G22" s="66"/>
      <c r="H22" s="67"/>
      <c r="I22" s="66"/>
      <c r="J22" s="64"/>
      <c r="K22" s="65"/>
      <c r="L22" s="26"/>
      <c r="M22" s="26"/>
      <c r="N22" s="162"/>
      <c r="O22" s="109"/>
    </row>
    <row r="23" spans="1:15" ht="15" x14ac:dyDescent="0.25">
      <c r="A23" s="1"/>
      <c r="B23" s="76"/>
      <c r="C23" s="65"/>
      <c r="D23" s="392"/>
      <c r="E23" s="393"/>
      <c r="F23" s="393"/>
      <c r="G23" s="393"/>
      <c r="H23" s="393"/>
      <c r="I23" s="62"/>
      <c r="J23" s="50"/>
      <c r="K23" s="61"/>
      <c r="L23" s="8"/>
      <c r="M23" s="8"/>
      <c r="N23" s="139">
        <f>SUM(N18:N21)</f>
        <v>5.28</v>
      </c>
      <c r="O23" s="60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40</v>
      </c>
    </row>
    <row r="25" spans="1:15" ht="15" x14ac:dyDescent="0.25">
      <c r="A25" s="1"/>
      <c r="B25" s="20"/>
      <c r="C25" s="45"/>
      <c r="D25" s="20"/>
      <c r="E25" s="45"/>
      <c r="F25" s="20"/>
      <c r="H25" s="3"/>
      <c r="J25" s="20"/>
      <c r="K25" s="45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1" t="s">
        <v>2992</v>
      </c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368</v>
      </c>
      <c r="E28" s="3"/>
      <c r="F28" s="3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977</v>
      </c>
      <c r="E29" s="23"/>
      <c r="F29" s="23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286" ht="8.25" customHeight="1" x14ac:dyDescent="0.2"/>
    <row r="288" ht="8.25" customHeight="1" x14ac:dyDescent="0.2"/>
    <row r="290" ht="9" customHeight="1" x14ac:dyDescent="0.2"/>
    <row r="292" ht="7.5" customHeight="1" x14ac:dyDescent="0.2"/>
    <row r="294" ht="6.75" customHeight="1" x14ac:dyDescent="0.2"/>
    <row r="296" ht="7.5" customHeight="1" x14ac:dyDescent="0.2"/>
    <row r="298" ht="9" customHeight="1" x14ac:dyDescent="0.2"/>
    <row r="300" ht="7.5" customHeight="1" x14ac:dyDescent="0.2"/>
    <row r="302" ht="8.25" customHeight="1" x14ac:dyDescent="0.2"/>
  </sheetData>
  <autoFilter ref="B16:O21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26">
    <mergeCell ref="M14:N14"/>
    <mergeCell ref="B16:C16"/>
    <mergeCell ref="F16:G16"/>
    <mergeCell ref="H16:I16"/>
    <mergeCell ref="J16:K16"/>
    <mergeCell ref="B18:C18"/>
    <mergeCell ref="F18:G18"/>
    <mergeCell ref="H18:I18"/>
    <mergeCell ref="J18:K18"/>
    <mergeCell ref="E6:J6"/>
    <mergeCell ref="E10:K10"/>
    <mergeCell ref="E12:F12"/>
    <mergeCell ref="B24:L24"/>
    <mergeCell ref="B19:C19"/>
    <mergeCell ref="F19:G19"/>
    <mergeCell ref="H19:I19"/>
    <mergeCell ref="J19:K19"/>
    <mergeCell ref="B20:C20"/>
    <mergeCell ref="F20:G20"/>
    <mergeCell ref="H20:I20"/>
    <mergeCell ref="J20:K20"/>
    <mergeCell ref="B21:C21"/>
    <mergeCell ref="F21:G21"/>
    <mergeCell ref="H21:I21"/>
    <mergeCell ref="J21:K21"/>
    <mergeCell ref="D23:H23"/>
  </mergeCells>
  <hyperlinks>
    <hyperlink ref="M4" r:id="rId1" xr:uid="{ABDFAC11-16E9-481F-AF1F-8B44FC1DAC1B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6682-1481-4D90-BF04-649BF5775919}">
  <dimension ref="B1:N384"/>
  <sheetViews>
    <sheetView topLeftCell="A70" zoomScaleNormal="100" workbookViewId="0">
      <selection activeCell="A17" sqref="A17:XFD17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58">
        <v>46049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260041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SUM(M18:M33)+11.82</f>
        <v>128.13999999999996</v>
      </c>
      <c r="N17" s="90"/>
    </row>
    <row r="18" spans="2:14" ht="15" customHeight="1" x14ac:dyDescent="0.25">
      <c r="B18" s="199">
        <v>1</v>
      </c>
      <c r="C18" s="351" t="s">
        <v>2466</v>
      </c>
      <c r="D18" s="352"/>
      <c r="E18" s="190" t="s">
        <v>2979</v>
      </c>
      <c r="F18" s="115">
        <v>4100123524</v>
      </c>
      <c r="G18" s="353" t="s">
        <v>2467</v>
      </c>
      <c r="H18" s="354"/>
      <c r="I18" s="355" t="s">
        <v>25</v>
      </c>
      <c r="J18" s="352"/>
      <c r="K18" s="27" t="s">
        <v>387</v>
      </c>
      <c r="L18" s="76"/>
      <c r="M18" s="218">
        <v>7.28</v>
      </c>
      <c r="N18" s="69">
        <v>10</v>
      </c>
    </row>
    <row r="19" spans="2:14" ht="15" customHeight="1" x14ac:dyDescent="0.25">
      <c r="B19" s="199">
        <v>2</v>
      </c>
      <c r="C19" s="351" t="s">
        <v>2466</v>
      </c>
      <c r="D19" s="352"/>
      <c r="E19" s="190" t="s">
        <v>2979</v>
      </c>
      <c r="F19" s="115">
        <v>4100123524</v>
      </c>
      <c r="G19" s="353" t="s">
        <v>2467</v>
      </c>
      <c r="H19" s="354"/>
      <c r="I19" s="355" t="s">
        <v>25</v>
      </c>
      <c r="J19" s="352"/>
      <c r="K19" s="27" t="s">
        <v>387</v>
      </c>
      <c r="L19" s="76"/>
      <c r="M19" s="218">
        <v>7.28</v>
      </c>
      <c r="N19" s="69">
        <v>10</v>
      </c>
    </row>
    <row r="20" spans="2:14" ht="15" customHeight="1" x14ac:dyDescent="0.25">
      <c r="B20" s="199">
        <v>3</v>
      </c>
      <c r="C20" s="351" t="s">
        <v>2466</v>
      </c>
      <c r="D20" s="352"/>
      <c r="E20" s="190" t="s">
        <v>2979</v>
      </c>
      <c r="F20" s="115">
        <v>4100123524</v>
      </c>
      <c r="G20" s="353" t="s">
        <v>2467</v>
      </c>
      <c r="H20" s="354"/>
      <c r="I20" s="355" t="s">
        <v>25</v>
      </c>
      <c r="J20" s="352"/>
      <c r="K20" s="27" t="s">
        <v>387</v>
      </c>
      <c r="L20" s="76"/>
      <c r="M20" s="218">
        <v>7.28</v>
      </c>
      <c r="N20" s="69">
        <v>10</v>
      </c>
    </row>
    <row r="21" spans="2:14" ht="15" customHeight="1" x14ac:dyDescent="0.25">
      <c r="B21" s="199">
        <v>4</v>
      </c>
      <c r="C21" s="351" t="s">
        <v>2466</v>
      </c>
      <c r="D21" s="352"/>
      <c r="E21" s="190" t="s">
        <v>2979</v>
      </c>
      <c r="F21" s="115">
        <v>4100123524</v>
      </c>
      <c r="G21" s="353" t="s">
        <v>2467</v>
      </c>
      <c r="H21" s="354"/>
      <c r="I21" s="355" t="s">
        <v>25</v>
      </c>
      <c r="J21" s="352"/>
      <c r="K21" s="27" t="s">
        <v>387</v>
      </c>
      <c r="L21" s="76"/>
      <c r="M21" s="218">
        <v>6.88</v>
      </c>
      <c r="N21" s="69">
        <v>9</v>
      </c>
    </row>
    <row r="22" spans="2:14" ht="15" customHeight="1" x14ac:dyDescent="0.25">
      <c r="B22" s="199">
        <v>5</v>
      </c>
      <c r="C22" s="351" t="s">
        <v>2466</v>
      </c>
      <c r="D22" s="352"/>
      <c r="E22" s="190" t="s">
        <v>2979</v>
      </c>
      <c r="F22" s="115">
        <v>4100123523</v>
      </c>
      <c r="G22" s="353" t="s">
        <v>2467</v>
      </c>
      <c r="H22" s="354"/>
      <c r="I22" s="355" t="s">
        <v>25</v>
      </c>
      <c r="J22" s="352"/>
      <c r="K22" s="27" t="s">
        <v>387</v>
      </c>
      <c r="L22" s="76"/>
      <c r="M22" s="218">
        <v>7.3</v>
      </c>
      <c r="N22" s="69">
        <v>10</v>
      </c>
    </row>
    <row r="23" spans="2:14" ht="15" customHeight="1" x14ac:dyDescent="0.25">
      <c r="B23" s="199">
        <v>6</v>
      </c>
      <c r="C23" s="351" t="s">
        <v>2466</v>
      </c>
      <c r="D23" s="352"/>
      <c r="E23" s="190" t="s">
        <v>2979</v>
      </c>
      <c r="F23" s="115">
        <v>4100123523</v>
      </c>
      <c r="G23" s="353" t="s">
        <v>2467</v>
      </c>
      <c r="H23" s="354"/>
      <c r="I23" s="355" t="s">
        <v>25</v>
      </c>
      <c r="J23" s="352"/>
      <c r="K23" s="27" t="s">
        <v>387</v>
      </c>
      <c r="L23" s="76"/>
      <c r="M23" s="218">
        <v>7.3</v>
      </c>
      <c r="N23" s="69">
        <v>10</v>
      </c>
    </row>
    <row r="24" spans="2:14" ht="15" customHeight="1" x14ac:dyDescent="0.25">
      <c r="B24" s="199">
        <v>7</v>
      </c>
      <c r="C24" s="351" t="s">
        <v>2466</v>
      </c>
      <c r="D24" s="352"/>
      <c r="E24" s="190" t="s">
        <v>2979</v>
      </c>
      <c r="F24" s="115">
        <v>4100123523</v>
      </c>
      <c r="G24" s="353" t="s">
        <v>2467</v>
      </c>
      <c r="H24" s="354"/>
      <c r="I24" s="355" t="s">
        <v>25</v>
      </c>
      <c r="J24" s="352"/>
      <c r="K24" s="27" t="s">
        <v>387</v>
      </c>
      <c r="L24" s="76"/>
      <c r="M24" s="218">
        <v>7.3</v>
      </c>
      <c r="N24" s="69">
        <v>10</v>
      </c>
    </row>
    <row r="25" spans="2:14" ht="15" customHeight="1" x14ac:dyDescent="0.25">
      <c r="B25" s="199">
        <v>8</v>
      </c>
      <c r="C25" s="351" t="s">
        <v>2466</v>
      </c>
      <c r="D25" s="352"/>
      <c r="E25" s="190" t="s">
        <v>2979</v>
      </c>
      <c r="F25" s="115">
        <v>4100123523</v>
      </c>
      <c r="G25" s="353" t="s">
        <v>2467</v>
      </c>
      <c r="H25" s="354"/>
      <c r="I25" s="355" t="s">
        <v>25</v>
      </c>
      <c r="J25" s="352"/>
      <c r="K25" s="27" t="s">
        <v>387</v>
      </c>
      <c r="L25" s="76"/>
      <c r="M25" s="218">
        <v>7.3</v>
      </c>
      <c r="N25" s="69">
        <v>10</v>
      </c>
    </row>
    <row r="26" spans="2:14" ht="15" customHeight="1" x14ac:dyDescent="0.25">
      <c r="B26" s="199">
        <v>9</v>
      </c>
      <c r="C26" s="351" t="s">
        <v>2466</v>
      </c>
      <c r="D26" s="352"/>
      <c r="E26" s="190" t="s">
        <v>2979</v>
      </c>
      <c r="F26" s="115">
        <v>4100123523</v>
      </c>
      <c r="G26" s="353" t="s">
        <v>2467</v>
      </c>
      <c r="H26" s="354"/>
      <c r="I26" s="355" t="s">
        <v>25</v>
      </c>
      <c r="J26" s="352"/>
      <c r="K26" s="27" t="s">
        <v>387</v>
      </c>
      <c r="L26" s="76"/>
      <c r="M26" s="218">
        <v>7.3</v>
      </c>
      <c r="N26" s="69">
        <v>10</v>
      </c>
    </row>
    <row r="27" spans="2:14" ht="15" customHeight="1" x14ac:dyDescent="0.25">
      <c r="B27" s="199">
        <v>10</v>
      </c>
      <c r="C27" s="351" t="s">
        <v>2466</v>
      </c>
      <c r="D27" s="352"/>
      <c r="E27" s="190" t="s">
        <v>2979</v>
      </c>
      <c r="F27" s="115">
        <v>4100123523</v>
      </c>
      <c r="G27" s="353" t="s">
        <v>2467</v>
      </c>
      <c r="H27" s="354"/>
      <c r="I27" s="355" t="s">
        <v>25</v>
      </c>
      <c r="J27" s="352"/>
      <c r="K27" s="27" t="s">
        <v>387</v>
      </c>
      <c r="L27" s="76"/>
      <c r="M27" s="218">
        <v>7.3</v>
      </c>
      <c r="N27" s="69">
        <v>10</v>
      </c>
    </row>
    <row r="28" spans="2:14" ht="15" customHeight="1" x14ac:dyDescent="0.25">
      <c r="B28" s="199">
        <v>11</v>
      </c>
      <c r="C28" s="351" t="s">
        <v>2466</v>
      </c>
      <c r="D28" s="352"/>
      <c r="E28" s="190" t="s">
        <v>2979</v>
      </c>
      <c r="F28" s="115">
        <v>4100123523</v>
      </c>
      <c r="G28" s="353" t="s">
        <v>2467</v>
      </c>
      <c r="H28" s="354"/>
      <c r="I28" s="355" t="s">
        <v>25</v>
      </c>
      <c r="J28" s="352"/>
      <c r="K28" s="27" t="s">
        <v>387</v>
      </c>
      <c r="L28" s="76"/>
      <c r="M28" s="218">
        <v>7.3</v>
      </c>
      <c r="N28" s="69">
        <v>10</v>
      </c>
    </row>
    <row r="29" spans="2:14" ht="15" customHeight="1" x14ac:dyDescent="0.25">
      <c r="B29" s="199">
        <v>12</v>
      </c>
      <c r="C29" s="351" t="s">
        <v>2466</v>
      </c>
      <c r="D29" s="352"/>
      <c r="E29" s="190" t="s">
        <v>2979</v>
      </c>
      <c r="F29" s="115">
        <v>4100123523</v>
      </c>
      <c r="G29" s="353" t="s">
        <v>2467</v>
      </c>
      <c r="H29" s="354"/>
      <c r="I29" s="355" t="s">
        <v>25</v>
      </c>
      <c r="J29" s="352"/>
      <c r="K29" s="27" t="s">
        <v>387</v>
      </c>
      <c r="L29" s="76"/>
      <c r="M29" s="218">
        <v>7.3</v>
      </c>
      <c r="N29" s="69">
        <v>10</v>
      </c>
    </row>
    <row r="30" spans="2:14" ht="15" customHeight="1" x14ac:dyDescent="0.25">
      <c r="B30" s="199">
        <v>13</v>
      </c>
      <c r="C30" s="351" t="s">
        <v>2466</v>
      </c>
      <c r="D30" s="352"/>
      <c r="E30" s="190" t="s">
        <v>2979</v>
      </c>
      <c r="F30" s="115">
        <v>4100123523</v>
      </c>
      <c r="G30" s="353" t="s">
        <v>2467</v>
      </c>
      <c r="H30" s="354"/>
      <c r="I30" s="355" t="s">
        <v>25</v>
      </c>
      <c r="J30" s="352"/>
      <c r="K30" s="27" t="s">
        <v>387</v>
      </c>
      <c r="L30" s="76"/>
      <c r="M30" s="218">
        <v>7.3</v>
      </c>
      <c r="N30" s="69">
        <v>10</v>
      </c>
    </row>
    <row r="31" spans="2:14" ht="15" customHeight="1" x14ac:dyDescent="0.25">
      <c r="B31" s="199">
        <v>14</v>
      </c>
      <c r="C31" s="351" t="s">
        <v>2466</v>
      </c>
      <c r="D31" s="352"/>
      <c r="E31" s="190" t="s">
        <v>2979</v>
      </c>
      <c r="F31" s="115">
        <v>4100123523</v>
      </c>
      <c r="G31" s="353" t="s">
        <v>2467</v>
      </c>
      <c r="H31" s="354"/>
      <c r="I31" s="355" t="s">
        <v>25</v>
      </c>
      <c r="J31" s="352"/>
      <c r="K31" s="27" t="s">
        <v>387</v>
      </c>
      <c r="L31" s="76"/>
      <c r="M31" s="218">
        <v>7.3</v>
      </c>
      <c r="N31" s="69">
        <v>10</v>
      </c>
    </row>
    <row r="32" spans="2:14" ht="15" customHeight="1" x14ac:dyDescent="0.25">
      <c r="B32" s="199">
        <v>15</v>
      </c>
      <c r="C32" s="351" t="s">
        <v>2466</v>
      </c>
      <c r="D32" s="352"/>
      <c r="E32" s="190" t="s">
        <v>2979</v>
      </c>
      <c r="F32" s="115">
        <v>4100123523</v>
      </c>
      <c r="G32" s="353" t="s">
        <v>2467</v>
      </c>
      <c r="H32" s="354"/>
      <c r="I32" s="355" t="s">
        <v>25</v>
      </c>
      <c r="J32" s="352"/>
      <c r="K32" s="27" t="s">
        <v>387</v>
      </c>
      <c r="L32" s="76"/>
      <c r="M32" s="218">
        <v>7.3</v>
      </c>
      <c r="N32" s="69">
        <v>10</v>
      </c>
    </row>
    <row r="33" spans="2:14" ht="15" customHeight="1" x14ac:dyDescent="0.25">
      <c r="B33" s="199">
        <v>16</v>
      </c>
      <c r="C33" s="351" t="s">
        <v>2466</v>
      </c>
      <c r="D33" s="352"/>
      <c r="E33" s="190" t="s">
        <v>2979</v>
      </c>
      <c r="F33" s="115">
        <v>4100123523</v>
      </c>
      <c r="G33" s="353" t="s">
        <v>2467</v>
      </c>
      <c r="H33" s="354"/>
      <c r="I33" s="355" t="s">
        <v>25</v>
      </c>
      <c r="J33" s="352"/>
      <c r="K33" s="27" t="s">
        <v>387</v>
      </c>
      <c r="L33" s="76"/>
      <c r="M33" s="218">
        <v>7.3</v>
      </c>
      <c r="N33" s="69">
        <v>10</v>
      </c>
    </row>
    <row r="34" spans="2:14" ht="15" x14ac:dyDescent="0.25">
      <c r="B34" s="173" t="s">
        <v>37</v>
      </c>
      <c r="C34" s="50"/>
      <c r="D34" s="61"/>
      <c r="E34" s="145"/>
      <c r="F34" s="50"/>
      <c r="G34" s="63"/>
      <c r="H34" s="62"/>
      <c r="I34" s="50"/>
      <c r="J34" s="61"/>
      <c r="K34" s="8"/>
      <c r="L34" s="50"/>
      <c r="M34" s="217">
        <f>SUM(M35:M50)+8.22</f>
        <v>122.72000000000004</v>
      </c>
      <c r="N34" s="90"/>
    </row>
    <row r="35" spans="2:14" ht="15" customHeight="1" x14ac:dyDescent="0.25">
      <c r="B35" s="199">
        <v>17</v>
      </c>
      <c r="C35" s="351" t="s">
        <v>2466</v>
      </c>
      <c r="D35" s="352"/>
      <c r="E35" s="190" t="s">
        <v>2979</v>
      </c>
      <c r="F35" s="115">
        <v>4100123523</v>
      </c>
      <c r="G35" s="353" t="s">
        <v>2467</v>
      </c>
      <c r="H35" s="354"/>
      <c r="I35" s="355" t="s">
        <v>25</v>
      </c>
      <c r="J35" s="352"/>
      <c r="K35" s="27" t="s">
        <v>387</v>
      </c>
      <c r="L35" s="76"/>
      <c r="M35" s="218">
        <v>7.3</v>
      </c>
      <c r="N35" s="69">
        <v>10</v>
      </c>
    </row>
    <row r="36" spans="2:14" ht="15" customHeight="1" x14ac:dyDescent="0.25">
      <c r="B36" s="199">
        <v>18</v>
      </c>
      <c r="C36" s="351" t="s">
        <v>2466</v>
      </c>
      <c r="D36" s="352"/>
      <c r="E36" s="190" t="s">
        <v>2979</v>
      </c>
      <c r="F36" s="115">
        <v>4100123523</v>
      </c>
      <c r="G36" s="353" t="s">
        <v>2467</v>
      </c>
      <c r="H36" s="354"/>
      <c r="I36" s="355" t="s">
        <v>25</v>
      </c>
      <c r="J36" s="352"/>
      <c r="K36" s="27" t="s">
        <v>387</v>
      </c>
      <c r="L36" s="76"/>
      <c r="M36" s="218">
        <v>7.3</v>
      </c>
      <c r="N36" s="69">
        <v>10</v>
      </c>
    </row>
    <row r="37" spans="2:14" ht="15" customHeight="1" x14ac:dyDescent="0.25">
      <c r="B37" s="199">
        <v>19</v>
      </c>
      <c r="C37" s="351" t="s">
        <v>2466</v>
      </c>
      <c r="D37" s="352"/>
      <c r="E37" s="190" t="s">
        <v>2979</v>
      </c>
      <c r="F37" s="115">
        <v>4100123523</v>
      </c>
      <c r="G37" s="353" t="s">
        <v>2467</v>
      </c>
      <c r="H37" s="354"/>
      <c r="I37" s="355" t="s">
        <v>25</v>
      </c>
      <c r="J37" s="352"/>
      <c r="K37" s="27" t="s">
        <v>387</v>
      </c>
      <c r="L37" s="76"/>
      <c r="M37" s="218">
        <v>7.3</v>
      </c>
      <c r="N37" s="69">
        <v>10</v>
      </c>
    </row>
    <row r="38" spans="2:14" ht="15" customHeight="1" x14ac:dyDescent="0.25">
      <c r="B38" s="199">
        <v>20</v>
      </c>
      <c r="C38" s="351" t="s">
        <v>2466</v>
      </c>
      <c r="D38" s="352"/>
      <c r="E38" s="190" t="s">
        <v>2979</v>
      </c>
      <c r="F38" s="115">
        <v>4100123523</v>
      </c>
      <c r="G38" s="353" t="s">
        <v>2467</v>
      </c>
      <c r="H38" s="354"/>
      <c r="I38" s="355" t="s">
        <v>25</v>
      </c>
      <c r="J38" s="352"/>
      <c r="K38" s="27" t="s">
        <v>387</v>
      </c>
      <c r="L38" s="76"/>
      <c r="M38" s="218">
        <v>7.3</v>
      </c>
      <c r="N38" s="69">
        <v>10</v>
      </c>
    </row>
    <row r="39" spans="2:14" ht="15" customHeight="1" x14ac:dyDescent="0.25">
      <c r="B39" s="199">
        <v>21</v>
      </c>
      <c r="C39" s="351" t="s">
        <v>2466</v>
      </c>
      <c r="D39" s="352"/>
      <c r="E39" s="190" t="s">
        <v>2979</v>
      </c>
      <c r="F39" s="115">
        <v>4100123523</v>
      </c>
      <c r="G39" s="353" t="s">
        <v>2467</v>
      </c>
      <c r="H39" s="354"/>
      <c r="I39" s="355" t="s">
        <v>25</v>
      </c>
      <c r="J39" s="352"/>
      <c r="K39" s="27" t="s">
        <v>387</v>
      </c>
      <c r="L39" s="76"/>
      <c r="M39" s="218">
        <v>7.3</v>
      </c>
      <c r="N39" s="69">
        <v>10</v>
      </c>
    </row>
    <row r="40" spans="2:14" ht="15" customHeight="1" x14ac:dyDescent="0.25">
      <c r="B40" s="199">
        <v>22</v>
      </c>
      <c r="C40" s="351" t="s">
        <v>2466</v>
      </c>
      <c r="D40" s="352"/>
      <c r="E40" s="190" t="s">
        <v>2979</v>
      </c>
      <c r="F40" s="115">
        <v>4100123523</v>
      </c>
      <c r="G40" s="353" t="s">
        <v>2467</v>
      </c>
      <c r="H40" s="354"/>
      <c r="I40" s="355" t="s">
        <v>25</v>
      </c>
      <c r="J40" s="352"/>
      <c r="K40" s="27" t="s">
        <v>387</v>
      </c>
      <c r="L40" s="76"/>
      <c r="M40" s="218">
        <v>5.0999999999999996</v>
      </c>
      <c r="N40" s="69">
        <v>6</v>
      </c>
    </row>
    <row r="41" spans="2:14" ht="15" customHeight="1" x14ac:dyDescent="0.25">
      <c r="B41" s="199">
        <v>23</v>
      </c>
      <c r="C41" s="351" t="s">
        <v>2466</v>
      </c>
      <c r="D41" s="352"/>
      <c r="E41" s="190" t="s">
        <v>2979</v>
      </c>
      <c r="F41" s="115">
        <v>4100123524</v>
      </c>
      <c r="G41" s="353" t="s">
        <v>2467</v>
      </c>
      <c r="H41" s="354"/>
      <c r="I41" s="355" t="s">
        <v>25</v>
      </c>
      <c r="J41" s="352"/>
      <c r="K41" s="27" t="s">
        <v>382</v>
      </c>
      <c r="L41" s="76"/>
      <c r="M41" s="218">
        <v>7.29</v>
      </c>
      <c r="N41" s="69">
        <v>10</v>
      </c>
    </row>
    <row r="42" spans="2:14" ht="15" customHeight="1" x14ac:dyDescent="0.25">
      <c r="B42" s="199">
        <v>24</v>
      </c>
      <c r="C42" s="351" t="s">
        <v>2466</v>
      </c>
      <c r="D42" s="352"/>
      <c r="E42" s="190" t="s">
        <v>2979</v>
      </c>
      <c r="F42" s="115">
        <v>4100123524</v>
      </c>
      <c r="G42" s="353" t="s">
        <v>2467</v>
      </c>
      <c r="H42" s="354"/>
      <c r="I42" s="355" t="s">
        <v>25</v>
      </c>
      <c r="J42" s="352"/>
      <c r="K42" s="27" t="s">
        <v>382</v>
      </c>
      <c r="L42" s="76"/>
      <c r="M42" s="218">
        <v>7.29</v>
      </c>
      <c r="N42" s="69">
        <v>10</v>
      </c>
    </row>
    <row r="43" spans="2:14" ht="15" customHeight="1" x14ac:dyDescent="0.25">
      <c r="B43" s="199">
        <v>25</v>
      </c>
      <c r="C43" s="351" t="s">
        <v>2466</v>
      </c>
      <c r="D43" s="352"/>
      <c r="E43" s="190" t="s">
        <v>2979</v>
      </c>
      <c r="F43" s="115">
        <v>4100123524</v>
      </c>
      <c r="G43" s="353" t="s">
        <v>2467</v>
      </c>
      <c r="H43" s="354"/>
      <c r="I43" s="355" t="s">
        <v>25</v>
      </c>
      <c r="J43" s="352"/>
      <c r="K43" s="27" t="s">
        <v>382</v>
      </c>
      <c r="L43" s="76"/>
      <c r="M43" s="218">
        <v>7.29</v>
      </c>
      <c r="N43" s="69">
        <v>10</v>
      </c>
    </row>
    <row r="44" spans="2:14" ht="15" customHeight="1" x14ac:dyDescent="0.25">
      <c r="B44" s="199">
        <v>26</v>
      </c>
      <c r="C44" s="351" t="s">
        <v>2466</v>
      </c>
      <c r="D44" s="352"/>
      <c r="E44" s="190" t="s">
        <v>2979</v>
      </c>
      <c r="F44" s="115">
        <v>4100123524</v>
      </c>
      <c r="G44" s="353" t="s">
        <v>2467</v>
      </c>
      <c r="H44" s="354"/>
      <c r="I44" s="355" t="s">
        <v>25</v>
      </c>
      <c r="J44" s="352"/>
      <c r="K44" s="27" t="s">
        <v>382</v>
      </c>
      <c r="L44" s="76"/>
      <c r="M44" s="218">
        <v>7.29</v>
      </c>
      <c r="N44" s="69">
        <v>10</v>
      </c>
    </row>
    <row r="45" spans="2:14" ht="15" customHeight="1" x14ac:dyDescent="0.25">
      <c r="B45" s="199">
        <v>27</v>
      </c>
      <c r="C45" s="351" t="s">
        <v>2466</v>
      </c>
      <c r="D45" s="352"/>
      <c r="E45" s="190" t="s">
        <v>2979</v>
      </c>
      <c r="F45" s="115">
        <v>4100123524</v>
      </c>
      <c r="G45" s="353" t="s">
        <v>2467</v>
      </c>
      <c r="H45" s="354"/>
      <c r="I45" s="355" t="s">
        <v>25</v>
      </c>
      <c r="J45" s="352"/>
      <c r="K45" s="27" t="s">
        <v>382</v>
      </c>
      <c r="L45" s="76"/>
      <c r="M45" s="218">
        <v>7.29</v>
      </c>
      <c r="N45" s="69">
        <v>10</v>
      </c>
    </row>
    <row r="46" spans="2:14" ht="15" customHeight="1" x14ac:dyDescent="0.25">
      <c r="B46" s="199">
        <v>28</v>
      </c>
      <c r="C46" s="351" t="s">
        <v>2466</v>
      </c>
      <c r="D46" s="352"/>
      <c r="E46" s="190" t="s">
        <v>2979</v>
      </c>
      <c r="F46" s="115">
        <v>4100123524</v>
      </c>
      <c r="G46" s="353" t="s">
        <v>2467</v>
      </c>
      <c r="H46" s="354"/>
      <c r="I46" s="355" t="s">
        <v>25</v>
      </c>
      <c r="J46" s="352"/>
      <c r="K46" s="27" t="s">
        <v>382</v>
      </c>
      <c r="L46" s="76"/>
      <c r="M46" s="218">
        <v>7.29</v>
      </c>
      <c r="N46" s="69">
        <v>10</v>
      </c>
    </row>
    <row r="47" spans="2:14" ht="15" customHeight="1" x14ac:dyDescent="0.25">
      <c r="B47" s="199">
        <v>29</v>
      </c>
      <c r="C47" s="351" t="s">
        <v>2466</v>
      </c>
      <c r="D47" s="352"/>
      <c r="E47" s="190" t="s">
        <v>2979</v>
      </c>
      <c r="F47" s="115">
        <v>4100123524</v>
      </c>
      <c r="G47" s="353" t="s">
        <v>2467</v>
      </c>
      <c r="H47" s="354"/>
      <c r="I47" s="355" t="s">
        <v>25</v>
      </c>
      <c r="J47" s="352"/>
      <c r="K47" s="27" t="s">
        <v>382</v>
      </c>
      <c r="L47" s="76"/>
      <c r="M47" s="218">
        <v>7.29</v>
      </c>
      <c r="N47" s="69">
        <v>10</v>
      </c>
    </row>
    <row r="48" spans="2:14" ht="15" customHeight="1" x14ac:dyDescent="0.25">
      <c r="B48" s="199">
        <v>30</v>
      </c>
      <c r="C48" s="351" t="s">
        <v>2466</v>
      </c>
      <c r="D48" s="352"/>
      <c r="E48" s="190" t="s">
        <v>2979</v>
      </c>
      <c r="F48" s="115">
        <v>4100123524</v>
      </c>
      <c r="G48" s="353" t="s">
        <v>2467</v>
      </c>
      <c r="H48" s="354"/>
      <c r="I48" s="355" t="s">
        <v>25</v>
      </c>
      <c r="J48" s="352"/>
      <c r="K48" s="27" t="s">
        <v>382</v>
      </c>
      <c r="L48" s="76"/>
      <c r="M48" s="218">
        <v>7.29</v>
      </c>
      <c r="N48" s="69">
        <v>10</v>
      </c>
    </row>
    <row r="49" spans="2:14" ht="15" customHeight="1" x14ac:dyDescent="0.25">
      <c r="B49" s="199">
        <v>31</v>
      </c>
      <c r="C49" s="351" t="s">
        <v>2466</v>
      </c>
      <c r="D49" s="352"/>
      <c r="E49" s="190" t="s">
        <v>2979</v>
      </c>
      <c r="F49" s="115">
        <v>4100123524</v>
      </c>
      <c r="G49" s="353" t="s">
        <v>2467</v>
      </c>
      <c r="H49" s="354"/>
      <c r="I49" s="355" t="s">
        <v>25</v>
      </c>
      <c r="J49" s="352"/>
      <c r="K49" s="27" t="s">
        <v>382</v>
      </c>
      <c r="L49" s="76"/>
      <c r="M49" s="218">
        <v>7.29</v>
      </c>
      <c r="N49" s="69">
        <v>10</v>
      </c>
    </row>
    <row r="50" spans="2:14" ht="15" customHeight="1" x14ac:dyDescent="0.25">
      <c r="B50" s="199">
        <v>32</v>
      </c>
      <c r="C50" s="351" t="s">
        <v>2466</v>
      </c>
      <c r="D50" s="352"/>
      <c r="E50" s="190" t="s">
        <v>2979</v>
      </c>
      <c r="F50" s="115">
        <v>4100123524</v>
      </c>
      <c r="G50" s="353" t="s">
        <v>2467</v>
      </c>
      <c r="H50" s="354"/>
      <c r="I50" s="355" t="s">
        <v>25</v>
      </c>
      <c r="J50" s="352"/>
      <c r="K50" s="27" t="s">
        <v>382</v>
      </c>
      <c r="L50" s="76"/>
      <c r="M50" s="218">
        <v>7.29</v>
      </c>
      <c r="N50" s="69">
        <v>10</v>
      </c>
    </row>
    <row r="51" spans="2:14" ht="15" x14ac:dyDescent="0.25">
      <c r="B51" s="173" t="s">
        <v>56</v>
      </c>
      <c r="C51" s="50"/>
      <c r="D51" s="61"/>
      <c r="E51" s="145"/>
      <c r="F51" s="50"/>
      <c r="G51" s="63"/>
      <c r="H51" s="62"/>
      <c r="I51" s="50"/>
      <c r="J51" s="61"/>
      <c r="K51" s="8"/>
      <c r="L51" s="50"/>
      <c r="M51" s="217">
        <f>SUM(M52:M69)+7.6</f>
        <v>119.07000000000002</v>
      </c>
      <c r="N51" s="90"/>
    </row>
    <row r="52" spans="2:14" ht="15" customHeight="1" x14ac:dyDescent="0.25">
      <c r="B52" s="199">
        <v>33</v>
      </c>
      <c r="C52" s="351" t="s">
        <v>2466</v>
      </c>
      <c r="D52" s="352"/>
      <c r="E52" s="190" t="s">
        <v>2979</v>
      </c>
      <c r="F52" s="115">
        <v>4100123524</v>
      </c>
      <c r="G52" s="353" t="s">
        <v>2467</v>
      </c>
      <c r="H52" s="354"/>
      <c r="I52" s="355" t="s">
        <v>25</v>
      </c>
      <c r="J52" s="352"/>
      <c r="K52" s="27" t="s">
        <v>382</v>
      </c>
      <c r="L52" s="76"/>
      <c r="M52" s="218">
        <v>7.29</v>
      </c>
      <c r="N52" s="69">
        <v>10</v>
      </c>
    </row>
    <row r="53" spans="2:14" ht="15" customHeight="1" x14ac:dyDescent="0.25">
      <c r="B53" s="199">
        <v>34</v>
      </c>
      <c r="C53" s="351" t="s">
        <v>2466</v>
      </c>
      <c r="D53" s="352"/>
      <c r="E53" s="190" t="s">
        <v>2979</v>
      </c>
      <c r="F53" s="115">
        <v>4100123524</v>
      </c>
      <c r="G53" s="353" t="s">
        <v>2467</v>
      </c>
      <c r="H53" s="354"/>
      <c r="I53" s="355" t="s">
        <v>25</v>
      </c>
      <c r="J53" s="352"/>
      <c r="K53" s="27" t="s">
        <v>382</v>
      </c>
      <c r="L53" s="76"/>
      <c r="M53" s="218">
        <v>7.29</v>
      </c>
      <c r="N53" s="69">
        <v>10</v>
      </c>
    </row>
    <row r="54" spans="2:14" ht="15" customHeight="1" x14ac:dyDescent="0.25">
      <c r="B54" s="199">
        <v>35</v>
      </c>
      <c r="C54" s="351" t="s">
        <v>2466</v>
      </c>
      <c r="D54" s="352"/>
      <c r="E54" s="190" t="s">
        <v>2979</v>
      </c>
      <c r="F54" s="115">
        <v>4100123524</v>
      </c>
      <c r="G54" s="353" t="s">
        <v>2467</v>
      </c>
      <c r="H54" s="354"/>
      <c r="I54" s="355" t="s">
        <v>25</v>
      </c>
      <c r="J54" s="352"/>
      <c r="K54" s="27" t="s">
        <v>382</v>
      </c>
      <c r="L54" s="76"/>
      <c r="M54" s="218">
        <v>7.29</v>
      </c>
      <c r="N54" s="69">
        <v>10</v>
      </c>
    </row>
    <row r="55" spans="2:14" ht="15" customHeight="1" x14ac:dyDescent="0.25">
      <c r="B55" s="199">
        <v>36</v>
      </c>
      <c r="C55" s="351" t="s">
        <v>2466</v>
      </c>
      <c r="D55" s="352"/>
      <c r="E55" s="190" t="s">
        <v>2979</v>
      </c>
      <c r="F55" s="115">
        <v>4100123524</v>
      </c>
      <c r="G55" s="353" t="s">
        <v>2467</v>
      </c>
      <c r="H55" s="354"/>
      <c r="I55" s="355" t="s">
        <v>25</v>
      </c>
      <c r="J55" s="352"/>
      <c r="K55" s="27" t="s">
        <v>382</v>
      </c>
      <c r="L55" s="76"/>
      <c r="M55" s="218">
        <v>7.29</v>
      </c>
      <c r="N55" s="69">
        <v>10</v>
      </c>
    </row>
    <row r="56" spans="2:14" ht="15" customHeight="1" x14ac:dyDescent="0.25">
      <c r="B56" s="199">
        <v>37</v>
      </c>
      <c r="C56" s="351" t="s">
        <v>2466</v>
      </c>
      <c r="D56" s="352"/>
      <c r="E56" s="190" t="s">
        <v>2979</v>
      </c>
      <c r="F56" s="115">
        <v>4100123524</v>
      </c>
      <c r="G56" s="353" t="s">
        <v>2467</v>
      </c>
      <c r="H56" s="354"/>
      <c r="I56" s="355" t="s">
        <v>25</v>
      </c>
      <c r="J56" s="352"/>
      <c r="K56" s="27" t="s">
        <v>382</v>
      </c>
      <c r="L56" s="76"/>
      <c r="M56" s="218">
        <v>7.29</v>
      </c>
      <c r="N56" s="69">
        <v>10</v>
      </c>
    </row>
    <row r="57" spans="2:14" ht="15" customHeight="1" x14ac:dyDescent="0.25">
      <c r="B57" s="199">
        <v>38</v>
      </c>
      <c r="C57" s="351" t="s">
        <v>2466</v>
      </c>
      <c r="D57" s="352"/>
      <c r="E57" s="190" t="s">
        <v>2979</v>
      </c>
      <c r="F57" s="115">
        <v>4100123524</v>
      </c>
      <c r="G57" s="353" t="s">
        <v>2467</v>
      </c>
      <c r="H57" s="354"/>
      <c r="I57" s="355" t="s">
        <v>25</v>
      </c>
      <c r="J57" s="352"/>
      <c r="K57" s="27" t="s">
        <v>382</v>
      </c>
      <c r="L57" s="76"/>
      <c r="M57" s="218">
        <v>7.29</v>
      </c>
      <c r="N57" s="69">
        <v>10</v>
      </c>
    </row>
    <row r="58" spans="2:14" ht="15" customHeight="1" x14ac:dyDescent="0.25">
      <c r="B58" s="199">
        <v>39</v>
      </c>
      <c r="C58" s="351" t="s">
        <v>2466</v>
      </c>
      <c r="D58" s="352"/>
      <c r="E58" s="190" t="s">
        <v>2979</v>
      </c>
      <c r="F58" s="115">
        <v>4100123524</v>
      </c>
      <c r="G58" s="353" t="s">
        <v>2467</v>
      </c>
      <c r="H58" s="354"/>
      <c r="I58" s="355" t="s">
        <v>25</v>
      </c>
      <c r="J58" s="352"/>
      <c r="K58" s="27" t="s">
        <v>382</v>
      </c>
      <c r="L58" s="76"/>
      <c r="M58" s="218">
        <v>7.29</v>
      </c>
      <c r="N58" s="69">
        <v>10</v>
      </c>
    </row>
    <row r="59" spans="2:14" ht="15" customHeight="1" x14ac:dyDescent="0.25">
      <c r="B59" s="199">
        <v>40</v>
      </c>
      <c r="C59" s="351" t="s">
        <v>2466</v>
      </c>
      <c r="D59" s="352"/>
      <c r="E59" s="190" t="s">
        <v>2979</v>
      </c>
      <c r="F59" s="115">
        <v>4100123524</v>
      </c>
      <c r="G59" s="353" t="s">
        <v>2467</v>
      </c>
      <c r="H59" s="354"/>
      <c r="I59" s="355" t="s">
        <v>25</v>
      </c>
      <c r="J59" s="352"/>
      <c r="K59" s="27" t="s">
        <v>382</v>
      </c>
      <c r="L59" s="76"/>
      <c r="M59" s="218">
        <v>7.29</v>
      </c>
      <c r="N59" s="69">
        <v>10</v>
      </c>
    </row>
    <row r="60" spans="2:14" ht="15" customHeight="1" x14ac:dyDescent="0.25">
      <c r="B60" s="199">
        <v>41</v>
      </c>
      <c r="C60" s="351" t="s">
        <v>2466</v>
      </c>
      <c r="D60" s="352"/>
      <c r="E60" s="190" t="s">
        <v>2979</v>
      </c>
      <c r="F60" s="115">
        <v>4100123524</v>
      </c>
      <c r="G60" s="353" t="s">
        <v>2467</v>
      </c>
      <c r="H60" s="354"/>
      <c r="I60" s="355" t="s">
        <v>25</v>
      </c>
      <c r="J60" s="352"/>
      <c r="K60" s="27" t="s">
        <v>382</v>
      </c>
      <c r="L60" s="76"/>
      <c r="M60" s="218">
        <v>5.46</v>
      </c>
      <c r="N60" s="69">
        <v>7</v>
      </c>
    </row>
    <row r="61" spans="2:14" ht="15" customHeight="1" x14ac:dyDescent="0.25">
      <c r="B61" s="199">
        <v>42</v>
      </c>
      <c r="C61" s="351" t="s">
        <v>2466</v>
      </c>
      <c r="D61" s="352"/>
      <c r="E61" s="190" t="s">
        <v>2979</v>
      </c>
      <c r="F61" s="115">
        <v>4100123524</v>
      </c>
      <c r="G61" s="353" t="s">
        <v>2467</v>
      </c>
      <c r="H61" s="354"/>
      <c r="I61" s="355" t="s">
        <v>25</v>
      </c>
      <c r="J61" s="352"/>
      <c r="K61" s="27" t="s">
        <v>382</v>
      </c>
      <c r="L61" s="76"/>
      <c r="M61" s="218">
        <v>4.8</v>
      </c>
      <c r="N61" s="69">
        <v>3</v>
      </c>
    </row>
    <row r="62" spans="2:14" ht="15" x14ac:dyDescent="0.25">
      <c r="B62" s="246"/>
      <c r="C62" s="351" t="s">
        <v>2466</v>
      </c>
      <c r="D62" s="352"/>
      <c r="E62" s="190" t="s">
        <v>2979</v>
      </c>
      <c r="F62" s="115">
        <v>4100123523</v>
      </c>
      <c r="G62" s="353" t="s">
        <v>2467</v>
      </c>
      <c r="H62" s="354"/>
      <c r="I62" s="355" t="s">
        <v>25</v>
      </c>
      <c r="J62" s="352"/>
      <c r="K62" s="27" t="s">
        <v>382</v>
      </c>
      <c r="L62" s="64"/>
      <c r="M62" s="245"/>
      <c r="N62" s="69">
        <v>2</v>
      </c>
    </row>
    <row r="63" spans="2:14" ht="15" customHeight="1" x14ac:dyDescent="0.25">
      <c r="B63" s="199">
        <v>43</v>
      </c>
      <c r="C63" s="351" t="s">
        <v>2466</v>
      </c>
      <c r="D63" s="352"/>
      <c r="E63" s="190" t="s">
        <v>2979</v>
      </c>
      <c r="F63" s="115">
        <v>4100123524</v>
      </c>
      <c r="G63" s="353" t="s">
        <v>2467</v>
      </c>
      <c r="H63" s="354"/>
      <c r="I63" s="355" t="s">
        <v>25</v>
      </c>
      <c r="J63" s="352"/>
      <c r="K63" s="27" t="s">
        <v>2198</v>
      </c>
      <c r="L63" s="76"/>
      <c r="M63" s="218">
        <v>6.44</v>
      </c>
      <c r="N63" s="69">
        <v>7</v>
      </c>
    </row>
    <row r="64" spans="2:14" ht="15" x14ac:dyDescent="0.25">
      <c r="B64" s="246"/>
      <c r="C64" s="351" t="s">
        <v>2466</v>
      </c>
      <c r="D64" s="352"/>
      <c r="E64" s="190" t="s">
        <v>2979</v>
      </c>
      <c r="F64" s="115">
        <v>4100123523</v>
      </c>
      <c r="G64" s="353" t="s">
        <v>2467</v>
      </c>
      <c r="H64" s="354"/>
      <c r="I64" s="355" t="s">
        <v>25</v>
      </c>
      <c r="J64" s="352"/>
      <c r="K64" s="27" t="s">
        <v>2198</v>
      </c>
      <c r="L64" s="64"/>
      <c r="M64" s="245"/>
      <c r="N64" s="69">
        <v>2</v>
      </c>
    </row>
    <row r="65" spans="2:14" ht="15" customHeight="1" x14ac:dyDescent="0.25">
      <c r="B65" s="124">
        <v>44</v>
      </c>
      <c r="C65" s="351" t="s">
        <v>2466</v>
      </c>
      <c r="D65" s="352"/>
      <c r="E65" s="190" t="s">
        <v>2979</v>
      </c>
      <c r="F65" s="115">
        <v>4100123524</v>
      </c>
      <c r="G65" s="353" t="s">
        <v>2467</v>
      </c>
      <c r="H65" s="354"/>
      <c r="I65" s="355" t="s">
        <v>25</v>
      </c>
      <c r="J65" s="352"/>
      <c r="K65" s="27" t="s">
        <v>2198</v>
      </c>
      <c r="L65" s="76"/>
      <c r="M65" s="221">
        <v>7.29</v>
      </c>
      <c r="N65" s="69">
        <v>10</v>
      </c>
    </row>
    <row r="66" spans="2:14" ht="15" customHeight="1" x14ac:dyDescent="0.25">
      <c r="B66" s="124">
        <v>45</v>
      </c>
      <c r="C66" s="351" t="s">
        <v>2466</v>
      </c>
      <c r="D66" s="352"/>
      <c r="E66" s="190" t="s">
        <v>2979</v>
      </c>
      <c r="F66" s="115">
        <v>4100123524</v>
      </c>
      <c r="G66" s="353" t="s">
        <v>2467</v>
      </c>
      <c r="H66" s="354"/>
      <c r="I66" s="355" t="s">
        <v>25</v>
      </c>
      <c r="J66" s="352"/>
      <c r="K66" s="27" t="s">
        <v>2198</v>
      </c>
      <c r="L66" s="76"/>
      <c r="M66" s="221">
        <v>7.29</v>
      </c>
      <c r="N66" s="69">
        <v>10</v>
      </c>
    </row>
    <row r="67" spans="2:14" ht="15" customHeight="1" x14ac:dyDescent="0.25">
      <c r="B67" s="124">
        <v>46</v>
      </c>
      <c r="C67" s="351" t="s">
        <v>2466</v>
      </c>
      <c r="D67" s="352"/>
      <c r="E67" s="190" t="s">
        <v>2979</v>
      </c>
      <c r="F67" s="115">
        <v>4100123524</v>
      </c>
      <c r="G67" s="353" t="s">
        <v>2467</v>
      </c>
      <c r="H67" s="354"/>
      <c r="I67" s="355" t="s">
        <v>25</v>
      </c>
      <c r="J67" s="352"/>
      <c r="K67" s="27" t="s">
        <v>2198</v>
      </c>
      <c r="L67" s="76"/>
      <c r="M67" s="221">
        <v>7.29</v>
      </c>
      <c r="N67" s="69">
        <v>10</v>
      </c>
    </row>
    <row r="68" spans="2:14" ht="15" customHeight="1" x14ac:dyDescent="0.25">
      <c r="B68" s="124">
        <v>47</v>
      </c>
      <c r="C68" s="351" t="s">
        <v>2466</v>
      </c>
      <c r="D68" s="352"/>
      <c r="E68" s="190" t="s">
        <v>2979</v>
      </c>
      <c r="F68" s="115">
        <v>4100123524</v>
      </c>
      <c r="G68" s="353" t="s">
        <v>2467</v>
      </c>
      <c r="H68" s="354"/>
      <c r="I68" s="355" t="s">
        <v>25</v>
      </c>
      <c r="J68" s="352"/>
      <c r="K68" s="27" t="s">
        <v>2198</v>
      </c>
      <c r="L68" s="76"/>
      <c r="M68" s="221">
        <v>7.29</v>
      </c>
      <c r="N68" s="69">
        <v>10</v>
      </c>
    </row>
    <row r="69" spans="2:14" ht="15" customHeight="1" x14ac:dyDescent="0.25">
      <c r="B69" s="124">
        <v>48</v>
      </c>
      <c r="C69" s="351" t="s">
        <v>2466</v>
      </c>
      <c r="D69" s="352"/>
      <c r="E69" s="190" t="s">
        <v>2979</v>
      </c>
      <c r="F69" s="115">
        <v>4100123524</v>
      </c>
      <c r="G69" s="353" t="s">
        <v>2467</v>
      </c>
      <c r="H69" s="354"/>
      <c r="I69" s="355" t="s">
        <v>25</v>
      </c>
      <c r="J69" s="352"/>
      <c r="K69" s="27" t="s">
        <v>2198</v>
      </c>
      <c r="L69" s="76"/>
      <c r="M69" s="221">
        <v>7.29</v>
      </c>
      <c r="N69" s="69">
        <v>10</v>
      </c>
    </row>
    <row r="70" spans="2:14" ht="15" x14ac:dyDescent="0.25">
      <c r="B70" s="173" t="s">
        <v>57</v>
      </c>
      <c r="C70" s="50"/>
      <c r="D70" s="61"/>
      <c r="E70" s="145"/>
      <c r="F70" s="50"/>
      <c r="G70" s="63"/>
      <c r="H70" s="62"/>
      <c r="I70" s="50"/>
      <c r="J70" s="61"/>
      <c r="K70" s="8"/>
      <c r="L70" s="50"/>
      <c r="M70" s="217">
        <f>SUM(M71:M82)+10</f>
        <v>97.480000000000018</v>
      </c>
      <c r="N70" s="90"/>
    </row>
    <row r="71" spans="2:14" ht="15" customHeight="1" x14ac:dyDescent="0.25">
      <c r="B71" s="124">
        <v>49</v>
      </c>
      <c r="C71" s="351" t="s">
        <v>2466</v>
      </c>
      <c r="D71" s="352"/>
      <c r="E71" s="190" t="s">
        <v>2979</v>
      </c>
      <c r="F71" s="115">
        <v>4100123524</v>
      </c>
      <c r="G71" s="353" t="s">
        <v>2467</v>
      </c>
      <c r="H71" s="354"/>
      <c r="I71" s="355" t="s">
        <v>25</v>
      </c>
      <c r="J71" s="352"/>
      <c r="K71" s="27" t="s">
        <v>2198</v>
      </c>
      <c r="L71" s="76"/>
      <c r="M71" s="221">
        <v>7.29</v>
      </c>
      <c r="N71" s="69">
        <v>10</v>
      </c>
    </row>
    <row r="72" spans="2:14" ht="15" customHeight="1" x14ac:dyDescent="0.25">
      <c r="B72" s="124">
        <v>50</v>
      </c>
      <c r="C72" s="351" t="s">
        <v>2466</v>
      </c>
      <c r="D72" s="352"/>
      <c r="E72" s="190" t="s">
        <v>2979</v>
      </c>
      <c r="F72" s="115">
        <v>4100123524</v>
      </c>
      <c r="G72" s="353" t="s">
        <v>2467</v>
      </c>
      <c r="H72" s="354"/>
      <c r="I72" s="355" t="s">
        <v>25</v>
      </c>
      <c r="J72" s="352"/>
      <c r="K72" s="27" t="s">
        <v>2198</v>
      </c>
      <c r="L72" s="76"/>
      <c r="M72" s="221">
        <v>7.29</v>
      </c>
      <c r="N72" s="69">
        <v>10</v>
      </c>
    </row>
    <row r="73" spans="2:14" ht="15" customHeight="1" x14ac:dyDescent="0.25">
      <c r="B73" s="124">
        <v>51</v>
      </c>
      <c r="C73" s="351" t="s">
        <v>2466</v>
      </c>
      <c r="D73" s="352"/>
      <c r="E73" s="190" t="s">
        <v>2979</v>
      </c>
      <c r="F73" s="115">
        <v>4100123524</v>
      </c>
      <c r="G73" s="353" t="s">
        <v>2467</v>
      </c>
      <c r="H73" s="354"/>
      <c r="I73" s="355" t="s">
        <v>25</v>
      </c>
      <c r="J73" s="352"/>
      <c r="K73" s="27" t="s">
        <v>2198</v>
      </c>
      <c r="L73" s="76"/>
      <c r="M73" s="221">
        <v>7.29</v>
      </c>
      <c r="N73" s="69">
        <v>10</v>
      </c>
    </row>
    <row r="74" spans="2:14" ht="15" customHeight="1" x14ac:dyDescent="0.25">
      <c r="B74" s="124">
        <v>52</v>
      </c>
      <c r="C74" s="351" t="s">
        <v>2466</v>
      </c>
      <c r="D74" s="352"/>
      <c r="E74" s="190" t="s">
        <v>2979</v>
      </c>
      <c r="F74" s="115">
        <v>4100123524</v>
      </c>
      <c r="G74" s="353" t="s">
        <v>2467</v>
      </c>
      <c r="H74" s="354"/>
      <c r="I74" s="355" t="s">
        <v>25</v>
      </c>
      <c r="J74" s="352"/>
      <c r="K74" s="27" t="s">
        <v>2198</v>
      </c>
      <c r="L74" s="76"/>
      <c r="M74" s="221">
        <v>7.29</v>
      </c>
      <c r="N74" s="69">
        <v>10</v>
      </c>
    </row>
    <row r="75" spans="2:14" ht="15" customHeight="1" x14ac:dyDescent="0.25">
      <c r="B75" s="124">
        <v>53</v>
      </c>
      <c r="C75" s="351" t="s">
        <v>2466</v>
      </c>
      <c r="D75" s="352"/>
      <c r="E75" s="190" t="s">
        <v>2979</v>
      </c>
      <c r="F75" s="115">
        <v>4100123524</v>
      </c>
      <c r="G75" s="353" t="s">
        <v>2467</v>
      </c>
      <c r="H75" s="354"/>
      <c r="I75" s="355" t="s">
        <v>25</v>
      </c>
      <c r="J75" s="352"/>
      <c r="K75" s="27" t="s">
        <v>2198</v>
      </c>
      <c r="L75" s="76"/>
      <c r="M75" s="221">
        <v>7.29</v>
      </c>
      <c r="N75" s="69">
        <v>10</v>
      </c>
    </row>
    <row r="76" spans="2:14" ht="15" customHeight="1" x14ac:dyDescent="0.25">
      <c r="B76" s="124">
        <v>54</v>
      </c>
      <c r="C76" s="351" t="s">
        <v>2466</v>
      </c>
      <c r="D76" s="352"/>
      <c r="E76" s="190" t="s">
        <v>2979</v>
      </c>
      <c r="F76" s="115">
        <v>4100123524</v>
      </c>
      <c r="G76" s="353" t="s">
        <v>2467</v>
      </c>
      <c r="H76" s="354"/>
      <c r="I76" s="355" t="s">
        <v>25</v>
      </c>
      <c r="J76" s="352"/>
      <c r="K76" s="27" t="s">
        <v>2198</v>
      </c>
      <c r="L76" s="76"/>
      <c r="M76" s="221">
        <v>7.29</v>
      </c>
      <c r="N76" s="69">
        <v>10</v>
      </c>
    </row>
    <row r="77" spans="2:14" ht="15" customHeight="1" x14ac:dyDescent="0.25">
      <c r="B77" s="124">
        <v>55</v>
      </c>
      <c r="C77" s="351" t="s">
        <v>2466</v>
      </c>
      <c r="D77" s="352"/>
      <c r="E77" s="190" t="s">
        <v>2979</v>
      </c>
      <c r="F77" s="115">
        <v>4100123524</v>
      </c>
      <c r="G77" s="353" t="s">
        <v>2467</v>
      </c>
      <c r="H77" s="354"/>
      <c r="I77" s="355" t="s">
        <v>25</v>
      </c>
      <c r="J77" s="352"/>
      <c r="K77" s="27" t="s">
        <v>2198</v>
      </c>
      <c r="L77" s="76"/>
      <c r="M77" s="221">
        <v>7.29</v>
      </c>
      <c r="N77" s="69">
        <v>10</v>
      </c>
    </row>
    <row r="78" spans="2:14" ht="15" customHeight="1" x14ac:dyDescent="0.25">
      <c r="B78" s="124">
        <v>56</v>
      </c>
      <c r="C78" s="351" t="s">
        <v>2466</v>
      </c>
      <c r="D78" s="352"/>
      <c r="E78" s="190" t="s">
        <v>2979</v>
      </c>
      <c r="F78" s="115">
        <v>4100123524</v>
      </c>
      <c r="G78" s="353" t="s">
        <v>2467</v>
      </c>
      <c r="H78" s="354"/>
      <c r="I78" s="355" t="s">
        <v>25</v>
      </c>
      <c r="J78" s="352"/>
      <c r="K78" s="27" t="s">
        <v>2198</v>
      </c>
      <c r="L78" s="76"/>
      <c r="M78" s="221">
        <v>7.29</v>
      </c>
      <c r="N78" s="69">
        <v>10</v>
      </c>
    </row>
    <row r="79" spans="2:14" ht="15" customHeight="1" x14ac:dyDescent="0.25">
      <c r="B79" s="124">
        <v>57</v>
      </c>
      <c r="C79" s="351" t="s">
        <v>2466</v>
      </c>
      <c r="D79" s="352"/>
      <c r="E79" s="190" t="s">
        <v>2979</v>
      </c>
      <c r="F79" s="115">
        <v>4100123524</v>
      </c>
      <c r="G79" s="353" t="s">
        <v>2467</v>
      </c>
      <c r="H79" s="354"/>
      <c r="I79" s="355" t="s">
        <v>25</v>
      </c>
      <c r="J79" s="352"/>
      <c r="K79" s="27" t="s">
        <v>2198</v>
      </c>
      <c r="L79" s="76"/>
      <c r="M79" s="221">
        <v>7.29</v>
      </c>
      <c r="N79" s="69">
        <v>10</v>
      </c>
    </row>
    <row r="80" spans="2:14" ht="15" customHeight="1" x14ac:dyDescent="0.25">
      <c r="B80" s="124">
        <v>58</v>
      </c>
      <c r="C80" s="351" t="s">
        <v>2466</v>
      </c>
      <c r="D80" s="352"/>
      <c r="E80" s="190" t="s">
        <v>2979</v>
      </c>
      <c r="F80" s="115">
        <v>4100123524</v>
      </c>
      <c r="G80" s="353" t="s">
        <v>2467</v>
      </c>
      <c r="H80" s="354"/>
      <c r="I80" s="355" t="s">
        <v>25</v>
      </c>
      <c r="J80" s="352"/>
      <c r="K80" s="27" t="s">
        <v>2198</v>
      </c>
      <c r="L80" s="76"/>
      <c r="M80" s="221">
        <v>7.29</v>
      </c>
      <c r="N80" s="69">
        <v>10</v>
      </c>
    </row>
    <row r="81" spans="2:14" ht="15" customHeight="1" x14ac:dyDescent="0.25">
      <c r="B81" s="124">
        <v>59</v>
      </c>
      <c r="C81" s="351" t="s">
        <v>2466</v>
      </c>
      <c r="D81" s="352"/>
      <c r="E81" s="190" t="s">
        <v>2979</v>
      </c>
      <c r="F81" s="115">
        <v>4100123524</v>
      </c>
      <c r="G81" s="353" t="s">
        <v>2467</v>
      </c>
      <c r="H81" s="354"/>
      <c r="I81" s="355" t="s">
        <v>25</v>
      </c>
      <c r="J81" s="352"/>
      <c r="K81" s="27" t="s">
        <v>2198</v>
      </c>
      <c r="L81" s="76"/>
      <c r="M81" s="221">
        <v>7.29</v>
      </c>
      <c r="N81" s="69">
        <v>10</v>
      </c>
    </row>
    <row r="82" spans="2:14" ht="15" customHeight="1" x14ac:dyDescent="0.25">
      <c r="B82" s="124">
        <v>60</v>
      </c>
      <c r="C82" s="351" t="s">
        <v>2466</v>
      </c>
      <c r="D82" s="352"/>
      <c r="E82" s="190" t="s">
        <v>2979</v>
      </c>
      <c r="F82" s="115">
        <v>4100123524</v>
      </c>
      <c r="G82" s="353" t="s">
        <v>2467</v>
      </c>
      <c r="H82" s="354"/>
      <c r="I82" s="355" t="s">
        <v>25</v>
      </c>
      <c r="J82" s="352"/>
      <c r="K82" s="27" t="s">
        <v>2198</v>
      </c>
      <c r="L82" s="76"/>
      <c r="M82" s="221">
        <v>7.29</v>
      </c>
      <c r="N82" s="69">
        <v>10</v>
      </c>
    </row>
    <row r="83" spans="2:14" ht="15" x14ac:dyDescent="0.25">
      <c r="B83" s="173" t="s">
        <v>103</v>
      </c>
      <c r="C83" s="50"/>
      <c r="D83" s="61"/>
      <c r="E83" s="145"/>
      <c r="F83" s="50"/>
      <c r="G83" s="63"/>
      <c r="H83" s="62"/>
      <c r="I83" s="50"/>
      <c r="J83" s="61"/>
      <c r="K83" s="8"/>
      <c r="L83" s="50"/>
      <c r="M83" s="217">
        <f>SUM(M84:M99)+10</f>
        <v>61.5</v>
      </c>
      <c r="N83" s="90"/>
    </row>
    <row r="84" spans="2:14" ht="15" customHeight="1" x14ac:dyDescent="0.25">
      <c r="B84" s="199">
        <v>61</v>
      </c>
      <c r="C84" s="351" t="s">
        <v>2958</v>
      </c>
      <c r="D84" s="352"/>
      <c r="E84" s="190" t="s">
        <v>2979</v>
      </c>
      <c r="F84" s="115">
        <v>4100121497</v>
      </c>
      <c r="G84" s="353" t="s">
        <v>2959</v>
      </c>
      <c r="H84" s="354"/>
      <c r="I84" s="355" t="s">
        <v>25</v>
      </c>
      <c r="J84" s="352"/>
      <c r="K84" s="27" t="s">
        <v>387</v>
      </c>
      <c r="L84" s="76">
        <v>75</v>
      </c>
      <c r="M84" s="218">
        <v>10.62</v>
      </c>
      <c r="N84" s="69">
        <v>21</v>
      </c>
    </row>
    <row r="85" spans="2:14" ht="15" customHeight="1" x14ac:dyDescent="0.25">
      <c r="B85" s="18"/>
      <c r="C85" s="351" t="s">
        <v>2958</v>
      </c>
      <c r="D85" s="352"/>
      <c r="E85" s="190" t="s">
        <v>2979</v>
      </c>
      <c r="F85" s="115">
        <v>4100121497</v>
      </c>
      <c r="G85" s="353" t="s">
        <v>2959</v>
      </c>
      <c r="H85" s="354"/>
      <c r="I85" s="355" t="s">
        <v>25</v>
      </c>
      <c r="J85" s="352"/>
      <c r="K85" s="27" t="s">
        <v>387</v>
      </c>
      <c r="L85" s="76">
        <v>80</v>
      </c>
      <c r="M85" s="219"/>
      <c r="N85" s="69">
        <v>37</v>
      </c>
    </row>
    <row r="86" spans="2:14" ht="15" customHeight="1" x14ac:dyDescent="0.25">
      <c r="B86" s="18"/>
      <c r="C86" s="351" t="s">
        <v>2958</v>
      </c>
      <c r="D86" s="352"/>
      <c r="E86" s="190" t="s">
        <v>2979</v>
      </c>
      <c r="F86" s="115">
        <v>4100121497</v>
      </c>
      <c r="G86" s="353" t="s">
        <v>2959</v>
      </c>
      <c r="H86" s="354"/>
      <c r="I86" s="355" t="s">
        <v>25</v>
      </c>
      <c r="J86" s="352"/>
      <c r="K86" s="27" t="s">
        <v>387</v>
      </c>
      <c r="L86" s="76">
        <v>85</v>
      </c>
      <c r="M86" s="219"/>
      <c r="N86" s="69">
        <v>40</v>
      </c>
    </row>
    <row r="87" spans="2:14" ht="15" customHeight="1" x14ac:dyDescent="0.25">
      <c r="B87" s="199">
        <v>62</v>
      </c>
      <c r="C87" s="351" t="s">
        <v>2958</v>
      </c>
      <c r="D87" s="352"/>
      <c r="E87" s="190" t="s">
        <v>2979</v>
      </c>
      <c r="F87" s="115">
        <v>4100121497</v>
      </c>
      <c r="G87" s="353" t="s">
        <v>2959</v>
      </c>
      <c r="H87" s="354"/>
      <c r="I87" s="355" t="s">
        <v>25</v>
      </c>
      <c r="J87" s="352"/>
      <c r="K87" s="27" t="s">
        <v>387</v>
      </c>
      <c r="L87" s="76">
        <v>90</v>
      </c>
      <c r="M87" s="218">
        <v>9.3000000000000007</v>
      </c>
      <c r="N87" s="69">
        <v>21</v>
      </c>
    </row>
    <row r="88" spans="2:14" ht="15" x14ac:dyDescent="0.25">
      <c r="B88" s="18"/>
      <c r="C88" s="351" t="s">
        <v>2956</v>
      </c>
      <c r="D88" s="352"/>
      <c r="E88" s="190" t="s">
        <v>2979</v>
      </c>
      <c r="F88" s="115">
        <v>4100121496</v>
      </c>
      <c r="G88" s="353" t="s">
        <v>2957</v>
      </c>
      <c r="H88" s="354"/>
      <c r="I88" s="355" t="s">
        <v>25</v>
      </c>
      <c r="J88" s="352"/>
      <c r="K88" s="27" t="s">
        <v>404</v>
      </c>
      <c r="L88" s="50">
        <v>75</v>
      </c>
      <c r="M88" s="219"/>
      <c r="N88" s="90">
        <v>8</v>
      </c>
    </row>
    <row r="89" spans="2:14" ht="15" x14ac:dyDescent="0.25">
      <c r="B89" s="18"/>
      <c r="C89" s="351" t="s">
        <v>2956</v>
      </c>
      <c r="D89" s="352"/>
      <c r="E89" s="190" t="s">
        <v>2979</v>
      </c>
      <c r="F89" s="115">
        <v>4100121496</v>
      </c>
      <c r="G89" s="353" t="s">
        <v>2957</v>
      </c>
      <c r="H89" s="354"/>
      <c r="I89" s="355" t="s">
        <v>25</v>
      </c>
      <c r="J89" s="352"/>
      <c r="K89" s="27" t="s">
        <v>404</v>
      </c>
      <c r="L89" s="50">
        <v>80</v>
      </c>
      <c r="M89" s="219"/>
      <c r="N89" s="90">
        <v>9</v>
      </c>
    </row>
    <row r="90" spans="2:14" ht="15" x14ac:dyDescent="0.25">
      <c r="B90" s="18"/>
      <c r="C90" s="351" t="s">
        <v>2956</v>
      </c>
      <c r="D90" s="352"/>
      <c r="E90" s="190" t="s">
        <v>2979</v>
      </c>
      <c r="F90" s="115">
        <v>4100121496</v>
      </c>
      <c r="G90" s="353" t="s">
        <v>2957</v>
      </c>
      <c r="H90" s="354"/>
      <c r="I90" s="355" t="s">
        <v>25</v>
      </c>
      <c r="J90" s="352"/>
      <c r="K90" s="27" t="s">
        <v>404</v>
      </c>
      <c r="L90" s="50">
        <v>85</v>
      </c>
      <c r="M90" s="219"/>
      <c r="N90" s="90">
        <v>11</v>
      </c>
    </row>
    <row r="91" spans="2:14" ht="15" x14ac:dyDescent="0.25">
      <c r="B91" s="115"/>
      <c r="C91" s="351" t="s">
        <v>2956</v>
      </c>
      <c r="D91" s="352"/>
      <c r="E91" s="190" t="s">
        <v>2979</v>
      </c>
      <c r="F91" s="115">
        <v>4100121496</v>
      </c>
      <c r="G91" s="353" t="s">
        <v>2957</v>
      </c>
      <c r="H91" s="354"/>
      <c r="I91" s="355" t="s">
        <v>25</v>
      </c>
      <c r="J91" s="352"/>
      <c r="K91" s="27" t="s">
        <v>404</v>
      </c>
      <c r="L91" s="50">
        <v>90</v>
      </c>
      <c r="M91" s="220"/>
      <c r="N91" s="90">
        <v>10</v>
      </c>
    </row>
    <row r="92" spans="2:14" ht="15" customHeight="1" x14ac:dyDescent="0.25">
      <c r="B92" s="199">
        <v>63</v>
      </c>
      <c r="C92" s="351" t="s">
        <v>2956</v>
      </c>
      <c r="D92" s="352"/>
      <c r="E92" s="190" t="s">
        <v>2979</v>
      </c>
      <c r="F92" s="115">
        <v>4100121495</v>
      </c>
      <c r="G92" s="353" t="s">
        <v>2957</v>
      </c>
      <c r="H92" s="354"/>
      <c r="I92" s="355" t="s">
        <v>25</v>
      </c>
      <c r="J92" s="352"/>
      <c r="K92" s="27" t="s">
        <v>387</v>
      </c>
      <c r="L92" s="76">
        <v>75</v>
      </c>
      <c r="M92" s="218">
        <v>10.26</v>
      </c>
      <c r="N92" s="69">
        <v>22</v>
      </c>
    </row>
    <row r="93" spans="2:14" ht="15" customHeight="1" x14ac:dyDescent="0.25">
      <c r="B93" s="115"/>
      <c r="C93" s="351" t="s">
        <v>2956</v>
      </c>
      <c r="D93" s="352"/>
      <c r="E93" s="190" t="s">
        <v>2979</v>
      </c>
      <c r="F93" s="115">
        <v>4100121495</v>
      </c>
      <c r="G93" s="353" t="s">
        <v>2957</v>
      </c>
      <c r="H93" s="354"/>
      <c r="I93" s="355" t="s">
        <v>25</v>
      </c>
      <c r="J93" s="352"/>
      <c r="K93" s="27" t="s">
        <v>387</v>
      </c>
      <c r="L93" s="76">
        <v>80</v>
      </c>
      <c r="M93" s="220"/>
      <c r="N93" s="69">
        <v>41</v>
      </c>
    </row>
    <row r="94" spans="2:14" ht="15" customHeight="1" x14ac:dyDescent="0.25">
      <c r="B94" s="199">
        <v>64</v>
      </c>
      <c r="C94" s="351" t="s">
        <v>2956</v>
      </c>
      <c r="D94" s="352"/>
      <c r="E94" s="190" t="s">
        <v>2979</v>
      </c>
      <c r="F94" s="115">
        <v>4100121495</v>
      </c>
      <c r="G94" s="353" t="s">
        <v>2957</v>
      </c>
      <c r="H94" s="354"/>
      <c r="I94" s="355" t="s">
        <v>25</v>
      </c>
      <c r="J94" s="352"/>
      <c r="K94" s="27" t="s">
        <v>387</v>
      </c>
      <c r="L94" s="76">
        <v>85</v>
      </c>
      <c r="M94" s="218">
        <v>12.6</v>
      </c>
      <c r="N94" s="69">
        <v>50</v>
      </c>
    </row>
    <row r="95" spans="2:14" ht="15" customHeight="1" x14ac:dyDescent="0.25">
      <c r="B95" s="18"/>
      <c r="C95" s="351" t="s">
        <v>2956</v>
      </c>
      <c r="D95" s="352"/>
      <c r="E95" s="190" t="s">
        <v>2979</v>
      </c>
      <c r="F95" s="115">
        <v>4100121495</v>
      </c>
      <c r="G95" s="353" t="s">
        <v>2957</v>
      </c>
      <c r="H95" s="354"/>
      <c r="I95" s="355" t="s">
        <v>25</v>
      </c>
      <c r="J95" s="352"/>
      <c r="K95" s="27" t="s">
        <v>387</v>
      </c>
      <c r="L95" s="76">
        <v>90</v>
      </c>
      <c r="M95" s="219"/>
      <c r="N95" s="69">
        <v>23</v>
      </c>
    </row>
    <row r="96" spans="2:14" ht="15" customHeight="1" x14ac:dyDescent="0.25">
      <c r="B96" s="199">
        <v>65</v>
      </c>
      <c r="C96" s="351" t="s">
        <v>2956</v>
      </c>
      <c r="D96" s="352"/>
      <c r="E96" s="190" t="s">
        <v>2979</v>
      </c>
      <c r="F96" s="115">
        <v>4100121498</v>
      </c>
      <c r="G96" s="353" t="s">
        <v>2960</v>
      </c>
      <c r="H96" s="354"/>
      <c r="I96" s="355" t="s">
        <v>25</v>
      </c>
      <c r="J96" s="352"/>
      <c r="K96" s="27" t="s">
        <v>387</v>
      </c>
      <c r="L96" s="76">
        <v>85</v>
      </c>
      <c r="M96" s="218">
        <v>8.7200000000000006</v>
      </c>
      <c r="N96" s="69">
        <v>7</v>
      </c>
    </row>
    <row r="97" spans="2:14" ht="15" customHeight="1" x14ac:dyDescent="0.25">
      <c r="B97" s="18"/>
      <c r="C97" s="386" t="s">
        <v>2956</v>
      </c>
      <c r="D97" s="367"/>
      <c r="E97" s="190" t="s">
        <v>2979</v>
      </c>
      <c r="F97" s="115">
        <v>4100121498</v>
      </c>
      <c r="G97" s="419" t="s">
        <v>2960</v>
      </c>
      <c r="H97" s="420"/>
      <c r="I97" s="375" t="s">
        <v>25</v>
      </c>
      <c r="J97" s="367"/>
      <c r="K97" s="27" t="s">
        <v>387</v>
      </c>
      <c r="L97" s="76">
        <v>90</v>
      </c>
      <c r="M97" s="219"/>
      <c r="N97" s="69">
        <v>18</v>
      </c>
    </row>
    <row r="98" spans="2:14" ht="15" customHeight="1" x14ac:dyDescent="0.25">
      <c r="B98" s="18"/>
      <c r="C98" s="386" t="s">
        <v>2956</v>
      </c>
      <c r="D98" s="367"/>
      <c r="E98" s="190" t="s">
        <v>2979</v>
      </c>
      <c r="F98" s="115">
        <v>4100121498</v>
      </c>
      <c r="G98" s="419" t="s">
        <v>2960</v>
      </c>
      <c r="H98" s="420"/>
      <c r="I98" s="375" t="s">
        <v>25</v>
      </c>
      <c r="J98" s="367"/>
      <c r="K98" s="27" t="s">
        <v>387</v>
      </c>
      <c r="L98" s="76">
        <v>95</v>
      </c>
      <c r="M98" s="219"/>
      <c r="N98" s="69">
        <v>15</v>
      </c>
    </row>
    <row r="99" spans="2:14" ht="15" customHeight="1" x14ac:dyDescent="0.25">
      <c r="B99" s="115"/>
      <c r="C99" s="386" t="s">
        <v>2956</v>
      </c>
      <c r="D99" s="367"/>
      <c r="E99" s="190" t="s">
        <v>2979</v>
      </c>
      <c r="F99" s="115">
        <v>4100121498</v>
      </c>
      <c r="G99" s="419" t="s">
        <v>2960</v>
      </c>
      <c r="H99" s="420"/>
      <c r="I99" s="375" t="s">
        <v>25</v>
      </c>
      <c r="J99" s="367"/>
      <c r="K99" s="27" t="s">
        <v>387</v>
      </c>
      <c r="L99" s="76">
        <v>100</v>
      </c>
      <c r="M99" s="220"/>
      <c r="N99" s="69">
        <v>6</v>
      </c>
    </row>
    <row r="100" spans="2:14" ht="15" customHeight="1" x14ac:dyDescent="0.25">
      <c r="B100" s="76"/>
      <c r="C100" s="351"/>
      <c r="D100" s="352"/>
      <c r="E100" s="214"/>
      <c r="F100" s="115"/>
      <c r="G100" s="353"/>
      <c r="H100" s="354"/>
      <c r="I100" s="355"/>
      <c r="J100" s="352"/>
      <c r="K100" s="27"/>
      <c r="L100" s="76"/>
      <c r="M100" s="220"/>
      <c r="N100" s="69"/>
    </row>
    <row r="101" spans="2:14" ht="15" x14ac:dyDescent="0.25">
      <c r="B101" s="20"/>
      <c r="C101" s="168"/>
      <c r="D101" s="41"/>
      <c r="E101" s="41"/>
      <c r="F101" s="41"/>
      <c r="G101" s="41"/>
      <c r="I101" s="20"/>
      <c r="J101" s="45"/>
      <c r="K101" s="1"/>
      <c r="L101" s="20"/>
      <c r="M101" s="222">
        <f>SUM(M18:M33)+SUM(M35:M50)+SUM(M52:M69)+SUM(M71:M82)+SUM(M84:M99)</f>
        <v>481.27000000000004</v>
      </c>
    </row>
    <row r="102" spans="2:14" ht="15.75" x14ac:dyDescent="0.25">
      <c r="B102" s="356" t="s">
        <v>29</v>
      </c>
      <c r="C102" s="357"/>
      <c r="D102" s="357"/>
      <c r="E102" s="357"/>
      <c r="F102" s="357"/>
      <c r="G102" s="357"/>
      <c r="H102" s="357"/>
      <c r="I102" s="357"/>
      <c r="J102" s="357"/>
      <c r="K102" s="357"/>
      <c r="L102" s="227"/>
      <c r="M102" s="223"/>
      <c r="N102" s="228">
        <f>SUM(N18:N100)</f>
        <v>925</v>
      </c>
    </row>
    <row r="103" spans="2:14" ht="15" x14ac:dyDescent="0.25">
      <c r="B103" s="20"/>
      <c r="C103" s="20"/>
      <c r="D103" s="45"/>
      <c r="E103" s="45"/>
      <c r="F103" s="20"/>
      <c r="G103" s="3"/>
      <c r="I103" s="20"/>
      <c r="J103" s="45"/>
      <c r="K103" s="1"/>
      <c r="L103" s="20"/>
      <c r="M103" s="224"/>
    </row>
    <row r="104" spans="2:14" ht="15" customHeight="1" x14ac:dyDescent="0.25">
      <c r="B104" s="1"/>
      <c r="C104" s="1" t="s">
        <v>49</v>
      </c>
      <c r="D104" s="1" t="s">
        <v>2980</v>
      </c>
      <c r="G104" s="1"/>
      <c r="H104" s="1"/>
      <c r="I104" s="1"/>
      <c r="J104" s="1"/>
      <c r="K104" s="1"/>
      <c r="L104" s="20"/>
      <c r="M104" s="20"/>
    </row>
    <row r="105" spans="2:14" s="45" customFormat="1" ht="15" x14ac:dyDescent="0.25">
      <c r="B105" s="1"/>
      <c r="C105" s="1" t="s">
        <v>2981</v>
      </c>
      <c r="D105" s="3"/>
      <c r="E105" s="3"/>
      <c r="F105" s="1"/>
      <c r="G105" s="1"/>
      <c r="H105" s="1"/>
      <c r="I105" s="1"/>
      <c r="J105" s="1"/>
      <c r="K105" s="1"/>
      <c r="L105" s="20"/>
      <c r="M105" s="20"/>
    </row>
    <row r="106" spans="2:14" s="45" customFormat="1" ht="15" x14ac:dyDescent="0.25">
      <c r="B106" s="1"/>
      <c r="C106" s="1" t="s">
        <v>2983</v>
      </c>
      <c r="D106" s="23"/>
      <c r="E106" s="23"/>
      <c r="F106" s="1"/>
      <c r="G106" s="1"/>
      <c r="H106" s="1"/>
      <c r="I106" s="1"/>
      <c r="J106" s="1"/>
      <c r="K106" s="1"/>
      <c r="L106" s="20"/>
      <c r="M106" s="20"/>
    </row>
    <row r="107" spans="2:14" s="45" customFormat="1" ht="15" x14ac:dyDescent="0.25">
      <c r="B107" s="1"/>
      <c r="C107" s="1" t="s">
        <v>2982</v>
      </c>
      <c r="D107" s="1"/>
      <c r="E107" s="1"/>
      <c r="F107" s="1"/>
      <c r="G107" s="1"/>
      <c r="H107" s="1"/>
      <c r="I107" s="1"/>
      <c r="J107" s="1"/>
      <c r="K107" s="1"/>
      <c r="L107" s="20"/>
      <c r="M107" s="20"/>
    </row>
    <row r="108" spans="2:14" s="45" customFormat="1" ht="15" x14ac:dyDescent="0.25">
      <c r="B108" s="1"/>
      <c r="C108" s="1" t="s">
        <v>2984</v>
      </c>
      <c r="D108" s="1"/>
      <c r="E108" s="1"/>
      <c r="F108" s="1"/>
      <c r="G108" s="1"/>
      <c r="H108" s="1"/>
      <c r="I108" s="1"/>
      <c r="J108" s="1"/>
      <c r="K108" s="1"/>
      <c r="L108" s="20"/>
      <c r="M108" s="20"/>
    </row>
    <row r="109" spans="2:14" s="45" customFormat="1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0"/>
      <c r="M109" s="20"/>
    </row>
    <row r="110" spans="2:14" s="45" customFormat="1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0"/>
      <c r="M110" s="20"/>
    </row>
    <row r="111" spans="2:14" s="45" customFormat="1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0"/>
      <c r="M111" s="20"/>
    </row>
    <row r="112" spans="2:14" s="45" customFormat="1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0"/>
      <c r="M112" s="20"/>
    </row>
    <row r="113" spans="2:13" s="45" customFormat="1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0"/>
      <c r="M113" s="20"/>
    </row>
    <row r="114" spans="2:13" s="45" customFormat="1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0"/>
      <c r="M114" s="20"/>
    </row>
    <row r="115" spans="2:13" s="45" customFormat="1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"/>
      <c r="M115" s="20"/>
    </row>
    <row r="116" spans="2:13" s="45" customFormat="1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0"/>
      <c r="M116" s="20"/>
    </row>
    <row r="117" spans="2:13" s="45" customFormat="1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0"/>
      <c r="M117" s="20"/>
    </row>
    <row r="118" spans="2:13" s="45" customFormat="1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0"/>
      <c r="M118" s="20"/>
    </row>
    <row r="119" spans="2:13" s="45" customFormat="1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0"/>
      <c r="M119" s="20"/>
    </row>
    <row r="120" spans="2:13" s="45" customFormat="1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0"/>
      <c r="M120" s="20"/>
    </row>
    <row r="121" spans="2:13" s="45" customFormat="1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0"/>
      <c r="M121" s="20"/>
    </row>
    <row r="122" spans="2:13" s="45" customFormat="1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0"/>
      <c r="M122" s="20"/>
    </row>
    <row r="123" spans="2:13" s="45" customFormat="1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0"/>
      <c r="M123" s="20"/>
    </row>
    <row r="124" spans="2:13" s="45" customFormat="1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0"/>
      <c r="M124" s="20"/>
    </row>
    <row r="368" ht="8.25" customHeight="1" x14ac:dyDescent="0.2"/>
    <row r="370" ht="8.25" customHeight="1" x14ac:dyDescent="0.2"/>
    <row r="372" ht="9" customHeight="1" x14ac:dyDescent="0.2"/>
    <row r="374" ht="7.5" customHeight="1" x14ac:dyDescent="0.2"/>
    <row r="376" ht="6.75" customHeight="1" x14ac:dyDescent="0.2"/>
    <row r="378" ht="7.5" customHeight="1" x14ac:dyDescent="0.2"/>
    <row r="380" ht="9" customHeight="1" x14ac:dyDescent="0.2"/>
    <row r="382" ht="7.5" customHeight="1" x14ac:dyDescent="0.2"/>
    <row r="384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243">
    <mergeCell ref="C84:D84"/>
    <mergeCell ref="G84:H84"/>
    <mergeCell ref="I84:J84"/>
    <mergeCell ref="E12:F12"/>
    <mergeCell ref="L14:M14"/>
    <mergeCell ref="C16:D16"/>
    <mergeCell ref="G16:H16"/>
    <mergeCell ref="I16:J16"/>
    <mergeCell ref="C18:D18"/>
    <mergeCell ref="G18:H18"/>
    <mergeCell ref="I18:J18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G31:H31"/>
    <mergeCell ref="I95:J95"/>
    <mergeCell ref="C96:D96"/>
    <mergeCell ref="C86:D86"/>
    <mergeCell ref="G86:H86"/>
    <mergeCell ref="I86:J86"/>
    <mergeCell ref="C88:D88"/>
    <mergeCell ref="G88:H88"/>
    <mergeCell ref="I88:J88"/>
    <mergeCell ref="C90:D90"/>
    <mergeCell ref="G90:H90"/>
    <mergeCell ref="I90:J90"/>
    <mergeCell ref="C91:D91"/>
    <mergeCell ref="G91:H91"/>
    <mergeCell ref="I91:J91"/>
    <mergeCell ref="C92:D92"/>
    <mergeCell ref="G92:H92"/>
    <mergeCell ref="I92:J92"/>
    <mergeCell ref="C94:D94"/>
    <mergeCell ref="G94:H94"/>
    <mergeCell ref="I94:J94"/>
    <mergeCell ref="B102:K102"/>
    <mergeCell ref="C85:D85"/>
    <mergeCell ref="G85:H85"/>
    <mergeCell ref="I85:J85"/>
    <mergeCell ref="C87:D87"/>
    <mergeCell ref="G87:H87"/>
    <mergeCell ref="I87:J87"/>
    <mergeCell ref="C89:D89"/>
    <mergeCell ref="G89:H89"/>
    <mergeCell ref="I89:J89"/>
    <mergeCell ref="C93:D93"/>
    <mergeCell ref="G93:H93"/>
    <mergeCell ref="I93:J93"/>
    <mergeCell ref="C100:D100"/>
    <mergeCell ref="G100:H100"/>
    <mergeCell ref="I100:J100"/>
    <mergeCell ref="C95:D95"/>
    <mergeCell ref="G95:H95"/>
    <mergeCell ref="G96:H96"/>
    <mergeCell ref="I96:J96"/>
    <mergeCell ref="C97:D97"/>
    <mergeCell ref="G97:H97"/>
    <mergeCell ref="I97:J97"/>
    <mergeCell ref="C99:D99"/>
    <mergeCell ref="G99:H99"/>
    <mergeCell ref="I99:J99"/>
    <mergeCell ref="C98:D98"/>
    <mergeCell ref="G98:H98"/>
    <mergeCell ref="I98:J98"/>
    <mergeCell ref="C23:D23"/>
    <mergeCell ref="G23:H23"/>
    <mergeCell ref="I23:J23"/>
    <mergeCell ref="C24:D24"/>
    <mergeCell ref="G24:H24"/>
    <mergeCell ref="I24:J24"/>
    <mergeCell ref="C27:D27"/>
    <mergeCell ref="G27:H27"/>
    <mergeCell ref="I27:J27"/>
    <mergeCell ref="C28:D28"/>
    <mergeCell ref="G28:H28"/>
    <mergeCell ref="I28:J28"/>
    <mergeCell ref="C25:D25"/>
    <mergeCell ref="G25:H25"/>
    <mergeCell ref="I25:J25"/>
    <mergeCell ref="C26:D26"/>
    <mergeCell ref="G26:H26"/>
    <mergeCell ref="I26:J26"/>
    <mergeCell ref="C31:D31"/>
    <mergeCell ref="I31:J31"/>
    <mergeCell ref="C32:D32"/>
    <mergeCell ref="G32:H32"/>
    <mergeCell ref="I32:J32"/>
    <mergeCell ref="C29:D29"/>
    <mergeCell ref="G29:H29"/>
    <mergeCell ref="I29:J29"/>
    <mergeCell ref="C30:D30"/>
    <mergeCell ref="G30:H30"/>
    <mergeCell ref="I30:J30"/>
    <mergeCell ref="C36:D36"/>
    <mergeCell ref="G36:H36"/>
    <mergeCell ref="I36:J36"/>
    <mergeCell ref="C37:D37"/>
    <mergeCell ref="G37:H37"/>
    <mergeCell ref="I37:J37"/>
    <mergeCell ref="C33:D33"/>
    <mergeCell ref="G33:H33"/>
    <mergeCell ref="I33:J33"/>
    <mergeCell ref="C35:D35"/>
    <mergeCell ref="G35:H35"/>
    <mergeCell ref="I35:J35"/>
    <mergeCell ref="C40:D40"/>
    <mergeCell ref="G40:H40"/>
    <mergeCell ref="I40:J40"/>
    <mergeCell ref="C41:D41"/>
    <mergeCell ref="G41:H41"/>
    <mergeCell ref="I41:J41"/>
    <mergeCell ref="C38:D38"/>
    <mergeCell ref="G38:H38"/>
    <mergeCell ref="I38:J38"/>
    <mergeCell ref="C39:D39"/>
    <mergeCell ref="G39:H39"/>
    <mergeCell ref="I39:J39"/>
    <mergeCell ref="C44:D44"/>
    <mergeCell ref="G44:H44"/>
    <mergeCell ref="I44:J44"/>
    <mergeCell ref="C45:D45"/>
    <mergeCell ref="G45:H45"/>
    <mergeCell ref="I45:J45"/>
    <mergeCell ref="C42:D42"/>
    <mergeCell ref="G42:H42"/>
    <mergeCell ref="I42:J42"/>
    <mergeCell ref="C43:D43"/>
    <mergeCell ref="G43:H43"/>
    <mergeCell ref="I43:J43"/>
    <mergeCell ref="C48:D48"/>
    <mergeCell ref="G48:H48"/>
    <mergeCell ref="I48:J48"/>
    <mergeCell ref="C49:D49"/>
    <mergeCell ref="G49:H49"/>
    <mergeCell ref="I49:J49"/>
    <mergeCell ref="C46:D46"/>
    <mergeCell ref="G46:H46"/>
    <mergeCell ref="I46:J46"/>
    <mergeCell ref="C47:D47"/>
    <mergeCell ref="G47:H47"/>
    <mergeCell ref="I47:J47"/>
    <mergeCell ref="C53:D53"/>
    <mergeCell ref="G53:H53"/>
    <mergeCell ref="I53:J53"/>
    <mergeCell ref="C54:D54"/>
    <mergeCell ref="G54:H54"/>
    <mergeCell ref="I54:J54"/>
    <mergeCell ref="C50:D50"/>
    <mergeCell ref="G50:H50"/>
    <mergeCell ref="I50:J50"/>
    <mergeCell ref="C52:D52"/>
    <mergeCell ref="G52:H52"/>
    <mergeCell ref="I52:J52"/>
    <mergeCell ref="C57:D57"/>
    <mergeCell ref="G57:H57"/>
    <mergeCell ref="I57:J57"/>
    <mergeCell ref="C58:D58"/>
    <mergeCell ref="G58:H58"/>
    <mergeCell ref="I58:J58"/>
    <mergeCell ref="C55:D55"/>
    <mergeCell ref="G55:H55"/>
    <mergeCell ref="I55:J55"/>
    <mergeCell ref="C56:D56"/>
    <mergeCell ref="G56:H56"/>
    <mergeCell ref="I56:J56"/>
    <mergeCell ref="C61:D61"/>
    <mergeCell ref="G61:H61"/>
    <mergeCell ref="I61:J61"/>
    <mergeCell ref="C62:D62"/>
    <mergeCell ref="G62:H62"/>
    <mergeCell ref="I62:J62"/>
    <mergeCell ref="C59:D59"/>
    <mergeCell ref="G59:H59"/>
    <mergeCell ref="I59:J59"/>
    <mergeCell ref="C60:D60"/>
    <mergeCell ref="G60:H60"/>
    <mergeCell ref="I60:J60"/>
    <mergeCell ref="C65:D65"/>
    <mergeCell ref="G65:H65"/>
    <mergeCell ref="I65:J65"/>
    <mergeCell ref="C66:D66"/>
    <mergeCell ref="G66:H66"/>
    <mergeCell ref="I66:J66"/>
    <mergeCell ref="C63:D63"/>
    <mergeCell ref="G63:H63"/>
    <mergeCell ref="I63:J63"/>
    <mergeCell ref="C64:D64"/>
    <mergeCell ref="G64:H64"/>
    <mergeCell ref="I64:J64"/>
    <mergeCell ref="C69:D69"/>
    <mergeCell ref="G69:H69"/>
    <mergeCell ref="I69:J69"/>
    <mergeCell ref="C71:D71"/>
    <mergeCell ref="G71:H71"/>
    <mergeCell ref="I71:J71"/>
    <mergeCell ref="C67:D67"/>
    <mergeCell ref="G67:H67"/>
    <mergeCell ref="I67:J67"/>
    <mergeCell ref="C68:D68"/>
    <mergeCell ref="G68:H68"/>
    <mergeCell ref="I68:J68"/>
    <mergeCell ref="C74:D74"/>
    <mergeCell ref="G74:H74"/>
    <mergeCell ref="I74:J74"/>
    <mergeCell ref="C75:D75"/>
    <mergeCell ref="G75:H75"/>
    <mergeCell ref="I75:J75"/>
    <mergeCell ref="C72:D72"/>
    <mergeCell ref="G72:H72"/>
    <mergeCell ref="I72:J72"/>
    <mergeCell ref="C73:D73"/>
    <mergeCell ref="G73:H73"/>
    <mergeCell ref="I73:J73"/>
    <mergeCell ref="C78:D78"/>
    <mergeCell ref="G78:H78"/>
    <mergeCell ref="I78:J78"/>
    <mergeCell ref="C79:D79"/>
    <mergeCell ref="G79:H79"/>
    <mergeCell ref="I79:J79"/>
    <mergeCell ref="C76:D76"/>
    <mergeCell ref="G76:H76"/>
    <mergeCell ref="I76:J76"/>
    <mergeCell ref="C77:D77"/>
    <mergeCell ref="G77:H77"/>
    <mergeCell ref="I77:J77"/>
    <mergeCell ref="C82:D82"/>
    <mergeCell ref="G82:H82"/>
    <mergeCell ref="I82:J82"/>
    <mergeCell ref="C80:D80"/>
    <mergeCell ref="G80:H80"/>
    <mergeCell ref="I80:J80"/>
    <mergeCell ref="C81:D81"/>
    <mergeCell ref="G81:H81"/>
    <mergeCell ref="I81:J81"/>
  </mergeCells>
  <phoneticPr fontId="24" type="noConversion"/>
  <hyperlinks>
    <hyperlink ref="L4" r:id="rId1" xr:uid="{42A6AFA5-07EF-4456-B091-41101FFE6B18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49AA3-C912-4D08-B4B4-942061E833DE}">
  <dimension ref="B1:P357"/>
  <sheetViews>
    <sheetView topLeftCell="A48" workbookViewId="0">
      <selection activeCell="D57" sqref="D57:E5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2961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260040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SUM(O18:O29)+13.5</f>
        <v>93.96</v>
      </c>
      <c r="P17" s="60"/>
    </row>
    <row r="18" spans="2:16" ht="15" customHeight="1" x14ac:dyDescent="0.25">
      <c r="B18" s="378">
        <v>1</v>
      </c>
      <c r="C18" s="379"/>
      <c r="D18" s="367" t="s">
        <v>2466</v>
      </c>
      <c r="E18" s="368"/>
      <c r="F18" s="190" t="s">
        <v>2975</v>
      </c>
      <c r="G18" s="369">
        <v>4100123544</v>
      </c>
      <c r="H18" s="370"/>
      <c r="I18" s="371" t="s">
        <v>2467</v>
      </c>
      <c r="J18" s="372"/>
      <c r="K18" s="369" t="s">
        <v>53</v>
      </c>
      <c r="L18" s="368"/>
      <c r="M18" s="7" t="s">
        <v>387</v>
      </c>
      <c r="N18" s="11"/>
      <c r="O18" s="82">
        <v>7.02</v>
      </c>
      <c r="P18" s="60">
        <v>10</v>
      </c>
    </row>
    <row r="19" spans="2:16" ht="15" customHeight="1" x14ac:dyDescent="0.25">
      <c r="B19" s="378">
        <v>2</v>
      </c>
      <c r="C19" s="379"/>
      <c r="D19" s="367" t="s">
        <v>2466</v>
      </c>
      <c r="E19" s="368"/>
      <c r="F19" s="190" t="s">
        <v>2975</v>
      </c>
      <c r="G19" s="369">
        <v>4100123544</v>
      </c>
      <c r="H19" s="370"/>
      <c r="I19" s="371" t="s">
        <v>2467</v>
      </c>
      <c r="J19" s="372"/>
      <c r="K19" s="369" t="s">
        <v>53</v>
      </c>
      <c r="L19" s="368"/>
      <c r="M19" s="7" t="s">
        <v>387</v>
      </c>
      <c r="N19" s="11"/>
      <c r="O19" s="82">
        <v>7.02</v>
      </c>
      <c r="P19" s="60">
        <v>10</v>
      </c>
    </row>
    <row r="20" spans="2:16" ht="15" customHeight="1" x14ac:dyDescent="0.25">
      <c r="B20" s="378">
        <v>3</v>
      </c>
      <c r="C20" s="379"/>
      <c r="D20" s="367" t="s">
        <v>2466</v>
      </c>
      <c r="E20" s="368"/>
      <c r="F20" s="190" t="s">
        <v>2975</v>
      </c>
      <c r="G20" s="369">
        <v>4100123544</v>
      </c>
      <c r="H20" s="370"/>
      <c r="I20" s="371" t="s">
        <v>2467</v>
      </c>
      <c r="J20" s="372"/>
      <c r="K20" s="369" t="s">
        <v>53</v>
      </c>
      <c r="L20" s="368"/>
      <c r="M20" s="7" t="s">
        <v>387</v>
      </c>
      <c r="N20" s="11"/>
      <c r="O20" s="82">
        <v>7.02</v>
      </c>
      <c r="P20" s="60">
        <v>10</v>
      </c>
    </row>
    <row r="21" spans="2:16" ht="15" customHeight="1" x14ac:dyDescent="0.25">
      <c r="B21" s="378">
        <v>4</v>
      </c>
      <c r="C21" s="379"/>
      <c r="D21" s="367" t="s">
        <v>2466</v>
      </c>
      <c r="E21" s="368"/>
      <c r="F21" s="190" t="s">
        <v>2975</v>
      </c>
      <c r="G21" s="369">
        <v>4100123544</v>
      </c>
      <c r="H21" s="370"/>
      <c r="I21" s="371" t="s">
        <v>2467</v>
      </c>
      <c r="J21" s="372"/>
      <c r="K21" s="369" t="s">
        <v>53</v>
      </c>
      <c r="L21" s="368"/>
      <c r="M21" s="7" t="s">
        <v>387</v>
      </c>
      <c r="N21" s="11"/>
      <c r="O21" s="82">
        <v>7.02</v>
      </c>
      <c r="P21" s="60">
        <v>10</v>
      </c>
    </row>
    <row r="22" spans="2:16" ht="15" customHeight="1" x14ac:dyDescent="0.25">
      <c r="B22" s="378">
        <v>5</v>
      </c>
      <c r="C22" s="379"/>
      <c r="D22" s="367" t="s">
        <v>2466</v>
      </c>
      <c r="E22" s="368"/>
      <c r="F22" s="190" t="s">
        <v>2975</v>
      </c>
      <c r="G22" s="369">
        <v>4100123544</v>
      </c>
      <c r="H22" s="370"/>
      <c r="I22" s="371" t="s">
        <v>2467</v>
      </c>
      <c r="J22" s="372"/>
      <c r="K22" s="369" t="s">
        <v>53</v>
      </c>
      <c r="L22" s="368"/>
      <c r="M22" s="7" t="s">
        <v>387</v>
      </c>
      <c r="N22" s="11"/>
      <c r="O22" s="82">
        <v>7.02</v>
      </c>
      <c r="P22" s="60">
        <v>10</v>
      </c>
    </row>
    <row r="23" spans="2:16" ht="15" customHeight="1" x14ac:dyDescent="0.25">
      <c r="B23" s="378">
        <v>6</v>
      </c>
      <c r="C23" s="379"/>
      <c r="D23" s="367" t="s">
        <v>2466</v>
      </c>
      <c r="E23" s="368"/>
      <c r="F23" s="190" t="s">
        <v>2975</v>
      </c>
      <c r="G23" s="369">
        <v>4100123544</v>
      </c>
      <c r="H23" s="370"/>
      <c r="I23" s="371" t="s">
        <v>2467</v>
      </c>
      <c r="J23" s="372"/>
      <c r="K23" s="369" t="s">
        <v>53</v>
      </c>
      <c r="L23" s="368"/>
      <c r="M23" s="7" t="s">
        <v>387</v>
      </c>
      <c r="N23" s="11"/>
      <c r="O23" s="82">
        <v>7.02</v>
      </c>
      <c r="P23" s="60">
        <v>10</v>
      </c>
    </row>
    <row r="24" spans="2:16" ht="15" customHeight="1" x14ac:dyDescent="0.25">
      <c r="B24" s="378">
        <v>7</v>
      </c>
      <c r="C24" s="379"/>
      <c r="D24" s="367" t="s">
        <v>2466</v>
      </c>
      <c r="E24" s="368"/>
      <c r="F24" s="190" t="s">
        <v>2975</v>
      </c>
      <c r="G24" s="369">
        <v>4100123544</v>
      </c>
      <c r="H24" s="370"/>
      <c r="I24" s="371" t="s">
        <v>2467</v>
      </c>
      <c r="J24" s="372"/>
      <c r="K24" s="369" t="s">
        <v>53</v>
      </c>
      <c r="L24" s="368"/>
      <c r="M24" s="7" t="s">
        <v>387</v>
      </c>
      <c r="N24" s="11"/>
      <c r="O24" s="82">
        <v>7.02</v>
      </c>
      <c r="P24" s="60">
        <v>10</v>
      </c>
    </row>
    <row r="25" spans="2:16" ht="15" customHeight="1" x14ac:dyDescent="0.25">
      <c r="B25" s="378">
        <v>8</v>
      </c>
      <c r="C25" s="379"/>
      <c r="D25" s="367" t="s">
        <v>2466</v>
      </c>
      <c r="E25" s="368"/>
      <c r="F25" s="190" t="s">
        <v>2975</v>
      </c>
      <c r="G25" s="369">
        <v>4100123544</v>
      </c>
      <c r="H25" s="370"/>
      <c r="I25" s="371" t="s">
        <v>2467</v>
      </c>
      <c r="J25" s="372"/>
      <c r="K25" s="369" t="s">
        <v>53</v>
      </c>
      <c r="L25" s="368"/>
      <c r="M25" s="7" t="s">
        <v>387</v>
      </c>
      <c r="N25" s="11"/>
      <c r="O25" s="82">
        <v>7.02</v>
      </c>
      <c r="P25" s="60">
        <v>10</v>
      </c>
    </row>
    <row r="26" spans="2:16" ht="15" customHeight="1" x14ac:dyDescent="0.25">
      <c r="B26" s="378">
        <v>9</v>
      </c>
      <c r="C26" s="379"/>
      <c r="D26" s="367" t="s">
        <v>2466</v>
      </c>
      <c r="E26" s="368"/>
      <c r="F26" s="190" t="s">
        <v>2975</v>
      </c>
      <c r="G26" s="369">
        <v>4100123544</v>
      </c>
      <c r="H26" s="370"/>
      <c r="I26" s="371" t="s">
        <v>2467</v>
      </c>
      <c r="J26" s="372"/>
      <c r="K26" s="369" t="s">
        <v>53</v>
      </c>
      <c r="L26" s="368"/>
      <c r="M26" s="7" t="s">
        <v>387</v>
      </c>
      <c r="N26" s="11"/>
      <c r="O26" s="82">
        <v>7.02</v>
      </c>
      <c r="P26" s="60">
        <v>10</v>
      </c>
    </row>
    <row r="27" spans="2:16" ht="15" customHeight="1" x14ac:dyDescent="0.25">
      <c r="B27" s="378">
        <v>10</v>
      </c>
      <c r="C27" s="379"/>
      <c r="D27" s="367" t="s">
        <v>2466</v>
      </c>
      <c r="E27" s="368"/>
      <c r="F27" s="190" t="s">
        <v>2975</v>
      </c>
      <c r="G27" s="369">
        <v>4100123544</v>
      </c>
      <c r="H27" s="370"/>
      <c r="I27" s="371" t="s">
        <v>2467</v>
      </c>
      <c r="J27" s="372"/>
      <c r="K27" s="369" t="s">
        <v>53</v>
      </c>
      <c r="L27" s="368"/>
      <c r="M27" s="7" t="s">
        <v>387</v>
      </c>
      <c r="N27" s="11"/>
      <c r="O27" s="82">
        <v>5.04</v>
      </c>
      <c r="P27" s="60">
        <v>6</v>
      </c>
    </row>
    <row r="28" spans="2:16" ht="15" customHeight="1" x14ac:dyDescent="0.25">
      <c r="B28" s="378">
        <v>11</v>
      </c>
      <c r="C28" s="379"/>
      <c r="D28" s="367" t="s">
        <v>2466</v>
      </c>
      <c r="E28" s="368"/>
      <c r="F28" s="190" t="s">
        <v>2975</v>
      </c>
      <c r="G28" s="369">
        <v>4100123545</v>
      </c>
      <c r="H28" s="370"/>
      <c r="I28" s="371" t="s">
        <v>2467</v>
      </c>
      <c r="J28" s="372"/>
      <c r="K28" s="369" t="s">
        <v>147</v>
      </c>
      <c r="L28" s="368"/>
      <c r="M28" s="7" t="s">
        <v>382</v>
      </c>
      <c r="N28" s="11"/>
      <c r="O28" s="82">
        <v>6.12</v>
      </c>
      <c r="P28" s="60">
        <v>8</v>
      </c>
    </row>
    <row r="29" spans="2:16" ht="15" customHeight="1" x14ac:dyDescent="0.25">
      <c r="B29" s="378">
        <v>12</v>
      </c>
      <c r="C29" s="379"/>
      <c r="D29" s="367" t="s">
        <v>2466</v>
      </c>
      <c r="E29" s="368"/>
      <c r="F29" s="190" t="s">
        <v>2975</v>
      </c>
      <c r="G29" s="369">
        <v>4100123545</v>
      </c>
      <c r="H29" s="370"/>
      <c r="I29" s="371" t="s">
        <v>2467</v>
      </c>
      <c r="J29" s="372"/>
      <c r="K29" s="369" t="s">
        <v>147</v>
      </c>
      <c r="L29" s="368"/>
      <c r="M29" s="7" t="s">
        <v>382</v>
      </c>
      <c r="N29" s="11"/>
      <c r="O29" s="82">
        <v>6.12</v>
      </c>
      <c r="P29" s="60">
        <v>8</v>
      </c>
    </row>
    <row r="30" spans="2:16" ht="15" x14ac:dyDescent="0.25">
      <c r="B30" s="418" t="s">
        <v>37</v>
      </c>
      <c r="C30" s="409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70">
        <f>SUM(O31:O42)+7.84</f>
        <v>92.07999999999997</v>
      </c>
      <c r="P30" s="60"/>
    </row>
    <row r="31" spans="2:16" ht="15" customHeight="1" x14ac:dyDescent="0.25">
      <c r="B31" s="378">
        <v>13</v>
      </c>
      <c r="C31" s="379"/>
      <c r="D31" s="367" t="s">
        <v>2466</v>
      </c>
      <c r="E31" s="368"/>
      <c r="F31" s="190" t="s">
        <v>2975</v>
      </c>
      <c r="G31" s="369">
        <v>4100123544</v>
      </c>
      <c r="H31" s="370"/>
      <c r="I31" s="371" t="s">
        <v>2467</v>
      </c>
      <c r="J31" s="372"/>
      <c r="K31" s="369" t="s">
        <v>53</v>
      </c>
      <c r="L31" s="368"/>
      <c r="M31" s="7" t="s">
        <v>382</v>
      </c>
      <c r="N31" s="11"/>
      <c r="O31" s="82">
        <v>7.02</v>
      </c>
      <c r="P31" s="60">
        <v>10</v>
      </c>
    </row>
    <row r="32" spans="2:16" ht="15" customHeight="1" x14ac:dyDescent="0.25">
      <c r="B32" s="378">
        <v>14</v>
      </c>
      <c r="C32" s="379"/>
      <c r="D32" s="367" t="s">
        <v>2466</v>
      </c>
      <c r="E32" s="368"/>
      <c r="F32" s="190" t="s">
        <v>2975</v>
      </c>
      <c r="G32" s="369">
        <v>4100123544</v>
      </c>
      <c r="H32" s="370"/>
      <c r="I32" s="371" t="s">
        <v>2467</v>
      </c>
      <c r="J32" s="372"/>
      <c r="K32" s="369" t="s">
        <v>53</v>
      </c>
      <c r="L32" s="368"/>
      <c r="M32" s="7" t="s">
        <v>382</v>
      </c>
      <c r="N32" s="11"/>
      <c r="O32" s="82">
        <v>7.02</v>
      </c>
      <c r="P32" s="60">
        <v>10</v>
      </c>
    </row>
    <row r="33" spans="2:16" ht="15" customHeight="1" x14ac:dyDescent="0.25">
      <c r="B33" s="378">
        <v>15</v>
      </c>
      <c r="C33" s="379"/>
      <c r="D33" s="367" t="s">
        <v>2466</v>
      </c>
      <c r="E33" s="368"/>
      <c r="F33" s="190" t="s">
        <v>2975</v>
      </c>
      <c r="G33" s="369">
        <v>4100123544</v>
      </c>
      <c r="H33" s="370"/>
      <c r="I33" s="371" t="s">
        <v>2467</v>
      </c>
      <c r="J33" s="372"/>
      <c r="K33" s="369" t="s">
        <v>53</v>
      </c>
      <c r="L33" s="368"/>
      <c r="M33" s="7" t="s">
        <v>382</v>
      </c>
      <c r="N33" s="11"/>
      <c r="O33" s="82">
        <v>7.02</v>
      </c>
      <c r="P33" s="60">
        <v>10</v>
      </c>
    </row>
    <row r="34" spans="2:16" ht="15" customHeight="1" x14ac:dyDescent="0.25">
      <c r="B34" s="378">
        <v>16</v>
      </c>
      <c r="C34" s="379"/>
      <c r="D34" s="367" t="s">
        <v>2466</v>
      </c>
      <c r="E34" s="368"/>
      <c r="F34" s="190" t="s">
        <v>2975</v>
      </c>
      <c r="G34" s="369">
        <v>4100123544</v>
      </c>
      <c r="H34" s="370"/>
      <c r="I34" s="371" t="s">
        <v>2467</v>
      </c>
      <c r="J34" s="372"/>
      <c r="K34" s="369" t="s">
        <v>53</v>
      </c>
      <c r="L34" s="368"/>
      <c r="M34" s="7" t="s">
        <v>382</v>
      </c>
      <c r="N34" s="11"/>
      <c r="O34" s="82">
        <v>7.02</v>
      </c>
      <c r="P34" s="60">
        <v>10</v>
      </c>
    </row>
    <row r="35" spans="2:16" ht="15" customHeight="1" x14ac:dyDescent="0.25">
      <c r="B35" s="378">
        <v>17</v>
      </c>
      <c r="C35" s="379"/>
      <c r="D35" s="367" t="s">
        <v>2466</v>
      </c>
      <c r="E35" s="368"/>
      <c r="F35" s="190" t="s">
        <v>2975</v>
      </c>
      <c r="G35" s="369">
        <v>4100123544</v>
      </c>
      <c r="H35" s="370"/>
      <c r="I35" s="371" t="s">
        <v>2467</v>
      </c>
      <c r="J35" s="372"/>
      <c r="K35" s="369" t="s">
        <v>53</v>
      </c>
      <c r="L35" s="368"/>
      <c r="M35" s="7" t="s">
        <v>382</v>
      </c>
      <c r="N35" s="11"/>
      <c r="O35" s="82">
        <v>7.02</v>
      </c>
      <c r="P35" s="60">
        <v>10</v>
      </c>
    </row>
    <row r="36" spans="2:16" ht="15" customHeight="1" x14ac:dyDescent="0.25">
      <c r="B36" s="378">
        <v>18</v>
      </c>
      <c r="C36" s="379"/>
      <c r="D36" s="367" t="s">
        <v>2466</v>
      </c>
      <c r="E36" s="368"/>
      <c r="F36" s="190" t="s">
        <v>2975</v>
      </c>
      <c r="G36" s="369">
        <v>4100123544</v>
      </c>
      <c r="H36" s="370"/>
      <c r="I36" s="371" t="s">
        <v>2467</v>
      </c>
      <c r="J36" s="372"/>
      <c r="K36" s="369" t="s">
        <v>53</v>
      </c>
      <c r="L36" s="368"/>
      <c r="M36" s="7" t="s">
        <v>382</v>
      </c>
      <c r="N36" s="11"/>
      <c r="O36" s="82">
        <v>7.02</v>
      </c>
      <c r="P36" s="60">
        <v>10</v>
      </c>
    </row>
    <row r="37" spans="2:16" ht="15" customHeight="1" x14ac:dyDescent="0.25">
      <c r="B37" s="378">
        <v>19</v>
      </c>
      <c r="C37" s="379"/>
      <c r="D37" s="367" t="s">
        <v>2466</v>
      </c>
      <c r="E37" s="368"/>
      <c r="F37" s="190" t="s">
        <v>2975</v>
      </c>
      <c r="G37" s="369">
        <v>4100123544</v>
      </c>
      <c r="H37" s="370"/>
      <c r="I37" s="371" t="s">
        <v>2467</v>
      </c>
      <c r="J37" s="372"/>
      <c r="K37" s="369" t="s">
        <v>53</v>
      </c>
      <c r="L37" s="368"/>
      <c r="M37" s="7" t="s">
        <v>382</v>
      </c>
      <c r="N37" s="11"/>
      <c r="O37" s="82">
        <v>7.02</v>
      </c>
      <c r="P37" s="60">
        <v>10</v>
      </c>
    </row>
    <row r="38" spans="2:16" ht="15" customHeight="1" x14ac:dyDescent="0.25">
      <c r="B38" s="378">
        <v>20</v>
      </c>
      <c r="C38" s="379"/>
      <c r="D38" s="367" t="s">
        <v>2466</v>
      </c>
      <c r="E38" s="368"/>
      <c r="F38" s="190" t="s">
        <v>2975</v>
      </c>
      <c r="G38" s="369">
        <v>4100123544</v>
      </c>
      <c r="H38" s="370"/>
      <c r="I38" s="371" t="s">
        <v>2467</v>
      </c>
      <c r="J38" s="372"/>
      <c r="K38" s="369" t="s">
        <v>53</v>
      </c>
      <c r="L38" s="368"/>
      <c r="M38" s="7" t="s">
        <v>382</v>
      </c>
      <c r="N38" s="11"/>
      <c r="O38" s="82">
        <v>7.02</v>
      </c>
      <c r="P38" s="60">
        <v>10</v>
      </c>
    </row>
    <row r="39" spans="2:16" ht="15" customHeight="1" x14ac:dyDescent="0.25">
      <c r="B39" s="378">
        <v>21</v>
      </c>
      <c r="C39" s="379"/>
      <c r="D39" s="367" t="s">
        <v>2466</v>
      </c>
      <c r="E39" s="368"/>
      <c r="F39" s="190" t="s">
        <v>2975</v>
      </c>
      <c r="G39" s="369">
        <v>4100123544</v>
      </c>
      <c r="H39" s="370"/>
      <c r="I39" s="371" t="s">
        <v>2467</v>
      </c>
      <c r="J39" s="372"/>
      <c r="K39" s="369" t="s">
        <v>53</v>
      </c>
      <c r="L39" s="368"/>
      <c r="M39" s="7" t="s">
        <v>382</v>
      </c>
      <c r="N39" s="11"/>
      <c r="O39" s="82">
        <v>7.02</v>
      </c>
      <c r="P39" s="60">
        <v>10</v>
      </c>
    </row>
    <row r="40" spans="2:16" ht="15" customHeight="1" x14ac:dyDescent="0.25">
      <c r="B40" s="378">
        <v>22</v>
      </c>
      <c r="C40" s="379"/>
      <c r="D40" s="367" t="s">
        <v>2466</v>
      </c>
      <c r="E40" s="368"/>
      <c r="F40" s="190" t="s">
        <v>2975</v>
      </c>
      <c r="G40" s="369">
        <v>4100123544</v>
      </c>
      <c r="H40" s="370"/>
      <c r="I40" s="371" t="s">
        <v>2467</v>
      </c>
      <c r="J40" s="372"/>
      <c r="K40" s="369" t="s">
        <v>53</v>
      </c>
      <c r="L40" s="368"/>
      <c r="M40" s="7" t="s">
        <v>382</v>
      </c>
      <c r="N40" s="11"/>
      <c r="O40" s="82">
        <v>7.02</v>
      </c>
      <c r="P40" s="60">
        <v>10</v>
      </c>
    </row>
    <row r="41" spans="2:16" ht="15" customHeight="1" x14ac:dyDescent="0.25">
      <c r="B41" s="378">
        <v>23</v>
      </c>
      <c r="C41" s="379"/>
      <c r="D41" s="367" t="s">
        <v>2466</v>
      </c>
      <c r="E41" s="368"/>
      <c r="F41" s="190" t="s">
        <v>2975</v>
      </c>
      <c r="G41" s="369">
        <v>4100123543</v>
      </c>
      <c r="H41" s="370"/>
      <c r="I41" s="371" t="s">
        <v>2467</v>
      </c>
      <c r="J41" s="372"/>
      <c r="K41" s="369" t="s">
        <v>53</v>
      </c>
      <c r="L41" s="368"/>
      <c r="M41" s="7" t="s">
        <v>2625</v>
      </c>
      <c r="N41" s="11"/>
      <c r="O41" s="82">
        <v>7.02</v>
      </c>
      <c r="P41" s="60">
        <v>10</v>
      </c>
    </row>
    <row r="42" spans="2:16" ht="15" customHeight="1" x14ac:dyDescent="0.25">
      <c r="B42" s="378">
        <v>24</v>
      </c>
      <c r="C42" s="379"/>
      <c r="D42" s="367" t="s">
        <v>2466</v>
      </c>
      <c r="E42" s="368"/>
      <c r="F42" s="190" t="s">
        <v>2975</v>
      </c>
      <c r="G42" s="369">
        <v>4100123543</v>
      </c>
      <c r="H42" s="370"/>
      <c r="I42" s="371" t="s">
        <v>2467</v>
      </c>
      <c r="J42" s="372"/>
      <c r="K42" s="369" t="s">
        <v>53</v>
      </c>
      <c r="L42" s="368"/>
      <c r="M42" s="7" t="s">
        <v>2625</v>
      </c>
      <c r="N42" s="11"/>
      <c r="O42" s="82">
        <v>7.02</v>
      </c>
      <c r="P42" s="60">
        <v>10</v>
      </c>
    </row>
    <row r="43" spans="2:16" ht="15" x14ac:dyDescent="0.25">
      <c r="B43" s="418" t="s">
        <v>56</v>
      </c>
      <c r="C43" s="409"/>
      <c r="D43" s="50"/>
      <c r="E43" s="61"/>
      <c r="F43" s="145"/>
      <c r="G43" s="50"/>
      <c r="H43" s="62"/>
      <c r="I43" s="63"/>
      <c r="J43" s="62"/>
      <c r="K43" s="50"/>
      <c r="L43" s="61"/>
      <c r="M43" s="8"/>
      <c r="N43" s="8"/>
      <c r="O43" s="170">
        <f>SUM(O44:O61)+10.04</f>
        <v>103.11999999999998</v>
      </c>
      <c r="P43" s="60"/>
    </row>
    <row r="44" spans="2:16" ht="15" customHeight="1" x14ac:dyDescent="0.25">
      <c r="B44" s="378">
        <v>25</v>
      </c>
      <c r="C44" s="379"/>
      <c r="D44" s="367" t="s">
        <v>2466</v>
      </c>
      <c r="E44" s="368"/>
      <c r="F44" s="190" t="s">
        <v>2975</v>
      </c>
      <c r="G44" s="369">
        <v>4100123543</v>
      </c>
      <c r="H44" s="370"/>
      <c r="I44" s="371" t="s">
        <v>2467</v>
      </c>
      <c r="J44" s="372"/>
      <c r="K44" s="369" t="s">
        <v>53</v>
      </c>
      <c r="L44" s="368"/>
      <c r="M44" s="7" t="s">
        <v>2625</v>
      </c>
      <c r="N44" s="11"/>
      <c r="O44" s="82">
        <v>7.02</v>
      </c>
      <c r="P44" s="60">
        <v>10</v>
      </c>
    </row>
    <row r="45" spans="2:16" ht="15" customHeight="1" x14ac:dyDescent="0.25">
      <c r="B45" s="378">
        <v>26</v>
      </c>
      <c r="C45" s="379"/>
      <c r="D45" s="367" t="s">
        <v>2466</v>
      </c>
      <c r="E45" s="368"/>
      <c r="F45" s="190" t="s">
        <v>2975</v>
      </c>
      <c r="G45" s="369">
        <v>4100123543</v>
      </c>
      <c r="H45" s="370"/>
      <c r="I45" s="371" t="s">
        <v>2467</v>
      </c>
      <c r="J45" s="372"/>
      <c r="K45" s="369" t="s">
        <v>53</v>
      </c>
      <c r="L45" s="368"/>
      <c r="M45" s="7" t="s">
        <v>2625</v>
      </c>
      <c r="N45" s="11"/>
      <c r="O45" s="82">
        <v>4.16</v>
      </c>
      <c r="P45" s="60">
        <v>5</v>
      </c>
    </row>
    <row r="46" spans="2:16" ht="15" customHeight="1" x14ac:dyDescent="0.25">
      <c r="B46" s="378">
        <v>27</v>
      </c>
      <c r="C46" s="379"/>
      <c r="D46" s="367" t="s">
        <v>2466</v>
      </c>
      <c r="E46" s="368"/>
      <c r="F46" s="190" t="s">
        <v>2975</v>
      </c>
      <c r="G46" s="369">
        <v>4100123544</v>
      </c>
      <c r="H46" s="370"/>
      <c r="I46" s="371" t="s">
        <v>2467</v>
      </c>
      <c r="J46" s="372"/>
      <c r="K46" s="369" t="s">
        <v>53</v>
      </c>
      <c r="L46" s="368"/>
      <c r="M46" s="7" t="s">
        <v>2198</v>
      </c>
      <c r="N46" s="11"/>
      <c r="O46" s="82">
        <v>7.02</v>
      </c>
      <c r="P46" s="60">
        <v>10</v>
      </c>
    </row>
    <row r="47" spans="2:16" ht="15" customHeight="1" x14ac:dyDescent="0.25">
      <c r="B47" s="378">
        <v>28</v>
      </c>
      <c r="C47" s="379"/>
      <c r="D47" s="367" t="s">
        <v>2466</v>
      </c>
      <c r="E47" s="368"/>
      <c r="F47" s="190" t="s">
        <v>2975</v>
      </c>
      <c r="G47" s="369">
        <v>4100123544</v>
      </c>
      <c r="H47" s="370"/>
      <c r="I47" s="371" t="s">
        <v>2467</v>
      </c>
      <c r="J47" s="372"/>
      <c r="K47" s="369" t="s">
        <v>53</v>
      </c>
      <c r="L47" s="368"/>
      <c r="M47" s="7" t="s">
        <v>2198</v>
      </c>
      <c r="N47" s="11"/>
      <c r="O47" s="82">
        <v>7.02</v>
      </c>
      <c r="P47" s="60">
        <v>10</v>
      </c>
    </row>
    <row r="48" spans="2:16" ht="15" customHeight="1" x14ac:dyDescent="0.25">
      <c r="B48" s="378">
        <v>29</v>
      </c>
      <c r="C48" s="379"/>
      <c r="D48" s="367" t="s">
        <v>2466</v>
      </c>
      <c r="E48" s="368"/>
      <c r="F48" s="190" t="s">
        <v>2975</v>
      </c>
      <c r="G48" s="369">
        <v>4100123544</v>
      </c>
      <c r="H48" s="370"/>
      <c r="I48" s="371" t="s">
        <v>2467</v>
      </c>
      <c r="J48" s="372"/>
      <c r="K48" s="369" t="s">
        <v>53</v>
      </c>
      <c r="L48" s="368"/>
      <c r="M48" s="7" t="s">
        <v>2198</v>
      </c>
      <c r="N48" s="11"/>
      <c r="O48" s="82">
        <v>7.02</v>
      </c>
      <c r="P48" s="60">
        <v>10</v>
      </c>
    </row>
    <row r="49" spans="2:16" ht="15" customHeight="1" x14ac:dyDescent="0.25">
      <c r="B49" s="378">
        <v>30</v>
      </c>
      <c r="C49" s="379"/>
      <c r="D49" s="367" t="s">
        <v>2466</v>
      </c>
      <c r="E49" s="368"/>
      <c r="F49" s="190" t="s">
        <v>2975</v>
      </c>
      <c r="G49" s="369">
        <v>4100123544</v>
      </c>
      <c r="H49" s="370"/>
      <c r="I49" s="371" t="s">
        <v>2467</v>
      </c>
      <c r="J49" s="372"/>
      <c r="K49" s="369" t="s">
        <v>53</v>
      </c>
      <c r="L49" s="368"/>
      <c r="M49" s="7" t="s">
        <v>2198</v>
      </c>
      <c r="N49" s="11"/>
      <c r="O49" s="82">
        <v>7.02</v>
      </c>
      <c r="P49" s="60">
        <v>10</v>
      </c>
    </row>
    <row r="50" spans="2:16" ht="15" customHeight="1" x14ac:dyDescent="0.25">
      <c r="B50" s="378">
        <v>31</v>
      </c>
      <c r="C50" s="379"/>
      <c r="D50" s="367" t="s">
        <v>2466</v>
      </c>
      <c r="E50" s="368"/>
      <c r="F50" s="190" t="s">
        <v>2975</v>
      </c>
      <c r="G50" s="369">
        <v>4100123544</v>
      </c>
      <c r="H50" s="370"/>
      <c r="I50" s="371" t="s">
        <v>2467</v>
      </c>
      <c r="J50" s="372"/>
      <c r="K50" s="369" t="s">
        <v>53</v>
      </c>
      <c r="L50" s="368"/>
      <c r="M50" s="7" t="s">
        <v>2198</v>
      </c>
      <c r="N50" s="11"/>
      <c r="O50" s="82">
        <v>7.02</v>
      </c>
      <c r="P50" s="60">
        <v>10</v>
      </c>
    </row>
    <row r="51" spans="2:16" ht="15" customHeight="1" x14ac:dyDescent="0.25">
      <c r="B51" s="378">
        <v>32</v>
      </c>
      <c r="C51" s="379"/>
      <c r="D51" s="367" t="s">
        <v>2466</v>
      </c>
      <c r="E51" s="368"/>
      <c r="F51" s="190" t="s">
        <v>2975</v>
      </c>
      <c r="G51" s="369">
        <v>4100123544</v>
      </c>
      <c r="H51" s="370"/>
      <c r="I51" s="371" t="s">
        <v>2467</v>
      </c>
      <c r="J51" s="372"/>
      <c r="K51" s="369" t="s">
        <v>53</v>
      </c>
      <c r="L51" s="368"/>
      <c r="M51" s="7" t="s">
        <v>2198</v>
      </c>
      <c r="N51" s="11"/>
      <c r="O51" s="82">
        <v>7.02</v>
      </c>
      <c r="P51" s="60">
        <v>10</v>
      </c>
    </row>
    <row r="52" spans="2:16" ht="15" customHeight="1" x14ac:dyDescent="0.25">
      <c r="B52" s="378">
        <v>33</v>
      </c>
      <c r="C52" s="379"/>
      <c r="D52" s="367" t="s">
        <v>2466</v>
      </c>
      <c r="E52" s="368"/>
      <c r="F52" s="190" t="s">
        <v>2975</v>
      </c>
      <c r="G52" s="369">
        <v>4100123544</v>
      </c>
      <c r="H52" s="370"/>
      <c r="I52" s="371" t="s">
        <v>2467</v>
      </c>
      <c r="J52" s="372"/>
      <c r="K52" s="369" t="s">
        <v>53</v>
      </c>
      <c r="L52" s="368"/>
      <c r="M52" s="7" t="s">
        <v>2198</v>
      </c>
      <c r="N52" s="11"/>
      <c r="O52" s="82">
        <v>7.02</v>
      </c>
      <c r="P52" s="60">
        <v>10</v>
      </c>
    </row>
    <row r="53" spans="2:16" ht="15" customHeight="1" x14ac:dyDescent="0.25">
      <c r="B53" s="378">
        <v>34</v>
      </c>
      <c r="C53" s="379"/>
      <c r="D53" s="367" t="s">
        <v>2466</v>
      </c>
      <c r="E53" s="368"/>
      <c r="F53" s="190" t="s">
        <v>2975</v>
      </c>
      <c r="G53" s="369">
        <v>4100123544</v>
      </c>
      <c r="H53" s="370"/>
      <c r="I53" s="371" t="s">
        <v>2467</v>
      </c>
      <c r="J53" s="372"/>
      <c r="K53" s="369" t="s">
        <v>53</v>
      </c>
      <c r="L53" s="368"/>
      <c r="M53" s="7" t="s">
        <v>2198</v>
      </c>
      <c r="N53" s="11"/>
      <c r="O53" s="82">
        <v>7.02</v>
      </c>
      <c r="P53" s="60">
        <v>10</v>
      </c>
    </row>
    <row r="54" spans="2:16" ht="15" customHeight="1" x14ac:dyDescent="0.25">
      <c r="B54" s="378">
        <v>35</v>
      </c>
      <c r="C54" s="379"/>
      <c r="D54" s="367" t="s">
        <v>2466</v>
      </c>
      <c r="E54" s="368"/>
      <c r="F54" s="190" t="s">
        <v>2975</v>
      </c>
      <c r="G54" s="369">
        <v>4100123544</v>
      </c>
      <c r="H54" s="370"/>
      <c r="I54" s="371" t="s">
        <v>2467</v>
      </c>
      <c r="J54" s="372"/>
      <c r="K54" s="369" t="s">
        <v>53</v>
      </c>
      <c r="L54" s="368"/>
      <c r="M54" s="7" t="s">
        <v>2198</v>
      </c>
      <c r="N54" s="11"/>
      <c r="O54" s="82">
        <v>7.02</v>
      </c>
      <c r="P54" s="60">
        <v>10</v>
      </c>
    </row>
    <row r="55" spans="2:16" ht="15" customHeight="1" x14ac:dyDescent="0.25">
      <c r="B55" s="378">
        <v>36</v>
      </c>
      <c r="C55" s="379"/>
      <c r="D55" s="367" t="s">
        <v>2466</v>
      </c>
      <c r="E55" s="368"/>
      <c r="F55" s="190" t="s">
        <v>2975</v>
      </c>
      <c r="G55" s="369">
        <v>4100123544</v>
      </c>
      <c r="H55" s="370"/>
      <c r="I55" s="371" t="s">
        <v>2467</v>
      </c>
      <c r="J55" s="372"/>
      <c r="K55" s="369" t="s">
        <v>53</v>
      </c>
      <c r="L55" s="368"/>
      <c r="M55" s="7" t="s">
        <v>2198</v>
      </c>
      <c r="N55" s="11"/>
      <c r="O55" s="82">
        <v>7.02</v>
      </c>
      <c r="P55" s="60">
        <v>10</v>
      </c>
    </row>
    <row r="56" spans="2:16" ht="15" customHeight="1" x14ac:dyDescent="0.25">
      <c r="B56" s="378">
        <v>37</v>
      </c>
      <c r="C56" s="379"/>
      <c r="D56" s="367" t="s">
        <v>2466</v>
      </c>
      <c r="E56" s="368"/>
      <c r="F56" s="190" t="s">
        <v>2975</v>
      </c>
      <c r="G56" s="369">
        <v>4100123544</v>
      </c>
      <c r="H56" s="370"/>
      <c r="I56" s="371" t="s">
        <v>2467</v>
      </c>
      <c r="J56" s="372"/>
      <c r="K56" s="369" t="s">
        <v>53</v>
      </c>
      <c r="L56" s="368"/>
      <c r="M56" s="7" t="s">
        <v>2198</v>
      </c>
      <c r="N56" s="11"/>
      <c r="O56" s="82">
        <v>5.04</v>
      </c>
      <c r="P56" s="60">
        <v>6</v>
      </c>
    </row>
    <row r="57" spans="2:16" ht="15" customHeight="1" x14ac:dyDescent="0.25">
      <c r="B57" s="378">
        <v>38</v>
      </c>
      <c r="C57" s="379"/>
      <c r="D57" s="367" t="s">
        <v>2958</v>
      </c>
      <c r="E57" s="368"/>
      <c r="F57" s="190" t="s">
        <v>2975</v>
      </c>
      <c r="G57" s="369">
        <v>4100121520</v>
      </c>
      <c r="H57" s="370"/>
      <c r="I57" s="371" t="s">
        <v>2959</v>
      </c>
      <c r="J57" s="372"/>
      <c r="K57" s="369" t="s">
        <v>53</v>
      </c>
      <c r="L57" s="368"/>
      <c r="M57" s="7" t="s">
        <v>387</v>
      </c>
      <c r="N57" s="11">
        <v>75</v>
      </c>
      <c r="O57" s="82">
        <v>6.66</v>
      </c>
      <c r="P57" s="60">
        <v>1</v>
      </c>
    </row>
    <row r="58" spans="2:16" ht="15" customHeight="1" x14ac:dyDescent="0.25">
      <c r="B58" s="416"/>
      <c r="C58" s="417"/>
      <c r="D58" s="367" t="s">
        <v>2958</v>
      </c>
      <c r="E58" s="368"/>
      <c r="F58" s="190" t="s">
        <v>2975</v>
      </c>
      <c r="G58" s="369">
        <v>4100121520</v>
      </c>
      <c r="H58" s="370"/>
      <c r="I58" s="371" t="s">
        <v>2959</v>
      </c>
      <c r="J58" s="372"/>
      <c r="K58" s="369" t="s">
        <v>53</v>
      </c>
      <c r="L58" s="368"/>
      <c r="M58" s="7" t="s">
        <v>387</v>
      </c>
      <c r="N58" s="11">
        <v>80</v>
      </c>
      <c r="O58" s="83"/>
      <c r="P58" s="60">
        <v>2</v>
      </c>
    </row>
    <row r="59" spans="2:16" ht="15" customHeight="1" x14ac:dyDescent="0.25">
      <c r="B59" s="416"/>
      <c r="C59" s="417"/>
      <c r="D59" s="367" t="s">
        <v>2958</v>
      </c>
      <c r="E59" s="368"/>
      <c r="F59" s="190" t="s">
        <v>2975</v>
      </c>
      <c r="G59" s="369">
        <v>4100121520</v>
      </c>
      <c r="H59" s="370"/>
      <c r="I59" s="371" t="s">
        <v>2959</v>
      </c>
      <c r="J59" s="372"/>
      <c r="K59" s="369" t="s">
        <v>53</v>
      </c>
      <c r="L59" s="368"/>
      <c r="M59" s="7" t="s">
        <v>387</v>
      </c>
      <c r="N59" s="11">
        <v>85</v>
      </c>
      <c r="O59" s="83"/>
      <c r="P59" s="60">
        <v>2</v>
      </c>
    </row>
    <row r="60" spans="2:16" ht="15" customHeight="1" x14ac:dyDescent="0.25">
      <c r="B60" s="416"/>
      <c r="C60" s="417"/>
      <c r="D60" s="367" t="s">
        <v>2958</v>
      </c>
      <c r="E60" s="368"/>
      <c r="F60" s="190" t="s">
        <v>2975</v>
      </c>
      <c r="G60" s="369">
        <v>4100121520</v>
      </c>
      <c r="H60" s="370"/>
      <c r="I60" s="371" t="s">
        <v>2959</v>
      </c>
      <c r="J60" s="372"/>
      <c r="K60" s="369" t="s">
        <v>53</v>
      </c>
      <c r="L60" s="368"/>
      <c r="M60" s="7" t="s">
        <v>387</v>
      </c>
      <c r="N60" s="11">
        <v>90</v>
      </c>
      <c r="O60" s="83"/>
      <c r="P60" s="60">
        <v>1</v>
      </c>
    </row>
    <row r="61" spans="2:16" ht="15" customHeight="1" x14ac:dyDescent="0.25">
      <c r="B61" s="416"/>
      <c r="C61" s="417"/>
      <c r="D61" s="367" t="s">
        <v>2956</v>
      </c>
      <c r="E61" s="368"/>
      <c r="F61" s="190" t="s">
        <v>2975</v>
      </c>
      <c r="G61" s="369">
        <v>4100121519</v>
      </c>
      <c r="H61" s="370"/>
      <c r="I61" s="371" t="s">
        <v>2957</v>
      </c>
      <c r="J61" s="372"/>
      <c r="K61" s="369" t="s">
        <v>53</v>
      </c>
      <c r="L61" s="368"/>
      <c r="M61" s="7" t="s">
        <v>387</v>
      </c>
      <c r="N61" s="11">
        <v>75</v>
      </c>
      <c r="O61" s="83"/>
      <c r="P61" s="60">
        <v>2</v>
      </c>
    </row>
    <row r="62" spans="2:16" ht="15" customHeight="1" x14ac:dyDescent="0.25">
      <c r="B62" s="416"/>
      <c r="C62" s="417"/>
      <c r="D62" s="367" t="s">
        <v>2956</v>
      </c>
      <c r="E62" s="368"/>
      <c r="F62" s="190" t="s">
        <v>2975</v>
      </c>
      <c r="G62" s="369">
        <v>4100121519</v>
      </c>
      <c r="H62" s="370"/>
      <c r="I62" s="371" t="s">
        <v>2957</v>
      </c>
      <c r="J62" s="372"/>
      <c r="K62" s="369" t="s">
        <v>53</v>
      </c>
      <c r="L62" s="368"/>
      <c r="M62" s="7" t="s">
        <v>387</v>
      </c>
      <c r="N62" s="11">
        <v>80</v>
      </c>
      <c r="O62" s="83"/>
      <c r="P62" s="60">
        <v>4</v>
      </c>
    </row>
    <row r="63" spans="2:16" ht="15" customHeight="1" x14ac:dyDescent="0.25">
      <c r="B63" s="416"/>
      <c r="C63" s="417"/>
      <c r="D63" s="367" t="s">
        <v>2956</v>
      </c>
      <c r="E63" s="368"/>
      <c r="F63" s="190" t="s">
        <v>2975</v>
      </c>
      <c r="G63" s="369">
        <v>4100121519</v>
      </c>
      <c r="H63" s="370"/>
      <c r="I63" s="371" t="s">
        <v>2957</v>
      </c>
      <c r="J63" s="372"/>
      <c r="K63" s="369" t="s">
        <v>53</v>
      </c>
      <c r="L63" s="368"/>
      <c r="M63" s="7" t="s">
        <v>387</v>
      </c>
      <c r="N63" s="11">
        <v>85</v>
      </c>
      <c r="O63" s="83"/>
      <c r="P63" s="60">
        <v>5</v>
      </c>
    </row>
    <row r="64" spans="2:16" ht="15" customHeight="1" x14ac:dyDescent="0.25">
      <c r="B64" s="40"/>
      <c r="C64" s="36"/>
      <c r="D64" s="367" t="s">
        <v>2956</v>
      </c>
      <c r="E64" s="368"/>
      <c r="F64" s="190" t="s">
        <v>2975</v>
      </c>
      <c r="G64" s="369">
        <v>4100121519</v>
      </c>
      <c r="H64" s="370"/>
      <c r="I64" s="371" t="s">
        <v>2957</v>
      </c>
      <c r="J64" s="372"/>
      <c r="K64" s="369" t="s">
        <v>53</v>
      </c>
      <c r="L64" s="368"/>
      <c r="M64" s="7" t="s">
        <v>387</v>
      </c>
      <c r="N64" s="11">
        <v>90</v>
      </c>
      <c r="O64" s="83"/>
      <c r="P64" s="60">
        <v>2</v>
      </c>
    </row>
    <row r="65" spans="2:16" ht="15" customHeight="1" x14ac:dyDescent="0.25">
      <c r="B65" s="416"/>
      <c r="C65" s="417"/>
      <c r="D65" s="367" t="s">
        <v>2956</v>
      </c>
      <c r="E65" s="368"/>
      <c r="F65" s="190" t="s">
        <v>2975</v>
      </c>
      <c r="G65" s="369">
        <v>4100121519</v>
      </c>
      <c r="H65" s="370"/>
      <c r="I65" s="371" t="s">
        <v>2957</v>
      </c>
      <c r="J65" s="372"/>
      <c r="K65" s="369" t="s">
        <v>53</v>
      </c>
      <c r="L65" s="368"/>
      <c r="M65" s="7" t="s">
        <v>404</v>
      </c>
      <c r="N65" s="11">
        <v>80</v>
      </c>
      <c r="O65" s="83"/>
      <c r="P65" s="60">
        <v>1</v>
      </c>
    </row>
    <row r="66" spans="2:16" ht="15" customHeight="1" x14ac:dyDescent="0.25">
      <c r="B66" s="416"/>
      <c r="C66" s="417"/>
      <c r="D66" s="367" t="s">
        <v>2956</v>
      </c>
      <c r="E66" s="368"/>
      <c r="F66" s="190" t="s">
        <v>2975</v>
      </c>
      <c r="G66" s="369">
        <v>4100121519</v>
      </c>
      <c r="H66" s="370"/>
      <c r="I66" s="371" t="s">
        <v>2957</v>
      </c>
      <c r="J66" s="372"/>
      <c r="K66" s="369" t="s">
        <v>53</v>
      </c>
      <c r="L66" s="368"/>
      <c r="M66" s="7" t="s">
        <v>404</v>
      </c>
      <c r="N66" s="11">
        <v>85</v>
      </c>
      <c r="O66" s="83"/>
      <c r="P66" s="60">
        <v>1</v>
      </c>
    </row>
    <row r="67" spans="2:16" ht="15" customHeight="1" x14ac:dyDescent="0.25">
      <c r="B67" s="40"/>
      <c r="C67" s="36"/>
      <c r="D67" s="367" t="s">
        <v>2956</v>
      </c>
      <c r="E67" s="368"/>
      <c r="F67" s="190" t="s">
        <v>2975</v>
      </c>
      <c r="G67" s="369">
        <v>4100121519</v>
      </c>
      <c r="H67" s="370"/>
      <c r="I67" s="371" t="s">
        <v>2957</v>
      </c>
      <c r="J67" s="372"/>
      <c r="K67" s="369" t="s">
        <v>53</v>
      </c>
      <c r="L67" s="368"/>
      <c r="M67" s="7" t="s">
        <v>404</v>
      </c>
      <c r="N67" s="11">
        <v>90</v>
      </c>
      <c r="O67" s="83"/>
      <c r="P67" s="60">
        <v>1</v>
      </c>
    </row>
    <row r="68" spans="2:16" ht="15" customHeight="1" x14ac:dyDescent="0.25">
      <c r="B68" s="40"/>
      <c r="C68" s="36"/>
      <c r="D68" s="367" t="s">
        <v>2956</v>
      </c>
      <c r="E68" s="368"/>
      <c r="F68" s="190" t="s">
        <v>2975</v>
      </c>
      <c r="G68" s="369">
        <v>4100121521</v>
      </c>
      <c r="H68" s="370"/>
      <c r="I68" s="371" t="s">
        <v>2960</v>
      </c>
      <c r="J68" s="372"/>
      <c r="K68" s="369" t="s">
        <v>53</v>
      </c>
      <c r="L68" s="368"/>
      <c r="M68" s="7" t="s">
        <v>387</v>
      </c>
      <c r="N68" s="11">
        <v>85</v>
      </c>
      <c r="O68" s="83"/>
      <c r="P68" s="60">
        <v>2</v>
      </c>
    </row>
    <row r="69" spans="2:16" ht="15" customHeight="1" x14ac:dyDescent="0.25">
      <c r="B69" s="40"/>
      <c r="C69" s="36"/>
      <c r="D69" s="386" t="s">
        <v>2956</v>
      </c>
      <c r="E69" s="367"/>
      <c r="F69" s="190" t="s">
        <v>2975</v>
      </c>
      <c r="G69" s="375">
        <v>4100121521</v>
      </c>
      <c r="H69" s="367"/>
      <c r="I69" s="377" t="s">
        <v>2960</v>
      </c>
      <c r="J69" s="371"/>
      <c r="K69" s="375" t="s">
        <v>53</v>
      </c>
      <c r="L69" s="367"/>
      <c r="M69" s="7" t="s">
        <v>387</v>
      </c>
      <c r="N69" s="11">
        <v>90</v>
      </c>
      <c r="O69" s="83"/>
      <c r="P69" s="60">
        <v>4</v>
      </c>
    </row>
    <row r="70" spans="2:16" ht="15" customHeight="1" x14ac:dyDescent="0.25">
      <c r="B70" s="40"/>
      <c r="C70" s="36"/>
      <c r="D70" s="367" t="s">
        <v>2956</v>
      </c>
      <c r="E70" s="368"/>
      <c r="F70" s="190" t="s">
        <v>2975</v>
      </c>
      <c r="G70" s="369">
        <v>4100121521</v>
      </c>
      <c r="H70" s="370"/>
      <c r="I70" s="371" t="s">
        <v>2960</v>
      </c>
      <c r="J70" s="372"/>
      <c r="K70" s="369" t="s">
        <v>53</v>
      </c>
      <c r="L70" s="368"/>
      <c r="M70" s="7" t="s">
        <v>387</v>
      </c>
      <c r="N70" s="11">
        <v>95</v>
      </c>
      <c r="O70" s="83"/>
      <c r="P70" s="60">
        <v>4</v>
      </c>
    </row>
    <row r="71" spans="2:16" ht="15" customHeight="1" x14ac:dyDescent="0.25">
      <c r="B71" s="76"/>
      <c r="C71" s="69"/>
      <c r="D71" s="386" t="s">
        <v>2956</v>
      </c>
      <c r="E71" s="367"/>
      <c r="F71" s="190" t="s">
        <v>2975</v>
      </c>
      <c r="G71" s="375">
        <v>4100121521</v>
      </c>
      <c r="H71" s="367"/>
      <c r="I71" s="377" t="s">
        <v>2960</v>
      </c>
      <c r="J71" s="371"/>
      <c r="K71" s="375" t="s">
        <v>53</v>
      </c>
      <c r="L71" s="367"/>
      <c r="M71" s="7" t="s">
        <v>387</v>
      </c>
      <c r="N71" s="11">
        <v>100</v>
      </c>
      <c r="O71" s="84"/>
      <c r="P71" s="60">
        <v>2</v>
      </c>
    </row>
    <row r="72" spans="2:16" ht="15" customHeight="1" x14ac:dyDescent="0.25">
      <c r="B72" s="365"/>
      <c r="C72" s="351"/>
      <c r="D72" s="375"/>
      <c r="E72" s="367"/>
      <c r="F72" s="190"/>
      <c r="G72" s="375"/>
      <c r="H72" s="367"/>
      <c r="I72" s="377"/>
      <c r="J72" s="371"/>
      <c r="K72" s="375"/>
      <c r="L72" s="367"/>
      <c r="M72" s="7"/>
      <c r="N72" s="11"/>
      <c r="O72" s="84"/>
      <c r="P72" s="60"/>
    </row>
    <row r="73" spans="2:16" ht="15" x14ac:dyDescent="0.25">
      <c r="B73" s="20"/>
      <c r="C73" s="45"/>
      <c r="D73" s="168"/>
      <c r="E73" s="41"/>
      <c r="F73" s="41"/>
      <c r="G73" s="41"/>
      <c r="H73" s="41"/>
      <c r="I73" s="41"/>
      <c r="K73" s="20"/>
      <c r="L73" s="45"/>
      <c r="M73" s="1"/>
      <c r="N73" s="1"/>
      <c r="O73" s="169">
        <f>SUM(O44:O71)+SUM(O31:O42)+SUM(O18:O29)</f>
        <v>257.77999999999992</v>
      </c>
    </row>
    <row r="74" spans="2:16" ht="15.75" x14ac:dyDescent="0.25">
      <c r="B74" s="356" t="s">
        <v>29</v>
      </c>
      <c r="C74" s="356"/>
      <c r="D74" s="356"/>
      <c r="E74" s="356"/>
      <c r="F74" s="356"/>
      <c r="G74" s="356"/>
      <c r="H74" s="356"/>
      <c r="I74" s="356"/>
      <c r="J74" s="356"/>
      <c r="K74" s="356"/>
      <c r="L74" s="356"/>
      <c r="M74" s="356"/>
      <c r="N74" s="79"/>
      <c r="O74" s="75"/>
      <c r="P74" s="73">
        <f>SUM(P18:P72)</f>
        <v>387</v>
      </c>
    </row>
    <row r="75" spans="2:16" ht="15" x14ac:dyDescent="0.25">
      <c r="B75" s="20"/>
      <c r="C75" s="45"/>
      <c r="D75" s="20"/>
      <c r="E75" s="45"/>
      <c r="F75" s="45"/>
      <c r="G75" s="20"/>
      <c r="I75" s="3"/>
      <c r="K75" s="20"/>
      <c r="L75" s="45"/>
      <c r="M75" s="1"/>
      <c r="N75" s="1"/>
      <c r="O75" s="86"/>
    </row>
    <row r="76" spans="2:16" ht="15" customHeight="1" x14ac:dyDescent="0.25">
      <c r="B76" s="1"/>
      <c r="C76" s="1"/>
      <c r="D76" s="1" t="s">
        <v>49</v>
      </c>
      <c r="E76" s="1" t="s">
        <v>2976</v>
      </c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 t="s">
        <v>2977</v>
      </c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 t="s">
        <v>39</v>
      </c>
      <c r="E78" s="23"/>
      <c r="F78" s="23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 t="s">
        <v>2978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 t="s">
        <v>1425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341" ht="8.25" customHeight="1" x14ac:dyDescent="0.2"/>
    <row r="343" ht="8.25" customHeight="1" x14ac:dyDescent="0.2"/>
    <row r="345" ht="9" customHeight="1" x14ac:dyDescent="0.2"/>
    <row r="347" ht="7.5" customHeight="1" x14ac:dyDescent="0.2"/>
    <row r="349" ht="6.75" customHeight="1" x14ac:dyDescent="0.2"/>
    <row r="351" ht="7.5" customHeight="1" x14ac:dyDescent="0.2"/>
    <row r="353" ht="9" customHeight="1" x14ac:dyDescent="0.2"/>
    <row r="355" ht="7.5" customHeight="1" x14ac:dyDescent="0.2"/>
    <row r="357" ht="8.25" customHeight="1" x14ac:dyDescent="0.2"/>
  </sheetData>
  <autoFilter ref="B16:P74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270">
    <mergeCell ref="B56:C56"/>
    <mergeCell ref="D56:E56"/>
    <mergeCell ref="G56:H56"/>
    <mergeCell ref="I56:J56"/>
    <mergeCell ref="K56:L56"/>
    <mergeCell ref="B55:C55"/>
    <mergeCell ref="D55:E55"/>
    <mergeCell ref="G55:H55"/>
    <mergeCell ref="I55:J55"/>
    <mergeCell ref="K55:L55"/>
    <mergeCell ref="B54:C54"/>
    <mergeCell ref="D54:E54"/>
    <mergeCell ref="G54:H54"/>
    <mergeCell ref="I54:J54"/>
    <mergeCell ref="K54:L54"/>
    <mergeCell ref="B53:C53"/>
    <mergeCell ref="D53:E53"/>
    <mergeCell ref="G53:H53"/>
    <mergeCell ref="I53:J53"/>
    <mergeCell ref="K53:L53"/>
    <mergeCell ref="B52:C52"/>
    <mergeCell ref="D52:E52"/>
    <mergeCell ref="G52:H52"/>
    <mergeCell ref="I52:J52"/>
    <mergeCell ref="K52:L52"/>
    <mergeCell ref="B51:C51"/>
    <mergeCell ref="D51:E51"/>
    <mergeCell ref="G51:H51"/>
    <mergeCell ref="I51:J51"/>
    <mergeCell ref="K51:L51"/>
    <mergeCell ref="B50:C50"/>
    <mergeCell ref="D50:E50"/>
    <mergeCell ref="G50:H50"/>
    <mergeCell ref="I50:J50"/>
    <mergeCell ref="K50:L50"/>
    <mergeCell ref="B49:C49"/>
    <mergeCell ref="D49:E49"/>
    <mergeCell ref="G49:H49"/>
    <mergeCell ref="I49:J49"/>
    <mergeCell ref="K49:L49"/>
    <mergeCell ref="B48:C48"/>
    <mergeCell ref="D48:E48"/>
    <mergeCell ref="G48:H48"/>
    <mergeCell ref="I48:J48"/>
    <mergeCell ref="K48:L48"/>
    <mergeCell ref="B47:C47"/>
    <mergeCell ref="D47:E47"/>
    <mergeCell ref="G47:H47"/>
    <mergeCell ref="I47:J47"/>
    <mergeCell ref="K47:L47"/>
    <mergeCell ref="B46:C46"/>
    <mergeCell ref="D46:E46"/>
    <mergeCell ref="G46:H46"/>
    <mergeCell ref="I46:J46"/>
    <mergeCell ref="K46:L46"/>
    <mergeCell ref="K44:L44"/>
    <mergeCell ref="B45:C45"/>
    <mergeCell ref="D45:E45"/>
    <mergeCell ref="G45:H45"/>
    <mergeCell ref="I45:J45"/>
    <mergeCell ref="K45:L45"/>
    <mergeCell ref="B43:C43"/>
    <mergeCell ref="B44:C44"/>
    <mergeCell ref="D44:E44"/>
    <mergeCell ref="G44:H44"/>
    <mergeCell ref="I44:J44"/>
    <mergeCell ref="B42:C42"/>
    <mergeCell ref="D42:E42"/>
    <mergeCell ref="G42:H42"/>
    <mergeCell ref="I42:J42"/>
    <mergeCell ref="K42:L42"/>
    <mergeCell ref="B41:C41"/>
    <mergeCell ref="D41:E41"/>
    <mergeCell ref="G41:H41"/>
    <mergeCell ref="I41:J41"/>
    <mergeCell ref="K41:L41"/>
    <mergeCell ref="B40:C40"/>
    <mergeCell ref="D40:E40"/>
    <mergeCell ref="G40:H40"/>
    <mergeCell ref="I40:J40"/>
    <mergeCell ref="K40:L40"/>
    <mergeCell ref="B39:C39"/>
    <mergeCell ref="D39:E39"/>
    <mergeCell ref="G39:H39"/>
    <mergeCell ref="I39:J39"/>
    <mergeCell ref="K39:L39"/>
    <mergeCell ref="B38:C38"/>
    <mergeCell ref="D38:E38"/>
    <mergeCell ref="G38:H38"/>
    <mergeCell ref="I38:J38"/>
    <mergeCell ref="K38:L38"/>
    <mergeCell ref="B37:C37"/>
    <mergeCell ref="D37:E37"/>
    <mergeCell ref="G37:H37"/>
    <mergeCell ref="I37:J37"/>
    <mergeCell ref="K37:L37"/>
    <mergeCell ref="B36:C36"/>
    <mergeCell ref="D36:E36"/>
    <mergeCell ref="G36:H36"/>
    <mergeCell ref="I36:J36"/>
    <mergeCell ref="K36:L36"/>
    <mergeCell ref="B35:C35"/>
    <mergeCell ref="D35:E35"/>
    <mergeCell ref="G35:H35"/>
    <mergeCell ref="I35:J35"/>
    <mergeCell ref="K35:L35"/>
    <mergeCell ref="B34:C34"/>
    <mergeCell ref="D34:E34"/>
    <mergeCell ref="G34:H34"/>
    <mergeCell ref="I34:J34"/>
    <mergeCell ref="K34:L34"/>
    <mergeCell ref="B33:C33"/>
    <mergeCell ref="D33:E33"/>
    <mergeCell ref="G33:H33"/>
    <mergeCell ref="I33:J33"/>
    <mergeCell ref="K33:L33"/>
    <mergeCell ref="K31:L31"/>
    <mergeCell ref="B32:C32"/>
    <mergeCell ref="D32:E32"/>
    <mergeCell ref="G32:H32"/>
    <mergeCell ref="I32:J32"/>
    <mergeCell ref="K32:L32"/>
    <mergeCell ref="B30:C30"/>
    <mergeCell ref="B31:C31"/>
    <mergeCell ref="D31:E31"/>
    <mergeCell ref="G31:H31"/>
    <mergeCell ref="I31:J31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K70:L70"/>
    <mergeCell ref="G67:H67"/>
    <mergeCell ref="I67:J67"/>
    <mergeCell ref="K67:L67"/>
    <mergeCell ref="D69:E69"/>
    <mergeCell ref="G69:H69"/>
    <mergeCell ref="I69:J69"/>
    <mergeCell ref="K69:L69"/>
    <mergeCell ref="B74:M74"/>
    <mergeCell ref="D71:E71"/>
    <mergeCell ref="G71:H71"/>
    <mergeCell ref="I71:J71"/>
    <mergeCell ref="K71:L71"/>
    <mergeCell ref="B72:C72"/>
    <mergeCell ref="D72:E72"/>
    <mergeCell ref="G72:H72"/>
    <mergeCell ref="I72:J72"/>
    <mergeCell ref="K72:L72"/>
    <mergeCell ref="D70:E70"/>
    <mergeCell ref="G70:H70"/>
    <mergeCell ref="I70:J70"/>
    <mergeCell ref="B65:C65"/>
    <mergeCell ref="D65:E65"/>
    <mergeCell ref="G65:H65"/>
    <mergeCell ref="I65:J65"/>
    <mergeCell ref="K65:L65"/>
    <mergeCell ref="B66:C66"/>
    <mergeCell ref="D66:E66"/>
    <mergeCell ref="G66:H66"/>
    <mergeCell ref="I66:J66"/>
    <mergeCell ref="D64:E64"/>
    <mergeCell ref="G64:H64"/>
    <mergeCell ref="I64:J64"/>
    <mergeCell ref="K64:L64"/>
    <mergeCell ref="D68:E68"/>
    <mergeCell ref="G68:H68"/>
    <mergeCell ref="I68:J68"/>
    <mergeCell ref="K68:L68"/>
    <mergeCell ref="K66:L66"/>
    <mergeCell ref="D67:E67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K57:L57"/>
    <mergeCell ref="F12:G12"/>
    <mergeCell ref="N14:O14"/>
    <mergeCell ref="B16:C16"/>
    <mergeCell ref="D16:E16"/>
    <mergeCell ref="G16:H16"/>
    <mergeCell ref="I16:J16"/>
    <mergeCell ref="K16:L16"/>
    <mergeCell ref="B17:C17"/>
    <mergeCell ref="B57:C57"/>
    <mergeCell ref="D57:E57"/>
    <mergeCell ref="G57:H57"/>
    <mergeCell ref="I57:J57"/>
    <mergeCell ref="B18:C18"/>
    <mergeCell ref="D18:E18"/>
    <mergeCell ref="G18:H18"/>
    <mergeCell ref="B20:C20"/>
    <mergeCell ref="D20:E20"/>
    <mergeCell ref="G20:H20"/>
    <mergeCell ref="I20:J20"/>
    <mergeCell ref="K20:L20"/>
    <mergeCell ref="I18:J18"/>
    <mergeCell ref="K18:L18"/>
    <mergeCell ref="B19:C19"/>
  </mergeCells>
  <phoneticPr fontId="24" type="noConversion"/>
  <hyperlinks>
    <hyperlink ref="N4" r:id="rId1" xr:uid="{328AC140-FFA3-4500-A80D-3477E12C2D21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5A75-D158-4A3D-A3C5-9FB91B6E40D2}">
  <dimension ref="A1:P333"/>
  <sheetViews>
    <sheetView topLeftCell="A6" workbookViewId="0">
      <selection activeCell="D46" sqref="D4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2961</v>
      </c>
      <c r="G12" s="359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260039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SUM(O18:O29)+9.84</f>
        <v>94.07999999999997</v>
      </c>
      <c r="P17" s="60"/>
    </row>
    <row r="18" spans="1:16" ht="15" x14ac:dyDescent="0.25">
      <c r="A18" s="1"/>
      <c r="B18" s="378">
        <v>1</v>
      </c>
      <c r="C18" s="379"/>
      <c r="D18" s="375" t="s">
        <v>2466</v>
      </c>
      <c r="E18" s="382"/>
      <c r="F18" s="124" t="s">
        <v>2970</v>
      </c>
      <c r="G18" s="375">
        <v>4100123515</v>
      </c>
      <c r="H18" s="382"/>
      <c r="I18" s="377" t="s">
        <v>2467</v>
      </c>
      <c r="J18" s="359"/>
      <c r="K18" s="375" t="s">
        <v>73</v>
      </c>
      <c r="L18" s="376"/>
      <c r="M18" s="7" t="s">
        <v>387</v>
      </c>
      <c r="N18" s="8"/>
      <c r="O18" s="81">
        <v>7.02</v>
      </c>
      <c r="P18" s="60">
        <v>10</v>
      </c>
    </row>
    <row r="19" spans="1:16" ht="15" x14ac:dyDescent="0.25">
      <c r="A19" s="1"/>
      <c r="B19" s="378">
        <v>2</v>
      </c>
      <c r="C19" s="379"/>
      <c r="D19" s="375" t="s">
        <v>2466</v>
      </c>
      <c r="E19" s="382"/>
      <c r="F19" s="124" t="s">
        <v>2970</v>
      </c>
      <c r="G19" s="375">
        <v>4100123515</v>
      </c>
      <c r="H19" s="382"/>
      <c r="I19" s="377" t="s">
        <v>2467</v>
      </c>
      <c r="J19" s="359"/>
      <c r="K19" s="375" t="s">
        <v>73</v>
      </c>
      <c r="L19" s="376"/>
      <c r="M19" s="7" t="s">
        <v>387</v>
      </c>
      <c r="N19" s="8"/>
      <c r="O19" s="81">
        <v>7.02</v>
      </c>
      <c r="P19" s="60">
        <v>10</v>
      </c>
    </row>
    <row r="20" spans="1:16" ht="15" x14ac:dyDescent="0.25">
      <c r="A20" s="1"/>
      <c r="B20" s="378">
        <v>3</v>
      </c>
      <c r="C20" s="379"/>
      <c r="D20" s="375" t="s">
        <v>2466</v>
      </c>
      <c r="E20" s="382"/>
      <c r="F20" s="124" t="s">
        <v>2970</v>
      </c>
      <c r="G20" s="375">
        <v>4100123515</v>
      </c>
      <c r="H20" s="382"/>
      <c r="I20" s="377" t="s">
        <v>2467</v>
      </c>
      <c r="J20" s="359"/>
      <c r="K20" s="375" t="s">
        <v>73</v>
      </c>
      <c r="L20" s="376"/>
      <c r="M20" s="7" t="s">
        <v>387</v>
      </c>
      <c r="N20" s="8"/>
      <c r="O20" s="81">
        <v>7.02</v>
      </c>
      <c r="P20" s="60">
        <v>10</v>
      </c>
    </row>
    <row r="21" spans="1:16" ht="15" x14ac:dyDescent="0.25">
      <c r="A21" s="1"/>
      <c r="B21" s="378">
        <v>4</v>
      </c>
      <c r="C21" s="379"/>
      <c r="D21" s="375" t="s">
        <v>2466</v>
      </c>
      <c r="E21" s="382"/>
      <c r="F21" s="124" t="s">
        <v>2970</v>
      </c>
      <c r="G21" s="375">
        <v>4100123515</v>
      </c>
      <c r="H21" s="382"/>
      <c r="I21" s="377" t="s">
        <v>2467</v>
      </c>
      <c r="J21" s="359"/>
      <c r="K21" s="375" t="s">
        <v>73</v>
      </c>
      <c r="L21" s="376"/>
      <c r="M21" s="7" t="s">
        <v>387</v>
      </c>
      <c r="N21" s="8"/>
      <c r="O21" s="81">
        <v>7.02</v>
      </c>
      <c r="P21" s="60">
        <v>10</v>
      </c>
    </row>
    <row r="22" spans="1:16" ht="15" x14ac:dyDescent="0.25">
      <c r="A22" s="1"/>
      <c r="B22" s="378">
        <v>5</v>
      </c>
      <c r="C22" s="379"/>
      <c r="D22" s="375" t="s">
        <v>2466</v>
      </c>
      <c r="E22" s="382"/>
      <c r="F22" s="124" t="s">
        <v>2970</v>
      </c>
      <c r="G22" s="375">
        <v>4100123515</v>
      </c>
      <c r="H22" s="382"/>
      <c r="I22" s="377" t="s">
        <v>2467</v>
      </c>
      <c r="J22" s="359"/>
      <c r="K22" s="375" t="s">
        <v>73</v>
      </c>
      <c r="L22" s="376"/>
      <c r="M22" s="7" t="s">
        <v>387</v>
      </c>
      <c r="N22" s="8"/>
      <c r="O22" s="81">
        <v>7.02</v>
      </c>
      <c r="P22" s="60">
        <v>10</v>
      </c>
    </row>
    <row r="23" spans="1:16" ht="15" x14ac:dyDescent="0.25">
      <c r="A23" s="1"/>
      <c r="B23" s="378">
        <v>6</v>
      </c>
      <c r="C23" s="379"/>
      <c r="D23" s="375" t="s">
        <v>2466</v>
      </c>
      <c r="E23" s="382"/>
      <c r="F23" s="124" t="s">
        <v>2970</v>
      </c>
      <c r="G23" s="375">
        <v>4100123515</v>
      </c>
      <c r="H23" s="382"/>
      <c r="I23" s="377" t="s">
        <v>2467</v>
      </c>
      <c r="J23" s="359"/>
      <c r="K23" s="375" t="s">
        <v>73</v>
      </c>
      <c r="L23" s="376"/>
      <c r="M23" s="7" t="s">
        <v>387</v>
      </c>
      <c r="N23" s="8"/>
      <c r="O23" s="81">
        <v>7.02</v>
      </c>
      <c r="P23" s="60">
        <v>10</v>
      </c>
    </row>
    <row r="24" spans="1:16" ht="15" x14ac:dyDescent="0.25">
      <c r="A24" s="1"/>
      <c r="B24" s="378">
        <v>7</v>
      </c>
      <c r="C24" s="379"/>
      <c r="D24" s="375" t="s">
        <v>2466</v>
      </c>
      <c r="E24" s="382"/>
      <c r="F24" s="124" t="s">
        <v>2970</v>
      </c>
      <c r="G24" s="375">
        <v>4100123515</v>
      </c>
      <c r="H24" s="382"/>
      <c r="I24" s="377" t="s">
        <v>2467</v>
      </c>
      <c r="J24" s="359"/>
      <c r="K24" s="375" t="s">
        <v>73</v>
      </c>
      <c r="L24" s="376"/>
      <c r="M24" s="7" t="s">
        <v>387</v>
      </c>
      <c r="N24" s="8"/>
      <c r="O24" s="81">
        <v>7.02</v>
      </c>
      <c r="P24" s="60">
        <v>10</v>
      </c>
    </row>
    <row r="25" spans="1:16" ht="15" x14ac:dyDescent="0.25">
      <c r="A25" s="1"/>
      <c r="B25" s="378">
        <v>8</v>
      </c>
      <c r="C25" s="379"/>
      <c r="D25" s="375" t="s">
        <v>2466</v>
      </c>
      <c r="E25" s="382"/>
      <c r="F25" s="124" t="s">
        <v>2970</v>
      </c>
      <c r="G25" s="375">
        <v>4100123515</v>
      </c>
      <c r="H25" s="382"/>
      <c r="I25" s="377" t="s">
        <v>2467</v>
      </c>
      <c r="J25" s="359"/>
      <c r="K25" s="375" t="s">
        <v>73</v>
      </c>
      <c r="L25" s="376"/>
      <c r="M25" s="7" t="s">
        <v>387</v>
      </c>
      <c r="N25" s="8"/>
      <c r="O25" s="81">
        <v>7.02</v>
      </c>
      <c r="P25" s="60">
        <v>10</v>
      </c>
    </row>
    <row r="26" spans="1:16" ht="15" x14ac:dyDescent="0.25">
      <c r="A26" s="1"/>
      <c r="B26" s="378">
        <v>9</v>
      </c>
      <c r="C26" s="379"/>
      <c r="D26" s="375" t="s">
        <v>2466</v>
      </c>
      <c r="E26" s="382"/>
      <c r="F26" s="124" t="s">
        <v>2970</v>
      </c>
      <c r="G26" s="375">
        <v>4100123515</v>
      </c>
      <c r="H26" s="382"/>
      <c r="I26" s="377" t="s">
        <v>2467</v>
      </c>
      <c r="J26" s="359"/>
      <c r="K26" s="375" t="s">
        <v>73</v>
      </c>
      <c r="L26" s="376"/>
      <c r="M26" s="7" t="s">
        <v>387</v>
      </c>
      <c r="N26" s="8"/>
      <c r="O26" s="81">
        <v>7.02</v>
      </c>
      <c r="P26" s="60">
        <v>10</v>
      </c>
    </row>
    <row r="27" spans="1:16" ht="15" x14ac:dyDescent="0.25">
      <c r="A27" s="1"/>
      <c r="B27" s="378">
        <v>10</v>
      </c>
      <c r="C27" s="379"/>
      <c r="D27" s="375" t="s">
        <v>2466</v>
      </c>
      <c r="E27" s="382"/>
      <c r="F27" s="124" t="s">
        <v>2970</v>
      </c>
      <c r="G27" s="375">
        <v>4100123515</v>
      </c>
      <c r="H27" s="382"/>
      <c r="I27" s="377" t="s">
        <v>2467</v>
      </c>
      <c r="J27" s="359"/>
      <c r="K27" s="375" t="s">
        <v>73</v>
      </c>
      <c r="L27" s="376"/>
      <c r="M27" s="7" t="s">
        <v>387</v>
      </c>
      <c r="N27" s="8"/>
      <c r="O27" s="81">
        <v>7.02</v>
      </c>
      <c r="P27" s="60">
        <v>10</v>
      </c>
    </row>
    <row r="28" spans="1:16" ht="15" x14ac:dyDescent="0.25">
      <c r="A28" s="1"/>
      <c r="B28" s="378">
        <v>11</v>
      </c>
      <c r="C28" s="379"/>
      <c r="D28" s="375" t="s">
        <v>2466</v>
      </c>
      <c r="E28" s="382"/>
      <c r="F28" s="124" t="s">
        <v>2970</v>
      </c>
      <c r="G28" s="375">
        <v>4100123515</v>
      </c>
      <c r="H28" s="382"/>
      <c r="I28" s="377" t="s">
        <v>2467</v>
      </c>
      <c r="J28" s="359"/>
      <c r="K28" s="375" t="s">
        <v>73</v>
      </c>
      <c r="L28" s="376"/>
      <c r="M28" s="7" t="s">
        <v>387</v>
      </c>
      <c r="N28" s="8"/>
      <c r="O28" s="81">
        <v>7.02</v>
      </c>
      <c r="P28" s="60">
        <v>10</v>
      </c>
    </row>
    <row r="29" spans="1:16" ht="15" x14ac:dyDescent="0.25">
      <c r="A29" s="1"/>
      <c r="B29" s="378">
        <v>12</v>
      </c>
      <c r="C29" s="379"/>
      <c r="D29" s="375" t="s">
        <v>2466</v>
      </c>
      <c r="E29" s="382"/>
      <c r="F29" s="124" t="s">
        <v>2970</v>
      </c>
      <c r="G29" s="375">
        <v>4100123515</v>
      </c>
      <c r="H29" s="382"/>
      <c r="I29" s="377" t="s">
        <v>2467</v>
      </c>
      <c r="J29" s="359"/>
      <c r="K29" s="375" t="s">
        <v>73</v>
      </c>
      <c r="L29" s="376"/>
      <c r="M29" s="7" t="s">
        <v>387</v>
      </c>
      <c r="N29" s="8"/>
      <c r="O29" s="81">
        <v>7.02</v>
      </c>
      <c r="P29" s="60">
        <v>10</v>
      </c>
    </row>
    <row r="30" spans="1:16" ht="15" x14ac:dyDescent="0.25">
      <c r="A30" s="1"/>
      <c r="B30" s="173" t="s">
        <v>37</v>
      </c>
      <c r="C30" s="174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70">
        <f>SUM(O31:O40)+10.6</f>
        <v>74.039999999999978</v>
      </c>
      <c r="P30" s="60"/>
    </row>
    <row r="31" spans="1:16" ht="15" x14ac:dyDescent="0.25">
      <c r="A31" s="1"/>
      <c r="B31" s="378">
        <v>13</v>
      </c>
      <c r="C31" s="379"/>
      <c r="D31" s="375" t="s">
        <v>2466</v>
      </c>
      <c r="E31" s="382"/>
      <c r="F31" s="124" t="s">
        <v>2970</v>
      </c>
      <c r="G31" s="375">
        <v>4100123515</v>
      </c>
      <c r="H31" s="382"/>
      <c r="I31" s="377" t="s">
        <v>2467</v>
      </c>
      <c r="J31" s="359"/>
      <c r="K31" s="375" t="s">
        <v>73</v>
      </c>
      <c r="L31" s="376"/>
      <c r="M31" s="7" t="s">
        <v>387</v>
      </c>
      <c r="N31" s="8"/>
      <c r="O31" s="81">
        <v>7.02</v>
      </c>
      <c r="P31" s="60">
        <v>10</v>
      </c>
    </row>
    <row r="32" spans="1:16" ht="15" x14ac:dyDescent="0.25">
      <c r="A32" s="1"/>
      <c r="B32" s="378">
        <v>14</v>
      </c>
      <c r="C32" s="379"/>
      <c r="D32" s="375" t="s">
        <v>2466</v>
      </c>
      <c r="E32" s="382"/>
      <c r="F32" s="124" t="s">
        <v>2970</v>
      </c>
      <c r="G32" s="375">
        <v>4100123515</v>
      </c>
      <c r="H32" s="382"/>
      <c r="I32" s="377" t="s">
        <v>2467</v>
      </c>
      <c r="J32" s="359"/>
      <c r="K32" s="375" t="s">
        <v>73</v>
      </c>
      <c r="L32" s="376"/>
      <c r="M32" s="7" t="s">
        <v>387</v>
      </c>
      <c r="N32" s="8"/>
      <c r="O32" s="81">
        <v>7.02</v>
      </c>
      <c r="P32" s="60">
        <v>10</v>
      </c>
    </row>
    <row r="33" spans="1:16" ht="15" x14ac:dyDescent="0.25">
      <c r="A33" s="1"/>
      <c r="B33" s="378">
        <v>15</v>
      </c>
      <c r="C33" s="379"/>
      <c r="D33" s="375" t="s">
        <v>2466</v>
      </c>
      <c r="E33" s="382"/>
      <c r="F33" s="124" t="s">
        <v>2970</v>
      </c>
      <c r="G33" s="375">
        <v>4100123515</v>
      </c>
      <c r="H33" s="382"/>
      <c r="I33" s="377" t="s">
        <v>2467</v>
      </c>
      <c r="J33" s="359"/>
      <c r="K33" s="375" t="s">
        <v>73</v>
      </c>
      <c r="L33" s="376"/>
      <c r="M33" s="7" t="s">
        <v>387</v>
      </c>
      <c r="N33" s="8"/>
      <c r="O33" s="81">
        <v>7.02</v>
      </c>
      <c r="P33" s="60">
        <v>10</v>
      </c>
    </row>
    <row r="34" spans="1:16" ht="15" x14ac:dyDescent="0.25">
      <c r="A34" s="1"/>
      <c r="B34" s="378">
        <v>16</v>
      </c>
      <c r="C34" s="379"/>
      <c r="D34" s="375" t="s">
        <v>2466</v>
      </c>
      <c r="E34" s="382"/>
      <c r="F34" s="124" t="s">
        <v>2970</v>
      </c>
      <c r="G34" s="375">
        <v>4100123514</v>
      </c>
      <c r="H34" s="382"/>
      <c r="I34" s="377" t="s">
        <v>2467</v>
      </c>
      <c r="J34" s="359"/>
      <c r="K34" s="375" t="s">
        <v>73</v>
      </c>
      <c r="L34" s="376"/>
      <c r="M34" s="7" t="s">
        <v>2625</v>
      </c>
      <c r="N34" s="8"/>
      <c r="O34" s="81">
        <v>4.8</v>
      </c>
      <c r="P34" s="60">
        <v>6</v>
      </c>
    </row>
    <row r="35" spans="1:16" ht="15" x14ac:dyDescent="0.25">
      <c r="A35" s="1"/>
      <c r="B35" s="378">
        <v>17</v>
      </c>
      <c r="C35" s="379"/>
      <c r="D35" s="375" t="s">
        <v>2466</v>
      </c>
      <c r="E35" s="382"/>
      <c r="F35" s="124" t="s">
        <v>2970</v>
      </c>
      <c r="G35" s="375">
        <v>4100123515</v>
      </c>
      <c r="H35" s="382"/>
      <c r="I35" s="377" t="s">
        <v>2467</v>
      </c>
      <c r="J35" s="359"/>
      <c r="K35" s="375" t="s">
        <v>73</v>
      </c>
      <c r="L35" s="376"/>
      <c r="M35" s="7" t="s">
        <v>2198</v>
      </c>
      <c r="N35" s="8"/>
      <c r="O35" s="81">
        <v>7.02</v>
      </c>
      <c r="P35" s="60">
        <v>10</v>
      </c>
    </row>
    <row r="36" spans="1:16" ht="15" x14ac:dyDescent="0.25">
      <c r="A36" s="1"/>
      <c r="B36" s="378">
        <v>18</v>
      </c>
      <c r="C36" s="379"/>
      <c r="D36" s="375" t="s">
        <v>2466</v>
      </c>
      <c r="E36" s="382"/>
      <c r="F36" s="124" t="s">
        <v>2970</v>
      </c>
      <c r="G36" s="375">
        <v>4100123515</v>
      </c>
      <c r="H36" s="382"/>
      <c r="I36" s="377" t="s">
        <v>2467</v>
      </c>
      <c r="J36" s="359"/>
      <c r="K36" s="375" t="s">
        <v>73</v>
      </c>
      <c r="L36" s="376"/>
      <c r="M36" s="7" t="s">
        <v>2198</v>
      </c>
      <c r="N36" s="8"/>
      <c r="O36" s="81">
        <v>7.02</v>
      </c>
      <c r="P36" s="60">
        <v>10</v>
      </c>
    </row>
    <row r="37" spans="1:16" ht="15" x14ac:dyDescent="0.25">
      <c r="A37" s="1"/>
      <c r="B37" s="378">
        <v>19</v>
      </c>
      <c r="C37" s="379"/>
      <c r="D37" s="375" t="s">
        <v>2466</v>
      </c>
      <c r="E37" s="382"/>
      <c r="F37" s="124" t="s">
        <v>2970</v>
      </c>
      <c r="G37" s="375">
        <v>4100123515</v>
      </c>
      <c r="H37" s="382"/>
      <c r="I37" s="377" t="s">
        <v>2467</v>
      </c>
      <c r="J37" s="359"/>
      <c r="K37" s="375" t="s">
        <v>73</v>
      </c>
      <c r="L37" s="376"/>
      <c r="M37" s="7" t="s">
        <v>2198</v>
      </c>
      <c r="N37" s="8"/>
      <c r="O37" s="81">
        <v>7.02</v>
      </c>
      <c r="P37" s="60">
        <v>10</v>
      </c>
    </row>
    <row r="38" spans="1:16" ht="15" x14ac:dyDescent="0.25">
      <c r="A38" s="1"/>
      <c r="B38" s="378">
        <v>20</v>
      </c>
      <c r="C38" s="379"/>
      <c r="D38" s="375" t="s">
        <v>2466</v>
      </c>
      <c r="E38" s="382"/>
      <c r="F38" s="124" t="s">
        <v>2970</v>
      </c>
      <c r="G38" s="375">
        <v>4100123515</v>
      </c>
      <c r="H38" s="382"/>
      <c r="I38" s="377" t="s">
        <v>2467</v>
      </c>
      <c r="J38" s="359"/>
      <c r="K38" s="375" t="s">
        <v>73</v>
      </c>
      <c r="L38" s="376"/>
      <c r="M38" s="7" t="s">
        <v>2198</v>
      </c>
      <c r="N38" s="8"/>
      <c r="O38" s="81">
        <v>7.02</v>
      </c>
      <c r="P38" s="60">
        <v>10</v>
      </c>
    </row>
    <row r="39" spans="1:16" ht="15" x14ac:dyDescent="0.25">
      <c r="A39" s="1"/>
      <c r="B39" s="378">
        <v>21</v>
      </c>
      <c r="C39" s="379"/>
      <c r="D39" s="375" t="s">
        <v>2466</v>
      </c>
      <c r="E39" s="382"/>
      <c r="F39" s="124" t="s">
        <v>2970</v>
      </c>
      <c r="G39" s="375">
        <v>4100123515</v>
      </c>
      <c r="H39" s="382"/>
      <c r="I39" s="377" t="s">
        <v>2467</v>
      </c>
      <c r="J39" s="359"/>
      <c r="K39" s="375" t="s">
        <v>73</v>
      </c>
      <c r="L39" s="376"/>
      <c r="M39" s="7" t="s">
        <v>2198</v>
      </c>
      <c r="N39" s="8"/>
      <c r="O39" s="81">
        <v>7.02</v>
      </c>
      <c r="P39" s="60">
        <v>10</v>
      </c>
    </row>
    <row r="40" spans="1:16" ht="15" customHeight="1" x14ac:dyDescent="0.25">
      <c r="B40" s="375">
        <v>22</v>
      </c>
      <c r="C40" s="376"/>
      <c r="D40" s="351" t="s">
        <v>2958</v>
      </c>
      <c r="E40" s="352"/>
      <c r="F40" s="124" t="s">
        <v>2970</v>
      </c>
      <c r="G40" s="355">
        <v>4100121482</v>
      </c>
      <c r="H40" s="354"/>
      <c r="I40" s="353" t="s">
        <v>2959</v>
      </c>
      <c r="J40" s="354"/>
      <c r="K40" s="355" t="s">
        <v>73</v>
      </c>
      <c r="L40" s="352"/>
      <c r="M40" s="27" t="s">
        <v>387</v>
      </c>
      <c r="N40" s="24">
        <v>75</v>
      </c>
      <c r="O40" s="81">
        <v>2.48</v>
      </c>
      <c r="P40" s="109">
        <v>15</v>
      </c>
    </row>
    <row r="41" spans="1:16" ht="15" customHeight="1" x14ac:dyDescent="0.25">
      <c r="B41" s="365"/>
      <c r="C41" s="366"/>
      <c r="D41" s="367"/>
      <c r="E41" s="368"/>
      <c r="F41" s="190"/>
      <c r="G41" s="369"/>
      <c r="H41" s="370"/>
      <c r="I41" s="391"/>
      <c r="J41" s="370"/>
      <c r="K41" s="369"/>
      <c r="L41" s="368"/>
      <c r="M41" s="7"/>
      <c r="N41" s="11"/>
      <c r="O41" s="84"/>
      <c r="P41" s="60"/>
    </row>
    <row r="42" spans="1:16" ht="15" x14ac:dyDescent="0.25">
      <c r="A42" s="1"/>
      <c r="B42" s="76"/>
      <c r="C42" s="65"/>
      <c r="D42" s="392"/>
      <c r="E42" s="393"/>
      <c r="F42" s="393"/>
      <c r="G42" s="393"/>
      <c r="H42" s="393"/>
      <c r="I42" s="393"/>
      <c r="J42" s="62"/>
      <c r="K42" s="50"/>
      <c r="L42" s="61"/>
      <c r="M42" s="8"/>
      <c r="N42" s="8"/>
      <c r="O42" s="139">
        <f>SUM(O31:O40)+SUM(O18:O29)</f>
        <v>147.67999999999995</v>
      </c>
      <c r="P42" s="60"/>
    </row>
    <row r="43" spans="1:16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79"/>
      <c r="O43" s="75"/>
      <c r="P43" s="73">
        <f>SUM(P18:P41)</f>
        <v>221</v>
      </c>
    </row>
    <row r="44" spans="1:16" ht="15" x14ac:dyDescent="0.25">
      <c r="A44" s="1"/>
      <c r="B44" s="20"/>
      <c r="C44" s="45"/>
      <c r="D44" s="20"/>
      <c r="E44" s="45"/>
      <c r="F44" s="45"/>
      <c r="G44" s="20"/>
      <c r="I44" s="3"/>
      <c r="K44" s="20"/>
      <c r="L44" s="45"/>
      <c r="M44" s="1"/>
      <c r="N44" s="1"/>
      <c r="O44" s="86"/>
    </row>
    <row r="45" spans="1:16" ht="3.75" customHeight="1" x14ac:dyDescent="0.25">
      <c r="A45" s="1"/>
      <c r="B45" s="1"/>
      <c r="C45" s="1"/>
      <c r="D45" s="17"/>
      <c r="E45" s="20"/>
      <c r="F45" s="20"/>
      <c r="G45" s="20"/>
      <c r="H45" s="3"/>
      <c r="I45" s="3"/>
      <c r="J45" s="1"/>
      <c r="K45" s="1"/>
      <c r="L45" s="1"/>
      <c r="M45" s="1"/>
      <c r="N45" s="1"/>
      <c r="O45" s="1"/>
    </row>
    <row r="46" spans="1:16" ht="15" customHeight="1" x14ac:dyDescent="0.25">
      <c r="A46" s="1"/>
      <c r="B46" s="1"/>
      <c r="C46" s="1"/>
      <c r="D46" s="1" t="s">
        <v>49</v>
      </c>
      <c r="E46" s="1" t="s">
        <v>2971</v>
      </c>
      <c r="G46" s="397"/>
      <c r="H46" s="396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 t="s">
        <v>2972</v>
      </c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 t="s">
        <v>2973</v>
      </c>
      <c r="E48" s="23"/>
      <c r="F48" s="23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 t="s">
        <v>2974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 t="s">
        <v>1503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F74" s="1"/>
    </row>
    <row r="75" spans="1:15" ht="15" x14ac:dyDescent="0.25">
      <c r="F75" s="1"/>
    </row>
    <row r="317" ht="8.25" customHeight="1" x14ac:dyDescent="0.2"/>
    <row r="319" ht="8.25" customHeight="1" x14ac:dyDescent="0.2"/>
    <row r="321" ht="9" customHeight="1" x14ac:dyDescent="0.2"/>
    <row r="323" ht="7.5" customHeight="1" x14ac:dyDescent="0.2"/>
    <row r="325" ht="6.75" customHeight="1" x14ac:dyDescent="0.2"/>
    <row r="327" ht="7.5" customHeight="1" x14ac:dyDescent="0.2"/>
    <row r="329" ht="9" customHeight="1" x14ac:dyDescent="0.2"/>
    <row r="331" ht="7.5" customHeight="1" x14ac:dyDescent="0.2"/>
    <row r="333" ht="8.25" customHeight="1" x14ac:dyDescent="0.2"/>
  </sheetData>
  <autoFilter ref="A16:P40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126">
    <mergeCell ref="B39:C39"/>
    <mergeCell ref="D39:E39"/>
    <mergeCell ref="G39:H39"/>
    <mergeCell ref="I39:J39"/>
    <mergeCell ref="K39:L39"/>
    <mergeCell ref="B38:C38"/>
    <mergeCell ref="D38:E38"/>
    <mergeCell ref="G38:H38"/>
    <mergeCell ref="I38:J38"/>
    <mergeCell ref="K38:L38"/>
    <mergeCell ref="B37:C37"/>
    <mergeCell ref="D37:E37"/>
    <mergeCell ref="G37:H37"/>
    <mergeCell ref="I37:J37"/>
    <mergeCell ref="K37:L37"/>
    <mergeCell ref="B36:C36"/>
    <mergeCell ref="D36:E36"/>
    <mergeCell ref="G36:H36"/>
    <mergeCell ref="I36:J36"/>
    <mergeCell ref="K36:L36"/>
    <mergeCell ref="B35:C35"/>
    <mergeCell ref="D35:E35"/>
    <mergeCell ref="G35:H35"/>
    <mergeCell ref="I35:J35"/>
    <mergeCell ref="K35:L35"/>
    <mergeCell ref="B34:C34"/>
    <mergeCell ref="D34:E34"/>
    <mergeCell ref="G34:H34"/>
    <mergeCell ref="I34:J34"/>
    <mergeCell ref="K34:L34"/>
    <mergeCell ref="B33:C33"/>
    <mergeCell ref="D33:E33"/>
    <mergeCell ref="G33:H33"/>
    <mergeCell ref="I33:J33"/>
    <mergeCell ref="K33:L33"/>
    <mergeCell ref="B32:C32"/>
    <mergeCell ref="D32:E32"/>
    <mergeCell ref="G32:H32"/>
    <mergeCell ref="I32:J32"/>
    <mergeCell ref="K32:L32"/>
    <mergeCell ref="B31:C31"/>
    <mergeCell ref="D31:E31"/>
    <mergeCell ref="G31:H31"/>
    <mergeCell ref="I31:J31"/>
    <mergeCell ref="K31:L31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D42:I42"/>
    <mergeCell ref="B43:M43"/>
    <mergeCell ref="G46:H46"/>
    <mergeCell ref="F12:G12"/>
    <mergeCell ref="B41:C41"/>
    <mergeCell ref="D41:E41"/>
    <mergeCell ref="G41:H41"/>
    <mergeCell ref="I41:J41"/>
    <mergeCell ref="K41:L41"/>
    <mergeCell ref="B40:C40"/>
    <mergeCell ref="D40:E40"/>
    <mergeCell ref="G40:H40"/>
    <mergeCell ref="I40:J40"/>
    <mergeCell ref="K40:L40"/>
    <mergeCell ref="B18:C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F10:N10"/>
    <mergeCell ref="N14:O14"/>
    <mergeCell ref="B16:C16"/>
    <mergeCell ref="D16:E16"/>
    <mergeCell ref="G16:H16"/>
    <mergeCell ref="I16:J16"/>
    <mergeCell ref="K16:L16"/>
    <mergeCell ref="D18:E18"/>
    <mergeCell ref="G18:H18"/>
    <mergeCell ref="I18:J18"/>
    <mergeCell ref="K18:L18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DA80-5FB3-44C5-93CB-89347431DCBE}">
  <dimension ref="A1:O309"/>
  <sheetViews>
    <sheetView topLeftCell="A6" workbookViewId="0">
      <selection activeCell="R22" sqref="R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20.2851562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2961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260038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36" t="s">
        <v>22</v>
      </c>
      <c r="C17" s="237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43">
        <f>SUM(N18:N26)+8.8</f>
        <v>44.56</v>
      </c>
      <c r="O17" s="240"/>
    </row>
    <row r="18" spans="1:15" ht="15" x14ac:dyDescent="0.25">
      <c r="A18" s="1"/>
      <c r="B18" s="378">
        <v>1</v>
      </c>
      <c r="C18" s="379"/>
      <c r="D18" s="160" t="s">
        <v>2466</v>
      </c>
      <c r="E18" s="124" t="s">
        <v>2965</v>
      </c>
      <c r="F18" s="369">
        <v>4100123533</v>
      </c>
      <c r="G18" s="370"/>
      <c r="H18" s="371" t="s">
        <v>2467</v>
      </c>
      <c r="I18" s="372"/>
      <c r="J18" s="369" t="s">
        <v>1009</v>
      </c>
      <c r="K18" s="368"/>
      <c r="L18" s="7" t="s">
        <v>382</v>
      </c>
      <c r="M18" s="8"/>
      <c r="N18" s="82">
        <v>7.02</v>
      </c>
      <c r="O18" s="60">
        <v>10</v>
      </c>
    </row>
    <row r="19" spans="1:15" ht="15" x14ac:dyDescent="0.25">
      <c r="A19" s="1"/>
      <c r="B19" s="378">
        <v>2</v>
      </c>
      <c r="C19" s="379"/>
      <c r="D19" s="160" t="s">
        <v>2466</v>
      </c>
      <c r="E19" s="124" t="s">
        <v>2965</v>
      </c>
      <c r="F19" s="369">
        <v>4100123533</v>
      </c>
      <c r="G19" s="370"/>
      <c r="H19" s="371" t="s">
        <v>2467</v>
      </c>
      <c r="I19" s="372"/>
      <c r="J19" s="369" t="s">
        <v>1009</v>
      </c>
      <c r="K19" s="368"/>
      <c r="L19" s="7" t="s">
        <v>382</v>
      </c>
      <c r="M19" s="8"/>
      <c r="N19" s="82">
        <v>7.02</v>
      </c>
      <c r="O19" s="60">
        <v>10</v>
      </c>
    </row>
    <row r="20" spans="1:15" ht="15" x14ac:dyDescent="0.25">
      <c r="A20" s="1"/>
      <c r="B20" s="378">
        <v>3</v>
      </c>
      <c r="C20" s="379"/>
      <c r="D20" s="160" t="s">
        <v>2466</v>
      </c>
      <c r="E20" s="124" t="s">
        <v>2965</v>
      </c>
      <c r="F20" s="369">
        <v>4100123533</v>
      </c>
      <c r="G20" s="370"/>
      <c r="H20" s="371" t="s">
        <v>2467</v>
      </c>
      <c r="I20" s="372"/>
      <c r="J20" s="369" t="s">
        <v>1009</v>
      </c>
      <c r="K20" s="368"/>
      <c r="L20" s="7" t="s">
        <v>382</v>
      </c>
      <c r="M20" s="8"/>
      <c r="N20" s="82">
        <v>6.12</v>
      </c>
      <c r="O20" s="60">
        <v>8</v>
      </c>
    </row>
    <row r="21" spans="1:15" ht="15" x14ac:dyDescent="0.25">
      <c r="A21" s="1"/>
      <c r="B21" s="378">
        <v>4</v>
      </c>
      <c r="C21" s="379"/>
      <c r="D21" s="160" t="s">
        <v>2466</v>
      </c>
      <c r="E21" s="124" t="s">
        <v>2965</v>
      </c>
      <c r="F21" s="369">
        <v>4100123533</v>
      </c>
      <c r="G21" s="370"/>
      <c r="H21" s="371" t="s">
        <v>2467</v>
      </c>
      <c r="I21" s="372"/>
      <c r="J21" s="369" t="s">
        <v>1009</v>
      </c>
      <c r="K21" s="368"/>
      <c r="L21" s="7" t="s">
        <v>2198</v>
      </c>
      <c r="M21" s="8"/>
      <c r="N21" s="82">
        <v>6.12</v>
      </c>
      <c r="O21" s="60">
        <v>8</v>
      </c>
    </row>
    <row r="22" spans="1:15" ht="15" x14ac:dyDescent="0.25">
      <c r="A22" s="1"/>
      <c r="B22" s="378">
        <v>5</v>
      </c>
      <c r="C22" s="379"/>
      <c r="D22" s="160" t="s">
        <v>2466</v>
      </c>
      <c r="E22" s="124" t="s">
        <v>2965</v>
      </c>
      <c r="F22" s="369">
        <v>4100123533</v>
      </c>
      <c r="G22" s="370"/>
      <c r="H22" s="371" t="s">
        <v>2467</v>
      </c>
      <c r="I22" s="372"/>
      <c r="J22" s="369" t="s">
        <v>1009</v>
      </c>
      <c r="K22" s="368"/>
      <c r="L22" s="7" t="s">
        <v>2198</v>
      </c>
      <c r="M22" s="8"/>
      <c r="N22" s="82">
        <v>6.12</v>
      </c>
      <c r="O22" s="60">
        <v>8</v>
      </c>
    </row>
    <row r="23" spans="1:15" ht="15" x14ac:dyDescent="0.25">
      <c r="A23" s="1"/>
      <c r="B23" s="378">
        <v>6</v>
      </c>
      <c r="C23" s="379"/>
      <c r="D23" s="160" t="s">
        <v>2956</v>
      </c>
      <c r="E23" s="124" t="s">
        <v>2965</v>
      </c>
      <c r="F23" s="369">
        <v>4100121505</v>
      </c>
      <c r="G23" s="370"/>
      <c r="H23" s="371" t="s">
        <v>2957</v>
      </c>
      <c r="I23" s="372"/>
      <c r="J23" s="369" t="s">
        <v>1009</v>
      </c>
      <c r="K23" s="368"/>
      <c r="L23" s="7" t="s">
        <v>404</v>
      </c>
      <c r="M23" s="8">
        <v>75</v>
      </c>
      <c r="N23" s="82">
        <v>3.36</v>
      </c>
      <c r="O23" s="60">
        <v>3</v>
      </c>
    </row>
    <row r="24" spans="1:15" ht="15" x14ac:dyDescent="0.25">
      <c r="A24" s="1"/>
      <c r="B24" s="416"/>
      <c r="C24" s="417"/>
      <c r="D24" s="160" t="s">
        <v>2956</v>
      </c>
      <c r="E24" s="124" t="s">
        <v>2965</v>
      </c>
      <c r="F24" s="369">
        <v>4100121505</v>
      </c>
      <c r="G24" s="370"/>
      <c r="H24" s="371" t="s">
        <v>2957</v>
      </c>
      <c r="I24" s="372"/>
      <c r="J24" s="369" t="s">
        <v>1009</v>
      </c>
      <c r="K24" s="368"/>
      <c r="L24" s="7" t="s">
        <v>404</v>
      </c>
      <c r="M24" s="8">
        <v>80</v>
      </c>
      <c r="N24" s="83"/>
      <c r="O24" s="60">
        <v>5</v>
      </c>
    </row>
    <row r="25" spans="1:15" ht="15" x14ac:dyDescent="0.25">
      <c r="A25" s="1"/>
      <c r="B25" s="416"/>
      <c r="C25" s="417"/>
      <c r="D25" s="160" t="s">
        <v>2956</v>
      </c>
      <c r="E25" s="124" t="s">
        <v>2965</v>
      </c>
      <c r="F25" s="369">
        <v>4100121505</v>
      </c>
      <c r="G25" s="370"/>
      <c r="H25" s="371" t="s">
        <v>2957</v>
      </c>
      <c r="I25" s="372"/>
      <c r="J25" s="369" t="s">
        <v>1009</v>
      </c>
      <c r="K25" s="368"/>
      <c r="L25" s="7" t="s">
        <v>404</v>
      </c>
      <c r="M25" s="8">
        <v>85</v>
      </c>
      <c r="N25" s="83"/>
      <c r="O25" s="60">
        <v>4</v>
      </c>
    </row>
    <row r="26" spans="1:15" ht="15" x14ac:dyDescent="0.25">
      <c r="A26" s="1"/>
      <c r="B26" s="365"/>
      <c r="C26" s="366"/>
      <c r="D26" s="160" t="s">
        <v>2956</v>
      </c>
      <c r="E26" s="124" t="s">
        <v>2965</v>
      </c>
      <c r="F26" s="369">
        <v>4100121505</v>
      </c>
      <c r="G26" s="370"/>
      <c r="H26" s="371" t="s">
        <v>2957</v>
      </c>
      <c r="I26" s="372"/>
      <c r="J26" s="369" t="s">
        <v>1009</v>
      </c>
      <c r="K26" s="368"/>
      <c r="L26" s="7" t="s">
        <v>404</v>
      </c>
      <c r="M26" s="8">
        <v>90</v>
      </c>
      <c r="N26" s="84"/>
      <c r="O26" s="60">
        <v>3</v>
      </c>
    </row>
    <row r="27" spans="1:15" ht="15" x14ac:dyDescent="0.25">
      <c r="A27" s="1"/>
      <c r="B27" s="76"/>
      <c r="C27" s="65"/>
      <c r="D27" s="64"/>
      <c r="E27" s="65"/>
      <c r="F27" s="64"/>
      <c r="G27" s="66"/>
      <c r="H27" s="67"/>
      <c r="I27" s="66"/>
      <c r="J27" s="64"/>
      <c r="K27" s="65"/>
      <c r="L27" s="26"/>
      <c r="M27" s="26"/>
      <c r="N27" s="162"/>
      <c r="O27" s="109"/>
    </row>
    <row r="28" spans="1:15" ht="15" x14ac:dyDescent="0.25">
      <c r="A28" s="1"/>
      <c r="B28" s="76"/>
      <c r="C28" s="65"/>
      <c r="D28" s="392"/>
      <c r="E28" s="393"/>
      <c r="F28" s="393"/>
      <c r="G28" s="393"/>
      <c r="H28" s="393"/>
      <c r="I28" s="62"/>
      <c r="J28" s="50"/>
      <c r="K28" s="61"/>
      <c r="L28" s="8"/>
      <c r="M28" s="8"/>
      <c r="N28" s="139">
        <f>SUM(N18:N26)</f>
        <v>35.76</v>
      </c>
      <c r="O28" s="60"/>
    </row>
    <row r="29" spans="1:15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79"/>
      <c r="N29" s="75"/>
      <c r="O29" s="73">
        <f>SUM(O18:O27)</f>
        <v>59</v>
      </c>
    </row>
    <row r="30" spans="1:15" ht="15" x14ac:dyDescent="0.25">
      <c r="A30" s="1"/>
      <c r="B30" s="20"/>
      <c r="C30" s="45"/>
      <c r="D30" s="20"/>
      <c r="E30" s="45"/>
      <c r="F30" s="20"/>
      <c r="H30" s="3"/>
      <c r="J30" s="20"/>
      <c r="K30" s="45"/>
      <c r="L30" s="1"/>
      <c r="M30" s="1"/>
      <c r="N30" s="86"/>
    </row>
    <row r="31" spans="1:15" ht="3.75" customHeight="1" x14ac:dyDescent="0.25">
      <c r="A31" s="1"/>
      <c r="B31" s="1"/>
      <c r="C31" s="1"/>
      <c r="D31" s="17"/>
      <c r="E31" s="20"/>
      <c r="F31" s="20"/>
      <c r="G31" s="3"/>
      <c r="H31" s="3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49</v>
      </c>
      <c r="E32" s="1" t="s">
        <v>2967</v>
      </c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2968</v>
      </c>
      <c r="E33" s="23"/>
      <c r="F33" s="23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2969</v>
      </c>
      <c r="E34" s="3"/>
      <c r="F34" s="3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2966</v>
      </c>
      <c r="E35" s="23"/>
      <c r="F35" s="23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1466</v>
      </c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autoFilter ref="B16:O26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46">
    <mergeCell ref="B21:C21"/>
    <mergeCell ref="F21:G21"/>
    <mergeCell ref="H21:I21"/>
    <mergeCell ref="J21:K21"/>
    <mergeCell ref="B22:C22"/>
    <mergeCell ref="F22:G22"/>
    <mergeCell ref="H22:I22"/>
    <mergeCell ref="J22:K22"/>
    <mergeCell ref="B20:C20"/>
    <mergeCell ref="F20:G20"/>
    <mergeCell ref="H20:I20"/>
    <mergeCell ref="J20:K20"/>
    <mergeCell ref="B18:C18"/>
    <mergeCell ref="F18:G18"/>
    <mergeCell ref="H18:I18"/>
    <mergeCell ref="J18:K18"/>
    <mergeCell ref="B19:C19"/>
    <mergeCell ref="F19:G19"/>
    <mergeCell ref="H19:I19"/>
    <mergeCell ref="J19:K19"/>
    <mergeCell ref="D28:H28"/>
    <mergeCell ref="B29:L29"/>
    <mergeCell ref="B25:C25"/>
    <mergeCell ref="F25:G25"/>
    <mergeCell ref="H25:I25"/>
    <mergeCell ref="J25:K25"/>
    <mergeCell ref="B26:C26"/>
    <mergeCell ref="F26:G26"/>
    <mergeCell ref="H26:I26"/>
    <mergeCell ref="J26:K26"/>
    <mergeCell ref="B23:C23"/>
    <mergeCell ref="F23:G23"/>
    <mergeCell ref="H23:I23"/>
    <mergeCell ref="J23:K23"/>
    <mergeCell ref="B24:C24"/>
    <mergeCell ref="F24:G24"/>
    <mergeCell ref="H24:I24"/>
    <mergeCell ref="J24:K24"/>
    <mergeCell ref="E6:J6"/>
    <mergeCell ref="E10:K10"/>
    <mergeCell ref="E12:F12"/>
    <mergeCell ref="M14:N14"/>
    <mergeCell ref="B16:C16"/>
    <mergeCell ref="F16:G16"/>
    <mergeCell ref="H16:I16"/>
    <mergeCell ref="J16:K16"/>
  </mergeCells>
  <phoneticPr fontId="23" type="noConversion"/>
  <hyperlinks>
    <hyperlink ref="M4" r:id="rId1" xr:uid="{934CFBDB-2CD4-4B86-B183-E23F8FCE4B51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7859-00FA-4671-AD1B-065DB0370035}">
  <dimension ref="A1:O305"/>
  <sheetViews>
    <sheetView workbookViewId="0">
      <selection activeCell="P16" sqref="P1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2961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260037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SUM(N18:N23)+8.88</f>
        <v>50.999999999999993</v>
      </c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2962</v>
      </c>
      <c r="G18" s="369">
        <v>4100123517</v>
      </c>
      <c r="H18" s="370"/>
      <c r="I18" s="371" t="s">
        <v>2467</v>
      </c>
      <c r="J18" s="372"/>
      <c r="K18" s="124" t="s">
        <v>76</v>
      </c>
      <c r="L18" s="7" t="s">
        <v>2198</v>
      </c>
      <c r="M18" s="8"/>
      <c r="N18" s="81">
        <v>7.02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2962</v>
      </c>
      <c r="G19" s="369">
        <v>4100123517</v>
      </c>
      <c r="H19" s="370"/>
      <c r="I19" s="371" t="s">
        <v>2467</v>
      </c>
      <c r="J19" s="372"/>
      <c r="K19" s="124" t="s">
        <v>76</v>
      </c>
      <c r="L19" s="7" t="s">
        <v>2198</v>
      </c>
      <c r="M19" s="8"/>
      <c r="N19" s="81">
        <v>7.02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2962</v>
      </c>
      <c r="G20" s="369">
        <v>4100123517</v>
      </c>
      <c r="H20" s="370"/>
      <c r="I20" s="371" t="s">
        <v>2467</v>
      </c>
      <c r="J20" s="372"/>
      <c r="K20" s="124" t="s">
        <v>76</v>
      </c>
      <c r="L20" s="7" t="s">
        <v>2198</v>
      </c>
      <c r="M20" s="8"/>
      <c r="N20" s="81">
        <v>7.02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2962</v>
      </c>
      <c r="G21" s="369">
        <v>4100123517</v>
      </c>
      <c r="H21" s="370"/>
      <c r="I21" s="371" t="s">
        <v>2467</v>
      </c>
      <c r="J21" s="372"/>
      <c r="K21" s="124" t="s">
        <v>76</v>
      </c>
      <c r="L21" s="7" t="s">
        <v>2198</v>
      </c>
      <c r="M21" s="8"/>
      <c r="N21" s="81">
        <v>7.02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2962</v>
      </c>
      <c r="G22" s="369">
        <v>4100123517</v>
      </c>
      <c r="H22" s="370"/>
      <c r="I22" s="371" t="s">
        <v>2467</v>
      </c>
      <c r="J22" s="372"/>
      <c r="K22" s="124" t="s">
        <v>76</v>
      </c>
      <c r="L22" s="7" t="s">
        <v>2198</v>
      </c>
      <c r="M22" s="8"/>
      <c r="N22" s="81">
        <v>7.02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2466</v>
      </c>
      <c r="E23" s="368"/>
      <c r="F23" s="9" t="s">
        <v>2962</v>
      </c>
      <c r="G23" s="369">
        <v>4100123517</v>
      </c>
      <c r="H23" s="370"/>
      <c r="I23" s="371" t="s">
        <v>2467</v>
      </c>
      <c r="J23" s="372"/>
      <c r="K23" s="124" t="s">
        <v>76</v>
      </c>
      <c r="L23" s="7" t="s">
        <v>2198</v>
      </c>
      <c r="M23" s="8"/>
      <c r="N23" s="81">
        <v>7.02</v>
      </c>
      <c r="O23" s="60">
        <v>10</v>
      </c>
    </row>
    <row r="24" spans="1:15" ht="15" x14ac:dyDescent="0.25">
      <c r="A24" s="1"/>
      <c r="B24" s="365"/>
      <c r="C24" s="366"/>
      <c r="D24" s="367"/>
      <c r="E24" s="368"/>
      <c r="F24" s="122"/>
      <c r="G24" s="369"/>
      <c r="H24" s="370"/>
      <c r="I24" s="391"/>
      <c r="J24" s="370"/>
      <c r="K24" s="124"/>
      <c r="L24" s="7"/>
      <c r="M24" s="1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8"/>
      <c r="M25" s="8"/>
      <c r="N25" s="139">
        <f>SUM(N18:N23)</f>
        <v>42.11999999999999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60</v>
      </c>
    </row>
    <row r="27" spans="1:15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1" t="s">
        <v>2963</v>
      </c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2964</v>
      </c>
      <c r="E30" s="23"/>
      <c r="F30" s="23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1082</v>
      </c>
      <c r="E31" s="3"/>
      <c r="F31" s="3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1465</v>
      </c>
      <c r="E32" s="23"/>
      <c r="F32" s="23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289" ht="8.25" customHeight="1" x14ac:dyDescent="0.2"/>
    <row r="291" ht="8.25" customHeight="1" x14ac:dyDescent="0.2"/>
    <row r="293" ht="9" customHeight="1" x14ac:dyDescent="0.2"/>
    <row r="295" ht="7.5" customHeight="1" x14ac:dyDescent="0.2"/>
    <row r="297" ht="6.75" customHeight="1" x14ac:dyDescent="0.2"/>
    <row r="299" ht="7.5" customHeight="1" x14ac:dyDescent="0.2"/>
    <row r="301" ht="9" customHeight="1" x14ac:dyDescent="0.2"/>
    <row r="303" ht="7.5" customHeight="1" x14ac:dyDescent="0.2"/>
    <row r="305" ht="8.25" customHeight="1" x14ac:dyDescent="0.2"/>
  </sheetData>
  <mergeCells count="39">
    <mergeCell ref="D25:I25"/>
    <mergeCell ref="B26:L26"/>
    <mergeCell ref="B24:C24"/>
    <mergeCell ref="D24:E24"/>
    <mergeCell ref="G24:H24"/>
    <mergeCell ref="I24:J24"/>
    <mergeCell ref="B22:C22"/>
    <mergeCell ref="D22:E22"/>
    <mergeCell ref="G22:H22"/>
    <mergeCell ref="I22:J22"/>
    <mergeCell ref="B23:C23"/>
    <mergeCell ref="D23:E23"/>
    <mergeCell ref="G23:H23"/>
    <mergeCell ref="I23:J23"/>
    <mergeCell ref="B20:C20"/>
    <mergeCell ref="D20:E20"/>
    <mergeCell ref="G20:H20"/>
    <mergeCell ref="I20:J20"/>
    <mergeCell ref="B21:C21"/>
    <mergeCell ref="D21:E21"/>
    <mergeCell ref="G21:H21"/>
    <mergeCell ref="I21:J21"/>
    <mergeCell ref="B18:C18"/>
    <mergeCell ref="D18:E18"/>
    <mergeCell ref="G18:H18"/>
    <mergeCell ref="I18:J18"/>
    <mergeCell ref="B19:C19"/>
    <mergeCell ref="D19:E19"/>
    <mergeCell ref="G19:H19"/>
    <mergeCell ref="I19:J19"/>
    <mergeCell ref="B16:C16"/>
    <mergeCell ref="D16:E16"/>
    <mergeCell ref="G16:H16"/>
    <mergeCell ref="I16:J16"/>
    <mergeCell ref="F6:K6"/>
    <mergeCell ref="F8:J8"/>
    <mergeCell ref="F10:M10"/>
    <mergeCell ref="F12:G12"/>
    <mergeCell ref="M14:N14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F9A7-41AE-4E14-B4D9-856A9C68C495}">
  <dimension ref="B1:N376"/>
  <sheetViews>
    <sheetView topLeftCell="A70" zoomScaleNormal="100" workbookViewId="0">
      <selection activeCell="C103" sqref="C103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2941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260003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>
        <f>SUM(M18:M33)+7.7</f>
        <v>126.10000000000004</v>
      </c>
      <c r="N17" s="90"/>
    </row>
    <row r="18" spans="2:14" ht="15" customHeight="1" x14ac:dyDescent="0.25">
      <c r="B18" s="124">
        <v>1</v>
      </c>
      <c r="C18" s="351" t="s">
        <v>2466</v>
      </c>
      <c r="D18" s="352"/>
      <c r="E18" s="190" t="s">
        <v>2951</v>
      </c>
      <c r="F18" s="115">
        <v>4100123523</v>
      </c>
      <c r="G18" s="353" t="s">
        <v>2467</v>
      </c>
      <c r="H18" s="354"/>
      <c r="I18" s="355" t="s">
        <v>25</v>
      </c>
      <c r="J18" s="352"/>
      <c r="K18" s="27" t="s">
        <v>1584</v>
      </c>
      <c r="L18" s="76"/>
      <c r="M18" s="221">
        <v>7.4</v>
      </c>
      <c r="N18" s="69">
        <v>10</v>
      </c>
    </row>
    <row r="19" spans="2:14" ht="15" customHeight="1" x14ac:dyDescent="0.25">
      <c r="B19" s="124">
        <v>2</v>
      </c>
      <c r="C19" s="351" t="s">
        <v>2466</v>
      </c>
      <c r="D19" s="352"/>
      <c r="E19" s="190" t="s">
        <v>2951</v>
      </c>
      <c r="F19" s="115">
        <v>4100123523</v>
      </c>
      <c r="G19" s="353" t="s">
        <v>2467</v>
      </c>
      <c r="H19" s="354"/>
      <c r="I19" s="355" t="s">
        <v>25</v>
      </c>
      <c r="J19" s="352"/>
      <c r="K19" s="27" t="s">
        <v>1584</v>
      </c>
      <c r="L19" s="76"/>
      <c r="M19" s="221">
        <v>7.4</v>
      </c>
      <c r="N19" s="69">
        <v>10</v>
      </c>
    </row>
    <row r="20" spans="2:14" ht="15" customHeight="1" x14ac:dyDescent="0.25">
      <c r="B20" s="124">
        <v>3</v>
      </c>
      <c r="C20" s="351" t="s">
        <v>2466</v>
      </c>
      <c r="D20" s="352"/>
      <c r="E20" s="190" t="s">
        <v>2951</v>
      </c>
      <c r="F20" s="115">
        <v>4100123523</v>
      </c>
      <c r="G20" s="353" t="s">
        <v>2467</v>
      </c>
      <c r="H20" s="354"/>
      <c r="I20" s="355" t="s">
        <v>25</v>
      </c>
      <c r="J20" s="352"/>
      <c r="K20" s="27" t="s">
        <v>1584</v>
      </c>
      <c r="L20" s="76"/>
      <c r="M20" s="221">
        <v>7.4</v>
      </c>
      <c r="N20" s="69">
        <v>10</v>
      </c>
    </row>
    <row r="21" spans="2:14" ht="15" customHeight="1" x14ac:dyDescent="0.25">
      <c r="B21" s="124">
        <v>4</v>
      </c>
      <c r="C21" s="351" t="s">
        <v>2466</v>
      </c>
      <c r="D21" s="352"/>
      <c r="E21" s="190" t="s">
        <v>2951</v>
      </c>
      <c r="F21" s="115">
        <v>4100123523</v>
      </c>
      <c r="G21" s="353" t="s">
        <v>2467</v>
      </c>
      <c r="H21" s="354"/>
      <c r="I21" s="355" t="s">
        <v>25</v>
      </c>
      <c r="J21" s="352"/>
      <c r="K21" s="27" t="s">
        <v>1584</v>
      </c>
      <c r="L21" s="76"/>
      <c r="M21" s="221">
        <v>7.4</v>
      </c>
      <c r="N21" s="69">
        <v>10</v>
      </c>
    </row>
    <row r="22" spans="2:14" ht="15" customHeight="1" x14ac:dyDescent="0.25">
      <c r="B22" s="124">
        <v>5</v>
      </c>
      <c r="C22" s="351" t="s">
        <v>2466</v>
      </c>
      <c r="D22" s="352"/>
      <c r="E22" s="190" t="s">
        <v>2951</v>
      </c>
      <c r="F22" s="115">
        <v>4100123523</v>
      </c>
      <c r="G22" s="353" t="s">
        <v>2467</v>
      </c>
      <c r="H22" s="354"/>
      <c r="I22" s="355" t="s">
        <v>25</v>
      </c>
      <c r="J22" s="352"/>
      <c r="K22" s="27" t="s">
        <v>1584</v>
      </c>
      <c r="L22" s="76"/>
      <c r="M22" s="221">
        <v>7.4</v>
      </c>
      <c r="N22" s="69">
        <v>10</v>
      </c>
    </row>
    <row r="23" spans="2:14" ht="15" customHeight="1" x14ac:dyDescent="0.25">
      <c r="B23" s="124">
        <v>6</v>
      </c>
      <c r="C23" s="351" t="s">
        <v>2466</v>
      </c>
      <c r="D23" s="352"/>
      <c r="E23" s="190" t="s">
        <v>2951</v>
      </c>
      <c r="F23" s="115">
        <v>4100123523</v>
      </c>
      <c r="G23" s="353" t="s">
        <v>2467</v>
      </c>
      <c r="H23" s="354"/>
      <c r="I23" s="355" t="s">
        <v>25</v>
      </c>
      <c r="J23" s="352"/>
      <c r="K23" s="27" t="s">
        <v>1584</v>
      </c>
      <c r="L23" s="76"/>
      <c r="M23" s="221">
        <v>7.4</v>
      </c>
      <c r="N23" s="69">
        <v>10</v>
      </c>
    </row>
    <row r="24" spans="2:14" ht="15" customHeight="1" x14ac:dyDescent="0.25">
      <c r="B24" s="124">
        <v>7</v>
      </c>
      <c r="C24" s="351" t="s">
        <v>2466</v>
      </c>
      <c r="D24" s="352"/>
      <c r="E24" s="190" t="s">
        <v>2951</v>
      </c>
      <c r="F24" s="115">
        <v>4100123523</v>
      </c>
      <c r="G24" s="353" t="s">
        <v>2467</v>
      </c>
      <c r="H24" s="354"/>
      <c r="I24" s="355" t="s">
        <v>25</v>
      </c>
      <c r="J24" s="352"/>
      <c r="K24" s="27" t="s">
        <v>1584</v>
      </c>
      <c r="L24" s="76"/>
      <c r="M24" s="221">
        <v>7.4</v>
      </c>
      <c r="N24" s="69">
        <v>10</v>
      </c>
    </row>
    <row r="25" spans="2:14" ht="15" customHeight="1" x14ac:dyDescent="0.25">
      <c r="B25" s="124">
        <v>8</v>
      </c>
      <c r="C25" s="351" t="s">
        <v>2466</v>
      </c>
      <c r="D25" s="352"/>
      <c r="E25" s="190" t="s">
        <v>2951</v>
      </c>
      <c r="F25" s="115">
        <v>4100123523</v>
      </c>
      <c r="G25" s="353" t="s">
        <v>2467</v>
      </c>
      <c r="H25" s="354"/>
      <c r="I25" s="355" t="s">
        <v>25</v>
      </c>
      <c r="J25" s="352"/>
      <c r="K25" s="27" t="s">
        <v>1584</v>
      </c>
      <c r="L25" s="76"/>
      <c r="M25" s="221">
        <v>7.4</v>
      </c>
      <c r="N25" s="69">
        <v>10</v>
      </c>
    </row>
    <row r="26" spans="2:14" ht="15" customHeight="1" x14ac:dyDescent="0.25">
      <c r="B26" s="124">
        <v>9</v>
      </c>
      <c r="C26" s="351" t="s">
        <v>2466</v>
      </c>
      <c r="D26" s="352"/>
      <c r="E26" s="190" t="s">
        <v>2951</v>
      </c>
      <c r="F26" s="115">
        <v>4100123523</v>
      </c>
      <c r="G26" s="353" t="s">
        <v>2467</v>
      </c>
      <c r="H26" s="354"/>
      <c r="I26" s="355" t="s">
        <v>25</v>
      </c>
      <c r="J26" s="352"/>
      <c r="K26" s="27" t="s">
        <v>1584</v>
      </c>
      <c r="L26" s="76"/>
      <c r="M26" s="221">
        <v>7.4</v>
      </c>
      <c r="N26" s="69">
        <v>10</v>
      </c>
    </row>
    <row r="27" spans="2:14" ht="15" customHeight="1" x14ac:dyDescent="0.25">
      <c r="B27" s="124">
        <v>10</v>
      </c>
      <c r="C27" s="351" t="s">
        <v>2466</v>
      </c>
      <c r="D27" s="352"/>
      <c r="E27" s="190" t="s">
        <v>2951</v>
      </c>
      <c r="F27" s="115">
        <v>4100123523</v>
      </c>
      <c r="G27" s="353" t="s">
        <v>2467</v>
      </c>
      <c r="H27" s="354"/>
      <c r="I27" s="355" t="s">
        <v>25</v>
      </c>
      <c r="J27" s="352"/>
      <c r="K27" s="27" t="s">
        <v>1584</v>
      </c>
      <c r="L27" s="76"/>
      <c r="M27" s="221">
        <v>7.4</v>
      </c>
      <c r="N27" s="69">
        <v>10</v>
      </c>
    </row>
    <row r="28" spans="2:14" ht="15" customHeight="1" x14ac:dyDescent="0.25">
      <c r="B28" s="124">
        <v>11</v>
      </c>
      <c r="C28" s="351" t="s">
        <v>2466</v>
      </c>
      <c r="D28" s="352"/>
      <c r="E28" s="190" t="s">
        <v>2951</v>
      </c>
      <c r="F28" s="115">
        <v>4100123523</v>
      </c>
      <c r="G28" s="353" t="s">
        <v>2467</v>
      </c>
      <c r="H28" s="354"/>
      <c r="I28" s="355" t="s">
        <v>25</v>
      </c>
      <c r="J28" s="352"/>
      <c r="K28" s="27" t="s">
        <v>1584</v>
      </c>
      <c r="L28" s="76"/>
      <c r="M28" s="221">
        <v>7.4</v>
      </c>
      <c r="N28" s="69">
        <v>10</v>
      </c>
    </row>
    <row r="29" spans="2:14" ht="15" customHeight="1" x14ac:dyDescent="0.25">
      <c r="B29" s="124">
        <v>12</v>
      </c>
      <c r="C29" s="351" t="s">
        <v>2466</v>
      </c>
      <c r="D29" s="352"/>
      <c r="E29" s="190" t="s">
        <v>2951</v>
      </c>
      <c r="F29" s="115">
        <v>4100123523</v>
      </c>
      <c r="G29" s="353" t="s">
        <v>2467</v>
      </c>
      <c r="H29" s="354"/>
      <c r="I29" s="355" t="s">
        <v>25</v>
      </c>
      <c r="J29" s="352"/>
      <c r="K29" s="27" t="s">
        <v>1584</v>
      </c>
      <c r="L29" s="76"/>
      <c r="M29" s="221">
        <v>7.4</v>
      </c>
      <c r="N29" s="69">
        <v>10</v>
      </c>
    </row>
    <row r="30" spans="2:14" ht="15" customHeight="1" x14ac:dyDescent="0.25">
      <c r="B30" s="124">
        <v>13</v>
      </c>
      <c r="C30" s="351" t="s">
        <v>2466</v>
      </c>
      <c r="D30" s="352"/>
      <c r="E30" s="190" t="s">
        <v>2951</v>
      </c>
      <c r="F30" s="115">
        <v>4100123523</v>
      </c>
      <c r="G30" s="353" t="s">
        <v>2467</v>
      </c>
      <c r="H30" s="354"/>
      <c r="I30" s="355" t="s">
        <v>25</v>
      </c>
      <c r="J30" s="352"/>
      <c r="K30" s="27" t="s">
        <v>1584</v>
      </c>
      <c r="L30" s="76"/>
      <c r="M30" s="221">
        <v>7.4</v>
      </c>
      <c r="N30" s="69">
        <v>10</v>
      </c>
    </row>
    <row r="31" spans="2:14" ht="15" customHeight="1" x14ac:dyDescent="0.25">
      <c r="B31" s="124">
        <v>14</v>
      </c>
      <c r="C31" s="351" t="s">
        <v>2466</v>
      </c>
      <c r="D31" s="352"/>
      <c r="E31" s="190" t="s">
        <v>2951</v>
      </c>
      <c r="F31" s="115">
        <v>4100123523</v>
      </c>
      <c r="G31" s="353" t="s">
        <v>2467</v>
      </c>
      <c r="H31" s="354"/>
      <c r="I31" s="355" t="s">
        <v>25</v>
      </c>
      <c r="J31" s="352"/>
      <c r="K31" s="27" t="s">
        <v>1584</v>
      </c>
      <c r="L31" s="76"/>
      <c r="M31" s="221">
        <v>7.4</v>
      </c>
      <c r="N31" s="69">
        <v>10</v>
      </c>
    </row>
    <row r="32" spans="2:14" ht="15" customHeight="1" x14ac:dyDescent="0.25">
      <c r="B32" s="124">
        <v>15</v>
      </c>
      <c r="C32" s="351" t="s">
        <v>2466</v>
      </c>
      <c r="D32" s="352"/>
      <c r="E32" s="190" t="s">
        <v>2951</v>
      </c>
      <c r="F32" s="115">
        <v>4100123523</v>
      </c>
      <c r="G32" s="353" t="s">
        <v>2467</v>
      </c>
      <c r="H32" s="354"/>
      <c r="I32" s="355" t="s">
        <v>25</v>
      </c>
      <c r="J32" s="352"/>
      <c r="K32" s="27" t="s">
        <v>1584</v>
      </c>
      <c r="L32" s="76"/>
      <c r="M32" s="221">
        <v>7.4</v>
      </c>
      <c r="N32" s="69">
        <v>10</v>
      </c>
    </row>
    <row r="33" spans="2:14" ht="15" customHeight="1" x14ac:dyDescent="0.25">
      <c r="B33" s="124">
        <v>16</v>
      </c>
      <c r="C33" s="351" t="s">
        <v>2466</v>
      </c>
      <c r="D33" s="352"/>
      <c r="E33" s="190" t="s">
        <v>2951</v>
      </c>
      <c r="F33" s="115">
        <v>4100123523</v>
      </c>
      <c r="G33" s="353" t="s">
        <v>2467</v>
      </c>
      <c r="H33" s="354"/>
      <c r="I33" s="355" t="s">
        <v>25</v>
      </c>
      <c r="J33" s="352"/>
      <c r="K33" s="27" t="s">
        <v>1584</v>
      </c>
      <c r="L33" s="76"/>
      <c r="M33" s="221">
        <v>7.4</v>
      </c>
      <c r="N33" s="69">
        <v>10</v>
      </c>
    </row>
    <row r="34" spans="2:14" ht="15" x14ac:dyDescent="0.25">
      <c r="B34" s="173" t="s">
        <v>37</v>
      </c>
      <c r="C34" s="50"/>
      <c r="D34" s="61"/>
      <c r="E34" s="145"/>
      <c r="F34" s="50"/>
      <c r="G34" s="63"/>
      <c r="H34" s="62"/>
      <c r="I34" s="50"/>
      <c r="J34" s="61"/>
      <c r="K34" s="8"/>
      <c r="L34" s="50"/>
      <c r="M34" s="217">
        <f>SUM(M35:M50)+10</f>
        <v>125.22000000000003</v>
      </c>
      <c r="N34" s="90"/>
    </row>
    <row r="35" spans="2:14" ht="15" customHeight="1" x14ac:dyDescent="0.25">
      <c r="B35" s="124">
        <v>17</v>
      </c>
      <c r="C35" s="351" t="s">
        <v>2466</v>
      </c>
      <c r="D35" s="352"/>
      <c r="E35" s="190" t="s">
        <v>2951</v>
      </c>
      <c r="F35" s="115">
        <v>4100123523</v>
      </c>
      <c r="G35" s="353" t="s">
        <v>2467</v>
      </c>
      <c r="H35" s="354"/>
      <c r="I35" s="355" t="s">
        <v>25</v>
      </c>
      <c r="J35" s="352"/>
      <c r="K35" s="27" t="s">
        <v>1584</v>
      </c>
      <c r="L35" s="76"/>
      <c r="M35" s="221">
        <v>7.4</v>
      </c>
      <c r="N35" s="69">
        <v>10</v>
      </c>
    </row>
    <row r="36" spans="2:14" ht="15" customHeight="1" x14ac:dyDescent="0.25">
      <c r="B36" s="124">
        <v>18</v>
      </c>
      <c r="C36" s="351" t="s">
        <v>2466</v>
      </c>
      <c r="D36" s="352"/>
      <c r="E36" s="190" t="s">
        <v>2951</v>
      </c>
      <c r="F36" s="115">
        <v>4100123523</v>
      </c>
      <c r="G36" s="353" t="s">
        <v>2467</v>
      </c>
      <c r="H36" s="354"/>
      <c r="I36" s="355" t="s">
        <v>25</v>
      </c>
      <c r="J36" s="352"/>
      <c r="K36" s="27" t="s">
        <v>1584</v>
      </c>
      <c r="L36" s="76"/>
      <c r="M36" s="221">
        <v>7.4</v>
      </c>
      <c r="N36" s="69">
        <v>10</v>
      </c>
    </row>
    <row r="37" spans="2:14" ht="15" customHeight="1" x14ac:dyDescent="0.25">
      <c r="B37" s="124">
        <v>19</v>
      </c>
      <c r="C37" s="351" t="s">
        <v>2466</v>
      </c>
      <c r="D37" s="352"/>
      <c r="E37" s="190" t="s">
        <v>2951</v>
      </c>
      <c r="F37" s="115">
        <v>4100123523</v>
      </c>
      <c r="G37" s="353" t="s">
        <v>2467</v>
      </c>
      <c r="H37" s="354"/>
      <c r="I37" s="355" t="s">
        <v>25</v>
      </c>
      <c r="J37" s="352"/>
      <c r="K37" s="27" t="s">
        <v>1584</v>
      </c>
      <c r="L37" s="76"/>
      <c r="M37" s="221">
        <v>7.4</v>
      </c>
      <c r="N37" s="69">
        <v>10</v>
      </c>
    </row>
    <row r="38" spans="2:14" ht="15" customHeight="1" x14ac:dyDescent="0.25">
      <c r="B38" s="124">
        <v>20</v>
      </c>
      <c r="C38" s="351" t="s">
        <v>2466</v>
      </c>
      <c r="D38" s="352"/>
      <c r="E38" s="190" t="s">
        <v>2951</v>
      </c>
      <c r="F38" s="115">
        <v>4100123523</v>
      </c>
      <c r="G38" s="353" t="s">
        <v>2467</v>
      </c>
      <c r="H38" s="354"/>
      <c r="I38" s="355" t="s">
        <v>25</v>
      </c>
      <c r="J38" s="352"/>
      <c r="K38" s="27" t="s">
        <v>1584</v>
      </c>
      <c r="L38" s="76"/>
      <c r="M38" s="221">
        <v>7.4</v>
      </c>
      <c r="N38" s="69">
        <v>10</v>
      </c>
    </row>
    <row r="39" spans="2:14" ht="15" customHeight="1" x14ac:dyDescent="0.25">
      <c r="B39" s="124">
        <v>21</v>
      </c>
      <c r="C39" s="351" t="s">
        <v>2466</v>
      </c>
      <c r="D39" s="352"/>
      <c r="E39" s="190" t="s">
        <v>2951</v>
      </c>
      <c r="F39" s="115">
        <v>4100123523</v>
      </c>
      <c r="G39" s="353" t="s">
        <v>2467</v>
      </c>
      <c r="H39" s="354"/>
      <c r="I39" s="355" t="s">
        <v>25</v>
      </c>
      <c r="J39" s="352"/>
      <c r="K39" s="27" t="s">
        <v>1584</v>
      </c>
      <c r="L39" s="76"/>
      <c r="M39" s="221">
        <v>7.4</v>
      </c>
      <c r="N39" s="69">
        <v>10</v>
      </c>
    </row>
    <row r="40" spans="2:14" ht="15" customHeight="1" x14ac:dyDescent="0.25">
      <c r="B40" s="124">
        <v>22</v>
      </c>
      <c r="C40" s="351" t="s">
        <v>2466</v>
      </c>
      <c r="D40" s="352"/>
      <c r="E40" s="190" t="s">
        <v>2951</v>
      </c>
      <c r="F40" s="115">
        <v>4100123523</v>
      </c>
      <c r="G40" s="353" t="s">
        <v>2467</v>
      </c>
      <c r="H40" s="354"/>
      <c r="I40" s="355" t="s">
        <v>25</v>
      </c>
      <c r="J40" s="352"/>
      <c r="K40" s="27" t="s">
        <v>1584</v>
      </c>
      <c r="L40" s="76"/>
      <c r="M40" s="221">
        <v>7.4</v>
      </c>
      <c r="N40" s="69">
        <v>10</v>
      </c>
    </row>
    <row r="41" spans="2:14" ht="15" customHeight="1" x14ac:dyDescent="0.25">
      <c r="B41" s="124">
        <v>23</v>
      </c>
      <c r="C41" s="351" t="s">
        <v>2466</v>
      </c>
      <c r="D41" s="352"/>
      <c r="E41" s="190" t="s">
        <v>2951</v>
      </c>
      <c r="F41" s="115">
        <v>4100123523</v>
      </c>
      <c r="G41" s="353" t="s">
        <v>2467</v>
      </c>
      <c r="H41" s="354"/>
      <c r="I41" s="355" t="s">
        <v>25</v>
      </c>
      <c r="J41" s="352"/>
      <c r="K41" s="27" t="s">
        <v>1584</v>
      </c>
      <c r="L41" s="76"/>
      <c r="M41" s="221">
        <v>7.4</v>
      </c>
      <c r="N41" s="69">
        <v>10</v>
      </c>
    </row>
    <row r="42" spans="2:14" ht="15" customHeight="1" x14ac:dyDescent="0.25">
      <c r="B42" s="124">
        <v>24</v>
      </c>
      <c r="C42" s="351" t="s">
        <v>2466</v>
      </c>
      <c r="D42" s="352"/>
      <c r="E42" s="190" t="s">
        <v>2951</v>
      </c>
      <c r="F42" s="115">
        <v>4100123523</v>
      </c>
      <c r="G42" s="353" t="s">
        <v>2467</v>
      </c>
      <c r="H42" s="354"/>
      <c r="I42" s="355" t="s">
        <v>25</v>
      </c>
      <c r="J42" s="352"/>
      <c r="K42" s="27" t="s">
        <v>1584</v>
      </c>
      <c r="L42" s="76"/>
      <c r="M42" s="221">
        <v>7.4</v>
      </c>
      <c r="N42" s="69">
        <v>10</v>
      </c>
    </row>
    <row r="43" spans="2:14" ht="15" customHeight="1" x14ac:dyDescent="0.25">
      <c r="B43" s="124">
        <v>25</v>
      </c>
      <c r="C43" s="351" t="s">
        <v>2466</v>
      </c>
      <c r="D43" s="352"/>
      <c r="E43" s="190" t="s">
        <v>2951</v>
      </c>
      <c r="F43" s="115">
        <v>4100123523</v>
      </c>
      <c r="G43" s="353" t="s">
        <v>2467</v>
      </c>
      <c r="H43" s="354"/>
      <c r="I43" s="355" t="s">
        <v>25</v>
      </c>
      <c r="J43" s="352"/>
      <c r="K43" s="27" t="s">
        <v>1584</v>
      </c>
      <c r="L43" s="76"/>
      <c r="M43" s="221">
        <v>7.4</v>
      </c>
      <c r="N43" s="69">
        <v>10</v>
      </c>
    </row>
    <row r="44" spans="2:14" ht="15" customHeight="1" x14ac:dyDescent="0.25">
      <c r="B44" s="124">
        <v>26</v>
      </c>
      <c r="C44" s="351" t="s">
        <v>2466</v>
      </c>
      <c r="D44" s="352"/>
      <c r="E44" s="190" t="s">
        <v>2951</v>
      </c>
      <c r="F44" s="115">
        <v>4100123523</v>
      </c>
      <c r="G44" s="353" t="s">
        <v>2467</v>
      </c>
      <c r="H44" s="354"/>
      <c r="I44" s="355" t="s">
        <v>25</v>
      </c>
      <c r="J44" s="352"/>
      <c r="K44" s="27" t="s">
        <v>1584</v>
      </c>
      <c r="L44" s="76"/>
      <c r="M44" s="221">
        <v>6.9</v>
      </c>
      <c r="N44" s="69">
        <v>9</v>
      </c>
    </row>
    <row r="45" spans="2:14" ht="15" customHeight="1" x14ac:dyDescent="0.25">
      <c r="B45" s="124">
        <v>27</v>
      </c>
      <c r="C45" s="351" t="s">
        <v>2466</v>
      </c>
      <c r="D45" s="352"/>
      <c r="E45" s="190" t="s">
        <v>2951</v>
      </c>
      <c r="F45" s="115">
        <v>4100123524</v>
      </c>
      <c r="G45" s="353" t="s">
        <v>2467</v>
      </c>
      <c r="H45" s="354"/>
      <c r="I45" s="355" t="s">
        <v>25</v>
      </c>
      <c r="J45" s="352"/>
      <c r="K45" s="27" t="s">
        <v>2929</v>
      </c>
      <c r="L45" s="76"/>
      <c r="M45" s="221">
        <v>7.4</v>
      </c>
      <c r="N45" s="69">
        <v>10</v>
      </c>
    </row>
    <row r="46" spans="2:14" ht="15" customHeight="1" x14ac:dyDescent="0.25">
      <c r="B46" s="124">
        <v>28</v>
      </c>
      <c r="C46" s="351" t="s">
        <v>2466</v>
      </c>
      <c r="D46" s="352"/>
      <c r="E46" s="190" t="s">
        <v>2951</v>
      </c>
      <c r="F46" s="115">
        <v>4100123524</v>
      </c>
      <c r="G46" s="353" t="s">
        <v>2467</v>
      </c>
      <c r="H46" s="354"/>
      <c r="I46" s="355" t="s">
        <v>25</v>
      </c>
      <c r="J46" s="352"/>
      <c r="K46" s="27" t="s">
        <v>2929</v>
      </c>
      <c r="L46" s="76"/>
      <c r="M46" s="221">
        <v>7.4</v>
      </c>
      <c r="N46" s="69">
        <v>10</v>
      </c>
    </row>
    <row r="47" spans="2:14" ht="15" customHeight="1" x14ac:dyDescent="0.25">
      <c r="B47" s="124">
        <v>29</v>
      </c>
      <c r="C47" s="351" t="s">
        <v>2466</v>
      </c>
      <c r="D47" s="352"/>
      <c r="E47" s="190" t="s">
        <v>2951</v>
      </c>
      <c r="F47" s="115">
        <v>4100123524</v>
      </c>
      <c r="G47" s="353" t="s">
        <v>2467</v>
      </c>
      <c r="H47" s="354"/>
      <c r="I47" s="355" t="s">
        <v>25</v>
      </c>
      <c r="J47" s="352"/>
      <c r="K47" s="27" t="s">
        <v>2929</v>
      </c>
      <c r="L47" s="76"/>
      <c r="M47" s="221">
        <v>7.4</v>
      </c>
      <c r="N47" s="69">
        <v>10</v>
      </c>
    </row>
    <row r="48" spans="2:14" ht="15" customHeight="1" x14ac:dyDescent="0.25">
      <c r="B48" s="124">
        <v>30</v>
      </c>
      <c r="C48" s="351" t="s">
        <v>2466</v>
      </c>
      <c r="D48" s="352"/>
      <c r="E48" s="190" t="s">
        <v>2951</v>
      </c>
      <c r="F48" s="115">
        <v>4100123524</v>
      </c>
      <c r="G48" s="353" t="s">
        <v>2467</v>
      </c>
      <c r="H48" s="354"/>
      <c r="I48" s="355" t="s">
        <v>25</v>
      </c>
      <c r="J48" s="352"/>
      <c r="K48" s="27" t="s">
        <v>2929</v>
      </c>
      <c r="L48" s="76"/>
      <c r="M48" s="221">
        <v>7.4</v>
      </c>
      <c r="N48" s="69">
        <v>10</v>
      </c>
    </row>
    <row r="49" spans="2:14" ht="15" customHeight="1" x14ac:dyDescent="0.25">
      <c r="B49" s="124">
        <v>31</v>
      </c>
      <c r="C49" s="351" t="s">
        <v>2466</v>
      </c>
      <c r="D49" s="352"/>
      <c r="E49" s="190" t="s">
        <v>2951</v>
      </c>
      <c r="F49" s="115">
        <v>4100123524</v>
      </c>
      <c r="G49" s="353" t="s">
        <v>2467</v>
      </c>
      <c r="H49" s="354"/>
      <c r="I49" s="355" t="s">
        <v>25</v>
      </c>
      <c r="J49" s="352"/>
      <c r="K49" s="27" t="s">
        <v>2929</v>
      </c>
      <c r="L49" s="76"/>
      <c r="M49" s="221">
        <v>4.72</v>
      </c>
      <c r="N49" s="69">
        <v>6</v>
      </c>
    </row>
    <row r="50" spans="2:14" ht="15" customHeight="1" x14ac:dyDescent="0.25">
      <c r="B50" s="124">
        <v>32</v>
      </c>
      <c r="C50" s="351" t="s">
        <v>2466</v>
      </c>
      <c r="D50" s="352"/>
      <c r="E50" s="190" t="s">
        <v>2951</v>
      </c>
      <c r="F50" s="115">
        <v>4100123524</v>
      </c>
      <c r="G50" s="353" t="s">
        <v>2467</v>
      </c>
      <c r="H50" s="354"/>
      <c r="I50" s="355" t="s">
        <v>25</v>
      </c>
      <c r="J50" s="352"/>
      <c r="K50" s="27" t="s">
        <v>415</v>
      </c>
      <c r="L50" s="76"/>
      <c r="M50" s="221">
        <v>7.4</v>
      </c>
      <c r="N50" s="69">
        <v>10</v>
      </c>
    </row>
    <row r="51" spans="2:14" ht="15" x14ac:dyDescent="0.25">
      <c r="B51" s="173" t="s">
        <v>56</v>
      </c>
      <c r="C51" s="50"/>
      <c r="D51" s="61"/>
      <c r="E51" s="145"/>
      <c r="F51" s="50"/>
      <c r="G51" s="63"/>
      <c r="H51" s="62"/>
      <c r="I51" s="50"/>
      <c r="J51" s="61"/>
      <c r="K51" s="8"/>
      <c r="L51" s="50"/>
      <c r="M51" s="217">
        <f>SUM(M52:M67)+10</f>
        <v>129.88000000000002</v>
      </c>
      <c r="N51" s="90"/>
    </row>
    <row r="52" spans="2:14" ht="15" customHeight="1" x14ac:dyDescent="0.25">
      <c r="B52" s="124">
        <v>33</v>
      </c>
      <c r="C52" s="351" t="s">
        <v>2466</v>
      </c>
      <c r="D52" s="352"/>
      <c r="E52" s="190" t="s">
        <v>2951</v>
      </c>
      <c r="F52" s="115">
        <v>4100123524</v>
      </c>
      <c r="G52" s="353" t="s">
        <v>2467</v>
      </c>
      <c r="H52" s="354"/>
      <c r="I52" s="355" t="s">
        <v>25</v>
      </c>
      <c r="J52" s="352"/>
      <c r="K52" s="27" t="s">
        <v>415</v>
      </c>
      <c r="L52" s="76"/>
      <c r="M52" s="221">
        <v>7.4</v>
      </c>
      <c r="N52" s="69">
        <v>10</v>
      </c>
    </row>
    <row r="53" spans="2:14" ht="15" customHeight="1" x14ac:dyDescent="0.25">
      <c r="B53" s="124">
        <v>34</v>
      </c>
      <c r="C53" s="351" t="s">
        <v>2466</v>
      </c>
      <c r="D53" s="352"/>
      <c r="E53" s="190" t="s">
        <v>2951</v>
      </c>
      <c r="F53" s="115">
        <v>4100123524</v>
      </c>
      <c r="G53" s="353" t="s">
        <v>2467</v>
      </c>
      <c r="H53" s="354"/>
      <c r="I53" s="355" t="s">
        <v>25</v>
      </c>
      <c r="J53" s="352"/>
      <c r="K53" s="27" t="s">
        <v>415</v>
      </c>
      <c r="L53" s="76"/>
      <c r="M53" s="221">
        <v>7.4</v>
      </c>
      <c r="N53" s="69">
        <v>10</v>
      </c>
    </row>
    <row r="54" spans="2:14" ht="15" customHeight="1" x14ac:dyDescent="0.25">
      <c r="B54" s="124">
        <v>35</v>
      </c>
      <c r="C54" s="351" t="s">
        <v>2466</v>
      </c>
      <c r="D54" s="352"/>
      <c r="E54" s="190" t="s">
        <v>2951</v>
      </c>
      <c r="F54" s="115">
        <v>4100123524</v>
      </c>
      <c r="G54" s="353" t="s">
        <v>2467</v>
      </c>
      <c r="H54" s="354"/>
      <c r="I54" s="355" t="s">
        <v>25</v>
      </c>
      <c r="J54" s="352"/>
      <c r="K54" s="27" t="s">
        <v>415</v>
      </c>
      <c r="L54" s="76"/>
      <c r="M54" s="221">
        <v>7.4</v>
      </c>
      <c r="N54" s="69">
        <v>10</v>
      </c>
    </row>
    <row r="55" spans="2:14" ht="15" customHeight="1" x14ac:dyDescent="0.25">
      <c r="B55" s="124">
        <v>36</v>
      </c>
      <c r="C55" s="351" t="s">
        <v>2466</v>
      </c>
      <c r="D55" s="352"/>
      <c r="E55" s="190" t="s">
        <v>2951</v>
      </c>
      <c r="F55" s="115">
        <v>4100123524</v>
      </c>
      <c r="G55" s="353" t="s">
        <v>2467</v>
      </c>
      <c r="H55" s="354"/>
      <c r="I55" s="355" t="s">
        <v>25</v>
      </c>
      <c r="J55" s="352"/>
      <c r="K55" s="27" t="s">
        <v>415</v>
      </c>
      <c r="L55" s="76"/>
      <c r="M55" s="221">
        <v>7.4</v>
      </c>
      <c r="N55" s="69">
        <v>10</v>
      </c>
    </row>
    <row r="56" spans="2:14" ht="15" customHeight="1" x14ac:dyDescent="0.25">
      <c r="B56" s="124">
        <v>37</v>
      </c>
      <c r="C56" s="351" t="s">
        <v>2466</v>
      </c>
      <c r="D56" s="352"/>
      <c r="E56" s="190" t="s">
        <v>2951</v>
      </c>
      <c r="F56" s="115">
        <v>4100123524</v>
      </c>
      <c r="G56" s="353" t="s">
        <v>2467</v>
      </c>
      <c r="H56" s="354"/>
      <c r="I56" s="355" t="s">
        <v>25</v>
      </c>
      <c r="J56" s="352"/>
      <c r="K56" s="27" t="s">
        <v>415</v>
      </c>
      <c r="L56" s="76"/>
      <c r="M56" s="221">
        <v>7.4</v>
      </c>
      <c r="N56" s="69">
        <v>10</v>
      </c>
    </row>
    <row r="57" spans="2:14" ht="15" customHeight="1" x14ac:dyDescent="0.25">
      <c r="B57" s="124">
        <v>38</v>
      </c>
      <c r="C57" s="351" t="s">
        <v>2466</v>
      </c>
      <c r="D57" s="352"/>
      <c r="E57" s="190" t="s">
        <v>2951</v>
      </c>
      <c r="F57" s="115">
        <v>4100123524</v>
      </c>
      <c r="G57" s="353" t="s">
        <v>2467</v>
      </c>
      <c r="H57" s="354"/>
      <c r="I57" s="355" t="s">
        <v>25</v>
      </c>
      <c r="J57" s="352"/>
      <c r="K57" s="27" t="s">
        <v>415</v>
      </c>
      <c r="L57" s="76"/>
      <c r="M57" s="221">
        <v>7.4</v>
      </c>
      <c r="N57" s="69">
        <v>10</v>
      </c>
    </row>
    <row r="58" spans="2:14" ht="15" customHeight="1" x14ac:dyDescent="0.25">
      <c r="B58" s="124">
        <v>39</v>
      </c>
      <c r="C58" s="351" t="s">
        <v>2466</v>
      </c>
      <c r="D58" s="352"/>
      <c r="E58" s="190" t="s">
        <v>2951</v>
      </c>
      <c r="F58" s="115">
        <v>4100123524</v>
      </c>
      <c r="G58" s="353" t="s">
        <v>2467</v>
      </c>
      <c r="H58" s="354"/>
      <c r="I58" s="355" t="s">
        <v>25</v>
      </c>
      <c r="J58" s="352"/>
      <c r="K58" s="27" t="s">
        <v>415</v>
      </c>
      <c r="L58" s="76"/>
      <c r="M58" s="221">
        <v>7.4</v>
      </c>
      <c r="N58" s="69">
        <v>10</v>
      </c>
    </row>
    <row r="59" spans="2:14" ht="15" customHeight="1" x14ac:dyDescent="0.25">
      <c r="B59" s="124">
        <v>40</v>
      </c>
      <c r="C59" s="351" t="s">
        <v>2466</v>
      </c>
      <c r="D59" s="352"/>
      <c r="E59" s="190" t="s">
        <v>2951</v>
      </c>
      <c r="F59" s="115">
        <v>4100123524</v>
      </c>
      <c r="G59" s="353" t="s">
        <v>2467</v>
      </c>
      <c r="H59" s="354"/>
      <c r="I59" s="355" t="s">
        <v>25</v>
      </c>
      <c r="J59" s="352"/>
      <c r="K59" s="27" t="s">
        <v>415</v>
      </c>
      <c r="L59" s="76"/>
      <c r="M59" s="221">
        <v>7.4</v>
      </c>
      <c r="N59" s="69">
        <v>10</v>
      </c>
    </row>
    <row r="60" spans="2:14" ht="15" customHeight="1" x14ac:dyDescent="0.25">
      <c r="B60" s="124">
        <v>41</v>
      </c>
      <c r="C60" s="351" t="s">
        <v>2466</v>
      </c>
      <c r="D60" s="352"/>
      <c r="E60" s="190" t="s">
        <v>2951</v>
      </c>
      <c r="F60" s="115">
        <v>4100123524</v>
      </c>
      <c r="G60" s="353" t="s">
        <v>2467</v>
      </c>
      <c r="H60" s="354"/>
      <c r="I60" s="355" t="s">
        <v>25</v>
      </c>
      <c r="J60" s="352"/>
      <c r="K60" s="27" t="s">
        <v>415</v>
      </c>
      <c r="L60" s="76"/>
      <c r="M60" s="221">
        <v>7.4</v>
      </c>
      <c r="N60" s="69">
        <v>10</v>
      </c>
    </row>
    <row r="61" spans="2:14" ht="15" customHeight="1" x14ac:dyDescent="0.25">
      <c r="B61" s="124">
        <v>42</v>
      </c>
      <c r="C61" s="351" t="s">
        <v>2466</v>
      </c>
      <c r="D61" s="352"/>
      <c r="E61" s="190" t="s">
        <v>2951</v>
      </c>
      <c r="F61" s="115">
        <v>4100123524</v>
      </c>
      <c r="G61" s="353" t="s">
        <v>2467</v>
      </c>
      <c r="H61" s="354"/>
      <c r="I61" s="355" t="s">
        <v>25</v>
      </c>
      <c r="J61" s="352"/>
      <c r="K61" s="27" t="s">
        <v>415</v>
      </c>
      <c r="L61" s="76"/>
      <c r="M61" s="221">
        <v>8.8800000000000008</v>
      </c>
      <c r="N61" s="69">
        <v>12</v>
      </c>
    </row>
    <row r="62" spans="2:14" ht="15" customHeight="1" x14ac:dyDescent="0.25">
      <c r="B62" s="124">
        <v>43</v>
      </c>
      <c r="C62" s="351" t="s">
        <v>2466</v>
      </c>
      <c r="D62" s="352"/>
      <c r="E62" s="190" t="s">
        <v>2951</v>
      </c>
      <c r="F62" s="115">
        <v>4100123523</v>
      </c>
      <c r="G62" s="353" t="s">
        <v>2467</v>
      </c>
      <c r="H62" s="354"/>
      <c r="I62" s="355" t="s">
        <v>25</v>
      </c>
      <c r="J62" s="352"/>
      <c r="K62" s="27" t="s">
        <v>415</v>
      </c>
      <c r="L62" s="76"/>
      <c r="M62" s="221">
        <v>7.4</v>
      </c>
      <c r="N62" s="69">
        <v>10</v>
      </c>
    </row>
    <row r="63" spans="2:14" ht="15" customHeight="1" x14ac:dyDescent="0.25">
      <c r="B63" s="124">
        <v>44</v>
      </c>
      <c r="C63" s="351" t="s">
        <v>2466</v>
      </c>
      <c r="D63" s="352"/>
      <c r="E63" s="190" t="s">
        <v>2951</v>
      </c>
      <c r="F63" s="115">
        <v>4100123523</v>
      </c>
      <c r="G63" s="353" t="s">
        <v>2467</v>
      </c>
      <c r="H63" s="354"/>
      <c r="I63" s="355" t="s">
        <v>25</v>
      </c>
      <c r="J63" s="352"/>
      <c r="K63" s="27" t="s">
        <v>415</v>
      </c>
      <c r="L63" s="76"/>
      <c r="M63" s="221">
        <v>7.4</v>
      </c>
      <c r="N63" s="69">
        <v>10</v>
      </c>
    </row>
    <row r="64" spans="2:14" ht="15" customHeight="1" x14ac:dyDescent="0.25">
      <c r="B64" s="124">
        <v>45</v>
      </c>
      <c r="C64" s="351" t="s">
        <v>2466</v>
      </c>
      <c r="D64" s="352"/>
      <c r="E64" s="190" t="s">
        <v>2951</v>
      </c>
      <c r="F64" s="115">
        <v>4100123523</v>
      </c>
      <c r="G64" s="353" t="s">
        <v>2467</v>
      </c>
      <c r="H64" s="354"/>
      <c r="I64" s="355" t="s">
        <v>25</v>
      </c>
      <c r="J64" s="352"/>
      <c r="K64" s="27" t="s">
        <v>415</v>
      </c>
      <c r="L64" s="76"/>
      <c r="M64" s="221">
        <v>7.4</v>
      </c>
      <c r="N64" s="69">
        <v>10</v>
      </c>
    </row>
    <row r="65" spans="2:14" ht="15" customHeight="1" x14ac:dyDescent="0.25">
      <c r="B65" s="124">
        <v>46</v>
      </c>
      <c r="C65" s="351" t="s">
        <v>2466</v>
      </c>
      <c r="D65" s="352"/>
      <c r="E65" s="190" t="s">
        <v>2951</v>
      </c>
      <c r="F65" s="115">
        <v>4100123523</v>
      </c>
      <c r="G65" s="353" t="s">
        <v>2467</v>
      </c>
      <c r="H65" s="354"/>
      <c r="I65" s="355" t="s">
        <v>25</v>
      </c>
      <c r="J65" s="352"/>
      <c r="K65" s="27" t="s">
        <v>415</v>
      </c>
      <c r="L65" s="76"/>
      <c r="M65" s="221">
        <v>7.4</v>
      </c>
      <c r="N65" s="69">
        <v>10</v>
      </c>
    </row>
    <row r="66" spans="2:14" ht="15" customHeight="1" x14ac:dyDescent="0.25">
      <c r="B66" s="124">
        <v>47</v>
      </c>
      <c r="C66" s="351" t="s">
        <v>2466</v>
      </c>
      <c r="D66" s="352"/>
      <c r="E66" s="190" t="s">
        <v>2951</v>
      </c>
      <c r="F66" s="115">
        <v>4100123523</v>
      </c>
      <c r="G66" s="353" t="s">
        <v>2467</v>
      </c>
      <c r="H66" s="354"/>
      <c r="I66" s="355" t="s">
        <v>25</v>
      </c>
      <c r="J66" s="352"/>
      <c r="K66" s="27" t="s">
        <v>415</v>
      </c>
      <c r="L66" s="76"/>
      <c r="M66" s="221">
        <v>7.4</v>
      </c>
      <c r="N66" s="69">
        <v>10</v>
      </c>
    </row>
    <row r="67" spans="2:14" ht="15" customHeight="1" x14ac:dyDescent="0.25">
      <c r="B67" s="124">
        <v>48</v>
      </c>
      <c r="C67" s="351" t="s">
        <v>2466</v>
      </c>
      <c r="D67" s="352"/>
      <c r="E67" s="190" t="s">
        <v>2951</v>
      </c>
      <c r="F67" s="115">
        <v>4100123523</v>
      </c>
      <c r="G67" s="353" t="s">
        <v>2467</v>
      </c>
      <c r="H67" s="354"/>
      <c r="I67" s="355" t="s">
        <v>25</v>
      </c>
      <c r="J67" s="352"/>
      <c r="K67" s="27" t="s">
        <v>415</v>
      </c>
      <c r="L67" s="76"/>
      <c r="M67" s="221">
        <v>7.4</v>
      </c>
      <c r="N67" s="69">
        <v>10</v>
      </c>
    </row>
    <row r="68" spans="2:14" ht="15" x14ac:dyDescent="0.25">
      <c r="B68" s="173" t="s">
        <v>57</v>
      </c>
      <c r="C68" s="50"/>
      <c r="D68" s="61"/>
      <c r="E68" s="145"/>
      <c r="F68" s="50"/>
      <c r="G68" s="63"/>
      <c r="H68" s="62"/>
      <c r="I68" s="50"/>
      <c r="J68" s="61"/>
      <c r="K68" s="8"/>
      <c r="L68" s="50"/>
      <c r="M68" s="217">
        <f>SUM(M69:M84)+10</f>
        <v>128.40000000000003</v>
      </c>
      <c r="N68" s="90"/>
    </row>
    <row r="69" spans="2:14" ht="15" customHeight="1" x14ac:dyDescent="0.25">
      <c r="B69" s="124">
        <v>49</v>
      </c>
      <c r="C69" s="351" t="s">
        <v>2466</v>
      </c>
      <c r="D69" s="352"/>
      <c r="E69" s="190" t="s">
        <v>2951</v>
      </c>
      <c r="F69" s="115">
        <v>4100123523</v>
      </c>
      <c r="G69" s="353" t="s">
        <v>2467</v>
      </c>
      <c r="H69" s="354"/>
      <c r="I69" s="355" t="s">
        <v>25</v>
      </c>
      <c r="J69" s="352"/>
      <c r="K69" s="27" t="s">
        <v>415</v>
      </c>
      <c r="L69" s="76"/>
      <c r="M69" s="221">
        <v>7.4</v>
      </c>
      <c r="N69" s="69">
        <v>10</v>
      </c>
    </row>
    <row r="70" spans="2:14" ht="15" customHeight="1" x14ac:dyDescent="0.25">
      <c r="B70" s="124">
        <v>50</v>
      </c>
      <c r="C70" s="351" t="s">
        <v>2466</v>
      </c>
      <c r="D70" s="352"/>
      <c r="E70" s="190" t="s">
        <v>2951</v>
      </c>
      <c r="F70" s="115">
        <v>4100123523</v>
      </c>
      <c r="G70" s="353" t="s">
        <v>2467</v>
      </c>
      <c r="H70" s="354"/>
      <c r="I70" s="355" t="s">
        <v>25</v>
      </c>
      <c r="J70" s="352"/>
      <c r="K70" s="27" t="s">
        <v>415</v>
      </c>
      <c r="L70" s="76"/>
      <c r="M70" s="221">
        <v>7.4</v>
      </c>
      <c r="N70" s="69">
        <v>10</v>
      </c>
    </row>
    <row r="71" spans="2:14" ht="15" customHeight="1" x14ac:dyDescent="0.25">
      <c r="B71" s="124">
        <v>51</v>
      </c>
      <c r="C71" s="351" t="s">
        <v>2466</v>
      </c>
      <c r="D71" s="352"/>
      <c r="E71" s="190" t="s">
        <v>2951</v>
      </c>
      <c r="F71" s="115">
        <v>4100123523</v>
      </c>
      <c r="G71" s="353" t="s">
        <v>2467</v>
      </c>
      <c r="H71" s="354"/>
      <c r="I71" s="355" t="s">
        <v>25</v>
      </c>
      <c r="J71" s="352"/>
      <c r="K71" s="27" t="s">
        <v>415</v>
      </c>
      <c r="L71" s="76"/>
      <c r="M71" s="221">
        <v>7.4</v>
      </c>
      <c r="N71" s="69">
        <v>10</v>
      </c>
    </row>
    <row r="72" spans="2:14" ht="15" customHeight="1" x14ac:dyDescent="0.25">
      <c r="B72" s="124">
        <v>52</v>
      </c>
      <c r="C72" s="351" t="s">
        <v>2466</v>
      </c>
      <c r="D72" s="352"/>
      <c r="E72" s="190" t="s">
        <v>2951</v>
      </c>
      <c r="F72" s="115">
        <v>4100123523</v>
      </c>
      <c r="G72" s="353" t="s">
        <v>2467</v>
      </c>
      <c r="H72" s="354"/>
      <c r="I72" s="355" t="s">
        <v>25</v>
      </c>
      <c r="J72" s="352"/>
      <c r="K72" s="27" t="s">
        <v>415</v>
      </c>
      <c r="L72" s="76"/>
      <c r="M72" s="221">
        <v>7.4</v>
      </c>
      <c r="N72" s="69">
        <v>10</v>
      </c>
    </row>
    <row r="73" spans="2:14" ht="15" customHeight="1" x14ac:dyDescent="0.25">
      <c r="B73" s="124">
        <v>53</v>
      </c>
      <c r="C73" s="351" t="s">
        <v>2466</v>
      </c>
      <c r="D73" s="352"/>
      <c r="E73" s="190" t="s">
        <v>2951</v>
      </c>
      <c r="F73" s="115">
        <v>4100123523</v>
      </c>
      <c r="G73" s="353" t="s">
        <v>2467</v>
      </c>
      <c r="H73" s="354"/>
      <c r="I73" s="355" t="s">
        <v>25</v>
      </c>
      <c r="J73" s="352"/>
      <c r="K73" s="27" t="s">
        <v>415</v>
      </c>
      <c r="L73" s="76"/>
      <c r="M73" s="221">
        <v>7.4</v>
      </c>
      <c r="N73" s="69">
        <v>10</v>
      </c>
    </row>
    <row r="74" spans="2:14" ht="15" customHeight="1" x14ac:dyDescent="0.25">
      <c r="B74" s="124">
        <v>54</v>
      </c>
      <c r="C74" s="351" t="s">
        <v>2466</v>
      </c>
      <c r="D74" s="352"/>
      <c r="E74" s="190" t="s">
        <v>2951</v>
      </c>
      <c r="F74" s="115">
        <v>4100123523</v>
      </c>
      <c r="G74" s="353" t="s">
        <v>2467</v>
      </c>
      <c r="H74" s="354"/>
      <c r="I74" s="355" t="s">
        <v>25</v>
      </c>
      <c r="J74" s="352"/>
      <c r="K74" s="27" t="s">
        <v>415</v>
      </c>
      <c r="L74" s="76"/>
      <c r="M74" s="221">
        <v>7.4</v>
      </c>
      <c r="N74" s="69">
        <v>10</v>
      </c>
    </row>
    <row r="75" spans="2:14" ht="15" customHeight="1" x14ac:dyDescent="0.25">
      <c r="B75" s="124">
        <v>55</v>
      </c>
      <c r="C75" s="351" t="s">
        <v>2466</v>
      </c>
      <c r="D75" s="352"/>
      <c r="E75" s="190" t="s">
        <v>2951</v>
      </c>
      <c r="F75" s="115">
        <v>4100123523</v>
      </c>
      <c r="G75" s="353" t="s">
        <v>2467</v>
      </c>
      <c r="H75" s="354"/>
      <c r="I75" s="355" t="s">
        <v>25</v>
      </c>
      <c r="J75" s="352"/>
      <c r="K75" s="27" t="s">
        <v>415</v>
      </c>
      <c r="L75" s="76"/>
      <c r="M75" s="221">
        <v>7.4</v>
      </c>
      <c r="N75" s="69">
        <v>10</v>
      </c>
    </row>
    <row r="76" spans="2:14" ht="15" customHeight="1" x14ac:dyDescent="0.25">
      <c r="B76" s="124">
        <v>56</v>
      </c>
      <c r="C76" s="351" t="s">
        <v>2466</v>
      </c>
      <c r="D76" s="352"/>
      <c r="E76" s="190" t="s">
        <v>2951</v>
      </c>
      <c r="F76" s="115">
        <v>4100123523</v>
      </c>
      <c r="G76" s="353" t="s">
        <v>2467</v>
      </c>
      <c r="H76" s="354"/>
      <c r="I76" s="355" t="s">
        <v>25</v>
      </c>
      <c r="J76" s="352"/>
      <c r="K76" s="27" t="s">
        <v>415</v>
      </c>
      <c r="L76" s="76"/>
      <c r="M76" s="221">
        <v>7.4</v>
      </c>
      <c r="N76" s="69">
        <v>10</v>
      </c>
    </row>
    <row r="77" spans="2:14" ht="15" customHeight="1" x14ac:dyDescent="0.25">
      <c r="B77" s="124">
        <v>57</v>
      </c>
      <c r="C77" s="351" t="s">
        <v>2466</v>
      </c>
      <c r="D77" s="352"/>
      <c r="E77" s="190" t="s">
        <v>2951</v>
      </c>
      <c r="F77" s="115">
        <v>4100123523</v>
      </c>
      <c r="G77" s="353" t="s">
        <v>2467</v>
      </c>
      <c r="H77" s="354"/>
      <c r="I77" s="355" t="s">
        <v>25</v>
      </c>
      <c r="J77" s="352"/>
      <c r="K77" s="27" t="s">
        <v>415</v>
      </c>
      <c r="L77" s="76"/>
      <c r="M77" s="221">
        <v>7.4</v>
      </c>
      <c r="N77" s="69">
        <v>10</v>
      </c>
    </row>
    <row r="78" spans="2:14" ht="15" customHeight="1" x14ac:dyDescent="0.25">
      <c r="B78" s="124">
        <v>58</v>
      </c>
      <c r="C78" s="351" t="s">
        <v>2466</v>
      </c>
      <c r="D78" s="352"/>
      <c r="E78" s="190" t="s">
        <v>2951</v>
      </c>
      <c r="F78" s="115">
        <v>4100123523</v>
      </c>
      <c r="G78" s="353" t="s">
        <v>2467</v>
      </c>
      <c r="H78" s="354"/>
      <c r="I78" s="355" t="s">
        <v>25</v>
      </c>
      <c r="J78" s="352"/>
      <c r="K78" s="27" t="s">
        <v>415</v>
      </c>
      <c r="L78" s="76"/>
      <c r="M78" s="221">
        <v>7.4</v>
      </c>
      <c r="N78" s="69">
        <v>10</v>
      </c>
    </row>
    <row r="79" spans="2:14" ht="15" customHeight="1" x14ac:dyDescent="0.25">
      <c r="B79" s="124">
        <v>59</v>
      </c>
      <c r="C79" s="351" t="s">
        <v>2466</v>
      </c>
      <c r="D79" s="352"/>
      <c r="E79" s="190" t="s">
        <v>2951</v>
      </c>
      <c r="F79" s="115">
        <v>4100123523</v>
      </c>
      <c r="G79" s="353" t="s">
        <v>2467</v>
      </c>
      <c r="H79" s="354"/>
      <c r="I79" s="355" t="s">
        <v>25</v>
      </c>
      <c r="J79" s="352"/>
      <c r="K79" s="27" t="s">
        <v>415</v>
      </c>
      <c r="L79" s="76"/>
      <c r="M79" s="221">
        <v>7.4</v>
      </c>
      <c r="N79" s="69">
        <v>10</v>
      </c>
    </row>
    <row r="80" spans="2:14" ht="15" customHeight="1" x14ac:dyDescent="0.25">
      <c r="B80" s="124">
        <v>60</v>
      </c>
      <c r="C80" s="351" t="s">
        <v>2466</v>
      </c>
      <c r="D80" s="352"/>
      <c r="E80" s="190" t="s">
        <v>2951</v>
      </c>
      <c r="F80" s="115">
        <v>4100123523</v>
      </c>
      <c r="G80" s="353" t="s">
        <v>2467</v>
      </c>
      <c r="H80" s="354"/>
      <c r="I80" s="355" t="s">
        <v>25</v>
      </c>
      <c r="J80" s="352"/>
      <c r="K80" s="27" t="s">
        <v>415</v>
      </c>
      <c r="L80" s="76"/>
      <c r="M80" s="221">
        <v>7.4</v>
      </c>
      <c r="N80" s="69">
        <v>10</v>
      </c>
    </row>
    <row r="81" spans="2:14" ht="15" customHeight="1" x14ac:dyDescent="0.25">
      <c r="B81" s="124">
        <v>61</v>
      </c>
      <c r="C81" s="351" t="s">
        <v>2466</v>
      </c>
      <c r="D81" s="352"/>
      <c r="E81" s="190" t="s">
        <v>2951</v>
      </c>
      <c r="F81" s="115">
        <v>4100123523</v>
      </c>
      <c r="G81" s="353" t="s">
        <v>2467</v>
      </c>
      <c r="H81" s="354"/>
      <c r="I81" s="355" t="s">
        <v>25</v>
      </c>
      <c r="J81" s="352"/>
      <c r="K81" s="27" t="s">
        <v>415</v>
      </c>
      <c r="L81" s="76"/>
      <c r="M81" s="221">
        <v>7.4</v>
      </c>
      <c r="N81" s="69">
        <v>10</v>
      </c>
    </row>
    <row r="82" spans="2:14" ht="15" customHeight="1" x14ac:dyDescent="0.25">
      <c r="B82" s="124">
        <v>62</v>
      </c>
      <c r="C82" s="351" t="s">
        <v>2466</v>
      </c>
      <c r="D82" s="352"/>
      <c r="E82" s="190" t="s">
        <v>2951</v>
      </c>
      <c r="F82" s="115">
        <v>4100123523</v>
      </c>
      <c r="G82" s="353" t="s">
        <v>2467</v>
      </c>
      <c r="H82" s="354"/>
      <c r="I82" s="355" t="s">
        <v>25</v>
      </c>
      <c r="J82" s="352"/>
      <c r="K82" s="27" t="s">
        <v>415</v>
      </c>
      <c r="L82" s="76"/>
      <c r="M82" s="221">
        <v>7.4</v>
      </c>
      <c r="N82" s="69">
        <v>10</v>
      </c>
    </row>
    <row r="83" spans="2:14" ht="15" customHeight="1" x14ac:dyDescent="0.25">
      <c r="B83" s="124">
        <v>63</v>
      </c>
      <c r="C83" s="351" t="s">
        <v>2466</v>
      </c>
      <c r="D83" s="352"/>
      <c r="E83" s="190" t="s">
        <v>2951</v>
      </c>
      <c r="F83" s="115">
        <v>4100123523</v>
      </c>
      <c r="G83" s="353" t="s">
        <v>2467</v>
      </c>
      <c r="H83" s="354"/>
      <c r="I83" s="355" t="s">
        <v>25</v>
      </c>
      <c r="J83" s="352"/>
      <c r="K83" s="27" t="s">
        <v>415</v>
      </c>
      <c r="L83" s="76"/>
      <c r="M83" s="221">
        <v>7.4</v>
      </c>
      <c r="N83" s="69">
        <v>10</v>
      </c>
    </row>
    <row r="84" spans="2:14" ht="15" customHeight="1" x14ac:dyDescent="0.25">
      <c r="B84" s="124">
        <v>64</v>
      </c>
      <c r="C84" s="351" t="s">
        <v>2466</v>
      </c>
      <c r="D84" s="352"/>
      <c r="E84" s="190" t="s">
        <v>2951</v>
      </c>
      <c r="F84" s="115">
        <v>4100123523</v>
      </c>
      <c r="G84" s="353" t="s">
        <v>2467</v>
      </c>
      <c r="H84" s="354"/>
      <c r="I84" s="355" t="s">
        <v>25</v>
      </c>
      <c r="J84" s="352"/>
      <c r="K84" s="27" t="s">
        <v>415</v>
      </c>
      <c r="L84" s="76"/>
      <c r="M84" s="221">
        <v>7.4</v>
      </c>
      <c r="N84" s="69">
        <v>10</v>
      </c>
    </row>
    <row r="85" spans="2:14" ht="15" x14ac:dyDescent="0.25">
      <c r="B85" s="173" t="s">
        <v>57</v>
      </c>
      <c r="C85" s="50"/>
      <c r="D85" s="61"/>
      <c r="E85" s="145"/>
      <c r="F85" s="50"/>
      <c r="G85" s="63"/>
      <c r="H85" s="62"/>
      <c r="I85" s="50"/>
      <c r="J85" s="61"/>
      <c r="K85" s="8"/>
      <c r="L85" s="50"/>
      <c r="M85" s="217">
        <f>SUM(M86:M91)+10</f>
        <v>47.24</v>
      </c>
      <c r="N85" s="90"/>
    </row>
    <row r="86" spans="2:14" ht="15" customHeight="1" x14ac:dyDescent="0.25">
      <c r="B86" s="124">
        <v>65</v>
      </c>
      <c r="C86" s="351" t="s">
        <v>2466</v>
      </c>
      <c r="D86" s="352"/>
      <c r="E86" s="190" t="s">
        <v>2951</v>
      </c>
      <c r="F86" s="115">
        <v>4100123523</v>
      </c>
      <c r="G86" s="353" t="s">
        <v>2467</v>
      </c>
      <c r="H86" s="354"/>
      <c r="I86" s="355" t="s">
        <v>25</v>
      </c>
      <c r="J86" s="352"/>
      <c r="K86" s="27" t="s">
        <v>415</v>
      </c>
      <c r="L86" s="76"/>
      <c r="M86" s="221">
        <v>7.4</v>
      </c>
      <c r="N86" s="69">
        <v>10</v>
      </c>
    </row>
    <row r="87" spans="2:14" ht="15" customHeight="1" x14ac:dyDescent="0.25">
      <c r="B87" s="124">
        <v>66</v>
      </c>
      <c r="C87" s="351" t="s">
        <v>2466</v>
      </c>
      <c r="D87" s="352"/>
      <c r="E87" s="190" t="s">
        <v>2951</v>
      </c>
      <c r="F87" s="115">
        <v>4100123523</v>
      </c>
      <c r="G87" s="353" t="s">
        <v>2467</v>
      </c>
      <c r="H87" s="354"/>
      <c r="I87" s="355" t="s">
        <v>25</v>
      </c>
      <c r="J87" s="352"/>
      <c r="K87" s="27" t="s">
        <v>415</v>
      </c>
      <c r="L87" s="76"/>
      <c r="M87" s="221">
        <v>7.4</v>
      </c>
      <c r="N87" s="69">
        <v>10</v>
      </c>
    </row>
    <row r="88" spans="2:14" ht="15" customHeight="1" x14ac:dyDescent="0.25">
      <c r="B88" s="124">
        <v>67</v>
      </c>
      <c r="C88" s="351" t="s">
        <v>2466</v>
      </c>
      <c r="D88" s="352"/>
      <c r="E88" s="190" t="s">
        <v>2951</v>
      </c>
      <c r="F88" s="115">
        <v>4100123523</v>
      </c>
      <c r="G88" s="353" t="s">
        <v>2467</v>
      </c>
      <c r="H88" s="354"/>
      <c r="I88" s="355" t="s">
        <v>25</v>
      </c>
      <c r="J88" s="352"/>
      <c r="K88" s="27" t="s">
        <v>415</v>
      </c>
      <c r="L88" s="76"/>
      <c r="M88" s="221">
        <v>7.4</v>
      </c>
      <c r="N88" s="69">
        <v>10</v>
      </c>
    </row>
    <row r="89" spans="2:14" ht="15" customHeight="1" x14ac:dyDescent="0.25">
      <c r="B89" s="124">
        <v>68</v>
      </c>
      <c r="C89" s="351" t="s">
        <v>2466</v>
      </c>
      <c r="D89" s="352"/>
      <c r="E89" s="190" t="s">
        <v>2951</v>
      </c>
      <c r="F89" s="115">
        <v>4100123523</v>
      </c>
      <c r="G89" s="353" t="s">
        <v>2467</v>
      </c>
      <c r="H89" s="354"/>
      <c r="I89" s="355" t="s">
        <v>25</v>
      </c>
      <c r="J89" s="352"/>
      <c r="K89" s="27" t="s">
        <v>415</v>
      </c>
      <c r="L89" s="76"/>
      <c r="M89" s="221">
        <v>7.4</v>
      </c>
      <c r="N89" s="69">
        <v>10</v>
      </c>
    </row>
    <row r="90" spans="2:14" ht="15" customHeight="1" x14ac:dyDescent="0.25">
      <c r="B90" s="124">
        <v>69</v>
      </c>
      <c r="C90" s="351" t="s">
        <v>2466</v>
      </c>
      <c r="D90" s="352"/>
      <c r="E90" s="190" t="s">
        <v>2951</v>
      </c>
      <c r="F90" s="115">
        <v>4100123523</v>
      </c>
      <c r="G90" s="353" t="s">
        <v>2467</v>
      </c>
      <c r="H90" s="354"/>
      <c r="I90" s="355" t="s">
        <v>25</v>
      </c>
      <c r="J90" s="352"/>
      <c r="K90" s="27" t="s">
        <v>415</v>
      </c>
      <c r="L90" s="76"/>
      <c r="M90" s="221">
        <v>7.64</v>
      </c>
      <c r="N90" s="69">
        <v>11</v>
      </c>
    </row>
    <row r="91" spans="2:14" ht="15" customHeight="1" x14ac:dyDescent="0.25">
      <c r="B91" s="124"/>
      <c r="C91" s="351"/>
      <c r="D91" s="352"/>
      <c r="E91" s="190"/>
      <c r="F91" s="115"/>
      <c r="G91" s="353"/>
      <c r="H91" s="354"/>
      <c r="I91" s="355"/>
      <c r="J91" s="352"/>
      <c r="K91" s="27"/>
      <c r="L91" s="76"/>
      <c r="M91" s="221"/>
      <c r="N91" s="69"/>
    </row>
    <row r="92" spans="2:14" ht="15" customHeight="1" x14ac:dyDescent="0.25">
      <c r="B92" s="76"/>
      <c r="C92" s="351"/>
      <c r="D92" s="352"/>
      <c r="E92" s="214"/>
      <c r="F92" s="115"/>
      <c r="G92" s="353"/>
      <c r="H92" s="354"/>
      <c r="I92" s="355"/>
      <c r="J92" s="352"/>
      <c r="K92" s="27"/>
      <c r="L92" s="76"/>
      <c r="M92" s="220"/>
      <c r="N92" s="69"/>
    </row>
    <row r="93" spans="2:14" ht="15" x14ac:dyDescent="0.25">
      <c r="B93" s="20"/>
      <c r="C93" s="168"/>
      <c r="D93" s="41"/>
      <c r="E93" s="41"/>
      <c r="F93" s="41"/>
      <c r="G93" s="41"/>
      <c r="I93" s="20"/>
      <c r="J93" s="45"/>
      <c r="K93" s="1"/>
      <c r="L93" s="20"/>
      <c r="M93" s="222">
        <f>SUM(M18:M33)+SUM(M35:M50)+SUM(M52:M67)+SUM(M69:M84)+SUM(M86:M90)</f>
        <v>509.14000000000016</v>
      </c>
    </row>
    <row r="94" spans="2:14" ht="15.75" x14ac:dyDescent="0.25">
      <c r="B94" s="356" t="s">
        <v>29</v>
      </c>
      <c r="C94" s="357"/>
      <c r="D94" s="357"/>
      <c r="E94" s="357"/>
      <c r="F94" s="357"/>
      <c r="G94" s="357"/>
      <c r="H94" s="357"/>
      <c r="I94" s="357"/>
      <c r="J94" s="357"/>
      <c r="K94" s="357"/>
      <c r="L94" s="227"/>
      <c r="M94" s="223"/>
      <c r="N94" s="228">
        <f>SUM(N18:N92)</f>
        <v>688</v>
      </c>
    </row>
    <row r="95" spans="2:14" ht="15" x14ac:dyDescent="0.25">
      <c r="B95" s="20"/>
      <c r="C95" s="20"/>
      <c r="D95" s="45"/>
      <c r="E95" s="45"/>
      <c r="F95" s="20"/>
      <c r="G95" s="3"/>
      <c r="I95" s="20"/>
      <c r="J95" s="45"/>
      <c r="K95" s="1"/>
      <c r="L95" s="20"/>
      <c r="M95" s="224"/>
    </row>
    <row r="96" spans="2:14" ht="15" customHeight="1" x14ac:dyDescent="0.25">
      <c r="B96" s="1"/>
      <c r="C96" s="1" t="s">
        <v>49</v>
      </c>
      <c r="D96" s="1" t="s">
        <v>2952</v>
      </c>
      <c r="G96" s="1"/>
      <c r="H96" s="1"/>
      <c r="I96" s="1"/>
      <c r="J96" s="1"/>
      <c r="K96" s="1"/>
      <c r="L96" s="20"/>
      <c r="M96" s="20"/>
    </row>
    <row r="97" spans="2:13" s="45" customFormat="1" ht="15" x14ac:dyDescent="0.25">
      <c r="B97" s="1"/>
      <c r="C97" s="1" t="s">
        <v>2955</v>
      </c>
      <c r="D97" s="23"/>
      <c r="E97" s="23"/>
      <c r="F97" s="1"/>
      <c r="G97" s="1"/>
      <c r="H97" s="1"/>
      <c r="I97" s="1"/>
      <c r="J97" s="1"/>
      <c r="K97" s="1"/>
      <c r="L97" s="20"/>
      <c r="M97" s="20"/>
    </row>
    <row r="98" spans="2:13" s="45" customFormat="1" ht="15" x14ac:dyDescent="0.25">
      <c r="B98" s="1"/>
      <c r="C98" s="1" t="s">
        <v>1266</v>
      </c>
      <c r="D98" s="3"/>
      <c r="E98" s="3"/>
      <c r="F98" s="1"/>
      <c r="G98" s="1"/>
      <c r="H98" s="1"/>
      <c r="I98" s="1"/>
      <c r="J98" s="1"/>
      <c r="K98" s="1"/>
      <c r="L98" s="20"/>
      <c r="M98" s="20"/>
    </row>
    <row r="99" spans="2:13" s="45" customFormat="1" ht="15" x14ac:dyDescent="0.25">
      <c r="B99" s="1"/>
      <c r="C99" s="1" t="s">
        <v>2953</v>
      </c>
      <c r="D99" s="23"/>
      <c r="E99" s="23"/>
      <c r="F99" s="1"/>
      <c r="G99" s="1"/>
      <c r="H99" s="1"/>
      <c r="I99" s="1"/>
      <c r="J99" s="1"/>
      <c r="K99" s="1"/>
      <c r="L99" s="20"/>
      <c r="M99" s="20"/>
    </row>
    <row r="100" spans="2:13" s="45" customFormat="1" ht="15" x14ac:dyDescent="0.25">
      <c r="B100" s="1"/>
      <c r="C100" s="1" t="s">
        <v>2954</v>
      </c>
      <c r="D100" s="1"/>
      <c r="E100" s="1"/>
      <c r="F100" s="1"/>
      <c r="G100" s="1"/>
      <c r="H100" s="1"/>
      <c r="I100" s="1"/>
      <c r="J100" s="1"/>
      <c r="K100" s="1"/>
      <c r="L100" s="20"/>
      <c r="M100" s="20"/>
    </row>
    <row r="101" spans="2:13" s="45" customFormat="1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0"/>
      <c r="M101" s="20"/>
    </row>
    <row r="102" spans="2:13" s="45" customFormat="1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0"/>
      <c r="M102" s="20"/>
    </row>
    <row r="103" spans="2:13" s="45" customFormat="1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0"/>
      <c r="M103" s="20"/>
    </row>
    <row r="104" spans="2:13" s="45" customFormat="1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0"/>
      <c r="M104" s="20"/>
    </row>
    <row r="105" spans="2:13" s="45" customFormat="1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0"/>
      <c r="M105" s="20"/>
    </row>
    <row r="106" spans="2:13" s="45" customFormat="1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0"/>
      <c r="M106" s="20"/>
    </row>
    <row r="107" spans="2:13" s="45" customFormat="1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0"/>
      <c r="M107" s="20"/>
    </row>
    <row r="108" spans="2:13" s="45" customFormat="1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0"/>
      <c r="M108" s="20"/>
    </row>
    <row r="109" spans="2:13" s="45" customFormat="1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0"/>
      <c r="M109" s="20"/>
    </row>
    <row r="110" spans="2:13" s="45" customFormat="1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0"/>
      <c r="M110" s="20"/>
    </row>
    <row r="111" spans="2:13" s="45" customFormat="1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0"/>
      <c r="M111" s="20"/>
    </row>
    <row r="112" spans="2:13" s="45" customFormat="1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0"/>
      <c r="M112" s="20"/>
    </row>
    <row r="113" spans="2:13" s="45" customFormat="1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0"/>
      <c r="M113" s="20"/>
    </row>
    <row r="114" spans="2:13" s="45" customFormat="1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0"/>
      <c r="M114" s="20"/>
    </row>
    <row r="115" spans="2:13" s="45" customFormat="1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"/>
      <c r="M115" s="20"/>
    </row>
    <row r="116" spans="2:13" s="45" customFormat="1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0"/>
      <c r="M116" s="20"/>
    </row>
    <row r="360" ht="8.25" customHeight="1" x14ac:dyDescent="0.2"/>
    <row r="362" ht="8.25" customHeight="1" x14ac:dyDescent="0.2"/>
    <row r="364" ht="9" customHeight="1" x14ac:dyDescent="0.2"/>
    <row r="366" ht="7.5" customHeight="1" x14ac:dyDescent="0.2"/>
    <row r="368" ht="6.75" customHeight="1" x14ac:dyDescent="0.2"/>
    <row r="370" ht="7.5" customHeight="1" x14ac:dyDescent="0.2"/>
    <row r="372" ht="9" customHeight="1" x14ac:dyDescent="0.2"/>
    <row r="374" ht="7.5" customHeight="1" x14ac:dyDescent="0.2"/>
    <row r="376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219">
    <mergeCell ref="C23:D23"/>
    <mergeCell ref="G23:H23"/>
    <mergeCell ref="I23:J23"/>
    <mergeCell ref="E12:F12"/>
    <mergeCell ref="L14:M14"/>
    <mergeCell ref="C16:D16"/>
    <mergeCell ref="G16:H16"/>
    <mergeCell ref="I16:J16"/>
    <mergeCell ref="C18:D18"/>
    <mergeCell ref="G18:H18"/>
    <mergeCell ref="I18:J18"/>
    <mergeCell ref="C19:D19"/>
    <mergeCell ref="G19:H19"/>
    <mergeCell ref="I19:J19"/>
    <mergeCell ref="C21:D21"/>
    <mergeCell ref="G21:H21"/>
    <mergeCell ref="I21:J21"/>
    <mergeCell ref="C22:D22"/>
    <mergeCell ref="G22:H22"/>
    <mergeCell ref="I22:J22"/>
    <mergeCell ref="C20:D20"/>
    <mergeCell ref="G20:H20"/>
    <mergeCell ref="I20:J20"/>
    <mergeCell ref="C24:D24"/>
    <mergeCell ref="G24:H24"/>
    <mergeCell ref="I24:J24"/>
    <mergeCell ref="C92:D92"/>
    <mergeCell ref="G92:H92"/>
    <mergeCell ref="I92:J92"/>
    <mergeCell ref="C25:D25"/>
    <mergeCell ref="G25:H25"/>
    <mergeCell ref="I25:J25"/>
    <mergeCell ref="C26:D26"/>
    <mergeCell ref="G26:H26"/>
    <mergeCell ref="I26:J26"/>
    <mergeCell ref="C27:D27"/>
    <mergeCell ref="G27:H27"/>
    <mergeCell ref="I27:J27"/>
    <mergeCell ref="C28:D28"/>
    <mergeCell ref="G28:H28"/>
    <mergeCell ref="I28:J28"/>
    <mergeCell ref="I35:J35"/>
    <mergeCell ref="C40:D40"/>
    <mergeCell ref="G40:H40"/>
    <mergeCell ref="I40:J40"/>
    <mergeCell ref="C41:D41"/>
    <mergeCell ref="G41:H41"/>
    <mergeCell ref="B94:K94"/>
    <mergeCell ref="C31:D31"/>
    <mergeCell ref="G31:H31"/>
    <mergeCell ref="I31:J31"/>
    <mergeCell ref="C32:D32"/>
    <mergeCell ref="G32:H32"/>
    <mergeCell ref="I32:J32"/>
    <mergeCell ref="C29:D29"/>
    <mergeCell ref="G29:H29"/>
    <mergeCell ref="I29:J29"/>
    <mergeCell ref="C30:D30"/>
    <mergeCell ref="G30:H30"/>
    <mergeCell ref="I30:J30"/>
    <mergeCell ref="C36:D36"/>
    <mergeCell ref="G36:H36"/>
    <mergeCell ref="I36:J36"/>
    <mergeCell ref="C37:D37"/>
    <mergeCell ref="G37:H37"/>
    <mergeCell ref="I37:J37"/>
    <mergeCell ref="C33:D33"/>
    <mergeCell ref="G33:H33"/>
    <mergeCell ref="I33:J33"/>
    <mergeCell ref="C35:D35"/>
    <mergeCell ref="G35:H35"/>
    <mergeCell ref="I41:J41"/>
    <mergeCell ref="C38:D38"/>
    <mergeCell ref="G38:H38"/>
    <mergeCell ref="I38:J38"/>
    <mergeCell ref="C39:D39"/>
    <mergeCell ref="G39:H39"/>
    <mergeCell ref="I39:J39"/>
    <mergeCell ref="C44:D44"/>
    <mergeCell ref="G44:H44"/>
    <mergeCell ref="I44:J44"/>
    <mergeCell ref="C45:D45"/>
    <mergeCell ref="G45:H45"/>
    <mergeCell ref="I45:J45"/>
    <mergeCell ref="C42:D42"/>
    <mergeCell ref="G42:H42"/>
    <mergeCell ref="I42:J42"/>
    <mergeCell ref="C43:D43"/>
    <mergeCell ref="G43:H43"/>
    <mergeCell ref="I43:J43"/>
    <mergeCell ref="C46:D46"/>
    <mergeCell ref="G46:H46"/>
    <mergeCell ref="I46:J46"/>
    <mergeCell ref="C48:D48"/>
    <mergeCell ref="G48:H48"/>
    <mergeCell ref="I48:J48"/>
    <mergeCell ref="C49:D49"/>
    <mergeCell ref="C53:D53"/>
    <mergeCell ref="G53:H53"/>
    <mergeCell ref="I53:J53"/>
    <mergeCell ref="C47:D47"/>
    <mergeCell ref="G47:H47"/>
    <mergeCell ref="I47:J47"/>
    <mergeCell ref="C50:D50"/>
    <mergeCell ref="G50:H50"/>
    <mergeCell ref="I50:J50"/>
    <mergeCell ref="G49:H49"/>
    <mergeCell ref="I49:J49"/>
    <mergeCell ref="C52:D52"/>
    <mergeCell ref="G52:H52"/>
    <mergeCell ref="I52:J52"/>
    <mergeCell ref="C54:D54"/>
    <mergeCell ref="G54:H54"/>
    <mergeCell ref="I54:J54"/>
    <mergeCell ref="C91:D91"/>
    <mergeCell ref="G91:H91"/>
    <mergeCell ref="I91:J91"/>
    <mergeCell ref="C90:D90"/>
    <mergeCell ref="G90:H90"/>
    <mergeCell ref="I90:J90"/>
    <mergeCell ref="C55:D55"/>
    <mergeCell ref="G55:H55"/>
    <mergeCell ref="I55:J55"/>
    <mergeCell ref="C56:D56"/>
    <mergeCell ref="C59:D59"/>
    <mergeCell ref="G59:H59"/>
    <mergeCell ref="I59:J59"/>
    <mergeCell ref="C60:D60"/>
    <mergeCell ref="G60:H60"/>
    <mergeCell ref="I60:J60"/>
    <mergeCell ref="G56:H56"/>
    <mergeCell ref="I56:J56"/>
    <mergeCell ref="C57:D57"/>
    <mergeCell ref="G57:H57"/>
    <mergeCell ref="I57:J57"/>
    <mergeCell ref="C58:D58"/>
    <mergeCell ref="G58:H58"/>
    <mergeCell ref="I58:J58"/>
    <mergeCell ref="C63:D63"/>
    <mergeCell ref="G63:H63"/>
    <mergeCell ref="I63:J63"/>
    <mergeCell ref="C64:D64"/>
    <mergeCell ref="G64:H64"/>
    <mergeCell ref="I64:J64"/>
    <mergeCell ref="C61:D61"/>
    <mergeCell ref="G61:H61"/>
    <mergeCell ref="I61:J61"/>
    <mergeCell ref="C62:D62"/>
    <mergeCell ref="G62:H62"/>
    <mergeCell ref="I62:J62"/>
    <mergeCell ref="C67:D67"/>
    <mergeCell ref="G67:H67"/>
    <mergeCell ref="I67:J67"/>
    <mergeCell ref="C69:D69"/>
    <mergeCell ref="G69:H69"/>
    <mergeCell ref="I69:J69"/>
    <mergeCell ref="C65:D65"/>
    <mergeCell ref="G65:H65"/>
    <mergeCell ref="I65:J65"/>
    <mergeCell ref="C66:D66"/>
    <mergeCell ref="G66:H66"/>
    <mergeCell ref="I66:J66"/>
    <mergeCell ref="C72:D72"/>
    <mergeCell ref="G72:H72"/>
    <mergeCell ref="I72:J72"/>
    <mergeCell ref="C73:D73"/>
    <mergeCell ref="G73:H73"/>
    <mergeCell ref="I73:J73"/>
    <mergeCell ref="C70:D70"/>
    <mergeCell ref="G70:H70"/>
    <mergeCell ref="I70:J70"/>
    <mergeCell ref="C71:D71"/>
    <mergeCell ref="G71:H71"/>
    <mergeCell ref="I71:J71"/>
    <mergeCell ref="C76:D76"/>
    <mergeCell ref="G76:H76"/>
    <mergeCell ref="I76:J76"/>
    <mergeCell ref="C77:D77"/>
    <mergeCell ref="G77:H77"/>
    <mergeCell ref="I77:J77"/>
    <mergeCell ref="C74:D74"/>
    <mergeCell ref="G74:H74"/>
    <mergeCell ref="I74:J74"/>
    <mergeCell ref="C75:D75"/>
    <mergeCell ref="G75:H75"/>
    <mergeCell ref="I75:J75"/>
    <mergeCell ref="C80:D80"/>
    <mergeCell ref="G80:H80"/>
    <mergeCell ref="I80:J80"/>
    <mergeCell ref="C81:D81"/>
    <mergeCell ref="G81:H81"/>
    <mergeCell ref="I81:J81"/>
    <mergeCell ref="C78:D78"/>
    <mergeCell ref="G78:H78"/>
    <mergeCell ref="I78:J78"/>
    <mergeCell ref="C79:D79"/>
    <mergeCell ref="G79:H79"/>
    <mergeCell ref="I79:J79"/>
    <mergeCell ref="C84:D84"/>
    <mergeCell ref="G84:H84"/>
    <mergeCell ref="I84:J84"/>
    <mergeCell ref="C86:D86"/>
    <mergeCell ref="G86:H86"/>
    <mergeCell ref="I86:J86"/>
    <mergeCell ref="C82:D82"/>
    <mergeCell ref="G82:H82"/>
    <mergeCell ref="I82:J82"/>
    <mergeCell ref="C83:D83"/>
    <mergeCell ref="G83:H83"/>
    <mergeCell ref="I83:J83"/>
    <mergeCell ref="C89:D89"/>
    <mergeCell ref="G89:H89"/>
    <mergeCell ref="I89:J89"/>
    <mergeCell ref="C87:D87"/>
    <mergeCell ref="G87:H87"/>
    <mergeCell ref="I87:J87"/>
    <mergeCell ref="C88:D88"/>
    <mergeCell ref="G88:H88"/>
    <mergeCell ref="I88:J88"/>
  </mergeCells>
  <hyperlinks>
    <hyperlink ref="L4" r:id="rId1" xr:uid="{213B7BAB-F540-445A-9E84-B534DC764E22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3B8F0-19C1-483C-90F0-077BBE537297}">
  <dimension ref="B1:P332"/>
  <sheetViews>
    <sheetView workbookViewId="0">
      <selection activeCell="D51" sqref="D51:F5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2941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260002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SUM(O18:O33)+7.5</f>
        <v>123.5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2946</v>
      </c>
      <c r="G18" s="369">
        <v>4100123544</v>
      </c>
      <c r="H18" s="370"/>
      <c r="I18" s="371" t="s">
        <v>2467</v>
      </c>
      <c r="J18" s="372"/>
      <c r="K18" s="369" t="s">
        <v>53</v>
      </c>
      <c r="L18" s="368"/>
      <c r="M18" s="7" t="s">
        <v>1584</v>
      </c>
      <c r="N18" s="11"/>
      <c r="O18" s="81">
        <v>7.14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2946</v>
      </c>
      <c r="G19" s="369">
        <v>4100123544</v>
      </c>
      <c r="H19" s="370"/>
      <c r="I19" s="371" t="s">
        <v>2467</v>
      </c>
      <c r="J19" s="372"/>
      <c r="K19" s="369" t="s">
        <v>53</v>
      </c>
      <c r="L19" s="368"/>
      <c r="M19" s="7" t="s">
        <v>1584</v>
      </c>
      <c r="N19" s="11"/>
      <c r="O19" s="81">
        <v>7.14</v>
      </c>
      <c r="P19" s="60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2946</v>
      </c>
      <c r="G20" s="369">
        <v>4100123544</v>
      </c>
      <c r="H20" s="370"/>
      <c r="I20" s="371" t="s">
        <v>2467</v>
      </c>
      <c r="J20" s="372"/>
      <c r="K20" s="369" t="s">
        <v>53</v>
      </c>
      <c r="L20" s="368"/>
      <c r="M20" s="7" t="s">
        <v>1584</v>
      </c>
      <c r="N20" s="11"/>
      <c r="O20" s="81">
        <v>7.14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2946</v>
      </c>
      <c r="G21" s="369">
        <v>4100123544</v>
      </c>
      <c r="H21" s="370"/>
      <c r="I21" s="371" t="s">
        <v>2467</v>
      </c>
      <c r="J21" s="372"/>
      <c r="K21" s="369" t="s">
        <v>53</v>
      </c>
      <c r="L21" s="368"/>
      <c r="M21" s="7" t="s">
        <v>1584</v>
      </c>
      <c r="N21" s="11"/>
      <c r="O21" s="81">
        <v>7.14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2946</v>
      </c>
      <c r="G22" s="369">
        <v>4100123544</v>
      </c>
      <c r="H22" s="370"/>
      <c r="I22" s="371" t="s">
        <v>2467</v>
      </c>
      <c r="J22" s="372"/>
      <c r="K22" s="369" t="s">
        <v>53</v>
      </c>
      <c r="L22" s="368"/>
      <c r="M22" s="7" t="s">
        <v>1584</v>
      </c>
      <c r="N22" s="11"/>
      <c r="O22" s="81">
        <v>7.14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2946</v>
      </c>
      <c r="G23" s="369">
        <v>4100123544</v>
      </c>
      <c r="H23" s="370"/>
      <c r="I23" s="371" t="s">
        <v>2467</v>
      </c>
      <c r="J23" s="372"/>
      <c r="K23" s="369" t="s">
        <v>53</v>
      </c>
      <c r="L23" s="368"/>
      <c r="M23" s="7" t="s">
        <v>1584</v>
      </c>
      <c r="N23" s="11"/>
      <c r="O23" s="81">
        <v>7.14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2946</v>
      </c>
      <c r="G24" s="369">
        <v>4100123544</v>
      </c>
      <c r="H24" s="370"/>
      <c r="I24" s="371" t="s">
        <v>2467</v>
      </c>
      <c r="J24" s="372"/>
      <c r="K24" s="369" t="s">
        <v>53</v>
      </c>
      <c r="L24" s="368"/>
      <c r="M24" s="7" t="s">
        <v>1584</v>
      </c>
      <c r="N24" s="11"/>
      <c r="O24" s="81">
        <v>5.4</v>
      </c>
      <c r="P24" s="60">
        <v>7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2946</v>
      </c>
      <c r="G25" s="369">
        <v>4100123544</v>
      </c>
      <c r="H25" s="370"/>
      <c r="I25" s="371" t="s">
        <v>2467</v>
      </c>
      <c r="J25" s="372"/>
      <c r="K25" s="369" t="s">
        <v>53</v>
      </c>
      <c r="L25" s="368"/>
      <c r="M25" s="7" t="s">
        <v>2929</v>
      </c>
      <c r="N25" s="11"/>
      <c r="O25" s="81">
        <v>7.64</v>
      </c>
      <c r="P25" s="60">
        <v>11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2946</v>
      </c>
      <c r="G26" s="369">
        <v>4100123544</v>
      </c>
      <c r="H26" s="370"/>
      <c r="I26" s="371" t="s">
        <v>2467</v>
      </c>
      <c r="J26" s="372"/>
      <c r="K26" s="369" t="s">
        <v>53</v>
      </c>
      <c r="L26" s="368"/>
      <c r="M26" s="7" t="s">
        <v>2929</v>
      </c>
      <c r="N26" s="11"/>
      <c r="O26" s="81">
        <v>7.64</v>
      </c>
      <c r="P26" s="60">
        <v>11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2946</v>
      </c>
      <c r="G27" s="369">
        <v>4100123544</v>
      </c>
      <c r="H27" s="370"/>
      <c r="I27" s="371" t="s">
        <v>2467</v>
      </c>
      <c r="J27" s="372"/>
      <c r="K27" s="369" t="s">
        <v>53</v>
      </c>
      <c r="L27" s="368"/>
      <c r="M27" s="7" t="s">
        <v>2929</v>
      </c>
      <c r="N27" s="11"/>
      <c r="O27" s="81">
        <v>7.64</v>
      </c>
      <c r="P27" s="60">
        <v>11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2946</v>
      </c>
      <c r="G28" s="369">
        <v>4100123544</v>
      </c>
      <c r="H28" s="370"/>
      <c r="I28" s="371" t="s">
        <v>2467</v>
      </c>
      <c r="J28" s="372"/>
      <c r="K28" s="369" t="s">
        <v>53</v>
      </c>
      <c r="L28" s="368"/>
      <c r="M28" s="7" t="s">
        <v>2929</v>
      </c>
      <c r="N28" s="11"/>
      <c r="O28" s="81">
        <v>7.14</v>
      </c>
      <c r="P28" s="60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90" t="s">
        <v>2946</v>
      </c>
      <c r="G29" s="369">
        <v>4100123544</v>
      </c>
      <c r="H29" s="370"/>
      <c r="I29" s="371" t="s">
        <v>2467</v>
      </c>
      <c r="J29" s="372"/>
      <c r="K29" s="369" t="s">
        <v>53</v>
      </c>
      <c r="L29" s="368"/>
      <c r="M29" s="7" t="s">
        <v>2929</v>
      </c>
      <c r="N29" s="11"/>
      <c r="O29" s="81">
        <v>7.14</v>
      </c>
      <c r="P29" s="60">
        <v>10</v>
      </c>
    </row>
    <row r="30" spans="2:16" ht="15" customHeight="1" x14ac:dyDescent="0.25">
      <c r="B30" s="375">
        <v>13</v>
      </c>
      <c r="C30" s="376"/>
      <c r="D30" s="367" t="s">
        <v>2466</v>
      </c>
      <c r="E30" s="368"/>
      <c r="F30" s="190" t="s">
        <v>2946</v>
      </c>
      <c r="G30" s="369">
        <v>4100123544</v>
      </c>
      <c r="H30" s="370"/>
      <c r="I30" s="371" t="s">
        <v>2467</v>
      </c>
      <c r="J30" s="372"/>
      <c r="K30" s="369" t="s">
        <v>53</v>
      </c>
      <c r="L30" s="368"/>
      <c r="M30" s="7" t="s">
        <v>415</v>
      </c>
      <c r="N30" s="11"/>
      <c r="O30" s="81">
        <v>7.64</v>
      </c>
      <c r="P30" s="60">
        <v>11</v>
      </c>
    </row>
    <row r="31" spans="2:16" ht="15" customHeight="1" x14ac:dyDescent="0.25">
      <c r="B31" s="375">
        <v>14</v>
      </c>
      <c r="C31" s="376"/>
      <c r="D31" s="367" t="s">
        <v>2466</v>
      </c>
      <c r="E31" s="368"/>
      <c r="F31" s="190" t="s">
        <v>2946</v>
      </c>
      <c r="G31" s="369">
        <v>4100123544</v>
      </c>
      <c r="H31" s="370"/>
      <c r="I31" s="371" t="s">
        <v>2467</v>
      </c>
      <c r="J31" s="372"/>
      <c r="K31" s="369" t="s">
        <v>53</v>
      </c>
      <c r="L31" s="368"/>
      <c r="M31" s="7" t="s">
        <v>415</v>
      </c>
      <c r="N31" s="11"/>
      <c r="O31" s="81">
        <v>7.64</v>
      </c>
      <c r="P31" s="60">
        <v>11</v>
      </c>
    </row>
    <row r="32" spans="2:16" ht="15" customHeight="1" x14ac:dyDescent="0.25">
      <c r="B32" s="375">
        <v>15</v>
      </c>
      <c r="C32" s="376"/>
      <c r="D32" s="367" t="s">
        <v>2466</v>
      </c>
      <c r="E32" s="368"/>
      <c r="F32" s="190" t="s">
        <v>2946</v>
      </c>
      <c r="G32" s="369">
        <v>4100123544</v>
      </c>
      <c r="H32" s="370"/>
      <c r="I32" s="371" t="s">
        <v>2467</v>
      </c>
      <c r="J32" s="372"/>
      <c r="K32" s="369" t="s">
        <v>53</v>
      </c>
      <c r="L32" s="368"/>
      <c r="M32" s="7" t="s">
        <v>415</v>
      </c>
      <c r="N32" s="11"/>
      <c r="O32" s="81">
        <v>7.64</v>
      </c>
      <c r="P32" s="60">
        <v>11</v>
      </c>
    </row>
    <row r="33" spans="2:16" ht="15" customHeight="1" x14ac:dyDescent="0.25">
      <c r="B33" s="375">
        <v>16</v>
      </c>
      <c r="C33" s="376"/>
      <c r="D33" s="367" t="s">
        <v>2466</v>
      </c>
      <c r="E33" s="368"/>
      <c r="F33" s="190" t="s">
        <v>2946</v>
      </c>
      <c r="G33" s="369">
        <v>4100123544</v>
      </c>
      <c r="H33" s="370"/>
      <c r="I33" s="371" t="s">
        <v>2467</v>
      </c>
      <c r="J33" s="372"/>
      <c r="K33" s="369" t="s">
        <v>53</v>
      </c>
      <c r="L33" s="368"/>
      <c r="M33" s="7" t="s">
        <v>415</v>
      </c>
      <c r="N33" s="11"/>
      <c r="O33" s="81">
        <v>7.64</v>
      </c>
      <c r="P33" s="60">
        <v>11</v>
      </c>
    </row>
    <row r="34" spans="2:16" ht="15" x14ac:dyDescent="0.25">
      <c r="B34" s="418" t="s">
        <v>37</v>
      </c>
      <c r="C34" s="409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SUM(O35:O46)+10.96</f>
        <v>96.639999999999986</v>
      </c>
      <c r="P34" s="60"/>
    </row>
    <row r="35" spans="2:16" ht="15" customHeight="1" x14ac:dyDescent="0.25">
      <c r="B35" s="375">
        <v>17</v>
      </c>
      <c r="C35" s="376"/>
      <c r="D35" s="367" t="s">
        <v>2466</v>
      </c>
      <c r="E35" s="368"/>
      <c r="F35" s="190" t="s">
        <v>2946</v>
      </c>
      <c r="G35" s="369">
        <v>4100123544</v>
      </c>
      <c r="H35" s="370"/>
      <c r="I35" s="371" t="s">
        <v>2467</v>
      </c>
      <c r="J35" s="372"/>
      <c r="K35" s="369" t="s">
        <v>53</v>
      </c>
      <c r="L35" s="368"/>
      <c r="M35" s="7" t="s">
        <v>415</v>
      </c>
      <c r="N35" s="11"/>
      <c r="O35" s="81">
        <v>7.14</v>
      </c>
      <c r="P35" s="60">
        <v>10</v>
      </c>
    </row>
    <row r="36" spans="2:16" ht="15" customHeight="1" x14ac:dyDescent="0.25">
      <c r="B36" s="375">
        <v>18</v>
      </c>
      <c r="C36" s="376"/>
      <c r="D36" s="367" t="s">
        <v>2466</v>
      </c>
      <c r="E36" s="368"/>
      <c r="F36" s="190" t="s">
        <v>2946</v>
      </c>
      <c r="G36" s="369">
        <v>4100123544</v>
      </c>
      <c r="H36" s="370"/>
      <c r="I36" s="371" t="s">
        <v>2467</v>
      </c>
      <c r="J36" s="372"/>
      <c r="K36" s="369" t="s">
        <v>53</v>
      </c>
      <c r="L36" s="368"/>
      <c r="M36" s="7" t="s">
        <v>415</v>
      </c>
      <c r="N36" s="11"/>
      <c r="O36" s="81">
        <v>7.14</v>
      </c>
      <c r="P36" s="60">
        <v>10</v>
      </c>
    </row>
    <row r="37" spans="2:16" ht="15" customHeight="1" x14ac:dyDescent="0.25">
      <c r="B37" s="375">
        <v>19</v>
      </c>
      <c r="C37" s="376"/>
      <c r="D37" s="367" t="s">
        <v>2466</v>
      </c>
      <c r="E37" s="368"/>
      <c r="F37" s="190" t="s">
        <v>2946</v>
      </c>
      <c r="G37" s="369">
        <v>4100123544</v>
      </c>
      <c r="H37" s="370"/>
      <c r="I37" s="371" t="s">
        <v>2467</v>
      </c>
      <c r="J37" s="372"/>
      <c r="K37" s="369" t="s">
        <v>53</v>
      </c>
      <c r="L37" s="368"/>
      <c r="M37" s="7" t="s">
        <v>415</v>
      </c>
      <c r="N37" s="11"/>
      <c r="O37" s="81">
        <v>7.14</v>
      </c>
      <c r="P37" s="60">
        <v>10</v>
      </c>
    </row>
    <row r="38" spans="2:16" ht="15" customHeight="1" x14ac:dyDescent="0.25">
      <c r="B38" s="375">
        <v>20</v>
      </c>
      <c r="C38" s="376"/>
      <c r="D38" s="367" t="s">
        <v>2466</v>
      </c>
      <c r="E38" s="368"/>
      <c r="F38" s="190" t="s">
        <v>2947</v>
      </c>
      <c r="G38" s="369">
        <v>4100121514</v>
      </c>
      <c r="H38" s="370"/>
      <c r="I38" s="371" t="s">
        <v>2467</v>
      </c>
      <c r="J38" s="372"/>
      <c r="K38" s="369" t="s">
        <v>53</v>
      </c>
      <c r="L38" s="368"/>
      <c r="M38" s="7" t="s">
        <v>387</v>
      </c>
      <c r="N38" s="11"/>
      <c r="O38" s="81">
        <v>7.14</v>
      </c>
      <c r="P38" s="60">
        <v>10</v>
      </c>
    </row>
    <row r="39" spans="2:16" ht="15" customHeight="1" x14ac:dyDescent="0.25">
      <c r="B39" s="375">
        <v>21</v>
      </c>
      <c r="C39" s="376"/>
      <c r="D39" s="367" t="s">
        <v>2466</v>
      </c>
      <c r="E39" s="368"/>
      <c r="F39" s="190" t="s">
        <v>2947</v>
      </c>
      <c r="G39" s="369">
        <v>4100121514</v>
      </c>
      <c r="H39" s="370"/>
      <c r="I39" s="371" t="s">
        <v>2467</v>
      </c>
      <c r="J39" s="372"/>
      <c r="K39" s="369" t="s">
        <v>53</v>
      </c>
      <c r="L39" s="368"/>
      <c r="M39" s="7" t="s">
        <v>387</v>
      </c>
      <c r="N39" s="11"/>
      <c r="O39" s="81">
        <v>7.14</v>
      </c>
      <c r="P39" s="60">
        <v>10</v>
      </c>
    </row>
    <row r="40" spans="2:16" ht="15" customHeight="1" x14ac:dyDescent="0.25">
      <c r="B40" s="375">
        <v>22</v>
      </c>
      <c r="C40" s="376"/>
      <c r="D40" s="367" t="s">
        <v>2466</v>
      </c>
      <c r="E40" s="368"/>
      <c r="F40" s="190" t="s">
        <v>2947</v>
      </c>
      <c r="G40" s="369">
        <v>4100121514</v>
      </c>
      <c r="H40" s="370"/>
      <c r="I40" s="371" t="s">
        <v>2467</v>
      </c>
      <c r="J40" s="372"/>
      <c r="K40" s="369" t="s">
        <v>53</v>
      </c>
      <c r="L40" s="368"/>
      <c r="M40" s="7" t="s">
        <v>387</v>
      </c>
      <c r="N40" s="11"/>
      <c r="O40" s="81">
        <v>7.14</v>
      </c>
      <c r="P40" s="60">
        <v>10</v>
      </c>
    </row>
    <row r="41" spans="2:16" ht="15" customHeight="1" x14ac:dyDescent="0.25">
      <c r="B41" s="375">
        <v>23</v>
      </c>
      <c r="C41" s="376"/>
      <c r="D41" s="367" t="s">
        <v>2466</v>
      </c>
      <c r="E41" s="368"/>
      <c r="F41" s="190" t="s">
        <v>2947</v>
      </c>
      <c r="G41" s="369">
        <v>4100121514</v>
      </c>
      <c r="H41" s="370"/>
      <c r="I41" s="371" t="s">
        <v>2467</v>
      </c>
      <c r="J41" s="372"/>
      <c r="K41" s="369" t="s">
        <v>53</v>
      </c>
      <c r="L41" s="368"/>
      <c r="M41" s="7" t="s">
        <v>387</v>
      </c>
      <c r="N41" s="11"/>
      <c r="O41" s="81">
        <v>7.14</v>
      </c>
      <c r="P41" s="60">
        <v>10</v>
      </c>
    </row>
    <row r="42" spans="2:16" ht="15" customHeight="1" x14ac:dyDescent="0.25">
      <c r="B42" s="375">
        <v>24</v>
      </c>
      <c r="C42" s="376"/>
      <c r="D42" s="367" t="s">
        <v>2466</v>
      </c>
      <c r="E42" s="368"/>
      <c r="F42" s="190" t="s">
        <v>2947</v>
      </c>
      <c r="G42" s="369">
        <v>4100121514</v>
      </c>
      <c r="H42" s="370"/>
      <c r="I42" s="371" t="s">
        <v>2467</v>
      </c>
      <c r="J42" s="372"/>
      <c r="K42" s="369" t="s">
        <v>53</v>
      </c>
      <c r="L42" s="368"/>
      <c r="M42" s="7" t="s">
        <v>387</v>
      </c>
      <c r="N42" s="11"/>
      <c r="O42" s="81">
        <v>7.14</v>
      </c>
      <c r="P42" s="60">
        <v>10</v>
      </c>
    </row>
    <row r="43" spans="2:16" ht="15" customHeight="1" x14ac:dyDescent="0.25">
      <c r="B43" s="375">
        <v>25</v>
      </c>
      <c r="C43" s="376"/>
      <c r="D43" s="367" t="s">
        <v>2466</v>
      </c>
      <c r="E43" s="368"/>
      <c r="F43" s="190" t="s">
        <v>2947</v>
      </c>
      <c r="G43" s="369">
        <v>4100121514</v>
      </c>
      <c r="H43" s="370"/>
      <c r="I43" s="371" t="s">
        <v>2467</v>
      </c>
      <c r="J43" s="372"/>
      <c r="K43" s="369" t="s">
        <v>53</v>
      </c>
      <c r="L43" s="368"/>
      <c r="M43" s="7" t="s">
        <v>387</v>
      </c>
      <c r="N43" s="11"/>
      <c r="O43" s="81">
        <v>7.14</v>
      </c>
      <c r="P43" s="60">
        <v>10</v>
      </c>
    </row>
    <row r="44" spans="2:16" ht="15" customHeight="1" x14ac:dyDescent="0.25">
      <c r="B44" s="375">
        <v>26</v>
      </c>
      <c r="C44" s="376"/>
      <c r="D44" s="367" t="s">
        <v>2466</v>
      </c>
      <c r="E44" s="368"/>
      <c r="F44" s="190" t="s">
        <v>2947</v>
      </c>
      <c r="G44" s="369">
        <v>4100121514</v>
      </c>
      <c r="H44" s="370"/>
      <c r="I44" s="371" t="s">
        <v>2467</v>
      </c>
      <c r="J44" s="372"/>
      <c r="K44" s="369" t="s">
        <v>53</v>
      </c>
      <c r="L44" s="368"/>
      <c r="M44" s="7" t="s">
        <v>387</v>
      </c>
      <c r="N44" s="11"/>
      <c r="O44" s="81">
        <v>7.14</v>
      </c>
      <c r="P44" s="60">
        <v>10</v>
      </c>
    </row>
    <row r="45" spans="2:16" ht="15" customHeight="1" x14ac:dyDescent="0.25">
      <c r="B45" s="375">
        <v>27</v>
      </c>
      <c r="C45" s="376"/>
      <c r="D45" s="367" t="s">
        <v>2466</v>
      </c>
      <c r="E45" s="368"/>
      <c r="F45" s="190" t="s">
        <v>2947</v>
      </c>
      <c r="G45" s="369">
        <v>4100121514</v>
      </c>
      <c r="H45" s="370"/>
      <c r="I45" s="371" t="s">
        <v>2467</v>
      </c>
      <c r="J45" s="372"/>
      <c r="K45" s="369" t="s">
        <v>53</v>
      </c>
      <c r="L45" s="368"/>
      <c r="M45" s="7" t="s">
        <v>387</v>
      </c>
      <c r="N45" s="11"/>
      <c r="O45" s="81">
        <v>7.14</v>
      </c>
      <c r="P45" s="60">
        <v>10</v>
      </c>
    </row>
    <row r="46" spans="2:16" ht="15" customHeight="1" x14ac:dyDescent="0.25">
      <c r="B46" s="375">
        <v>28</v>
      </c>
      <c r="C46" s="376"/>
      <c r="D46" s="367" t="s">
        <v>2466</v>
      </c>
      <c r="E46" s="368"/>
      <c r="F46" s="190" t="s">
        <v>2947</v>
      </c>
      <c r="G46" s="369">
        <v>4100121514</v>
      </c>
      <c r="H46" s="370"/>
      <c r="I46" s="371" t="s">
        <v>2467</v>
      </c>
      <c r="J46" s="372"/>
      <c r="K46" s="369" t="s">
        <v>53</v>
      </c>
      <c r="L46" s="368"/>
      <c r="M46" s="7" t="s">
        <v>387</v>
      </c>
      <c r="N46" s="11"/>
      <c r="O46" s="81">
        <v>7.14</v>
      </c>
      <c r="P46" s="60">
        <v>10</v>
      </c>
    </row>
    <row r="47" spans="2:16" ht="15" customHeight="1" x14ac:dyDescent="0.25">
      <c r="B47" s="365"/>
      <c r="C47" s="351"/>
      <c r="D47" s="375"/>
      <c r="E47" s="367"/>
      <c r="F47" s="190"/>
      <c r="G47" s="375"/>
      <c r="H47" s="367"/>
      <c r="I47" s="377"/>
      <c r="J47" s="371"/>
      <c r="K47" s="375"/>
      <c r="L47" s="367"/>
      <c r="M47" s="7"/>
      <c r="N47" s="11"/>
      <c r="O47" s="84"/>
      <c r="P47" s="60"/>
    </row>
    <row r="48" spans="2:16" ht="15" x14ac:dyDescent="0.25">
      <c r="B48" s="20"/>
      <c r="C48" s="45"/>
      <c r="D48" s="168"/>
      <c r="E48" s="41"/>
      <c r="F48" s="41"/>
      <c r="G48" s="41"/>
      <c r="H48" s="41"/>
      <c r="I48" s="41"/>
      <c r="K48" s="20"/>
      <c r="L48" s="45"/>
      <c r="M48" s="1"/>
      <c r="N48" s="1"/>
      <c r="O48" s="169">
        <f>SUM(O18:O33)+SUM(O35:O46)</f>
        <v>201.68</v>
      </c>
    </row>
    <row r="49" spans="2:16" ht="15.75" x14ac:dyDescent="0.25">
      <c r="B49" s="356" t="s">
        <v>29</v>
      </c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79"/>
      <c r="O49" s="75"/>
      <c r="P49" s="73">
        <f>SUM(P18:P47)</f>
        <v>284</v>
      </c>
    </row>
    <row r="50" spans="2:16" ht="15" x14ac:dyDescent="0.25">
      <c r="B50" s="20"/>
      <c r="C50" s="45"/>
      <c r="D50" s="20"/>
      <c r="E50" s="45"/>
      <c r="F50" s="45"/>
      <c r="G50" s="20"/>
      <c r="I50" s="3"/>
      <c r="K50" s="20"/>
      <c r="L50" s="45"/>
      <c r="M50" s="1"/>
      <c r="N50" s="1"/>
      <c r="O50" s="86"/>
    </row>
    <row r="51" spans="2:16" ht="15" customHeight="1" x14ac:dyDescent="0.25">
      <c r="B51" s="1"/>
      <c r="C51" s="1"/>
      <c r="D51" s="1" t="s">
        <v>49</v>
      </c>
      <c r="E51" s="1" t="s">
        <v>2948</v>
      </c>
      <c r="I51" s="1"/>
      <c r="J51" s="1"/>
      <c r="K51" s="1"/>
      <c r="L51" s="1"/>
      <c r="M51" s="1"/>
      <c r="N51" s="1"/>
      <c r="O51" s="1"/>
    </row>
    <row r="52" spans="2:16" ht="15" x14ac:dyDescent="0.25">
      <c r="B52" s="1"/>
      <c r="C52" s="1"/>
      <c r="D52" s="1" t="s">
        <v>2949</v>
      </c>
      <c r="E52" s="23"/>
      <c r="F52" s="23"/>
      <c r="G52" s="1"/>
      <c r="H52" s="1"/>
      <c r="I52" s="1"/>
      <c r="J52" s="1"/>
      <c r="K52" s="1"/>
      <c r="L52" s="1"/>
      <c r="M52" s="1"/>
      <c r="N52" s="1"/>
      <c r="O52" s="1"/>
    </row>
    <row r="53" spans="2:16" ht="15" x14ac:dyDescent="0.25">
      <c r="B53" s="1"/>
      <c r="C53" s="1"/>
      <c r="D53" s="1" t="s">
        <v>2950</v>
      </c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2:16" ht="15" x14ac:dyDescent="0.25">
      <c r="B54" s="1"/>
      <c r="C54" s="1"/>
      <c r="D54" s="1" t="s">
        <v>1983</v>
      </c>
      <c r="E54" s="23"/>
      <c r="F54" s="23"/>
      <c r="G54" s="1"/>
      <c r="H54" s="1"/>
      <c r="I54" s="1"/>
      <c r="J54" s="1"/>
      <c r="K54" s="1"/>
      <c r="L54" s="1"/>
      <c r="M54" s="1"/>
      <c r="N54" s="1"/>
      <c r="O54" s="1"/>
    </row>
    <row r="55" spans="2:16" ht="15" x14ac:dyDescent="0.25">
      <c r="B55" s="1"/>
      <c r="C55" s="1"/>
      <c r="D55" s="1" t="s">
        <v>1960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6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6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6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6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6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6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316" ht="8.25" customHeight="1" x14ac:dyDescent="0.2"/>
    <row r="318" ht="8.25" customHeight="1" x14ac:dyDescent="0.2"/>
    <row r="320" ht="9" customHeight="1" x14ac:dyDescent="0.2"/>
    <row r="322" ht="7.5" customHeight="1" x14ac:dyDescent="0.2"/>
    <row r="324" ht="6.75" customHeight="1" x14ac:dyDescent="0.2"/>
    <row r="326" ht="7.5" customHeight="1" x14ac:dyDescent="0.2"/>
    <row r="328" ht="9" customHeight="1" x14ac:dyDescent="0.2"/>
    <row r="330" ht="7.5" customHeight="1" x14ac:dyDescent="0.2"/>
    <row r="332" ht="8.25" customHeight="1" x14ac:dyDescent="0.2"/>
  </sheetData>
  <autoFilter ref="B16:P49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155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5:C25"/>
    <mergeCell ref="D25:E25"/>
    <mergeCell ref="G25:H25"/>
    <mergeCell ref="I25:J25"/>
    <mergeCell ref="K25:L25"/>
    <mergeCell ref="K47:L47"/>
    <mergeCell ref="B46:C46"/>
    <mergeCell ref="D28:E28"/>
    <mergeCell ref="G28:H28"/>
    <mergeCell ref="I28:J28"/>
    <mergeCell ref="K28:L28"/>
    <mergeCell ref="D29:E29"/>
    <mergeCell ref="G29:H29"/>
    <mergeCell ref="I29:J29"/>
    <mergeCell ref="K29:L29"/>
    <mergeCell ref="K30:L30"/>
    <mergeCell ref="B31:C31"/>
    <mergeCell ref="D31:E31"/>
    <mergeCell ref="G31:H31"/>
    <mergeCell ref="I31:J31"/>
    <mergeCell ref="K31:L31"/>
    <mergeCell ref="B28:C28"/>
    <mergeCell ref="B29:C29"/>
    <mergeCell ref="B30:C30"/>
    <mergeCell ref="D30:E30"/>
    <mergeCell ref="G30:H30"/>
    <mergeCell ref="I30:J30"/>
    <mergeCell ref="B34:C34"/>
    <mergeCell ref="B35:C35"/>
    <mergeCell ref="K26:L26"/>
    <mergeCell ref="B27:C27"/>
    <mergeCell ref="D27:E27"/>
    <mergeCell ref="G27:H27"/>
    <mergeCell ref="I27:J27"/>
    <mergeCell ref="K27:L27"/>
    <mergeCell ref="B49:M49"/>
    <mergeCell ref="B24:C24"/>
    <mergeCell ref="D24:E24"/>
    <mergeCell ref="G24:H24"/>
    <mergeCell ref="I24:J24"/>
    <mergeCell ref="K24:L24"/>
    <mergeCell ref="B26:C26"/>
    <mergeCell ref="D26:E26"/>
    <mergeCell ref="G26:H26"/>
    <mergeCell ref="I26:J26"/>
    <mergeCell ref="D46:E46"/>
    <mergeCell ref="G46:H46"/>
    <mergeCell ref="I46:J46"/>
    <mergeCell ref="K46:L46"/>
    <mergeCell ref="B47:C47"/>
    <mergeCell ref="D47:E47"/>
    <mergeCell ref="G47:H47"/>
    <mergeCell ref="I47:J47"/>
    <mergeCell ref="D35:E35"/>
    <mergeCell ref="G35:H35"/>
    <mergeCell ref="I35:J35"/>
    <mergeCell ref="K35:L35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</mergeCells>
  <hyperlinks>
    <hyperlink ref="N4" r:id="rId1" xr:uid="{DA59F604-F8A3-463D-9FBE-A63EC44889DB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2BF6-BBAD-43A7-895F-663DA4D32261}">
  <dimension ref="A1:O329"/>
  <sheetViews>
    <sheetView topLeftCell="A35" workbookViewId="0">
      <selection activeCell="D52" sqref="D52:G5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7.710937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2941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260001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01" t="s">
        <v>22</v>
      </c>
      <c r="C17" s="244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243">
        <f>SUM(N18:N29)+10.54</f>
        <v>99.34</v>
      </c>
      <c r="O17" s="240"/>
    </row>
    <row r="18" spans="1:15" ht="15" x14ac:dyDescent="0.25">
      <c r="A18" s="1"/>
      <c r="B18" s="365">
        <v>1</v>
      </c>
      <c r="C18" s="366"/>
      <c r="D18" s="160" t="s">
        <v>2466</v>
      </c>
      <c r="E18" s="124" t="s">
        <v>2942</v>
      </c>
      <c r="F18" s="369">
        <v>4100123533</v>
      </c>
      <c r="G18" s="370"/>
      <c r="H18" s="371" t="s">
        <v>2467</v>
      </c>
      <c r="I18" s="372"/>
      <c r="J18" s="369" t="s">
        <v>1009</v>
      </c>
      <c r="K18" s="368"/>
      <c r="L18" s="7" t="s">
        <v>415</v>
      </c>
      <c r="M18" s="8"/>
      <c r="N18" s="81">
        <v>7.4</v>
      </c>
      <c r="O18" s="60">
        <v>10</v>
      </c>
    </row>
    <row r="19" spans="1:15" ht="15" x14ac:dyDescent="0.25">
      <c r="A19" s="1"/>
      <c r="B19" s="375">
        <v>2</v>
      </c>
      <c r="C19" s="376"/>
      <c r="D19" s="160" t="s">
        <v>2466</v>
      </c>
      <c r="E19" s="124" t="s">
        <v>2942</v>
      </c>
      <c r="F19" s="369">
        <v>4100123534</v>
      </c>
      <c r="G19" s="370"/>
      <c r="H19" s="371" t="s">
        <v>2467</v>
      </c>
      <c r="I19" s="372"/>
      <c r="J19" s="369" t="s">
        <v>1009</v>
      </c>
      <c r="K19" s="368"/>
      <c r="L19" s="7" t="s">
        <v>415</v>
      </c>
      <c r="M19" s="8"/>
      <c r="N19" s="81">
        <v>7.4</v>
      </c>
      <c r="O19" s="60">
        <v>10</v>
      </c>
    </row>
    <row r="20" spans="1:15" ht="15" x14ac:dyDescent="0.25">
      <c r="A20" s="1"/>
      <c r="B20" s="375">
        <v>3</v>
      </c>
      <c r="C20" s="376"/>
      <c r="D20" s="160" t="s">
        <v>2466</v>
      </c>
      <c r="E20" s="124" t="s">
        <v>2942</v>
      </c>
      <c r="F20" s="369">
        <v>4100123534</v>
      </c>
      <c r="G20" s="370"/>
      <c r="H20" s="371" t="s">
        <v>2467</v>
      </c>
      <c r="I20" s="372"/>
      <c r="J20" s="369" t="s">
        <v>1009</v>
      </c>
      <c r="K20" s="368"/>
      <c r="L20" s="7" t="s">
        <v>415</v>
      </c>
      <c r="M20" s="8"/>
      <c r="N20" s="81">
        <v>7.4</v>
      </c>
      <c r="O20" s="60">
        <v>10</v>
      </c>
    </row>
    <row r="21" spans="1:15" ht="15" x14ac:dyDescent="0.25">
      <c r="A21" s="1"/>
      <c r="B21" s="375">
        <v>4</v>
      </c>
      <c r="C21" s="376"/>
      <c r="D21" s="160" t="s">
        <v>2466</v>
      </c>
      <c r="E21" s="124" t="s">
        <v>2942</v>
      </c>
      <c r="F21" s="369">
        <v>4100123534</v>
      </c>
      <c r="G21" s="370"/>
      <c r="H21" s="371" t="s">
        <v>2467</v>
      </c>
      <c r="I21" s="372"/>
      <c r="J21" s="369" t="s">
        <v>1009</v>
      </c>
      <c r="K21" s="368"/>
      <c r="L21" s="7" t="s">
        <v>415</v>
      </c>
      <c r="M21" s="8"/>
      <c r="N21" s="81">
        <v>7.4</v>
      </c>
      <c r="O21" s="60">
        <v>10</v>
      </c>
    </row>
    <row r="22" spans="1:15" ht="15" x14ac:dyDescent="0.25">
      <c r="A22" s="1"/>
      <c r="B22" s="375">
        <v>5</v>
      </c>
      <c r="C22" s="376"/>
      <c r="D22" s="160" t="s">
        <v>2466</v>
      </c>
      <c r="E22" s="124" t="s">
        <v>2942</v>
      </c>
      <c r="F22" s="369">
        <v>4100123534</v>
      </c>
      <c r="G22" s="370"/>
      <c r="H22" s="371" t="s">
        <v>2467</v>
      </c>
      <c r="I22" s="372"/>
      <c r="J22" s="369" t="s">
        <v>1009</v>
      </c>
      <c r="K22" s="368"/>
      <c r="L22" s="7" t="s">
        <v>415</v>
      </c>
      <c r="M22" s="8"/>
      <c r="N22" s="81">
        <v>7.4</v>
      </c>
      <c r="O22" s="60">
        <v>10</v>
      </c>
    </row>
    <row r="23" spans="1:15" ht="15" x14ac:dyDescent="0.25">
      <c r="A23" s="1"/>
      <c r="B23" s="375">
        <v>6</v>
      </c>
      <c r="C23" s="376"/>
      <c r="D23" s="160" t="s">
        <v>2466</v>
      </c>
      <c r="E23" s="124" t="s">
        <v>2942</v>
      </c>
      <c r="F23" s="369">
        <v>4100123534</v>
      </c>
      <c r="G23" s="370"/>
      <c r="H23" s="371" t="s">
        <v>2467</v>
      </c>
      <c r="I23" s="372"/>
      <c r="J23" s="369" t="s">
        <v>1009</v>
      </c>
      <c r="K23" s="368"/>
      <c r="L23" s="7" t="s">
        <v>415</v>
      </c>
      <c r="M23" s="8"/>
      <c r="N23" s="81">
        <v>7.4</v>
      </c>
      <c r="O23" s="60">
        <v>10</v>
      </c>
    </row>
    <row r="24" spans="1:15" ht="15" x14ac:dyDescent="0.25">
      <c r="A24" s="1"/>
      <c r="B24" s="375">
        <v>7</v>
      </c>
      <c r="C24" s="376"/>
      <c r="D24" s="160" t="s">
        <v>2466</v>
      </c>
      <c r="E24" s="124" t="s">
        <v>2942</v>
      </c>
      <c r="F24" s="369">
        <v>4100123534</v>
      </c>
      <c r="G24" s="370"/>
      <c r="H24" s="371" t="s">
        <v>2467</v>
      </c>
      <c r="I24" s="372"/>
      <c r="J24" s="369" t="s">
        <v>1009</v>
      </c>
      <c r="K24" s="368"/>
      <c r="L24" s="7" t="s">
        <v>415</v>
      </c>
      <c r="M24" s="8"/>
      <c r="N24" s="81">
        <v>7.4</v>
      </c>
      <c r="O24" s="60">
        <v>10</v>
      </c>
    </row>
    <row r="25" spans="1:15" ht="15" x14ac:dyDescent="0.25">
      <c r="A25" s="1"/>
      <c r="B25" s="375">
        <v>8</v>
      </c>
      <c r="C25" s="376"/>
      <c r="D25" s="160" t="s">
        <v>2466</v>
      </c>
      <c r="E25" s="124" t="s">
        <v>2942</v>
      </c>
      <c r="F25" s="369">
        <v>4100123534</v>
      </c>
      <c r="G25" s="370"/>
      <c r="H25" s="371" t="s">
        <v>2467</v>
      </c>
      <c r="I25" s="372"/>
      <c r="J25" s="369" t="s">
        <v>1009</v>
      </c>
      <c r="K25" s="368"/>
      <c r="L25" s="7" t="s">
        <v>415</v>
      </c>
      <c r="M25" s="8"/>
      <c r="N25" s="81">
        <v>7.4</v>
      </c>
      <c r="O25" s="60">
        <v>10</v>
      </c>
    </row>
    <row r="26" spans="1:15" ht="15" x14ac:dyDescent="0.25">
      <c r="A26" s="1"/>
      <c r="B26" s="375">
        <v>9</v>
      </c>
      <c r="C26" s="376"/>
      <c r="D26" s="160" t="s">
        <v>2466</v>
      </c>
      <c r="E26" s="124" t="s">
        <v>2942</v>
      </c>
      <c r="F26" s="369">
        <v>4100123534</v>
      </c>
      <c r="G26" s="370"/>
      <c r="H26" s="371" t="s">
        <v>2467</v>
      </c>
      <c r="I26" s="372"/>
      <c r="J26" s="369" t="s">
        <v>1009</v>
      </c>
      <c r="K26" s="368"/>
      <c r="L26" s="7" t="s">
        <v>415</v>
      </c>
      <c r="M26" s="8"/>
      <c r="N26" s="81">
        <v>7.4</v>
      </c>
      <c r="O26" s="60">
        <v>10</v>
      </c>
    </row>
    <row r="27" spans="1:15" ht="15" x14ac:dyDescent="0.25">
      <c r="A27" s="1"/>
      <c r="B27" s="375">
        <v>10</v>
      </c>
      <c r="C27" s="376"/>
      <c r="D27" s="160" t="s">
        <v>2466</v>
      </c>
      <c r="E27" s="124" t="s">
        <v>2942</v>
      </c>
      <c r="F27" s="369">
        <v>4100123534</v>
      </c>
      <c r="G27" s="370"/>
      <c r="H27" s="371" t="s">
        <v>2467</v>
      </c>
      <c r="I27" s="372"/>
      <c r="J27" s="369" t="s">
        <v>1009</v>
      </c>
      <c r="K27" s="368"/>
      <c r="L27" s="7" t="s">
        <v>415</v>
      </c>
      <c r="M27" s="8"/>
      <c r="N27" s="81">
        <v>7.4</v>
      </c>
      <c r="O27" s="60">
        <v>10</v>
      </c>
    </row>
    <row r="28" spans="1:15" ht="15" x14ac:dyDescent="0.25">
      <c r="A28" s="1"/>
      <c r="B28" s="375">
        <v>11</v>
      </c>
      <c r="C28" s="376"/>
      <c r="D28" s="160" t="s">
        <v>2466</v>
      </c>
      <c r="E28" s="124" t="s">
        <v>2942</v>
      </c>
      <c r="F28" s="369">
        <v>4100123534</v>
      </c>
      <c r="G28" s="370"/>
      <c r="H28" s="371" t="s">
        <v>2467</v>
      </c>
      <c r="I28" s="372"/>
      <c r="J28" s="369" t="s">
        <v>1009</v>
      </c>
      <c r="K28" s="368"/>
      <c r="L28" s="7" t="s">
        <v>415</v>
      </c>
      <c r="M28" s="8"/>
      <c r="N28" s="81">
        <v>7.4</v>
      </c>
      <c r="O28" s="60">
        <v>10</v>
      </c>
    </row>
    <row r="29" spans="1:15" ht="15" x14ac:dyDescent="0.25">
      <c r="A29" s="1"/>
      <c r="B29" s="375">
        <v>12</v>
      </c>
      <c r="C29" s="376"/>
      <c r="D29" s="160" t="s">
        <v>2466</v>
      </c>
      <c r="E29" s="124" t="s">
        <v>2942</v>
      </c>
      <c r="F29" s="369">
        <v>4100123534</v>
      </c>
      <c r="G29" s="370"/>
      <c r="H29" s="371" t="s">
        <v>2467</v>
      </c>
      <c r="I29" s="372"/>
      <c r="J29" s="369" t="s">
        <v>1009</v>
      </c>
      <c r="K29" s="368"/>
      <c r="L29" s="7" t="s">
        <v>415</v>
      </c>
      <c r="M29" s="8"/>
      <c r="N29" s="81">
        <v>7.4</v>
      </c>
      <c r="O29" s="60">
        <v>10</v>
      </c>
    </row>
    <row r="30" spans="1:15" ht="15" x14ac:dyDescent="0.25">
      <c r="A30" s="1"/>
      <c r="B30" s="201" t="s">
        <v>37</v>
      </c>
      <c r="C30" s="244"/>
      <c r="D30" s="238"/>
      <c r="E30" s="241"/>
      <c r="F30" s="201"/>
      <c r="G30" s="240"/>
      <c r="H30" s="242"/>
      <c r="I30" s="240"/>
      <c r="J30" s="201"/>
      <c r="K30" s="240"/>
      <c r="L30" s="238"/>
      <c r="M30" s="239"/>
      <c r="N30" s="243">
        <f>SUM(N31:N42)+9.52</f>
        <v>98.320000000000007</v>
      </c>
      <c r="O30" s="240"/>
    </row>
    <row r="31" spans="1:15" ht="15" x14ac:dyDescent="0.25">
      <c r="A31" s="1"/>
      <c r="B31" s="375">
        <v>13</v>
      </c>
      <c r="C31" s="376"/>
      <c r="D31" s="160" t="s">
        <v>2466</v>
      </c>
      <c r="E31" s="124" t="s">
        <v>2942</v>
      </c>
      <c r="F31" s="369">
        <v>4100123534</v>
      </c>
      <c r="G31" s="370"/>
      <c r="H31" s="371" t="s">
        <v>2467</v>
      </c>
      <c r="I31" s="372"/>
      <c r="J31" s="369" t="s">
        <v>1009</v>
      </c>
      <c r="K31" s="368"/>
      <c r="L31" s="7" t="s">
        <v>415</v>
      </c>
      <c r="M31" s="8"/>
      <c r="N31" s="81">
        <v>7.4</v>
      </c>
      <c r="O31" s="60">
        <v>10</v>
      </c>
    </row>
    <row r="32" spans="1:15" ht="15" x14ac:dyDescent="0.25">
      <c r="A32" s="1"/>
      <c r="B32" s="375">
        <v>14</v>
      </c>
      <c r="C32" s="376"/>
      <c r="D32" s="160" t="s">
        <v>2466</v>
      </c>
      <c r="E32" s="124" t="s">
        <v>2942</v>
      </c>
      <c r="F32" s="369">
        <v>4100123534</v>
      </c>
      <c r="G32" s="370"/>
      <c r="H32" s="371" t="s">
        <v>2467</v>
      </c>
      <c r="I32" s="372"/>
      <c r="J32" s="369" t="s">
        <v>1009</v>
      </c>
      <c r="K32" s="368"/>
      <c r="L32" s="7" t="s">
        <v>415</v>
      </c>
      <c r="M32" s="8"/>
      <c r="N32" s="81">
        <v>7.4</v>
      </c>
      <c r="O32" s="60">
        <v>10</v>
      </c>
    </row>
    <row r="33" spans="1:15" ht="15" x14ac:dyDescent="0.25">
      <c r="A33" s="1"/>
      <c r="B33" s="375">
        <v>15</v>
      </c>
      <c r="C33" s="376"/>
      <c r="D33" s="160" t="s">
        <v>2466</v>
      </c>
      <c r="E33" s="124" t="s">
        <v>2942</v>
      </c>
      <c r="F33" s="369">
        <v>4100123534</v>
      </c>
      <c r="G33" s="370"/>
      <c r="H33" s="371" t="s">
        <v>2467</v>
      </c>
      <c r="I33" s="372"/>
      <c r="J33" s="369" t="s">
        <v>1009</v>
      </c>
      <c r="K33" s="368"/>
      <c r="L33" s="7" t="s">
        <v>415</v>
      </c>
      <c r="M33" s="8"/>
      <c r="N33" s="81">
        <v>7.4</v>
      </c>
      <c r="O33" s="60">
        <v>10</v>
      </c>
    </row>
    <row r="34" spans="1:15" ht="15" x14ac:dyDescent="0.25">
      <c r="A34" s="1"/>
      <c r="B34" s="375">
        <v>16</v>
      </c>
      <c r="C34" s="376"/>
      <c r="D34" s="160" t="s">
        <v>2466</v>
      </c>
      <c r="E34" s="124" t="s">
        <v>2942</v>
      </c>
      <c r="F34" s="369">
        <v>4100123534</v>
      </c>
      <c r="G34" s="370"/>
      <c r="H34" s="371" t="s">
        <v>2467</v>
      </c>
      <c r="I34" s="372"/>
      <c r="J34" s="369" t="s">
        <v>1009</v>
      </c>
      <c r="K34" s="368"/>
      <c r="L34" s="7" t="s">
        <v>415</v>
      </c>
      <c r="M34" s="8"/>
      <c r="N34" s="81">
        <v>7.4</v>
      </c>
      <c r="O34" s="60">
        <v>10</v>
      </c>
    </row>
    <row r="35" spans="1:15" ht="15" x14ac:dyDescent="0.25">
      <c r="A35" s="1"/>
      <c r="B35" s="375">
        <v>17</v>
      </c>
      <c r="C35" s="376"/>
      <c r="D35" s="160" t="s">
        <v>2466</v>
      </c>
      <c r="E35" s="124" t="s">
        <v>2942</v>
      </c>
      <c r="F35" s="369">
        <v>4100123534</v>
      </c>
      <c r="G35" s="370"/>
      <c r="H35" s="371" t="s">
        <v>2467</v>
      </c>
      <c r="I35" s="372"/>
      <c r="J35" s="369" t="s">
        <v>1009</v>
      </c>
      <c r="K35" s="368"/>
      <c r="L35" s="7" t="s">
        <v>415</v>
      </c>
      <c r="M35" s="8"/>
      <c r="N35" s="81">
        <v>7.4</v>
      </c>
      <c r="O35" s="60">
        <v>10</v>
      </c>
    </row>
    <row r="36" spans="1:15" ht="15" x14ac:dyDescent="0.25">
      <c r="A36" s="1"/>
      <c r="B36" s="375">
        <v>18</v>
      </c>
      <c r="C36" s="376"/>
      <c r="D36" s="160" t="s">
        <v>2466</v>
      </c>
      <c r="E36" s="124" t="s">
        <v>2942</v>
      </c>
      <c r="F36" s="369">
        <v>4100123534</v>
      </c>
      <c r="G36" s="370"/>
      <c r="H36" s="371" t="s">
        <v>2467</v>
      </c>
      <c r="I36" s="372"/>
      <c r="J36" s="369" t="s">
        <v>1009</v>
      </c>
      <c r="K36" s="368"/>
      <c r="L36" s="7" t="s">
        <v>415</v>
      </c>
      <c r="M36" s="8"/>
      <c r="N36" s="81">
        <v>7.4</v>
      </c>
      <c r="O36" s="60">
        <v>10</v>
      </c>
    </row>
    <row r="37" spans="1:15" ht="15" x14ac:dyDescent="0.25">
      <c r="A37" s="1"/>
      <c r="B37" s="375">
        <v>19</v>
      </c>
      <c r="C37" s="376"/>
      <c r="D37" s="160" t="s">
        <v>2466</v>
      </c>
      <c r="E37" s="124" t="s">
        <v>2942</v>
      </c>
      <c r="F37" s="369">
        <v>4100123534</v>
      </c>
      <c r="G37" s="370"/>
      <c r="H37" s="371" t="s">
        <v>2467</v>
      </c>
      <c r="I37" s="372"/>
      <c r="J37" s="369" t="s">
        <v>1009</v>
      </c>
      <c r="K37" s="368"/>
      <c r="L37" s="7" t="s">
        <v>415</v>
      </c>
      <c r="M37" s="8"/>
      <c r="N37" s="81">
        <v>7.4</v>
      </c>
      <c r="O37" s="60">
        <v>10</v>
      </c>
    </row>
    <row r="38" spans="1:15" ht="15" x14ac:dyDescent="0.25">
      <c r="A38" s="1"/>
      <c r="B38" s="375">
        <v>20</v>
      </c>
      <c r="C38" s="376"/>
      <c r="D38" s="160" t="s">
        <v>2466</v>
      </c>
      <c r="E38" s="124" t="s">
        <v>2942</v>
      </c>
      <c r="F38" s="369">
        <v>4100123534</v>
      </c>
      <c r="G38" s="370"/>
      <c r="H38" s="371" t="s">
        <v>2467</v>
      </c>
      <c r="I38" s="372"/>
      <c r="J38" s="369" t="s">
        <v>1009</v>
      </c>
      <c r="K38" s="368"/>
      <c r="L38" s="7" t="s">
        <v>415</v>
      </c>
      <c r="M38" s="8"/>
      <c r="N38" s="81">
        <v>7.4</v>
      </c>
      <c r="O38" s="60">
        <v>10</v>
      </c>
    </row>
    <row r="39" spans="1:15" ht="15" x14ac:dyDescent="0.25">
      <c r="A39" s="1"/>
      <c r="B39" s="375">
        <v>21</v>
      </c>
      <c r="C39" s="376"/>
      <c r="D39" s="160" t="s">
        <v>2466</v>
      </c>
      <c r="E39" s="124" t="s">
        <v>2942</v>
      </c>
      <c r="F39" s="369">
        <v>4100123534</v>
      </c>
      <c r="G39" s="370"/>
      <c r="H39" s="371" t="s">
        <v>2467</v>
      </c>
      <c r="I39" s="372"/>
      <c r="J39" s="369" t="s">
        <v>1009</v>
      </c>
      <c r="K39" s="368"/>
      <c r="L39" s="7" t="s">
        <v>415</v>
      </c>
      <c r="M39" s="8"/>
      <c r="N39" s="81">
        <v>7.4</v>
      </c>
      <c r="O39" s="60">
        <v>10</v>
      </c>
    </row>
    <row r="40" spans="1:15" ht="15" x14ac:dyDescent="0.25">
      <c r="A40" s="1"/>
      <c r="B40" s="375">
        <v>22</v>
      </c>
      <c r="C40" s="376"/>
      <c r="D40" s="160" t="s">
        <v>2466</v>
      </c>
      <c r="E40" s="124" t="s">
        <v>2942</v>
      </c>
      <c r="F40" s="369">
        <v>4100123534</v>
      </c>
      <c r="G40" s="370"/>
      <c r="H40" s="371" t="s">
        <v>2467</v>
      </c>
      <c r="I40" s="372"/>
      <c r="J40" s="369" t="s">
        <v>1009</v>
      </c>
      <c r="K40" s="368"/>
      <c r="L40" s="7" t="s">
        <v>415</v>
      </c>
      <c r="M40" s="8"/>
      <c r="N40" s="81">
        <v>7.4</v>
      </c>
      <c r="O40" s="60">
        <v>10</v>
      </c>
    </row>
    <row r="41" spans="1:15" ht="15" x14ac:dyDescent="0.25">
      <c r="A41" s="1"/>
      <c r="B41" s="375">
        <v>23</v>
      </c>
      <c r="C41" s="376"/>
      <c r="D41" s="160" t="s">
        <v>2466</v>
      </c>
      <c r="E41" s="124" t="s">
        <v>2942</v>
      </c>
      <c r="F41" s="369">
        <v>4100123534</v>
      </c>
      <c r="G41" s="370"/>
      <c r="H41" s="371" t="s">
        <v>2467</v>
      </c>
      <c r="I41" s="372"/>
      <c r="J41" s="369" t="s">
        <v>1009</v>
      </c>
      <c r="K41" s="368"/>
      <c r="L41" s="7" t="s">
        <v>415</v>
      </c>
      <c r="M41" s="8"/>
      <c r="N41" s="81">
        <v>7.4</v>
      </c>
      <c r="O41" s="60">
        <v>10</v>
      </c>
    </row>
    <row r="42" spans="1:15" ht="15" x14ac:dyDescent="0.25">
      <c r="A42" s="1"/>
      <c r="B42" s="375">
        <v>24</v>
      </c>
      <c r="C42" s="376"/>
      <c r="D42" s="160" t="s">
        <v>2466</v>
      </c>
      <c r="E42" s="124" t="s">
        <v>2942</v>
      </c>
      <c r="F42" s="369">
        <v>4100123534</v>
      </c>
      <c r="G42" s="370"/>
      <c r="H42" s="371" t="s">
        <v>2467</v>
      </c>
      <c r="I42" s="372"/>
      <c r="J42" s="369" t="s">
        <v>1009</v>
      </c>
      <c r="K42" s="368"/>
      <c r="L42" s="7" t="s">
        <v>415</v>
      </c>
      <c r="M42" s="8"/>
      <c r="N42" s="81">
        <v>7.4</v>
      </c>
      <c r="O42" s="60">
        <v>10</v>
      </c>
    </row>
    <row r="43" spans="1:15" ht="15" x14ac:dyDescent="0.25">
      <c r="A43" s="1"/>
      <c r="B43" s="201" t="s">
        <v>56</v>
      </c>
      <c r="C43" s="244"/>
      <c r="D43" s="238"/>
      <c r="E43" s="241"/>
      <c r="F43" s="201"/>
      <c r="G43" s="240"/>
      <c r="H43" s="242"/>
      <c r="I43" s="240"/>
      <c r="J43" s="201"/>
      <c r="K43" s="240"/>
      <c r="L43" s="238"/>
      <c r="M43" s="239"/>
      <c r="N43" s="243">
        <f>SUM(N44:N46)+7.82</f>
        <v>22.62</v>
      </c>
      <c r="O43" s="240"/>
    </row>
    <row r="44" spans="1:15" ht="15" x14ac:dyDescent="0.25">
      <c r="A44" s="1"/>
      <c r="B44" s="375">
        <v>25</v>
      </c>
      <c r="C44" s="376"/>
      <c r="D44" s="160" t="s">
        <v>2466</v>
      </c>
      <c r="E44" s="124" t="s">
        <v>2942</v>
      </c>
      <c r="F44" s="369">
        <v>4100123534</v>
      </c>
      <c r="G44" s="370"/>
      <c r="H44" s="371" t="s">
        <v>2467</v>
      </c>
      <c r="I44" s="372"/>
      <c r="J44" s="369" t="s">
        <v>1009</v>
      </c>
      <c r="K44" s="368"/>
      <c r="L44" s="7" t="s">
        <v>415</v>
      </c>
      <c r="M44" s="8"/>
      <c r="N44" s="81">
        <v>7.4</v>
      </c>
      <c r="O44" s="60">
        <v>10</v>
      </c>
    </row>
    <row r="45" spans="1:15" ht="15" x14ac:dyDescent="0.25">
      <c r="A45" s="1"/>
      <c r="B45" s="375">
        <v>26</v>
      </c>
      <c r="C45" s="376"/>
      <c r="D45" s="160" t="s">
        <v>2466</v>
      </c>
      <c r="E45" s="124" t="s">
        <v>2942</v>
      </c>
      <c r="F45" s="369">
        <v>4100123534</v>
      </c>
      <c r="G45" s="370"/>
      <c r="H45" s="371" t="s">
        <v>2467</v>
      </c>
      <c r="I45" s="372"/>
      <c r="J45" s="369" t="s">
        <v>1009</v>
      </c>
      <c r="K45" s="368"/>
      <c r="L45" s="7" t="s">
        <v>415</v>
      </c>
      <c r="M45" s="8"/>
      <c r="N45" s="81">
        <v>7.4</v>
      </c>
      <c r="O45" s="60">
        <v>10</v>
      </c>
    </row>
    <row r="46" spans="1:15" ht="15" x14ac:dyDescent="0.25">
      <c r="A46" s="1"/>
      <c r="B46" s="365"/>
      <c r="C46" s="366"/>
      <c r="D46" s="160"/>
      <c r="E46" s="124"/>
      <c r="F46" s="369"/>
      <c r="G46" s="370"/>
      <c r="H46" s="371"/>
      <c r="I46" s="372"/>
      <c r="J46" s="369"/>
      <c r="K46" s="368"/>
      <c r="L46" s="7"/>
      <c r="M46" s="8"/>
      <c r="N46" s="84"/>
      <c r="O46" s="60"/>
    </row>
    <row r="47" spans="1:15" ht="15" x14ac:dyDescent="0.25">
      <c r="A47" s="1"/>
      <c r="B47" s="76"/>
      <c r="C47" s="65"/>
      <c r="D47" s="64"/>
      <c r="E47" s="65"/>
      <c r="F47" s="64"/>
      <c r="G47" s="66"/>
      <c r="H47" s="67"/>
      <c r="I47" s="66"/>
      <c r="J47" s="64"/>
      <c r="K47" s="65"/>
      <c r="L47" s="26"/>
      <c r="M47" s="26"/>
      <c r="N47" s="162"/>
      <c r="O47" s="109"/>
    </row>
    <row r="48" spans="1:15" ht="15" x14ac:dyDescent="0.25">
      <c r="A48" s="1"/>
      <c r="B48" s="76"/>
      <c r="C48" s="65"/>
      <c r="D48" s="392"/>
      <c r="E48" s="393"/>
      <c r="F48" s="393"/>
      <c r="G48" s="393"/>
      <c r="H48" s="393"/>
      <c r="I48" s="62"/>
      <c r="J48" s="50"/>
      <c r="K48" s="61"/>
      <c r="L48" s="8"/>
      <c r="M48" s="8"/>
      <c r="N48" s="139">
        <f>SUM(N18:N29)+SUM(N31:N42)+SUM(N44:N45)</f>
        <v>192.40000000000003</v>
      </c>
      <c r="O48" s="60"/>
    </row>
    <row r="49" spans="1:15" ht="15.75" x14ac:dyDescent="0.25">
      <c r="A49" s="1"/>
      <c r="B49" s="356" t="s">
        <v>29</v>
      </c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79"/>
      <c r="N49" s="75"/>
      <c r="O49" s="73">
        <f>SUM(O18:O47)</f>
        <v>260</v>
      </c>
    </row>
    <row r="50" spans="1:15" ht="15" x14ac:dyDescent="0.25">
      <c r="A50" s="1"/>
      <c r="B50" s="20"/>
      <c r="C50" s="45"/>
      <c r="D50" s="20"/>
      <c r="E50" s="45"/>
      <c r="F50" s="20"/>
      <c r="H50" s="3"/>
      <c r="J50" s="20"/>
      <c r="K50" s="45"/>
      <c r="L50" s="1"/>
      <c r="M50" s="1"/>
      <c r="N50" s="86"/>
    </row>
    <row r="51" spans="1:15" ht="3.75" customHeight="1" x14ac:dyDescent="0.25">
      <c r="A51" s="1"/>
      <c r="B51" s="1"/>
      <c r="C51" s="1"/>
      <c r="D51" s="17"/>
      <c r="E51" s="20"/>
      <c r="F51" s="20"/>
      <c r="G51" s="3"/>
      <c r="H51" s="3"/>
      <c r="I51" s="1"/>
      <c r="J51" s="1"/>
      <c r="K51" s="1"/>
      <c r="L51" s="1"/>
      <c r="M51" s="1"/>
      <c r="N51" s="1"/>
    </row>
    <row r="52" spans="1:15" ht="15" customHeight="1" x14ac:dyDescent="0.25">
      <c r="A52" s="1"/>
      <c r="B52" s="1"/>
      <c r="C52" s="1"/>
      <c r="D52" s="1" t="s">
        <v>49</v>
      </c>
      <c r="E52" s="1" t="s">
        <v>2943</v>
      </c>
      <c r="H52" s="1"/>
      <c r="I52" s="1"/>
      <c r="J52" s="1"/>
      <c r="K52" s="1"/>
      <c r="L52" s="1"/>
      <c r="M52" s="1"/>
      <c r="N52" s="1"/>
    </row>
    <row r="53" spans="1:15" ht="15" customHeight="1" x14ac:dyDescent="0.25">
      <c r="A53" s="1"/>
      <c r="B53" s="1"/>
      <c r="C53" s="1"/>
      <c r="D53" s="1" t="s">
        <v>2944</v>
      </c>
      <c r="E53" s="23"/>
      <c r="F53" s="23"/>
      <c r="G53" s="1"/>
      <c r="H53" s="1"/>
      <c r="I53" s="1"/>
      <c r="J53" s="1"/>
      <c r="K53" s="1"/>
      <c r="L53" s="1"/>
      <c r="M53" s="1"/>
      <c r="N53" s="1"/>
    </row>
    <row r="54" spans="1:15" ht="15" x14ac:dyDescent="0.25">
      <c r="A54" s="1"/>
      <c r="B54" s="1"/>
      <c r="C54" s="1"/>
      <c r="D54" s="1" t="s">
        <v>1231</v>
      </c>
      <c r="E54" s="3"/>
      <c r="F54" s="3"/>
      <c r="G54" s="1"/>
      <c r="H54" s="1"/>
      <c r="I54" s="1"/>
      <c r="J54" s="1"/>
      <c r="K54" s="1"/>
      <c r="L54" s="1"/>
      <c r="M54" s="1"/>
      <c r="N54" s="1"/>
    </row>
    <row r="55" spans="1:15" ht="15" x14ac:dyDescent="0.25">
      <c r="A55" s="1"/>
      <c r="B55" s="1"/>
      <c r="C55" s="1"/>
      <c r="D55" s="1" t="s">
        <v>1959</v>
      </c>
      <c r="E55" s="23"/>
      <c r="F55" s="23"/>
      <c r="G55" s="1"/>
      <c r="H55" s="1"/>
      <c r="I55" s="1"/>
      <c r="J55" s="1"/>
      <c r="K55" s="1"/>
      <c r="L55" s="1"/>
      <c r="M55" s="1"/>
      <c r="N55" s="1"/>
    </row>
    <row r="56" spans="1:15" ht="15" x14ac:dyDescent="0.25">
      <c r="A56" s="1"/>
      <c r="B56" s="1"/>
      <c r="C56" s="1"/>
      <c r="D56" s="1" t="s">
        <v>2945</v>
      </c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autoFilter ref="B16:O46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118">
    <mergeCell ref="E6:J6"/>
    <mergeCell ref="E10:K10"/>
    <mergeCell ref="E12:F12"/>
    <mergeCell ref="M14:N14"/>
    <mergeCell ref="B16:C16"/>
    <mergeCell ref="F16:G16"/>
    <mergeCell ref="H16:I16"/>
    <mergeCell ref="J16:K16"/>
    <mergeCell ref="B23:C23"/>
    <mergeCell ref="F23:G23"/>
    <mergeCell ref="B18:C18"/>
    <mergeCell ref="F18:G18"/>
    <mergeCell ref="H18:I18"/>
    <mergeCell ref="J18:K18"/>
    <mergeCell ref="B19:C19"/>
    <mergeCell ref="F19:G19"/>
    <mergeCell ref="H19:I19"/>
    <mergeCell ref="J19:K19"/>
    <mergeCell ref="H23:I23"/>
    <mergeCell ref="J23:K23"/>
    <mergeCell ref="B24:C24"/>
    <mergeCell ref="F24:G24"/>
    <mergeCell ref="H24:I24"/>
    <mergeCell ref="J24:K24"/>
    <mergeCell ref="D48:H48"/>
    <mergeCell ref="B49:L49"/>
    <mergeCell ref="B20:C20"/>
    <mergeCell ref="F20:G20"/>
    <mergeCell ref="H20:I20"/>
    <mergeCell ref="J20:K20"/>
    <mergeCell ref="B22:C22"/>
    <mergeCell ref="F22:G22"/>
    <mergeCell ref="H22:I22"/>
    <mergeCell ref="J22:K22"/>
    <mergeCell ref="B21:C21"/>
    <mergeCell ref="F21:G21"/>
    <mergeCell ref="H21:I21"/>
    <mergeCell ref="J21:K21"/>
    <mergeCell ref="B46:C46"/>
    <mergeCell ref="F46:G46"/>
    <mergeCell ref="H46:I46"/>
    <mergeCell ref="J46:K46"/>
    <mergeCell ref="B27:C27"/>
    <mergeCell ref="F27:G27"/>
    <mergeCell ref="H27:I27"/>
    <mergeCell ref="J27:K27"/>
    <mergeCell ref="B28:C28"/>
    <mergeCell ref="F28:G28"/>
    <mergeCell ref="H28:I28"/>
    <mergeCell ref="J28:K28"/>
    <mergeCell ref="B25:C25"/>
    <mergeCell ref="F25:G25"/>
    <mergeCell ref="H25:I25"/>
    <mergeCell ref="J25:K25"/>
    <mergeCell ref="B26:C26"/>
    <mergeCell ref="F26:G26"/>
    <mergeCell ref="H26:I26"/>
    <mergeCell ref="J26:K26"/>
    <mergeCell ref="B32:C32"/>
    <mergeCell ref="F32:G32"/>
    <mergeCell ref="H32:I32"/>
    <mergeCell ref="J32:K32"/>
    <mergeCell ref="B33:C33"/>
    <mergeCell ref="F33:G33"/>
    <mergeCell ref="H33:I33"/>
    <mergeCell ref="J33:K33"/>
    <mergeCell ref="B29:C29"/>
    <mergeCell ref="F29:G29"/>
    <mergeCell ref="H29:I29"/>
    <mergeCell ref="J29:K29"/>
    <mergeCell ref="B31:C31"/>
    <mergeCell ref="F31:G31"/>
    <mergeCell ref="H31:I31"/>
    <mergeCell ref="J31:K31"/>
    <mergeCell ref="B36:C36"/>
    <mergeCell ref="F36:G36"/>
    <mergeCell ref="H36:I36"/>
    <mergeCell ref="J36:K36"/>
    <mergeCell ref="B37:C37"/>
    <mergeCell ref="F37:G37"/>
    <mergeCell ref="H37:I37"/>
    <mergeCell ref="J37:K37"/>
    <mergeCell ref="B34:C34"/>
    <mergeCell ref="F34:G34"/>
    <mergeCell ref="H34:I34"/>
    <mergeCell ref="J34:K34"/>
    <mergeCell ref="B35:C35"/>
    <mergeCell ref="F35:G35"/>
    <mergeCell ref="H35:I35"/>
    <mergeCell ref="J35:K35"/>
    <mergeCell ref="B40:C40"/>
    <mergeCell ref="F40:G40"/>
    <mergeCell ref="H40:I40"/>
    <mergeCell ref="J40:K40"/>
    <mergeCell ref="B41:C41"/>
    <mergeCell ref="F41:G41"/>
    <mergeCell ref="H41:I41"/>
    <mergeCell ref="J41:K41"/>
    <mergeCell ref="B38:C38"/>
    <mergeCell ref="F38:G38"/>
    <mergeCell ref="H38:I38"/>
    <mergeCell ref="J38:K38"/>
    <mergeCell ref="B39:C39"/>
    <mergeCell ref="F39:G39"/>
    <mergeCell ref="H39:I39"/>
    <mergeCell ref="J39:K39"/>
    <mergeCell ref="B45:C45"/>
    <mergeCell ref="F45:G45"/>
    <mergeCell ref="H45:I45"/>
    <mergeCell ref="J45:K45"/>
    <mergeCell ref="B42:C42"/>
    <mergeCell ref="F42:G42"/>
    <mergeCell ref="H42:I42"/>
    <mergeCell ref="J42:K42"/>
    <mergeCell ref="B44:C44"/>
    <mergeCell ref="F44:G44"/>
    <mergeCell ref="H44:I44"/>
    <mergeCell ref="J44:K44"/>
  </mergeCells>
  <hyperlinks>
    <hyperlink ref="M4" r:id="rId1" xr:uid="{5FA06478-7D89-4DC5-95E8-B3711C401C46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08F6-E62A-45F0-892D-D2F538B6ACEE}">
  <dimension ref="B1:N306"/>
  <sheetViews>
    <sheetView zoomScaleNormal="100" workbookViewId="0">
      <selection activeCell="R20" sqref="R20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2928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250373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/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/>
      <c r="N17" s="90"/>
    </row>
    <row r="18" spans="2:14" ht="15" customHeight="1" x14ac:dyDescent="0.25">
      <c r="B18" s="199">
        <v>1</v>
      </c>
      <c r="C18" s="351" t="s">
        <v>1377</v>
      </c>
      <c r="D18" s="352"/>
      <c r="E18" s="190" t="s">
        <v>2935</v>
      </c>
      <c r="F18" s="115">
        <v>4100121493</v>
      </c>
      <c r="G18" s="353" t="s">
        <v>2917</v>
      </c>
      <c r="H18" s="354"/>
      <c r="I18" s="355" t="s">
        <v>25</v>
      </c>
      <c r="J18" s="352"/>
      <c r="K18" s="27" t="s">
        <v>2927</v>
      </c>
      <c r="L18" s="76">
        <v>75</v>
      </c>
      <c r="M18" s="218">
        <v>5.94</v>
      </c>
      <c r="N18" s="69">
        <v>33</v>
      </c>
    </row>
    <row r="19" spans="2:14" ht="15" customHeight="1" x14ac:dyDescent="0.25">
      <c r="B19" s="18"/>
      <c r="C19" s="351" t="s">
        <v>1377</v>
      </c>
      <c r="D19" s="352"/>
      <c r="E19" s="190" t="s">
        <v>2935</v>
      </c>
      <c r="F19" s="115">
        <v>4100121493</v>
      </c>
      <c r="G19" s="353" t="s">
        <v>2917</v>
      </c>
      <c r="H19" s="354"/>
      <c r="I19" s="355" t="s">
        <v>25</v>
      </c>
      <c r="J19" s="352"/>
      <c r="K19" s="27" t="s">
        <v>2927</v>
      </c>
      <c r="L19" s="76">
        <v>80</v>
      </c>
      <c r="M19" s="220"/>
      <c r="N19" s="69">
        <v>36</v>
      </c>
    </row>
    <row r="20" spans="2:14" ht="15" x14ac:dyDescent="0.25">
      <c r="B20" s="199">
        <v>2</v>
      </c>
      <c r="C20" s="351" t="s">
        <v>1377</v>
      </c>
      <c r="D20" s="352"/>
      <c r="E20" s="190" t="s">
        <v>2935</v>
      </c>
      <c r="F20" s="115">
        <v>4100121493</v>
      </c>
      <c r="G20" s="353" t="s">
        <v>2917</v>
      </c>
      <c r="H20" s="354"/>
      <c r="I20" s="355" t="s">
        <v>25</v>
      </c>
      <c r="J20" s="352"/>
      <c r="K20" s="27" t="s">
        <v>2927</v>
      </c>
      <c r="L20" s="50">
        <v>85</v>
      </c>
      <c r="M20" s="218">
        <v>6.02</v>
      </c>
      <c r="N20" s="90">
        <v>33</v>
      </c>
    </row>
    <row r="21" spans="2:14" ht="15" customHeight="1" x14ac:dyDescent="0.25">
      <c r="B21" s="115"/>
      <c r="C21" s="351" t="s">
        <v>1377</v>
      </c>
      <c r="D21" s="352"/>
      <c r="E21" s="190" t="s">
        <v>2935</v>
      </c>
      <c r="F21" s="115">
        <v>4100121493</v>
      </c>
      <c r="G21" s="353" t="s">
        <v>2917</v>
      </c>
      <c r="H21" s="354"/>
      <c r="I21" s="355" t="s">
        <v>25</v>
      </c>
      <c r="J21" s="352"/>
      <c r="K21" s="27" t="s">
        <v>2927</v>
      </c>
      <c r="L21" s="76">
        <v>90</v>
      </c>
      <c r="M21" s="220"/>
      <c r="N21" s="69">
        <v>34</v>
      </c>
    </row>
    <row r="22" spans="2:14" ht="15" customHeight="1" x14ac:dyDescent="0.25">
      <c r="B22" s="76"/>
      <c r="C22" s="351"/>
      <c r="D22" s="352"/>
      <c r="E22" s="214"/>
      <c r="F22" s="115"/>
      <c r="G22" s="353"/>
      <c r="H22" s="354"/>
      <c r="I22" s="355"/>
      <c r="J22" s="352"/>
      <c r="K22" s="27"/>
      <c r="L22" s="76"/>
      <c r="M22" s="220"/>
      <c r="N22" s="69"/>
    </row>
    <row r="23" spans="2:14" ht="15" x14ac:dyDescent="0.25">
      <c r="B23" s="20"/>
      <c r="C23" s="168"/>
      <c r="D23" s="41"/>
      <c r="E23" s="41"/>
      <c r="F23" s="41"/>
      <c r="G23" s="41"/>
      <c r="I23" s="20"/>
      <c r="J23" s="45"/>
      <c r="K23" s="1"/>
      <c r="L23" s="20"/>
      <c r="M23" s="222">
        <f>SUM(M18:M21)</f>
        <v>11.96</v>
      </c>
    </row>
    <row r="24" spans="2:14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227"/>
      <c r="M24" s="223"/>
      <c r="N24" s="228">
        <f>SUM(N18:N22)</f>
        <v>136</v>
      </c>
    </row>
    <row r="25" spans="2:14" ht="15" x14ac:dyDescent="0.25">
      <c r="B25" s="20"/>
      <c r="C25" s="20"/>
      <c r="D25" s="45"/>
      <c r="E25" s="45"/>
      <c r="F25" s="20"/>
      <c r="G25" s="3"/>
      <c r="I25" s="20"/>
      <c r="J25" s="45"/>
      <c r="K25" s="1"/>
      <c r="L25" s="20"/>
      <c r="M25" s="224"/>
    </row>
    <row r="26" spans="2:14" ht="15" customHeight="1" x14ac:dyDescent="0.25">
      <c r="B26" s="1"/>
      <c r="C26" s="1" t="s">
        <v>49</v>
      </c>
      <c r="D26" s="1" t="s">
        <v>2939</v>
      </c>
      <c r="G26" s="1"/>
      <c r="H26" s="1"/>
      <c r="I26" s="1"/>
      <c r="J26" s="1"/>
      <c r="K26" s="1"/>
      <c r="L26" s="20"/>
      <c r="M26" s="20"/>
    </row>
    <row r="27" spans="2:14" s="45" customFormat="1" ht="15" x14ac:dyDescent="0.25">
      <c r="B27" s="1"/>
      <c r="C27" s="1" t="s">
        <v>1146</v>
      </c>
      <c r="D27" s="3"/>
      <c r="E27" s="3"/>
      <c r="F27" s="1"/>
      <c r="G27" s="1"/>
      <c r="H27" s="1"/>
      <c r="I27" s="1"/>
      <c r="J27" s="1"/>
      <c r="K27" s="1"/>
      <c r="L27" s="20"/>
      <c r="M27" s="20"/>
    </row>
    <row r="28" spans="2:14" s="45" customFormat="1" ht="15" x14ac:dyDescent="0.25">
      <c r="B28" s="1"/>
      <c r="C28" s="1" t="s">
        <v>808</v>
      </c>
      <c r="D28" s="23"/>
      <c r="E28" s="23"/>
      <c r="F28" s="1"/>
      <c r="G28" s="1"/>
      <c r="H28" s="1"/>
      <c r="I28" s="1"/>
      <c r="J28" s="1"/>
      <c r="K28" s="1"/>
      <c r="L28" s="20"/>
      <c r="M28" s="20"/>
    </row>
    <row r="29" spans="2:14" s="45" customFormat="1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2:14" s="45" customFormat="1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20"/>
      <c r="M30" s="20"/>
    </row>
    <row r="31" spans="2:14" s="45" customFormat="1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20"/>
      <c r="M31" s="20"/>
    </row>
    <row r="32" spans="2:14" s="45" customFormat="1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20"/>
      <c r="M32" s="20"/>
    </row>
    <row r="33" spans="2:13" s="45" customFormat="1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20"/>
      <c r="M33" s="20"/>
    </row>
    <row r="34" spans="2:13" s="45" customFormat="1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20"/>
      <c r="M34" s="20"/>
    </row>
    <row r="35" spans="2:13" s="45" customFormat="1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0"/>
      <c r="M35" s="20"/>
    </row>
    <row r="36" spans="2:13" s="45" customFormat="1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0"/>
      <c r="M36" s="20"/>
    </row>
    <row r="37" spans="2:13" s="45" customFormat="1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20"/>
    </row>
    <row r="38" spans="2:13" s="45" customFormat="1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20"/>
    </row>
    <row r="39" spans="2:13" s="45" customFormat="1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20"/>
    </row>
    <row r="40" spans="2:13" s="45" customFormat="1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20"/>
    </row>
    <row r="41" spans="2:13" s="45" customFormat="1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20"/>
    </row>
    <row r="42" spans="2:13" s="45" customFormat="1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20"/>
    </row>
    <row r="43" spans="2:13" s="45" customFormat="1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20"/>
      <c r="M43" s="20"/>
    </row>
    <row r="44" spans="2:13" s="45" customFormat="1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20"/>
      <c r="M44" s="20"/>
    </row>
    <row r="45" spans="2:13" s="45" customFormat="1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20"/>
      <c r="M45" s="20"/>
    </row>
    <row r="46" spans="2:13" s="45" customFormat="1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20"/>
      <c r="M46" s="20"/>
    </row>
    <row r="290" ht="8.25" customHeight="1" x14ac:dyDescent="0.2"/>
    <row r="292" ht="8.25" customHeight="1" x14ac:dyDescent="0.2"/>
    <row r="294" ht="9" customHeight="1" x14ac:dyDescent="0.2"/>
    <row r="296" ht="7.5" customHeight="1" x14ac:dyDescent="0.2"/>
    <row r="298" ht="6.75" customHeight="1" x14ac:dyDescent="0.2"/>
    <row r="300" ht="7.5" customHeight="1" x14ac:dyDescent="0.2"/>
    <row r="302" ht="9" customHeight="1" x14ac:dyDescent="0.2"/>
    <row r="304" ht="7.5" customHeight="1" x14ac:dyDescent="0.2"/>
    <row r="306" ht="8.25" customHeight="1" x14ac:dyDescent="0.2"/>
  </sheetData>
  <autoFilter ref="B16:N17" xr:uid="{00000000-0009-0000-0000-000001000000}">
    <filterColumn colId="1" showButton="0"/>
    <filterColumn colId="5" showButton="0"/>
    <filterColumn colId="7" showButton="0"/>
  </autoFilter>
  <mergeCells count="21">
    <mergeCell ref="E12:F12"/>
    <mergeCell ref="L14:M14"/>
    <mergeCell ref="C16:D16"/>
    <mergeCell ref="G16:H16"/>
    <mergeCell ref="I16:J16"/>
    <mergeCell ref="C18:D18"/>
    <mergeCell ref="B24:K24"/>
    <mergeCell ref="C22:D22"/>
    <mergeCell ref="G22:H22"/>
    <mergeCell ref="I22:J22"/>
    <mergeCell ref="C21:D21"/>
    <mergeCell ref="G21:H21"/>
    <mergeCell ref="I21:J21"/>
    <mergeCell ref="G18:H18"/>
    <mergeCell ref="I18:J18"/>
    <mergeCell ref="C19:D19"/>
    <mergeCell ref="G19:H19"/>
    <mergeCell ref="I19:J19"/>
    <mergeCell ref="C20:D20"/>
    <mergeCell ref="G20:H20"/>
    <mergeCell ref="I20:J20"/>
  </mergeCells>
  <phoneticPr fontId="23" type="noConversion"/>
  <hyperlinks>
    <hyperlink ref="L4" r:id="rId1" xr:uid="{161D7A54-F7ED-4539-A2B1-F7D4E6F884F6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9D0C-6D4A-4F6C-A9E6-B77294DEA75C}">
  <dimension ref="A1:O304"/>
  <sheetViews>
    <sheetView workbookViewId="0">
      <selection activeCell="E19" sqref="E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7.710937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2928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250372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236"/>
      <c r="C17" s="237"/>
      <c r="D17" s="238"/>
      <c r="E17" s="241"/>
      <c r="F17" s="201"/>
      <c r="G17" s="240"/>
      <c r="H17" s="242"/>
      <c r="I17" s="240"/>
      <c r="J17" s="201"/>
      <c r="K17" s="240"/>
      <c r="L17" s="238"/>
      <c r="M17" s="239"/>
      <c r="N17" s="55"/>
      <c r="O17" s="240"/>
    </row>
    <row r="18" spans="1:15" ht="15" x14ac:dyDescent="0.25">
      <c r="A18" s="1"/>
      <c r="B18" s="378">
        <v>1</v>
      </c>
      <c r="C18" s="379"/>
      <c r="D18" s="160" t="s">
        <v>1377</v>
      </c>
      <c r="E18" s="124" t="s">
        <v>2932</v>
      </c>
      <c r="F18" s="369">
        <v>4100121504</v>
      </c>
      <c r="G18" s="370"/>
      <c r="H18" s="371" t="s">
        <v>2917</v>
      </c>
      <c r="I18" s="372"/>
      <c r="J18" s="369" t="s">
        <v>1009</v>
      </c>
      <c r="K18" s="368"/>
      <c r="L18" s="7" t="s">
        <v>2927</v>
      </c>
      <c r="M18" s="8">
        <v>75</v>
      </c>
      <c r="N18" s="82">
        <v>5.34</v>
      </c>
      <c r="O18" s="60">
        <v>11</v>
      </c>
    </row>
    <row r="19" spans="1:15" ht="15" x14ac:dyDescent="0.25">
      <c r="A19" s="1"/>
      <c r="B19" s="416"/>
      <c r="C19" s="417"/>
      <c r="D19" s="160" t="s">
        <v>1377</v>
      </c>
      <c r="E19" s="124" t="s">
        <v>2932</v>
      </c>
      <c r="F19" s="369">
        <v>4100121504</v>
      </c>
      <c r="G19" s="370"/>
      <c r="H19" s="371" t="s">
        <v>2917</v>
      </c>
      <c r="I19" s="372"/>
      <c r="J19" s="369" t="s">
        <v>1009</v>
      </c>
      <c r="K19" s="368"/>
      <c r="L19" s="7" t="s">
        <v>2927</v>
      </c>
      <c r="M19" s="8">
        <v>80</v>
      </c>
      <c r="N19" s="83"/>
      <c r="O19" s="60">
        <v>11</v>
      </c>
    </row>
    <row r="20" spans="1:15" ht="15" x14ac:dyDescent="0.25">
      <c r="A20" s="1"/>
      <c r="B20" s="416"/>
      <c r="C20" s="417"/>
      <c r="D20" s="160" t="s">
        <v>1377</v>
      </c>
      <c r="E20" s="124" t="s">
        <v>2932</v>
      </c>
      <c r="F20" s="369">
        <v>4100121504</v>
      </c>
      <c r="G20" s="370"/>
      <c r="H20" s="371" t="s">
        <v>2917</v>
      </c>
      <c r="I20" s="372"/>
      <c r="J20" s="369" t="s">
        <v>1009</v>
      </c>
      <c r="K20" s="368"/>
      <c r="L20" s="7" t="s">
        <v>2927</v>
      </c>
      <c r="M20" s="8">
        <v>85</v>
      </c>
      <c r="N20" s="83"/>
      <c r="O20" s="60">
        <v>11</v>
      </c>
    </row>
    <row r="21" spans="1:15" ht="15" x14ac:dyDescent="0.25">
      <c r="A21" s="1"/>
      <c r="B21" s="365"/>
      <c r="C21" s="366"/>
      <c r="D21" s="160" t="s">
        <v>1377</v>
      </c>
      <c r="E21" s="124" t="s">
        <v>2932</v>
      </c>
      <c r="F21" s="369">
        <v>4100121504</v>
      </c>
      <c r="G21" s="370"/>
      <c r="H21" s="371" t="s">
        <v>2917</v>
      </c>
      <c r="I21" s="372"/>
      <c r="J21" s="369" t="s">
        <v>1009</v>
      </c>
      <c r="K21" s="368"/>
      <c r="L21" s="7" t="s">
        <v>2927</v>
      </c>
      <c r="M21" s="8">
        <v>90</v>
      </c>
      <c r="N21" s="84"/>
      <c r="O21" s="60">
        <v>11</v>
      </c>
    </row>
    <row r="22" spans="1:15" ht="15" x14ac:dyDescent="0.25">
      <c r="A22" s="1"/>
      <c r="B22" s="76"/>
      <c r="C22" s="65"/>
      <c r="D22" s="64"/>
      <c r="E22" s="65"/>
      <c r="F22" s="64"/>
      <c r="G22" s="66"/>
      <c r="H22" s="67"/>
      <c r="I22" s="66"/>
      <c r="J22" s="64"/>
      <c r="K22" s="65"/>
      <c r="L22" s="26"/>
      <c r="M22" s="26"/>
      <c r="N22" s="162"/>
      <c r="O22" s="109"/>
    </row>
    <row r="23" spans="1:15" ht="15" x14ac:dyDescent="0.25">
      <c r="A23" s="1"/>
      <c r="B23" s="76"/>
      <c r="C23" s="65"/>
      <c r="D23" s="392"/>
      <c r="E23" s="393"/>
      <c r="F23" s="393"/>
      <c r="G23" s="393"/>
      <c r="H23" s="393"/>
      <c r="I23" s="62"/>
      <c r="J23" s="50"/>
      <c r="K23" s="61"/>
      <c r="L23" s="8"/>
      <c r="M23" s="8"/>
      <c r="N23" s="139">
        <f>SUM(N18:N21)</f>
        <v>5.34</v>
      </c>
      <c r="O23" s="60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44</v>
      </c>
    </row>
    <row r="25" spans="1:15" ht="15" x14ac:dyDescent="0.25">
      <c r="A25" s="1"/>
      <c r="B25" s="20"/>
      <c r="C25" s="45"/>
      <c r="D25" s="20"/>
      <c r="E25" s="45"/>
      <c r="F25" s="20"/>
      <c r="H25" s="3"/>
      <c r="J25" s="20"/>
      <c r="K25" s="45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1" t="s">
        <v>2938</v>
      </c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368</v>
      </c>
      <c r="E28" s="3"/>
      <c r="F28" s="3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369</v>
      </c>
      <c r="E29" s="23"/>
      <c r="F29" s="23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288" ht="8.25" customHeight="1" x14ac:dyDescent="0.2"/>
    <row r="290" ht="8.25" customHeight="1" x14ac:dyDescent="0.2"/>
    <row r="292" ht="9" customHeight="1" x14ac:dyDescent="0.2"/>
    <row r="294" ht="7.5" customHeight="1" x14ac:dyDescent="0.2"/>
    <row r="296" ht="6.75" customHeight="1" x14ac:dyDescent="0.2"/>
    <row r="298" ht="7.5" customHeight="1" x14ac:dyDescent="0.2"/>
    <row r="300" ht="9" customHeight="1" x14ac:dyDescent="0.2"/>
    <row r="302" ht="7.5" customHeight="1" x14ac:dyDescent="0.2"/>
    <row r="304" ht="8.25" customHeight="1" x14ac:dyDescent="0.2"/>
  </sheetData>
  <autoFilter ref="B16:O21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26">
    <mergeCell ref="E6:J6"/>
    <mergeCell ref="E10:K10"/>
    <mergeCell ref="E12:F12"/>
    <mergeCell ref="M14:N14"/>
    <mergeCell ref="B16:C16"/>
    <mergeCell ref="F16:G16"/>
    <mergeCell ref="H16:I16"/>
    <mergeCell ref="J16:K16"/>
    <mergeCell ref="D23:H23"/>
    <mergeCell ref="B24:L24"/>
    <mergeCell ref="B20:C20"/>
    <mergeCell ref="F20:G20"/>
    <mergeCell ref="H20:I20"/>
    <mergeCell ref="J20:K20"/>
    <mergeCell ref="B21:C21"/>
    <mergeCell ref="F21:G21"/>
    <mergeCell ref="H21:I21"/>
    <mergeCell ref="J21:K21"/>
    <mergeCell ref="B18:C18"/>
    <mergeCell ref="F18:G18"/>
    <mergeCell ref="H18:I18"/>
    <mergeCell ref="J18:K18"/>
    <mergeCell ref="B19:C19"/>
    <mergeCell ref="F19:G19"/>
    <mergeCell ref="H19:I19"/>
    <mergeCell ref="J19:K19"/>
  </mergeCells>
  <phoneticPr fontId="23" type="noConversion"/>
  <hyperlinks>
    <hyperlink ref="M4" r:id="rId1" xr:uid="{7E54E243-631E-48F3-A118-845E2D2583AE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141D-E54B-4F23-8D26-FCD273448EBB}">
  <dimension ref="B1:P313"/>
  <sheetViews>
    <sheetView workbookViewId="0">
      <selection activeCell="P24" sqref="P24:P2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2928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250371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2934</v>
      </c>
      <c r="G18" s="369">
        <v>4100121514</v>
      </c>
      <c r="H18" s="370"/>
      <c r="I18" s="371" t="s">
        <v>2467</v>
      </c>
      <c r="J18" s="372"/>
      <c r="K18" s="369" t="s">
        <v>53</v>
      </c>
      <c r="L18" s="368"/>
      <c r="M18" s="7" t="s">
        <v>387</v>
      </c>
      <c r="N18" s="11"/>
      <c r="O18" s="81">
        <v>7.4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2934</v>
      </c>
      <c r="G19" s="369">
        <v>4100121514</v>
      </c>
      <c r="H19" s="370"/>
      <c r="I19" s="371" t="s">
        <v>2467</v>
      </c>
      <c r="J19" s="372"/>
      <c r="K19" s="369" t="s">
        <v>53</v>
      </c>
      <c r="L19" s="368"/>
      <c r="M19" s="7" t="s">
        <v>387</v>
      </c>
      <c r="N19" s="11"/>
      <c r="O19" s="81">
        <v>7.4</v>
      </c>
      <c r="P19" s="60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2934</v>
      </c>
      <c r="G20" s="369">
        <v>4100121514</v>
      </c>
      <c r="H20" s="370"/>
      <c r="I20" s="371" t="s">
        <v>2467</v>
      </c>
      <c r="J20" s="372"/>
      <c r="K20" s="369" t="s">
        <v>53</v>
      </c>
      <c r="L20" s="368"/>
      <c r="M20" s="7" t="s">
        <v>387</v>
      </c>
      <c r="N20" s="11"/>
      <c r="O20" s="81">
        <v>7.4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2934</v>
      </c>
      <c r="G21" s="369">
        <v>4100121514</v>
      </c>
      <c r="H21" s="370"/>
      <c r="I21" s="371" t="s">
        <v>2467</v>
      </c>
      <c r="J21" s="372"/>
      <c r="K21" s="369" t="s">
        <v>53</v>
      </c>
      <c r="L21" s="368"/>
      <c r="M21" s="7" t="s">
        <v>387</v>
      </c>
      <c r="N21" s="11"/>
      <c r="O21" s="81">
        <v>7.4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2934</v>
      </c>
      <c r="G22" s="369">
        <v>4100121514</v>
      </c>
      <c r="H22" s="370"/>
      <c r="I22" s="371" t="s">
        <v>2467</v>
      </c>
      <c r="J22" s="372"/>
      <c r="K22" s="369" t="s">
        <v>53</v>
      </c>
      <c r="L22" s="368"/>
      <c r="M22" s="7" t="s">
        <v>387</v>
      </c>
      <c r="N22" s="11"/>
      <c r="O22" s="81">
        <v>7.4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2934</v>
      </c>
      <c r="G23" s="369">
        <v>4100121514</v>
      </c>
      <c r="H23" s="370"/>
      <c r="I23" s="371" t="s">
        <v>2467</v>
      </c>
      <c r="J23" s="372"/>
      <c r="K23" s="369" t="s">
        <v>53</v>
      </c>
      <c r="L23" s="368"/>
      <c r="M23" s="7" t="s">
        <v>387</v>
      </c>
      <c r="N23" s="11"/>
      <c r="O23" s="81">
        <v>7.4</v>
      </c>
      <c r="P23" s="60">
        <v>10</v>
      </c>
    </row>
    <row r="24" spans="2:16" ht="15" customHeight="1" x14ac:dyDescent="0.25">
      <c r="B24" s="378">
        <v>7</v>
      </c>
      <c r="C24" s="379"/>
      <c r="D24" s="367" t="s">
        <v>1377</v>
      </c>
      <c r="E24" s="368"/>
      <c r="F24" s="190" t="s">
        <v>2933</v>
      </c>
      <c r="G24" s="369">
        <v>4100121518</v>
      </c>
      <c r="H24" s="370"/>
      <c r="I24" s="371" t="s">
        <v>2917</v>
      </c>
      <c r="J24" s="372"/>
      <c r="K24" s="369" t="s">
        <v>53</v>
      </c>
      <c r="L24" s="368"/>
      <c r="M24" s="7" t="s">
        <v>2927</v>
      </c>
      <c r="N24" s="11">
        <v>75</v>
      </c>
      <c r="O24" s="82">
        <v>2.06</v>
      </c>
      <c r="P24" s="60">
        <v>2</v>
      </c>
    </row>
    <row r="25" spans="2:16" ht="15" customHeight="1" x14ac:dyDescent="0.25">
      <c r="B25" s="40"/>
      <c r="C25" s="36"/>
      <c r="D25" s="367" t="s">
        <v>1377</v>
      </c>
      <c r="E25" s="368"/>
      <c r="F25" s="190" t="s">
        <v>2933</v>
      </c>
      <c r="G25" s="369">
        <v>4100121518</v>
      </c>
      <c r="H25" s="370"/>
      <c r="I25" s="371" t="s">
        <v>2917</v>
      </c>
      <c r="J25" s="372"/>
      <c r="K25" s="369" t="s">
        <v>53</v>
      </c>
      <c r="L25" s="368"/>
      <c r="M25" s="7" t="s">
        <v>2927</v>
      </c>
      <c r="N25" s="11">
        <v>80</v>
      </c>
      <c r="O25" s="83"/>
      <c r="P25" s="60">
        <v>4</v>
      </c>
    </row>
    <row r="26" spans="2:16" ht="15" customHeight="1" x14ac:dyDescent="0.25">
      <c r="B26" s="40"/>
      <c r="C26" s="36"/>
      <c r="D26" s="367" t="s">
        <v>1377</v>
      </c>
      <c r="E26" s="368"/>
      <c r="F26" s="190" t="s">
        <v>2933</v>
      </c>
      <c r="G26" s="369">
        <v>4100121518</v>
      </c>
      <c r="H26" s="370"/>
      <c r="I26" s="371" t="s">
        <v>2917</v>
      </c>
      <c r="J26" s="372"/>
      <c r="K26" s="369" t="s">
        <v>53</v>
      </c>
      <c r="L26" s="368"/>
      <c r="M26" s="7" t="s">
        <v>2927</v>
      </c>
      <c r="N26" s="11">
        <v>85</v>
      </c>
      <c r="O26" s="83"/>
      <c r="P26" s="60">
        <v>5</v>
      </c>
    </row>
    <row r="27" spans="2:16" ht="15" customHeight="1" x14ac:dyDescent="0.25">
      <c r="B27" s="40"/>
      <c r="C27" s="36"/>
      <c r="D27" s="367" t="s">
        <v>1377</v>
      </c>
      <c r="E27" s="368"/>
      <c r="F27" s="190" t="s">
        <v>2933</v>
      </c>
      <c r="G27" s="369">
        <v>4100121518</v>
      </c>
      <c r="H27" s="370"/>
      <c r="I27" s="371" t="s">
        <v>2917</v>
      </c>
      <c r="J27" s="372"/>
      <c r="K27" s="369" t="s">
        <v>53</v>
      </c>
      <c r="L27" s="368"/>
      <c r="M27" s="7" t="s">
        <v>2927</v>
      </c>
      <c r="N27" s="11">
        <v>90</v>
      </c>
      <c r="O27" s="83"/>
      <c r="P27" s="60">
        <v>3</v>
      </c>
    </row>
    <row r="28" spans="2:16" ht="15" customHeight="1" x14ac:dyDescent="0.25">
      <c r="B28" s="365"/>
      <c r="C28" s="351"/>
      <c r="D28" s="375"/>
      <c r="E28" s="367"/>
      <c r="F28" s="190"/>
      <c r="G28" s="375"/>
      <c r="H28" s="367"/>
      <c r="I28" s="377"/>
      <c r="J28" s="371"/>
      <c r="K28" s="375"/>
      <c r="L28" s="367"/>
      <c r="M28" s="7"/>
      <c r="N28" s="11"/>
      <c r="O28" s="84"/>
      <c r="P28" s="60"/>
    </row>
    <row r="29" spans="2:16" ht="15" x14ac:dyDescent="0.25">
      <c r="B29" s="20"/>
      <c r="C29" s="45"/>
      <c r="D29" s="168"/>
      <c r="E29" s="41"/>
      <c r="F29" s="41"/>
      <c r="G29" s="41"/>
      <c r="H29" s="41"/>
      <c r="I29" s="41"/>
      <c r="K29" s="20"/>
      <c r="L29" s="45"/>
      <c r="M29" s="1"/>
      <c r="N29" s="1"/>
      <c r="O29" s="169">
        <f>SUM(O18:O27)</f>
        <v>46.46</v>
      </c>
    </row>
    <row r="30" spans="2:16" ht="15.75" x14ac:dyDescent="0.25">
      <c r="B30" s="356" t="s">
        <v>29</v>
      </c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79"/>
      <c r="O30" s="75"/>
      <c r="P30" s="73">
        <f>SUM(P18:P28)</f>
        <v>74</v>
      </c>
    </row>
    <row r="31" spans="2:16" ht="15" x14ac:dyDescent="0.25">
      <c r="B31" s="20"/>
      <c r="C31" s="45"/>
      <c r="D31" s="20"/>
      <c r="E31" s="45"/>
      <c r="F31" s="45"/>
      <c r="G31" s="20"/>
      <c r="I31" s="3"/>
      <c r="K31" s="20"/>
      <c r="L31" s="45"/>
      <c r="M31" s="1"/>
      <c r="N31" s="1"/>
      <c r="O31" s="86"/>
    </row>
    <row r="32" spans="2:16" ht="15" customHeight="1" x14ac:dyDescent="0.25">
      <c r="B32" s="1"/>
      <c r="C32" s="1"/>
      <c r="D32" s="1" t="s">
        <v>49</v>
      </c>
      <c r="E32" s="1" t="s">
        <v>2937</v>
      </c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1137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2105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autoFilter ref="B16:P30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61">
    <mergeCell ref="F12:G12"/>
    <mergeCell ref="N14:O14"/>
    <mergeCell ref="B16:C16"/>
    <mergeCell ref="D16:E16"/>
    <mergeCell ref="G16:H16"/>
    <mergeCell ref="I16:J16"/>
    <mergeCell ref="K16:L16"/>
    <mergeCell ref="B30:M30"/>
    <mergeCell ref="B17:C17"/>
    <mergeCell ref="B28:C28"/>
    <mergeCell ref="D28:E28"/>
    <mergeCell ref="G28:H28"/>
    <mergeCell ref="I28:J28"/>
    <mergeCell ref="K28:L28"/>
    <mergeCell ref="B21:C21"/>
    <mergeCell ref="D21:E21"/>
    <mergeCell ref="B20:C20"/>
    <mergeCell ref="D20:E20"/>
    <mergeCell ref="G20:H20"/>
    <mergeCell ref="I20:J20"/>
    <mergeCell ref="K20:L20"/>
    <mergeCell ref="B18:C18"/>
    <mergeCell ref="D18:E18"/>
    <mergeCell ref="G18:H18"/>
    <mergeCell ref="I18:J18"/>
    <mergeCell ref="K18:L18"/>
    <mergeCell ref="I19:J19"/>
    <mergeCell ref="K19:L19"/>
    <mergeCell ref="B19:C19"/>
    <mergeCell ref="D19:E19"/>
    <mergeCell ref="G19:H19"/>
    <mergeCell ref="D25:E25"/>
    <mergeCell ref="G25:H25"/>
    <mergeCell ref="B22:C22"/>
    <mergeCell ref="D22:E22"/>
    <mergeCell ref="B23:C23"/>
    <mergeCell ref="D23:E23"/>
    <mergeCell ref="B24:C24"/>
    <mergeCell ref="D24:E24"/>
    <mergeCell ref="I25:J25"/>
    <mergeCell ref="K25:L25"/>
    <mergeCell ref="G21:H21"/>
    <mergeCell ref="I21:J21"/>
    <mergeCell ref="K21:L21"/>
    <mergeCell ref="G22:H22"/>
    <mergeCell ref="I22:J22"/>
    <mergeCell ref="K22:L22"/>
    <mergeCell ref="G23:H23"/>
    <mergeCell ref="I23:J23"/>
    <mergeCell ref="K23:L23"/>
    <mergeCell ref="G24:H24"/>
    <mergeCell ref="I24:J24"/>
    <mergeCell ref="K24:L24"/>
    <mergeCell ref="D26:E26"/>
    <mergeCell ref="G26:H26"/>
    <mergeCell ref="I26:J26"/>
    <mergeCell ref="K26:L26"/>
    <mergeCell ref="D27:E27"/>
    <mergeCell ref="G27:H27"/>
    <mergeCell ref="I27:J27"/>
    <mergeCell ref="K27:L27"/>
  </mergeCells>
  <phoneticPr fontId="23" type="noConversion"/>
  <hyperlinks>
    <hyperlink ref="N4" r:id="rId1" xr:uid="{20CA320C-ECA7-4CFE-B323-7A4832070D23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DF152-C50A-4F7A-B0C5-1B2770730A9C}">
  <dimension ref="A1:P313"/>
  <sheetViews>
    <sheetView workbookViewId="0">
      <selection activeCell="P20" sqref="P2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2928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250370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customHeight="1" x14ac:dyDescent="0.25">
      <c r="B18" s="375">
        <v>1</v>
      </c>
      <c r="C18" s="376"/>
      <c r="D18" s="351" t="s">
        <v>2466</v>
      </c>
      <c r="E18" s="352"/>
      <c r="F18" s="214" t="s">
        <v>2931</v>
      </c>
      <c r="G18" s="355">
        <v>4100123515</v>
      </c>
      <c r="H18" s="354"/>
      <c r="I18" s="353" t="s">
        <v>2467</v>
      </c>
      <c r="J18" s="354"/>
      <c r="K18" s="355" t="s">
        <v>73</v>
      </c>
      <c r="L18" s="352"/>
      <c r="M18" s="27" t="s">
        <v>2929</v>
      </c>
      <c r="N18" s="24"/>
      <c r="O18" s="81">
        <v>8.2200000000000006</v>
      </c>
      <c r="P18" s="109">
        <v>12</v>
      </c>
    </row>
    <row r="19" spans="1:16" ht="15" customHeight="1" x14ac:dyDescent="0.25">
      <c r="B19" s="375">
        <v>1</v>
      </c>
      <c r="C19" s="376"/>
      <c r="D19" s="351" t="s">
        <v>2466</v>
      </c>
      <c r="E19" s="352"/>
      <c r="F19" s="214" t="s">
        <v>2931</v>
      </c>
      <c r="G19" s="355">
        <v>4100123515</v>
      </c>
      <c r="H19" s="354"/>
      <c r="I19" s="353" t="s">
        <v>2467</v>
      </c>
      <c r="J19" s="354"/>
      <c r="K19" s="355" t="s">
        <v>73</v>
      </c>
      <c r="L19" s="352"/>
      <c r="M19" s="27" t="s">
        <v>2929</v>
      </c>
      <c r="N19" s="24"/>
      <c r="O19" s="81">
        <v>7.64</v>
      </c>
      <c r="P19" s="109">
        <v>11</v>
      </c>
    </row>
    <row r="20" spans="1:16" ht="15" customHeight="1" x14ac:dyDescent="0.25">
      <c r="B20" s="375">
        <v>3</v>
      </c>
      <c r="C20" s="376"/>
      <c r="D20" s="351" t="s">
        <v>662</v>
      </c>
      <c r="E20" s="352"/>
      <c r="F20" s="214" t="s">
        <v>2931</v>
      </c>
      <c r="G20" s="355">
        <v>4100123511</v>
      </c>
      <c r="H20" s="354"/>
      <c r="I20" s="353" t="s">
        <v>2533</v>
      </c>
      <c r="J20" s="354"/>
      <c r="K20" s="355" t="s">
        <v>73</v>
      </c>
      <c r="L20" s="352"/>
      <c r="M20" s="27" t="s">
        <v>387</v>
      </c>
      <c r="N20" s="24"/>
      <c r="O20" s="81">
        <v>11.12</v>
      </c>
      <c r="P20" s="109">
        <v>60</v>
      </c>
    </row>
    <row r="21" spans="1:16" ht="15" customHeight="1" x14ac:dyDescent="0.25">
      <c r="B21" s="365"/>
      <c r="C21" s="366"/>
      <c r="D21" s="367"/>
      <c r="E21" s="368"/>
      <c r="F21" s="190"/>
      <c r="G21" s="369"/>
      <c r="H21" s="370"/>
      <c r="I21" s="391"/>
      <c r="J21" s="370"/>
      <c r="K21" s="369"/>
      <c r="L21" s="368"/>
      <c r="M21" s="7"/>
      <c r="N21" s="11"/>
      <c r="O21" s="84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SUM(O18:O20)</f>
        <v>26.979999999999997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83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2940</v>
      </c>
      <c r="G26" s="397"/>
      <c r="H26" s="396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1213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1212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F54" s="1"/>
    </row>
    <row r="55" spans="1:15" ht="15" x14ac:dyDescent="0.25">
      <c r="F55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autoFilter ref="A16:P18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30">
    <mergeCell ref="G26:H26"/>
    <mergeCell ref="B19:C19"/>
    <mergeCell ref="D19:E19"/>
    <mergeCell ref="G19:H19"/>
    <mergeCell ref="I19:J19"/>
    <mergeCell ref="B21:C21"/>
    <mergeCell ref="D21:E21"/>
    <mergeCell ref="G21:H21"/>
    <mergeCell ref="I21:J21"/>
    <mergeCell ref="G20:H20"/>
    <mergeCell ref="I20:J20"/>
    <mergeCell ref="D22:I22"/>
    <mergeCell ref="B23:M23"/>
    <mergeCell ref="K21:L21"/>
    <mergeCell ref="K19:L19"/>
    <mergeCell ref="B20:C20"/>
    <mergeCell ref="K18:L18"/>
    <mergeCell ref="K20:L20"/>
    <mergeCell ref="F10:N10"/>
    <mergeCell ref="N14:O14"/>
    <mergeCell ref="B16:C16"/>
    <mergeCell ref="D16:E16"/>
    <mergeCell ref="G16:H16"/>
    <mergeCell ref="I16:J16"/>
    <mergeCell ref="K16:L16"/>
    <mergeCell ref="D20:E20"/>
    <mergeCell ref="B18:C18"/>
    <mergeCell ref="D18:E18"/>
    <mergeCell ref="G18:H18"/>
    <mergeCell ref="I18:J18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28EE-A337-4474-A5ED-193F0C055EBB}">
  <dimension ref="A1:O306"/>
  <sheetViews>
    <sheetView workbookViewId="0">
      <selection activeCell="L31" sqref="L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2928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250369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2930</v>
      </c>
      <c r="G18" s="369">
        <v>4100123517</v>
      </c>
      <c r="H18" s="370"/>
      <c r="I18" s="371" t="s">
        <v>2467</v>
      </c>
      <c r="J18" s="372"/>
      <c r="K18" s="124" t="s">
        <v>76</v>
      </c>
      <c r="L18" s="7" t="s">
        <v>2929</v>
      </c>
      <c r="M18" s="8"/>
      <c r="N18" s="81">
        <v>7.4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2930</v>
      </c>
      <c r="G19" s="369">
        <v>4100123517</v>
      </c>
      <c r="H19" s="370"/>
      <c r="I19" s="371" t="s">
        <v>2467</v>
      </c>
      <c r="J19" s="372"/>
      <c r="K19" s="124" t="s">
        <v>76</v>
      </c>
      <c r="L19" s="7" t="s">
        <v>2929</v>
      </c>
      <c r="M19" s="8"/>
      <c r="N19" s="81">
        <v>7.4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2930</v>
      </c>
      <c r="G20" s="369">
        <v>4100123517</v>
      </c>
      <c r="H20" s="370"/>
      <c r="I20" s="371" t="s">
        <v>2467</v>
      </c>
      <c r="J20" s="372"/>
      <c r="K20" s="124" t="s">
        <v>76</v>
      </c>
      <c r="L20" s="7" t="s">
        <v>2929</v>
      </c>
      <c r="M20" s="8"/>
      <c r="N20" s="81">
        <v>7.4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2930</v>
      </c>
      <c r="G21" s="369">
        <v>4100123517</v>
      </c>
      <c r="H21" s="370"/>
      <c r="I21" s="371" t="s">
        <v>2467</v>
      </c>
      <c r="J21" s="372"/>
      <c r="K21" s="124" t="s">
        <v>76</v>
      </c>
      <c r="L21" s="7" t="s">
        <v>2929</v>
      </c>
      <c r="M21" s="8"/>
      <c r="N21" s="81">
        <v>7.4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2930</v>
      </c>
      <c r="G22" s="369">
        <v>4100123517</v>
      </c>
      <c r="H22" s="370"/>
      <c r="I22" s="371" t="s">
        <v>2467</v>
      </c>
      <c r="J22" s="372"/>
      <c r="K22" s="124" t="s">
        <v>76</v>
      </c>
      <c r="L22" s="7" t="s">
        <v>2929</v>
      </c>
      <c r="M22" s="8"/>
      <c r="N22" s="81">
        <v>7.4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2466</v>
      </c>
      <c r="E23" s="368"/>
      <c r="F23" s="9" t="s">
        <v>2930</v>
      </c>
      <c r="G23" s="369">
        <v>4100123517</v>
      </c>
      <c r="H23" s="370"/>
      <c r="I23" s="371" t="s">
        <v>2467</v>
      </c>
      <c r="J23" s="372"/>
      <c r="K23" s="124" t="s">
        <v>76</v>
      </c>
      <c r="L23" s="7" t="s">
        <v>2929</v>
      </c>
      <c r="M23" s="8"/>
      <c r="N23" s="81">
        <v>7.4</v>
      </c>
      <c r="O23" s="60">
        <v>10</v>
      </c>
    </row>
    <row r="24" spans="1:15" ht="15" customHeight="1" x14ac:dyDescent="0.25">
      <c r="B24" s="375">
        <v>7</v>
      </c>
      <c r="C24" s="376"/>
      <c r="D24" s="367" t="s">
        <v>1377</v>
      </c>
      <c r="E24" s="368"/>
      <c r="F24" s="9" t="s">
        <v>2930</v>
      </c>
      <c r="G24" s="369">
        <v>4100121484</v>
      </c>
      <c r="H24" s="370"/>
      <c r="I24" s="371" t="s">
        <v>2917</v>
      </c>
      <c r="J24" s="372"/>
      <c r="K24" s="124" t="s">
        <v>76</v>
      </c>
      <c r="L24" s="7" t="s">
        <v>2927</v>
      </c>
      <c r="M24" s="8">
        <v>80</v>
      </c>
      <c r="N24" s="81">
        <v>2.8</v>
      </c>
      <c r="O24" s="60">
        <v>25</v>
      </c>
    </row>
    <row r="25" spans="1:15" ht="15" x14ac:dyDescent="0.25">
      <c r="A25" s="1"/>
      <c r="B25" s="365"/>
      <c r="C25" s="366"/>
      <c r="D25" s="367"/>
      <c r="E25" s="368"/>
      <c r="F25" s="122"/>
      <c r="G25" s="369"/>
      <c r="H25" s="370"/>
      <c r="I25" s="391"/>
      <c r="J25" s="370"/>
      <c r="K25" s="124"/>
      <c r="L25" s="7"/>
      <c r="M25" s="11"/>
      <c r="N25" s="84"/>
      <c r="O25" s="60"/>
    </row>
    <row r="26" spans="1:15" ht="15" x14ac:dyDescent="0.25">
      <c r="A26" s="1"/>
      <c r="B26" s="76"/>
      <c r="C26" s="65"/>
      <c r="D26" s="392"/>
      <c r="E26" s="393"/>
      <c r="F26" s="393"/>
      <c r="G26" s="393"/>
      <c r="H26" s="393"/>
      <c r="I26" s="393"/>
      <c r="J26" s="62"/>
      <c r="K26" s="50"/>
      <c r="L26" s="8"/>
      <c r="M26" s="8"/>
      <c r="N26" s="139">
        <f>SUM(N18:N24)</f>
        <v>47.199999999999996</v>
      </c>
      <c r="O26" s="60"/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SUM(O18:O25)</f>
        <v>85</v>
      </c>
    </row>
    <row r="28" spans="1:15" ht="15" x14ac:dyDescent="0.25">
      <c r="A28" s="1"/>
      <c r="B28" s="20"/>
      <c r="C28" s="45"/>
      <c r="D28" s="20"/>
      <c r="E28" s="45"/>
      <c r="F28" s="45"/>
      <c r="G28" s="20"/>
      <c r="I28" s="3"/>
      <c r="K28" s="20"/>
      <c r="L28" s="1"/>
      <c r="M28" s="1"/>
      <c r="N28" s="86"/>
    </row>
    <row r="29" spans="1:15" ht="3.75" customHeight="1" x14ac:dyDescent="0.25">
      <c r="A29" s="1"/>
      <c r="B29" s="1"/>
      <c r="C29" s="1"/>
      <c r="D29" s="17"/>
      <c r="E29" s="20"/>
      <c r="F29" s="20"/>
      <c r="G29" s="20"/>
      <c r="H29" s="3"/>
      <c r="I29" s="3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1" t="s">
        <v>2936</v>
      </c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1137</v>
      </c>
      <c r="E31" s="3"/>
      <c r="F31" s="3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2105</v>
      </c>
      <c r="E32" s="23"/>
      <c r="F32" s="23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290" ht="8.25" customHeight="1" x14ac:dyDescent="0.2"/>
    <row r="292" ht="8.25" customHeight="1" x14ac:dyDescent="0.2"/>
    <row r="294" ht="9" customHeight="1" x14ac:dyDescent="0.2"/>
    <row r="296" ht="7.5" customHeight="1" x14ac:dyDescent="0.2"/>
    <row r="298" ht="6.75" customHeight="1" x14ac:dyDescent="0.2"/>
    <row r="300" ht="7.5" customHeight="1" x14ac:dyDescent="0.2"/>
    <row r="302" ht="9" customHeight="1" x14ac:dyDescent="0.2"/>
    <row r="304" ht="7.5" customHeight="1" x14ac:dyDescent="0.2"/>
    <row r="306" ht="8.25" customHeight="1" x14ac:dyDescent="0.2"/>
  </sheetData>
  <mergeCells count="43">
    <mergeCell ref="G22:H22"/>
    <mergeCell ref="I22:J22"/>
    <mergeCell ref="B23:C23"/>
    <mergeCell ref="D23:E23"/>
    <mergeCell ref="G23:H23"/>
    <mergeCell ref="I23:J23"/>
    <mergeCell ref="D26:I26"/>
    <mergeCell ref="B27:L27"/>
    <mergeCell ref="B18:C18"/>
    <mergeCell ref="D18:E18"/>
    <mergeCell ref="G18:H18"/>
    <mergeCell ref="I18:J18"/>
    <mergeCell ref="B19:C19"/>
    <mergeCell ref="D19:E19"/>
    <mergeCell ref="G19:H19"/>
    <mergeCell ref="I19:J19"/>
    <mergeCell ref="B24:C24"/>
    <mergeCell ref="D24:E24"/>
    <mergeCell ref="G24:H24"/>
    <mergeCell ref="I24:J24"/>
    <mergeCell ref="B25:C25"/>
    <mergeCell ref="D25:E25"/>
    <mergeCell ref="F6:K6"/>
    <mergeCell ref="F8:J8"/>
    <mergeCell ref="F10:M10"/>
    <mergeCell ref="F12:G12"/>
    <mergeCell ref="M14:N14"/>
    <mergeCell ref="B16:C16"/>
    <mergeCell ref="D16:E16"/>
    <mergeCell ref="G16:H16"/>
    <mergeCell ref="I16:J16"/>
    <mergeCell ref="G25:H25"/>
    <mergeCell ref="I25:J25"/>
    <mergeCell ref="B20:C20"/>
    <mergeCell ref="D20:E20"/>
    <mergeCell ref="G20:H20"/>
    <mergeCell ref="I20:J20"/>
    <mergeCell ref="B21:C21"/>
    <mergeCell ref="D21:E21"/>
    <mergeCell ref="G21:H21"/>
    <mergeCell ref="I21:J21"/>
    <mergeCell ref="B22:C22"/>
    <mergeCell ref="D22:E22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1CA4-D40C-4904-B530-45DDEB1F6BF3}">
  <dimension ref="B1:N314"/>
  <sheetViews>
    <sheetView zoomScaleNormal="100" workbookViewId="0">
      <selection activeCell="G18" sqref="G18:H18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2915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250353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73"/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17"/>
      <c r="N17" s="90"/>
    </row>
    <row r="18" spans="2:14" ht="15" customHeight="1" x14ac:dyDescent="0.25">
      <c r="B18" s="199">
        <v>1</v>
      </c>
      <c r="C18" s="351" t="s">
        <v>1377</v>
      </c>
      <c r="D18" s="352"/>
      <c r="E18" s="190" t="s">
        <v>2925</v>
      </c>
      <c r="F18" s="115">
        <v>4100121494</v>
      </c>
      <c r="G18" s="353" t="s">
        <v>2917</v>
      </c>
      <c r="H18" s="354"/>
      <c r="I18" s="355" t="s">
        <v>53</v>
      </c>
      <c r="J18" s="352"/>
      <c r="K18" s="27" t="s">
        <v>387</v>
      </c>
      <c r="L18" s="76">
        <v>75</v>
      </c>
      <c r="M18" s="218">
        <v>7.22</v>
      </c>
      <c r="N18" s="69">
        <v>1</v>
      </c>
    </row>
    <row r="19" spans="2:14" ht="15" customHeight="1" x14ac:dyDescent="0.25">
      <c r="B19" s="18"/>
      <c r="C19" s="351" t="s">
        <v>1377</v>
      </c>
      <c r="D19" s="352"/>
      <c r="E19" s="190" t="s">
        <v>2925</v>
      </c>
      <c r="F19" s="115">
        <v>4100121494</v>
      </c>
      <c r="G19" s="353" t="s">
        <v>2917</v>
      </c>
      <c r="H19" s="354"/>
      <c r="I19" s="355" t="s">
        <v>53</v>
      </c>
      <c r="J19" s="352"/>
      <c r="K19" s="27" t="s">
        <v>387</v>
      </c>
      <c r="L19" s="76">
        <v>80</v>
      </c>
      <c r="M19" s="219"/>
      <c r="N19" s="69">
        <v>1</v>
      </c>
    </row>
    <row r="20" spans="2:14" ht="15" customHeight="1" x14ac:dyDescent="0.25">
      <c r="B20" s="18"/>
      <c r="C20" s="351" t="s">
        <v>1377</v>
      </c>
      <c r="D20" s="352"/>
      <c r="E20" s="190" t="s">
        <v>2925</v>
      </c>
      <c r="F20" s="115">
        <v>4100121492</v>
      </c>
      <c r="G20" s="353" t="s">
        <v>2917</v>
      </c>
      <c r="H20" s="354"/>
      <c r="I20" s="355" t="s">
        <v>25</v>
      </c>
      <c r="J20" s="352"/>
      <c r="K20" s="27" t="s">
        <v>387</v>
      </c>
      <c r="L20" s="76">
        <v>75</v>
      </c>
      <c r="M20" s="219"/>
      <c r="N20" s="69">
        <v>19</v>
      </c>
    </row>
    <row r="21" spans="2:14" ht="15" customHeight="1" x14ac:dyDescent="0.25">
      <c r="B21" s="18"/>
      <c r="C21" s="351" t="s">
        <v>1377</v>
      </c>
      <c r="D21" s="352"/>
      <c r="E21" s="190" t="s">
        <v>2925</v>
      </c>
      <c r="F21" s="115">
        <v>4100121492</v>
      </c>
      <c r="G21" s="353" t="s">
        <v>2917</v>
      </c>
      <c r="H21" s="354"/>
      <c r="I21" s="355" t="s">
        <v>25</v>
      </c>
      <c r="J21" s="352"/>
      <c r="K21" s="27" t="s">
        <v>387</v>
      </c>
      <c r="L21" s="76">
        <v>80</v>
      </c>
      <c r="M21" s="219"/>
      <c r="N21" s="69">
        <v>26</v>
      </c>
    </row>
    <row r="22" spans="2:14" ht="15" customHeight="1" x14ac:dyDescent="0.25">
      <c r="B22" s="18"/>
      <c r="C22" s="351" t="s">
        <v>1377</v>
      </c>
      <c r="D22" s="352"/>
      <c r="E22" s="190" t="s">
        <v>2925</v>
      </c>
      <c r="F22" s="115">
        <v>4100121492</v>
      </c>
      <c r="G22" s="353" t="s">
        <v>2917</v>
      </c>
      <c r="H22" s="354"/>
      <c r="I22" s="355" t="s">
        <v>25</v>
      </c>
      <c r="J22" s="352"/>
      <c r="K22" s="27" t="s">
        <v>387</v>
      </c>
      <c r="L22" s="76">
        <v>85</v>
      </c>
      <c r="M22" s="219"/>
      <c r="N22" s="69">
        <v>23</v>
      </c>
    </row>
    <row r="23" spans="2:14" ht="15" customHeight="1" x14ac:dyDescent="0.25">
      <c r="B23" s="18"/>
      <c r="C23" s="351" t="s">
        <v>1377</v>
      </c>
      <c r="D23" s="352"/>
      <c r="E23" s="190" t="s">
        <v>2925</v>
      </c>
      <c r="F23" s="115">
        <v>4100121492</v>
      </c>
      <c r="G23" s="353" t="s">
        <v>2917</v>
      </c>
      <c r="H23" s="354"/>
      <c r="I23" s="355" t="s">
        <v>25</v>
      </c>
      <c r="J23" s="352"/>
      <c r="K23" s="27" t="s">
        <v>387</v>
      </c>
      <c r="L23" s="76">
        <v>90</v>
      </c>
      <c r="M23" s="219"/>
      <c r="N23" s="69">
        <v>15</v>
      </c>
    </row>
    <row r="24" spans="2:14" ht="15" customHeight="1" x14ac:dyDescent="0.25">
      <c r="B24" s="199">
        <v>2</v>
      </c>
      <c r="C24" s="351" t="s">
        <v>1377</v>
      </c>
      <c r="D24" s="352"/>
      <c r="E24" s="190" t="s">
        <v>2925</v>
      </c>
      <c r="F24" s="115">
        <v>4100121493</v>
      </c>
      <c r="G24" s="353" t="s">
        <v>2917</v>
      </c>
      <c r="H24" s="354"/>
      <c r="I24" s="355" t="s">
        <v>25</v>
      </c>
      <c r="J24" s="352"/>
      <c r="K24" s="27" t="s">
        <v>2918</v>
      </c>
      <c r="L24" s="76">
        <v>75</v>
      </c>
      <c r="M24" s="218">
        <v>5.0599999999999996</v>
      </c>
      <c r="N24" s="69">
        <v>10</v>
      </c>
    </row>
    <row r="25" spans="2:14" ht="15" customHeight="1" x14ac:dyDescent="0.25">
      <c r="B25" s="18"/>
      <c r="C25" s="351" t="s">
        <v>1377</v>
      </c>
      <c r="D25" s="352"/>
      <c r="E25" s="190" t="s">
        <v>2925</v>
      </c>
      <c r="F25" s="115">
        <v>4100121493</v>
      </c>
      <c r="G25" s="353" t="s">
        <v>2917</v>
      </c>
      <c r="H25" s="354"/>
      <c r="I25" s="355" t="s">
        <v>25</v>
      </c>
      <c r="J25" s="352"/>
      <c r="K25" s="27" t="s">
        <v>2918</v>
      </c>
      <c r="L25" s="76">
        <v>80</v>
      </c>
      <c r="M25" s="219"/>
      <c r="N25" s="69">
        <v>10</v>
      </c>
    </row>
    <row r="26" spans="2:14" ht="15" x14ac:dyDescent="0.25">
      <c r="B26" s="235"/>
      <c r="C26" s="351" t="s">
        <v>1377</v>
      </c>
      <c r="D26" s="352"/>
      <c r="E26" s="190" t="s">
        <v>2925</v>
      </c>
      <c r="F26" s="115">
        <v>4100121493</v>
      </c>
      <c r="G26" s="353" t="s">
        <v>2917</v>
      </c>
      <c r="H26" s="354"/>
      <c r="I26" s="355" t="s">
        <v>25</v>
      </c>
      <c r="J26" s="352"/>
      <c r="K26" s="27" t="s">
        <v>2918</v>
      </c>
      <c r="L26" s="50">
        <v>85</v>
      </c>
      <c r="M26" s="234"/>
      <c r="N26" s="90">
        <v>11</v>
      </c>
    </row>
    <row r="27" spans="2:14" ht="15" customHeight="1" x14ac:dyDescent="0.25">
      <c r="B27" s="115"/>
      <c r="C27" s="351" t="s">
        <v>1377</v>
      </c>
      <c r="D27" s="352"/>
      <c r="E27" s="190" t="s">
        <v>2925</v>
      </c>
      <c r="F27" s="115">
        <v>4100121493</v>
      </c>
      <c r="G27" s="353" t="s">
        <v>2917</v>
      </c>
      <c r="H27" s="354"/>
      <c r="I27" s="355" t="s">
        <v>25</v>
      </c>
      <c r="J27" s="352"/>
      <c r="K27" s="27" t="s">
        <v>2918</v>
      </c>
      <c r="L27" s="76">
        <v>90</v>
      </c>
      <c r="M27" s="220"/>
      <c r="N27" s="69">
        <v>11</v>
      </c>
    </row>
    <row r="28" spans="2:14" ht="15" customHeight="1" x14ac:dyDescent="0.25">
      <c r="B28" s="76"/>
      <c r="C28" s="351"/>
      <c r="D28" s="352"/>
      <c r="E28" s="214"/>
      <c r="F28" s="115"/>
      <c r="G28" s="353"/>
      <c r="H28" s="354"/>
      <c r="I28" s="355"/>
      <c r="J28" s="352"/>
      <c r="K28" s="27"/>
      <c r="L28" s="76"/>
      <c r="M28" s="220"/>
      <c r="N28" s="69"/>
    </row>
    <row r="29" spans="2:14" ht="15" x14ac:dyDescent="0.25">
      <c r="B29" s="20"/>
      <c r="C29" s="168"/>
      <c r="D29" s="41"/>
      <c r="E29" s="41"/>
      <c r="F29" s="41"/>
      <c r="G29" s="41"/>
      <c r="I29" s="20"/>
      <c r="J29" s="45"/>
      <c r="K29" s="1"/>
      <c r="L29" s="20"/>
      <c r="M29" s="222">
        <f>SUM(M18:M27)</f>
        <v>12.28</v>
      </c>
    </row>
    <row r="30" spans="2:14" ht="15.75" x14ac:dyDescent="0.25"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227"/>
      <c r="M30" s="223"/>
      <c r="N30" s="228">
        <f>SUM(N18:N28)</f>
        <v>127</v>
      </c>
    </row>
    <row r="31" spans="2:14" ht="15" x14ac:dyDescent="0.25">
      <c r="B31" s="20"/>
      <c r="C31" s="20"/>
      <c r="D31" s="45"/>
      <c r="E31" s="45"/>
      <c r="F31" s="20"/>
      <c r="G31" s="3"/>
      <c r="I31" s="20"/>
      <c r="J31" s="45"/>
      <c r="K31" s="1"/>
      <c r="L31" s="20"/>
      <c r="M31" s="224"/>
    </row>
    <row r="32" spans="2:14" ht="15" customHeight="1" x14ac:dyDescent="0.25">
      <c r="B32" s="1"/>
      <c r="C32" s="1" t="s">
        <v>49</v>
      </c>
      <c r="D32" s="1" t="s">
        <v>2926</v>
      </c>
      <c r="G32" s="1"/>
      <c r="H32" s="1"/>
      <c r="I32" s="1"/>
      <c r="J32" s="1"/>
      <c r="K32" s="1"/>
      <c r="L32" s="20"/>
      <c r="M32" s="20"/>
    </row>
    <row r="33" spans="2:13" ht="15" x14ac:dyDescent="0.25">
      <c r="B33" s="1"/>
      <c r="C33" s="1" t="s">
        <v>1146</v>
      </c>
      <c r="D33" s="3"/>
      <c r="E33" s="3"/>
      <c r="F33" s="1"/>
      <c r="G33" s="1"/>
      <c r="H33" s="1"/>
      <c r="I33" s="1"/>
      <c r="J33" s="1"/>
      <c r="K33" s="1"/>
      <c r="L33" s="20"/>
      <c r="M33" s="20"/>
    </row>
    <row r="34" spans="2:13" s="45" customFormat="1" ht="15" x14ac:dyDescent="0.25">
      <c r="B34" s="1"/>
      <c r="C34" s="1" t="s">
        <v>1145</v>
      </c>
      <c r="D34" s="23"/>
      <c r="E34" s="23"/>
      <c r="F34" s="1"/>
      <c r="G34" s="1"/>
      <c r="H34" s="1"/>
      <c r="I34" s="1"/>
      <c r="J34" s="1"/>
      <c r="K34" s="1"/>
      <c r="L34" s="20"/>
      <c r="M34" s="20"/>
    </row>
    <row r="35" spans="2:13" s="45" customFormat="1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20"/>
      <c r="M35" s="20"/>
    </row>
    <row r="36" spans="2:13" s="45" customFormat="1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20"/>
      <c r="M36" s="20"/>
    </row>
    <row r="37" spans="2:13" s="45" customFormat="1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20"/>
      <c r="M37" s="20"/>
    </row>
    <row r="38" spans="2:13" s="45" customFormat="1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20"/>
      <c r="M38" s="20"/>
    </row>
    <row r="39" spans="2:13" s="45" customFormat="1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20"/>
      <c r="M39" s="20"/>
    </row>
    <row r="40" spans="2:13" s="45" customFormat="1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20"/>
      <c r="M40" s="20"/>
    </row>
    <row r="41" spans="2:13" s="45" customFormat="1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20"/>
      <c r="M41" s="20"/>
    </row>
    <row r="42" spans="2:13" s="45" customFormat="1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20"/>
      <c r="M42" s="20"/>
    </row>
    <row r="43" spans="2:13" s="45" customFormat="1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20"/>
      <c r="M43" s="20"/>
    </row>
    <row r="44" spans="2:13" s="45" customFormat="1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20"/>
      <c r="M44" s="20"/>
    </row>
    <row r="45" spans="2:13" s="45" customFormat="1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20"/>
      <c r="M45" s="20"/>
    </row>
    <row r="46" spans="2:13" s="45" customFormat="1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20"/>
      <c r="M46" s="20"/>
    </row>
    <row r="47" spans="2:13" s="45" customFormat="1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20"/>
      <c r="M47" s="20"/>
    </row>
    <row r="48" spans="2:13" s="45" customFormat="1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20"/>
      <c r="M48" s="20"/>
    </row>
    <row r="49" spans="2:13" s="45" customFormat="1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20"/>
      <c r="M49" s="20"/>
    </row>
    <row r="50" spans="2:13" s="45" customFormat="1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20"/>
      <c r="M52" s="20"/>
    </row>
    <row r="53" spans="2:13" s="45" customFormat="1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20"/>
      <c r="M53" s="20"/>
    </row>
    <row r="54" spans="2:13" s="45" customFormat="1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0"/>
      <c r="M54" s="20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autoFilter ref="B16:N27" xr:uid="{00000000-0009-0000-0000-000001000000}">
    <filterColumn colId="1" showButton="0"/>
    <filterColumn colId="5" showButton="0"/>
    <filterColumn colId="7" showButton="0"/>
  </autoFilter>
  <mergeCells count="39">
    <mergeCell ref="C18:D18"/>
    <mergeCell ref="G18:H18"/>
    <mergeCell ref="I18:J18"/>
    <mergeCell ref="E12:F12"/>
    <mergeCell ref="L14:M14"/>
    <mergeCell ref="C16:D16"/>
    <mergeCell ref="G16:H16"/>
    <mergeCell ref="I16:J16"/>
    <mergeCell ref="C19:D19"/>
    <mergeCell ref="G19:H19"/>
    <mergeCell ref="I19:J19"/>
    <mergeCell ref="C20:D20"/>
    <mergeCell ref="G20:H20"/>
    <mergeCell ref="I20:J20"/>
    <mergeCell ref="C21:D21"/>
    <mergeCell ref="G21:H21"/>
    <mergeCell ref="I21:J21"/>
    <mergeCell ref="C22:D22"/>
    <mergeCell ref="G22:H22"/>
    <mergeCell ref="I22:J22"/>
    <mergeCell ref="C23:D23"/>
    <mergeCell ref="G23:H23"/>
    <mergeCell ref="I23:J23"/>
    <mergeCell ref="C24:D24"/>
    <mergeCell ref="G24:H24"/>
    <mergeCell ref="I24:J24"/>
    <mergeCell ref="B30:K30"/>
    <mergeCell ref="C28:D28"/>
    <mergeCell ref="G28:H28"/>
    <mergeCell ref="I28:J28"/>
    <mergeCell ref="C25:D25"/>
    <mergeCell ref="G25:H25"/>
    <mergeCell ref="I25:J25"/>
    <mergeCell ref="C27:D27"/>
    <mergeCell ref="G27:H27"/>
    <mergeCell ref="I27:J27"/>
    <mergeCell ref="C26:D26"/>
    <mergeCell ref="G26:H26"/>
    <mergeCell ref="I26:J26"/>
  </mergeCells>
  <hyperlinks>
    <hyperlink ref="L4" r:id="rId1" xr:uid="{8ED64B3C-9D8C-40F9-A8BF-1A4EEA3C471A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0B572-FDE4-4A87-9FA7-DBB57AB14121}">
  <dimension ref="B1:P312"/>
  <sheetViews>
    <sheetView workbookViewId="0">
      <selection activeCell="F18" sqref="F1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2915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250352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67" t="s">
        <v>1377</v>
      </c>
      <c r="E18" s="368"/>
      <c r="F18" s="190" t="s">
        <v>2923</v>
      </c>
      <c r="G18" s="369">
        <v>4100121518</v>
      </c>
      <c r="H18" s="370"/>
      <c r="I18" s="371" t="s">
        <v>2917</v>
      </c>
      <c r="J18" s="372"/>
      <c r="K18" s="369" t="s">
        <v>53</v>
      </c>
      <c r="L18" s="368"/>
      <c r="M18" s="7" t="s">
        <v>387</v>
      </c>
      <c r="N18" s="11">
        <v>75</v>
      </c>
      <c r="O18" s="82">
        <v>3.08</v>
      </c>
      <c r="P18" s="60">
        <v>4</v>
      </c>
    </row>
    <row r="19" spans="2:16" ht="15" customHeight="1" x14ac:dyDescent="0.25">
      <c r="B19" s="40"/>
      <c r="C19" s="36"/>
      <c r="D19" s="367" t="s">
        <v>1377</v>
      </c>
      <c r="E19" s="368"/>
      <c r="F19" s="190" t="s">
        <v>2923</v>
      </c>
      <c r="G19" s="369">
        <v>4100121518</v>
      </c>
      <c r="H19" s="370"/>
      <c r="I19" s="371" t="s">
        <v>2917</v>
      </c>
      <c r="J19" s="372"/>
      <c r="K19" s="369" t="s">
        <v>53</v>
      </c>
      <c r="L19" s="368"/>
      <c r="M19" s="7" t="s">
        <v>387</v>
      </c>
      <c r="N19" s="11">
        <v>80</v>
      </c>
      <c r="O19" s="83"/>
      <c r="P19" s="60">
        <v>8</v>
      </c>
    </row>
    <row r="20" spans="2:16" ht="15" customHeight="1" x14ac:dyDescent="0.25">
      <c r="B20" s="40"/>
      <c r="C20" s="36"/>
      <c r="D20" s="367" t="s">
        <v>1377</v>
      </c>
      <c r="E20" s="368"/>
      <c r="F20" s="190" t="s">
        <v>2923</v>
      </c>
      <c r="G20" s="369">
        <v>4100121518</v>
      </c>
      <c r="H20" s="370"/>
      <c r="I20" s="371" t="s">
        <v>2917</v>
      </c>
      <c r="J20" s="372"/>
      <c r="K20" s="369" t="s">
        <v>53</v>
      </c>
      <c r="L20" s="368"/>
      <c r="M20" s="7" t="s">
        <v>387</v>
      </c>
      <c r="N20" s="11">
        <v>85</v>
      </c>
      <c r="O20" s="83"/>
      <c r="P20" s="60">
        <v>8</v>
      </c>
    </row>
    <row r="21" spans="2:16" ht="15" customHeight="1" x14ac:dyDescent="0.25">
      <c r="B21" s="40"/>
      <c r="C21" s="36"/>
      <c r="D21" s="367" t="s">
        <v>1377</v>
      </c>
      <c r="E21" s="368"/>
      <c r="F21" s="190" t="s">
        <v>2923</v>
      </c>
      <c r="G21" s="369">
        <v>4100121518</v>
      </c>
      <c r="H21" s="370"/>
      <c r="I21" s="371" t="s">
        <v>2917</v>
      </c>
      <c r="J21" s="372"/>
      <c r="K21" s="369" t="s">
        <v>53</v>
      </c>
      <c r="L21" s="368"/>
      <c r="M21" s="7" t="s">
        <v>387</v>
      </c>
      <c r="N21" s="11">
        <v>90</v>
      </c>
      <c r="O21" s="83"/>
      <c r="P21" s="60">
        <v>4</v>
      </c>
    </row>
    <row r="22" spans="2:16" ht="15" customHeight="1" x14ac:dyDescent="0.25">
      <c r="B22" s="416"/>
      <c r="C22" s="417"/>
      <c r="D22" s="367" t="s">
        <v>1377</v>
      </c>
      <c r="E22" s="368"/>
      <c r="F22" s="190" t="s">
        <v>2923</v>
      </c>
      <c r="G22" s="369">
        <v>4100121518</v>
      </c>
      <c r="H22" s="370"/>
      <c r="I22" s="371" t="s">
        <v>2917</v>
      </c>
      <c r="J22" s="372"/>
      <c r="K22" s="369" t="s">
        <v>53</v>
      </c>
      <c r="L22" s="368"/>
      <c r="M22" s="7" t="s">
        <v>2918</v>
      </c>
      <c r="N22" s="11">
        <v>75</v>
      </c>
      <c r="O22" s="83"/>
      <c r="P22" s="60">
        <v>1</v>
      </c>
    </row>
    <row r="23" spans="2:16" ht="15" customHeight="1" x14ac:dyDescent="0.25">
      <c r="B23" s="416"/>
      <c r="C23" s="417"/>
      <c r="D23" s="367" t="s">
        <v>1377</v>
      </c>
      <c r="E23" s="368"/>
      <c r="F23" s="190" t="s">
        <v>2923</v>
      </c>
      <c r="G23" s="369">
        <v>4100121518</v>
      </c>
      <c r="H23" s="370"/>
      <c r="I23" s="371" t="s">
        <v>2917</v>
      </c>
      <c r="J23" s="372"/>
      <c r="K23" s="369" t="s">
        <v>53</v>
      </c>
      <c r="L23" s="368"/>
      <c r="M23" s="7" t="s">
        <v>2918</v>
      </c>
      <c r="N23" s="11">
        <v>80</v>
      </c>
      <c r="O23" s="83"/>
      <c r="P23" s="60">
        <v>2</v>
      </c>
    </row>
    <row r="24" spans="2:16" ht="15" customHeight="1" x14ac:dyDescent="0.25">
      <c r="B24" s="416"/>
      <c r="C24" s="417"/>
      <c r="D24" s="367" t="s">
        <v>1377</v>
      </c>
      <c r="E24" s="368"/>
      <c r="F24" s="190" t="s">
        <v>2923</v>
      </c>
      <c r="G24" s="369">
        <v>4100121518</v>
      </c>
      <c r="H24" s="370"/>
      <c r="I24" s="371" t="s">
        <v>2917</v>
      </c>
      <c r="J24" s="372"/>
      <c r="K24" s="369" t="s">
        <v>53</v>
      </c>
      <c r="L24" s="368"/>
      <c r="M24" s="7" t="s">
        <v>2918</v>
      </c>
      <c r="N24" s="11">
        <v>85</v>
      </c>
      <c r="O24" s="83"/>
      <c r="P24" s="60">
        <v>2</v>
      </c>
    </row>
    <row r="25" spans="2:16" ht="15" customHeight="1" x14ac:dyDescent="0.25">
      <c r="B25" s="365"/>
      <c r="C25" s="366"/>
      <c r="D25" s="367" t="s">
        <v>1377</v>
      </c>
      <c r="E25" s="368"/>
      <c r="F25" s="190" t="s">
        <v>2923</v>
      </c>
      <c r="G25" s="369">
        <v>4100121518</v>
      </c>
      <c r="H25" s="370"/>
      <c r="I25" s="371" t="s">
        <v>2917</v>
      </c>
      <c r="J25" s="372"/>
      <c r="K25" s="369" t="s">
        <v>53</v>
      </c>
      <c r="L25" s="368"/>
      <c r="M25" s="7" t="s">
        <v>2918</v>
      </c>
      <c r="N25" s="11">
        <v>90</v>
      </c>
      <c r="O25" s="84"/>
      <c r="P25" s="60">
        <v>1</v>
      </c>
    </row>
    <row r="26" spans="2:16" ht="15" x14ac:dyDescent="0.25">
      <c r="B26" s="20"/>
      <c r="C26" s="45"/>
      <c r="D26" s="168"/>
      <c r="E26" s="41"/>
      <c r="F26" s="41"/>
      <c r="G26" s="41"/>
      <c r="H26" s="41"/>
      <c r="I26" s="41"/>
      <c r="K26" s="20"/>
      <c r="L26" s="45"/>
      <c r="M26" s="1"/>
      <c r="N26" s="1"/>
      <c r="O26" s="169">
        <f>SUM(O18:O24)</f>
        <v>3.08</v>
      </c>
    </row>
    <row r="27" spans="2:16" ht="15.75" x14ac:dyDescent="0.25">
      <c r="B27" s="356" t="s">
        <v>29</v>
      </c>
      <c r="C27" s="356"/>
      <c r="D27" s="356"/>
      <c r="E27" s="356"/>
      <c r="F27" s="356"/>
      <c r="G27" s="356"/>
      <c r="H27" s="356"/>
      <c r="I27" s="356"/>
      <c r="J27" s="356"/>
      <c r="K27" s="356"/>
      <c r="L27" s="356"/>
      <c r="M27" s="356"/>
      <c r="N27" s="79"/>
      <c r="O27" s="75"/>
      <c r="P27" s="73">
        <f>SUM(P18:P25)</f>
        <v>30</v>
      </c>
    </row>
    <row r="28" spans="2:16" ht="15" x14ac:dyDescent="0.25"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2:16" ht="15" customHeight="1" x14ac:dyDescent="0.25">
      <c r="B29" s="1"/>
      <c r="C29" s="1"/>
      <c r="D29" s="1" t="s">
        <v>49</v>
      </c>
      <c r="E29" s="1" t="s">
        <v>2924</v>
      </c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 t="s">
        <v>1636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 t="s">
        <v>1635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296" ht="8.25" customHeight="1" x14ac:dyDescent="0.2"/>
    <row r="298" ht="8.25" customHeight="1" x14ac:dyDescent="0.2"/>
    <row r="300" ht="9" customHeight="1" x14ac:dyDescent="0.2"/>
    <row r="302" ht="7.5" customHeight="1" x14ac:dyDescent="0.2"/>
    <row r="304" ht="6.75" customHeight="1" x14ac:dyDescent="0.2"/>
    <row r="306" ht="7.5" customHeight="1" x14ac:dyDescent="0.2"/>
    <row r="308" ht="9" customHeight="1" x14ac:dyDescent="0.2"/>
    <row r="310" ht="7.5" customHeight="1" x14ac:dyDescent="0.2"/>
    <row r="312" ht="8.25" customHeight="1" x14ac:dyDescent="0.2"/>
  </sheetData>
  <autoFilter ref="B16:P27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46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D19:E19"/>
    <mergeCell ref="G19:H19"/>
    <mergeCell ref="I19:J19"/>
    <mergeCell ref="K19:L19"/>
    <mergeCell ref="B23:C23"/>
    <mergeCell ref="D20:E20"/>
    <mergeCell ref="G20:H20"/>
    <mergeCell ref="I20:J20"/>
    <mergeCell ref="K20:L20"/>
    <mergeCell ref="B22:C22"/>
    <mergeCell ref="D23:E23"/>
    <mergeCell ref="G23:H23"/>
    <mergeCell ref="I23:J23"/>
    <mergeCell ref="K23:L23"/>
    <mergeCell ref="D21:E21"/>
    <mergeCell ref="G21:H21"/>
    <mergeCell ref="I21:J21"/>
    <mergeCell ref="K21:L21"/>
    <mergeCell ref="D22:E22"/>
    <mergeCell ref="G22:H22"/>
    <mergeCell ref="I22:J22"/>
    <mergeCell ref="K22:L22"/>
    <mergeCell ref="I24:J24"/>
    <mergeCell ref="K24:L24"/>
    <mergeCell ref="B27:M27"/>
    <mergeCell ref="B25:C25"/>
    <mergeCell ref="D25:E25"/>
    <mergeCell ref="G25:H25"/>
    <mergeCell ref="I25:J25"/>
    <mergeCell ref="K25:L25"/>
    <mergeCell ref="B24:C24"/>
    <mergeCell ref="D24:E24"/>
    <mergeCell ref="G24:H24"/>
  </mergeCells>
  <hyperlinks>
    <hyperlink ref="N4" r:id="rId1" xr:uid="{5D4D9AF7-5A4C-42D4-93A7-6DBCA2B19E89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D882-F2F2-4C63-B876-BC54EC890ADE}">
  <dimension ref="A1:O306"/>
  <sheetViews>
    <sheetView workbookViewId="0">
      <selection activeCell="F18" sqref="F18:G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7.7109375" customWidth="1"/>
    <col min="5" max="5" width="17.28515625" customWidth="1"/>
    <col min="6" max="6" width="6.140625" customWidth="1"/>
    <col min="7" max="7" width="7.85546875" customWidth="1"/>
    <col min="8" max="8" width="10.7109375" customWidth="1"/>
    <col min="9" max="9" width="4" customWidth="1"/>
    <col min="10" max="10" width="9.85546875" customWidth="1"/>
    <col min="11" max="11" width="4.7109375" customWidth="1"/>
    <col min="12" max="12" width="15.28515625" customWidth="1"/>
    <col min="13" max="13" width="5.28515625" customWidth="1"/>
    <col min="14" max="14" width="12.140625" customWidth="1"/>
    <col min="15" max="15" width="10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E6" s="395" t="s">
        <v>12</v>
      </c>
      <c r="F6" s="396"/>
      <c r="G6" s="396"/>
      <c r="H6" s="396"/>
      <c r="I6" s="396"/>
      <c r="J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5" t="s">
        <v>884</v>
      </c>
      <c r="F8" s="62"/>
      <c r="G8" s="60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381" t="s">
        <v>885</v>
      </c>
      <c r="F10" s="374"/>
      <c r="G10" s="374"/>
      <c r="H10" s="374"/>
      <c r="I10" s="374"/>
      <c r="J10" s="374"/>
      <c r="K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377" t="s">
        <v>2915</v>
      </c>
      <c r="F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M14" s="400" t="s">
        <v>20</v>
      </c>
      <c r="N14" s="370"/>
      <c r="O14" s="212">
        <v>250351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55" t="s">
        <v>375</v>
      </c>
      <c r="E16" s="56" t="s">
        <v>1961</v>
      </c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B17" s="418"/>
      <c r="C17" s="409"/>
      <c r="D17" s="50"/>
      <c r="E17" s="145"/>
      <c r="F17" s="50"/>
      <c r="G17" s="62"/>
      <c r="H17" s="63"/>
      <c r="I17" s="62"/>
      <c r="J17" s="50"/>
      <c r="K17" s="61"/>
      <c r="L17" s="8"/>
      <c r="M17" s="8"/>
      <c r="N17" s="170"/>
      <c r="O17" s="60"/>
    </row>
    <row r="18" spans="1:15" ht="15" x14ac:dyDescent="0.25">
      <c r="A18" s="1"/>
      <c r="B18" s="378">
        <v>1</v>
      </c>
      <c r="C18" s="379"/>
      <c r="D18" s="160" t="s">
        <v>1377</v>
      </c>
      <c r="E18" s="124" t="s">
        <v>2922</v>
      </c>
      <c r="F18" s="369">
        <v>4100121504</v>
      </c>
      <c r="G18" s="370"/>
      <c r="H18" s="371" t="s">
        <v>2917</v>
      </c>
      <c r="I18" s="372"/>
      <c r="J18" s="369" t="s">
        <v>1009</v>
      </c>
      <c r="K18" s="368"/>
      <c r="L18" s="7" t="s">
        <v>2918</v>
      </c>
      <c r="M18" s="8">
        <v>75</v>
      </c>
      <c r="N18" s="82">
        <v>2.81</v>
      </c>
      <c r="O18" s="60">
        <v>5</v>
      </c>
    </row>
    <row r="19" spans="1:15" ht="15" x14ac:dyDescent="0.25">
      <c r="A19" s="1"/>
      <c r="B19" s="416"/>
      <c r="C19" s="417"/>
      <c r="D19" s="160" t="s">
        <v>1377</v>
      </c>
      <c r="E19" s="124" t="s">
        <v>2922</v>
      </c>
      <c r="F19" s="369">
        <v>4100121504</v>
      </c>
      <c r="G19" s="370"/>
      <c r="H19" s="371" t="s">
        <v>2917</v>
      </c>
      <c r="I19" s="372"/>
      <c r="J19" s="369" t="s">
        <v>1009</v>
      </c>
      <c r="K19" s="368"/>
      <c r="L19" s="7" t="s">
        <v>2918</v>
      </c>
      <c r="M19" s="8">
        <v>80</v>
      </c>
      <c r="N19" s="83"/>
      <c r="O19" s="60">
        <v>5</v>
      </c>
    </row>
    <row r="20" spans="1:15" ht="15" x14ac:dyDescent="0.25">
      <c r="A20" s="1"/>
      <c r="B20" s="416"/>
      <c r="C20" s="417"/>
      <c r="D20" s="160" t="s">
        <v>1377</v>
      </c>
      <c r="E20" s="124" t="s">
        <v>2922</v>
      </c>
      <c r="F20" s="369">
        <v>4100121504</v>
      </c>
      <c r="G20" s="370"/>
      <c r="H20" s="371" t="s">
        <v>2917</v>
      </c>
      <c r="I20" s="372"/>
      <c r="J20" s="369" t="s">
        <v>1009</v>
      </c>
      <c r="K20" s="368"/>
      <c r="L20" s="7" t="s">
        <v>2918</v>
      </c>
      <c r="M20" s="8">
        <v>85</v>
      </c>
      <c r="N20" s="83"/>
      <c r="O20" s="60">
        <v>5</v>
      </c>
    </row>
    <row r="21" spans="1:15" ht="15" x14ac:dyDescent="0.25">
      <c r="A21" s="1"/>
      <c r="B21" s="365"/>
      <c r="C21" s="366"/>
      <c r="D21" s="160" t="s">
        <v>1377</v>
      </c>
      <c r="E21" s="124" t="s">
        <v>2922</v>
      </c>
      <c r="F21" s="369">
        <v>4100121504</v>
      </c>
      <c r="G21" s="370"/>
      <c r="H21" s="371" t="s">
        <v>2917</v>
      </c>
      <c r="I21" s="372"/>
      <c r="J21" s="369" t="s">
        <v>1009</v>
      </c>
      <c r="K21" s="368"/>
      <c r="L21" s="7" t="s">
        <v>2918</v>
      </c>
      <c r="M21" s="8">
        <v>90</v>
      </c>
      <c r="N21" s="84"/>
      <c r="O21" s="60">
        <v>5</v>
      </c>
    </row>
    <row r="22" spans="1:15" ht="15" x14ac:dyDescent="0.25">
      <c r="A22" s="1"/>
      <c r="B22" s="76"/>
      <c r="C22" s="65"/>
      <c r="D22" s="64"/>
      <c r="E22" s="65"/>
      <c r="F22" s="64"/>
      <c r="G22" s="66"/>
      <c r="H22" s="67"/>
      <c r="I22" s="66"/>
      <c r="J22" s="64"/>
      <c r="K22" s="65"/>
      <c r="L22" s="26"/>
      <c r="M22" s="26"/>
      <c r="N22" s="162"/>
      <c r="O22" s="109"/>
    </row>
    <row r="23" spans="1:15" ht="15" x14ac:dyDescent="0.25">
      <c r="A23" s="1"/>
      <c r="B23" s="76"/>
      <c r="C23" s="65"/>
      <c r="D23" s="392"/>
      <c r="E23" s="393"/>
      <c r="F23" s="393"/>
      <c r="G23" s="393"/>
      <c r="H23" s="393"/>
      <c r="I23" s="62"/>
      <c r="J23" s="50"/>
      <c r="K23" s="61"/>
      <c r="L23" s="8"/>
      <c r="M23" s="8"/>
      <c r="N23" s="139">
        <f>SUM(N18:N21)</f>
        <v>2.81</v>
      </c>
      <c r="O23" s="60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20</v>
      </c>
    </row>
    <row r="25" spans="1:15" ht="15" x14ac:dyDescent="0.25">
      <c r="A25" s="1"/>
      <c r="B25" s="20"/>
      <c r="C25" s="45"/>
      <c r="D25" s="20"/>
      <c r="E25" s="45"/>
      <c r="F25" s="20"/>
      <c r="H25" s="3"/>
      <c r="J25" s="20"/>
      <c r="K25" s="45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232" t="s">
        <v>2919</v>
      </c>
      <c r="F27" s="233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1636</v>
      </c>
      <c r="E28" s="3"/>
      <c r="F28" s="1"/>
      <c r="G28" s="1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2921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290" ht="8.25" customHeight="1" x14ac:dyDescent="0.2"/>
    <row r="292" ht="8.25" customHeight="1" x14ac:dyDescent="0.2"/>
    <row r="294" ht="9" customHeight="1" x14ac:dyDescent="0.2"/>
    <row r="296" ht="7.5" customHeight="1" x14ac:dyDescent="0.2"/>
    <row r="298" ht="6.75" customHeight="1" x14ac:dyDescent="0.2"/>
    <row r="300" ht="7.5" customHeight="1" x14ac:dyDescent="0.2"/>
    <row r="302" ht="9" customHeight="1" x14ac:dyDescent="0.2"/>
    <row r="304" ht="7.5" customHeight="1" x14ac:dyDescent="0.2"/>
    <row r="306" ht="8.25" customHeight="1" x14ac:dyDescent="0.2"/>
  </sheetData>
  <autoFilter ref="B16:O21" xr:uid="{00000000-0009-0000-0000-000002000000}">
    <filterColumn colId="0" showButton="0"/>
    <filterColumn colId="2" showButton="0"/>
    <filterColumn colId="4" showButton="0"/>
    <filterColumn colId="6" showButton="0"/>
    <filterColumn colId="8" showButton="0"/>
  </autoFilter>
  <mergeCells count="27">
    <mergeCell ref="E6:J6"/>
    <mergeCell ref="E10:K10"/>
    <mergeCell ref="E12:F12"/>
    <mergeCell ref="M14:N14"/>
    <mergeCell ref="B16:C16"/>
    <mergeCell ref="F16:G16"/>
    <mergeCell ref="H16:I16"/>
    <mergeCell ref="J16:K16"/>
    <mergeCell ref="B17:C17"/>
    <mergeCell ref="B18:C18"/>
    <mergeCell ref="F18:G18"/>
    <mergeCell ref="H18:I18"/>
    <mergeCell ref="J18:K18"/>
    <mergeCell ref="B19:C19"/>
    <mergeCell ref="F19:G19"/>
    <mergeCell ref="H19:I19"/>
    <mergeCell ref="J19:K19"/>
    <mergeCell ref="B20:C20"/>
    <mergeCell ref="F20:G20"/>
    <mergeCell ref="H20:I20"/>
    <mergeCell ref="J20:K20"/>
    <mergeCell ref="D23:H23"/>
    <mergeCell ref="B24:L24"/>
    <mergeCell ref="B21:C21"/>
    <mergeCell ref="F21:G21"/>
    <mergeCell ref="H21:I21"/>
    <mergeCell ref="J21:K21"/>
  </mergeCells>
  <hyperlinks>
    <hyperlink ref="M4" r:id="rId1" xr:uid="{B0759C5C-B39F-4A55-8966-04058EA54941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753F4-2E5D-466F-BC92-AFC841A5C404}">
  <dimension ref="A1:O302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2915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250350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5">
        <v>1</v>
      </c>
      <c r="C18" s="376"/>
      <c r="D18" s="367" t="s">
        <v>1377</v>
      </c>
      <c r="E18" s="368"/>
      <c r="F18" s="9" t="s">
        <v>2920</v>
      </c>
      <c r="G18" s="369">
        <v>4100121484</v>
      </c>
      <c r="H18" s="370"/>
      <c r="I18" s="371" t="s">
        <v>2917</v>
      </c>
      <c r="J18" s="372"/>
      <c r="K18" s="124" t="s">
        <v>76</v>
      </c>
      <c r="L18" s="7" t="s">
        <v>2918</v>
      </c>
      <c r="M18" s="8">
        <v>80</v>
      </c>
      <c r="N18" s="81">
        <v>3</v>
      </c>
      <c r="O18" s="60">
        <v>25</v>
      </c>
    </row>
    <row r="19" spans="1:15" ht="15" x14ac:dyDescent="0.25">
      <c r="A19" s="1"/>
      <c r="B19" s="365"/>
      <c r="C19" s="366"/>
      <c r="D19" s="367"/>
      <c r="E19" s="368"/>
      <c r="F19" s="122"/>
      <c r="G19" s="369"/>
      <c r="H19" s="370"/>
      <c r="I19" s="391"/>
      <c r="J19" s="370"/>
      <c r="K19" s="124"/>
      <c r="L19" s="7"/>
      <c r="M19" s="11"/>
      <c r="N19" s="84"/>
      <c r="O19" s="60"/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8"/>
      <c r="M20" s="8"/>
      <c r="N20" s="139">
        <f>SUM(N18:N18)</f>
        <v>3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25</v>
      </c>
    </row>
    <row r="22" spans="1:15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1" t="s">
        <v>1515</v>
      </c>
      <c r="I24" s="1"/>
      <c r="J24" s="1"/>
      <c r="K24" s="1"/>
      <c r="L24" s="1"/>
      <c r="M24" s="1"/>
      <c r="N24" s="1"/>
    </row>
    <row r="25" spans="1:15" ht="15" x14ac:dyDescent="0.25">
      <c r="A25" s="1"/>
      <c r="B25" s="1"/>
      <c r="C25" s="1"/>
      <c r="D25" s="1" t="s">
        <v>1636</v>
      </c>
      <c r="E25" s="23"/>
      <c r="F25" s="23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2350</v>
      </c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286" ht="8.25" customHeight="1" x14ac:dyDescent="0.2"/>
    <row r="288" ht="8.25" customHeight="1" x14ac:dyDescent="0.2"/>
    <row r="290" ht="9" customHeight="1" x14ac:dyDescent="0.2"/>
    <row r="292" ht="7.5" customHeight="1" x14ac:dyDescent="0.2"/>
    <row r="294" ht="6.75" customHeight="1" x14ac:dyDescent="0.2"/>
    <row r="296" ht="7.5" customHeight="1" x14ac:dyDescent="0.2"/>
    <row r="298" ht="9" customHeight="1" x14ac:dyDescent="0.2"/>
    <row r="300" ht="7.5" customHeight="1" x14ac:dyDescent="0.2"/>
    <row r="302" ht="8.25" customHeight="1" x14ac:dyDescent="0.2"/>
  </sheetData>
  <mergeCells count="19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21:L21"/>
    <mergeCell ref="B18:C18"/>
    <mergeCell ref="D18:E18"/>
    <mergeCell ref="G18:H18"/>
    <mergeCell ref="I18:J18"/>
    <mergeCell ref="B19:C19"/>
    <mergeCell ref="D19:E19"/>
    <mergeCell ref="G19:H19"/>
    <mergeCell ref="I19:J19"/>
    <mergeCell ref="D20:I20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58D7-0257-4451-B995-342F95984F5F}">
  <dimension ref="A1:P311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2915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250349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customHeight="1" x14ac:dyDescent="0.25">
      <c r="B18" s="375">
        <v>1</v>
      </c>
      <c r="C18" s="376"/>
      <c r="D18" s="351" t="s">
        <v>1377</v>
      </c>
      <c r="E18" s="352"/>
      <c r="F18" s="214" t="s">
        <v>2916</v>
      </c>
      <c r="G18" s="355">
        <v>4100121481</v>
      </c>
      <c r="H18" s="354"/>
      <c r="I18" s="353" t="s">
        <v>2917</v>
      </c>
      <c r="J18" s="354"/>
      <c r="K18" s="355" t="s">
        <v>73</v>
      </c>
      <c r="L18" s="352"/>
      <c r="M18" s="27" t="s">
        <v>2918</v>
      </c>
      <c r="N18" s="24">
        <v>75</v>
      </c>
      <c r="O18" s="81">
        <v>2.81</v>
      </c>
      <c r="P18" s="109">
        <v>20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2.81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20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2919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2350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F52" s="1"/>
    </row>
    <row r="53" spans="1:15" ht="15" x14ac:dyDescent="0.25">
      <c r="F53" s="1"/>
    </row>
    <row r="295" ht="8.25" customHeight="1" x14ac:dyDescent="0.2"/>
    <row r="297" ht="8.25" customHeight="1" x14ac:dyDescent="0.2"/>
    <row r="299" ht="9" customHeight="1" x14ac:dyDescent="0.2"/>
    <row r="301" ht="7.5" customHeight="1" x14ac:dyDescent="0.2"/>
    <row r="303" ht="6.75" customHeight="1" x14ac:dyDescent="0.2"/>
    <row r="305" ht="7.5" customHeight="1" x14ac:dyDescent="0.2"/>
    <row r="307" ht="9" customHeight="1" x14ac:dyDescent="0.2"/>
    <row r="309" ht="7.5" customHeight="1" x14ac:dyDescent="0.2"/>
    <row r="311" ht="8.25" customHeight="1" x14ac:dyDescent="0.2"/>
  </sheetData>
  <autoFilter ref="A16:P18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20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D20:I20"/>
    <mergeCell ref="B21:M21"/>
    <mergeCell ref="G24:H24"/>
    <mergeCell ref="B19:C19"/>
    <mergeCell ref="D19:E19"/>
    <mergeCell ref="G19:H19"/>
    <mergeCell ref="I19:J19"/>
    <mergeCell ref="K19:L19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391"/>
  <sheetViews>
    <sheetView topLeftCell="A87" workbookViewId="0">
      <selection activeCell="D106" sqref="D106:F11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2892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250279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SUM(O18:O62)+10.54</f>
        <v>129.40000000000003</v>
      </c>
      <c r="P17" s="60"/>
    </row>
    <row r="18" spans="2:16" ht="15" customHeight="1" x14ac:dyDescent="0.25">
      <c r="B18" s="378">
        <v>1</v>
      </c>
      <c r="C18" s="379"/>
      <c r="D18" s="367" t="s">
        <v>480</v>
      </c>
      <c r="E18" s="368"/>
      <c r="F18" s="190" t="s">
        <v>2910</v>
      </c>
      <c r="G18" s="369">
        <v>4100121512</v>
      </c>
      <c r="H18" s="370"/>
      <c r="I18" s="371" t="s">
        <v>1468</v>
      </c>
      <c r="J18" s="372"/>
      <c r="K18" s="369" t="s">
        <v>147</v>
      </c>
      <c r="L18" s="368"/>
      <c r="M18" s="7" t="s">
        <v>387</v>
      </c>
      <c r="N18" s="11">
        <v>85</v>
      </c>
      <c r="O18" s="82">
        <v>14.28</v>
      </c>
      <c r="P18" s="60">
        <v>7</v>
      </c>
    </row>
    <row r="19" spans="2:16" ht="15" customHeight="1" x14ac:dyDescent="0.25">
      <c r="B19" s="416"/>
      <c r="C19" s="417"/>
      <c r="D19" s="367" t="s">
        <v>480</v>
      </c>
      <c r="E19" s="368"/>
      <c r="F19" s="190" t="s">
        <v>2910</v>
      </c>
      <c r="G19" s="369">
        <v>4100121512</v>
      </c>
      <c r="H19" s="370"/>
      <c r="I19" s="371" t="s">
        <v>1468</v>
      </c>
      <c r="J19" s="372"/>
      <c r="K19" s="369" t="s">
        <v>147</v>
      </c>
      <c r="L19" s="368"/>
      <c r="M19" s="7" t="s">
        <v>387</v>
      </c>
      <c r="N19" s="11">
        <v>90</v>
      </c>
      <c r="O19" s="83"/>
      <c r="P19" s="60">
        <v>10</v>
      </c>
    </row>
    <row r="20" spans="2:16" ht="15" customHeight="1" x14ac:dyDescent="0.25">
      <c r="B20" s="416"/>
      <c r="C20" s="417"/>
      <c r="D20" s="367" t="s">
        <v>480</v>
      </c>
      <c r="E20" s="368"/>
      <c r="F20" s="190" t="s">
        <v>2910</v>
      </c>
      <c r="G20" s="369">
        <v>4100121512</v>
      </c>
      <c r="H20" s="370"/>
      <c r="I20" s="371" t="s">
        <v>1468</v>
      </c>
      <c r="J20" s="372"/>
      <c r="K20" s="369" t="s">
        <v>147</v>
      </c>
      <c r="L20" s="368"/>
      <c r="M20" s="7" t="s">
        <v>387</v>
      </c>
      <c r="N20" s="11">
        <v>95</v>
      </c>
      <c r="O20" s="83"/>
      <c r="P20" s="60">
        <v>5</v>
      </c>
    </row>
    <row r="21" spans="2:16" ht="15" customHeight="1" x14ac:dyDescent="0.25">
      <c r="B21" s="416"/>
      <c r="C21" s="417"/>
      <c r="D21" s="367" t="s">
        <v>480</v>
      </c>
      <c r="E21" s="368"/>
      <c r="F21" s="190" t="s">
        <v>2910</v>
      </c>
      <c r="G21" s="369">
        <v>4100121511</v>
      </c>
      <c r="H21" s="370"/>
      <c r="I21" s="371" t="s">
        <v>1468</v>
      </c>
      <c r="J21" s="372"/>
      <c r="K21" s="369" t="s">
        <v>53</v>
      </c>
      <c r="L21" s="368"/>
      <c r="M21" s="7" t="s">
        <v>387</v>
      </c>
      <c r="N21" s="11">
        <v>85</v>
      </c>
      <c r="O21" s="83"/>
      <c r="P21" s="60">
        <v>12</v>
      </c>
    </row>
    <row r="22" spans="2:16" ht="15" customHeight="1" x14ac:dyDescent="0.25">
      <c r="B22" s="416"/>
      <c r="C22" s="417"/>
      <c r="D22" s="367" t="s">
        <v>480</v>
      </c>
      <c r="E22" s="368"/>
      <c r="F22" s="190" t="s">
        <v>2910</v>
      </c>
      <c r="G22" s="369">
        <v>4100121511</v>
      </c>
      <c r="H22" s="370"/>
      <c r="I22" s="371" t="s">
        <v>1468</v>
      </c>
      <c r="J22" s="372"/>
      <c r="K22" s="369" t="s">
        <v>53</v>
      </c>
      <c r="L22" s="368"/>
      <c r="M22" s="7" t="s">
        <v>387</v>
      </c>
      <c r="N22" s="11">
        <v>90</v>
      </c>
      <c r="O22" s="83"/>
      <c r="P22" s="60">
        <v>24</v>
      </c>
    </row>
    <row r="23" spans="2:16" ht="15" customHeight="1" x14ac:dyDescent="0.25">
      <c r="B23" s="416"/>
      <c r="C23" s="417"/>
      <c r="D23" s="367" t="s">
        <v>480</v>
      </c>
      <c r="E23" s="368"/>
      <c r="F23" s="190" t="s">
        <v>2910</v>
      </c>
      <c r="G23" s="369">
        <v>4100121511</v>
      </c>
      <c r="H23" s="370"/>
      <c r="I23" s="371" t="s">
        <v>1468</v>
      </c>
      <c r="J23" s="372"/>
      <c r="K23" s="369" t="s">
        <v>53</v>
      </c>
      <c r="L23" s="368"/>
      <c r="M23" s="7" t="s">
        <v>387</v>
      </c>
      <c r="N23" s="11">
        <v>95</v>
      </c>
      <c r="O23" s="83"/>
      <c r="P23" s="60">
        <v>22</v>
      </c>
    </row>
    <row r="24" spans="2:16" ht="15" customHeight="1" x14ac:dyDescent="0.25">
      <c r="B24" s="416"/>
      <c r="C24" s="417"/>
      <c r="D24" s="367" t="s">
        <v>480</v>
      </c>
      <c r="E24" s="368"/>
      <c r="F24" s="190" t="s">
        <v>2910</v>
      </c>
      <c r="G24" s="369">
        <v>4100121511</v>
      </c>
      <c r="H24" s="370"/>
      <c r="I24" s="371" t="s">
        <v>1468</v>
      </c>
      <c r="J24" s="372"/>
      <c r="K24" s="369" t="s">
        <v>53</v>
      </c>
      <c r="L24" s="368"/>
      <c r="M24" s="7" t="s">
        <v>387</v>
      </c>
      <c r="N24" s="11">
        <v>100</v>
      </c>
      <c r="O24" s="83"/>
      <c r="P24" s="60">
        <v>9</v>
      </c>
    </row>
    <row r="25" spans="2:16" ht="15" customHeight="1" x14ac:dyDescent="0.25">
      <c r="B25" s="378">
        <v>2</v>
      </c>
      <c r="C25" s="379"/>
      <c r="D25" s="367" t="s">
        <v>480</v>
      </c>
      <c r="E25" s="368"/>
      <c r="F25" s="190" t="s">
        <v>2910</v>
      </c>
      <c r="G25" s="369">
        <v>4100121511</v>
      </c>
      <c r="H25" s="370"/>
      <c r="I25" s="371" t="s">
        <v>1468</v>
      </c>
      <c r="J25" s="372"/>
      <c r="K25" s="369" t="s">
        <v>53</v>
      </c>
      <c r="L25" s="368"/>
      <c r="M25" s="7" t="s">
        <v>622</v>
      </c>
      <c r="N25" s="11">
        <v>85</v>
      </c>
      <c r="O25" s="82">
        <v>14.4</v>
      </c>
      <c r="P25" s="60">
        <v>11</v>
      </c>
    </row>
    <row r="26" spans="2:16" ht="15" customHeight="1" x14ac:dyDescent="0.25">
      <c r="B26" s="416"/>
      <c r="C26" s="417"/>
      <c r="D26" s="367" t="s">
        <v>480</v>
      </c>
      <c r="E26" s="368"/>
      <c r="F26" s="190" t="s">
        <v>2910</v>
      </c>
      <c r="G26" s="369">
        <v>4100121511</v>
      </c>
      <c r="H26" s="370"/>
      <c r="I26" s="371" t="s">
        <v>1468</v>
      </c>
      <c r="J26" s="372"/>
      <c r="K26" s="369" t="s">
        <v>53</v>
      </c>
      <c r="L26" s="368"/>
      <c r="M26" s="7" t="s">
        <v>622</v>
      </c>
      <c r="N26" s="11">
        <v>90</v>
      </c>
      <c r="O26" s="83"/>
      <c r="P26" s="60">
        <v>24</v>
      </c>
    </row>
    <row r="27" spans="2:16" ht="15" customHeight="1" x14ac:dyDescent="0.25">
      <c r="B27" s="416"/>
      <c r="C27" s="417"/>
      <c r="D27" s="367" t="s">
        <v>480</v>
      </c>
      <c r="E27" s="368"/>
      <c r="F27" s="190" t="s">
        <v>2910</v>
      </c>
      <c r="G27" s="369">
        <v>4100121511</v>
      </c>
      <c r="H27" s="370"/>
      <c r="I27" s="371" t="s">
        <v>1468</v>
      </c>
      <c r="J27" s="372"/>
      <c r="K27" s="369" t="s">
        <v>53</v>
      </c>
      <c r="L27" s="368"/>
      <c r="M27" s="7" t="s">
        <v>622</v>
      </c>
      <c r="N27" s="11">
        <v>95</v>
      </c>
      <c r="O27" s="83"/>
      <c r="P27" s="60">
        <v>18</v>
      </c>
    </row>
    <row r="28" spans="2:16" ht="15" customHeight="1" x14ac:dyDescent="0.25">
      <c r="B28" s="416"/>
      <c r="C28" s="417"/>
      <c r="D28" s="367" t="s">
        <v>480</v>
      </c>
      <c r="E28" s="368"/>
      <c r="F28" s="190" t="s">
        <v>2910</v>
      </c>
      <c r="G28" s="369">
        <v>4100121511</v>
      </c>
      <c r="H28" s="370"/>
      <c r="I28" s="371" t="s">
        <v>1468</v>
      </c>
      <c r="J28" s="372"/>
      <c r="K28" s="369" t="s">
        <v>53</v>
      </c>
      <c r="L28" s="368"/>
      <c r="M28" s="7" t="s">
        <v>622</v>
      </c>
      <c r="N28" s="11">
        <v>100</v>
      </c>
      <c r="O28" s="83"/>
      <c r="P28" s="60">
        <v>11</v>
      </c>
    </row>
    <row r="29" spans="2:16" ht="15" customHeight="1" x14ac:dyDescent="0.25">
      <c r="B29" s="40"/>
      <c r="C29" s="36"/>
      <c r="D29" s="367" t="s">
        <v>480</v>
      </c>
      <c r="E29" s="368"/>
      <c r="F29" s="190" t="s">
        <v>2910</v>
      </c>
      <c r="G29" s="369">
        <v>4100121516</v>
      </c>
      <c r="H29" s="370"/>
      <c r="I29" s="371" t="s">
        <v>2684</v>
      </c>
      <c r="J29" s="372"/>
      <c r="K29" s="369" t="s">
        <v>53</v>
      </c>
      <c r="L29" s="368"/>
      <c r="M29" s="7" t="s">
        <v>387</v>
      </c>
      <c r="N29" s="11">
        <v>85</v>
      </c>
      <c r="O29" s="83"/>
      <c r="P29" s="60">
        <v>6</v>
      </c>
    </row>
    <row r="30" spans="2:16" ht="15" customHeight="1" x14ac:dyDescent="0.25">
      <c r="B30" s="40"/>
      <c r="C30" s="36"/>
      <c r="D30" s="367" t="s">
        <v>480</v>
      </c>
      <c r="E30" s="368"/>
      <c r="F30" s="190" t="s">
        <v>2910</v>
      </c>
      <c r="G30" s="369">
        <v>4100121516</v>
      </c>
      <c r="H30" s="370"/>
      <c r="I30" s="371" t="s">
        <v>2684</v>
      </c>
      <c r="J30" s="372"/>
      <c r="K30" s="369" t="s">
        <v>53</v>
      </c>
      <c r="L30" s="368"/>
      <c r="M30" s="7" t="s">
        <v>387</v>
      </c>
      <c r="N30" s="11">
        <v>90</v>
      </c>
      <c r="O30" s="83"/>
      <c r="P30" s="60">
        <v>8</v>
      </c>
    </row>
    <row r="31" spans="2:16" ht="15" customHeight="1" x14ac:dyDescent="0.25">
      <c r="B31" s="40"/>
      <c r="C31" s="36"/>
      <c r="D31" s="367" t="s">
        <v>480</v>
      </c>
      <c r="E31" s="368"/>
      <c r="F31" s="190" t="s">
        <v>2910</v>
      </c>
      <c r="G31" s="369">
        <v>4100121516</v>
      </c>
      <c r="H31" s="370"/>
      <c r="I31" s="371" t="s">
        <v>2684</v>
      </c>
      <c r="J31" s="372"/>
      <c r="K31" s="369" t="s">
        <v>53</v>
      </c>
      <c r="L31" s="368"/>
      <c r="M31" s="7" t="s">
        <v>387</v>
      </c>
      <c r="N31" s="11">
        <v>95</v>
      </c>
      <c r="O31" s="83"/>
      <c r="P31" s="60">
        <v>6</v>
      </c>
    </row>
    <row r="32" spans="2:16" ht="15" customHeight="1" x14ac:dyDescent="0.25">
      <c r="B32" s="40"/>
      <c r="C32" s="36"/>
      <c r="D32" s="367" t="s">
        <v>480</v>
      </c>
      <c r="E32" s="368"/>
      <c r="F32" s="190" t="s">
        <v>2910</v>
      </c>
      <c r="G32" s="369">
        <v>4100121516</v>
      </c>
      <c r="H32" s="370"/>
      <c r="I32" s="371" t="s">
        <v>2684</v>
      </c>
      <c r="J32" s="372"/>
      <c r="K32" s="369" t="s">
        <v>53</v>
      </c>
      <c r="L32" s="368"/>
      <c r="M32" s="7" t="s">
        <v>387</v>
      </c>
      <c r="N32" s="11">
        <v>100</v>
      </c>
      <c r="O32" s="83"/>
      <c r="P32" s="60">
        <v>7</v>
      </c>
    </row>
    <row r="33" spans="2:16" ht="15" customHeight="1" x14ac:dyDescent="0.25">
      <c r="B33" s="378">
        <v>3</v>
      </c>
      <c r="C33" s="379"/>
      <c r="D33" s="367" t="s">
        <v>2430</v>
      </c>
      <c r="E33" s="368"/>
      <c r="F33" s="190" t="s">
        <v>2910</v>
      </c>
      <c r="G33" s="369">
        <v>4100121510</v>
      </c>
      <c r="H33" s="370"/>
      <c r="I33" s="371" t="s">
        <v>2432</v>
      </c>
      <c r="J33" s="372"/>
      <c r="K33" s="369" t="s">
        <v>53</v>
      </c>
      <c r="L33" s="368"/>
      <c r="M33" s="7" t="s">
        <v>387</v>
      </c>
      <c r="N33" s="11">
        <v>75</v>
      </c>
      <c r="O33" s="82">
        <v>7.08</v>
      </c>
      <c r="P33" s="60">
        <v>1</v>
      </c>
    </row>
    <row r="34" spans="2:16" ht="15" customHeight="1" x14ac:dyDescent="0.25">
      <c r="B34" s="40"/>
      <c r="C34" s="36"/>
      <c r="D34" s="367" t="s">
        <v>2430</v>
      </c>
      <c r="E34" s="368"/>
      <c r="F34" s="190" t="s">
        <v>2910</v>
      </c>
      <c r="G34" s="369">
        <v>4100121510</v>
      </c>
      <c r="H34" s="370"/>
      <c r="I34" s="371" t="s">
        <v>2432</v>
      </c>
      <c r="J34" s="372"/>
      <c r="K34" s="369" t="s">
        <v>53</v>
      </c>
      <c r="L34" s="368"/>
      <c r="M34" s="7" t="s">
        <v>387</v>
      </c>
      <c r="N34" s="11">
        <v>80</v>
      </c>
      <c r="O34" s="83"/>
      <c r="P34" s="60">
        <v>1</v>
      </c>
    </row>
    <row r="35" spans="2:16" ht="15" customHeight="1" x14ac:dyDescent="0.25">
      <c r="B35" s="40"/>
      <c r="C35" s="36"/>
      <c r="D35" s="367" t="s">
        <v>2430</v>
      </c>
      <c r="E35" s="368"/>
      <c r="F35" s="190" t="s">
        <v>2910</v>
      </c>
      <c r="G35" s="369">
        <v>4100121510</v>
      </c>
      <c r="H35" s="370"/>
      <c r="I35" s="371" t="s">
        <v>2432</v>
      </c>
      <c r="J35" s="372"/>
      <c r="K35" s="369" t="s">
        <v>53</v>
      </c>
      <c r="L35" s="368"/>
      <c r="M35" s="7" t="s">
        <v>387</v>
      </c>
      <c r="N35" s="11">
        <v>85</v>
      </c>
      <c r="O35" s="83"/>
      <c r="P35" s="60">
        <v>1</v>
      </c>
    </row>
    <row r="36" spans="2:16" ht="15" customHeight="1" x14ac:dyDescent="0.25">
      <c r="B36" s="40"/>
      <c r="C36" s="36"/>
      <c r="D36" s="367" t="s">
        <v>1377</v>
      </c>
      <c r="E36" s="368"/>
      <c r="F36" s="190" t="s">
        <v>2910</v>
      </c>
      <c r="G36" s="369">
        <v>4100121509</v>
      </c>
      <c r="H36" s="370"/>
      <c r="I36" s="371" t="s">
        <v>1467</v>
      </c>
      <c r="J36" s="372"/>
      <c r="K36" s="369" t="s">
        <v>147</v>
      </c>
      <c r="L36" s="368"/>
      <c r="M36" s="7" t="s">
        <v>387</v>
      </c>
      <c r="N36" s="11">
        <v>75</v>
      </c>
      <c r="O36" s="83"/>
      <c r="P36" s="60">
        <v>4</v>
      </c>
    </row>
    <row r="37" spans="2:16" ht="15" customHeight="1" x14ac:dyDescent="0.25">
      <c r="B37" s="40"/>
      <c r="C37" s="36"/>
      <c r="D37" s="367" t="s">
        <v>1377</v>
      </c>
      <c r="E37" s="368"/>
      <c r="F37" s="190" t="s">
        <v>2910</v>
      </c>
      <c r="G37" s="369">
        <v>4100121509</v>
      </c>
      <c r="H37" s="370"/>
      <c r="I37" s="371" t="s">
        <v>1467</v>
      </c>
      <c r="J37" s="372"/>
      <c r="K37" s="369" t="s">
        <v>147</v>
      </c>
      <c r="L37" s="368"/>
      <c r="M37" s="7" t="s">
        <v>387</v>
      </c>
      <c r="N37" s="11">
        <v>80</v>
      </c>
      <c r="O37" s="83"/>
      <c r="P37" s="60">
        <v>6</v>
      </c>
    </row>
    <row r="38" spans="2:16" ht="15" customHeight="1" x14ac:dyDescent="0.25">
      <c r="B38" s="40"/>
      <c r="C38" s="36"/>
      <c r="D38" s="367" t="s">
        <v>1377</v>
      </c>
      <c r="E38" s="368"/>
      <c r="F38" s="190" t="s">
        <v>2910</v>
      </c>
      <c r="G38" s="369">
        <v>4100121509</v>
      </c>
      <c r="H38" s="370"/>
      <c r="I38" s="371" t="s">
        <v>1467</v>
      </c>
      <c r="J38" s="372"/>
      <c r="K38" s="369" t="s">
        <v>147</v>
      </c>
      <c r="L38" s="368"/>
      <c r="M38" s="7" t="s">
        <v>387</v>
      </c>
      <c r="N38" s="11">
        <v>85</v>
      </c>
      <c r="O38" s="83"/>
      <c r="P38" s="60">
        <v>2</v>
      </c>
    </row>
    <row r="39" spans="2:16" ht="15" customHeight="1" x14ac:dyDescent="0.25">
      <c r="B39" s="40"/>
      <c r="C39" s="36"/>
      <c r="D39" s="367" t="s">
        <v>1377</v>
      </c>
      <c r="E39" s="368"/>
      <c r="F39" s="190" t="s">
        <v>2910</v>
      </c>
      <c r="G39" s="369">
        <v>4100121509</v>
      </c>
      <c r="H39" s="370"/>
      <c r="I39" s="371" t="s">
        <v>1467</v>
      </c>
      <c r="J39" s="372"/>
      <c r="K39" s="369" t="s">
        <v>147</v>
      </c>
      <c r="L39" s="368"/>
      <c r="M39" s="7" t="s">
        <v>387</v>
      </c>
      <c r="N39" s="11">
        <v>90</v>
      </c>
      <c r="O39" s="83"/>
      <c r="P39" s="60">
        <v>1</v>
      </c>
    </row>
    <row r="40" spans="2:16" ht="15" customHeight="1" x14ac:dyDescent="0.25">
      <c r="B40" s="416"/>
      <c r="C40" s="417"/>
      <c r="D40" s="367" t="s">
        <v>1377</v>
      </c>
      <c r="E40" s="368"/>
      <c r="F40" s="190" t="s">
        <v>2910</v>
      </c>
      <c r="G40" s="369">
        <v>4100121508</v>
      </c>
      <c r="H40" s="370"/>
      <c r="I40" s="371" t="s">
        <v>1467</v>
      </c>
      <c r="J40" s="372"/>
      <c r="K40" s="369" t="s">
        <v>53</v>
      </c>
      <c r="L40" s="368"/>
      <c r="M40" s="7" t="s">
        <v>387</v>
      </c>
      <c r="N40" s="11">
        <v>75</v>
      </c>
      <c r="O40" s="83"/>
      <c r="P40" s="60">
        <v>12</v>
      </c>
    </row>
    <row r="41" spans="2:16" ht="15" customHeight="1" x14ac:dyDescent="0.25">
      <c r="B41" s="416"/>
      <c r="C41" s="417"/>
      <c r="D41" s="367" t="s">
        <v>1377</v>
      </c>
      <c r="E41" s="368"/>
      <c r="F41" s="190" t="s">
        <v>2910</v>
      </c>
      <c r="G41" s="369">
        <v>4100121508</v>
      </c>
      <c r="H41" s="370"/>
      <c r="I41" s="371" t="s">
        <v>1467</v>
      </c>
      <c r="J41" s="372"/>
      <c r="K41" s="369" t="s">
        <v>53</v>
      </c>
      <c r="L41" s="368"/>
      <c r="M41" s="7" t="s">
        <v>387</v>
      </c>
      <c r="N41" s="11">
        <v>80</v>
      </c>
      <c r="O41" s="83"/>
      <c r="P41" s="60">
        <v>20</v>
      </c>
    </row>
    <row r="42" spans="2:16" ht="15" customHeight="1" x14ac:dyDescent="0.25">
      <c r="B42" s="416"/>
      <c r="C42" s="417"/>
      <c r="D42" s="367" t="s">
        <v>1377</v>
      </c>
      <c r="E42" s="368"/>
      <c r="F42" s="190" t="s">
        <v>2910</v>
      </c>
      <c r="G42" s="369">
        <v>4100121508</v>
      </c>
      <c r="H42" s="370"/>
      <c r="I42" s="371" t="s">
        <v>1467</v>
      </c>
      <c r="J42" s="372"/>
      <c r="K42" s="369" t="s">
        <v>53</v>
      </c>
      <c r="L42" s="368"/>
      <c r="M42" s="7" t="s">
        <v>387</v>
      </c>
      <c r="N42" s="11">
        <v>85</v>
      </c>
      <c r="O42" s="83"/>
      <c r="P42" s="60">
        <v>18</v>
      </c>
    </row>
    <row r="43" spans="2:16" ht="15" customHeight="1" x14ac:dyDescent="0.25">
      <c r="B43" s="416"/>
      <c r="C43" s="417"/>
      <c r="D43" s="367" t="s">
        <v>1377</v>
      </c>
      <c r="E43" s="368"/>
      <c r="F43" s="190" t="s">
        <v>2910</v>
      </c>
      <c r="G43" s="369">
        <v>4100121508</v>
      </c>
      <c r="H43" s="370"/>
      <c r="I43" s="371" t="s">
        <v>1467</v>
      </c>
      <c r="J43" s="372"/>
      <c r="K43" s="369" t="s">
        <v>53</v>
      </c>
      <c r="L43" s="368"/>
      <c r="M43" s="7" t="s">
        <v>387</v>
      </c>
      <c r="N43" s="11">
        <v>90</v>
      </c>
      <c r="O43" s="83"/>
      <c r="P43" s="60">
        <v>7</v>
      </c>
    </row>
    <row r="44" spans="2:16" ht="15" customHeight="1" x14ac:dyDescent="0.25">
      <c r="B44" s="378">
        <v>4</v>
      </c>
      <c r="C44" s="379"/>
      <c r="D44" s="367" t="s">
        <v>1377</v>
      </c>
      <c r="E44" s="368"/>
      <c r="F44" s="190" t="s">
        <v>2910</v>
      </c>
      <c r="G44" s="369">
        <v>4100121508</v>
      </c>
      <c r="H44" s="370"/>
      <c r="I44" s="371" t="s">
        <v>1467</v>
      </c>
      <c r="J44" s="372"/>
      <c r="K44" s="369" t="s">
        <v>53</v>
      </c>
      <c r="L44" s="368"/>
      <c r="M44" s="7" t="s">
        <v>415</v>
      </c>
      <c r="N44" s="11">
        <v>75</v>
      </c>
      <c r="O44" s="82">
        <v>9.1</v>
      </c>
      <c r="P44" s="60">
        <v>11</v>
      </c>
    </row>
    <row r="45" spans="2:16" ht="15" customHeight="1" x14ac:dyDescent="0.25">
      <c r="B45" s="40"/>
      <c r="C45" s="36"/>
      <c r="D45" s="367" t="s">
        <v>1377</v>
      </c>
      <c r="E45" s="368"/>
      <c r="F45" s="190" t="s">
        <v>2910</v>
      </c>
      <c r="G45" s="369">
        <v>4100121508</v>
      </c>
      <c r="H45" s="370"/>
      <c r="I45" s="371" t="s">
        <v>1467</v>
      </c>
      <c r="J45" s="372"/>
      <c r="K45" s="369" t="s">
        <v>53</v>
      </c>
      <c r="L45" s="368"/>
      <c r="M45" s="7" t="s">
        <v>415</v>
      </c>
      <c r="N45" s="11">
        <v>80</v>
      </c>
      <c r="O45" s="83"/>
      <c r="P45" s="60">
        <v>17</v>
      </c>
    </row>
    <row r="46" spans="2:16" ht="15" customHeight="1" x14ac:dyDescent="0.25">
      <c r="B46" s="40"/>
      <c r="C46" s="36"/>
      <c r="D46" s="367" t="s">
        <v>1377</v>
      </c>
      <c r="E46" s="368"/>
      <c r="F46" s="190" t="s">
        <v>2910</v>
      </c>
      <c r="G46" s="369">
        <v>4100121508</v>
      </c>
      <c r="H46" s="370"/>
      <c r="I46" s="371" t="s">
        <v>1467</v>
      </c>
      <c r="J46" s="372"/>
      <c r="K46" s="369" t="s">
        <v>53</v>
      </c>
      <c r="L46" s="368"/>
      <c r="M46" s="7" t="s">
        <v>415</v>
      </c>
      <c r="N46" s="11">
        <v>85</v>
      </c>
      <c r="O46" s="83"/>
      <c r="P46" s="60">
        <v>15</v>
      </c>
    </row>
    <row r="47" spans="2:16" ht="15" customHeight="1" x14ac:dyDescent="0.25">
      <c r="B47" s="40"/>
      <c r="C47" s="36"/>
      <c r="D47" s="367" t="s">
        <v>1377</v>
      </c>
      <c r="E47" s="368"/>
      <c r="F47" s="190" t="s">
        <v>2910</v>
      </c>
      <c r="G47" s="369">
        <v>4100121508</v>
      </c>
      <c r="H47" s="370"/>
      <c r="I47" s="371" t="s">
        <v>1467</v>
      </c>
      <c r="J47" s="372"/>
      <c r="K47" s="369" t="s">
        <v>53</v>
      </c>
      <c r="L47" s="368"/>
      <c r="M47" s="7" t="s">
        <v>415</v>
      </c>
      <c r="N47" s="11">
        <v>90</v>
      </c>
      <c r="O47" s="83"/>
      <c r="P47" s="60">
        <v>7</v>
      </c>
    </row>
    <row r="48" spans="2:16" ht="15" customHeight="1" x14ac:dyDescent="0.25">
      <c r="B48" s="40"/>
      <c r="C48" s="36"/>
      <c r="D48" s="367" t="s">
        <v>1377</v>
      </c>
      <c r="E48" s="368"/>
      <c r="F48" s="190" t="s">
        <v>2910</v>
      </c>
      <c r="G48" s="369">
        <v>4100121507</v>
      </c>
      <c r="H48" s="370"/>
      <c r="I48" s="371" t="s">
        <v>1467</v>
      </c>
      <c r="J48" s="372"/>
      <c r="K48" s="369" t="s">
        <v>53</v>
      </c>
      <c r="L48" s="368"/>
      <c r="M48" s="7" t="s">
        <v>415</v>
      </c>
      <c r="N48" s="11">
        <v>75</v>
      </c>
      <c r="O48" s="83"/>
      <c r="P48" s="60">
        <v>6</v>
      </c>
    </row>
    <row r="49" spans="2:16" ht="15" customHeight="1" x14ac:dyDescent="0.25">
      <c r="B49" s="40"/>
      <c r="C49" s="36"/>
      <c r="D49" s="367" t="s">
        <v>1377</v>
      </c>
      <c r="E49" s="368"/>
      <c r="F49" s="190" t="s">
        <v>2910</v>
      </c>
      <c r="G49" s="369">
        <v>4100121513</v>
      </c>
      <c r="H49" s="370"/>
      <c r="I49" s="371" t="s">
        <v>2382</v>
      </c>
      <c r="J49" s="372"/>
      <c r="K49" s="369" t="s">
        <v>53</v>
      </c>
      <c r="L49" s="368"/>
      <c r="M49" s="7" t="s">
        <v>2625</v>
      </c>
      <c r="N49" s="11">
        <v>75</v>
      </c>
      <c r="O49" s="83"/>
      <c r="P49" s="60">
        <v>7</v>
      </c>
    </row>
    <row r="50" spans="2:16" ht="15" customHeight="1" x14ac:dyDescent="0.25">
      <c r="B50" s="40"/>
      <c r="C50" s="36"/>
      <c r="D50" s="367" t="s">
        <v>1377</v>
      </c>
      <c r="E50" s="368"/>
      <c r="F50" s="190" t="s">
        <v>2910</v>
      </c>
      <c r="G50" s="369">
        <v>4100121513</v>
      </c>
      <c r="H50" s="370"/>
      <c r="I50" s="371" t="s">
        <v>2382</v>
      </c>
      <c r="J50" s="372"/>
      <c r="K50" s="369" t="s">
        <v>53</v>
      </c>
      <c r="L50" s="368"/>
      <c r="M50" s="7" t="s">
        <v>2625</v>
      </c>
      <c r="N50" s="11">
        <v>80</v>
      </c>
      <c r="O50" s="83"/>
      <c r="P50" s="60">
        <v>15</v>
      </c>
    </row>
    <row r="51" spans="2:16" ht="15" customHeight="1" x14ac:dyDescent="0.25">
      <c r="B51" s="40"/>
      <c r="C51" s="36"/>
      <c r="D51" s="367" t="s">
        <v>1377</v>
      </c>
      <c r="E51" s="368"/>
      <c r="F51" s="190" t="s">
        <v>2910</v>
      </c>
      <c r="G51" s="369">
        <v>4100121513</v>
      </c>
      <c r="H51" s="370"/>
      <c r="I51" s="371" t="s">
        <v>2382</v>
      </c>
      <c r="J51" s="372"/>
      <c r="K51" s="369" t="s">
        <v>53</v>
      </c>
      <c r="L51" s="368"/>
      <c r="M51" s="7" t="s">
        <v>2625</v>
      </c>
      <c r="N51" s="11">
        <v>85</v>
      </c>
      <c r="O51" s="83"/>
      <c r="P51" s="60">
        <v>19</v>
      </c>
    </row>
    <row r="52" spans="2:16" ht="15" customHeight="1" x14ac:dyDescent="0.25">
      <c r="B52" s="76"/>
      <c r="C52" s="69"/>
      <c r="D52" s="367" t="s">
        <v>1377</v>
      </c>
      <c r="E52" s="368"/>
      <c r="F52" s="190" t="s">
        <v>2910</v>
      </c>
      <c r="G52" s="369">
        <v>4100121513</v>
      </c>
      <c r="H52" s="370"/>
      <c r="I52" s="371" t="s">
        <v>2382</v>
      </c>
      <c r="J52" s="372"/>
      <c r="K52" s="369" t="s">
        <v>53</v>
      </c>
      <c r="L52" s="368"/>
      <c r="M52" s="7" t="s">
        <v>2625</v>
      </c>
      <c r="N52" s="11">
        <v>90</v>
      </c>
      <c r="O52" s="84"/>
      <c r="P52" s="60">
        <v>6</v>
      </c>
    </row>
    <row r="53" spans="2:16" ht="15" customHeight="1" x14ac:dyDescent="0.25">
      <c r="B53" s="375">
        <v>5</v>
      </c>
      <c r="C53" s="376"/>
      <c r="D53" s="367" t="s">
        <v>2466</v>
      </c>
      <c r="E53" s="368"/>
      <c r="F53" s="190" t="s">
        <v>2910</v>
      </c>
      <c r="G53" s="369">
        <v>4100121514</v>
      </c>
      <c r="H53" s="370"/>
      <c r="I53" s="371" t="s">
        <v>2467</v>
      </c>
      <c r="J53" s="372"/>
      <c r="K53" s="369" t="s">
        <v>53</v>
      </c>
      <c r="L53" s="368"/>
      <c r="M53" s="7" t="s">
        <v>1584</v>
      </c>
      <c r="N53" s="11"/>
      <c r="O53" s="81">
        <v>7.4</v>
      </c>
      <c r="P53" s="60">
        <v>10</v>
      </c>
    </row>
    <row r="54" spans="2:16" ht="15" customHeight="1" x14ac:dyDescent="0.25">
      <c r="B54" s="375">
        <v>6</v>
      </c>
      <c r="C54" s="376"/>
      <c r="D54" s="367" t="s">
        <v>2466</v>
      </c>
      <c r="E54" s="368"/>
      <c r="F54" s="190" t="s">
        <v>2910</v>
      </c>
      <c r="G54" s="369">
        <v>4100121514</v>
      </c>
      <c r="H54" s="370"/>
      <c r="I54" s="371" t="s">
        <v>2467</v>
      </c>
      <c r="J54" s="372"/>
      <c r="K54" s="369" t="s">
        <v>53</v>
      </c>
      <c r="L54" s="368"/>
      <c r="M54" s="7" t="s">
        <v>1584</v>
      </c>
      <c r="N54" s="11"/>
      <c r="O54" s="81">
        <v>7.4</v>
      </c>
      <c r="P54" s="60">
        <v>10</v>
      </c>
    </row>
    <row r="55" spans="2:16" ht="15" customHeight="1" x14ac:dyDescent="0.25">
      <c r="B55" s="375">
        <v>7</v>
      </c>
      <c r="C55" s="376"/>
      <c r="D55" s="367" t="s">
        <v>2466</v>
      </c>
      <c r="E55" s="368"/>
      <c r="F55" s="190" t="s">
        <v>2910</v>
      </c>
      <c r="G55" s="369">
        <v>4100121514</v>
      </c>
      <c r="H55" s="370"/>
      <c r="I55" s="371" t="s">
        <v>2467</v>
      </c>
      <c r="J55" s="372"/>
      <c r="K55" s="369" t="s">
        <v>53</v>
      </c>
      <c r="L55" s="368"/>
      <c r="M55" s="7" t="s">
        <v>1584</v>
      </c>
      <c r="N55" s="11"/>
      <c r="O55" s="81">
        <v>7.4</v>
      </c>
      <c r="P55" s="60">
        <v>10</v>
      </c>
    </row>
    <row r="56" spans="2:16" ht="15" customHeight="1" x14ac:dyDescent="0.25">
      <c r="B56" s="375">
        <v>8</v>
      </c>
      <c r="C56" s="376"/>
      <c r="D56" s="367" t="s">
        <v>2466</v>
      </c>
      <c r="E56" s="368"/>
      <c r="F56" s="190" t="s">
        <v>2910</v>
      </c>
      <c r="G56" s="369">
        <v>4100121514</v>
      </c>
      <c r="H56" s="370"/>
      <c r="I56" s="371" t="s">
        <v>2467</v>
      </c>
      <c r="J56" s="372"/>
      <c r="K56" s="369" t="s">
        <v>53</v>
      </c>
      <c r="L56" s="368"/>
      <c r="M56" s="7" t="s">
        <v>1584</v>
      </c>
      <c r="N56" s="11"/>
      <c r="O56" s="81">
        <v>7.4</v>
      </c>
      <c r="P56" s="60">
        <v>10</v>
      </c>
    </row>
    <row r="57" spans="2:16" ht="15" customHeight="1" x14ac:dyDescent="0.25">
      <c r="B57" s="375">
        <v>9</v>
      </c>
      <c r="C57" s="376"/>
      <c r="D57" s="367" t="s">
        <v>2466</v>
      </c>
      <c r="E57" s="368"/>
      <c r="F57" s="190" t="s">
        <v>2910</v>
      </c>
      <c r="G57" s="369">
        <v>4100121514</v>
      </c>
      <c r="H57" s="370"/>
      <c r="I57" s="371" t="s">
        <v>2467</v>
      </c>
      <c r="J57" s="372"/>
      <c r="K57" s="369" t="s">
        <v>53</v>
      </c>
      <c r="L57" s="368"/>
      <c r="M57" s="7" t="s">
        <v>1584</v>
      </c>
      <c r="N57" s="11"/>
      <c r="O57" s="81">
        <v>7.4</v>
      </c>
      <c r="P57" s="60">
        <v>10</v>
      </c>
    </row>
    <row r="58" spans="2:16" ht="15" customHeight="1" x14ac:dyDescent="0.25">
      <c r="B58" s="375">
        <v>10</v>
      </c>
      <c r="C58" s="376"/>
      <c r="D58" s="367" t="s">
        <v>2466</v>
      </c>
      <c r="E58" s="368"/>
      <c r="F58" s="190" t="s">
        <v>2910</v>
      </c>
      <c r="G58" s="369">
        <v>4100121514</v>
      </c>
      <c r="H58" s="370"/>
      <c r="I58" s="371" t="s">
        <v>2467</v>
      </c>
      <c r="J58" s="372"/>
      <c r="K58" s="369" t="s">
        <v>53</v>
      </c>
      <c r="L58" s="368"/>
      <c r="M58" s="7" t="s">
        <v>1584</v>
      </c>
      <c r="N58" s="11"/>
      <c r="O58" s="81">
        <v>7.4</v>
      </c>
      <c r="P58" s="60">
        <v>10</v>
      </c>
    </row>
    <row r="59" spans="2:16" ht="15" customHeight="1" x14ac:dyDescent="0.25">
      <c r="B59" s="375">
        <v>11</v>
      </c>
      <c r="C59" s="376"/>
      <c r="D59" s="367" t="s">
        <v>2466</v>
      </c>
      <c r="E59" s="368"/>
      <c r="F59" s="190" t="s">
        <v>2910</v>
      </c>
      <c r="G59" s="369">
        <v>4100121514</v>
      </c>
      <c r="H59" s="370"/>
      <c r="I59" s="371" t="s">
        <v>2467</v>
      </c>
      <c r="J59" s="372"/>
      <c r="K59" s="369" t="s">
        <v>53</v>
      </c>
      <c r="L59" s="368"/>
      <c r="M59" s="7" t="s">
        <v>1584</v>
      </c>
      <c r="N59" s="11"/>
      <c r="O59" s="81">
        <v>7.4</v>
      </c>
      <c r="P59" s="60">
        <v>10</v>
      </c>
    </row>
    <row r="60" spans="2:16" ht="15" customHeight="1" x14ac:dyDescent="0.25">
      <c r="B60" s="375">
        <v>12</v>
      </c>
      <c r="C60" s="376"/>
      <c r="D60" s="367" t="s">
        <v>2466</v>
      </c>
      <c r="E60" s="368"/>
      <c r="F60" s="190" t="s">
        <v>2910</v>
      </c>
      <c r="G60" s="369">
        <v>4100121514</v>
      </c>
      <c r="H60" s="370"/>
      <c r="I60" s="371" t="s">
        <v>2467</v>
      </c>
      <c r="J60" s="372"/>
      <c r="K60" s="369" t="s">
        <v>53</v>
      </c>
      <c r="L60" s="368"/>
      <c r="M60" s="7" t="s">
        <v>1584</v>
      </c>
      <c r="N60" s="11"/>
      <c r="O60" s="81">
        <v>7.4</v>
      </c>
      <c r="P60" s="60">
        <v>10</v>
      </c>
    </row>
    <row r="61" spans="2:16" ht="15" customHeight="1" x14ac:dyDescent="0.25">
      <c r="B61" s="375">
        <v>13</v>
      </c>
      <c r="C61" s="376"/>
      <c r="D61" s="367" t="s">
        <v>2466</v>
      </c>
      <c r="E61" s="368"/>
      <c r="F61" s="190" t="s">
        <v>2910</v>
      </c>
      <c r="G61" s="369">
        <v>4100121514</v>
      </c>
      <c r="H61" s="370"/>
      <c r="I61" s="371" t="s">
        <v>2467</v>
      </c>
      <c r="J61" s="372"/>
      <c r="K61" s="369" t="s">
        <v>53</v>
      </c>
      <c r="L61" s="368"/>
      <c r="M61" s="7" t="s">
        <v>1584</v>
      </c>
      <c r="N61" s="11"/>
      <c r="O61" s="81">
        <v>7.4</v>
      </c>
      <c r="P61" s="60">
        <v>10</v>
      </c>
    </row>
    <row r="62" spans="2:16" ht="15" customHeight="1" x14ac:dyDescent="0.25">
      <c r="B62" s="375">
        <v>14</v>
      </c>
      <c r="C62" s="376"/>
      <c r="D62" s="367" t="s">
        <v>2466</v>
      </c>
      <c r="E62" s="368"/>
      <c r="F62" s="190" t="s">
        <v>2910</v>
      </c>
      <c r="G62" s="369">
        <v>4100121514</v>
      </c>
      <c r="H62" s="370"/>
      <c r="I62" s="371" t="s">
        <v>2467</v>
      </c>
      <c r="J62" s="372"/>
      <c r="K62" s="369" t="s">
        <v>53</v>
      </c>
      <c r="L62" s="368"/>
      <c r="M62" s="7" t="s">
        <v>1584</v>
      </c>
      <c r="N62" s="11"/>
      <c r="O62" s="81">
        <v>7.4</v>
      </c>
      <c r="P62" s="60">
        <v>10</v>
      </c>
    </row>
    <row r="63" spans="2:16" ht="15" customHeight="1" x14ac:dyDescent="0.25">
      <c r="B63" s="375">
        <v>15</v>
      </c>
      <c r="C63" s="376"/>
      <c r="D63" s="367" t="s">
        <v>2466</v>
      </c>
      <c r="E63" s="368"/>
      <c r="F63" s="190" t="s">
        <v>2910</v>
      </c>
      <c r="G63" s="369">
        <v>4100121514</v>
      </c>
      <c r="H63" s="370"/>
      <c r="I63" s="371" t="s">
        <v>2467</v>
      </c>
      <c r="J63" s="372"/>
      <c r="K63" s="369" t="s">
        <v>53</v>
      </c>
      <c r="L63" s="368"/>
      <c r="M63" s="7" t="s">
        <v>1584</v>
      </c>
      <c r="N63" s="11"/>
      <c r="O63" s="81">
        <v>7.4</v>
      </c>
      <c r="P63" s="60">
        <v>10</v>
      </c>
    </row>
    <row r="64" spans="2:16" ht="15" customHeight="1" x14ac:dyDescent="0.25">
      <c r="B64" s="375">
        <v>16</v>
      </c>
      <c r="C64" s="376"/>
      <c r="D64" s="367" t="s">
        <v>2466</v>
      </c>
      <c r="E64" s="368"/>
      <c r="F64" s="190" t="s">
        <v>2910</v>
      </c>
      <c r="G64" s="369">
        <v>4100121514</v>
      </c>
      <c r="H64" s="370"/>
      <c r="I64" s="371" t="s">
        <v>2467</v>
      </c>
      <c r="J64" s="372"/>
      <c r="K64" s="369" t="s">
        <v>53</v>
      </c>
      <c r="L64" s="368"/>
      <c r="M64" s="7" t="s">
        <v>1584</v>
      </c>
      <c r="N64" s="11"/>
      <c r="O64" s="81">
        <v>8.3000000000000007</v>
      </c>
      <c r="P64" s="60">
        <v>12</v>
      </c>
    </row>
    <row r="65" spans="2:16" ht="15" x14ac:dyDescent="0.25">
      <c r="B65" s="418" t="s">
        <v>37</v>
      </c>
      <c r="C65" s="409"/>
      <c r="D65" s="50"/>
      <c r="E65" s="61"/>
      <c r="F65" s="145"/>
      <c r="G65" s="50"/>
      <c r="H65" s="62"/>
      <c r="I65" s="63"/>
      <c r="J65" s="62"/>
      <c r="K65" s="50"/>
      <c r="L65" s="61"/>
      <c r="M65" s="8"/>
      <c r="N65" s="8"/>
      <c r="O65" s="170">
        <f>SUM(O66:O81)+10.5</f>
        <v>132.79999999999998</v>
      </c>
      <c r="P65" s="60"/>
    </row>
    <row r="66" spans="2:16" ht="15" customHeight="1" x14ac:dyDescent="0.25">
      <c r="B66" s="375">
        <v>17</v>
      </c>
      <c r="C66" s="376"/>
      <c r="D66" s="367" t="s">
        <v>2466</v>
      </c>
      <c r="E66" s="368"/>
      <c r="F66" s="190" t="s">
        <v>2910</v>
      </c>
      <c r="G66" s="369">
        <v>4100121515</v>
      </c>
      <c r="H66" s="370"/>
      <c r="I66" s="371" t="s">
        <v>2467</v>
      </c>
      <c r="J66" s="372"/>
      <c r="K66" s="369" t="s">
        <v>147</v>
      </c>
      <c r="L66" s="368"/>
      <c r="M66" s="7" t="s">
        <v>2891</v>
      </c>
      <c r="N66" s="11"/>
      <c r="O66" s="81">
        <v>7.4</v>
      </c>
      <c r="P66" s="60">
        <v>10</v>
      </c>
    </row>
    <row r="67" spans="2:16" ht="15" customHeight="1" x14ac:dyDescent="0.25">
      <c r="B67" s="375">
        <v>18</v>
      </c>
      <c r="C67" s="376"/>
      <c r="D67" s="367" t="s">
        <v>2466</v>
      </c>
      <c r="E67" s="368"/>
      <c r="F67" s="190" t="s">
        <v>2910</v>
      </c>
      <c r="G67" s="369">
        <v>4100121514</v>
      </c>
      <c r="H67" s="370"/>
      <c r="I67" s="371" t="s">
        <v>2467</v>
      </c>
      <c r="J67" s="372"/>
      <c r="K67" s="369" t="s">
        <v>53</v>
      </c>
      <c r="L67" s="368"/>
      <c r="M67" s="7" t="s">
        <v>2891</v>
      </c>
      <c r="N67" s="11"/>
      <c r="O67" s="81">
        <v>7.4</v>
      </c>
      <c r="P67" s="60">
        <v>10</v>
      </c>
    </row>
    <row r="68" spans="2:16" ht="15" customHeight="1" x14ac:dyDescent="0.25">
      <c r="B68" s="375">
        <v>19</v>
      </c>
      <c r="C68" s="376"/>
      <c r="D68" s="367" t="s">
        <v>2466</v>
      </c>
      <c r="E68" s="368"/>
      <c r="F68" s="190" t="s">
        <v>2910</v>
      </c>
      <c r="G68" s="369">
        <v>4100121514</v>
      </c>
      <c r="H68" s="370"/>
      <c r="I68" s="371" t="s">
        <v>2467</v>
      </c>
      <c r="J68" s="372"/>
      <c r="K68" s="369" t="s">
        <v>53</v>
      </c>
      <c r="L68" s="368"/>
      <c r="M68" s="7" t="s">
        <v>2891</v>
      </c>
      <c r="N68" s="11"/>
      <c r="O68" s="81">
        <v>7.4</v>
      </c>
      <c r="P68" s="60">
        <v>10</v>
      </c>
    </row>
    <row r="69" spans="2:16" ht="15" customHeight="1" x14ac:dyDescent="0.25">
      <c r="B69" s="375">
        <v>20</v>
      </c>
      <c r="C69" s="376"/>
      <c r="D69" s="367" t="s">
        <v>2466</v>
      </c>
      <c r="E69" s="368"/>
      <c r="F69" s="190" t="s">
        <v>2910</v>
      </c>
      <c r="G69" s="369">
        <v>4100121514</v>
      </c>
      <c r="H69" s="370"/>
      <c r="I69" s="371" t="s">
        <v>2467</v>
      </c>
      <c r="J69" s="372"/>
      <c r="K69" s="369" t="s">
        <v>53</v>
      </c>
      <c r="L69" s="368"/>
      <c r="M69" s="7" t="s">
        <v>2891</v>
      </c>
      <c r="N69" s="11"/>
      <c r="O69" s="81">
        <v>7.4</v>
      </c>
      <c r="P69" s="60">
        <v>10</v>
      </c>
    </row>
    <row r="70" spans="2:16" ht="15" customHeight="1" x14ac:dyDescent="0.25">
      <c r="B70" s="375">
        <v>21</v>
      </c>
      <c r="C70" s="376"/>
      <c r="D70" s="367" t="s">
        <v>2466</v>
      </c>
      <c r="E70" s="368"/>
      <c r="F70" s="190" t="s">
        <v>2910</v>
      </c>
      <c r="G70" s="369">
        <v>4100121514</v>
      </c>
      <c r="H70" s="370"/>
      <c r="I70" s="371" t="s">
        <v>2467</v>
      </c>
      <c r="J70" s="372"/>
      <c r="K70" s="369" t="s">
        <v>53</v>
      </c>
      <c r="L70" s="368"/>
      <c r="M70" s="7" t="s">
        <v>2891</v>
      </c>
      <c r="N70" s="11"/>
      <c r="O70" s="81">
        <v>7.4</v>
      </c>
      <c r="P70" s="60">
        <v>10</v>
      </c>
    </row>
    <row r="71" spans="2:16" ht="15" customHeight="1" x14ac:dyDescent="0.25">
      <c r="B71" s="375">
        <v>22</v>
      </c>
      <c r="C71" s="376"/>
      <c r="D71" s="367" t="s">
        <v>2466</v>
      </c>
      <c r="E71" s="368"/>
      <c r="F71" s="190" t="s">
        <v>2910</v>
      </c>
      <c r="G71" s="369">
        <v>4100121514</v>
      </c>
      <c r="H71" s="370"/>
      <c r="I71" s="371" t="s">
        <v>2467</v>
      </c>
      <c r="J71" s="372"/>
      <c r="K71" s="369" t="s">
        <v>53</v>
      </c>
      <c r="L71" s="368"/>
      <c r="M71" s="7" t="s">
        <v>2891</v>
      </c>
      <c r="N71" s="11"/>
      <c r="O71" s="81">
        <v>7.4</v>
      </c>
      <c r="P71" s="60">
        <v>10</v>
      </c>
    </row>
    <row r="72" spans="2:16" ht="15" customHeight="1" x14ac:dyDescent="0.25">
      <c r="B72" s="375">
        <v>23</v>
      </c>
      <c r="C72" s="376"/>
      <c r="D72" s="367" t="s">
        <v>2466</v>
      </c>
      <c r="E72" s="368"/>
      <c r="F72" s="190" t="s">
        <v>2910</v>
      </c>
      <c r="G72" s="369">
        <v>4100121514</v>
      </c>
      <c r="H72" s="370"/>
      <c r="I72" s="371" t="s">
        <v>2467</v>
      </c>
      <c r="J72" s="372"/>
      <c r="K72" s="369" t="s">
        <v>53</v>
      </c>
      <c r="L72" s="368"/>
      <c r="M72" s="7" t="s">
        <v>2891</v>
      </c>
      <c r="N72" s="11"/>
      <c r="O72" s="81">
        <v>7.4</v>
      </c>
      <c r="P72" s="60">
        <v>10</v>
      </c>
    </row>
    <row r="73" spans="2:16" ht="15" customHeight="1" x14ac:dyDescent="0.25">
      <c r="B73" s="375">
        <v>24</v>
      </c>
      <c r="C73" s="376"/>
      <c r="D73" s="367" t="s">
        <v>2466</v>
      </c>
      <c r="E73" s="368"/>
      <c r="F73" s="190" t="s">
        <v>2910</v>
      </c>
      <c r="G73" s="369">
        <v>4100121514</v>
      </c>
      <c r="H73" s="370"/>
      <c r="I73" s="371" t="s">
        <v>2467</v>
      </c>
      <c r="J73" s="372"/>
      <c r="K73" s="369" t="s">
        <v>53</v>
      </c>
      <c r="L73" s="368"/>
      <c r="M73" s="7" t="s">
        <v>2891</v>
      </c>
      <c r="N73" s="11"/>
      <c r="O73" s="81">
        <v>7.4</v>
      </c>
      <c r="P73" s="60">
        <v>10</v>
      </c>
    </row>
    <row r="74" spans="2:16" ht="15" customHeight="1" x14ac:dyDescent="0.25">
      <c r="B74" s="375">
        <v>25</v>
      </c>
      <c r="C74" s="376"/>
      <c r="D74" s="367" t="s">
        <v>2466</v>
      </c>
      <c r="E74" s="368"/>
      <c r="F74" s="190" t="s">
        <v>2910</v>
      </c>
      <c r="G74" s="369">
        <v>4100121514</v>
      </c>
      <c r="H74" s="370"/>
      <c r="I74" s="371" t="s">
        <v>2467</v>
      </c>
      <c r="J74" s="372"/>
      <c r="K74" s="369" t="s">
        <v>53</v>
      </c>
      <c r="L74" s="368"/>
      <c r="M74" s="7" t="s">
        <v>2891</v>
      </c>
      <c r="N74" s="11"/>
      <c r="O74" s="81">
        <v>7.4</v>
      </c>
      <c r="P74" s="60">
        <v>10</v>
      </c>
    </row>
    <row r="75" spans="2:16" ht="15" customHeight="1" x14ac:dyDescent="0.25">
      <c r="B75" s="375">
        <v>26</v>
      </c>
      <c r="C75" s="376"/>
      <c r="D75" s="367" t="s">
        <v>2466</v>
      </c>
      <c r="E75" s="368"/>
      <c r="F75" s="190" t="s">
        <v>2910</v>
      </c>
      <c r="G75" s="369">
        <v>4100121514</v>
      </c>
      <c r="H75" s="370"/>
      <c r="I75" s="371" t="s">
        <v>2467</v>
      </c>
      <c r="J75" s="372"/>
      <c r="K75" s="369" t="s">
        <v>53</v>
      </c>
      <c r="L75" s="368"/>
      <c r="M75" s="7" t="s">
        <v>2891</v>
      </c>
      <c r="N75" s="11"/>
      <c r="O75" s="81">
        <v>7.4</v>
      </c>
      <c r="P75" s="60">
        <v>10</v>
      </c>
    </row>
    <row r="76" spans="2:16" ht="15" customHeight="1" x14ac:dyDescent="0.25">
      <c r="B76" s="375">
        <v>27</v>
      </c>
      <c r="C76" s="376"/>
      <c r="D76" s="367" t="s">
        <v>2466</v>
      </c>
      <c r="E76" s="368"/>
      <c r="F76" s="190" t="s">
        <v>2910</v>
      </c>
      <c r="G76" s="369">
        <v>4100121514</v>
      </c>
      <c r="H76" s="370"/>
      <c r="I76" s="371" t="s">
        <v>2467</v>
      </c>
      <c r="J76" s="372"/>
      <c r="K76" s="369" t="s">
        <v>53</v>
      </c>
      <c r="L76" s="368"/>
      <c r="M76" s="7" t="s">
        <v>2891</v>
      </c>
      <c r="N76" s="11"/>
      <c r="O76" s="81">
        <v>7.4</v>
      </c>
      <c r="P76" s="60">
        <v>10</v>
      </c>
    </row>
    <row r="77" spans="2:16" ht="15" customHeight="1" x14ac:dyDescent="0.25">
      <c r="B77" s="375">
        <v>28</v>
      </c>
      <c r="C77" s="376"/>
      <c r="D77" s="367" t="s">
        <v>2466</v>
      </c>
      <c r="E77" s="368"/>
      <c r="F77" s="190" t="s">
        <v>2910</v>
      </c>
      <c r="G77" s="369">
        <v>4100121514</v>
      </c>
      <c r="H77" s="370"/>
      <c r="I77" s="371" t="s">
        <v>2467</v>
      </c>
      <c r="J77" s="372"/>
      <c r="K77" s="369" t="s">
        <v>53</v>
      </c>
      <c r="L77" s="368"/>
      <c r="M77" s="7" t="s">
        <v>2891</v>
      </c>
      <c r="N77" s="11"/>
      <c r="O77" s="81">
        <v>7.88</v>
      </c>
      <c r="P77" s="60">
        <v>11</v>
      </c>
    </row>
    <row r="78" spans="2:16" ht="15" customHeight="1" x14ac:dyDescent="0.25">
      <c r="B78" s="375">
        <v>29</v>
      </c>
      <c r="C78" s="376"/>
      <c r="D78" s="367" t="s">
        <v>2466</v>
      </c>
      <c r="E78" s="368"/>
      <c r="F78" s="190" t="s">
        <v>2910</v>
      </c>
      <c r="G78" s="369">
        <v>4100121514</v>
      </c>
      <c r="H78" s="370"/>
      <c r="I78" s="371" t="s">
        <v>2467</v>
      </c>
      <c r="J78" s="372"/>
      <c r="K78" s="369" t="s">
        <v>53</v>
      </c>
      <c r="L78" s="368"/>
      <c r="M78" s="7" t="s">
        <v>2891</v>
      </c>
      <c r="N78" s="11"/>
      <c r="O78" s="81">
        <v>7.88</v>
      </c>
      <c r="P78" s="60">
        <v>11</v>
      </c>
    </row>
    <row r="79" spans="2:16" ht="15" customHeight="1" x14ac:dyDescent="0.25">
      <c r="B79" s="375">
        <v>30</v>
      </c>
      <c r="C79" s="376"/>
      <c r="D79" s="367" t="s">
        <v>2466</v>
      </c>
      <c r="E79" s="368"/>
      <c r="F79" s="190" t="s">
        <v>2910</v>
      </c>
      <c r="G79" s="369">
        <v>4100121514</v>
      </c>
      <c r="H79" s="370"/>
      <c r="I79" s="371" t="s">
        <v>2467</v>
      </c>
      <c r="J79" s="372"/>
      <c r="K79" s="369" t="s">
        <v>53</v>
      </c>
      <c r="L79" s="368"/>
      <c r="M79" s="7" t="s">
        <v>2891</v>
      </c>
      <c r="N79" s="11"/>
      <c r="O79" s="81">
        <v>7.88</v>
      </c>
      <c r="P79" s="60">
        <v>11</v>
      </c>
    </row>
    <row r="80" spans="2:16" ht="15" customHeight="1" x14ac:dyDescent="0.25">
      <c r="B80" s="375">
        <v>31</v>
      </c>
      <c r="C80" s="376"/>
      <c r="D80" s="367" t="s">
        <v>2466</v>
      </c>
      <c r="E80" s="368"/>
      <c r="F80" s="190" t="s">
        <v>2910</v>
      </c>
      <c r="G80" s="369">
        <v>4100121514</v>
      </c>
      <c r="H80" s="370"/>
      <c r="I80" s="371" t="s">
        <v>2467</v>
      </c>
      <c r="J80" s="372"/>
      <c r="K80" s="369" t="s">
        <v>53</v>
      </c>
      <c r="L80" s="368"/>
      <c r="M80" s="7" t="s">
        <v>2891</v>
      </c>
      <c r="N80" s="11"/>
      <c r="O80" s="81">
        <v>7.88</v>
      </c>
      <c r="P80" s="60">
        <v>11</v>
      </c>
    </row>
    <row r="81" spans="2:16" ht="15" customHeight="1" x14ac:dyDescent="0.25">
      <c r="B81" s="375">
        <v>32</v>
      </c>
      <c r="C81" s="376"/>
      <c r="D81" s="367" t="s">
        <v>2466</v>
      </c>
      <c r="E81" s="368"/>
      <c r="F81" s="190" t="s">
        <v>2910</v>
      </c>
      <c r="G81" s="369">
        <v>4100121515</v>
      </c>
      <c r="H81" s="370"/>
      <c r="I81" s="371" t="s">
        <v>2467</v>
      </c>
      <c r="J81" s="372"/>
      <c r="K81" s="369" t="s">
        <v>147</v>
      </c>
      <c r="L81" s="368"/>
      <c r="M81" s="7" t="s">
        <v>387</v>
      </c>
      <c r="N81" s="11"/>
      <c r="O81" s="81">
        <v>9.3800000000000008</v>
      </c>
      <c r="P81" s="60">
        <v>8</v>
      </c>
    </row>
    <row r="82" spans="2:16" ht="15" x14ac:dyDescent="0.25">
      <c r="B82" s="418" t="s">
        <v>56</v>
      </c>
      <c r="C82" s="409"/>
      <c r="D82" s="50"/>
      <c r="E82" s="61"/>
      <c r="F82" s="145"/>
      <c r="G82" s="50"/>
      <c r="H82" s="62"/>
      <c r="I82" s="63"/>
      <c r="J82" s="62"/>
      <c r="K82" s="50"/>
      <c r="L82" s="61"/>
      <c r="M82" s="8"/>
      <c r="N82" s="8"/>
      <c r="O82" s="170">
        <f>SUM(O83:O98)+10.5</f>
        <v>126.78000000000003</v>
      </c>
      <c r="P82" s="60"/>
    </row>
    <row r="83" spans="2:16" ht="15" customHeight="1" x14ac:dyDescent="0.25">
      <c r="B83" s="375">
        <v>33</v>
      </c>
      <c r="C83" s="376"/>
      <c r="D83" s="367" t="s">
        <v>2466</v>
      </c>
      <c r="E83" s="368"/>
      <c r="F83" s="190" t="s">
        <v>2910</v>
      </c>
      <c r="G83" s="369">
        <v>4100121515</v>
      </c>
      <c r="H83" s="370"/>
      <c r="I83" s="371" t="s">
        <v>2467</v>
      </c>
      <c r="J83" s="372"/>
      <c r="K83" s="369" t="s">
        <v>147</v>
      </c>
      <c r="L83" s="368"/>
      <c r="M83" s="7" t="s">
        <v>387</v>
      </c>
      <c r="N83" s="11"/>
      <c r="O83" s="81">
        <v>5.28</v>
      </c>
      <c r="P83" s="60">
        <v>7</v>
      </c>
    </row>
    <row r="84" spans="2:16" ht="15" customHeight="1" x14ac:dyDescent="0.25">
      <c r="B84" s="375">
        <v>34</v>
      </c>
      <c r="C84" s="376"/>
      <c r="D84" s="367" t="s">
        <v>2466</v>
      </c>
      <c r="E84" s="368"/>
      <c r="F84" s="190" t="s">
        <v>2910</v>
      </c>
      <c r="G84" s="369">
        <v>4100121514</v>
      </c>
      <c r="H84" s="370"/>
      <c r="I84" s="371" t="s">
        <v>2467</v>
      </c>
      <c r="J84" s="372"/>
      <c r="K84" s="369" t="s">
        <v>53</v>
      </c>
      <c r="L84" s="368"/>
      <c r="M84" s="7" t="s">
        <v>387</v>
      </c>
      <c r="N84" s="11"/>
      <c r="O84" s="81">
        <v>7.4</v>
      </c>
      <c r="P84" s="60">
        <v>10</v>
      </c>
    </row>
    <row r="85" spans="2:16" ht="15" customHeight="1" x14ac:dyDescent="0.25">
      <c r="B85" s="375">
        <v>35</v>
      </c>
      <c r="C85" s="376"/>
      <c r="D85" s="367" t="s">
        <v>2466</v>
      </c>
      <c r="E85" s="368"/>
      <c r="F85" s="190" t="s">
        <v>2910</v>
      </c>
      <c r="G85" s="369">
        <v>4100121514</v>
      </c>
      <c r="H85" s="370"/>
      <c r="I85" s="371" t="s">
        <v>2467</v>
      </c>
      <c r="J85" s="372"/>
      <c r="K85" s="369" t="s">
        <v>53</v>
      </c>
      <c r="L85" s="368"/>
      <c r="M85" s="7" t="s">
        <v>387</v>
      </c>
      <c r="N85" s="11"/>
      <c r="O85" s="81">
        <v>7.4</v>
      </c>
      <c r="P85" s="60">
        <v>10</v>
      </c>
    </row>
    <row r="86" spans="2:16" ht="15" customHeight="1" x14ac:dyDescent="0.25">
      <c r="B86" s="375">
        <v>36</v>
      </c>
      <c r="C86" s="376"/>
      <c r="D86" s="367" t="s">
        <v>2466</v>
      </c>
      <c r="E86" s="368"/>
      <c r="F86" s="190" t="s">
        <v>2910</v>
      </c>
      <c r="G86" s="369">
        <v>4100121514</v>
      </c>
      <c r="H86" s="370"/>
      <c r="I86" s="371" t="s">
        <v>2467</v>
      </c>
      <c r="J86" s="372"/>
      <c r="K86" s="369" t="s">
        <v>53</v>
      </c>
      <c r="L86" s="368"/>
      <c r="M86" s="7" t="s">
        <v>387</v>
      </c>
      <c r="N86" s="11"/>
      <c r="O86" s="81">
        <v>7.4</v>
      </c>
      <c r="P86" s="60">
        <v>10</v>
      </c>
    </row>
    <row r="87" spans="2:16" ht="15" customHeight="1" x14ac:dyDescent="0.25">
      <c r="B87" s="375">
        <v>37</v>
      </c>
      <c r="C87" s="376"/>
      <c r="D87" s="367" t="s">
        <v>2466</v>
      </c>
      <c r="E87" s="368"/>
      <c r="F87" s="190" t="s">
        <v>2910</v>
      </c>
      <c r="G87" s="369">
        <v>4100121514</v>
      </c>
      <c r="H87" s="370"/>
      <c r="I87" s="371" t="s">
        <v>2467</v>
      </c>
      <c r="J87" s="372"/>
      <c r="K87" s="369" t="s">
        <v>53</v>
      </c>
      <c r="L87" s="368"/>
      <c r="M87" s="7" t="s">
        <v>387</v>
      </c>
      <c r="N87" s="11"/>
      <c r="O87" s="81">
        <v>7.4</v>
      </c>
      <c r="P87" s="60">
        <v>10</v>
      </c>
    </row>
    <row r="88" spans="2:16" ht="15" customHeight="1" x14ac:dyDescent="0.25">
      <c r="B88" s="375">
        <v>38</v>
      </c>
      <c r="C88" s="376"/>
      <c r="D88" s="367" t="s">
        <v>2466</v>
      </c>
      <c r="E88" s="368"/>
      <c r="F88" s="190" t="s">
        <v>2910</v>
      </c>
      <c r="G88" s="369">
        <v>4100121514</v>
      </c>
      <c r="H88" s="370"/>
      <c r="I88" s="371" t="s">
        <v>2467</v>
      </c>
      <c r="J88" s="372"/>
      <c r="K88" s="369" t="s">
        <v>53</v>
      </c>
      <c r="L88" s="368"/>
      <c r="M88" s="7" t="s">
        <v>387</v>
      </c>
      <c r="N88" s="11"/>
      <c r="O88" s="81">
        <v>7.4</v>
      </c>
      <c r="P88" s="60">
        <v>10</v>
      </c>
    </row>
    <row r="89" spans="2:16" ht="15" customHeight="1" x14ac:dyDescent="0.25">
      <c r="B89" s="375">
        <v>39</v>
      </c>
      <c r="C89" s="376"/>
      <c r="D89" s="367" t="s">
        <v>2466</v>
      </c>
      <c r="E89" s="368"/>
      <c r="F89" s="190" t="s">
        <v>2910</v>
      </c>
      <c r="G89" s="369">
        <v>4100121514</v>
      </c>
      <c r="H89" s="370"/>
      <c r="I89" s="371" t="s">
        <v>2467</v>
      </c>
      <c r="J89" s="372"/>
      <c r="K89" s="369" t="s">
        <v>53</v>
      </c>
      <c r="L89" s="368"/>
      <c r="M89" s="7" t="s">
        <v>387</v>
      </c>
      <c r="N89" s="11"/>
      <c r="O89" s="81">
        <v>7.4</v>
      </c>
      <c r="P89" s="60">
        <v>10</v>
      </c>
    </row>
    <row r="90" spans="2:16" ht="15" customHeight="1" x14ac:dyDescent="0.25">
      <c r="B90" s="375">
        <v>40</v>
      </c>
      <c r="C90" s="376"/>
      <c r="D90" s="367" t="s">
        <v>2466</v>
      </c>
      <c r="E90" s="368"/>
      <c r="F90" s="190" t="s">
        <v>2910</v>
      </c>
      <c r="G90" s="369">
        <v>4100121514</v>
      </c>
      <c r="H90" s="370"/>
      <c r="I90" s="371" t="s">
        <v>2467</v>
      </c>
      <c r="J90" s="372"/>
      <c r="K90" s="369" t="s">
        <v>53</v>
      </c>
      <c r="L90" s="368"/>
      <c r="M90" s="7" t="s">
        <v>387</v>
      </c>
      <c r="N90" s="11"/>
      <c r="O90" s="81">
        <v>7.4</v>
      </c>
      <c r="P90" s="60">
        <v>10</v>
      </c>
    </row>
    <row r="91" spans="2:16" ht="15" customHeight="1" x14ac:dyDescent="0.25">
      <c r="B91" s="375">
        <v>41</v>
      </c>
      <c r="C91" s="376"/>
      <c r="D91" s="367" t="s">
        <v>2466</v>
      </c>
      <c r="E91" s="368"/>
      <c r="F91" s="190" t="s">
        <v>2910</v>
      </c>
      <c r="G91" s="369">
        <v>4100121514</v>
      </c>
      <c r="H91" s="370"/>
      <c r="I91" s="371" t="s">
        <v>2467</v>
      </c>
      <c r="J91" s="372"/>
      <c r="K91" s="369" t="s">
        <v>53</v>
      </c>
      <c r="L91" s="368"/>
      <c r="M91" s="7" t="s">
        <v>387</v>
      </c>
      <c r="N91" s="11"/>
      <c r="O91" s="81">
        <v>7.4</v>
      </c>
      <c r="P91" s="60">
        <v>10</v>
      </c>
    </row>
    <row r="92" spans="2:16" ht="15" customHeight="1" x14ac:dyDescent="0.25">
      <c r="B92" s="375">
        <v>42</v>
      </c>
      <c r="C92" s="376"/>
      <c r="D92" s="367" t="s">
        <v>2466</v>
      </c>
      <c r="E92" s="368"/>
      <c r="F92" s="190" t="s">
        <v>2910</v>
      </c>
      <c r="G92" s="369">
        <v>4100121514</v>
      </c>
      <c r="H92" s="370"/>
      <c r="I92" s="371" t="s">
        <v>2467</v>
      </c>
      <c r="J92" s="372"/>
      <c r="K92" s="369" t="s">
        <v>53</v>
      </c>
      <c r="L92" s="368"/>
      <c r="M92" s="7" t="s">
        <v>387</v>
      </c>
      <c r="N92" s="11"/>
      <c r="O92" s="81">
        <v>7.4</v>
      </c>
      <c r="P92" s="60">
        <v>10</v>
      </c>
    </row>
    <row r="93" spans="2:16" ht="15" customHeight="1" x14ac:dyDescent="0.25">
      <c r="B93" s="375">
        <v>43</v>
      </c>
      <c r="C93" s="376"/>
      <c r="D93" s="367" t="s">
        <v>2466</v>
      </c>
      <c r="E93" s="368"/>
      <c r="F93" s="190" t="s">
        <v>2910</v>
      </c>
      <c r="G93" s="369">
        <v>4100121514</v>
      </c>
      <c r="H93" s="370"/>
      <c r="I93" s="371" t="s">
        <v>2467</v>
      </c>
      <c r="J93" s="372"/>
      <c r="K93" s="369" t="s">
        <v>53</v>
      </c>
      <c r="L93" s="368"/>
      <c r="M93" s="7" t="s">
        <v>387</v>
      </c>
      <c r="N93" s="11"/>
      <c r="O93" s="81">
        <v>7.4</v>
      </c>
      <c r="P93" s="60">
        <v>10</v>
      </c>
    </row>
    <row r="94" spans="2:16" ht="15" customHeight="1" x14ac:dyDescent="0.25">
      <c r="B94" s="375">
        <v>44</v>
      </c>
      <c r="C94" s="376"/>
      <c r="D94" s="367" t="s">
        <v>2466</v>
      </c>
      <c r="E94" s="368"/>
      <c r="F94" s="190" t="s">
        <v>2910</v>
      </c>
      <c r="G94" s="369">
        <v>4100121514</v>
      </c>
      <c r="H94" s="370"/>
      <c r="I94" s="371" t="s">
        <v>2467</v>
      </c>
      <c r="J94" s="372"/>
      <c r="K94" s="369" t="s">
        <v>53</v>
      </c>
      <c r="L94" s="368"/>
      <c r="M94" s="7" t="s">
        <v>387</v>
      </c>
      <c r="N94" s="11"/>
      <c r="O94" s="81">
        <v>7.4</v>
      </c>
      <c r="P94" s="60">
        <v>10</v>
      </c>
    </row>
    <row r="95" spans="2:16" ht="15" customHeight="1" x14ac:dyDescent="0.25">
      <c r="B95" s="375">
        <v>45</v>
      </c>
      <c r="C95" s="376"/>
      <c r="D95" s="367" t="s">
        <v>2466</v>
      </c>
      <c r="E95" s="368"/>
      <c r="F95" s="190" t="s">
        <v>2910</v>
      </c>
      <c r="G95" s="369">
        <v>4100121514</v>
      </c>
      <c r="H95" s="370"/>
      <c r="I95" s="371" t="s">
        <v>2467</v>
      </c>
      <c r="J95" s="372"/>
      <c r="K95" s="369" t="s">
        <v>53</v>
      </c>
      <c r="L95" s="368"/>
      <c r="M95" s="7" t="s">
        <v>387</v>
      </c>
      <c r="N95" s="11"/>
      <c r="O95" s="81">
        <v>7.4</v>
      </c>
      <c r="P95" s="60">
        <v>10</v>
      </c>
    </row>
    <row r="96" spans="2:16" ht="15" customHeight="1" x14ac:dyDescent="0.25">
      <c r="B96" s="375">
        <v>46</v>
      </c>
      <c r="C96" s="376"/>
      <c r="D96" s="367" t="s">
        <v>2466</v>
      </c>
      <c r="E96" s="368"/>
      <c r="F96" s="190" t="s">
        <v>2910</v>
      </c>
      <c r="G96" s="369">
        <v>4100121514</v>
      </c>
      <c r="H96" s="370"/>
      <c r="I96" s="371" t="s">
        <v>2467</v>
      </c>
      <c r="J96" s="372"/>
      <c r="K96" s="369" t="s">
        <v>53</v>
      </c>
      <c r="L96" s="368"/>
      <c r="M96" s="7" t="s">
        <v>387</v>
      </c>
      <c r="N96" s="11"/>
      <c r="O96" s="81">
        <v>7.4</v>
      </c>
      <c r="P96" s="60">
        <v>10</v>
      </c>
    </row>
    <row r="97" spans="2:29" ht="15" customHeight="1" x14ac:dyDescent="0.25">
      <c r="B97" s="375">
        <v>47</v>
      </c>
      <c r="C97" s="376"/>
      <c r="D97" s="367" t="s">
        <v>2466</v>
      </c>
      <c r="E97" s="368"/>
      <c r="F97" s="190" t="s">
        <v>2910</v>
      </c>
      <c r="G97" s="369">
        <v>4100121514</v>
      </c>
      <c r="H97" s="370"/>
      <c r="I97" s="371" t="s">
        <v>2467</v>
      </c>
      <c r="J97" s="372"/>
      <c r="K97" s="369" t="s">
        <v>53</v>
      </c>
      <c r="L97" s="368"/>
      <c r="M97" s="7" t="s">
        <v>387</v>
      </c>
      <c r="N97" s="11"/>
      <c r="O97" s="81">
        <v>7.4</v>
      </c>
      <c r="P97" s="60">
        <v>10</v>
      </c>
    </row>
    <row r="98" spans="2:29" ht="15" customHeight="1" x14ac:dyDescent="0.25">
      <c r="B98" s="375">
        <v>48</v>
      </c>
      <c r="C98" s="376"/>
      <c r="D98" s="367" t="s">
        <v>2466</v>
      </c>
      <c r="E98" s="368"/>
      <c r="F98" s="190" t="s">
        <v>2910</v>
      </c>
      <c r="G98" s="369">
        <v>4100121514</v>
      </c>
      <c r="H98" s="370"/>
      <c r="I98" s="371" t="s">
        <v>2467</v>
      </c>
      <c r="J98" s="372"/>
      <c r="K98" s="369" t="s">
        <v>53</v>
      </c>
      <c r="L98" s="368"/>
      <c r="M98" s="7" t="s">
        <v>387</v>
      </c>
      <c r="N98" s="11"/>
      <c r="O98" s="81">
        <v>7.4</v>
      </c>
      <c r="P98" s="60">
        <v>10</v>
      </c>
    </row>
    <row r="99" spans="2:29" ht="15" x14ac:dyDescent="0.25">
      <c r="B99" s="418" t="s">
        <v>57</v>
      </c>
      <c r="C99" s="409"/>
      <c r="D99" s="50"/>
      <c r="E99" s="61"/>
      <c r="F99" s="145"/>
      <c r="G99" s="50"/>
      <c r="H99" s="62"/>
      <c r="I99" s="63"/>
      <c r="J99" s="62"/>
      <c r="K99" s="50"/>
      <c r="L99" s="61"/>
      <c r="M99" s="8"/>
      <c r="N99" s="8"/>
      <c r="O99" s="170">
        <f>SUM(O100:O102)+10.5</f>
        <v>25.3</v>
      </c>
      <c r="P99" s="60"/>
    </row>
    <row r="100" spans="2:29" ht="15" customHeight="1" x14ac:dyDescent="0.25">
      <c r="B100" s="375">
        <v>49</v>
      </c>
      <c r="C100" s="376"/>
      <c r="D100" s="367" t="s">
        <v>2466</v>
      </c>
      <c r="E100" s="368"/>
      <c r="F100" s="190" t="s">
        <v>2910</v>
      </c>
      <c r="G100" s="369">
        <v>4100121514</v>
      </c>
      <c r="H100" s="370"/>
      <c r="I100" s="371" t="s">
        <v>2467</v>
      </c>
      <c r="J100" s="372"/>
      <c r="K100" s="369" t="s">
        <v>53</v>
      </c>
      <c r="L100" s="368"/>
      <c r="M100" s="7" t="s">
        <v>387</v>
      </c>
      <c r="N100" s="11"/>
      <c r="O100" s="81">
        <v>7.4</v>
      </c>
      <c r="P100" s="60">
        <v>10</v>
      </c>
    </row>
    <row r="101" spans="2:29" ht="15" customHeight="1" x14ac:dyDescent="0.25">
      <c r="B101" s="375">
        <v>50</v>
      </c>
      <c r="C101" s="376"/>
      <c r="D101" s="367" t="s">
        <v>2466</v>
      </c>
      <c r="E101" s="368"/>
      <c r="F101" s="190" t="s">
        <v>2910</v>
      </c>
      <c r="G101" s="369">
        <v>4100121514</v>
      </c>
      <c r="H101" s="370"/>
      <c r="I101" s="371" t="s">
        <v>2467</v>
      </c>
      <c r="J101" s="372"/>
      <c r="K101" s="369" t="s">
        <v>53</v>
      </c>
      <c r="L101" s="368"/>
      <c r="M101" s="7" t="s">
        <v>387</v>
      </c>
      <c r="N101" s="11"/>
      <c r="O101" s="81">
        <v>7.4</v>
      </c>
      <c r="P101" s="60">
        <v>10</v>
      </c>
    </row>
    <row r="102" spans="2:29" ht="15" customHeight="1" x14ac:dyDescent="0.25">
      <c r="B102" s="375"/>
      <c r="C102" s="376"/>
      <c r="D102" s="367"/>
      <c r="E102" s="368"/>
      <c r="F102" s="190"/>
      <c r="G102" s="369"/>
      <c r="H102" s="370"/>
      <c r="I102" s="371"/>
      <c r="J102" s="372"/>
      <c r="K102" s="369"/>
      <c r="L102" s="368"/>
      <c r="M102" s="7"/>
      <c r="N102" s="11"/>
      <c r="O102" s="81"/>
      <c r="P102" s="60"/>
    </row>
    <row r="103" spans="2:29" ht="15" x14ac:dyDescent="0.25">
      <c r="B103" s="20"/>
      <c r="C103" s="45"/>
      <c r="D103" s="168"/>
      <c r="E103" s="41"/>
      <c r="F103" s="41"/>
      <c r="G103" s="41"/>
      <c r="H103" s="41"/>
      <c r="I103" s="41"/>
      <c r="K103" s="20"/>
      <c r="L103" s="45"/>
      <c r="M103" s="1"/>
      <c r="N103" s="1"/>
      <c r="O103" s="169">
        <f>SUM(O18:O64)+SUM(O66:O81)+SUM(O83:O98)+SUM(O100:O101)</f>
        <v>387.94000000000005</v>
      </c>
    </row>
    <row r="104" spans="2:29" ht="15.75" x14ac:dyDescent="0.25">
      <c r="B104" s="356" t="s">
        <v>29</v>
      </c>
      <c r="C104" s="356"/>
      <c r="D104" s="356"/>
      <c r="E104" s="356"/>
      <c r="F104" s="356"/>
      <c r="G104" s="356"/>
      <c r="H104" s="356"/>
      <c r="I104" s="356"/>
      <c r="J104" s="356"/>
      <c r="K104" s="356"/>
      <c r="L104" s="356"/>
      <c r="M104" s="356"/>
      <c r="N104" s="79"/>
      <c r="O104" s="75"/>
      <c r="P104" s="73">
        <f>SUM(P18:P102)</f>
        <v>817</v>
      </c>
    </row>
    <row r="105" spans="2:29" ht="15" x14ac:dyDescent="0.25">
      <c r="B105" s="20"/>
      <c r="C105" s="45"/>
      <c r="D105" s="20"/>
      <c r="E105" s="45"/>
      <c r="F105" s="45"/>
      <c r="G105" s="20"/>
      <c r="I105" s="3"/>
      <c r="K105" s="20"/>
      <c r="L105" s="45"/>
      <c r="M105" s="1"/>
      <c r="N105" s="1"/>
      <c r="O105" s="86"/>
    </row>
    <row r="106" spans="2:29" ht="15" customHeight="1" x14ac:dyDescent="0.25">
      <c r="B106" s="1"/>
      <c r="C106" s="1"/>
      <c r="D106" s="1" t="s">
        <v>49</v>
      </c>
      <c r="E106" s="1" t="s">
        <v>2911</v>
      </c>
      <c r="I106" s="1"/>
      <c r="J106" s="1"/>
      <c r="K106" s="1"/>
      <c r="L106" s="1"/>
      <c r="M106" s="1"/>
      <c r="N106" s="1"/>
      <c r="O106" s="1"/>
    </row>
    <row r="107" spans="2:29" ht="15" x14ac:dyDescent="0.25">
      <c r="B107" s="1"/>
      <c r="C107" s="1"/>
      <c r="D107" s="1" t="s">
        <v>2912</v>
      </c>
      <c r="E107" s="23"/>
      <c r="F107" s="23"/>
      <c r="G107" s="1"/>
      <c r="H107" s="1"/>
      <c r="I107" s="1"/>
      <c r="J107" s="1"/>
      <c r="K107" s="1"/>
      <c r="L107" s="1"/>
      <c r="M107" s="1"/>
      <c r="N107" s="1"/>
      <c r="O107" s="1"/>
      <c r="AC107" s="229"/>
    </row>
    <row r="108" spans="2:29" ht="15" x14ac:dyDescent="0.25">
      <c r="B108" s="1"/>
      <c r="C108" s="1"/>
      <c r="D108" s="1" t="s">
        <v>2914</v>
      </c>
      <c r="E108" s="3"/>
      <c r="F108" s="3"/>
      <c r="G108" s="1"/>
      <c r="H108" s="1"/>
      <c r="I108" s="1"/>
      <c r="J108" s="1"/>
      <c r="K108" s="1"/>
      <c r="L108" s="1"/>
      <c r="M108" s="1"/>
      <c r="N108" s="1"/>
      <c r="O108" s="1"/>
    </row>
    <row r="109" spans="2:29" ht="15" x14ac:dyDescent="0.25">
      <c r="B109" s="1"/>
      <c r="C109" s="1"/>
      <c r="D109" s="1" t="s">
        <v>2913</v>
      </c>
      <c r="E109" s="23"/>
      <c r="F109" s="23"/>
      <c r="G109" s="1"/>
      <c r="H109" s="1"/>
      <c r="I109" s="1"/>
      <c r="J109" s="1"/>
      <c r="K109" s="1"/>
      <c r="L109" s="1"/>
      <c r="M109" s="1"/>
      <c r="N109" s="1"/>
      <c r="O109" s="1"/>
    </row>
    <row r="110" spans="2:29" ht="15" x14ac:dyDescent="0.25">
      <c r="B110" s="1"/>
      <c r="C110" s="1"/>
      <c r="D110" s="1" t="s">
        <v>1742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29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29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375" ht="8.25" customHeight="1" x14ac:dyDescent="0.2"/>
    <row r="377" ht="8.25" customHeight="1" x14ac:dyDescent="0.2"/>
    <row r="379" ht="9" customHeight="1" x14ac:dyDescent="0.2"/>
    <row r="381" ht="7.5" customHeight="1" x14ac:dyDescent="0.2"/>
    <row r="383" ht="6.75" customHeight="1" x14ac:dyDescent="0.2"/>
    <row r="385" ht="7.5" customHeight="1" x14ac:dyDescent="0.2"/>
    <row r="387" ht="9" customHeight="1" x14ac:dyDescent="0.2"/>
    <row r="389" ht="7.5" customHeight="1" x14ac:dyDescent="0.2"/>
    <row r="391" ht="8.25" customHeight="1" x14ac:dyDescent="0.2"/>
  </sheetData>
  <autoFilter ref="B16:P104" xr:uid="{00000000-0009-0000-0000-000000000000}">
    <filterColumn colId="0" showButton="0"/>
    <filterColumn colId="2" showButton="0"/>
    <filterColumn colId="5" showButton="0"/>
    <filterColumn colId="7" showButton="0"/>
    <filterColumn colId="9" showButton="0"/>
  </autoFilter>
  <mergeCells count="404">
    <mergeCell ref="B100:C100"/>
    <mergeCell ref="D100:E100"/>
    <mergeCell ref="G100:H100"/>
    <mergeCell ref="I100:J100"/>
    <mergeCell ref="K100:L100"/>
    <mergeCell ref="B101:C101"/>
    <mergeCell ref="D101:E101"/>
    <mergeCell ref="G101:H101"/>
    <mergeCell ref="I101:J101"/>
    <mergeCell ref="K101:L101"/>
    <mergeCell ref="B98:C98"/>
    <mergeCell ref="D98:E98"/>
    <mergeCell ref="G98:H98"/>
    <mergeCell ref="I98:J98"/>
    <mergeCell ref="K98:L98"/>
    <mergeCell ref="B99:C99"/>
    <mergeCell ref="B96:C96"/>
    <mergeCell ref="D96:E96"/>
    <mergeCell ref="G96:H96"/>
    <mergeCell ref="I96:J96"/>
    <mergeCell ref="K96:L96"/>
    <mergeCell ref="B97:C97"/>
    <mergeCell ref="D97:E97"/>
    <mergeCell ref="G97:H97"/>
    <mergeCell ref="I97:J97"/>
    <mergeCell ref="K97:L97"/>
    <mergeCell ref="B94:C94"/>
    <mergeCell ref="D94:E94"/>
    <mergeCell ref="G94:H94"/>
    <mergeCell ref="I94:J94"/>
    <mergeCell ref="K94:L94"/>
    <mergeCell ref="B95:C95"/>
    <mergeCell ref="D95:E95"/>
    <mergeCell ref="G95:H95"/>
    <mergeCell ref="I95:J95"/>
    <mergeCell ref="K95:L95"/>
    <mergeCell ref="B92:C92"/>
    <mergeCell ref="D92:E92"/>
    <mergeCell ref="G92:H92"/>
    <mergeCell ref="I92:J92"/>
    <mergeCell ref="K92:L92"/>
    <mergeCell ref="B93:C93"/>
    <mergeCell ref="D93:E93"/>
    <mergeCell ref="G93:H93"/>
    <mergeCell ref="I93:J93"/>
    <mergeCell ref="K93:L93"/>
    <mergeCell ref="B90:C90"/>
    <mergeCell ref="D90:E90"/>
    <mergeCell ref="G90:H90"/>
    <mergeCell ref="I90:J90"/>
    <mergeCell ref="K90:L90"/>
    <mergeCell ref="B91:C91"/>
    <mergeCell ref="D91:E91"/>
    <mergeCell ref="G91:H91"/>
    <mergeCell ref="I91:J91"/>
    <mergeCell ref="K91:L91"/>
    <mergeCell ref="B88:C88"/>
    <mergeCell ref="D88:E88"/>
    <mergeCell ref="G88:H88"/>
    <mergeCell ref="I88:J88"/>
    <mergeCell ref="K88:L88"/>
    <mergeCell ref="B89:C89"/>
    <mergeCell ref="D89:E89"/>
    <mergeCell ref="G89:H89"/>
    <mergeCell ref="I89:J89"/>
    <mergeCell ref="K89:L89"/>
    <mergeCell ref="B86:C86"/>
    <mergeCell ref="D86:E86"/>
    <mergeCell ref="G86:H86"/>
    <mergeCell ref="I86:J86"/>
    <mergeCell ref="K86:L86"/>
    <mergeCell ref="B87:C87"/>
    <mergeCell ref="D87:E87"/>
    <mergeCell ref="G87:H87"/>
    <mergeCell ref="I87:J87"/>
    <mergeCell ref="K87:L87"/>
    <mergeCell ref="B84:C84"/>
    <mergeCell ref="D84:E84"/>
    <mergeCell ref="G84:H84"/>
    <mergeCell ref="I84:J84"/>
    <mergeCell ref="K84:L84"/>
    <mergeCell ref="B85:C85"/>
    <mergeCell ref="D85:E85"/>
    <mergeCell ref="G85:H85"/>
    <mergeCell ref="I85:J85"/>
    <mergeCell ref="K85:L85"/>
    <mergeCell ref="G83:H83"/>
    <mergeCell ref="I83:J83"/>
    <mergeCell ref="K83:L83"/>
    <mergeCell ref="B80:C80"/>
    <mergeCell ref="D80:E80"/>
    <mergeCell ref="G80:H80"/>
    <mergeCell ref="I80:J80"/>
    <mergeCell ref="K80:L80"/>
    <mergeCell ref="B81:C81"/>
    <mergeCell ref="D81:E81"/>
    <mergeCell ref="G81:H81"/>
    <mergeCell ref="I81:J81"/>
    <mergeCell ref="K81:L81"/>
    <mergeCell ref="B76:C76"/>
    <mergeCell ref="D76:E76"/>
    <mergeCell ref="G76:H76"/>
    <mergeCell ref="I76:J76"/>
    <mergeCell ref="K76:L76"/>
    <mergeCell ref="B61:C61"/>
    <mergeCell ref="D61:E61"/>
    <mergeCell ref="G61:H61"/>
    <mergeCell ref="I61:J61"/>
    <mergeCell ref="K61:L61"/>
    <mergeCell ref="B63:C63"/>
    <mergeCell ref="D63:E63"/>
    <mergeCell ref="G63:H63"/>
    <mergeCell ref="I63:J63"/>
    <mergeCell ref="K63:L63"/>
    <mergeCell ref="B74:C74"/>
    <mergeCell ref="D74:E74"/>
    <mergeCell ref="G74:H74"/>
    <mergeCell ref="I74:J74"/>
    <mergeCell ref="K74:L74"/>
    <mergeCell ref="B75:C75"/>
    <mergeCell ref="D75:E75"/>
    <mergeCell ref="G75:H75"/>
    <mergeCell ref="I75:J75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57:C57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D51:E51"/>
    <mergeCell ref="G51:H51"/>
    <mergeCell ref="I51:J51"/>
    <mergeCell ref="K51:L51"/>
    <mergeCell ref="D52:E52"/>
    <mergeCell ref="G52:H52"/>
    <mergeCell ref="I52:J52"/>
    <mergeCell ref="K52:L52"/>
    <mergeCell ref="D49:E49"/>
    <mergeCell ref="G49:H49"/>
    <mergeCell ref="I49:J49"/>
    <mergeCell ref="K49:L49"/>
    <mergeCell ref="D50:E50"/>
    <mergeCell ref="G50:H50"/>
    <mergeCell ref="I50:J50"/>
    <mergeCell ref="K50:L50"/>
    <mergeCell ref="D47:E47"/>
    <mergeCell ref="G47:H47"/>
    <mergeCell ref="I47:J47"/>
    <mergeCell ref="K47:L47"/>
    <mergeCell ref="D48:E48"/>
    <mergeCell ref="G48:H48"/>
    <mergeCell ref="I48:J48"/>
    <mergeCell ref="K48:L48"/>
    <mergeCell ref="D45:E45"/>
    <mergeCell ref="G45:H45"/>
    <mergeCell ref="I45:J45"/>
    <mergeCell ref="K45:L45"/>
    <mergeCell ref="D46:E46"/>
    <mergeCell ref="G46:H46"/>
    <mergeCell ref="I46:J46"/>
    <mergeCell ref="K46:L46"/>
    <mergeCell ref="D39:E39"/>
    <mergeCell ref="G39:H39"/>
    <mergeCell ref="I39:J39"/>
    <mergeCell ref="K39:L39"/>
    <mergeCell ref="B44:C44"/>
    <mergeCell ref="D44:E44"/>
    <mergeCell ref="G44:H44"/>
    <mergeCell ref="I44:J44"/>
    <mergeCell ref="K44:L44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0:C40"/>
    <mergeCell ref="D40:E40"/>
    <mergeCell ref="G40:H40"/>
    <mergeCell ref="I40:J40"/>
    <mergeCell ref="K40:L40"/>
    <mergeCell ref="D34:E34"/>
    <mergeCell ref="G34:H34"/>
    <mergeCell ref="I34:J34"/>
    <mergeCell ref="K34:L34"/>
    <mergeCell ref="D37:E37"/>
    <mergeCell ref="G37:H37"/>
    <mergeCell ref="I37:J37"/>
    <mergeCell ref="K37:L37"/>
    <mergeCell ref="D38:E38"/>
    <mergeCell ref="G38:H38"/>
    <mergeCell ref="I38:J38"/>
    <mergeCell ref="K38:L38"/>
    <mergeCell ref="D35:E35"/>
    <mergeCell ref="G35:H35"/>
    <mergeCell ref="I35:J35"/>
    <mergeCell ref="K35:L35"/>
    <mergeCell ref="D36:E36"/>
    <mergeCell ref="G36:H36"/>
    <mergeCell ref="I36:J36"/>
    <mergeCell ref="K36:L36"/>
    <mergeCell ref="G29:H29"/>
    <mergeCell ref="I29:J29"/>
    <mergeCell ref="K29:L29"/>
    <mergeCell ref="D30:E30"/>
    <mergeCell ref="G30:H30"/>
    <mergeCell ref="I30:J30"/>
    <mergeCell ref="K30:L30"/>
    <mergeCell ref="B33:C33"/>
    <mergeCell ref="D33:E33"/>
    <mergeCell ref="G33:H33"/>
    <mergeCell ref="I33:J33"/>
    <mergeCell ref="K33:L33"/>
    <mergeCell ref="B104:M104"/>
    <mergeCell ref="B77:C77"/>
    <mergeCell ref="D77:E77"/>
    <mergeCell ref="G77:H77"/>
    <mergeCell ref="I77:J77"/>
    <mergeCell ref="K77:L77"/>
    <mergeCell ref="B102:C102"/>
    <mergeCell ref="D102:E102"/>
    <mergeCell ref="G102:H102"/>
    <mergeCell ref="I102:J102"/>
    <mergeCell ref="K102:L102"/>
    <mergeCell ref="B78:C78"/>
    <mergeCell ref="D78:E78"/>
    <mergeCell ref="G78:H78"/>
    <mergeCell ref="I78:J78"/>
    <mergeCell ref="K78:L78"/>
    <mergeCell ref="B79:C79"/>
    <mergeCell ref="D79:E79"/>
    <mergeCell ref="G79:H79"/>
    <mergeCell ref="I79:J79"/>
    <mergeCell ref="K79:L79"/>
    <mergeCell ref="B82:C82"/>
    <mergeCell ref="B83:C83"/>
    <mergeCell ref="D83:E83"/>
    <mergeCell ref="K75:L75"/>
    <mergeCell ref="B72:C72"/>
    <mergeCell ref="D72:E72"/>
    <mergeCell ref="G72:H72"/>
    <mergeCell ref="I72:J72"/>
    <mergeCell ref="K72:L72"/>
    <mergeCell ref="B73:C73"/>
    <mergeCell ref="D73:E73"/>
    <mergeCell ref="G73:H73"/>
    <mergeCell ref="I73:J73"/>
    <mergeCell ref="K73:L73"/>
    <mergeCell ref="B70:C70"/>
    <mergeCell ref="D70:E70"/>
    <mergeCell ref="G70:H70"/>
    <mergeCell ref="I70:J70"/>
    <mergeCell ref="K70:L70"/>
    <mergeCell ref="B71:C71"/>
    <mergeCell ref="D71:E71"/>
    <mergeCell ref="G71:H71"/>
    <mergeCell ref="I71:J71"/>
    <mergeCell ref="K71:L71"/>
    <mergeCell ref="B68:C68"/>
    <mergeCell ref="D68:E68"/>
    <mergeCell ref="G68:H68"/>
    <mergeCell ref="I68:J68"/>
    <mergeCell ref="K68:L68"/>
    <mergeCell ref="B69:C69"/>
    <mergeCell ref="D69:E69"/>
    <mergeCell ref="G69:H69"/>
    <mergeCell ref="I69:J69"/>
    <mergeCell ref="K69:L69"/>
    <mergeCell ref="B66:C66"/>
    <mergeCell ref="D66:E66"/>
    <mergeCell ref="G66:H66"/>
    <mergeCell ref="I66:J66"/>
    <mergeCell ref="K66:L66"/>
    <mergeCell ref="B67:C67"/>
    <mergeCell ref="D67:E67"/>
    <mergeCell ref="G67:H67"/>
    <mergeCell ref="I67:J67"/>
    <mergeCell ref="K67:L67"/>
    <mergeCell ref="B62:C62"/>
    <mergeCell ref="D62:E62"/>
    <mergeCell ref="G62:H62"/>
    <mergeCell ref="I62:J62"/>
    <mergeCell ref="K62:L62"/>
    <mergeCell ref="B65:C65"/>
    <mergeCell ref="B64:C64"/>
    <mergeCell ref="D64:E64"/>
    <mergeCell ref="G64:H64"/>
    <mergeCell ref="I64:J64"/>
    <mergeCell ref="K64:L64"/>
    <mergeCell ref="B41:C41"/>
    <mergeCell ref="D41:E41"/>
    <mergeCell ref="G41:H41"/>
    <mergeCell ref="I41:J41"/>
    <mergeCell ref="K41:L41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D31:E31"/>
    <mergeCell ref="G31:H31"/>
    <mergeCell ref="I31:J31"/>
    <mergeCell ref="K31:L31"/>
    <mergeCell ref="D32:E32"/>
    <mergeCell ref="G32:H32"/>
    <mergeCell ref="I32:J32"/>
    <mergeCell ref="K32:L32"/>
    <mergeCell ref="D29:E29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0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75"/>
  <sheetViews>
    <sheetView topLeftCell="A70" zoomScaleNormal="100" workbookViewId="0">
      <selection activeCell="C95" sqref="C95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2892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250278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30">
        <f>SUM(M18:M44)+8.04</f>
        <v>174.56</v>
      </c>
      <c r="N17" s="90"/>
    </row>
    <row r="18" spans="2:14" ht="15" customHeight="1" x14ac:dyDescent="0.25">
      <c r="B18" s="124">
        <v>1</v>
      </c>
      <c r="C18" s="351" t="s">
        <v>480</v>
      </c>
      <c r="D18" s="352"/>
      <c r="E18" s="190" t="s">
        <v>2903</v>
      </c>
      <c r="F18" s="115">
        <v>4100121487</v>
      </c>
      <c r="G18" s="353" t="s">
        <v>1468</v>
      </c>
      <c r="H18" s="354"/>
      <c r="I18" s="355" t="s">
        <v>25</v>
      </c>
      <c r="J18" s="352"/>
      <c r="K18" s="27" t="s">
        <v>387</v>
      </c>
      <c r="L18" s="76">
        <v>85</v>
      </c>
      <c r="M18" s="220">
        <v>12.34</v>
      </c>
      <c r="N18" s="69">
        <v>80</v>
      </c>
    </row>
    <row r="19" spans="2:14" ht="15" customHeight="1" x14ac:dyDescent="0.25">
      <c r="B19" s="124">
        <v>2</v>
      </c>
      <c r="C19" s="351" t="s">
        <v>480</v>
      </c>
      <c r="D19" s="352"/>
      <c r="E19" s="190" t="s">
        <v>2903</v>
      </c>
      <c r="F19" s="115">
        <v>4100121487</v>
      </c>
      <c r="G19" s="353" t="s">
        <v>1468</v>
      </c>
      <c r="H19" s="354"/>
      <c r="I19" s="355" t="s">
        <v>25</v>
      </c>
      <c r="J19" s="352"/>
      <c r="K19" s="27" t="s">
        <v>387</v>
      </c>
      <c r="L19" s="76">
        <v>90</v>
      </c>
      <c r="M19" s="220">
        <v>11.44</v>
      </c>
      <c r="N19" s="69">
        <v>71</v>
      </c>
    </row>
    <row r="20" spans="2:14" ht="15" customHeight="1" x14ac:dyDescent="0.25">
      <c r="B20" s="199">
        <v>3</v>
      </c>
      <c r="C20" s="351" t="s">
        <v>480</v>
      </c>
      <c r="D20" s="352"/>
      <c r="E20" s="190" t="s">
        <v>2903</v>
      </c>
      <c r="F20" s="115">
        <v>4100121487</v>
      </c>
      <c r="G20" s="353" t="s">
        <v>1468</v>
      </c>
      <c r="H20" s="354"/>
      <c r="I20" s="355" t="s">
        <v>25</v>
      </c>
      <c r="J20" s="352"/>
      <c r="K20" s="27" t="s">
        <v>387</v>
      </c>
      <c r="L20" s="76">
        <v>95</v>
      </c>
      <c r="M20" s="219">
        <v>11.76</v>
      </c>
      <c r="N20" s="69">
        <v>70</v>
      </c>
    </row>
    <row r="21" spans="2:14" ht="15" customHeight="1" x14ac:dyDescent="0.25">
      <c r="B21" s="199">
        <v>4</v>
      </c>
      <c r="C21" s="351" t="s">
        <v>480</v>
      </c>
      <c r="D21" s="352"/>
      <c r="E21" s="190" t="s">
        <v>2903</v>
      </c>
      <c r="F21" s="115">
        <v>4100121487</v>
      </c>
      <c r="G21" s="353" t="s">
        <v>1468</v>
      </c>
      <c r="H21" s="354"/>
      <c r="I21" s="355" t="s">
        <v>25</v>
      </c>
      <c r="J21" s="352"/>
      <c r="K21" s="27" t="s">
        <v>387</v>
      </c>
      <c r="L21" s="76">
        <v>100</v>
      </c>
      <c r="M21" s="218">
        <v>11.04</v>
      </c>
      <c r="N21" s="69">
        <v>54</v>
      </c>
    </row>
    <row r="22" spans="2:14" ht="15" customHeight="1" x14ac:dyDescent="0.25">
      <c r="B22" s="18"/>
      <c r="C22" s="351" t="s">
        <v>480</v>
      </c>
      <c r="D22" s="352"/>
      <c r="E22" s="190" t="s">
        <v>2904</v>
      </c>
      <c r="F22" s="115">
        <v>4100121506</v>
      </c>
      <c r="G22" s="353" t="s">
        <v>1468</v>
      </c>
      <c r="H22" s="354"/>
      <c r="I22" s="355" t="s">
        <v>1735</v>
      </c>
      <c r="J22" s="352"/>
      <c r="K22" s="27" t="s">
        <v>387</v>
      </c>
      <c r="L22" s="76">
        <v>90</v>
      </c>
      <c r="M22" s="219"/>
      <c r="N22" s="69">
        <v>3</v>
      </c>
    </row>
    <row r="23" spans="2:14" ht="15" customHeight="1" x14ac:dyDescent="0.25">
      <c r="B23" s="18"/>
      <c r="C23" s="351" t="s">
        <v>480</v>
      </c>
      <c r="D23" s="352"/>
      <c r="E23" s="190" t="s">
        <v>2904</v>
      </c>
      <c r="F23" s="115">
        <v>4100121506</v>
      </c>
      <c r="G23" s="353" t="s">
        <v>1468</v>
      </c>
      <c r="H23" s="354"/>
      <c r="I23" s="355" t="s">
        <v>1735</v>
      </c>
      <c r="J23" s="352"/>
      <c r="K23" s="27" t="s">
        <v>387</v>
      </c>
      <c r="L23" s="76">
        <v>95</v>
      </c>
      <c r="M23" s="219"/>
      <c r="N23" s="69">
        <v>3</v>
      </c>
    </row>
    <row r="24" spans="2:14" ht="15" customHeight="1" x14ac:dyDescent="0.25">
      <c r="B24" s="18"/>
      <c r="C24" s="351" t="s">
        <v>480</v>
      </c>
      <c r="D24" s="352"/>
      <c r="E24" s="190" t="s">
        <v>2904</v>
      </c>
      <c r="F24" s="115">
        <v>4100121506</v>
      </c>
      <c r="G24" s="353" t="s">
        <v>1468</v>
      </c>
      <c r="H24" s="354"/>
      <c r="I24" s="355" t="s">
        <v>1735</v>
      </c>
      <c r="J24" s="352"/>
      <c r="K24" s="27" t="s">
        <v>387</v>
      </c>
      <c r="L24" s="76">
        <v>100</v>
      </c>
      <c r="M24" s="219"/>
      <c r="N24" s="69">
        <v>3</v>
      </c>
    </row>
    <row r="25" spans="2:14" ht="15" customHeight="1" x14ac:dyDescent="0.25">
      <c r="B25" s="199">
        <v>5</v>
      </c>
      <c r="C25" s="351" t="s">
        <v>480</v>
      </c>
      <c r="D25" s="352"/>
      <c r="E25" s="190" t="s">
        <v>2903</v>
      </c>
      <c r="F25" s="115">
        <v>4100121487</v>
      </c>
      <c r="G25" s="353" t="s">
        <v>1468</v>
      </c>
      <c r="H25" s="354"/>
      <c r="I25" s="355" t="s">
        <v>25</v>
      </c>
      <c r="J25" s="352"/>
      <c r="K25" s="27" t="s">
        <v>622</v>
      </c>
      <c r="L25" s="76">
        <v>85</v>
      </c>
      <c r="M25" s="218">
        <v>15.32</v>
      </c>
      <c r="N25" s="69">
        <v>46</v>
      </c>
    </row>
    <row r="26" spans="2:14" ht="15" customHeight="1" x14ac:dyDescent="0.25">
      <c r="B26" s="115"/>
      <c r="C26" s="351" t="s">
        <v>480</v>
      </c>
      <c r="D26" s="352"/>
      <c r="E26" s="190" t="s">
        <v>2903</v>
      </c>
      <c r="F26" s="115">
        <v>4100121487</v>
      </c>
      <c r="G26" s="353" t="s">
        <v>1468</v>
      </c>
      <c r="H26" s="354"/>
      <c r="I26" s="355" t="s">
        <v>25</v>
      </c>
      <c r="J26" s="352"/>
      <c r="K26" s="27" t="s">
        <v>622</v>
      </c>
      <c r="L26" s="76">
        <v>100</v>
      </c>
      <c r="M26" s="220"/>
      <c r="N26" s="69">
        <v>45</v>
      </c>
    </row>
    <row r="27" spans="2:14" ht="15" customHeight="1" x14ac:dyDescent="0.25">
      <c r="B27" s="124">
        <v>6</v>
      </c>
      <c r="C27" s="351" t="s">
        <v>480</v>
      </c>
      <c r="D27" s="352"/>
      <c r="E27" s="190" t="s">
        <v>2903</v>
      </c>
      <c r="F27" s="115">
        <v>4100121487</v>
      </c>
      <c r="G27" s="353" t="s">
        <v>1468</v>
      </c>
      <c r="H27" s="354"/>
      <c r="I27" s="355" t="s">
        <v>25</v>
      </c>
      <c r="J27" s="352"/>
      <c r="K27" s="27" t="s">
        <v>622</v>
      </c>
      <c r="L27" s="76">
        <v>90</v>
      </c>
      <c r="M27" s="220">
        <v>12.42</v>
      </c>
      <c r="N27" s="69">
        <v>75</v>
      </c>
    </row>
    <row r="28" spans="2:14" ht="15" customHeight="1" x14ac:dyDescent="0.25">
      <c r="B28" s="199">
        <v>7</v>
      </c>
      <c r="C28" s="351" t="s">
        <v>480</v>
      </c>
      <c r="D28" s="352"/>
      <c r="E28" s="190" t="s">
        <v>2903</v>
      </c>
      <c r="F28" s="115">
        <v>4100121487</v>
      </c>
      <c r="G28" s="353" t="s">
        <v>1468</v>
      </c>
      <c r="H28" s="354"/>
      <c r="I28" s="355" t="s">
        <v>25</v>
      </c>
      <c r="J28" s="352"/>
      <c r="K28" s="27" t="s">
        <v>622</v>
      </c>
      <c r="L28" s="76">
        <v>95</v>
      </c>
      <c r="M28" s="219">
        <v>11.18</v>
      </c>
      <c r="N28" s="69">
        <v>64</v>
      </c>
    </row>
    <row r="29" spans="2:14" ht="15" customHeight="1" x14ac:dyDescent="0.25">
      <c r="B29" s="199">
        <v>8</v>
      </c>
      <c r="C29" s="351" t="s">
        <v>480</v>
      </c>
      <c r="D29" s="352"/>
      <c r="E29" s="190" t="s">
        <v>2903</v>
      </c>
      <c r="F29" s="115">
        <v>4100121490</v>
      </c>
      <c r="G29" s="353" t="s">
        <v>2684</v>
      </c>
      <c r="H29" s="354"/>
      <c r="I29" s="355" t="s">
        <v>25</v>
      </c>
      <c r="J29" s="352"/>
      <c r="K29" s="27" t="s">
        <v>387</v>
      </c>
      <c r="L29" s="76">
        <v>85</v>
      </c>
      <c r="M29" s="218">
        <v>10.78</v>
      </c>
      <c r="N29" s="69">
        <v>52</v>
      </c>
    </row>
    <row r="30" spans="2:14" ht="15" customHeight="1" x14ac:dyDescent="0.25">
      <c r="B30" s="115"/>
      <c r="C30" s="351" t="s">
        <v>480</v>
      </c>
      <c r="D30" s="352"/>
      <c r="E30" s="190" t="s">
        <v>2903</v>
      </c>
      <c r="F30" s="115">
        <v>4100121490</v>
      </c>
      <c r="G30" s="353" t="s">
        <v>2684</v>
      </c>
      <c r="H30" s="354"/>
      <c r="I30" s="355" t="s">
        <v>25</v>
      </c>
      <c r="J30" s="352"/>
      <c r="K30" s="27" t="s">
        <v>387</v>
      </c>
      <c r="L30" s="76">
        <v>90</v>
      </c>
      <c r="M30" s="220"/>
      <c r="N30" s="69">
        <v>23</v>
      </c>
    </row>
    <row r="31" spans="2:14" ht="15" customHeight="1" x14ac:dyDescent="0.25">
      <c r="B31" s="199">
        <v>9</v>
      </c>
      <c r="C31" s="351" t="s">
        <v>480</v>
      </c>
      <c r="D31" s="352"/>
      <c r="E31" s="190" t="s">
        <v>2903</v>
      </c>
      <c r="F31" s="115">
        <v>4100121490</v>
      </c>
      <c r="G31" s="353" t="s">
        <v>2684</v>
      </c>
      <c r="H31" s="354"/>
      <c r="I31" s="355" t="s">
        <v>25</v>
      </c>
      <c r="J31" s="352"/>
      <c r="K31" s="27" t="s">
        <v>387</v>
      </c>
      <c r="L31" s="76">
        <v>95</v>
      </c>
      <c r="M31" s="218">
        <v>13.12</v>
      </c>
      <c r="N31" s="69">
        <v>33</v>
      </c>
    </row>
    <row r="32" spans="2:14" ht="15" customHeight="1" x14ac:dyDescent="0.25">
      <c r="B32" s="18"/>
      <c r="C32" s="351" t="s">
        <v>480</v>
      </c>
      <c r="D32" s="352"/>
      <c r="E32" s="190" t="s">
        <v>2903</v>
      </c>
      <c r="F32" s="115">
        <v>4100121490</v>
      </c>
      <c r="G32" s="353" t="s">
        <v>2684</v>
      </c>
      <c r="H32" s="354"/>
      <c r="I32" s="355" t="s">
        <v>25</v>
      </c>
      <c r="J32" s="352"/>
      <c r="K32" s="27" t="s">
        <v>387</v>
      </c>
      <c r="L32" s="76">
        <v>100</v>
      </c>
      <c r="M32" s="219"/>
      <c r="N32" s="69">
        <v>55</v>
      </c>
    </row>
    <row r="33" spans="2:14" ht="15" customHeight="1" x14ac:dyDescent="0.25">
      <c r="B33" s="199">
        <v>10</v>
      </c>
      <c r="C33" s="351" t="s">
        <v>2430</v>
      </c>
      <c r="D33" s="352"/>
      <c r="E33" s="190" t="s">
        <v>2903</v>
      </c>
      <c r="F33" s="115">
        <v>4100121486</v>
      </c>
      <c r="G33" s="353" t="s">
        <v>2432</v>
      </c>
      <c r="H33" s="354"/>
      <c r="I33" s="355" t="s">
        <v>25</v>
      </c>
      <c r="J33" s="352"/>
      <c r="K33" s="27" t="s">
        <v>387</v>
      </c>
      <c r="L33" s="76">
        <v>75</v>
      </c>
      <c r="M33" s="218">
        <v>8.06</v>
      </c>
      <c r="N33" s="69">
        <v>23</v>
      </c>
    </row>
    <row r="34" spans="2:14" ht="15" customHeight="1" x14ac:dyDescent="0.25">
      <c r="B34" s="18"/>
      <c r="C34" s="351" t="s">
        <v>2430</v>
      </c>
      <c r="D34" s="352"/>
      <c r="E34" s="190" t="s">
        <v>2903</v>
      </c>
      <c r="F34" s="115">
        <v>4100121486</v>
      </c>
      <c r="G34" s="353" t="s">
        <v>2432</v>
      </c>
      <c r="H34" s="354"/>
      <c r="I34" s="355" t="s">
        <v>25</v>
      </c>
      <c r="J34" s="352"/>
      <c r="K34" s="27" t="s">
        <v>387</v>
      </c>
      <c r="L34" s="76">
        <v>80</v>
      </c>
      <c r="M34" s="219"/>
      <c r="N34" s="69">
        <v>12</v>
      </c>
    </row>
    <row r="35" spans="2:14" ht="15" customHeight="1" x14ac:dyDescent="0.25">
      <c r="B35" s="115"/>
      <c r="C35" s="351" t="s">
        <v>2430</v>
      </c>
      <c r="D35" s="352"/>
      <c r="E35" s="190" t="s">
        <v>2903</v>
      </c>
      <c r="F35" s="115">
        <v>4100121486</v>
      </c>
      <c r="G35" s="353" t="s">
        <v>2432</v>
      </c>
      <c r="H35" s="354"/>
      <c r="I35" s="355" t="s">
        <v>25</v>
      </c>
      <c r="J35" s="352"/>
      <c r="K35" s="27" t="s">
        <v>387</v>
      </c>
      <c r="L35" s="76">
        <v>85</v>
      </c>
      <c r="M35" s="220"/>
      <c r="N35" s="69">
        <v>20</v>
      </c>
    </row>
    <row r="36" spans="2:14" ht="15" customHeight="1" x14ac:dyDescent="0.25">
      <c r="B36" s="199">
        <v>11</v>
      </c>
      <c r="C36" s="351" t="s">
        <v>2430</v>
      </c>
      <c r="D36" s="352"/>
      <c r="E36" s="190" t="s">
        <v>2903</v>
      </c>
      <c r="F36" s="115">
        <v>4100121486</v>
      </c>
      <c r="G36" s="353" t="s">
        <v>2432</v>
      </c>
      <c r="H36" s="354"/>
      <c r="I36" s="355" t="s">
        <v>25</v>
      </c>
      <c r="J36" s="352"/>
      <c r="K36" s="27" t="s">
        <v>387</v>
      </c>
      <c r="L36" s="76">
        <v>90</v>
      </c>
      <c r="M36" s="218">
        <v>7.98</v>
      </c>
      <c r="N36" s="69">
        <v>50</v>
      </c>
    </row>
    <row r="37" spans="2:14" ht="15" customHeight="1" x14ac:dyDescent="0.25">
      <c r="B37" s="199">
        <v>12</v>
      </c>
      <c r="C37" s="351" t="s">
        <v>1377</v>
      </c>
      <c r="D37" s="352"/>
      <c r="E37" s="190" t="s">
        <v>2903</v>
      </c>
      <c r="F37" s="115">
        <v>4100121485</v>
      </c>
      <c r="G37" s="353" t="s">
        <v>1467</v>
      </c>
      <c r="H37" s="354"/>
      <c r="I37" s="355" t="s">
        <v>25</v>
      </c>
      <c r="J37" s="352"/>
      <c r="K37" s="27" t="s">
        <v>387</v>
      </c>
      <c r="L37" s="76">
        <v>80</v>
      </c>
      <c r="M37" s="218">
        <v>10.08</v>
      </c>
      <c r="N37" s="69">
        <v>43</v>
      </c>
    </row>
    <row r="38" spans="2:14" ht="15" customHeight="1" x14ac:dyDescent="0.25">
      <c r="B38" s="115"/>
      <c r="C38" s="351" t="s">
        <v>1377</v>
      </c>
      <c r="D38" s="352"/>
      <c r="E38" s="190" t="s">
        <v>2903</v>
      </c>
      <c r="F38" s="115">
        <v>4100121485</v>
      </c>
      <c r="G38" s="353" t="s">
        <v>1467</v>
      </c>
      <c r="H38" s="354"/>
      <c r="I38" s="355" t="s">
        <v>25</v>
      </c>
      <c r="J38" s="352"/>
      <c r="K38" s="27" t="s">
        <v>387</v>
      </c>
      <c r="L38" s="76">
        <v>85</v>
      </c>
      <c r="M38" s="220"/>
      <c r="N38" s="69">
        <v>76</v>
      </c>
    </row>
    <row r="39" spans="2:14" ht="15" customHeight="1" x14ac:dyDescent="0.25">
      <c r="B39" s="199">
        <v>13</v>
      </c>
      <c r="C39" s="351" t="s">
        <v>1377</v>
      </c>
      <c r="D39" s="352"/>
      <c r="E39" s="190" t="s">
        <v>2903</v>
      </c>
      <c r="F39" s="115">
        <v>4100121485</v>
      </c>
      <c r="G39" s="353" t="s">
        <v>1467</v>
      </c>
      <c r="H39" s="354"/>
      <c r="I39" s="355" t="s">
        <v>25</v>
      </c>
      <c r="J39" s="352"/>
      <c r="K39" s="27" t="s">
        <v>387</v>
      </c>
      <c r="L39" s="76">
        <v>75</v>
      </c>
      <c r="M39" s="218">
        <v>8.84</v>
      </c>
      <c r="N39" s="69">
        <v>39</v>
      </c>
    </row>
    <row r="40" spans="2:14" ht="15" customHeight="1" x14ac:dyDescent="0.25">
      <c r="B40" s="115"/>
      <c r="C40" s="351" t="s">
        <v>1377</v>
      </c>
      <c r="D40" s="352"/>
      <c r="E40" s="190" t="s">
        <v>2903</v>
      </c>
      <c r="F40" s="115">
        <v>4100121485</v>
      </c>
      <c r="G40" s="353" t="s">
        <v>1467</v>
      </c>
      <c r="H40" s="354"/>
      <c r="I40" s="355" t="s">
        <v>25</v>
      </c>
      <c r="J40" s="352"/>
      <c r="K40" s="27" t="s">
        <v>387</v>
      </c>
      <c r="L40" s="76">
        <v>90</v>
      </c>
      <c r="M40" s="220"/>
      <c r="N40" s="69">
        <v>62</v>
      </c>
    </row>
    <row r="41" spans="2:14" ht="15" customHeight="1" x14ac:dyDescent="0.25">
      <c r="B41" s="199">
        <v>14</v>
      </c>
      <c r="C41" s="351" t="s">
        <v>1377</v>
      </c>
      <c r="D41" s="352"/>
      <c r="E41" s="190" t="s">
        <v>2903</v>
      </c>
      <c r="F41" s="115">
        <v>4100121485</v>
      </c>
      <c r="G41" s="353" t="s">
        <v>1467</v>
      </c>
      <c r="H41" s="354"/>
      <c r="I41" s="355" t="s">
        <v>25</v>
      </c>
      <c r="J41" s="352"/>
      <c r="K41" s="27" t="s">
        <v>415</v>
      </c>
      <c r="L41" s="76">
        <v>75</v>
      </c>
      <c r="M41" s="218">
        <v>8.7799999999999994</v>
      </c>
      <c r="N41" s="69">
        <v>60</v>
      </c>
    </row>
    <row r="42" spans="2:14" ht="15" customHeight="1" x14ac:dyDescent="0.25">
      <c r="B42" s="115"/>
      <c r="C42" s="351" t="s">
        <v>1377</v>
      </c>
      <c r="D42" s="352"/>
      <c r="E42" s="190" t="s">
        <v>2903</v>
      </c>
      <c r="F42" s="115">
        <v>4100121485</v>
      </c>
      <c r="G42" s="353" t="s">
        <v>1467</v>
      </c>
      <c r="H42" s="354"/>
      <c r="I42" s="355" t="s">
        <v>25</v>
      </c>
      <c r="J42" s="352"/>
      <c r="K42" s="27" t="s">
        <v>415</v>
      </c>
      <c r="L42" s="76">
        <v>80</v>
      </c>
      <c r="M42" s="220"/>
      <c r="N42" s="69">
        <v>48</v>
      </c>
    </row>
    <row r="43" spans="2:14" ht="15" customHeight="1" x14ac:dyDescent="0.25">
      <c r="B43" s="199">
        <v>15</v>
      </c>
      <c r="C43" s="351" t="s">
        <v>1377</v>
      </c>
      <c r="D43" s="352"/>
      <c r="E43" s="190" t="s">
        <v>2903</v>
      </c>
      <c r="F43" s="115">
        <v>4100121485</v>
      </c>
      <c r="G43" s="353" t="s">
        <v>1467</v>
      </c>
      <c r="H43" s="354"/>
      <c r="I43" s="355" t="s">
        <v>25</v>
      </c>
      <c r="J43" s="352"/>
      <c r="K43" s="27" t="s">
        <v>415</v>
      </c>
      <c r="L43" s="76">
        <v>85</v>
      </c>
      <c r="M43" s="221">
        <v>7.14</v>
      </c>
      <c r="N43" s="69">
        <v>81</v>
      </c>
    </row>
    <row r="44" spans="2:14" ht="15" customHeight="1" x14ac:dyDescent="0.25">
      <c r="B44" s="199">
        <v>16</v>
      </c>
      <c r="C44" s="351" t="s">
        <v>1377</v>
      </c>
      <c r="D44" s="352"/>
      <c r="E44" s="190" t="s">
        <v>2903</v>
      </c>
      <c r="F44" s="115">
        <v>4100121485</v>
      </c>
      <c r="G44" s="353" t="s">
        <v>1467</v>
      </c>
      <c r="H44" s="354"/>
      <c r="I44" s="355" t="s">
        <v>25</v>
      </c>
      <c r="J44" s="352"/>
      <c r="K44" s="27" t="s">
        <v>415</v>
      </c>
      <c r="L44" s="76">
        <v>90</v>
      </c>
      <c r="M44" s="221">
        <v>6.24</v>
      </c>
      <c r="N44" s="69">
        <v>63</v>
      </c>
    </row>
    <row r="45" spans="2:14" ht="15" x14ac:dyDescent="0.25">
      <c r="B45" s="134" t="s">
        <v>37</v>
      </c>
      <c r="C45" s="50"/>
      <c r="D45" s="61"/>
      <c r="E45" s="145"/>
      <c r="F45" s="50"/>
      <c r="G45" s="63"/>
      <c r="H45" s="62"/>
      <c r="I45" s="50"/>
      <c r="J45" s="61"/>
      <c r="K45" s="8"/>
      <c r="L45" s="50"/>
      <c r="M45" s="230">
        <f>SUM(M46:M61)+9.4</f>
        <v>127.80000000000004</v>
      </c>
      <c r="N45" s="90"/>
    </row>
    <row r="46" spans="2:14" ht="15" customHeight="1" x14ac:dyDescent="0.25">
      <c r="B46" s="124">
        <v>17</v>
      </c>
      <c r="C46" s="351" t="s">
        <v>2466</v>
      </c>
      <c r="D46" s="352"/>
      <c r="E46" s="190" t="s">
        <v>2903</v>
      </c>
      <c r="F46" s="115">
        <v>4100121489</v>
      </c>
      <c r="G46" s="353" t="s">
        <v>2467</v>
      </c>
      <c r="H46" s="354"/>
      <c r="I46" s="355" t="s">
        <v>25</v>
      </c>
      <c r="J46" s="352"/>
      <c r="K46" s="27" t="s">
        <v>382</v>
      </c>
      <c r="L46" s="76"/>
      <c r="M46" s="220">
        <v>7.4</v>
      </c>
      <c r="N46" s="69">
        <v>10</v>
      </c>
    </row>
    <row r="47" spans="2:14" ht="15" customHeight="1" x14ac:dyDescent="0.25">
      <c r="B47" s="124">
        <v>18</v>
      </c>
      <c r="C47" s="351" t="s">
        <v>2466</v>
      </c>
      <c r="D47" s="352"/>
      <c r="E47" s="190" t="s">
        <v>2903</v>
      </c>
      <c r="F47" s="115">
        <v>4100121489</v>
      </c>
      <c r="G47" s="353" t="s">
        <v>2467</v>
      </c>
      <c r="H47" s="354"/>
      <c r="I47" s="355" t="s">
        <v>25</v>
      </c>
      <c r="J47" s="352"/>
      <c r="K47" s="27" t="s">
        <v>382</v>
      </c>
      <c r="L47" s="76"/>
      <c r="M47" s="220">
        <v>7.4</v>
      </c>
      <c r="N47" s="69">
        <v>10</v>
      </c>
    </row>
    <row r="48" spans="2:14" ht="15" customHeight="1" x14ac:dyDescent="0.25">
      <c r="B48" s="124">
        <v>19</v>
      </c>
      <c r="C48" s="351" t="s">
        <v>2466</v>
      </c>
      <c r="D48" s="352"/>
      <c r="E48" s="190" t="s">
        <v>2903</v>
      </c>
      <c r="F48" s="115">
        <v>4100121489</v>
      </c>
      <c r="G48" s="353" t="s">
        <v>2467</v>
      </c>
      <c r="H48" s="354"/>
      <c r="I48" s="355" t="s">
        <v>25</v>
      </c>
      <c r="J48" s="352"/>
      <c r="K48" s="27" t="s">
        <v>382</v>
      </c>
      <c r="L48" s="76"/>
      <c r="M48" s="220">
        <v>7.4</v>
      </c>
      <c r="N48" s="69">
        <v>10</v>
      </c>
    </row>
    <row r="49" spans="2:14" ht="15" customHeight="1" x14ac:dyDescent="0.25">
      <c r="B49" s="124">
        <v>20</v>
      </c>
      <c r="C49" s="351" t="s">
        <v>2466</v>
      </c>
      <c r="D49" s="352"/>
      <c r="E49" s="190" t="s">
        <v>2903</v>
      </c>
      <c r="F49" s="115">
        <v>4100121489</v>
      </c>
      <c r="G49" s="353" t="s">
        <v>2467</v>
      </c>
      <c r="H49" s="354"/>
      <c r="I49" s="355" t="s">
        <v>25</v>
      </c>
      <c r="J49" s="352"/>
      <c r="K49" s="27" t="s">
        <v>382</v>
      </c>
      <c r="L49" s="76"/>
      <c r="M49" s="220">
        <v>7.4</v>
      </c>
      <c r="N49" s="69">
        <v>10</v>
      </c>
    </row>
    <row r="50" spans="2:14" ht="15" customHeight="1" x14ac:dyDescent="0.25">
      <c r="B50" s="124">
        <v>21</v>
      </c>
      <c r="C50" s="351" t="s">
        <v>2466</v>
      </c>
      <c r="D50" s="352"/>
      <c r="E50" s="190" t="s">
        <v>2903</v>
      </c>
      <c r="F50" s="115">
        <v>4100121489</v>
      </c>
      <c r="G50" s="353" t="s">
        <v>2467</v>
      </c>
      <c r="H50" s="354"/>
      <c r="I50" s="355" t="s">
        <v>25</v>
      </c>
      <c r="J50" s="352"/>
      <c r="K50" s="27" t="s">
        <v>382</v>
      </c>
      <c r="L50" s="76"/>
      <c r="M50" s="220">
        <v>7.4</v>
      </c>
      <c r="N50" s="69">
        <v>10</v>
      </c>
    </row>
    <row r="51" spans="2:14" ht="15" customHeight="1" x14ac:dyDescent="0.25">
      <c r="B51" s="124">
        <v>22</v>
      </c>
      <c r="C51" s="351" t="s">
        <v>2466</v>
      </c>
      <c r="D51" s="352"/>
      <c r="E51" s="190" t="s">
        <v>2903</v>
      </c>
      <c r="F51" s="115">
        <v>4100121489</v>
      </c>
      <c r="G51" s="353" t="s">
        <v>2467</v>
      </c>
      <c r="H51" s="354"/>
      <c r="I51" s="355" t="s">
        <v>25</v>
      </c>
      <c r="J51" s="352"/>
      <c r="K51" s="27" t="s">
        <v>382</v>
      </c>
      <c r="L51" s="76"/>
      <c r="M51" s="220">
        <v>7.4</v>
      </c>
      <c r="N51" s="69">
        <v>10</v>
      </c>
    </row>
    <row r="52" spans="2:14" ht="15" customHeight="1" x14ac:dyDescent="0.25">
      <c r="B52" s="124">
        <v>23</v>
      </c>
      <c r="C52" s="351" t="s">
        <v>2466</v>
      </c>
      <c r="D52" s="352"/>
      <c r="E52" s="190" t="s">
        <v>2903</v>
      </c>
      <c r="F52" s="115">
        <v>4100121489</v>
      </c>
      <c r="G52" s="353" t="s">
        <v>2467</v>
      </c>
      <c r="H52" s="354"/>
      <c r="I52" s="355" t="s">
        <v>25</v>
      </c>
      <c r="J52" s="352"/>
      <c r="K52" s="27" t="s">
        <v>382</v>
      </c>
      <c r="L52" s="76"/>
      <c r="M52" s="220">
        <v>7.4</v>
      </c>
      <c r="N52" s="69">
        <v>10</v>
      </c>
    </row>
    <row r="53" spans="2:14" ht="15" customHeight="1" x14ac:dyDescent="0.25">
      <c r="B53" s="124">
        <v>24</v>
      </c>
      <c r="C53" s="351" t="s">
        <v>2466</v>
      </c>
      <c r="D53" s="352"/>
      <c r="E53" s="190" t="s">
        <v>2903</v>
      </c>
      <c r="F53" s="115">
        <v>4100121489</v>
      </c>
      <c r="G53" s="353" t="s">
        <v>2467</v>
      </c>
      <c r="H53" s="354"/>
      <c r="I53" s="355" t="s">
        <v>25</v>
      </c>
      <c r="J53" s="352"/>
      <c r="K53" s="27" t="s">
        <v>382</v>
      </c>
      <c r="L53" s="76"/>
      <c r="M53" s="220">
        <v>7.4</v>
      </c>
      <c r="N53" s="69">
        <v>10</v>
      </c>
    </row>
    <row r="54" spans="2:14" ht="15" customHeight="1" x14ac:dyDescent="0.25">
      <c r="B54" s="124">
        <v>25</v>
      </c>
      <c r="C54" s="351" t="s">
        <v>2466</v>
      </c>
      <c r="D54" s="352"/>
      <c r="E54" s="190" t="s">
        <v>2903</v>
      </c>
      <c r="F54" s="115">
        <v>4100121489</v>
      </c>
      <c r="G54" s="353" t="s">
        <v>2467</v>
      </c>
      <c r="H54" s="354"/>
      <c r="I54" s="355" t="s">
        <v>25</v>
      </c>
      <c r="J54" s="352"/>
      <c r="K54" s="27" t="s">
        <v>382</v>
      </c>
      <c r="L54" s="76"/>
      <c r="M54" s="220">
        <v>7.4</v>
      </c>
      <c r="N54" s="69">
        <v>10</v>
      </c>
    </row>
    <row r="55" spans="2:14" ht="15" customHeight="1" x14ac:dyDescent="0.25">
      <c r="B55" s="124">
        <v>26</v>
      </c>
      <c r="C55" s="351" t="s">
        <v>2466</v>
      </c>
      <c r="D55" s="352"/>
      <c r="E55" s="190" t="s">
        <v>2903</v>
      </c>
      <c r="F55" s="115">
        <v>4100121489</v>
      </c>
      <c r="G55" s="353" t="s">
        <v>2467</v>
      </c>
      <c r="H55" s="354"/>
      <c r="I55" s="355" t="s">
        <v>25</v>
      </c>
      <c r="J55" s="352"/>
      <c r="K55" s="27" t="s">
        <v>382</v>
      </c>
      <c r="L55" s="76"/>
      <c r="M55" s="220">
        <v>7.4</v>
      </c>
      <c r="N55" s="69">
        <v>10</v>
      </c>
    </row>
    <row r="56" spans="2:14" ht="15" customHeight="1" x14ac:dyDescent="0.25">
      <c r="B56" s="124">
        <v>27</v>
      </c>
      <c r="C56" s="351" t="s">
        <v>2466</v>
      </c>
      <c r="D56" s="352"/>
      <c r="E56" s="190" t="s">
        <v>2903</v>
      </c>
      <c r="F56" s="115">
        <v>4100121489</v>
      </c>
      <c r="G56" s="353" t="s">
        <v>2467</v>
      </c>
      <c r="H56" s="354"/>
      <c r="I56" s="355" t="s">
        <v>25</v>
      </c>
      <c r="J56" s="352"/>
      <c r="K56" s="27" t="s">
        <v>382</v>
      </c>
      <c r="L56" s="76"/>
      <c r="M56" s="220">
        <v>7.4</v>
      </c>
      <c r="N56" s="69">
        <v>10</v>
      </c>
    </row>
    <row r="57" spans="2:14" ht="15" customHeight="1" x14ac:dyDescent="0.25">
      <c r="B57" s="124">
        <v>28</v>
      </c>
      <c r="C57" s="351" t="s">
        <v>2466</v>
      </c>
      <c r="D57" s="352"/>
      <c r="E57" s="190" t="s">
        <v>2903</v>
      </c>
      <c r="F57" s="115">
        <v>4100121489</v>
      </c>
      <c r="G57" s="353" t="s">
        <v>2467</v>
      </c>
      <c r="H57" s="354"/>
      <c r="I57" s="355" t="s">
        <v>25</v>
      </c>
      <c r="J57" s="352"/>
      <c r="K57" s="27" t="s">
        <v>382</v>
      </c>
      <c r="L57" s="76"/>
      <c r="M57" s="220">
        <v>7.4</v>
      </c>
      <c r="N57" s="69">
        <v>10</v>
      </c>
    </row>
    <row r="58" spans="2:14" ht="15" customHeight="1" x14ac:dyDescent="0.25">
      <c r="B58" s="124">
        <v>29</v>
      </c>
      <c r="C58" s="351" t="s">
        <v>2466</v>
      </c>
      <c r="D58" s="352"/>
      <c r="E58" s="190" t="s">
        <v>2903</v>
      </c>
      <c r="F58" s="115">
        <v>4100121489</v>
      </c>
      <c r="G58" s="353" t="s">
        <v>2467</v>
      </c>
      <c r="H58" s="354"/>
      <c r="I58" s="355" t="s">
        <v>25</v>
      </c>
      <c r="J58" s="352"/>
      <c r="K58" s="27" t="s">
        <v>382</v>
      </c>
      <c r="L58" s="76"/>
      <c r="M58" s="220">
        <v>7.4</v>
      </c>
      <c r="N58" s="69">
        <v>10</v>
      </c>
    </row>
    <row r="59" spans="2:14" ht="15" customHeight="1" x14ac:dyDescent="0.25">
      <c r="B59" s="124">
        <v>30</v>
      </c>
      <c r="C59" s="351" t="s">
        <v>2466</v>
      </c>
      <c r="D59" s="352"/>
      <c r="E59" s="190" t="s">
        <v>2903</v>
      </c>
      <c r="F59" s="115">
        <v>4100121489</v>
      </c>
      <c r="G59" s="353" t="s">
        <v>2467</v>
      </c>
      <c r="H59" s="354"/>
      <c r="I59" s="355" t="s">
        <v>25</v>
      </c>
      <c r="J59" s="352"/>
      <c r="K59" s="27" t="s">
        <v>382</v>
      </c>
      <c r="L59" s="76"/>
      <c r="M59" s="220">
        <v>7.4</v>
      </c>
      <c r="N59" s="69">
        <v>10</v>
      </c>
    </row>
    <row r="60" spans="2:14" ht="15" customHeight="1" x14ac:dyDescent="0.25">
      <c r="B60" s="124">
        <v>31</v>
      </c>
      <c r="C60" s="351" t="s">
        <v>2466</v>
      </c>
      <c r="D60" s="352"/>
      <c r="E60" s="190" t="s">
        <v>2903</v>
      </c>
      <c r="F60" s="115">
        <v>4100121489</v>
      </c>
      <c r="G60" s="353" t="s">
        <v>2467</v>
      </c>
      <c r="H60" s="354"/>
      <c r="I60" s="355" t="s">
        <v>25</v>
      </c>
      <c r="J60" s="352"/>
      <c r="K60" s="27" t="s">
        <v>382</v>
      </c>
      <c r="L60" s="76"/>
      <c r="M60" s="220">
        <v>7.4</v>
      </c>
      <c r="N60" s="69">
        <v>10</v>
      </c>
    </row>
    <row r="61" spans="2:14" ht="15" customHeight="1" x14ac:dyDescent="0.25">
      <c r="B61" s="124">
        <v>32</v>
      </c>
      <c r="C61" s="351" t="s">
        <v>2466</v>
      </c>
      <c r="D61" s="352"/>
      <c r="E61" s="190" t="s">
        <v>2903</v>
      </c>
      <c r="F61" s="115">
        <v>4100121489</v>
      </c>
      <c r="G61" s="353" t="s">
        <v>2467</v>
      </c>
      <c r="H61" s="354"/>
      <c r="I61" s="355" t="s">
        <v>25</v>
      </c>
      <c r="J61" s="352"/>
      <c r="K61" s="27" t="s">
        <v>382</v>
      </c>
      <c r="L61" s="76"/>
      <c r="M61" s="220">
        <v>7.4</v>
      </c>
      <c r="N61" s="69">
        <v>10</v>
      </c>
    </row>
    <row r="62" spans="2:14" ht="15" x14ac:dyDescent="0.25">
      <c r="B62" s="134" t="s">
        <v>56</v>
      </c>
      <c r="C62" s="50"/>
      <c r="D62" s="61"/>
      <c r="E62" s="145"/>
      <c r="F62" s="50"/>
      <c r="G62" s="63"/>
      <c r="H62" s="62"/>
      <c r="I62" s="50"/>
      <c r="J62" s="61"/>
      <c r="K62" s="8"/>
      <c r="L62" s="50"/>
      <c r="M62" s="230">
        <f>SUM(M63:M79)+9.08</f>
        <v>129.82000000000002</v>
      </c>
      <c r="N62" s="90"/>
    </row>
    <row r="63" spans="2:14" ht="15" customHeight="1" x14ac:dyDescent="0.25">
      <c r="B63" s="124">
        <v>33</v>
      </c>
      <c r="C63" s="351" t="s">
        <v>2466</v>
      </c>
      <c r="D63" s="352"/>
      <c r="E63" s="190" t="s">
        <v>2903</v>
      </c>
      <c r="F63" s="115">
        <v>4100121489</v>
      </c>
      <c r="G63" s="353" t="s">
        <v>2467</v>
      </c>
      <c r="H63" s="354"/>
      <c r="I63" s="355" t="s">
        <v>25</v>
      </c>
      <c r="J63" s="352"/>
      <c r="K63" s="27" t="s">
        <v>382</v>
      </c>
      <c r="L63" s="76"/>
      <c r="M63" s="220">
        <v>7.4</v>
      </c>
      <c r="N63" s="69">
        <v>10</v>
      </c>
    </row>
    <row r="64" spans="2:14" ht="15" customHeight="1" x14ac:dyDescent="0.25">
      <c r="B64" s="124">
        <v>34</v>
      </c>
      <c r="C64" s="351" t="s">
        <v>2466</v>
      </c>
      <c r="D64" s="352"/>
      <c r="E64" s="190" t="s">
        <v>2903</v>
      </c>
      <c r="F64" s="115">
        <v>4100121489</v>
      </c>
      <c r="G64" s="353" t="s">
        <v>2467</v>
      </c>
      <c r="H64" s="354"/>
      <c r="I64" s="355" t="s">
        <v>25</v>
      </c>
      <c r="J64" s="352"/>
      <c r="K64" s="27" t="s">
        <v>382</v>
      </c>
      <c r="L64" s="76"/>
      <c r="M64" s="220">
        <v>7.88</v>
      </c>
      <c r="N64" s="69">
        <v>11</v>
      </c>
    </row>
    <row r="65" spans="2:14" ht="15" customHeight="1" x14ac:dyDescent="0.25">
      <c r="B65" s="124">
        <v>35</v>
      </c>
      <c r="C65" s="351" t="s">
        <v>2466</v>
      </c>
      <c r="D65" s="352"/>
      <c r="E65" s="190" t="s">
        <v>2903</v>
      </c>
      <c r="F65" s="115">
        <v>4100121489</v>
      </c>
      <c r="G65" s="353" t="s">
        <v>2467</v>
      </c>
      <c r="H65" s="354"/>
      <c r="I65" s="355" t="s">
        <v>25</v>
      </c>
      <c r="J65" s="352"/>
      <c r="K65" s="27" t="s">
        <v>382</v>
      </c>
      <c r="L65" s="76"/>
      <c r="M65" s="220">
        <v>7.88</v>
      </c>
      <c r="N65" s="69">
        <v>11</v>
      </c>
    </row>
    <row r="66" spans="2:14" ht="15" customHeight="1" x14ac:dyDescent="0.25">
      <c r="B66" s="124">
        <v>36</v>
      </c>
      <c r="C66" s="351" t="s">
        <v>2466</v>
      </c>
      <c r="D66" s="352"/>
      <c r="E66" s="190" t="s">
        <v>2909</v>
      </c>
      <c r="F66" s="115">
        <v>4100121489</v>
      </c>
      <c r="G66" s="353" t="s">
        <v>2467</v>
      </c>
      <c r="H66" s="354"/>
      <c r="I66" s="355" t="s">
        <v>25</v>
      </c>
      <c r="J66" s="352"/>
      <c r="K66" s="27" t="s">
        <v>1584</v>
      </c>
      <c r="L66" s="76"/>
      <c r="M66" s="220">
        <v>7.4</v>
      </c>
      <c r="N66" s="69">
        <v>10</v>
      </c>
    </row>
    <row r="67" spans="2:14" ht="15" customHeight="1" x14ac:dyDescent="0.25">
      <c r="B67" s="124">
        <v>37</v>
      </c>
      <c r="C67" s="351" t="s">
        <v>2466</v>
      </c>
      <c r="D67" s="352"/>
      <c r="E67" s="190" t="s">
        <v>2909</v>
      </c>
      <c r="F67" s="115">
        <v>4100121489</v>
      </c>
      <c r="G67" s="353" t="s">
        <v>2467</v>
      </c>
      <c r="H67" s="354"/>
      <c r="I67" s="355" t="s">
        <v>25</v>
      </c>
      <c r="J67" s="352"/>
      <c r="K67" s="27" t="s">
        <v>1584</v>
      </c>
      <c r="L67" s="76"/>
      <c r="M67" s="220">
        <v>7.4</v>
      </c>
      <c r="N67" s="69">
        <v>10</v>
      </c>
    </row>
    <row r="68" spans="2:14" ht="15" customHeight="1" x14ac:dyDescent="0.25">
      <c r="B68" s="124">
        <v>38</v>
      </c>
      <c r="C68" s="351" t="s">
        <v>2466</v>
      </c>
      <c r="D68" s="352"/>
      <c r="E68" s="190" t="s">
        <v>2909</v>
      </c>
      <c r="F68" s="115">
        <v>4100121489</v>
      </c>
      <c r="G68" s="353" t="s">
        <v>2467</v>
      </c>
      <c r="H68" s="354"/>
      <c r="I68" s="355" t="s">
        <v>25</v>
      </c>
      <c r="J68" s="352"/>
      <c r="K68" s="27" t="s">
        <v>1584</v>
      </c>
      <c r="L68" s="76"/>
      <c r="M68" s="220">
        <v>7.4</v>
      </c>
      <c r="N68" s="69">
        <v>10</v>
      </c>
    </row>
    <row r="69" spans="2:14" ht="15" customHeight="1" x14ac:dyDescent="0.25">
      <c r="B69" s="124">
        <v>39</v>
      </c>
      <c r="C69" s="351" t="s">
        <v>2466</v>
      </c>
      <c r="D69" s="352"/>
      <c r="E69" s="190" t="s">
        <v>2909</v>
      </c>
      <c r="F69" s="115">
        <v>4100121489</v>
      </c>
      <c r="G69" s="353" t="s">
        <v>2467</v>
      </c>
      <c r="H69" s="354"/>
      <c r="I69" s="355" t="s">
        <v>25</v>
      </c>
      <c r="J69" s="352"/>
      <c r="K69" s="27" t="s">
        <v>1584</v>
      </c>
      <c r="L69" s="76"/>
      <c r="M69" s="220">
        <v>7.4</v>
      </c>
      <c r="N69" s="69">
        <v>10</v>
      </c>
    </row>
    <row r="70" spans="2:14" ht="15" customHeight="1" x14ac:dyDescent="0.25">
      <c r="B70" s="124">
        <v>40</v>
      </c>
      <c r="C70" s="351" t="s">
        <v>2466</v>
      </c>
      <c r="D70" s="352"/>
      <c r="E70" s="190" t="s">
        <v>2909</v>
      </c>
      <c r="F70" s="115">
        <v>4100121489</v>
      </c>
      <c r="G70" s="353" t="s">
        <v>2467</v>
      </c>
      <c r="H70" s="354"/>
      <c r="I70" s="355" t="s">
        <v>25</v>
      </c>
      <c r="J70" s="352"/>
      <c r="K70" s="27" t="s">
        <v>1584</v>
      </c>
      <c r="L70" s="76"/>
      <c r="M70" s="220">
        <v>7.4</v>
      </c>
      <c r="N70" s="69">
        <v>10</v>
      </c>
    </row>
    <row r="71" spans="2:14" ht="15" customHeight="1" x14ac:dyDescent="0.25">
      <c r="B71" s="199">
        <v>41</v>
      </c>
      <c r="C71" s="351" t="s">
        <v>2466</v>
      </c>
      <c r="D71" s="352"/>
      <c r="E71" s="190" t="s">
        <v>2909</v>
      </c>
      <c r="F71" s="115">
        <v>4100121489</v>
      </c>
      <c r="G71" s="353" t="s">
        <v>2467</v>
      </c>
      <c r="H71" s="354"/>
      <c r="I71" s="355" t="s">
        <v>25</v>
      </c>
      <c r="J71" s="352"/>
      <c r="K71" s="27" t="s">
        <v>1584</v>
      </c>
      <c r="L71" s="76"/>
      <c r="M71" s="219">
        <v>7.4</v>
      </c>
      <c r="N71" s="69">
        <v>10</v>
      </c>
    </row>
    <row r="72" spans="2:14" ht="15" customHeight="1" x14ac:dyDescent="0.25">
      <c r="B72" s="199">
        <v>42</v>
      </c>
      <c r="C72" s="351" t="s">
        <v>2466</v>
      </c>
      <c r="D72" s="352"/>
      <c r="E72" s="190" t="s">
        <v>2909</v>
      </c>
      <c r="F72" s="115">
        <v>4100121489</v>
      </c>
      <c r="G72" s="353" t="s">
        <v>2467</v>
      </c>
      <c r="H72" s="354"/>
      <c r="I72" s="355" t="s">
        <v>25</v>
      </c>
      <c r="J72" s="352"/>
      <c r="K72" s="27" t="s">
        <v>1584</v>
      </c>
      <c r="L72" s="76"/>
      <c r="M72" s="218">
        <v>7.88</v>
      </c>
      <c r="N72" s="69">
        <v>5</v>
      </c>
    </row>
    <row r="73" spans="2:14" ht="15" customHeight="1" x14ac:dyDescent="0.25">
      <c r="B73" s="115"/>
      <c r="C73" s="351" t="s">
        <v>2466</v>
      </c>
      <c r="D73" s="352"/>
      <c r="E73" s="190" t="s">
        <v>2904</v>
      </c>
      <c r="F73" s="115">
        <v>4100121522</v>
      </c>
      <c r="G73" s="353" t="s">
        <v>2467</v>
      </c>
      <c r="H73" s="354"/>
      <c r="I73" s="355" t="s">
        <v>1735</v>
      </c>
      <c r="J73" s="352"/>
      <c r="K73" s="27" t="s">
        <v>1584</v>
      </c>
      <c r="L73" s="76"/>
      <c r="M73" s="220"/>
      <c r="N73" s="69">
        <v>6</v>
      </c>
    </row>
    <row r="74" spans="2:14" ht="15" customHeight="1" x14ac:dyDescent="0.25">
      <c r="B74" s="199">
        <v>43</v>
      </c>
      <c r="C74" s="351" t="s">
        <v>2466</v>
      </c>
      <c r="D74" s="352"/>
      <c r="E74" s="190" t="s">
        <v>2909</v>
      </c>
      <c r="F74" s="115">
        <v>4100121489</v>
      </c>
      <c r="G74" s="353" t="s">
        <v>2467</v>
      </c>
      <c r="H74" s="354"/>
      <c r="I74" s="355" t="s">
        <v>25</v>
      </c>
      <c r="J74" s="352"/>
      <c r="K74" s="27" t="s">
        <v>1584</v>
      </c>
      <c r="L74" s="76"/>
      <c r="M74" s="221">
        <v>8.3000000000000007</v>
      </c>
      <c r="N74" s="69">
        <v>12</v>
      </c>
    </row>
    <row r="75" spans="2:14" ht="15" customHeight="1" x14ac:dyDescent="0.25">
      <c r="B75" s="199">
        <v>44</v>
      </c>
      <c r="C75" s="351" t="s">
        <v>2466</v>
      </c>
      <c r="D75" s="352"/>
      <c r="E75" s="190" t="s">
        <v>2909</v>
      </c>
      <c r="F75" s="115">
        <v>4100121489</v>
      </c>
      <c r="G75" s="353" t="s">
        <v>2467</v>
      </c>
      <c r="H75" s="354"/>
      <c r="I75" s="355" t="s">
        <v>25</v>
      </c>
      <c r="J75" s="352"/>
      <c r="K75" s="27" t="s">
        <v>387</v>
      </c>
      <c r="L75" s="76"/>
      <c r="M75" s="221">
        <v>7.4</v>
      </c>
      <c r="N75" s="69">
        <v>10</v>
      </c>
    </row>
    <row r="76" spans="2:14" ht="15" customHeight="1" x14ac:dyDescent="0.25">
      <c r="B76" s="199">
        <v>45</v>
      </c>
      <c r="C76" s="351" t="s">
        <v>2466</v>
      </c>
      <c r="D76" s="352"/>
      <c r="E76" s="190" t="s">
        <v>2909</v>
      </c>
      <c r="F76" s="115">
        <v>4100121489</v>
      </c>
      <c r="G76" s="353" t="s">
        <v>2467</v>
      </c>
      <c r="H76" s="354"/>
      <c r="I76" s="355" t="s">
        <v>25</v>
      </c>
      <c r="J76" s="352"/>
      <c r="K76" s="27" t="s">
        <v>387</v>
      </c>
      <c r="L76" s="76"/>
      <c r="M76" s="221">
        <v>7.4</v>
      </c>
      <c r="N76" s="69">
        <v>10</v>
      </c>
    </row>
    <row r="77" spans="2:14" ht="15" customHeight="1" x14ac:dyDescent="0.25">
      <c r="B77" s="199">
        <v>46</v>
      </c>
      <c r="C77" s="351" t="s">
        <v>2466</v>
      </c>
      <c r="D77" s="352"/>
      <c r="E77" s="190" t="s">
        <v>2909</v>
      </c>
      <c r="F77" s="115">
        <v>4100121489</v>
      </c>
      <c r="G77" s="353" t="s">
        <v>2467</v>
      </c>
      <c r="H77" s="354"/>
      <c r="I77" s="355" t="s">
        <v>25</v>
      </c>
      <c r="J77" s="352"/>
      <c r="K77" s="27" t="s">
        <v>387</v>
      </c>
      <c r="L77" s="76"/>
      <c r="M77" s="221">
        <v>7.4</v>
      </c>
      <c r="N77" s="69">
        <v>10</v>
      </c>
    </row>
    <row r="78" spans="2:14" ht="15" customHeight="1" x14ac:dyDescent="0.25">
      <c r="B78" s="199">
        <v>47</v>
      </c>
      <c r="C78" s="351" t="s">
        <v>2466</v>
      </c>
      <c r="D78" s="352"/>
      <c r="E78" s="190" t="s">
        <v>2909</v>
      </c>
      <c r="F78" s="115">
        <v>4100121489</v>
      </c>
      <c r="G78" s="353" t="s">
        <v>2467</v>
      </c>
      <c r="H78" s="354"/>
      <c r="I78" s="355" t="s">
        <v>25</v>
      </c>
      <c r="J78" s="352"/>
      <c r="K78" s="27" t="s">
        <v>387</v>
      </c>
      <c r="L78" s="76"/>
      <c r="M78" s="221">
        <v>7.4</v>
      </c>
      <c r="N78" s="69">
        <v>10</v>
      </c>
    </row>
    <row r="79" spans="2:14" ht="15" customHeight="1" x14ac:dyDescent="0.25">
      <c r="B79" s="199">
        <v>48</v>
      </c>
      <c r="C79" s="351" t="s">
        <v>2466</v>
      </c>
      <c r="D79" s="352"/>
      <c r="E79" s="190" t="s">
        <v>2909</v>
      </c>
      <c r="F79" s="115">
        <v>4100121489</v>
      </c>
      <c r="G79" s="353" t="s">
        <v>2467</v>
      </c>
      <c r="H79" s="354"/>
      <c r="I79" s="355" t="s">
        <v>25</v>
      </c>
      <c r="J79" s="352"/>
      <c r="K79" s="27" t="s">
        <v>387</v>
      </c>
      <c r="L79" s="76"/>
      <c r="M79" s="221">
        <v>7.4</v>
      </c>
      <c r="N79" s="69">
        <v>10</v>
      </c>
    </row>
    <row r="80" spans="2:14" ht="15" x14ac:dyDescent="0.25">
      <c r="B80" s="134" t="s">
        <v>57</v>
      </c>
      <c r="C80" s="50"/>
      <c r="D80" s="61"/>
      <c r="E80" s="145"/>
      <c r="F80" s="50"/>
      <c r="G80" s="63"/>
      <c r="H80" s="62"/>
      <c r="I80" s="50"/>
      <c r="J80" s="61"/>
      <c r="K80" s="8"/>
      <c r="L80" s="50"/>
      <c r="M80" s="230">
        <f>SUM(M81:M86)+8.24</f>
        <v>49.560000000000009</v>
      </c>
      <c r="N80" s="90"/>
    </row>
    <row r="81" spans="2:14" ht="15" customHeight="1" x14ac:dyDescent="0.25">
      <c r="B81" s="199">
        <v>49</v>
      </c>
      <c r="C81" s="351" t="s">
        <v>2466</v>
      </c>
      <c r="D81" s="352"/>
      <c r="E81" s="190" t="s">
        <v>2909</v>
      </c>
      <c r="F81" s="115">
        <v>4100121489</v>
      </c>
      <c r="G81" s="353" t="s">
        <v>2467</v>
      </c>
      <c r="H81" s="354"/>
      <c r="I81" s="355" t="s">
        <v>25</v>
      </c>
      <c r="J81" s="352"/>
      <c r="K81" s="27" t="s">
        <v>387</v>
      </c>
      <c r="L81" s="76"/>
      <c r="M81" s="221">
        <v>7.4</v>
      </c>
      <c r="N81" s="69">
        <v>10</v>
      </c>
    </row>
    <row r="82" spans="2:14" ht="15" customHeight="1" x14ac:dyDescent="0.25">
      <c r="B82" s="199">
        <v>50</v>
      </c>
      <c r="C82" s="351" t="s">
        <v>2466</v>
      </c>
      <c r="D82" s="352"/>
      <c r="E82" s="190" t="s">
        <v>2909</v>
      </c>
      <c r="F82" s="115">
        <v>4100121489</v>
      </c>
      <c r="G82" s="353" t="s">
        <v>2467</v>
      </c>
      <c r="H82" s="354"/>
      <c r="I82" s="355" t="s">
        <v>25</v>
      </c>
      <c r="J82" s="352"/>
      <c r="K82" s="27" t="s">
        <v>387</v>
      </c>
      <c r="L82" s="76"/>
      <c r="M82" s="221">
        <v>7.4</v>
      </c>
      <c r="N82" s="69">
        <v>10</v>
      </c>
    </row>
    <row r="83" spans="2:14" ht="15" customHeight="1" x14ac:dyDescent="0.25">
      <c r="B83" s="199">
        <v>51</v>
      </c>
      <c r="C83" s="351" t="s">
        <v>2466</v>
      </c>
      <c r="D83" s="352"/>
      <c r="E83" s="190" t="s">
        <v>2909</v>
      </c>
      <c r="F83" s="115">
        <v>4100121489</v>
      </c>
      <c r="G83" s="353" t="s">
        <v>2467</v>
      </c>
      <c r="H83" s="354"/>
      <c r="I83" s="355" t="s">
        <v>25</v>
      </c>
      <c r="J83" s="352"/>
      <c r="K83" s="27" t="s">
        <v>387</v>
      </c>
      <c r="L83" s="76"/>
      <c r="M83" s="221">
        <v>7.4</v>
      </c>
      <c r="N83" s="69">
        <v>10</v>
      </c>
    </row>
    <row r="84" spans="2:14" ht="14.25" customHeight="1" x14ac:dyDescent="0.25">
      <c r="B84" s="199">
        <v>52</v>
      </c>
      <c r="C84" s="351" t="s">
        <v>2466</v>
      </c>
      <c r="D84" s="352"/>
      <c r="E84" s="190" t="s">
        <v>2909</v>
      </c>
      <c r="F84" s="115">
        <v>4100121489</v>
      </c>
      <c r="G84" s="353" t="s">
        <v>2467</v>
      </c>
      <c r="H84" s="354"/>
      <c r="I84" s="355" t="s">
        <v>25</v>
      </c>
      <c r="J84" s="352"/>
      <c r="K84" s="27" t="s">
        <v>387</v>
      </c>
      <c r="L84" s="76"/>
      <c r="M84" s="221">
        <v>7.4</v>
      </c>
      <c r="N84" s="69">
        <v>10</v>
      </c>
    </row>
    <row r="85" spans="2:14" ht="14.25" customHeight="1" x14ac:dyDescent="0.25">
      <c r="B85" s="199">
        <v>53</v>
      </c>
      <c r="C85" s="351" t="s">
        <v>2466</v>
      </c>
      <c r="D85" s="352"/>
      <c r="E85" s="190" t="s">
        <v>2909</v>
      </c>
      <c r="F85" s="115">
        <v>4100121489</v>
      </c>
      <c r="G85" s="353" t="s">
        <v>2467</v>
      </c>
      <c r="H85" s="354"/>
      <c r="I85" s="355" t="s">
        <v>25</v>
      </c>
      <c r="J85" s="352"/>
      <c r="K85" s="27" t="s">
        <v>387</v>
      </c>
      <c r="L85" s="76"/>
      <c r="M85" s="221">
        <v>8.3000000000000007</v>
      </c>
      <c r="N85" s="69">
        <v>12</v>
      </c>
    </row>
    <row r="86" spans="2:14" ht="14.25" customHeight="1" x14ac:dyDescent="0.25">
      <c r="B86" s="124">
        <v>54</v>
      </c>
      <c r="C86" s="351" t="s">
        <v>2466</v>
      </c>
      <c r="D86" s="352"/>
      <c r="E86" s="190" t="s">
        <v>2904</v>
      </c>
      <c r="F86" s="115">
        <v>4100121522</v>
      </c>
      <c r="G86" s="353" t="s">
        <v>2467</v>
      </c>
      <c r="H86" s="354"/>
      <c r="I86" s="355" t="s">
        <v>1735</v>
      </c>
      <c r="J86" s="352"/>
      <c r="K86" s="27" t="s">
        <v>2891</v>
      </c>
      <c r="L86" s="76"/>
      <c r="M86" s="221">
        <v>3.42</v>
      </c>
      <c r="N86" s="69">
        <v>4</v>
      </c>
    </row>
    <row r="87" spans="2:14" ht="15" customHeight="1" x14ac:dyDescent="0.25">
      <c r="B87" s="76"/>
      <c r="C87" s="351"/>
      <c r="D87" s="352"/>
      <c r="E87" s="214"/>
      <c r="F87" s="115"/>
      <c r="G87" s="353"/>
      <c r="H87" s="354"/>
      <c r="I87" s="355"/>
      <c r="J87" s="352"/>
      <c r="K87" s="27"/>
      <c r="L87" s="76"/>
      <c r="M87" s="220"/>
      <c r="N87" s="69"/>
    </row>
    <row r="88" spans="2:14" ht="15" x14ac:dyDescent="0.25">
      <c r="B88" s="20"/>
      <c r="C88" s="168"/>
      <c r="D88" s="41"/>
      <c r="E88" s="41"/>
      <c r="F88" s="41"/>
      <c r="G88" s="41"/>
      <c r="I88" s="20"/>
      <c r="J88" s="45"/>
      <c r="K88" s="1"/>
      <c r="L88" s="20"/>
      <c r="M88" s="222">
        <f>SUM(M18:M44)+SUM(M46:M61)+SUM(M63:M79)+SUM(M81:M86)</f>
        <v>446.98000000000008</v>
      </c>
    </row>
    <row r="89" spans="2:14" ht="15.75" x14ac:dyDescent="0.25">
      <c r="B89" s="356" t="s">
        <v>29</v>
      </c>
      <c r="C89" s="357"/>
      <c r="D89" s="357"/>
      <c r="E89" s="357"/>
      <c r="F89" s="357"/>
      <c r="G89" s="357"/>
      <c r="H89" s="357"/>
      <c r="I89" s="357"/>
      <c r="J89" s="357"/>
      <c r="K89" s="357"/>
      <c r="L89" s="227"/>
      <c r="M89" s="223"/>
      <c r="N89" s="228">
        <f>SUM(N18:N87)</f>
        <v>1635</v>
      </c>
    </row>
    <row r="90" spans="2:14" ht="15" x14ac:dyDescent="0.25">
      <c r="B90" s="20"/>
      <c r="C90" s="20"/>
      <c r="D90" s="45"/>
      <c r="E90" s="45"/>
      <c r="F90" s="20"/>
      <c r="G90" s="3"/>
      <c r="I90" s="20"/>
      <c r="J90" s="45"/>
      <c r="K90" s="1"/>
      <c r="L90" s="20"/>
      <c r="M90" s="224"/>
    </row>
    <row r="91" spans="2:14" ht="15" customHeight="1" x14ac:dyDescent="0.25">
      <c r="B91" s="1"/>
      <c r="C91" s="1" t="s">
        <v>49</v>
      </c>
      <c r="D91" s="1" t="s">
        <v>2905</v>
      </c>
      <c r="G91" s="1"/>
      <c r="H91" s="1"/>
      <c r="I91" s="1"/>
      <c r="J91" s="1"/>
      <c r="K91" s="1"/>
      <c r="L91" s="20"/>
      <c r="M91" s="20"/>
    </row>
    <row r="92" spans="2:14" ht="15" x14ac:dyDescent="0.25">
      <c r="B92" s="1"/>
      <c r="C92" s="1" t="s">
        <v>2906</v>
      </c>
      <c r="D92" s="23"/>
      <c r="E92" s="23"/>
      <c r="F92" s="1"/>
      <c r="G92" s="1"/>
      <c r="H92" s="1"/>
      <c r="I92" s="1"/>
      <c r="J92" s="1"/>
      <c r="K92" s="1"/>
      <c r="L92" s="20"/>
      <c r="M92" s="20"/>
    </row>
    <row r="93" spans="2:14" ht="15" x14ac:dyDescent="0.25">
      <c r="B93" s="1"/>
      <c r="C93" s="1" t="s">
        <v>2908</v>
      </c>
      <c r="D93" s="3"/>
      <c r="E93" s="3"/>
      <c r="F93" s="1"/>
      <c r="G93" s="1"/>
      <c r="H93" s="1"/>
      <c r="I93" s="1"/>
      <c r="J93" s="1"/>
      <c r="K93" s="1"/>
      <c r="L93" s="20"/>
      <c r="M93" s="20"/>
    </row>
    <row r="94" spans="2:14" s="45" customFormat="1" ht="15" x14ac:dyDescent="0.25">
      <c r="B94" s="1"/>
      <c r="C94" s="1" t="s">
        <v>2907</v>
      </c>
      <c r="D94" s="23"/>
      <c r="E94" s="23"/>
      <c r="F94" s="1"/>
      <c r="G94" s="1"/>
      <c r="H94" s="1"/>
      <c r="I94" s="1"/>
      <c r="J94" s="1"/>
      <c r="K94" s="1"/>
      <c r="L94" s="20"/>
      <c r="M94" s="20"/>
    </row>
    <row r="95" spans="2:14" s="45" customFormat="1" ht="15" x14ac:dyDescent="0.25">
      <c r="B95" s="1"/>
      <c r="C95" s="1" t="s">
        <v>1868</v>
      </c>
      <c r="D95" s="1"/>
      <c r="E95" s="1"/>
      <c r="F95" s="1"/>
      <c r="G95" s="1"/>
      <c r="H95" s="1"/>
      <c r="I95" s="1"/>
      <c r="J95" s="1"/>
      <c r="K95" s="1"/>
      <c r="L95" s="20"/>
      <c r="M95" s="20"/>
    </row>
    <row r="96" spans="2:14" s="45" customFormat="1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20"/>
      <c r="M96" s="20"/>
    </row>
    <row r="97" spans="2:13" s="45" customFormat="1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20"/>
      <c r="M97" s="20"/>
    </row>
    <row r="98" spans="2:13" s="45" customFormat="1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20"/>
      <c r="M98" s="20"/>
    </row>
    <row r="99" spans="2:13" s="45" customFormat="1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20"/>
      <c r="M99" s="20"/>
    </row>
    <row r="100" spans="2:13" s="45" customFormat="1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0"/>
      <c r="M100" s="20"/>
    </row>
    <row r="101" spans="2:13" s="45" customFormat="1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0"/>
      <c r="M101" s="20"/>
    </row>
    <row r="102" spans="2:13" s="45" customFormat="1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0"/>
      <c r="M102" s="20"/>
    </row>
    <row r="103" spans="2:13" s="45" customFormat="1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0"/>
      <c r="M103" s="20"/>
    </row>
    <row r="104" spans="2:13" s="45" customFormat="1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0"/>
      <c r="M104" s="20"/>
    </row>
    <row r="105" spans="2:13" s="45" customFormat="1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0"/>
      <c r="M105" s="20"/>
    </row>
    <row r="106" spans="2:13" s="45" customFormat="1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0"/>
      <c r="M106" s="20"/>
    </row>
    <row r="107" spans="2:13" s="45" customFormat="1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0"/>
      <c r="M107" s="20"/>
    </row>
    <row r="108" spans="2:13" s="45" customFormat="1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0"/>
      <c r="M108" s="20"/>
    </row>
    <row r="109" spans="2:13" s="45" customFormat="1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0"/>
      <c r="M109" s="20"/>
    </row>
    <row r="110" spans="2:13" s="45" customFormat="1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0"/>
      <c r="M110" s="20"/>
    </row>
    <row r="111" spans="2:13" s="45" customFormat="1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0"/>
      <c r="M111" s="20"/>
    </row>
    <row r="112" spans="2:13" s="45" customFormat="1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0"/>
      <c r="M112" s="20"/>
    </row>
    <row r="113" spans="2:13" s="45" customFormat="1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0"/>
      <c r="M113" s="20"/>
    </row>
    <row r="114" spans="2:13" s="45" customFormat="1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0"/>
      <c r="M114" s="20"/>
    </row>
    <row r="115" spans="2:13" s="45" customFormat="1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"/>
      <c r="M115" s="20"/>
    </row>
    <row r="359" ht="8.25" customHeight="1" x14ac:dyDescent="0.2"/>
    <row r="361" ht="8.25" customHeight="1" x14ac:dyDescent="0.2"/>
    <row r="363" ht="9" customHeight="1" x14ac:dyDescent="0.2"/>
    <row r="365" ht="7.5" customHeight="1" x14ac:dyDescent="0.2"/>
    <row r="367" ht="6.75" customHeight="1" x14ac:dyDescent="0.2"/>
    <row r="369" ht="7.5" customHeight="1" x14ac:dyDescent="0.2"/>
    <row r="371" ht="9" customHeight="1" x14ac:dyDescent="0.2"/>
    <row r="373" ht="7.5" customHeight="1" x14ac:dyDescent="0.2"/>
    <row r="375" ht="8.25" customHeight="1" x14ac:dyDescent="0.2"/>
  </sheetData>
  <autoFilter ref="B16:N86" xr:uid="{00000000-0009-0000-0000-000001000000}">
    <filterColumn colId="1" showButton="0"/>
    <filterColumn colId="5" showButton="0"/>
    <filterColumn colId="7" showButton="0"/>
  </autoFilter>
  <mergeCells count="207">
    <mergeCell ref="C19:D19"/>
    <mergeCell ref="G19:H19"/>
    <mergeCell ref="I19:J19"/>
    <mergeCell ref="C20:D20"/>
    <mergeCell ref="G20:H20"/>
    <mergeCell ref="I20:J20"/>
    <mergeCell ref="E12:F12"/>
    <mergeCell ref="L14:M14"/>
    <mergeCell ref="C16:D16"/>
    <mergeCell ref="G16:H16"/>
    <mergeCell ref="I16:J16"/>
    <mergeCell ref="C18:D18"/>
    <mergeCell ref="G18:H18"/>
    <mergeCell ref="I18:J18"/>
    <mergeCell ref="C23:D23"/>
    <mergeCell ref="G23:H23"/>
    <mergeCell ref="I23:J23"/>
    <mergeCell ref="C24:D24"/>
    <mergeCell ref="G24:H24"/>
    <mergeCell ref="I24:J24"/>
    <mergeCell ref="C21:D21"/>
    <mergeCell ref="G21:H21"/>
    <mergeCell ref="I21:J21"/>
    <mergeCell ref="C22:D22"/>
    <mergeCell ref="G22:H22"/>
    <mergeCell ref="I22:J22"/>
    <mergeCell ref="C27:D27"/>
    <mergeCell ref="G27:H27"/>
    <mergeCell ref="I27:J27"/>
    <mergeCell ref="C28:D28"/>
    <mergeCell ref="G28:H28"/>
    <mergeCell ref="I28:J28"/>
    <mergeCell ref="C25:D25"/>
    <mergeCell ref="G25:H25"/>
    <mergeCell ref="I25:J25"/>
    <mergeCell ref="C26:D26"/>
    <mergeCell ref="G26:H26"/>
    <mergeCell ref="I26:J26"/>
    <mergeCell ref="C43:D43"/>
    <mergeCell ref="G43:H43"/>
    <mergeCell ref="I43:J43"/>
    <mergeCell ref="C39:D39"/>
    <mergeCell ref="G39:H39"/>
    <mergeCell ref="I39:J39"/>
    <mergeCell ref="C40:D40"/>
    <mergeCell ref="C29:D29"/>
    <mergeCell ref="G29:H29"/>
    <mergeCell ref="I29:J29"/>
    <mergeCell ref="C37:D37"/>
    <mergeCell ref="G37:H37"/>
    <mergeCell ref="I37:J37"/>
    <mergeCell ref="C33:D33"/>
    <mergeCell ref="G33:H33"/>
    <mergeCell ref="I33:J33"/>
    <mergeCell ref="C34:D34"/>
    <mergeCell ref="G40:H40"/>
    <mergeCell ref="I40:J40"/>
    <mergeCell ref="C41:D41"/>
    <mergeCell ref="G41:H41"/>
    <mergeCell ref="I41:J41"/>
    <mergeCell ref="C42:D42"/>
    <mergeCell ref="G42:H42"/>
    <mergeCell ref="C47:D47"/>
    <mergeCell ref="G47:H47"/>
    <mergeCell ref="I47:J47"/>
    <mergeCell ref="C48:D48"/>
    <mergeCell ref="G48:H48"/>
    <mergeCell ref="I48:J48"/>
    <mergeCell ref="C44:D44"/>
    <mergeCell ref="G44:H44"/>
    <mergeCell ref="I44:J44"/>
    <mergeCell ref="C46:D46"/>
    <mergeCell ref="G46:H46"/>
    <mergeCell ref="I46:J46"/>
    <mergeCell ref="C51:D51"/>
    <mergeCell ref="G51:H51"/>
    <mergeCell ref="I51:J51"/>
    <mergeCell ref="C52:D52"/>
    <mergeCell ref="G52:H52"/>
    <mergeCell ref="I52:J52"/>
    <mergeCell ref="C49:D49"/>
    <mergeCell ref="G49:H49"/>
    <mergeCell ref="I49:J49"/>
    <mergeCell ref="C50:D50"/>
    <mergeCell ref="G50:H50"/>
    <mergeCell ref="I50:J50"/>
    <mergeCell ref="C55:D55"/>
    <mergeCell ref="G55:H55"/>
    <mergeCell ref="I55:J55"/>
    <mergeCell ref="C56:D56"/>
    <mergeCell ref="G56:H56"/>
    <mergeCell ref="I56:J56"/>
    <mergeCell ref="C53:D53"/>
    <mergeCell ref="G53:H53"/>
    <mergeCell ref="I53:J53"/>
    <mergeCell ref="C54:D54"/>
    <mergeCell ref="G54:H54"/>
    <mergeCell ref="I54:J54"/>
    <mergeCell ref="C59:D59"/>
    <mergeCell ref="G59:H59"/>
    <mergeCell ref="I59:J59"/>
    <mergeCell ref="C60:D60"/>
    <mergeCell ref="G60:H60"/>
    <mergeCell ref="I60:J60"/>
    <mergeCell ref="C57:D57"/>
    <mergeCell ref="G57:H57"/>
    <mergeCell ref="I57:J57"/>
    <mergeCell ref="C58:D58"/>
    <mergeCell ref="G58:H58"/>
    <mergeCell ref="I58:J58"/>
    <mergeCell ref="C64:D64"/>
    <mergeCell ref="G64:H64"/>
    <mergeCell ref="I64:J64"/>
    <mergeCell ref="C65:D65"/>
    <mergeCell ref="G65:H65"/>
    <mergeCell ref="I65:J65"/>
    <mergeCell ref="C61:D61"/>
    <mergeCell ref="G61:H61"/>
    <mergeCell ref="I61:J61"/>
    <mergeCell ref="C63:D63"/>
    <mergeCell ref="G63:H63"/>
    <mergeCell ref="I63:J63"/>
    <mergeCell ref="C68:D68"/>
    <mergeCell ref="G68:H68"/>
    <mergeCell ref="I68:J68"/>
    <mergeCell ref="C69:D69"/>
    <mergeCell ref="G69:H69"/>
    <mergeCell ref="I69:J69"/>
    <mergeCell ref="C66:D66"/>
    <mergeCell ref="G66:H66"/>
    <mergeCell ref="I66:J66"/>
    <mergeCell ref="C67:D67"/>
    <mergeCell ref="G67:H67"/>
    <mergeCell ref="I67:J67"/>
    <mergeCell ref="C72:D72"/>
    <mergeCell ref="G72:H72"/>
    <mergeCell ref="I72:J72"/>
    <mergeCell ref="C73:D73"/>
    <mergeCell ref="G73:H73"/>
    <mergeCell ref="I73:J73"/>
    <mergeCell ref="C70:D70"/>
    <mergeCell ref="G70:H70"/>
    <mergeCell ref="I70:J70"/>
    <mergeCell ref="C71:D71"/>
    <mergeCell ref="G71:H71"/>
    <mergeCell ref="I71:J71"/>
    <mergeCell ref="C76:D76"/>
    <mergeCell ref="G76:H76"/>
    <mergeCell ref="I76:J76"/>
    <mergeCell ref="C77:D77"/>
    <mergeCell ref="G77:H77"/>
    <mergeCell ref="I77:J77"/>
    <mergeCell ref="C74:D74"/>
    <mergeCell ref="G74:H74"/>
    <mergeCell ref="I74:J74"/>
    <mergeCell ref="C75:D75"/>
    <mergeCell ref="G75:H75"/>
    <mergeCell ref="I75:J75"/>
    <mergeCell ref="I82:J82"/>
    <mergeCell ref="C83:D83"/>
    <mergeCell ref="G83:H83"/>
    <mergeCell ref="I83:J83"/>
    <mergeCell ref="C78:D78"/>
    <mergeCell ref="G78:H78"/>
    <mergeCell ref="I78:J78"/>
    <mergeCell ref="C81:D81"/>
    <mergeCell ref="G81:H81"/>
    <mergeCell ref="I81:J81"/>
    <mergeCell ref="C79:D79"/>
    <mergeCell ref="G79:H79"/>
    <mergeCell ref="I79:J79"/>
    <mergeCell ref="B89:K89"/>
    <mergeCell ref="C30:D30"/>
    <mergeCell ref="G30:H30"/>
    <mergeCell ref="I30:J30"/>
    <mergeCell ref="C31:D31"/>
    <mergeCell ref="G31:H31"/>
    <mergeCell ref="I31:J31"/>
    <mergeCell ref="C32:D32"/>
    <mergeCell ref="G32:H32"/>
    <mergeCell ref="I32:J32"/>
    <mergeCell ref="C87:D87"/>
    <mergeCell ref="G87:H87"/>
    <mergeCell ref="I87:J87"/>
    <mergeCell ref="C86:D86"/>
    <mergeCell ref="G86:H86"/>
    <mergeCell ref="I86:J86"/>
    <mergeCell ref="C84:D84"/>
    <mergeCell ref="G84:H84"/>
    <mergeCell ref="I84:J84"/>
    <mergeCell ref="C85:D85"/>
    <mergeCell ref="G85:H85"/>
    <mergeCell ref="I85:J85"/>
    <mergeCell ref="C82:D82"/>
    <mergeCell ref="G82:H82"/>
    <mergeCell ref="I42:J42"/>
    <mergeCell ref="G34:H34"/>
    <mergeCell ref="I34:J34"/>
    <mergeCell ref="C35:D35"/>
    <mergeCell ref="G35:H35"/>
    <mergeCell ref="I35:J35"/>
    <mergeCell ref="C36:D36"/>
    <mergeCell ref="G36:H36"/>
    <mergeCell ref="I36:J36"/>
    <mergeCell ref="C38:D38"/>
    <mergeCell ref="G38:H38"/>
    <mergeCell ref="I38:J38"/>
  </mergeCells>
  <hyperlinks>
    <hyperlink ref="L4" r:id="rId1" xr:uid="{00000000-0004-0000-0100-000000000000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3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7" customWidth="1"/>
    <col min="5" max="5" width="3.140625" hidden="1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9.425781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2892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250277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2899</v>
      </c>
      <c r="E18" s="368"/>
      <c r="F18" s="124" t="s">
        <v>2900</v>
      </c>
      <c r="G18" s="369">
        <v>4100121499</v>
      </c>
      <c r="H18" s="370"/>
      <c r="I18" s="371" t="s">
        <v>1468</v>
      </c>
      <c r="J18" s="372"/>
      <c r="K18" s="369" t="s">
        <v>1009</v>
      </c>
      <c r="L18" s="368"/>
      <c r="M18" s="7" t="s">
        <v>622</v>
      </c>
      <c r="N18" s="8">
        <v>85</v>
      </c>
      <c r="O18" s="82">
        <v>3.36</v>
      </c>
      <c r="P18" s="60">
        <v>1</v>
      </c>
    </row>
    <row r="19" spans="1:16" ht="15" x14ac:dyDescent="0.25">
      <c r="A19" s="1"/>
      <c r="B19" s="416"/>
      <c r="C19" s="417"/>
      <c r="D19" s="367" t="s">
        <v>2899</v>
      </c>
      <c r="E19" s="368"/>
      <c r="F19" s="124" t="s">
        <v>2900</v>
      </c>
      <c r="G19" s="369">
        <v>4100121499</v>
      </c>
      <c r="H19" s="370"/>
      <c r="I19" s="371" t="s">
        <v>1468</v>
      </c>
      <c r="J19" s="372"/>
      <c r="K19" s="369" t="s">
        <v>1009</v>
      </c>
      <c r="L19" s="368"/>
      <c r="M19" s="7" t="s">
        <v>622</v>
      </c>
      <c r="N19" s="8">
        <v>90</v>
      </c>
      <c r="O19" s="83"/>
      <c r="P19" s="60">
        <v>2</v>
      </c>
    </row>
    <row r="20" spans="1:16" ht="15" x14ac:dyDescent="0.25">
      <c r="A20" s="1"/>
      <c r="B20" s="416"/>
      <c r="C20" s="417"/>
      <c r="D20" s="367" t="s">
        <v>2899</v>
      </c>
      <c r="E20" s="368"/>
      <c r="F20" s="124" t="s">
        <v>2900</v>
      </c>
      <c r="G20" s="369">
        <v>4100121499</v>
      </c>
      <c r="H20" s="370"/>
      <c r="I20" s="371" t="s">
        <v>1468</v>
      </c>
      <c r="J20" s="372"/>
      <c r="K20" s="369" t="s">
        <v>1009</v>
      </c>
      <c r="L20" s="368"/>
      <c r="M20" s="7" t="s">
        <v>622</v>
      </c>
      <c r="N20" s="8">
        <v>95</v>
      </c>
      <c r="O20" s="83"/>
      <c r="P20" s="60">
        <v>2</v>
      </c>
    </row>
    <row r="21" spans="1:16" ht="15" x14ac:dyDescent="0.25">
      <c r="A21" s="1"/>
      <c r="B21" s="416"/>
      <c r="C21" s="417"/>
      <c r="D21" s="367" t="s">
        <v>2899</v>
      </c>
      <c r="E21" s="368"/>
      <c r="F21" s="124" t="s">
        <v>2900</v>
      </c>
      <c r="G21" s="369">
        <v>4100121499</v>
      </c>
      <c r="H21" s="370"/>
      <c r="I21" s="371" t="s">
        <v>1468</v>
      </c>
      <c r="J21" s="372"/>
      <c r="K21" s="369" t="s">
        <v>1009</v>
      </c>
      <c r="L21" s="368"/>
      <c r="M21" s="7" t="s">
        <v>622</v>
      </c>
      <c r="N21" s="8">
        <v>100</v>
      </c>
      <c r="O21" s="83"/>
      <c r="P21" s="60">
        <v>2</v>
      </c>
    </row>
    <row r="22" spans="1:16" ht="15" x14ac:dyDescent="0.25">
      <c r="A22" s="1"/>
      <c r="B22" s="416"/>
      <c r="C22" s="417"/>
      <c r="D22" s="367" t="s">
        <v>2899</v>
      </c>
      <c r="E22" s="368"/>
      <c r="F22" s="124" t="s">
        <v>2900</v>
      </c>
      <c r="G22" s="369">
        <v>4100121499</v>
      </c>
      <c r="H22" s="370"/>
      <c r="I22" s="371" t="s">
        <v>1468</v>
      </c>
      <c r="J22" s="372"/>
      <c r="K22" s="369" t="s">
        <v>1009</v>
      </c>
      <c r="L22" s="368"/>
      <c r="M22" s="7" t="s">
        <v>387</v>
      </c>
      <c r="N22" s="8">
        <v>85</v>
      </c>
      <c r="O22" s="83"/>
      <c r="P22" s="60">
        <v>1</v>
      </c>
    </row>
    <row r="23" spans="1:16" ht="15" x14ac:dyDescent="0.25">
      <c r="A23" s="1"/>
      <c r="B23" s="416"/>
      <c r="C23" s="417"/>
      <c r="D23" s="367" t="s">
        <v>2899</v>
      </c>
      <c r="E23" s="368"/>
      <c r="F23" s="124" t="s">
        <v>2900</v>
      </c>
      <c r="G23" s="369">
        <v>4100121499</v>
      </c>
      <c r="H23" s="370"/>
      <c r="I23" s="371" t="s">
        <v>1468</v>
      </c>
      <c r="J23" s="372"/>
      <c r="K23" s="369" t="s">
        <v>1009</v>
      </c>
      <c r="L23" s="368"/>
      <c r="M23" s="7" t="s">
        <v>387</v>
      </c>
      <c r="N23" s="8">
        <v>90</v>
      </c>
      <c r="O23" s="83"/>
      <c r="P23" s="60">
        <v>2</v>
      </c>
    </row>
    <row r="24" spans="1:16" ht="15" x14ac:dyDescent="0.25">
      <c r="A24" s="1"/>
      <c r="B24" s="416"/>
      <c r="C24" s="417"/>
      <c r="D24" s="367" t="s">
        <v>2899</v>
      </c>
      <c r="E24" s="368"/>
      <c r="F24" s="124" t="s">
        <v>2900</v>
      </c>
      <c r="G24" s="369">
        <v>4100121499</v>
      </c>
      <c r="H24" s="370"/>
      <c r="I24" s="371" t="s">
        <v>1468</v>
      </c>
      <c r="J24" s="372"/>
      <c r="K24" s="369" t="s">
        <v>1009</v>
      </c>
      <c r="L24" s="368"/>
      <c r="M24" s="7" t="s">
        <v>387</v>
      </c>
      <c r="N24" s="8">
        <v>95</v>
      </c>
      <c r="O24" s="83"/>
      <c r="P24" s="60">
        <v>2</v>
      </c>
    </row>
    <row r="25" spans="1:16" ht="15" x14ac:dyDescent="0.25">
      <c r="A25" s="1"/>
      <c r="B25" s="365"/>
      <c r="C25" s="366"/>
      <c r="D25" s="367" t="s">
        <v>2899</v>
      </c>
      <c r="E25" s="368"/>
      <c r="F25" s="124" t="s">
        <v>2900</v>
      </c>
      <c r="G25" s="369">
        <v>4100121499</v>
      </c>
      <c r="H25" s="370"/>
      <c r="I25" s="371" t="s">
        <v>1468</v>
      </c>
      <c r="J25" s="372"/>
      <c r="K25" s="369" t="s">
        <v>1009</v>
      </c>
      <c r="L25" s="368"/>
      <c r="M25" s="7" t="s">
        <v>387</v>
      </c>
      <c r="N25" s="8">
        <v>100</v>
      </c>
      <c r="O25" s="84"/>
      <c r="P25" s="60">
        <v>2</v>
      </c>
    </row>
    <row r="26" spans="1:16" ht="15" x14ac:dyDescent="0.25">
      <c r="A26" s="1"/>
      <c r="B26" s="375">
        <v>2</v>
      </c>
      <c r="C26" s="376"/>
      <c r="D26" s="367" t="s">
        <v>2466</v>
      </c>
      <c r="E26" s="368"/>
      <c r="F26" s="124" t="s">
        <v>2900</v>
      </c>
      <c r="G26" s="369">
        <v>4100121501</v>
      </c>
      <c r="H26" s="370"/>
      <c r="I26" s="371" t="s">
        <v>2467</v>
      </c>
      <c r="J26" s="372"/>
      <c r="K26" s="369" t="s">
        <v>1009</v>
      </c>
      <c r="L26" s="368"/>
      <c r="M26" s="7" t="s">
        <v>382</v>
      </c>
      <c r="N26" s="8"/>
      <c r="O26" s="81">
        <v>8.3000000000000007</v>
      </c>
      <c r="P26" s="60">
        <v>12</v>
      </c>
    </row>
    <row r="27" spans="1:16" ht="15" x14ac:dyDescent="0.25">
      <c r="A27" s="1"/>
      <c r="B27" s="375">
        <v>3</v>
      </c>
      <c r="C27" s="376"/>
      <c r="D27" s="367" t="s">
        <v>2466</v>
      </c>
      <c r="E27" s="368"/>
      <c r="F27" s="124" t="s">
        <v>2900</v>
      </c>
      <c r="G27" s="369">
        <v>4100121501</v>
      </c>
      <c r="H27" s="370"/>
      <c r="I27" s="371" t="s">
        <v>2467</v>
      </c>
      <c r="J27" s="372"/>
      <c r="K27" s="369" t="s">
        <v>1009</v>
      </c>
      <c r="L27" s="368"/>
      <c r="M27" s="7" t="s">
        <v>382</v>
      </c>
      <c r="N27" s="8"/>
      <c r="O27" s="81">
        <v>8.9</v>
      </c>
      <c r="P27" s="60">
        <v>13</v>
      </c>
    </row>
    <row r="28" spans="1:16" ht="15" x14ac:dyDescent="0.25">
      <c r="A28" s="1"/>
      <c r="B28" s="375">
        <v>4</v>
      </c>
      <c r="C28" s="376"/>
      <c r="D28" s="367" t="s">
        <v>2466</v>
      </c>
      <c r="E28" s="368"/>
      <c r="F28" s="124" t="s">
        <v>2900</v>
      </c>
      <c r="G28" s="369">
        <v>4100121502</v>
      </c>
      <c r="H28" s="370"/>
      <c r="I28" s="371" t="s">
        <v>2467</v>
      </c>
      <c r="J28" s="372"/>
      <c r="K28" s="369" t="s">
        <v>1009</v>
      </c>
      <c r="L28" s="368"/>
      <c r="M28" s="7" t="s">
        <v>2891</v>
      </c>
      <c r="N28" s="8"/>
      <c r="O28" s="81">
        <v>7.4</v>
      </c>
      <c r="P28" s="60">
        <v>10</v>
      </c>
    </row>
    <row r="29" spans="1:16" ht="15" x14ac:dyDescent="0.25">
      <c r="A29" s="1"/>
      <c r="B29" s="76"/>
      <c r="C29" s="65"/>
      <c r="D29" s="50"/>
      <c r="E29" s="61"/>
      <c r="F29" s="61"/>
      <c r="G29" s="50"/>
      <c r="H29" s="62"/>
      <c r="I29" s="63"/>
      <c r="J29" s="62"/>
      <c r="K29" s="50"/>
      <c r="L29" s="61"/>
      <c r="M29" s="8"/>
      <c r="N29" s="8"/>
      <c r="O29" s="162"/>
      <c r="P29" s="60"/>
    </row>
    <row r="30" spans="1:16" ht="15" x14ac:dyDescent="0.25">
      <c r="A30" s="1"/>
      <c r="B30" s="76"/>
      <c r="C30" s="65"/>
      <c r="D30" s="392"/>
      <c r="E30" s="393"/>
      <c r="F30" s="393"/>
      <c r="G30" s="393"/>
      <c r="H30" s="393"/>
      <c r="I30" s="393"/>
      <c r="J30" s="62"/>
      <c r="K30" s="50"/>
      <c r="L30" s="61"/>
      <c r="M30" s="8"/>
      <c r="N30" s="8"/>
      <c r="O30" s="139">
        <f>SUM(O18:O28)</f>
        <v>27.96</v>
      </c>
      <c r="P30" s="60"/>
    </row>
    <row r="31" spans="1:16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79"/>
      <c r="O31" s="75"/>
      <c r="P31" s="73">
        <f>SUM(P18:P29)</f>
        <v>49</v>
      </c>
    </row>
    <row r="32" spans="1:16" ht="15" x14ac:dyDescent="0.25">
      <c r="A32" s="1"/>
      <c r="B32" s="20"/>
      <c r="C32" s="45"/>
      <c r="D32" s="20"/>
      <c r="E32" s="45"/>
      <c r="F32" s="45"/>
      <c r="G32" s="20"/>
      <c r="I32" s="3"/>
      <c r="K32" s="20"/>
      <c r="L32" s="45"/>
      <c r="M32" s="1"/>
      <c r="N32" s="1"/>
      <c r="O32" s="86"/>
    </row>
    <row r="33" spans="1:15" ht="3.75" customHeight="1" x14ac:dyDescent="0.25">
      <c r="A33" s="1"/>
      <c r="B33" s="1"/>
      <c r="C33" s="1"/>
      <c r="D33" s="17"/>
      <c r="E33" s="20"/>
      <c r="F33" s="20"/>
      <c r="G33" s="20"/>
      <c r="H33" s="3"/>
      <c r="I33" s="3"/>
      <c r="J33" s="1"/>
      <c r="K33" s="1"/>
      <c r="L33" s="1"/>
      <c r="M33" s="1"/>
      <c r="N33" s="1"/>
      <c r="O33" s="1"/>
    </row>
    <row r="34" spans="1:15" ht="15" customHeight="1" x14ac:dyDescent="0.25">
      <c r="A34" s="1"/>
      <c r="B34" s="1"/>
      <c r="C34" s="1"/>
      <c r="D34" s="1" t="s">
        <v>49</v>
      </c>
      <c r="E34" s="1" t="s">
        <v>2871</v>
      </c>
      <c r="F34" s="232" t="s">
        <v>2901</v>
      </c>
      <c r="G34" s="233"/>
      <c r="I34" s="1"/>
      <c r="J34" s="1"/>
      <c r="K34" s="1"/>
      <c r="L34" s="1"/>
      <c r="M34" s="1"/>
      <c r="N34" s="1"/>
      <c r="O34" s="1"/>
    </row>
    <row r="35" spans="1:15" ht="15" customHeight="1" x14ac:dyDescent="0.25">
      <c r="A35" s="1"/>
      <c r="B35" s="1"/>
      <c r="C35" s="1"/>
      <c r="D35" s="1" t="s">
        <v>1745</v>
      </c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</row>
    <row r="36" spans="1:15" ht="15" customHeight="1" x14ac:dyDescent="0.25">
      <c r="A36" s="1"/>
      <c r="B36" s="1"/>
      <c r="C36" s="1"/>
      <c r="D36" s="1" t="s">
        <v>2902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autoFilter ref="B16:P28" xr:uid="{00000000-0009-0000-0000-000002000000}">
    <filterColumn colId="0" showButton="0"/>
    <filterColumn colId="2" showButton="0"/>
    <filterColumn colId="5" showButton="0"/>
    <filterColumn colId="7" showButton="0"/>
    <filterColumn colId="9" showButton="0"/>
  </autoFilter>
  <mergeCells count="67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B26:C26"/>
    <mergeCell ref="D26:E26"/>
    <mergeCell ref="G26:H26"/>
    <mergeCell ref="I26:J26"/>
    <mergeCell ref="K26:L26"/>
    <mergeCell ref="B28:C28"/>
    <mergeCell ref="D28:E28"/>
    <mergeCell ref="G28:H28"/>
    <mergeCell ref="I28:J28"/>
    <mergeCell ref="K28:L28"/>
    <mergeCell ref="B31:M3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D30:I30"/>
    <mergeCell ref="B27:C27"/>
    <mergeCell ref="D27:E27"/>
    <mergeCell ref="G27:H27"/>
    <mergeCell ref="I27:J27"/>
    <mergeCell ref="K27:L27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</mergeCells>
  <hyperlinks>
    <hyperlink ref="N4" r:id="rId1" xr:uid="{00000000-0004-0000-0200-000000000000}"/>
  </hyperlinks>
  <pageMargins left="3.937007874015748E-2" right="3.937007874015748E-2" top="0.11811023622047245" bottom="0.11811023622047245" header="0" footer="0"/>
  <pageSetup paperSize="9" scale="76" orientation="portrait" r:id="rId2"/>
  <headerFooter alignWithMargins="0"/>
  <drawing r:id="rId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09"/>
  <sheetViews>
    <sheetView workbookViewId="0">
      <selection activeCell="F18" sqref="F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2892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250276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SUM(N18:N23)+10.8</f>
        <v>54.84</v>
      </c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2896</v>
      </c>
      <c r="G18" s="369">
        <v>4100121483</v>
      </c>
      <c r="H18" s="370"/>
      <c r="I18" s="371" t="s">
        <v>2467</v>
      </c>
      <c r="J18" s="372"/>
      <c r="K18" s="124" t="s">
        <v>76</v>
      </c>
      <c r="L18" s="7" t="s">
        <v>387</v>
      </c>
      <c r="M18" s="8"/>
      <c r="N18" s="81">
        <v>7.34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2896</v>
      </c>
      <c r="G19" s="369">
        <v>4100121483</v>
      </c>
      <c r="H19" s="370"/>
      <c r="I19" s="371" t="s">
        <v>2467</v>
      </c>
      <c r="J19" s="372"/>
      <c r="K19" s="124" t="s">
        <v>76</v>
      </c>
      <c r="L19" s="7" t="s">
        <v>387</v>
      </c>
      <c r="M19" s="8"/>
      <c r="N19" s="81">
        <v>7.34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2896</v>
      </c>
      <c r="G20" s="369">
        <v>4100121483</v>
      </c>
      <c r="H20" s="370"/>
      <c r="I20" s="371" t="s">
        <v>2467</v>
      </c>
      <c r="J20" s="372"/>
      <c r="K20" s="124" t="s">
        <v>76</v>
      </c>
      <c r="L20" s="7" t="s">
        <v>387</v>
      </c>
      <c r="M20" s="8"/>
      <c r="N20" s="81">
        <v>7.34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2896</v>
      </c>
      <c r="G21" s="369">
        <v>4100121483</v>
      </c>
      <c r="H21" s="370"/>
      <c r="I21" s="371" t="s">
        <v>2467</v>
      </c>
      <c r="J21" s="372"/>
      <c r="K21" s="124" t="s">
        <v>76</v>
      </c>
      <c r="L21" s="7" t="s">
        <v>387</v>
      </c>
      <c r="M21" s="8"/>
      <c r="N21" s="81">
        <v>7.34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2896</v>
      </c>
      <c r="G22" s="369">
        <v>4100121483</v>
      </c>
      <c r="H22" s="370"/>
      <c r="I22" s="371" t="s">
        <v>2467</v>
      </c>
      <c r="J22" s="372"/>
      <c r="K22" s="124" t="s">
        <v>76</v>
      </c>
      <c r="L22" s="7" t="s">
        <v>387</v>
      </c>
      <c r="M22" s="8"/>
      <c r="N22" s="81">
        <v>7.34</v>
      </c>
      <c r="O22" s="60">
        <v>10</v>
      </c>
    </row>
    <row r="23" spans="1:15" ht="15" customHeight="1" x14ac:dyDescent="0.25">
      <c r="B23" s="375">
        <v>6</v>
      </c>
      <c r="C23" s="376"/>
      <c r="D23" s="367" t="s">
        <v>2466</v>
      </c>
      <c r="E23" s="368"/>
      <c r="F23" s="9" t="s">
        <v>2896</v>
      </c>
      <c r="G23" s="369">
        <v>4100121483</v>
      </c>
      <c r="H23" s="370"/>
      <c r="I23" s="371" t="s">
        <v>2467</v>
      </c>
      <c r="J23" s="372"/>
      <c r="K23" s="124" t="s">
        <v>76</v>
      </c>
      <c r="L23" s="7" t="s">
        <v>387</v>
      </c>
      <c r="M23" s="8"/>
      <c r="N23" s="81">
        <v>7.34</v>
      </c>
      <c r="O23" s="60">
        <v>10</v>
      </c>
    </row>
    <row r="24" spans="1:15" ht="15" x14ac:dyDescent="0.25">
      <c r="A24" s="1"/>
      <c r="B24" s="365"/>
      <c r="C24" s="366"/>
      <c r="D24" s="367"/>
      <c r="E24" s="368"/>
      <c r="F24" s="122"/>
      <c r="G24" s="369"/>
      <c r="H24" s="370"/>
      <c r="I24" s="391"/>
      <c r="J24" s="370"/>
      <c r="K24" s="124"/>
      <c r="L24" s="7"/>
      <c r="M24" s="1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8"/>
      <c r="M25" s="8"/>
      <c r="N25" s="139">
        <f>SUM(N18:N23)</f>
        <v>44.040000000000006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60</v>
      </c>
    </row>
    <row r="27" spans="1:15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1" t="s">
        <v>2897</v>
      </c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2898</v>
      </c>
      <c r="E30" s="3"/>
      <c r="F30" s="3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1082</v>
      </c>
      <c r="E31" s="23"/>
      <c r="F31" s="23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1083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39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18:C18"/>
    <mergeCell ref="D18:E18"/>
    <mergeCell ref="G18:H18"/>
    <mergeCell ref="I18:J18"/>
    <mergeCell ref="B19:C19"/>
    <mergeCell ref="D19:E19"/>
    <mergeCell ref="G19:H19"/>
    <mergeCell ref="I19:J19"/>
    <mergeCell ref="B20:C20"/>
    <mergeCell ref="D20:E20"/>
    <mergeCell ref="G20:H20"/>
    <mergeCell ref="I20:J20"/>
    <mergeCell ref="B24:C24"/>
    <mergeCell ref="D24:E24"/>
    <mergeCell ref="G24:H24"/>
    <mergeCell ref="I24:J24"/>
    <mergeCell ref="B23:C23"/>
    <mergeCell ref="D23:E23"/>
    <mergeCell ref="G23:H23"/>
    <mergeCell ref="I23:J23"/>
    <mergeCell ref="D25:I25"/>
    <mergeCell ref="B26:L26"/>
    <mergeCell ref="B21:C21"/>
    <mergeCell ref="D21:E21"/>
    <mergeCell ref="G21:H21"/>
    <mergeCell ref="I21:J21"/>
    <mergeCell ref="B22:C22"/>
    <mergeCell ref="D22:E22"/>
    <mergeCell ref="G22:H22"/>
    <mergeCell ref="I22:J22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34"/>
  <sheetViews>
    <sheetView topLeftCell="A17" workbookViewId="0">
      <selection activeCell="E45" sqref="E4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2892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250275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70">
        <f>SUM(O18:O32)+9.34</f>
        <v>98.100000000000023</v>
      </c>
      <c r="P17" s="60"/>
    </row>
    <row r="18" spans="1:16" ht="15" customHeight="1" x14ac:dyDescent="0.25">
      <c r="B18" s="378">
        <v>1</v>
      </c>
      <c r="C18" s="379"/>
      <c r="D18" s="351" t="s">
        <v>480</v>
      </c>
      <c r="E18" s="352"/>
      <c r="F18" s="214" t="s">
        <v>2890</v>
      </c>
      <c r="G18" s="355">
        <v>4100121480</v>
      </c>
      <c r="H18" s="354"/>
      <c r="I18" s="353" t="s">
        <v>2684</v>
      </c>
      <c r="J18" s="354"/>
      <c r="K18" s="355" t="s">
        <v>73</v>
      </c>
      <c r="L18" s="352"/>
      <c r="M18" s="27" t="s">
        <v>387</v>
      </c>
      <c r="N18" s="24">
        <v>85</v>
      </c>
      <c r="O18" s="82">
        <v>8.02</v>
      </c>
      <c r="P18" s="109">
        <v>20</v>
      </c>
    </row>
    <row r="19" spans="1:16" ht="15" customHeight="1" x14ac:dyDescent="0.25">
      <c r="B19" s="40"/>
      <c r="C19" s="36"/>
      <c r="D19" s="351" t="s">
        <v>480</v>
      </c>
      <c r="E19" s="352"/>
      <c r="F19" s="214" t="s">
        <v>2890</v>
      </c>
      <c r="G19" s="355">
        <v>4100121480</v>
      </c>
      <c r="H19" s="354"/>
      <c r="I19" s="353" t="s">
        <v>2684</v>
      </c>
      <c r="J19" s="354"/>
      <c r="K19" s="355" t="s">
        <v>73</v>
      </c>
      <c r="L19" s="352"/>
      <c r="M19" s="27" t="s">
        <v>387</v>
      </c>
      <c r="N19" s="24">
        <v>90</v>
      </c>
      <c r="O19" s="83"/>
      <c r="P19" s="109">
        <v>10</v>
      </c>
    </row>
    <row r="20" spans="1:16" ht="15" customHeight="1" x14ac:dyDescent="0.25">
      <c r="B20" s="40"/>
      <c r="C20" s="36"/>
      <c r="D20" s="351" t="s">
        <v>1377</v>
      </c>
      <c r="E20" s="352"/>
      <c r="F20" s="214" t="s">
        <v>2890</v>
      </c>
      <c r="G20" s="355">
        <v>4100121478</v>
      </c>
      <c r="H20" s="354"/>
      <c r="I20" s="353" t="s">
        <v>1467</v>
      </c>
      <c r="J20" s="354"/>
      <c r="K20" s="355" t="s">
        <v>73</v>
      </c>
      <c r="L20" s="352"/>
      <c r="M20" s="27" t="s">
        <v>387</v>
      </c>
      <c r="N20" s="24">
        <v>75</v>
      </c>
      <c r="O20" s="83"/>
      <c r="P20" s="109">
        <v>30</v>
      </c>
    </row>
    <row r="21" spans="1:16" ht="15" customHeight="1" x14ac:dyDescent="0.25">
      <c r="B21" s="76"/>
      <c r="C21" s="69"/>
      <c r="D21" s="351" t="s">
        <v>1377</v>
      </c>
      <c r="E21" s="352"/>
      <c r="F21" s="214" t="s">
        <v>2890</v>
      </c>
      <c r="G21" s="355">
        <v>4100121478</v>
      </c>
      <c r="H21" s="354"/>
      <c r="I21" s="353" t="s">
        <v>1467</v>
      </c>
      <c r="J21" s="354"/>
      <c r="K21" s="355" t="s">
        <v>73</v>
      </c>
      <c r="L21" s="352"/>
      <c r="M21" s="27" t="s">
        <v>387</v>
      </c>
      <c r="N21" s="24">
        <v>80</v>
      </c>
      <c r="O21" s="84"/>
      <c r="P21" s="109">
        <v>10</v>
      </c>
    </row>
    <row r="22" spans="1:16" ht="15" customHeight="1" x14ac:dyDescent="0.25">
      <c r="B22" s="365">
        <v>2</v>
      </c>
      <c r="C22" s="366"/>
      <c r="D22" s="351" t="s">
        <v>2466</v>
      </c>
      <c r="E22" s="352"/>
      <c r="F22" s="214" t="s">
        <v>2890</v>
      </c>
      <c r="G22" s="355">
        <v>4100121479</v>
      </c>
      <c r="H22" s="354"/>
      <c r="I22" s="353" t="s">
        <v>2467</v>
      </c>
      <c r="J22" s="354"/>
      <c r="K22" s="355" t="s">
        <v>73</v>
      </c>
      <c r="L22" s="352"/>
      <c r="M22" s="27" t="s">
        <v>1584</v>
      </c>
      <c r="N22" s="24"/>
      <c r="O22" s="84">
        <v>7.34</v>
      </c>
      <c r="P22" s="109">
        <v>10</v>
      </c>
    </row>
    <row r="23" spans="1:16" ht="15" customHeight="1" x14ac:dyDescent="0.25">
      <c r="B23" s="365">
        <v>3</v>
      </c>
      <c r="C23" s="366"/>
      <c r="D23" s="351" t="s">
        <v>2466</v>
      </c>
      <c r="E23" s="352"/>
      <c r="F23" s="214" t="s">
        <v>2890</v>
      </c>
      <c r="G23" s="355">
        <v>4100121479</v>
      </c>
      <c r="H23" s="354"/>
      <c r="I23" s="353" t="s">
        <v>2467</v>
      </c>
      <c r="J23" s="354"/>
      <c r="K23" s="355" t="s">
        <v>73</v>
      </c>
      <c r="L23" s="352"/>
      <c r="M23" s="27" t="s">
        <v>1584</v>
      </c>
      <c r="N23" s="24"/>
      <c r="O23" s="84">
        <v>7.34</v>
      </c>
      <c r="P23" s="109">
        <v>10</v>
      </c>
    </row>
    <row r="24" spans="1:16" ht="15" customHeight="1" x14ac:dyDescent="0.25">
      <c r="B24" s="365">
        <v>4</v>
      </c>
      <c r="C24" s="366"/>
      <c r="D24" s="351" t="s">
        <v>2466</v>
      </c>
      <c r="E24" s="352"/>
      <c r="F24" s="214" t="s">
        <v>2890</v>
      </c>
      <c r="G24" s="355">
        <v>4100121479</v>
      </c>
      <c r="H24" s="354"/>
      <c r="I24" s="353" t="s">
        <v>2467</v>
      </c>
      <c r="J24" s="354"/>
      <c r="K24" s="355" t="s">
        <v>73</v>
      </c>
      <c r="L24" s="352"/>
      <c r="M24" s="27" t="s">
        <v>1584</v>
      </c>
      <c r="N24" s="24"/>
      <c r="O24" s="84">
        <v>7.34</v>
      </c>
      <c r="P24" s="109">
        <v>10</v>
      </c>
    </row>
    <row r="25" spans="1:16" ht="15" customHeight="1" x14ac:dyDescent="0.25">
      <c r="B25" s="365">
        <v>5</v>
      </c>
      <c r="C25" s="366"/>
      <c r="D25" s="351" t="s">
        <v>2466</v>
      </c>
      <c r="E25" s="352"/>
      <c r="F25" s="214" t="s">
        <v>2890</v>
      </c>
      <c r="G25" s="355">
        <v>4100121479</v>
      </c>
      <c r="H25" s="354"/>
      <c r="I25" s="353" t="s">
        <v>2467</v>
      </c>
      <c r="J25" s="354"/>
      <c r="K25" s="355" t="s">
        <v>73</v>
      </c>
      <c r="L25" s="352"/>
      <c r="M25" s="27" t="s">
        <v>1584</v>
      </c>
      <c r="N25" s="24"/>
      <c r="O25" s="84">
        <v>7.34</v>
      </c>
      <c r="P25" s="109">
        <v>10</v>
      </c>
    </row>
    <row r="26" spans="1:16" ht="15" customHeight="1" x14ac:dyDescent="0.25">
      <c r="B26" s="365">
        <v>6</v>
      </c>
      <c r="C26" s="366"/>
      <c r="D26" s="351" t="s">
        <v>2466</v>
      </c>
      <c r="E26" s="352"/>
      <c r="F26" s="214" t="s">
        <v>2890</v>
      </c>
      <c r="G26" s="355">
        <v>4100121479</v>
      </c>
      <c r="H26" s="354"/>
      <c r="I26" s="353" t="s">
        <v>2467</v>
      </c>
      <c r="J26" s="354"/>
      <c r="K26" s="355" t="s">
        <v>73</v>
      </c>
      <c r="L26" s="352"/>
      <c r="M26" s="27" t="s">
        <v>2891</v>
      </c>
      <c r="N26" s="24"/>
      <c r="O26" s="84">
        <v>7.34</v>
      </c>
      <c r="P26" s="109">
        <v>10</v>
      </c>
    </row>
    <row r="27" spans="1:16" ht="15" customHeight="1" x14ac:dyDescent="0.25">
      <c r="B27" s="365">
        <v>7</v>
      </c>
      <c r="C27" s="366"/>
      <c r="D27" s="351" t="s">
        <v>2466</v>
      </c>
      <c r="E27" s="352"/>
      <c r="F27" s="214" t="s">
        <v>2890</v>
      </c>
      <c r="G27" s="355">
        <v>4100121479</v>
      </c>
      <c r="H27" s="354"/>
      <c r="I27" s="353" t="s">
        <v>2467</v>
      </c>
      <c r="J27" s="354"/>
      <c r="K27" s="355" t="s">
        <v>73</v>
      </c>
      <c r="L27" s="352"/>
      <c r="M27" s="27" t="s">
        <v>2891</v>
      </c>
      <c r="N27" s="24"/>
      <c r="O27" s="84">
        <v>7.34</v>
      </c>
      <c r="P27" s="109">
        <v>10</v>
      </c>
    </row>
    <row r="28" spans="1:16" ht="15" customHeight="1" x14ac:dyDescent="0.25">
      <c r="B28" s="365">
        <v>8</v>
      </c>
      <c r="C28" s="366"/>
      <c r="D28" s="351" t="s">
        <v>2466</v>
      </c>
      <c r="E28" s="352"/>
      <c r="F28" s="214" t="s">
        <v>2890</v>
      </c>
      <c r="G28" s="355">
        <v>4100121479</v>
      </c>
      <c r="H28" s="354"/>
      <c r="I28" s="353" t="s">
        <v>2467</v>
      </c>
      <c r="J28" s="354"/>
      <c r="K28" s="355" t="s">
        <v>73</v>
      </c>
      <c r="L28" s="352"/>
      <c r="M28" s="27" t="s">
        <v>2891</v>
      </c>
      <c r="N28" s="24"/>
      <c r="O28" s="84">
        <v>7.34</v>
      </c>
      <c r="P28" s="109">
        <v>10</v>
      </c>
    </row>
    <row r="29" spans="1:16" ht="15" customHeight="1" x14ac:dyDescent="0.25">
      <c r="B29" s="365">
        <v>9</v>
      </c>
      <c r="C29" s="366"/>
      <c r="D29" s="351" t="s">
        <v>2466</v>
      </c>
      <c r="E29" s="352"/>
      <c r="F29" s="214" t="s">
        <v>2890</v>
      </c>
      <c r="G29" s="355">
        <v>4100121479</v>
      </c>
      <c r="H29" s="354"/>
      <c r="I29" s="353" t="s">
        <v>2467</v>
      </c>
      <c r="J29" s="354"/>
      <c r="K29" s="355" t="s">
        <v>73</v>
      </c>
      <c r="L29" s="352"/>
      <c r="M29" s="27" t="s">
        <v>387</v>
      </c>
      <c r="N29" s="24"/>
      <c r="O29" s="84">
        <v>7.34</v>
      </c>
      <c r="P29" s="109">
        <v>10</v>
      </c>
    </row>
    <row r="30" spans="1:16" ht="15" customHeight="1" x14ac:dyDescent="0.25">
      <c r="B30" s="365">
        <v>10</v>
      </c>
      <c r="C30" s="366"/>
      <c r="D30" s="351" t="s">
        <v>2466</v>
      </c>
      <c r="E30" s="352"/>
      <c r="F30" s="214" t="s">
        <v>2890</v>
      </c>
      <c r="G30" s="355">
        <v>4100121479</v>
      </c>
      <c r="H30" s="354"/>
      <c r="I30" s="353" t="s">
        <v>2467</v>
      </c>
      <c r="J30" s="354"/>
      <c r="K30" s="355" t="s">
        <v>73</v>
      </c>
      <c r="L30" s="352"/>
      <c r="M30" s="27" t="s">
        <v>387</v>
      </c>
      <c r="N30" s="24"/>
      <c r="O30" s="84">
        <v>7.34</v>
      </c>
      <c r="P30" s="109">
        <v>10</v>
      </c>
    </row>
    <row r="31" spans="1:16" ht="15" customHeight="1" x14ac:dyDescent="0.25">
      <c r="B31" s="365">
        <v>11</v>
      </c>
      <c r="C31" s="366"/>
      <c r="D31" s="351" t="s">
        <v>2466</v>
      </c>
      <c r="E31" s="352"/>
      <c r="F31" s="214" t="s">
        <v>2890</v>
      </c>
      <c r="G31" s="355">
        <v>4100121479</v>
      </c>
      <c r="H31" s="354"/>
      <c r="I31" s="353" t="s">
        <v>2467</v>
      </c>
      <c r="J31" s="354"/>
      <c r="K31" s="355" t="s">
        <v>73</v>
      </c>
      <c r="L31" s="352"/>
      <c r="M31" s="27" t="s">
        <v>387</v>
      </c>
      <c r="N31" s="24"/>
      <c r="O31" s="84">
        <v>7.34</v>
      </c>
      <c r="P31" s="109">
        <v>10</v>
      </c>
    </row>
    <row r="32" spans="1:16" ht="15" customHeight="1" x14ac:dyDescent="0.25">
      <c r="B32" s="365">
        <v>12</v>
      </c>
      <c r="C32" s="366"/>
      <c r="D32" s="351" t="s">
        <v>2466</v>
      </c>
      <c r="E32" s="352"/>
      <c r="F32" s="214" t="s">
        <v>2890</v>
      </c>
      <c r="G32" s="355">
        <v>4100121479</v>
      </c>
      <c r="H32" s="354"/>
      <c r="I32" s="353" t="s">
        <v>2467</v>
      </c>
      <c r="J32" s="354"/>
      <c r="K32" s="355" t="s">
        <v>73</v>
      </c>
      <c r="L32" s="352"/>
      <c r="M32" s="27" t="s">
        <v>387</v>
      </c>
      <c r="N32" s="24"/>
      <c r="O32" s="84">
        <v>7.34</v>
      </c>
      <c r="P32" s="109">
        <v>10</v>
      </c>
    </row>
    <row r="33" spans="1:16" ht="15" x14ac:dyDescent="0.25">
      <c r="A33" s="1"/>
      <c r="B33" s="134" t="s">
        <v>37</v>
      </c>
      <c r="C33" s="133"/>
      <c r="D33" s="50"/>
      <c r="E33" s="61"/>
      <c r="F33" s="61"/>
      <c r="G33" s="50"/>
      <c r="H33" s="62"/>
      <c r="I33" s="63"/>
      <c r="J33" s="62"/>
      <c r="K33" s="50"/>
      <c r="L33" s="61"/>
      <c r="M33" s="8"/>
      <c r="N33" s="8"/>
      <c r="O33" s="164">
        <f>SUM(O34:O39)+11</f>
        <v>55.040000000000006</v>
      </c>
      <c r="P33" s="60"/>
    </row>
    <row r="34" spans="1:16" ht="15" customHeight="1" x14ac:dyDescent="0.25">
      <c r="B34" s="365">
        <v>13</v>
      </c>
      <c r="C34" s="366"/>
      <c r="D34" s="351" t="s">
        <v>2466</v>
      </c>
      <c r="E34" s="352"/>
      <c r="F34" s="214" t="s">
        <v>2890</v>
      </c>
      <c r="G34" s="355">
        <v>4100121479</v>
      </c>
      <c r="H34" s="354"/>
      <c r="I34" s="353" t="s">
        <v>2467</v>
      </c>
      <c r="J34" s="354"/>
      <c r="K34" s="355" t="s">
        <v>73</v>
      </c>
      <c r="L34" s="352"/>
      <c r="M34" s="27" t="s">
        <v>387</v>
      </c>
      <c r="N34" s="24"/>
      <c r="O34" s="84">
        <v>7.34</v>
      </c>
      <c r="P34" s="109">
        <v>10</v>
      </c>
    </row>
    <row r="35" spans="1:16" ht="15" customHeight="1" x14ac:dyDescent="0.25">
      <c r="B35" s="365">
        <v>14</v>
      </c>
      <c r="C35" s="366"/>
      <c r="D35" s="351" t="s">
        <v>2466</v>
      </c>
      <c r="E35" s="352"/>
      <c r="F35" s="214" t="s">
        <v>2890</v>
      </c>
      <c r="G35" s="355">
        <v>4100121479</v>
      </c>
      <c r="H35" s="354"/>
      <c r="I35" s="353" t="s">
        <v>2467</v>
      </c>
      <c r="J35" s="354"/>
      <c r="K35" s="355" t="s">
        <v>73</v>
      </c>
      <c r="L35" s="352"/>
      <c r="M35" s="27" t="s">
        <v>387</v>
      </c>
      <c r="N35" s="24"/>
      <c r="O35" s="84">
        <v>7.34</v>
      </c>
      <c r="P35" s="109">
        <v>10</v>
      </c>
    </row>
    <row r="36" spans="1:16" ht="15" customHeight="1" x14ac:dyDescent="0.25">
      <c r="B36" s="365">
        <v>15</v>
      </c>
      <c r="C36" s="366"/>
      <c r="D36" s="351" t="s">
        <v>2466</v>
      </c>
      <c r="E36" s="352"/>
      <c r="F36" s="214" t="s">
        <v>2890</v>
      </c>
      <c r="G36" s="355">
        <v>4100121479</v>
      </c>
      <c r="H36" s="354"/>
      <c r="I36" s="353" t="s">
        <v>2467</v>
      </c>
      <c r="J36" s="354"/>
      <c r="K36" s="355" t="s">
        <v>73</v>
      </c>
      <c r="L36" s="352"/>
      <c r="M36" s="27" t="s">
        <v>387</v>
      </c>
      <c r="N36" s="24"/>
      <c r="O36" s="84">
        <v>7.34</v>
      </c>
      <c r="P36" s="109">
        <v>10</v>
      </c>
    </row>
    <row r="37" spans="1:16" ht="15" customHeight="1" x14ac:dyDescent="0.25">
      <c r="B37" s="365">
        <v>16</v>
      </c>
      <c r="C37" s="366"/>
      <c r="D37" s="351" t="s">
        <v>2466</v>
      </c>
      <c r="E37" s="352"/>
      <c r="F37" s="214" t="s">
        <v>2890</v>
      </c>
      <c r="G37" s="355">
        <v>4100121479</v>
      </c>
      <c r="H37" s="354"/>
      <c r="I37" s="353" t="s">
        <v>2467</v>
      </c>
      <c r="J37" s="354"/>
      <c r="K37" s="355" t="s">
        <v>73</v>
      </c>
      <c r="L37" s="352"/>
      <c r="M37" s="27" t="s">
        <v>387</v>
      </c>
      <c r="N37" s="24"/>
      <c r="O37" s="84">
        <v>7.34</v>
      </c>
      <c r="P37" s="109">
        <v>10</v>
      </c>
    </row>
    <row r="38" spans="1:16" ht="15" customHeight="1" x14ac:dyDescent="0.25">
      <c r="B38" s="365">
        <v>17</v>
      </c>
      <c r="C38" s="366"/>
      <c r="D38" s="351" t="s">
        <v>2466</v>
      </c>
      <c r="E38" s="352"/>
      <c r="F38" s="214" t="s">
        <v>2890</v>
      </c>
      <c r="G38" s="355">
        <v>4100121479</v>
      </c>
      <c r="H38" s="354"/>
      <c r="I38" s="353" t="s">
        <v>2467</v>
      </c>
      <c r="J38" s="354"/>
      <c r="K38" s="355" t="s">
        <v>73</v>
      </c>
      <c r="L38" s="352"/>
      <c r="M38" s="27" t="s">
        <v>387</v>
      </c>
      <c r="N38" s="24"/>
      <c r="O38" s="84">
        <v>7.34</v>
      </c>
      <c r="P38" s="109">
        <v>10</v>
      </c>
    </row>
    <row r="39" spans="1:16" ht="15" customHeight="1" x14ac:dyDescent="0.25">
      <c r="B39" s="365">
        <v>18</v>
      </c>
      <c r="C39" s="366"/>
      <c r="D39" s="351" t="s">
        <v>2466</v>
      </c>
      <c r="E39" s="352"/>
      <c r="F39" s="214" t="s">
        <v>2890</v>
      </c>
      <c r="G39" s="355">
        <v>4100121479</v>
      </c>
      <c r="H39" s="354"/>
      <c r="I39" s="353" t="s">
        <v>2467</v>
      </c>
      <c r="J39" s="354"/>
      <c r="K39" s="355" t="s">
        <v>73</v>
      </c>
      <c r="L39" s="352"/>
      <c r="M39" s="27" t="s">
        <v>387</v>
      </c>
      <c r="N39" s="24"/>
      <c r="O39" s="84">
        <v>7.34</v>
      </c>
      <c r="P39" s="109">
        <v>10</v>
      </c>
    </row>
    <row r="40" spans="1:16" ht="15" customHeight="1" x14ac:dyDescent="0.25">
      <c r="B40" s="365"/>
      <c r="C40" s="366"/>
      <c r="D40" s="367"/>
      <c r="E40" s="368"/>
      <c r="F40" s="190"/>
      <c r="G40" s="369"/>
      <c r="H40" s="370"/>
      <c r="I40" s="391"/>
      <c r="J40" s="370"/>
      <c r="K40" s="369"/>
      <c r="L40" s="368"/>
      <c r="M40" s="7"/>
      <c r="N40" s="11"/>
      <c r="O40" s="84"/>
      <c r="P40" s="60"/>
    </row>
    <row r="41" spans="1:16" ht="15" x14ac:dyDescent="0.25">
      <c r="A41" s="1"/>
      <c r="B41" s="76"/>
      <c r="C41" s="65"/>
      <c r="D41" s="392"/>
      <c r="E41" s="393"/>
      <c r="F41" s="393"/>
      <c r="G41" s="393"/>
      <c r="H41" s="393"/>
      <c r="I41" s="393"/>
      <c r="J41" s="62"/>
      <c r="K41" s="50"/>
      <c r="L41" s="61"/>
      <c r="M41" s="8"/>
      <c r="N41" s="8"/>
      <c r="O41" s="139">
        <f>SUM(O18:O32)+SUM(O34:O39)</f>
        <v>132.80000000000001</v>
      </c>
      <c r="P41" s="60"/>
    </row>
    <row r="42" spans="1:16" ht="15.75" x14ac:dyDescent="0.25">
      <c r="A42" s="1"/>
      <c r="B42" s="356" t="s">
        <v>29</v>
      </c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79"/>
      <c r="O42" s="75"/>
      <c r="P42" s="73">
        <f>SUM(P18:P40)</f>
        <v>240</v>
      </c>
    </row>
    <row r="43" spans="1:16" ht="15" x14ac:dyDescent="0.25">
      <c r="A43" s="1"/>
      <c r="B43" s="20"/>
      <c r="C43" s="45"/>
      <c r="D43" s="20"/>
      <c r="E43" s="45"/>
      <c r="F43" s="45"/>
      <c r="G43" s="20"/>
      <c r="I43" s="3"/>
      <c r="K43" s="20"/>
      <c r="L43" s="45"/>
      <c r="M43" s="1"/>
      <c r="N43" s="1"/>
      <c r="O43" s="86"/>
    </row>
    <row r="44" spans="1:16" ht="3.75" customHeight="1" x14ac:dyDescent="0.25">
      <c r="A44" s="1"/>
      <c r="B44" s="1"/>
      <c r="C44" s="1"/>
      <c r="D44" s="17"/>
      <c r="E44" s="20"/>
      <c r="F44" s="20"/>
      <c r="G44" s="20"/>
      <c r="H44" s="3"/>
      <c r="I44" s="3"/>
      <c r="J44" s="1"/>
      <c r="K44" s="1"/>
      <c r="L44" s="1"/>
      <c r="M44" s="1"/>
      <c r="N44" s="1"/>
      <c r="O44" s="1"/>
    </row>
    <row r="45" spans="1:16" ht="15" customHeight="1" x14ac:dyDescent="0.25">
      <c r="A45" s="1"/>
      <c r="B45" s="1"/>
      <c r="C45" s="1"/>
      <c r="D45" s="1" t="s">
        <v>49</v>
      </c>
      <c r="E45" s="1" t="s">
        <v>2893</v>
      </c>
      <c r="G45" s="397"/>
      <c r="H45" s="396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 t="s">
        <v>2894</v>
      </c>
      <c r="E46" s="23"/>
      <c r="F46" s="23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 t="s">
        <v>48</v>
      </c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 t="s">
        <v>2895</v>
      </c>
      <c r="E48" s="23"/>
      <c r="F48" s="23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 t="s">
        <v>1433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F75" s="1"/>
    </row>
    <row r="76" spans="1:15" ht="15" x14ac:dyDescent="0.25">
      <c r="F76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autoFilter ref="A16:P39" xr:uid="{00000000-0001-0000-0400-000000000000}">
    <filterColumn colId="1" showButton="0"/>
    <filterColumn colId="3" showButton="0"/>
    <filterColumn colId="6" showButton="0"/>
    <filterColumn colId="8" showButton="0"/>
    <filterColumn colId="10" showButton="0"/>
  </autoFilter>
  <mergeCells count="117">
    <mergeCell ref="F10:N10"/>
    <mergeCell ref="N14:O14"/>
    <mergeCell ref="B16:C16"/>
    <mergeCell ref="D16:E16"/>
    <mergeCell ref="G16:H16"/>
    <mergeCell ref="I16:J16"/>
    <mergeCell ref="K16:L16"/>
    <mergeCell ref="K37:L37"/>
    <mergeCell ref="B38:C38"/>
    <mergeCell ref="D38:E38"/>
    <mergeCell ref="G38:H38"/>
    <mergeCell ref="I38:J38"/>
    <mergeCell ref="K38:L38"/>
    <mergeCell ref="B18:C18"/>
    <mergeCell ref="D18:E18"/>
    <mergeCell ref="G18:H18"/>
    <mergeCell ref="I18:J18"/>
    <mergeCell ref="K18:L18"/>
    <mergeCell ref="B36:C36"/>
    <mergeCell ref="D36:E36"/>
    <mergeCell ref="G36:H36"/>
    <mergeCell ref="I36:J36"/>
    <mergeCell ref="K36:L36"/>
    <mergeCell ref="K20:L20"/>
    <mergeCell ref="D41:I41"/>
    <mergeCell ref="B42:M42"/>
    <mergeCell ref="G45:H45"/>
    <mergeCell ref="D19:E19"/>
    <mergeCell ref="G19:H19"/>
    <mergeCell ref="I19:J19"/>
    <mergeCell ref="K19:L19"/>
    <mergeCell ref="D20:E20"/>
    <mergeCell ref="G20:H20"/>
    <mergeCell ref="I20:J20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37:C37"/>
    <mergeCell ref="D37:E37"/>
    <mergeCell ref="G37:H37"/>
    <mergeCell ref="I37:J37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378"/>
  <sheetViews>
    <sheetView topLeftCell="A60" zoomScaleNormal="100" workbookViewId="0">
      <selection activeCell="F78" sqref="F78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2870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250273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30">
        <f>SUM(M18:M33)+10</f>
        <v>130.13999999999999</v>
      </c>
      <c r="N17" s="90"/>
    </row>
    <row r="18" spans="2:14" ht="15" customHeight="1" x14ac:dyDescent="0.25">
      <c r="B18" s="124">
        <v>1</v>
      </c>
      <c r="C18" s="351" t="s">
        <v>2466</v>
      </c>
      <c r="D18" s="352"/>
      <c r="E18" s="190" t="s">
        <v>2884</v>
      </c>
      <c r="F18" s="115">
        <v>4100121488</v>
      </c>
      <c r="G18" s="353" t="s">
        <v>2467</v>
      </c>
      <c r="H18" s="354"/>
      <c r="I18" s="355" t="s">
        <v>25</v>
      </c>
      <c r="J18" s="352"/>
      <c r="K18" s="27" t="s">
        <v>387</v>
      </c>
      <c r="L18" s="76"/>
      <c r="M18" s="220">
        <v>7.88</v>
      </c>
      <c r="N18" s="69">
        <v>11</v>
      </c>
    </row>
    <row r="19" spans="2:14" ht="15" customHeight="1" x14ac:dyDescent="0.25">
      <c r="B19" s="124">
        <v>2</v>
      </c>
      <c r="C19" s="351" t="s">
        <v>2466</v>
      </c>
      <c r="D19" s="352"/>
      <c r="E19" s="190" t="s">
        <v>2884</v>
      </c>
      <c r="F19" s="115">
        <v>4100121488</v>
      </c>
      <c r="G19" s="353" t="s">
        <v>2467</v>
      </c>
      <c r="H19" s="354"/>
      <c r="I19" s="355" t="s">
        <v>25</v>
      </c>
      <c r="J19" s="352"/>
      <c r="K19" s="27" t="s">
        <v>387</v>
      </c>
      <c r="L19" s="76"/>
      <c r="M19" s="220">
        <v>7.34</v>
      </c>
      <c r="N19" s="69">
        <v>10</v>
      </c>
    </row>
    <row r="20" spans="2:14" ht="15" customHeight="1" x14ac:dyDescent="0.25">
      <c r="B20" s="124">
        <v>3</v>
      </c>
      <c r="C20" s="351" t="s">
        <v>2466</v>
      </c>
      <c r="D20" s="352"/>
      <c r="E20" s="190" t="s">
        <v>2884</v>
      </c>
      <c r="F20" s="115">
        <v>4100121488</v>
      </c>
      <c r="G20" s="353" t="s">
        <v>2467</v>
      </c>
      <c r="H20" s="354"/>
      <c r="I20" s="355" t="s">
        <v>25</v>
      </c>
      <c r="J20" s="352"/>
      <c r="K20" s="27" t="s">
        <v>387</v>
      </c>
      <c r="L20" s="76"/>
      <c r="M20" s="220">
        <v>7.34</v>
      </c>
      <c r="N20" s="69">
        <v>10</v>
      </c>
    </row>
    <row r="21" spans="2:14" ht="15" customHeight="1" x14ac:dyDescent="0.25">
      <c r="B21" s="124">
        <v>4</v>
      </c>
      <c r="C21" s="351" t="s">
        <v>2466</v>
      </c>
      <c r="D21" s="352"/>
      <c r="E21" s="190" t="s">
        <v>2884</v>
      </c>
      <c r="F21" s="115">
        <v>4100121488</v>
      </c>
      <c r="G21" s="353" t="s">
        <v>2467</v>
      </c>
      <c r="H21" s="354"/>
      <c r="I21" s="355" t="s">
        <v>25</v>
      </c>
      <c r="J21" s="352"/>
      <c r="K21" s="27" t="s">
        <v>387</v>
      </c>
      <c r="L21" s="76"/>
      <c r="M21" s="220">
        <v>7.34</v>
      </c>
      <c r="N21" s="69">
        <v>10</v>
      </c>
    </row>
    <row r="22" spans="2:14" ht="15" customHeight="1" x14ac:dyDescent="0.25">
      <c r="B22" s="124">
        <v>5</v>
      </c>
      <c r="C22" s="351" t="s">
        <v>2466</v>
      </c>
      <c r="D22" s="352"/>
      <c r="E22" s="190" t="s">
        <v>2884</v>
      </c>
      <c r="F22" s="115">
        <v>4100121489</v>
      </c>
      <c r="G22" s="353" t="s">
        <v>2467</v>
      </c>
      <c r="H22" s="354"/>
      <c r="I22" s="355" t="s">
        <v>25</v>
      </c>
      <c r="J22" s="352"/>
      <c r="K22" s="27" t="s">
        <v>387</v>
      </c>
      <c r="L22" s="76"/>
      <c r="M22" s="220">
        <v>7.34</v>
      </c>
      <c r="N22" s="69">
        <v>10</v>
      </c>
    </row>
    <row r="23" spans="2:14" ht="15" customHeight="1" x14ac:dyDescent="0.25">
      <c r="B23" s="124">
        <v>6</v>
      </c>
      <c r="C23" s="351" t="s">
        <v>2466</v>
      </c>
      <c r="D23" s="352"/>
      <c r="E23" s="190" t="s">
        <v>2884</v>
      </c>
      <c r="F23" s="115">
        <v>4100121489</v>
      </c>
      <c r="G23" s="353" t="s">
        <v>2467</v>
      </c>
      <c r="H23" s="354"/>
      <c r="I23" s="355" t="s">
        <v>25</v>
      </c>
      <c r="J23" s="352"/>
      <c r="K23" s="27" t="s">
        <v>387</v>
      </c>
      <c r="L23" s="76"/>
      <c r="M23" s="220">
        <v>7.34</v>
      </c>
      <c r="N23" s="69">
        <v>10</v>
      </c>
    </row>
    <row r="24" spans="2:14" ht="15" customHeight="1" x14ac:dyDescent="0.25">
      <c r="B24" s="124">
        <v>7</v>
      </c>
      <c r="C24" s="351" t="s">
        <v>2466</v>
      </c>
      <c r="D24" s="352"/>
      <c r="E24" s="190" t="s">
        <v>2884</v>
      </c>
      <c r="F24" s="115">
        <v>4100121489</v>
      </c>
      <c r="G24" s="353" t="s">
        <v>2467</v>
      </c>
      <c r="H24" s="354"/>
      <c r="I24" s="355" t="s">
        <v>25</v>
      </c>
      <c r="J24" s="352"/>
      <c r="K24" s="27" t="s">
        <v>387</v>
      </c>
      <c r="L24" s="76"/>
      <c r="M24" s="220">
        <v>7.34</v>
      </c>
      <c r="N24" s="69">
        <v>10</v>
      </c>
    </row>
    <row r="25" spans="2:14" ht="15" customHeight="1" x14ac:dyDescent="0.25">
      <c r="B25" s="124">
        <v>8</v>
      </c>
      <c r="C25" s="351" t="s">
        <v>2466</v>
      </c>
      <c r="D25" s="352"/>
      <c r="E25" s="190" t="s">
        <v>2884</v>
      </c>
      <c r="F25" s="115">
        <v>4100121489</v>
      </c>
      <c r="G25" s="353" t="s">
        <v>2467</v>
      </c>
      <c r="H25" s="354"/>
      <c r="I25" s="355" t="s">
        <v>25</v>
      </c>
      <c r="J25" s="352"/>
      <c r="K25" s="27" t="s">
        <v>387</v>
      </c>
      <c r="L25" s="76"/>
      <c r="M25" s="220">
        <v>7.34</v>
      </c>
      <c r="N25" s="69">
        <v>10</v>
      </c>
    </row>
    <row r="26" spans="2:14" ht="15" customHeight="1" x14ac:dyDescent="0.25">
      <c r="B26" s="124">
        <v>9</v>
      </c>
      <c r="C26" s="351" t="s">
        <v>2466</v>
      </c>
      <c r="D26" s="352"/>
      <c r="E26" s="190" t="s">
        <v>2884</v>
      </c>
      <c r="F26" s="115">
        <v>4100121489</v>
      </c>
      <c r="G26" s="353" t="s">
        <v>2467</v>
      </c>
      <c r="H26" s="354"/>
      <c r="I26" s="355" t="s">
        <v>25</v>
      </c>
      <c r="J26" s="352"/>
      <c r="K26" s="27" t="s">
        <v>387</v>
      </c>
      <c r="L26" s="76"/>
      <c r="M26" s="220">
        <v>7.34</v>
      </c>
      <c r="N26" s="69">
        <v>10</v>
      </c>
    </row>
    <row r="27" spans="2:14" ht="15" customHeight="1" x14ac:dyDescent="0.25">
      <c r="B27" s="124">
        <v>10</v>
      </c>
      <c r="C27" s="351" t="s">
        <v>2466</v>
      </c>
      <c r="D27" s="352"/>
      <c r="E27" s="190" t="s">
        <v>2884</v>
      </c>
      <c r="F27" s="115">
        <v>4100121489</v>
      </c>
      <c r="G27" s="353" t="s">
        <v>2467</v>
      </c>
      <c r="H27" s="354"/>
      <c r="I27" s="355" t="s">
        <v>25</v>
      </c>
      <c r="J27" s="352"/>
      <c r="K27" s="27" t="s">
        <v>387</v>
      </c>
      <c r="L27" s="76"/>
      <c r="M27" s="220">
        <v>7.34</v>
      </c>
      <c r="N27" s="69">
        <v>10</v>
      </c>
    </row>
    <row r="28" spans="2:14" ht="15" customHeight="1" x14ac:dyDescent="0.25">
      <c r="B28" s="124">
        <v>11</v>
      </c>
      <c r="C28" s="351" t="s">
        <v>2466</v>
      </c>
      <c r="D28" s="352"/>
      <c r="E28" s="190" t="s">
        <v>2884</v>
      </c>
      <c r="F28" s="115">
        <v>4100121489</v>
      </c>
      <c r="G28" s="353" t="s">
        <v>2467</v>
      </c>
      <c r="H28" s="354"/>
      <c r="I28" s="355" t="s">
        <v>25</v>
      </c>
      <c r="J28" s="352"/>
      <c r="K28" s="27" t="s">
        <v>387</v>
      </c>
      <c r="L28" s="76"/>
      <c r="M28" s="220">
        <v>7.34</v>
      </c>
      <c r="N28" s="69">
        <v>10</v>
      </c>
    </row>
    <row r="29" spans="2:14" ht="15" customHeight="1" x14ac:dyDescent="0.25">
      <c r="B29" s="124">
        <v>12</v>
      </c>
      <c r="C29" s="351" t="s">
        <v>2466</v>
      </c>
      <c r="D29" s="352"/>
      <c r="E29" s="190" t="s">
        <v>2884</v>
      </c>
      <c r="F29" s="115">
        <v>4100121489</v>
      </c>
      <c r="G29" s="353" t="s">
        <v>2467</v>
      </c>
      <c r="H29" s="354"/>
      <c r="I29" s="355" t="s">
        <v>25</v>
      </c>
      <c r="J29" s="352"/>
      <c r="K29" s="27" t="s">
        <v>387</v>
      </c>
      <c r="L29" s="76"/>
      <c r="M29" s="220">
        <v>7.34</v>
      </c>
      <c r="N29" s="69">
        <v>10</v>
      </c>
    </row>
    <row r="30" spans="2:14" ht="15" customHeight="1" x14ac:dyDescent="0.25">
      <c r="B30" s="124">
        <v>13</v>
      </c>
      <c r="C30" s="351" t="s">
        <v>2466</v>
      </c>
      <c r="D30" s="352"/>
      <c r="E30" s="190" t="s">
        <v>2884</v>
      </c>
      <c r="F30" s="115">
        <v>4100121489</v>
      </c>
      <c r="G30" s="353" t="s">
        <v>2467</v>
      </c>
      <c r="H30" s="354"/>
      <c r="I30" s="355" t="s">
        <v>25</v>
      </c>
      <c r="J30" s="352"/>
      <c r="K30" s="27" t="s">
        <v>387</v>
      </c>
      <c r="L30" s="76"/>
      <c r="M30" s="220">
        <v>7.88</v>
      </c>
      <c r="N30" s="69">
        <v>11</v>
      </c>
    </row>
    <row r="31" spans="2:14" ht="15" customHeight="1" x14ac:dyDescent="0.25">
      <c r="B31" s="124">
        <v>14</v>
      </c>
      <c r="C31" s="351" t="s">
        <v>2466</v>
      </c>
      <c r="D31" s="352"/>
      <c r="E31" s="190" t="s">
        <v>2884</v>
      </c>
      <c r="F31" s="115">
        <v>4100121489</v>
      </c>
      <c r="G31" s="353" t="s">
        <v>2467</v>
      </c>
      <c r="H31" s="354"/>
      <c r="I31" s="355" t="s">
        <v>25</v>
      </c>
      <c r="J31" s="352"/>
      <c r="K31" s="27" t="s">
        <v>387</v>
      </c>
      <c r="L31" s="76"/>
      <c r="M31" s="220">
        <v>7.88</v>
      </c>
      <c r="N31" s="69">
        <v>11</v>
      </c>
    </row>
    <row r="32" spans="2:14" ht="15" customHeight="1" x14ac:dyDescent="0.25">
      <c r="B32" s="124">
        <v>15</v>
      </c>
      <c r="C32" s="351" t="s">
        <v>2466</v>
      </c>
      <c r="D32" s="352"/>
      <c r="E32" s="190" t="s">
        <v>2884</v>
      </c>
      <c r="F32" s="115">
        <v>4100121489</v>
      </c>
      <c r="G32" s="353" t="s">
        <v>2467</v>
      </c>
      <c r="H32" s="354"/>
      <c r="I32" s="355" t="s">
        <v>25</v>
      </c>
      <c r="J32" s="352"/>
      <c r="K32" s="27" t="s">
        <v>387</v>
      </c>
      <c r="L32" s="76"/>
      <c r="M32" s="220">
        <v>7.88</v>
      </c>
      <c r="N32" s="69">
        <v>11</v>
      </c>
    </row>
    <row r="33" spans="2:14" ht="15" customHeight="1" x14ac:dyDescent="0.25">
      <c r="B33" s="124">
        <v>16</v>
      </c>
      <c r="C33" s="351" t="s">
        <v>2466</v>
      </c>
      <c r="D33" s="352"/>
      <c r="E33" s="190" t="s">
        <v>2884</v>
      </c>
      <c r="F33" s="115">
        <v>4100121489</v>
      </c>
      <c r="G33" s="353" t="s">
        <v>2467</v>
      </c>
      <c r="H33" s="354"/>
      <c r="I33" s="355" t="s">
        <v>25</v>
      </c>
      <c r="J33" s="352"/>
      <c r="K33" s="27" t="s">
        <v>387</v>
      </c>
      <c r="L33" s="76"/>
      <c r="M33" s="220">
        <v>7.88</v>
      </c>
      <c r="N33" s="69">
        <v>11</v>
      </c>
    </row>
    <row r="34" spans="2:14" ht="15" x14ac:dyDescent="0.25">
      <c r="B34" s="134" t="s">
        <v>37</v>
      </c>
      <c r="C34" s="50"/>
      <c r="D34" s="61"/>
      <c r="E34" s="145"/>
      <c r="F34" s="50"/>
      <c r="G34" s="63"/>
      <c r="H34" s="62"/>
      <c r="I34" s="50"/>
      <c r="J34" s="61"/>
      <c r="K34" s="8"/>
      <c r="L34" s="50"/>
      <c r="M34" s="230">
        <f>SUM(M35:M50)+10.7</f>
        <v>129.22000000000003</v>
      </c>
      <c r="N34" s="90"/>
    </row>
    <row r="35" spans="2:14" ht="15" customHeight="1" x14ac:dyDescent="0.25">
      <c r="B35" s="124">
        <v>17</v>
      </c>
      <c r="C35" s="351" t="s">
        <v>2466</v>
      </c>
      <c r="D35" s="352"/>
      <c r="E35" s="190" t="s">
        <v>2884</v>
      </c>
      <c r="F35" s="115">
        <v>4100121489</v>
      </c>
      <c r="G35" s="353" t="s">
        <v>2467</v>
      </c>
      <c r="H35" s="354"/>
      <c r="I35" s="355" t="s">
        <v>25</v>
      </c>
      <c r="J35" s="352"/>
      <c r="K35" s="27" t="s">
        <v>387</v>
      </c>
      <c r="L35" s="76"/>
      <c r="M35" s="220">
        <v>7.88</v>
      </c>
      <c r="N35" s="69">
        <v>11</v>
      </c>
    </row>
    <row r="36" spans="2:14" ht="15" customHeight="1" x14ac:dyDescent="0.25">
      <c r="B36" s="124">
        <v>18</v>
      </c>
      <c r="C36" s="351" t="s">
        <v>2466</v>
      </c>
      <c r="D36" s="352"/>
      <c r="E36" s="190" t="s">
        <v>2884</v>
      </c>
      <c r="F36" s="115">
        <v>4100121489</v>
      </c>
      <c r="G36" s="353" t="s">
        <v>2467</v>
      </c>
      <c r="H36" s="354"/>
      <c r="I36" s="355" t="s">
        <v>25</v>
      </c>
      <c r="J36" s="352"/>
      <c r="K36" s="27" t="s">
        <v>387</v>
      </c>
      <c r="L36" s="76"/>
      <c r="M36" s="220">
        <v>7.88</v>
      </c>
      <c r="N36" s="69">
        <v>11</v>
      </c>
    </row>
    <row r="37" spans="2:14" ht="15" customHeight="1" x14ac:dyDescent="0.25">
      <c r="B37" s="124">
        <v>19</v>
      </c>
      <c r="C37" s="351" t="s">
        <v>2466</v>
      </c>
      <c r="D37" s="352"/>
      <c r="E37" s="190" t="s">
        <v>2884</v>
      </c>
      <c r="F37" s="115">
        <v>4100121489</v>
      </c>
      <c r="G37" s="353" t="s">
        <v>2467</v>
      </c>
      <c r="H37" s="354"/>
      <c r="I37" s="355" t="s">
        <v>25</v>
      </c>
      <c r="J37" s="352"/>
      <c r="K37" s="27" t="s">
        <v>1584</v>
      </c>
      <c r="L37" s="76"/>
      <c r="M37" s="220">
        <v>7.34</v>
      </c>
      <c r="N37" s="69">
        <v>10</v>
      </c>
    </row>
    <row r="38" spans="2:14" ht="15" customHeight="1" x14ac:dyDescent="0.25">
      <c r="B38" s="124">
        <v>20</v>
      </c>
      <c r="C38" s="351" t="s">
        <v>2466</v>
      </c>
      <c r="D38" s="352"/>
      <c r="E38" s="190" t="s">
        <v>2884</v>
      </c>
      <c r="F38" s="115">
        <v>4100121489</v>
      </c>
      <c r="G38" s="353" t="s">
        <v>2467</v>
      </c>
      <c r="H38" s="354"/>
      <c r="I38" s="355" t="s">
        <v>25</v>
      </c>
      <c r="J38" s="352"/>
      <c r="K38" s="27" t="s">
        <v>1584</v>
      </c>
      <c r="L38" s="76"/>
      <c r="M38" s="220">
        <v>7.34</v>
      </c>
      <c r="N38" s="69">
        <v>10</v>
      </c>
    </row>
    <row r="39" spans="2:14" ht="15" customHeight="1" x14ac:dyDescent="0.25">
      <c r="B39" s="124">
        <v>21</v>
      </c>
      <c r="C39" s="351" t="s">
        <v>2466</v>
      </c>
      <c r="D39" s="352"/>
      <c r="E39" s="190" t="s">
        <v>2884</v>
      </c>
      <c r="F39" s="115">
        <v>4100121489</v>
      </c>
      <c r="G39" s="353" t="s">
        <v>2467</v>
      </c>
      <c r="H39" s="354"/>
      <c r="I39" s="355" t="s">
        <v>25</v>
      </c>
      <c r="J39" s="352"/>
      <c r="K39" s="27" t="s">
        <v>1584</v>
      </c>
      <c r="L39" s="76"/>
      <c r="M39" s="220">
        <v>7.34</v>
      </c>
      <c r="N39" s="69">
        <v>10</v>
      </c>
    </row>
    <row r="40" spans="2:14" ht="15" customHeight="1" x14ac:dyDescent="0.25">
      <c r="B40" s="124">
        <v>22</v>
      </c>
      <c r="C40" s="351" t="s">
        <v>2466</v>
      </c>
      <c r="D40" s="352"/>
      <c r="E40" s="190" t="s">
        <v>2884</v>
      </c>
      <c r="F40" s="115">
        <v>4100121489</v>
      </c>
      <c r="G40" s="353" t="s">
        <v>2467</v>
      </c>
      <c r="H40" s="354"/>
      <c r="I40" s="355" t="s">
        <v>25</v>
      </c>
      <c r="J40" s="352"/>
      <c r="K40" s="27" t="s">
        <v>1584</v>
      </c>
      <c r="L40" s="76"/>
      <c r="M40" s="220">
        <v>7.34</v>
      </c>
      <c r="N40" s="69">
        <v>10</v>
      </c>
    </row>
    <row r="41" spans="2:14" ht="15" customHeight="1" x14ac:dyDescent="0.25">
      <c r="B41" s="124">
        <v>23</v>
      </c>
      <c r="C41" s="351" t="s">
        <v>2466</v>
      </c>
      <c r="D41" s="352"/>
      <c r="E41" s="190" t="s">
        <v>2884</v>
      </c>
      <c r="F41" s="115">
        <v>4100121489</v>
      </c>
      <c r="G41" s="353" t="s">
        <v>2467</v>
      </c>
      <c r="H41" s="354"/>
      <c r="I41" s="355" t="s">
        <v>25</v>
      </c>
      <c r="J41" s="352"/>
      <c r="K41" s="27" t="s">
        <v>1584</v>
      </c>
      <c r="L41" s="76"/>
      <c r="M41" s="220">
        <v>7.34</v>
      </c>
      <c r="N41" s="69">
        <v>10</v>
      </c>
    </row>
    <row r="42" spans="2:14" ht="15" customHeight="1" x14ac:dyDescent="0.25">
      <c r="B42" s="124">
        <v>24</v>
      </c>
      <c r="C42" s="351" t="s">
        <v>2466</v>
      </c>
      <c r="D42" s="352"/>
      <c r="E42" s="190" t="s">
        <v>2884</v>
      </c>
      <c r="F42" s="115">
        <v>4100121489</v>
      </c>
      <c r="G42" s="353" t="s">
        <v>2467</v>
      </c>
      <c r="H42" s="354"/>
      <c r="I42" s="355" t="s">
        <v>25</v>
      </c>
      <c r="J42" s="352"/>
      <c r="K42" s="27" t="s">
        <v>1584</v>
      </c>
      <c r="L42" s="76"/>
      <c r="M42" s="220">
        <v>7.34</v>
      </c>
      <c r="N42" s="69">
        <v>10</v>
      </c>
    </row>
    <row r="43" spans="2:14" ht="15" customHeight="1" x14ac:dyDescent="0.25">
      <c r="B43" s="124">
        <v>25</v>
      </c>
      <c r="C43" s="351" t="s">
        <v>2466</v>
      </c>
      <c r="D43" s="352"/>
      <c r="E43" s="190" t="s">
        <v>2884</v>
      </c>
      <c r="F43" s="115">
        <v>4100121489</v>
      </c>
      <c r="G43" s="353" t="s">
        <v>2467</v>
      </c>
      <c r="H43" s="354"/>
      <c r="I43" s="355" t="s">
        <v>25</v>
      </c>
      <c r="J43" s="352"/>
      <c r="K43" s="27" t="s">
        <v>1584</v>
      </c>
      <c r="L43" s="76"/>
      <c r="M43" s="220">
        <v>7.34</v>
      </c>
      <c r="N43" s="69">
        <v>10</v>
      </c>
    </row>
    <row r="44" spans="2:14" ht="15" customHeight="1" x14ac:dyDescent="0.25">
      <c r="B44" s="124">
        <v>26</v>
      </c>
      <c r="C44" s="351" t="s">
        <v>2466</v>
      </c>
      <c r="D44" s="352"/>
      <c r="E44" s="190" t="s">
        <v>2884</v>
      </c>
      <c r="F44" s="115">
        <v>4100121489</v>
      </c>
      <c r="G44" s="353" t="s">
        <v>2467</v>
      </c>
      <c r="H44" s="354"/>
      <c r="I44" s="355" t="s">
        <v>25</v>
      </c>
      <c r="J44" s="352"/>
      <c r="K44" s="27" t="s">
        <v>1584</v>
      </c>
      <c r="L44" s="76"/>
      <c r="M44" s="220">
        <v>7.34</v>
      </c>
      <c r="N44" s="69">
        <v>10</v>
      </c>
    </row>
    <row r="45" spans="2:14" ht="15" customHeight="1" x14ac:dyDescent="0.25">
      <c r="B45" s="124">
        <v>27</v>
      </c>
      <c r="C45" s="351" t="s">
        <v>2466</v>
      </c>
      <c r="D45" s="352"/>
      <c r="E45" s="190" t="s">
        <v>2884</v>
      </c>
      <c r="F45" s="115">
        <v>4100121489</v>
      </c>
      <c r="G45" s="353" t="s">
        <v>2467</v>
      </c>
      <c r="H45" s="354"/>
      <c r="I45" s="355" t="s">
        <v>25</v>
      </c>
      <c r="J45" s="352"/>
      <c r="K45" s="27" t="s">
        <v>1584</v>
      </c>
      <c r="L45" s="76"/>
      <c r="M45" s="220">
        <v>7.34</v>
      </c>
      <c r="N45" s="69">
        <v>10</v>
      </c>
    </row>
    <row r="46" spans="2:14" ht="15" customHeight="1" x14ac:dyDescent="0.25">
      <c r="B46" s="124">
        <v>28</v>
      </c>
      <c r="C46" s="351" t="s">
        <v>2466</v>
      </c>
      <c r="D46" s="352"/>
      <c r="E46" s="190" t="s">
        <v>2884</v>
      </c>
      <c r="F46" s="115">
        <v>4100121489</v>
      </c>
      <c r="G46" s="353" t="s">
        <v>2467</v>
      </c>
      <c r="H46" s="354"/>
      <c r="I46" s="355" t="s">
        <v>25</v>
      </c>
      <c r="J46" s="352"/>
      <c r="K46" s="27" t="s">
        <v>1584</v>
      </c>
      <c r="L46" s="76"/>
      <c r="M46" s="220">
        <v>7.34</v>
      </c>
      <c r="N46" s="69">
        <v>10</v>
      </c>
    </row>
    <row r="47" spans="2:14" ht="15" customHeight="1" x14ac:dyDescent="0.25">
      <c r="B47" s="124">
        <v>29</v>
      </c>
      <c r="C47" s="351" t="s">
        <v>2466</v>
      </c>
      <c r="D47" s="352"/>
      <c r="E47" s="190" t="s">
        <v>2884</v>
      </c>
      <c r="F47" s="115">
        <v>4100121489</v>
      </c>
      <c r="G47" s="353" t="s">
        <v>2467</v>
      </c>
      <c r="H47" s="354"/>
      <c r="I47" s="355" t="s">
        <v>25</v>
      </c>
      <c r="J47" s="352"/>
      <c r="K47" s="27" t="s">
        <v>1584</v>
      </c>
      <c r="L47" s="76"/>
      <c r="M47" s="220">
        <v>7.34</v>
      </c>
      <c r="N47" s="69">
        <v>10</v>
      </c>
    </row>
    <row r="48" spans="2:14" ht="15" customHeight="1" x14ac:dyDescent="0.25">
      <c r="B48" s="124">
        <v>30</v>
      </c>
      <c r="C48" s="351" t="s">
        <v>2466</v>
      </c>
      <c r="D48" s="352"/>
      <c r="E48" s="190" t="s">
        <v>2884</v>
      </c>
      <c r="F48" s="115">
        <v>4100121489</v>
      </c>
      <c r="G48" s="353" t="s">
        <v>2467</v>
      </c>
      <c r="H48" s="354"/>
      <c r="I48" s="355" t="s">
        <v>25</v>
      </c>
      <c r="J48" s="352"/>
      <c r="K48" s="27" t="s">
        <v>1584</v>
      </c>
      <c r="L48" s="76"/>
      <c r="M48" s="220">
        <v>7.34</v>
      </c>
      <c r="N48" s="69">
        <v>10</v>
      </c>
    </row>
    <row r="49" spans="2:14" ht="15" customHeight="1" x14ac:dyDescent="0.25">
      <c r="B49" s="124">
        <v>31</v>
      </c>
      <c r="C49" s="351" t="s">
        <v>2466</v>
      </c>
      <c r="D49" s="352"/>
      <c r="E49" s="190" t="s">
        <v>2884</v>
      </c>
      <c r="F49" s="115">
        <v>4100121489</v>
      </c>
      <c r="G49" s="353" t="s">
        <v>2467</v>
      </c>
      <c r="H49" s="354"/>
      <c r="I49" s="355" t="s">
        <v>25</v>
      </c>
      <c r="J49" s="352"/>
      <c r="K49" s="27" t="s">
        <v>1584</v>
      </c>
      <c r="L49" s="76"/>
      <c r="M49" s="220">
        <v>7.34</v>
      </c>
      <c r="N49" s="69">
        <v>10</v>
      </c>
    </row>
    <row r="50" spans="2:14" ht="15" customHeight="1" x14ac:dyDescent="0.25">
      <c r="B50" s="124">
        <v>32</v>
      </c>
      <c r="C50" s="351" t="s">
        <v>2466</v>
      </c>
      <c r="D50" s="352"/>
      <c r="E50" s="190" t="s">
        <v>2884</v>
      </c>
      <c r="F50" s="115">
        <v>4100121489</v>
      </c>
      <c r="G50" s="353" t="s">
        <v>2467</v>
      </c>
      <c r="H50" s="354"/>
      <c r="I50" s="355" t="s">
        <v>25</v>
      </c>
      <c r="J50" s="352"/>
      <c r="K50" s="27" t="s">
        <v>1584</v>
      </c>
      <c r="L50" s="76"/>
      <c r="M50" s="220">
        <v>7.34</v>
      </c>
      <c r="N50" s="69">
        <v>10</v>
      </c>
    </row>
    <row r="51" spans="2:14" ht="15" x14ac:dyDescent="0.25">
      <c r="B51" s="134" t="s">
        <v>56</v>
      </c>
      <c r="C51" s="50"/>
      <c r="D51" s="61"/>
      <c r="E51" s="145"/>
      <c r="F51" s="50"/>
      <c r="G51" s="63"/>
      <c r="H51" s="62"/>
      <c r="I51" s="50"/>
      <c r="J51" s="61"/>
      <c r="K51" s="8"/>
      <c r="L51" s="50"/>
      <c r="M51" s="230">
        <f>SUM(M52:M67)+8.72</f>
        <v>126.16000000000004</v>
      </c>
      <c r="N51" s="90"/>
    </row>
    <row r="52" spans="2:14" ht="15" customHeight="1" x14ac:dyDescent="0.25">
      <c r="B52" s="124">
        <v>33</v>
      </c>
      <c r="C52" s="351" t="s">
        <v>2466</v>
      </c>
      <c r="D52" s="352"/>
      <c r="E52" s="190" t="s">
        <v>2884</v>
      </c>
      <c r="F52" s="115">
        <v>4100121489</v>
      </c>
      <c r="G52" s="353" t="s">
        <v>2467</v>
      </c>
      <c r="H52" s="354"/>
      <c r="I52" s="355" t="s">
        <v>25</v>
      </c>
      <c r="J52" s="352"/>
      <c r="K52" s="27" t="s">
        <v>1584</v>
      </c>
      <c r="L52" s="76"/>
      <c r="M52" s="220">
        <v>7.34</v>
      </c>
      <c r="N52" s="69">
        <v>10</v>
      </c>
    </row>
    <row r="53" spans="2:14" ht="15" customHeight="1" x14ac:dyDescent="0.25">
      <c r="B53" s="124">
        <v>34</v>
      </c>
      <c r="C53" s="351" t="s">
        <v>2466</v>
      </c>
      <c r="D53" s="352"/>
      <c r="E53" s="190" t="s">
        <v>2884</v>
      </c>
      <c r="F53" s="115">
        <v>4100121489</v>
      </c>
      <c r="G53" s="353" t="s">
        <v>2467</v>
      </c>
      <c r="H53" s="354"/>
      <c r="I53" s="355" t="s">
        <v>25</v>
      </c>
      <c r="J53" s="352"/>
      <c r="K53" s="27" t="s">
        <v>1584</v>
      </c>
      <c r="L53" s="76"/>
      <c r="M53" s="220">
        <v>7.34</v>
      </c>
      <c r="N53" s="69">
        <v>10</v>
      </c>
    </row>
    <row r="54" spans="2:14" ht="15" customHeight="1" x14ac:dyDescent="0.25">
      <c r="B54" s="124">
        <v>35</v>
      </c>
      <c r="C54" s="351" t="s">
        <v>2466</v>
      </c>
      <c r="D54" s="352"/>
      <c r="E54" s="190" t="s">
        <v>2884</v>
      </c>
      <c r="F54" s="115">
        <v>4100121489</v>
      </c>
      <c r="G54" s="353" t="s">
        <v>2467</v>
      </c>
      <c r="H54" s="354"/>
      <c r="I54" s="355" t="s">
        <v>25</v>
      </c>
      <c r="J54" s="352"/>
      <c r="K54" s="27" t="s">
        <v>1584</v>
      </c>
      <c r="L54" s="76"/>
      <c r="M54" s="220">
        <v>7.34</v>
      </c>
      <c r="N54" s="69">
        <v>10</v>
      </c>
    </row>
    <row r="55" spans="2:14" ht="15" customHeight="1" x14ac:dyDescent="0.25">
      <c r="B55" s="124">
        <v>36</v>
      </c>
      <c r="C55" s="351" t="s">
        <v>2466</v>
      </c>
      <c r="D55" s="352"/>
      <c r="E55" s="190" t="s">
        <v>2884</v>
      </c>
      <c r="F55" s="115">
        <v>4100121489</v>
      </c>
      <c r="G55" s="353" t="s">
        <v>2467</v>
      </c>
      <c r="H55" s="354"/>
      <c r="I55" s="355" t="s">
        <v>25</v>
      </c>
      <c r="J55" s="352"/>
      <c r="K55" s="27" t="s">
        <v>2828</v>
      </c>
      <c r="L55" s="76"/>
      <c r="M55" s="220">
        <v>7.34</v>
      </c>
      <c r="N55" s="69">
        <v>10</v>
      </c>
    </row>
    <row r="56" spans="2:14" ht="15" customHeight="1" x14ac:dyDescent="0.25">
      <c r="B56" s="124">
        <v>37</v>
      </c>
      <c r="C56" s="351" t="s">
        <v>2466</v>
      </c>
      <c r="D56" s="352"/>
      <c r="E56" s="190" t="s">
        <v>2884</v>
      </c>
      <c r="F56" s="115">
        <v>4100121489</v>
      </c>
      <c r="G56" s="353" t="s">
        <v>2467</v>
      </c>
      <c r="H56" s="354"/>
      <c r="I56" s="355" t="s">
        <v>25</v>
      </c>
      <c r="J56" s="352"/>
      <c r="K56" s="27" t="s">
        <v>2828</v>
      </c>
      <c r="L56" s="76"/>
      <c r="M56" s="220">
        <v>7.34</v>
      </c>
      <c r="N56" s="69">
        <v>10</v>
      </c>
    </row>
    <row r="57" spans="2:14" ht="15" customHeight="1" x14ac:dyDescent="0.25">
      <c r="B57" s="124">
        <v>38</v>
      </c>
      <c r="C57" s="351" t="s">
        <v>2466</v>
      </c>
      <c r="D57" s="352"/>
      <c r="E57" s="190" t="s">
        <v>2884</v>
      </c>
      <c r="F57" s="115">
        <v>4100121489</v>
      </c>
      <c r="G57" s="353" t="s">
        <v>2467</v>
      </c>
      <c r="H57" s="354"/>
      <c r="I57" s="355" t="s">
        <v>25</v>
      </c>
      <c r="J57" s="352"/>
      <c r="K57" s="27" t="s">
        <v>2828</v>
      </c>
      <c r="L57" s="76"/>
      <c r="M57" s="220">
        <v>7.34</v>
      </c>
      <c r="N57" s="69">
        <v>10</v>
      </c>
    </row>
    <row r="58" spans="2:14" ht="15" customHeight="1" x14ac:dyDescent="0.25">
      <c r="B58" s="124">
        <v>39</v>
      </c>
      <c r="C58" s="351" t="s">
        <v>2466</v>
      </c>
      <c r="D58" s="352"/>
      <c r="E58" s="190" t="s">
        <v>2884</v>
      </c>
      <c r="F58" s="115">
        <v>4100121489</v>
      </c>
      <c r="G58" s="353" t="s">
        <v>2467</v>
      </c>
      <c r="H58" s="354"/>
      <c r="I58" s="355" t="s">
        <v>25</v>
      </c>
      <c r="J58" s="352"/>
      <c r="K58" s="27" t="s">
        <v>2828</v>
      </c>
      <c r="L58" s="76"/>
      <c r="M58" s="220">
        <v>7.34</v>
      </c>
      <c r="N58" s="69">
        <v>10</v>
      </c>
    </row>
    <row r="59" spans="2:14" ht="15" customHeight="1" x14ac:dyDescent="0.25">
      <c r="B59" s="124">
        <v>40</v>
      </c>
      <c r="C59" s="351" t="s">
        <v>2466</v>
      </c>
      <c r="D59" s="352"/>
      <c r="E59" s="190" t="s">
        <v>2884</v>
      </c>
      <c r="F59" s="115">
        <v>4100121489</v>
      </c>
      <c r="G59" s="353" t="s">
        <v>2467</v>
      </c>
      <c r="H59" s="354"/>
      <c r="I59" s="355" t="s">
        <v>25</v>
      </c>
      <c r="J59" s="352"/>
      <c r="K59" s="27" t="s">
        <v>2828</v>
      </c>
      <c r="L59" s="76"/>
      <c r="M59" s="220">
        <v>7.34</v>
      </c>
      <c r="N59" s="69">
        <v>10</v>
      </c>
    </row>
    <row r="60" spans="2:14" ht="15" customHeight="1" x14ac:dyDescent="0.25">
      <c r="B60" s="124">
        <v>41</v>
      </c>
      <c r="C60" s="351" t="s">
        <v>2466</v>
      </c>
      <c r="D60" s="352"/>
      <c r="E60" s="190" t="s">
        <v>2884</v>
      </c>
      <c r="F60" s="115">
        <v>4100121489</v>
      </c>
      <c r="G60" s="353" t="s">
        <v>2467</v>
      </c>
      <c r="H60" s="354"/>
      <c r="I60" s="355" t="s">
        <v>25</v>
      </c>
      <c r="J60" s="352"/>
      <c r="K60" s="27" t="s">
        <v>2828</v>
      </c>
      <c r="L60" s="76"/>
      <c r="M60" s="220">
        <v>7.34</v>
      </c>
      <c r="N60" s="69">
        <v>10</v>
      </c>
    </row>
    <row r="61" spans="2:14" ht="15" customHeight="1" x14ac:dyDescent="0.25">
      <c r="B61" s="124">
        <v>42</v>
      </c>
      <c r="C61" s="351" t="s">
        <v>2466</v>
      </c>
      <c r="D61" s="352"/>
      <c r="E61" s="190" t="s">
        <v>2884</v>
      </c>
      <c r="F61" s="115">
        <v>4100121489</v>
      </c>
      <c r="G61" s="353" t="s">
        <v>2467</v>
      </c>
      <c r="H61" s="354"/>
      <c r="I61" s="355" t="s">
        <v>25</v>
      </c>
      <c r="J61" s="352"/>
      <c r="K61" s="27" t="s">
        <v>2828</v>
      </c>
      <c r="L61" s="76"/>
      <c r="M61" s="220">
        <v>7.34</v>
      </c>
      <c r="N61" s="69">
        <v>10</v>
      </c>
    </row>
    <row r="62" spans="2:14" ht="15" customHeight="1" x14ac:dyDescent="0.25">
      <c r="B62" s="124">
        <v>43</v>
      </c>
      <c r="C62" s="351" t="s">
        <v>2466</v>
      </c>
      <c r="D62" s="352"/>
      <c r="E62" s="190" t="s">
        <v>2884</v>
      </c>
      <c r="F62" s="115">
        <v>4100121489</v>
      </c>
      <c r="G62" s="353" t="s">
        <v>2467</v>
      </c>
      <c r="H62" s="354"/>
      <c r="I62" s="355" t="s">
        <v>25</v>
      </c>
      <c r="J62" s="352"/>
      <c r="K62" s="27" t="s">
        <v>2828</v>
      </c>
      <c r="L62" s="76"/>
      <c r="M62" s="220">
        <v>7.34</v>
      </c>
      <c r="N62" s="69">
        <v>10</v>
      </c>
    </row>
    <row r="63" spans="2:14" ht="15" customHeight="1" x14ac:dyDescent="0.25">
      <c r="B63" s="124">
        <v>44</v>
      </c>
      <c r="C63" s="351" t="s">
        <v>2466</v>
      </c>
      <c r="D63" s="352"/>
      <c r="E63" s="190" t="s">
        <v>2884</v>
      </c>
      <c r="F63" s="115">
        <v>4100121489</v>
      </c>
      <c r="G63" s="353" t="s">
        <v>2467</v>
      </c>
      <c r="H63" s="354"/>
      <c r="I63" s="355" t="s">
        <v>25</v>
      </c>
      <c r="J63" s="352"/>
      <c r="K63" s="27" t="s">
        <v>2828</v>
      </c>
      <c r="L63" s="76"/>
      <c r="M63" s="220">
        <v>7.34</v>
      </c>
      <c r="N63" s="69">
        <v>10</v>
      </c>
    </row>
    <row r="64" spans="2:14" ht="15" customHeight="1" x14ac:dyDescent="0.25">
      <c r="B64" s="124">
        <v>45</v>
      </c>
      <c r="C64" s="351" t="s">
        <v>2466</v>
      </c>
      <c r="D64" s="352"/>
      <c r="E64" s="190" t="s">
        <v>2884</v>
      </c>
      <c r="F64" s="115">
        <v>4100121489</v>
      </c>
      <c r="G64" s="353" t="s">
        <v>2467</v>
      </c>
      <c r="H64" s="354"/>
      <c r="I64" s="355" t="s">
        <v>25</v>
      </c>
      <c r="J64" s="352"/>
      <c r="K64" s="27" t="s">
        <v>2828</v>
      </c>
      <c r="L64" s="76"/>
      <c r="M64" s="220">
        <v>7.34</v>
      </c>
      <c r="N64" s="69">
        <v>10</v>
      </c>
    </row>
    <row r="65" spans="2:14" ht="15" customHeight="1" x14ac:dyDescent="0.25">
      <c r="B65" s="124">
        <v>46</v>
      </c>
      <c r="C65" s="351" t="s">
        <v>2466</v>
      </c>
      <c r="D65" s="352"/>
      <c r="E65" s="190" t="s">
        <v>2884</v>
      </c>
      <c r="F65" s="115">
        <v>4100121489</v>
      </c>
      <c r="G65" s="353" t="s">
        <v>2467</v>
      </c>
      <c r="H65" s="354"/>
      <c r="I65" s="355" t="s">
        <v>25</v>
      </c>
      <c r="J65" s="352"/>
      <c r="K65" s="27" t="s">
        <v>2828</v>
      </c>
      <c r="L65" s="76"/>
      <c r="M65" s="220">
        <v>7.34</v>
      </c>
      <c r="N65" s="69">
        <v>10</v>
      </c>
    </row>
    <row r="66" spans="2:14" ht="15" customHeight="1" x14ac:dyDescent="0.25">
      <c r="B66" s="124">
        <v>47</v>
      </c>
      <c r="C66" s="375" t="s">
        <v>2466</v>
      </c>
      <c r="D66" s="367"/>
      <c r="E66" s="190" t="s">
        <v>2884</v>
      </c>
      <c r="F66" s="115">
        <v>4100121489</v>
      </c>
      <c r="G66" s="419" t="s">
        <v>2467</v>
      </c>
      <c r="H66" s="420"/>
      <c r="I66" s="375" t="s">
        <v>25</v>
      </c>
      <c r="J66" s="367"/>
      <c r="K66" s="27" t="s">
        <v>2828</v>
      </c>
      <c r="L66" s="76"/>
      <c r="M66" s="220">
        <v>7.34</v>
      </c>
      <c r="N66" s="69">
        <v>10</v>
      </c>
    </row>
    <row r="67" spans="2:14" ht="15" customHeight="1" x14ac:dyDescent="0.25">
      <c r="B67" s="124">
        <v>48</v>
      </c>
      <c r="C67" s="375" t="s">
        <v>2466</v>
      </c>
      <c r="D67" s="367"/>
      <c r="E67" s="190" t="s">
        <v>2884</v>
      </c>
      <c r="F67" s="115">
        <v>4100121489</v>
      </c>
      <c r="G67" s="419" t="s">
        <v>2467</v>
      </c>
      <c r="H67" s="420"/>
      <c r="I67" s="375" t="s">
        <v>25</v>
      </c>
      <c r="J67" s="367"/>
      <c r="K67" s="27" t="s">
        <v>2828</v>
      </c>
      <c r="L67" s="76"/>
      <c r="M67" s="220">
        <v>7.34</v>
      </c>
      <c r="N67" s="69">
        <v>10</v>
      </c>
    </row>
    <row r="68" spans="2:14" ht="15" x14ac:dyDescent="0.25">
      <c r="B68" s="134" t="s">
        <v>57</v>
      </c>
      <c r="C68" s="50"/>
      <c r="D68" s="61"/>
      <c r="E68" s="145"/>
      <c r="F68" s="50"/>
      <c r="G68" s="63"/>
      <c r="H68" s="62"/>
      <c r="I68" s="50"/>
      <c r="J68" s="61"/>
      <c r="K68" s="8"/>
      <c r="L68" s="50"/>
      <c r="M68" s="230">
        <f>SUM(M69:M86)+9</f>
        <v>131.54</v>
      </c>
      <c r="N68" s="90"/>
    </row>
    <row r="69" spans="2:14" ht="15" customHeight="1" x14ac:dyDescent="0.25">
      <c r="B69" s="124">
        <v>49</v>
      </c>
      <c r="C69" s="351" t="s">
        <v>2466</v>
      </c>
      <c r="D69" s="352"/>
      <c r="E69" s="190" t="s">
        <v>2884</v>
      </c>
      <c r="F69" s="115">
        <v>4100121489</v>
      </c>
      <c r="G69" s="353" t="s">
        <v>2467</v>
      </c>
      <c r="H69" s="354"/>
      <c r="I69" s="355" t="s">
        <v>25</v>
      </c>
      <c r="J69" s="352"/>
      <c r="K69" s="27" t="s">
        <v>2828</v>
      </c>
      <c r="L69" s="76"/>
      <c r="M69" s="220">
        <v>7.34</v>
      </c>
      <c r="N69" s="69">
        <v>10</v>
      </c>
    </row>
    <row r="70" spans="2:14" ht="15" customHeight="1" x14ac:dyDescent="0.25">
      <c r="B70" s="124">
        <v>50</v>
      </c>
      <c r="C70" s="351" t="s">
        <v>2466</v>
      </c>
      <c r="D70" s="352"/>
      <c r="E70" s="190" t="s">
        <v>2884</v>
      </c>
      <c r="F70" s="115">
        <v>4100121489</v>
      </c>
      <c r="G70" s="353" t="s">
        <v>2467</v>
      </c>
      <c r="H70" s="354"/>
      <c r="I70" s="355" t="s">
        <v>25</v>
      </c>
      <c r="J70" s="352"/>
      <c r="K70" s="27" t="s">
        <v>2828</v>
      </c>
      <c r="L70" s="76"/>
      <c r="M70" s="220">
        <v>7.34</v>
      </c>
      <c r="N70" s="69">
        <v>10</v>
      </c>
    </row>
    <row r="71" spans="2:14" ht="15" customHeight="1" x14ac:dyDescent="0.25">
      <c r="B71" s="124">
        <v>51</v>
      </c>
      <c r="C71" s="351" t="s">
        <v>2466</v>
      </c>
      <c r="D71" s="352"/>
      <c r="E71" s="190" t="s">
        <v>2884</v>
      </c>
      <c r="F71" s="115">
        <v>4100121489</v>
      </c>
      <c r="G71" s="353" t="s">
        <v>2467</v>
      </c>
      <c r="H71" s="354"/>
      <c r="I71" s="355" t="s">
        <v>25</v>
      </c>
      <c r="J71" s="352"/>
      <c r="K71" s="27" t="s">
        <v>2828</v>
      </c>
      <c r="L71" s="76"/>
      <c r="M71" s="220">
        <v>7.34</v>
      </c>
      <c r="N71" s="69">
        <v>10</v>
      </c>
    </row>
    <row r="72" spans="2:14" ht="15" customHeight="1" x14ac:dyDescent="0.25">
      <c r="B72" s="124">
        <v>52</v>
      </c>
      <c r="C72" s="375" t="s">
        <v>2466</v>
      </c>
      <c r="D72" s="367"/>
      <c r="E72" s="190" t="s">
        <v>2884</v>
      </c>
      <c r="F72" s="115">
        <v>4100121489</v>
      </c>
      <c r="G72" s="419" t="s">
        <v>2467</v>
      </c>
      <c r="H72" s="420"/>
      <c r="I72" s="375" t="s">
        <v>25</v>
      </c>
      <c r="J72" s="367"/>
      <c r="K72" s="27" t="s">
        <v>2828</v>
      </c>
      <c r="L72" s="76"/>
      <c r="M72" s="220">
        <v>7.34</v>
      </c>
      <c r="N72" s="69">
        <v>10</v>
      </c>
    </row>
    <row r="73" spans="2:14" ht="15" customHeight="1" x14ac:dyDescent="0.25">
      <c r="B73" s="124">
        <v>53</v>
      </c>
      <c r="C73" s="375" t="s">
        <v>2466</v>
      </c>
      <c r="D73" s="367"/>
      <c r="E73" s="190" t="s">
        <v>2884</v>
      </c>
      <c r="F73" s="115">
        <v>4100121489</v>
      </c>
      <c r="G73" s="419" t="s">
        <v>2467</v>
      </c>
      <c r="H73" s="420"/>
      <c r="I73" s="375" t="s">
        <v>25</v>
      </c>
      <c r="J73" s="367"/>
      <c r="K73" s="27" t="s">
        <v>2828</v>
      </c>
      <c r="L73" s="76"/>
      <c r="M73" s="220">
        <v>7.34</v>
      </c>
      <c r="N73" s="69">
        <v>10</v>
      </c>
    </row>
    <row r="74" spans="2:14" ht="15" customHeight="1" x14ac:dyDescent="0.25">
      <c r="B74" s="124">
        <v>54</v>
      </c>
      <c r="C74" s="351" t="s">
        <v>2466</v>
      </c>
      <c r="D74" s="352"/>
      <c r="E74" s="190" t="s">
        <v>2884</v>
      </c>
      <c r="F74" s="115">
        <v>4100121489</v>
      </c>
      <c r="G74" s="353" t="s">
        <v>2467</v>
      </c>
      <c r="H74" s="354"/>
      <c r="I74" s="355" t="s">
        <v>25</v>
      </c>
      <c r="J74" s="352"/>
      <c r="K74" s="27" t="s">
        <v>2828</v>
      </c>
      <c r="L74" s="76"/>
      <c r="M74" s="220">
        <v>7.34</v>
      </c>
      <c r="N74" s="69">
        <v>10</v>
      </c>
    </row>
    <row r="75" spans="2:14" ht="15" customHeight="1" x14ac:dyDescent="0.25">
      <c r="B75" s="199">
        <v>55</v>
      </c>
      <c r="C75" s="375" t="s">
        <v>2466</v>
      </c>
      <c r="D75" s="367"/>
      <c r="E75" s="190" t="s">
        <v>2884</v>
      </c>
      <c r="F75" s="115">
        <v>4100121489</v>
      </c>
      <c r="G75" s="419" t="s">
        <v>2467</v>
      </c>
      <c r="H75" s="420"/>
      <c r="I75" s="375" t="s">
        <v>25</v>
      </c>
      <c r="J75" s="367"/>
      <c r="K75" s="27" t="s">
        <v>2828</v>
      </c>
      <c r="L75" s="76"/>
      <c r="M75" s="219">
        <v>7.34</v>
      </c>
      <c r="N75" s="69">
        <v>10</v>
      </c>
    </row>
    <row r="76" spans="2:14" ht="15" customHeight="1" x14ac:dyDescent="0.25">
      <c r="B76" s="199">
        <v>56</v>
      </c>
      <c r="C76" s="386" t="s">
        <v>2466</v>
      </c>
      <c r="D76" s="367"/>
      <c r="E76" s="190" t="s">
        <v>2884</v>
      </c>
      <c r="F76" s="115">
        <v>4100121489</v>
      </c>
      <c r="G76" s="419" t="s">
        <v>2467</v>
      </c>
      <c r="H76" s="420"/>
      <c r="I76" s="375" t="s">
        <v>25</v>
      </c>
      <c r="J76" s="367"/>
      <c r="K76" s="27" t="s">
        <v>2828</v>
      </c>
      <c r="L76" s="76"/>
      <c r="M76" s="218">
        <v>8.5399999999999991</v>
      </c>
      <c r="N76" s="69">
        <v>4</v>
      </c>
    </row>
    <row r="77" spans="2:14" ht="15" customHeight="1" x14ac:dyDescent="0.25">
      <c r="B77" s="18"/>
      <c r="C77" s="386" t="s">
        <v>2466</v>
      </c>
      <c r="D77" s="367"/>
      <c r="E77" s="190" t="s">
        <v>2884</v>
      </c>
      <c r="F77" s="115">
        <v>4100121488</v>
      </c>
      <c r="G77" s="419" t="s">
        <v>2467</v>
      </c>
      <c r="H77" s="420"/>
      <c r="I77" s="375" t="s">
        <v>25</v>
      </c>
      <c r="J77" s="367"/>
      <c r="K77" s="27" t="s">
        <v>2828</v>
      </c>
      <c r="L77" s="76"/>
      <c r="M77" s="219"/>
      <c r="N77" s="69">
        <v>4</v>
      </c>
    </row>
    <row r="78" spans="2:14" ht="15" customHeight="1" x14ac:dyDescent="0.25">
      <c r="B78" s="115"/>
      <c r="C78" s="386" t="s">
        <v>2466</v>
      </c>
      <c r="D78" s="367"/>
      <c r="E78" s="190" t="s">
        <v>2885</v>
      </c>
      <c r="F78" s="115">
        <v>4100121522</v>
      </c>
      <c r="G78" s="419" t="s">
        <v>2467</v>
      </c>
      <c r="H78" s="420"/>
      <c r="I78" s="375" t="s">
        <v>1735</v>
      </c>
      <c r="J78" s="367"/>
      <c r="K78" s="27" t="s">
        <v>2828</v>
      </c>
      <c r="L78" s="76"/>
      <c r="M78" s="220"/>
      <c r="N78" s="69">
        <v>4</v>
      </c>
    </row>
    <row r="79" spans="2:14" ht="15" customHeight="1" x14ac:dyDescent="0.25">
      <c r="B79" s="124">
        <v>57</v>
      </c>
      <c r="C79" s="351" t="s">
        <v>2466</v>
      </c>
      <c r="D79" s="352"/>
      <c r="E79" s="190" t="s">
        <v>2884</v>
      </c>
      <c r="F79" s="115">
        <v>4100121488</v>
      </c>
      <c r="G79" s="353" t="s">
        <v>2467</v>
      </c>
      <c r="H79" s="354"/>
      <c r="I79" s="355" t="s">
        <v>25</v>
      </c>
      <c r="J79" s="352"/>
      <c r="K79" s="27" t="s">
        <v>415</v>
      </c>
      <c r="L79" s="76"/>
      <c r="M79" s="220">
        <v>7.88</v>
      </c>
      <c r="N79" s="69">
        <v>11</v>
      </c>
    </row>
    <row r="80" spans="2:14" ht="15" customHeight="1" x14ac:dyDescent="0.25">
      <c r="B80" s="124">
        <v>58</v>
      </c>
      <c r="C80" s="351" t="s">
        <v>2466</v>
      </c>
      <c r="D80" s="352"/>
      <c r="E80" s="190" t="s">
        <v>2884</v>
      </c>
      <c r="F80" s="115">
        <v>4100121488</v>
      </c>
      <c r="G80" s="353" t="s">
        <v>2467</v>
      </c>
      <c r="H80" s="354"/>
      <c r="I80" s="355" t="s">
        <v>25</v>
      </c>
      <c r="J80" s="352"/>
      <c r="K80" s="27" t="s">
        <v>415</v>
      </c>
      <c r="L80" s="76"/>
      <c r="M80" s="220">
        <v>7.88</v>
      </c>
      <c r="N80" s="69">
        <v>11</v>
      </c>
    </row>
    <row r="81" spans="2:14" ht="15" customHeight="1" x14ac:dyDescent="0.25">
      <c r="B81" s="124">
        <v>59</v>
      </c>
      <c r="C81" s="351" t="s">
        <v>2466</v>
      </c>
      <c r="D81" s="352"/>
      <c r="E81" s="190" t="s">
        <v>2884</v>
      </c>
      <c r="F81" s="115">
        <v>4100121488</v>
      </c>
      <c r="G81" s="353" t="s">
        <v>2467</v>
      </c>
      <c r="H81" s="354"/>
      <c r="I81" s="355" t="s">
        <v>25</v>
      </c>
      <c r="J81" s="352"/>
      <c r="K81" s="27" t="s">
        <v>415</v>
      </c>
      <c r="L81" s="76"/>
      <c r="M81" s="220">
        <v>7.88</v>
      </c>
      <c r="N81" s="69">
        <v>11</v>
      </c>
    </row>
    <row r="82" spans="2:14" ht="15" customHeight="1" x14ac:dyDescent="0.25">
      <c r="B82" s="124">
        <v>60</v>
      </c>
      <c r="C82" s="351" t="s">
        <v>2466</v>
      </c>
      <c r="D82" s="352"/>
      <c r="E82" s="190" t="s">
        <v>2884</v>
      </c>
      <c r="F82" s="115">
        <v>4100121488</v>
      </c>
      <c r="G82" s="353" t="s">
        <v>2467</v>
      </c>
      <c r="H82" s="354"/>
      <c r="I82" s="355" t="s">
        <v>25</v>
      </c>
      <c r="J82" s="352"/>
      <c r="K82" s="27" t="s">
        <v>415</v>
      </c>
      <c r="L82" s="76"/>
      <c r="M82" s="220">
        <v>7.88</v>
      </c>
      <c r="N82" s="69">
        <v>11</v>
      </c>
    </row>
    <row r="83" spans="2:14" ht="15" customHeight="1" x14ac:dyDescent="0.25">
      <c r="B83" s="124">
        <v>61</v>
      </c>
      <c r="C83" s="351" t="s">
        <v>2466</v>
      </c>
      <c r="D83" s="352"/>
      <c r="E83" s="190" t="s">
        <v>2884</v>
      </c>
      <c r="F83" s="115">
        <v>4100121488</v>
      </c>
      <c r="G83" s="353" t="s">
        <v>2467</v>
      </c>
      <c r="H83" s="354"/>
      <c r="I83" s="355" t="s">
        <v>25</v>
      </c>
      <c r="J83" s="352"/>
      <c r="K83" s="27" t="s">
        <v>415</v>
      </c>
      <c r="L83" s="76"/>
      <c r="M83" s="220">
        <v>7.88</v>
      </c>
      <c r="N83" s="69">
        <v>11</v>
      </c>
    </row>
    <row r="84" spans="2:14" ht="15" customHeight="1" x14ac:dyDescent="0.25">
      <c r="B84" s="124">
        <v>62</v>
      </c>
      <c r="C84" s="351" t="s">
        <v>2466</v>
      </c>
      <c r="D84" s="352"/>
      <c r="E84" s="190" t="s">
        <v>2884</v>
      </c>
      <c r="F84" s="115">
        <v>4100121488</v>
      </c>
      <c r="G84" s="353" t="s">
        <v>2467</v>
      </c>
      <c r="H84" s="354"/>
      <c r="I84" s="355" t="s">
        <v>25</v>
      </c>
      <c r="J84" s="352"/>
      <c r="K84" s="27" t="s">
        <v>415</v>
      </c>
      <c r="L84" s="76"/>
      <c r="M84" s="220">
        <v>7.34</v>
      </c>
      <c r="N84" s="69">
        <v>10</v>
      </c>
    </row>
    <row r="85" spans="2:14" ht="15" customHeight="1" x14ac:dyDescent="0.25">
      <c r="B85" s="124">
        <v>63</v>
      </c>
      <c r="C85" s="351" t="s">
        <v>2466</v>
      </c>
      <c r="D85" s="352"/>
      <c r="E85" s="190" t="s">
        <v>2884</v>
      </c>
      <c r="F85" s="115">
        <v>4100121488</v>
      </c>
      <c r="G85" s="353" t="s">
        <v>2467</v>
      </c>
      <c r="H85" s="354"/>
      <c r="I85" s="355" t="s">
        <v>25</v>
      </c>
      <c r="J85" s="352"/>
      <c r="K85" s="27" t="s">
        <v>415</v>
      </c>
      <c r="L85" s="76"/>
      <c r="M85" s="220">
        <v>7.34</v>
      </c>
      <c r="N85" s="69">
        <v>10</v>
      </c>
    </row>
    <row r="86" spans="2:14" ht="15" customHeight="1" x14ac:dyDescent="0.25">
      <c r="B86" s="124">
        <v>64</v>
      </c>
      <c r="C86" s="351" t="s">
        <v>2466</v>
      </c>
      <c r="D86" s="352"/>
      <c r="E86" s="190" t="s">
        <v>2884</v>
      </c>
      <c r="F86" s="115">
        <v>4100121489</v>
      </c>
      <c r="G86" s="353" t="s">
        <v>2467</v>
      </c>
      <c r="H86" s="354"/>
      <c r="I86" s="355" t="s">
        <v>25</v>
      </c>
      <c r="J86" s="352"/>
      <c r="K86" s="27" t="s">
        <v>415</v>
      </c>
      <c r="L86" s="76"/>
      <c r="M86" s="220">
        <v>8.5399999999999991</v>
      </c>
      <c r="N86" s="69">
        <v>12</v>
      </c>
    </row>
    <row r="87" spans="2:14" ht="15" x14ac:dyDescent="0.25">
      <c r="B87" s="134" t="s">
        <v>103</v>
      </c>
      <c r="C87" s="50"/>
      <c r="D87" s="61"/>
      <c r="E87" s="145"/>
      <c r="F87" s="50"/>
      <c r="G87" s="63"/>
      <c r="H87" s="62"/>
      <c r="I87" s="50"/>
      <c r="J87" s="61"/>
      <c r="K87" s="8"/>
      <c r="L87" s="50"/>
      <c r="M87" s="230">
        <f>SUM(M88:M89)+9.5</f>
        <v>25.919999999999998</v>
      </c>
      <c r="N87" s="90"/>
    </row>
    <row r="88" spans="2:14" ht="15" customHeight="1" x14ac:dyDescent="0.25">
      <c r="B88" s="124">
        <v>65</v>
      </c>
      <c r="C88" s="351" t="s">
        <v>2466</v>
      </c>
      <c r="D88" s="352"/>
      <c r="E88" s="190" t="s">
        <v>2884</v>
      </c>
      <c r="F88" s="115">
        <v>4100121489</v>
      </c>
      <c r="G88" s="353" t="s">
        <v>2467</v>
      </c>
      <c r="H88" s="354"/>
      <c r="I88" s="355" t="s">
        <v>25</v>
      </c>
      <c r="J88" s="352"/>
      <c r="K88" s="27" t="s">
        <v>415</v>
      </c>
      <c r="L88" s="76"/>
      <c r="M88" s="220">
        <v>8.5399999999999991</v>
      </c>
      <c r="N88" s="69">
        <v>12</v>
      </c>
    </row>
    <row r="89" spans="2:14" ht="15" customHeight="1" x14ac:dyDescent="0.25">
      <c r="B89" s="124">
        <v>66</v>
      </c>
      <c r="C89" s="351" t="s">
        <v>2466</v>
      </c>
      <c r="D89" s="352"/>
      <c r="E89" s="190" t="s">
        <v>2884</v>
      </c>
      <c r="F89" s="115">
        <v>4100121489</v>
      </c>
      <c r="G89" s="353" t="s">
        <v>2467</v>
      </c>
      <c r="H89" s="354"/>
      <c r="I89" s="355" t="s">
        <v>25</v>
      </c>
      <c r="J89" s="352"/>
      <c r="K89" s="27" t="s">
        <v>415</v>
      </c>
      <c r="L89" s="76"/>
      <c r="M89" s="220">
        <v>7.88</v>
      </c>
      <c r="N89" s="69">
        <v>11</v>
      </c>
    </row>
    <row r="90" spans="2:14" ht="15" customHeight="1" x14ac:dyDescent="0.25">
      <c r="B90" s="76"/>
      <c r="C90" s="351"/>
      <c r="D90" s="352"/>
      <c r="E90" s="214"/>
      <c r="F90" s="115"/>
      <c r="G90" s="353"/>
      <c r="H90" s="354"/>
      <c r="I90" s="355"/>
      <c r="J90" s="352"/>
      <c r="K90" s="27"/>
      <c r="L90" s="76"/>
      <c r="M90" s="220"/>
      <c r="N90" s="69"/>
    </row>
    <row r="91" spans="2:14" ht="15" x14ac:dyDescent="0.25">
      <c r="B91" s="20"/>
      <c r="C91" s="168"/>
      <c r="D91" s="41"/>
      <c r="E91" s="41"/>
      <c r="F91" s="41"/>
      <c r="G91" s="41"/>
      <c r="I91" s="20"/>
      <c r="J91" s="45"/>
      <c r="K91" s="1"/>
      <c r="L91" s="20"/>
      <c r="M91" s="222">
        <f>SUM(M18:M33)+SUM(M35:M50)+SUM(M52:M67)+SUM(M69:M86)+SUM(M88:M89)</f>
        <v>495.06000000000012</v>
      </c>
    </row>
    <row r="92" spans="2:14" ht="15.75" x14ac:dyDescent="0.25">
      <c r="B92" s="356" t="s">
        <v>29</v>
      </c>
      <c r="C92" s="357"/>
      <c r="D92" s="357"/>
      <c r="E92" s="357"/>
      <c r="F92" s="357"/>
      <c r="G92" s="357"/>
      <c r="H92" s="357"/>
      <c r="I92" s="357"/>
      <c r="J92" s="357"/>
      <c r="K92" s="357"/>
      <c r="L92" s="227"/>
      <c r="M92" s="223"/>
      <c r="N92" s="228">
        <f>SUM(N18:N90)</f>
        <v>679</v>
      </c>
    </row>
    <row r="93" spans="2:14" ht="15" x14ac:dyDescent="0.25">
      <c r="B93" s="20"/>
      <c r="C93" s="20"/>
      <c r="D93" s="45"/>
      <c r="E93" s="45"/>
      <c r="F93" s="20"/>
      <c r="G93" s="3"/>
      <c r="I93" s="20"/>
      <c r="J93" s="45"/>
      <c r="K93" s="1"/>
      <c r="L93" s="20"/>
      <c r="M93" s="224"/>
    </row>
    <row r="94" spans="2:14" ht="15" customHeight="1" x14ac:dyDescent="0.25">
      <c r="B94" s="1"/>
      <c r="C94" s="1" t="s">
        <v>49</v>
      </c>
      <c r="D94" s="1" t="s">
        <v>2879</v>
      </c>
      <c r="G94" s="1"/>
      <c r="H94" s="1"/>
      <c r="I94" s="1"/>
      <c r="J94" s="1"/>
      <c r="K94" s="1"/>
      <c r="L94" s="20"/>
      <c r="M94" s="20"/>
    </row>
    <row r="95" spans="2:14" ht="15" x14ac:dyDescent="0.25">
      <c r="B95" s="1"/>
      <c r="C95" s="1" t="s">
        <v>2880</v>
      </c>
      <c r="D95" s="23"/>
      <c r="E95" s="23"/>
      <c r="F95" s="1"/>
      <c r="G95" s="1"/>
      <c r="H95" s="1"/>
      <c r="I95" s="1"/>
      <c r="J95" s="1"/>
      <c r="K95" s="1"/>
      <c r="L95" s="20"/>
      <c r="M95" s="20"/>
    </row>
    <row r="96" spans="2:14" ht="15" x14ac:dyDescent="0.25">
      <c r="B96" s="1"/>
      <c r="C96" s="1" t="s">
        <v>2882</v>
      </c>
      <c r="D96" s="3"/>
      <c r="E96" s="3"/>
      <c r="F96" s="1"/>
      <c r="G96" s="1"/>
      <c r="H96" s="1"/>
      <c r="I96" s="1"/>
      <c r="J96" s="1"/>
      <c r="K96" s="1"/>
      <c r="L96" s="20"/>
      <c r="M96" s="20"/>
    </row>
    <row r="97" spans="2:13" s="45" customFormat="1" ht="15" x14ac:dyDescent="0.25">
      <c r="B97" s="1"/>
      <c r="C97" s="1" t="s">
        <v>2881</v>
      </c>
      <c r="D97" s="23"/>
      <c r="E97" s="23"/>
      <c r="F97" s="1"/>
      <c r="G97" s="1"/>
      <c r="H97" s="1"/>
      <c r="I97" s="1"/>
      <c r="J97" s="1"/>
      <c r="K97" s="1"/>
      <c r="L97" s="20"/>
      <c r="M97" s="20"/>
    </row>
    <row r="98" spans="2:13" s="45" customFormat="1" ht="15" x14ac:dyDescent="0.25">
      <c r="B98" s="1"/>
      <c r="C98" s="1" t="s">
        <v>2883</v>
      </c>
      <c r="D98" s="1"/>
      <c r="E98" s="1"/>
      <c r="F98" s="1"/>
      <c r="G98" s="1"/>
      <c r="H98" s="1"/>
      <c r="I98" s="1"/>
      <c r="J98" s="1"/>
      <c r="K98" s="1"/>
      <c r="L98" s="20"/>
      <c r="M98" s="20"/>
    </row>
    <row r="99" spans="2:13" s="45" customFormat="1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20"/>
      <c r="M99" s="20"/>
    </row>
    <row r="100" spans="2:13" s="45" customFormat="1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0"/>
      <c r="M100" s="20"/>
    </row>
    <row r="101" spans="2:13" s="45" customFormat="1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0"/>
      <c r="M101" s="20"/>
    </row>
    <row r="102" spans="2:13" s="45" customFormat="1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0"/>
      <c r="M102" s="20"/>
    </row>
    <row r="103" spans="2:13" s="45" customFormat="1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0"/>
      <c r="M103" s="20"/>
    </row>
    <row r="104" spans="2:13" s="45" customFormat="1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0"/>
      <c r="M104" s="20"/>
    </row>
    <row r="105" spans="2:13" s="45" customFormat="1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0"/>
      <c r="M105" s="20"/>
    </row>
    <row r="106" spans="2:13" s="45" customFormat="1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0"/>
      <c r="M106" s="20"/>
    </row>
    <row r="107" spans="2:13" s="45" customFormat="1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0"/>
      <c r="M107" s="20"/>
    </row>
    <row r="108" spans="2:13" s="45" customFormat="1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0"/>
      <c r="M108" s="20"/>
    </row>
    <row r="109" spans="2:13" s="45" customFormat="1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0"/>
      <c r="M109" s="20"/>
    </row>
    <row r="110" spans="2:13" s="45" customFormat="1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0"/>
      <c r="M110" s="20"/>
    </row>
    <row r="111" spans="2:13" s="45" customFormat="1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0"/>
      <c r="M111" s="20"/>
    </row>
    <row r="112" spans="2:13" s="45" customFormat="1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0"/>
      <c r="M112" s="20"/>
    </row>
    <row r="113" spans="2:13" s="45" customFormat="1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0"/>
      <c r="M113" s="20"/>
    </row>
    <row r="114" spans="2:13" s="45" customFormat="1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0"/>
      <c r="M114" s="20"/>
    </row>
    <row r="115" spans="2:13" s="45" customFormat="1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0"/>
      <c r="M115" s="20"/>
    </row>
    <row r="116" spans="2:13" s="45" customFormat="1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0"/>
      <c r="M116" s="20"/>
    </row>
    <row r="117" spans="2:13" s="45" customFormat="1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0"/>
      <c r="M117" s="20"/>
    </row>
    <row r="118" spans="2:13" s="45" customFormat="1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0"/>
      <c r="M118" s="20"/>
    </row>
    <row r="362" ht="8.25" customHeight="1" x14ac:dyDescent="0.2"/>
    <row r="364" ht="8.25" customHeight="1" x14ac:dyDescent="0.2"/>
    <row r="366" ht="9" customHeight="1" x14ac:dyDescent="0.2"/>
    <row r="368" ht="7.5" customHeight="1" x14ac:dyDescent="0.2"/>
    <row r="370" ht="6.75" customHeight="1" x14ac:dyDescent="0.2"/>
    <row r="372" ht="7.5" customHeight="1" x14ac:dyDescent="0.2"/>
    <row r="374" ht="9" customHeight="1" x14ac:dyDescent="0.2"/>
    <row r="376" ht="7.5" customHeight="1" x14ac:dyDescent="0.2"/>
    <row r="378" ht="8.25" customHeight="1" x14ac:dyDescent="0.2"/>
  </sheetData>
  <autoFilter ref="B16:N89" xr:uid="{00000000-0009-0000-0000-000005000000}">
    <filterColumn colId="1" showButton="0"/>
    <filterColumn colId="5" showButton="0"/>
    <filterColumn colId="7" showButton="0"/>
  </autoFilter>
  <mergeCells count="213">
    <mergeCell ref="C19:D19"/>
    <mergeCell ref="G19:H19"/>
    <mergeCell ref="I19:J19"/>
    <mergeCell ref="C20:D20"/>
    <mergeCell ref="G20:H20"/>
    <mergeCell ref="I20:J20"/>
    <mergeCell ref="E12:F12"/>
    <mergeCell ref="L14:M14"/>
    <mergeCell ref="C16:D16"/>
    <mergeCell ref="G16:H16"/>
    <mergeCell ref="I16:J16"/>
    <mergeCell ref="C18:D18"/>
    <mergeCell ref="G18:H18"/>
    <mergeCell ref="I18:J18"/>
    <mergeCell ref="C23:D23"/>
    <mergeCell ref="G23:H23"/>
    <mergeCell ref="I23:J23"/>
    <mergeCell ref="C24:D24"/>
    <mergeCell ref="G24:H24"/>
    <mergeCell ref="I24:J24"/>
    <mergeCell ref="C21:D21"/>
    <mergeCell ref="G21:H21"/>
    <mergeCell ref="I21:J21"/>
    <mergeCell ref="C22:D22"/>
    <mergeCell ref="G22:H22"/>
    <mergeCell ref="I22:J22"/>
    <mergeCell ref="C27:D27"/>
    <mergeCell ref="G27:H27"/>
    <mergeCell ref="I27:J27"/>
    <mergeCell ref="C28:D28"/>
    <mergeCell ref="G28:H28"/>
    <mergeCell ref="I28:J28"/>
    <mergeCell ref="C25:D25"/>
    <mergeCell ref="G25:H25"/>
    <mergeCell ref="I25:J25"/>
    <mergeCell ref="C26:D26"/>
    <mergeCell ref="G26:H26"/>
    <mergeCell ref="I26:J26"/>
    <mergeCell ref="I85:J85"/>
    <mergeCell ref="C39:D39"/>
    <mergeCell ref="G39:H39"/>
    <mergeCell ref="I39:J39"/>
    <mergeCell ref="C40:D40"/>
    <mergeCell ref="C36:D36"/>
    <mergeCell ref="G36:H36"/>
    <mergeCell ref="I36:J36"/>
    <mergeCell ref="C37:D37"/>
    <mergeCell ref="G37:H37"/>
    <mergeCell ref="I37:J37"/>
    <mergeCell ref="G40:H40"/>
    <mergeCell ref="I40:J40"/>
    <mergeCell ref="C41:D41"/>
    <mergeCell ref="G41:H41"/>
    <mergeCell ref="I41:J41"/>
    <mergeCell ref="C42:D42"/>
    <mergeCell ref="G42:H42"/>
    <mergeCell ref="I42:J42"/>
    <mergeCell ref="C49:D49"/>
    <mergeCell ref="G49:H49"/>
    <mergeCell ref="I49:J49"/>
    <mergeCell ref="C50:D50"/>
    <mergeCell ref="G50:H50"/>
    <mergeCell ref="C90:D90"/>
    <mergeCell ref="G90:H90"/>
    <mergeCell ref="I90:J90"/>
    <mergeCell ref="B92:K92"/>
    <mergeCell ref="C29:D29"/>
    <mergeCell ref="G29:H29"/>
    <mergeCell ref="I29:J29"/>
    <mergeCell ref="C30:D30"/>
    <mergeCell ref="G30:H30"/>
    <mergeCell ref="I30:J30"/>
    <mergeCell ref="C89:D89"/>
    <mergeCell ref="G89:H89"/>
    <mergeCell ref="I89:J89"/>
    <mergeCell ref="C86:D86"/>
    <mergeCell ref="G86:H86"/>
    <mergeCell ref="I86:J86"/>
    <mergeCell ref="C88:D88"/>
    <mergeCell ref="G88:H88"/>
    <mergeCell ref="I88:J88"/>
    <mergeCell ref="C38:D38"/>
    <mergeCell ref="G38:H38"/>
    <mergeCell ref="I38:J38"/>
    <mergeCell ref="C85:D85"/>
    <mergeCell ref="G85:H85"/>
    <mergeCell ref="C31:D31"/>
    <mergeCell ref="G31:H31"/>
    <mergeCell ref="I31:J31"/>
    <mergeCell ref="C32:D32"/>
    <mergeCell ref="G32:H32"/>
    <mergeCell ref="I32:J32"/>
    <mergeCell ref="C33:D33"/>
    <mergeCell ref="G33:H33"/>
    <mergeCell ref="I33:J33"/>
    <mergeCell ref="C35:D35"/>
    <mergeCell ref="G35:H35"/>
    <mergeCell ref="I35:J35"/>
    <mergeCell ref="C45:D45"/>
    <mergeCell ref="G45:H45"/>
    <mergeCell ref="I45:J45"/>
    <mergeCell ref="C46:D46"/>
    <mergeCell ref="G46:H46"/>
    <mergeCell ref="I46:J46"/>
    <mergeCell ref="C43:D43"/>
    <mergeCell ref="G43:H43"/>
    <mergeCell ref="I43:J43"/>
    <mergeCell ref="C44:D44"/>
    <mergeCell ref="G44:H44"/>
    <mergeCell ref="I44:J44"/>
    <mergeCell ref="I50:J50"/>
    <mergeCell ref="C47:D47"/>
    <mergeCell ref="G47:H47"/>
    <mergeCell ref="I47:J47"/>
    <mergeCell ref="C48:D48"/>
    <mergeCell ref="G48:H48"/>
    <mergeCell ref="I48:J48"/>
    <mergeCell ref="C54:D54"/>
    <mergeCell ref="G54:H54"/>
    <mergeCell ref="I54:J54"/>
    <mergeCell ref="C55:D55"/>
    <mergeCell ref="G55:H55"/>
    <mergeCell ref="I55:J55"/>
    <mergeCell ref="C52:D52"/>
    <mergeCell ref="G52:H52"/>
    <mergeCell ref="I52:J52"/>
    <mergeCell ref="C53:D53"/>
    <mergeCell ref="G53:H53"/>
    <mergeCell ref="I53:J53"/>
    <mergeCell ref="C58:D58"/>
    <mergeCell ref="G58:H58"/>
    <mergeCell ref="I58:J58"/>
    <mergeCell ref="C59:D59"/>
    <mergeCell ref="G59:H59"/>
    <mergeCell ref="I59:J59"/>
    <mergeCell ref="C56:D56"/>
    <mergeCell ref="G56:H56"/>
    <mergeCell ref="I56:J56"/>
    <mergeCell ref="C57:D57"/>
    <mergeCell ref="G57:H57"/>
    <mergeCell ref="I57:J57"/>
    <mergeCell ref="C62:D62"/>
    <mergeCell ref="G62:H62"/>
    <mergeCell ref="I62:J62"/>
    <mergeCell ref="C63:D63"/>
    <mergeCell ref="G63:H63"/>
    <mergeCell ref="I63:J63"/>
    <mergeCell ref="C60:D60"/>
    <mergeCell ref="G60:H60"/>
    <mergeCell ref="I60:J60"/>
    <mergeCell ref="C61:D61"/>
    <mergeCell ref="G61:H61"/>
    <mergeCell ref="I61:J61"/>
    <mergeCell ref="C66:D66"/>
    <mergeCell ref="G66:H66"/>
    <mergeCell ref="I66:J66"/>
    <mergeCell ref="C67:D67"/>
    <mergeCell ref="G67:H67"/>
    <mergeCell ref="I67:J67"/>
    <mergeCell ref="C64:D64"/>
    <mergeCell ref="G64:H64"/>
    <mergeCell ref="I64:J64"/>
    <mergeCell ref="C65:D65"/>
    <mergeCell ref="G65:H65"/>
    <mergeCell ref="I65:J65"/>
    <mergeCell ref="C71:D71"/>
    <mergeCell ref="G71:H71"/>
    <mergeCell ref="I71:J71"/>
    <mergeCell ref="C72:D72"/>
    <mergeCell ref="G72:H72"/>
    <mergeCell ref="I72:J72"/>
    <mergeCell ref="C69:D69"/>
    <mergeCell ref="G69:H69"/>
    <mergeCell ref="I69:J69"/>
    <mergeCell ref="C70:D70"/>
    <mergeCell ref="G70:H70"/>
    <mergeCell ref="I70:J70"/>
    <mergeCell ref="C75:D75"/>
    <mergeCell ref="G75:H75"/>
    <mergeCell ref="I75:J75"/>
    <mergeCell ref="C76:D76"/>
    <mergeCell ref="G76:H76"/>
    <mergeCell ref="I76:J76"/>
    <mergeCell ref="C73:D73"/>
    <mergeCell ref="G73:H73"/>
    <mergeCell ref="I73:J73"/>
    <mergeCell ref="C74:D74"/>
    <mergeCell ref="G74:H74"/>
    <mergeCell ref="I74:J74"/>
    <mergeCell ref="C79:D79"/>
    <mergeCell ref="G79:H79"/>
    <mergeCell ref="I79:J79"/>
    <mergeCell ref="C80:D80"/>
    <mergeCell ref="G80:H80"/>
    <mergeCell ref="I80:J80"/>
    <mergeCell ref="C77:D77"/>
    <mergeCell ref="G77:H77"/>
    <mergeCell ref="I77:J77"/>
    <mergeCell ref="C78:D78"/>
    <mergeCell ref="G78:H78"/>
    <mergeCell ref="I78:J78"/>
    <mergeCell ref="C83:D83"/>
    <mergeCell ref="G83:H83"/>
    <mergeCell ref="I83:J83"/>
    <mergeCell ref="C84:D84"/>
    <mergeCell ref="G84:H84"/>
    <mergeCell ref="I84:J84"/>
    <mergeCell ref="C81:D81"/>
    <mergeCell ref="G81:H81"/>
    <mergeCell ref="I81:J81"/>
    <mergeCell ref="C82:D82"/>
    <mergeCell ref="G82:H82"/>
    <mergeCell ref="I82:J82"/>
  </mergeCells>
  <hyperlinks>
    <hyperlink ref="L4" r:id="rId1" xr:uid="{00000000-0004-0000-0500-000000000000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C336"/>
  <sheetViews>
    <sheetView topLeftCell="A14" workbookViewId="0">
      <selection activeCell="P38" sqref="P38:P4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2870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250272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SUM(O18:O33)+17.9</f>
        <v>135.34000000000003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2886</v>
      </c>
      <c r="G18" s="369">
        <v>4100121514</v>
      </c>
      <c r="H18" s="370"/>
      <c r="I18" s="371" t="s">
        <v>2467</v>
      </c>
      <c r="J18" s="372"/>
      <c r="K18" s="369" t="s">
        <v>53</v>
      </c>
      <c r="L18" s="368"/>
      <c r="M18" s="7" t="s">
        <v>2828</v>
      </c>
      <c r="N18" s="11"/>
      <c r="O18" s="81">
        <v>7.34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2886</v>
      </c>
      <c r="G19" s="369">
        <v>4100121514</v>
      </c>
      <c r="H19" s="370"/>
      <c r="I19" s="371" t="s">
        <v>2467</v>
      </c>
      <c r="J19" s="372"/>
      <c r="K19" s="369" t="s">
        <v>53</v>
      </c>
      <c r="L19" s="368"/>
      <c r="M19" s="7" t="s">
        <v>2828</v>
      </c>
      <c r="N19" s="11"/>
      <c r="O19" s="81">
        <v>7.34</v>
      </c>
      <c r="P19" s="60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2886</v>
      </c>
      <c r="G20" s="369">
        <v>4100121514</v>
      </c>
      <c r="H20" s="370"/>
      <c r="I20" s="371" t="s">
        <v>2467</v>
      </c>
      <c r="J20" s="372"/>
      <c r="K20" s="369" t="s">
        <v>53</v>
      </c>
      <c r="L20" s="368"/>
      <c r="M20" s="7" t="s">
        <v>2828</v>
      </c>
      <c r="N20" s="11"/>
      <c r="O20" s="81">
        <v>7.34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2886</v>
      </c>
      <c r="G21" s="369">
        <v>4100121514</v>
      </c>
      <c r="H21" s="370"/>
      <c r="I21" s="371" t="s">
        <v>2467</v>
      </c>
      <c r="J21" s="372"/>
      <c r="K21" s="369" t="s">
        <v>53</v>
      </c>
      <c r="L21" s="368"/>
      <c r="M21" s="7" t="s">
        <v>2828</v>
      </c>
      <c r="N21" s="11"/>
      <c r="O21" s="81">
        <v>7.34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2886</v>
      </c>
      <c r="G22" s="369">
        <v>4100121514</v>
      </c>
      <c r="H22" s="370"/>
      <c r="I22" s="371" t="s">
        <v>2467</v>
      </c>
      <c r="J22" s="372"/>
      <c r="K22" s="369" t="s">
        <v>53</v>
      </c>
      <c r="L22" s="368"/>
      <c r="M22" s="7" t="s">
        <v>2828</v>
      </c>
      <c r="N22" s="11"/>
      <c r="O22" s="81">
        <v>7.34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2886</v>
      </c>
      <c r="G23" s="369">
        <v>4100121514</v>
      </c>
      <c r="H23" s="370"/>
      <c r="I23" s="371" t="s">
        <v>2467</v>
      </c>
      <c r="J23" s="372"/>
      <c r="K23" s="369" t="s">
        <v>53</v>
      </c>
      <c r="L23" s="368"/>
      <c r="M23" s="7" t="s">
        <v>2828</v>
      </c>
      <c r="N23" s="11"/>
      <c r="O23" s="81">
        <v>7.34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2886</v>
      </c>
      <c r="G24" s="369">
        <v>4100121514</v>
      </c>
      <c r="H24" s="370"/>
      <c r="I24" s="371" t="s">
        <v>2467</v>
      </c>
      <c r="J24" s="372"/>
      <c r="K24" s="369" t="s">
        <v>53</v>
      </c>
      <c r="L24" s="368"/>
      <c r="M24" s="7" t="s">
        <v>2828</v>
      </c>
      <c r="N24" s="11"/>
      <c r="O24" s="81">
        <v>7.34</v>
      </c>
      <c r="P24" s="60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2886</v>
      </c>
      <c r="G25" s="369">
        <v>4100121514</v>
      </c>
      <c r="H25" s="370"/>
      <c r="I25" s="371" t="s">
        <v>2467</v>
      </c>
      <c r="J25" s="372"/>
      <c r="K25" s="369" t="s">
        <v>53</v>
      </c>
      <c r="L25" s="368"/>
      <c r="M25" s="7" t="s">
        <v>2828</v>
      </c>
      <c r="N25" s="11"/>
      <c r="O25" s="81">
        <v>7.34</v>
      </c>
      <c r="P25" s="60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2886</v>
      </c>
      <c r="G26" s="369">
        <v>4100121514</v>
      </c>
      <c r="H26" s="370"/>
      <c r="I26" s="371" t="s">
        <v>2467</v>
      </c>
      <c r="J26" s="372"/>
      <c r="K26" s="369" t="s">
        <v>53</v>
      </c>
      <c r="L26" s="368"/>
      <c r="M26" s="7" t="s">
        <v>2828</v>
      </c>
      <c r="N26" s="11"/>
      <c r="O26" s="81">
        <v>7.34</v>
      </c>
      <c r="P26" s="60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2886</v>
      </c>
      <c r="G27" s="369">
        <v>4100121514</v>
      </c>
      <c r="H27" s="370"/>
      <c r="I27" s="371" t="s">
        <v>2467</v>
      </c>
      <c r="J27" s="372"/>
      <c r="K27" s="369" t="s">
        <v>53</v>
      </c>
      <c r="L27" s="368"/>
      <c r="M27" s="7" t="s">
        <v>2828</v>
      </c>
      <c r="N27" s="11"/>
      <c r="O27" s="81">
        <v>7.34</v>
      </c>
      <c r="P27" s="60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2886</v>
      </c>
      <c r="G28" s="369">
        <v>4100121514</v>
      </c>
      <c r="H28" s="370"/>
      <c r="I28" s="371" t="s">
        <v>2467</v>
      </c>
      <c r="J28" s="372"/>
      <c r="K28" s="369" t="s">
        <v>53</v>
      </c>
      <c r="L28" s="368"/>
      <c r="M28" s="7" t="s">
        <v>2828</v>
      </c>
      <c r="N28" s="11"/>
      <c r="O28" s="81">
        <v>7.34</v>
      </c>
      <c r="P28" s="60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90" t="s">
        <v>2886</v>
      </c>
      <c r="G29" s="369">
        <v>4100121514</v>
      </c>
      <c r="H29" s="370"/>
      <c r="I29" s="371" t="s">
        <v>2467</v>
      </c>
      <c r="J29" s="372"/>
      <c r="K29" s="369" t="s">
        <v>53</v>
      </c>
      <c r="L29" s="368"/>
      <c r="M29" s="7" t="s">
        <v>2828</v>
      </c>
      <c r="N29" s="11"/>
      <c r="O29" s="81">
        <v>7.34</v>
      </c>
      <c r="P29" s="60">
        <v>10</v>
      </c>
    </row>
    <row r="30" spans="2:16" ht="15" customHeight="1" x14ac:dyDescent="0.25">
      <c r="B30" s="375">
        <v>13</v>
      </c>
      <c r="C30" s="376"/>
      <c r="D30" s="367" t="s">
        <v>2466</v>
      </c>
      <c r="E30" s="368"/>
      <c r="F30" s="190" t="s">
        <v>2886</v>
      </c>
      <c r="G30" s="369">
        <v>4100121514</v>
      </c>
      <c r="H30" s="370"/>
      <c r="I30" s="371" t="s">
        <v>2467</v>
      </c>
      <c r="J30" s="372"/>
      <c r="K30" s="369" t="s">
        <v>53</v>
      </c>
      <c r="L30" s="368"/>
      <c r="M30" s="7" t="s">
        <v>2828</v>
      </c>
      <c r="N30" s="11"/>
      <c r="O30" s="81">
        <v>7.34</v>
      </c>
      <c r="P30" s="60">
        <v>10</v>
      </c>
    </row>
    <row r="31" spans="2:16" ht="15" customHeight="1" x14ac:dyDescent="0.25">
      <c r="B31" s="375">
        <v>14</v>
      </c>
      <c r="C31" s="376"/>
      <c r="D31" s="367" t="s">
        <v>2466</v>
      </c>
      <c r="E31" s="368"/>
      <c r="F31" s="190" t="s">
        <v>2886</v>
      </c>
      <c r="G31" s="369">
        <v>4100121514</v>
      </c>
      <c r="H31" s="370"/>
      <c r="I31" s="371" t="s">
        <v>2467</v>
      </c>
      <c r="J31" s="372"/>
      <c r="K31" s="369" t="s">
        <v>53</v>
      </c>
      <c r="L31" s="368"/>
      <c r="M31" s="7" t="s">
        <v>2828</v>
      </c>
      <c r="N31" s="11"/>
      <c r="O31" s="81">
        <v>7.34</v>
      </c>
      <c r="P31" s="60">
        <v>10</v>
      </c>
    </row>
    <row r="32" spans="2:16" ht="15" customHeight="1" x14ac:dyDescent="0.25">
      <c r="B32" s="375">
        <v>15</v>
      </c>
      <c r="C32" s="376"/>
      <c r="D32" s="367" t="s">
        <v>2466</v>
      </c>
      <c r="E32" s="368"/>
      <c r="F32" s="190" t="s">
        <v>2886</v>
      </c>
      <c r="G32" s="369">
        <v>4100121514</v>
      </c>
      <c r="H32" s="370"/>
      <c r="I32" s="371" t="s">
        <v>2467</v>
      </c>
      <c r="J32" s="372"/>
      <c r="K32" s="369" t="s">
        <v>53</v>
      </c>
      <c r="L32" s="368"/>
      <c r="M32" s="7" t="s">
        <v>2828</v>
      </c>
      <c r="N32" s="11"/>
      <c r="O32" s="81">
        <v>7.34</v>
      </c>
      <c r="P32" s="60">
        <v>10</v>
      </c>
    </row>
    <row r="33" spans="2:16" ht="15" customHeight="1" x14ac:dyDescent="0.25">
      <c r="B33" s="375">
        <v>16</v>
      </c>
      <c r="C33" s="376"/>
      <c r="D33" s="367" t="s">
        <v>2466</v>
      </c>
      <c r="E33" s="368"/>
      <c r="F33" s="190" t="s">
        <v>2886</v>
      </c>
      <c r="G33" s="369">
        <v>4100121514</v>
      </c>
      <c r="H33" s="370"/>
      <c r="I33" s="371" t="s">
        <v>2467</v>
      </c>
      <c r="J33" s="372"/>
      <c r="K33" s="369" t="s">
        <v>53</v>
      </c>
      <c r="L33" s="368"/>
      <c r="M33" s="7" t="s">
        <v>2828</v>
      </c>
      <c r="N33" s="11"/>
      <c r="O33" s="81">
        <v>7.34</v>
      </c>
      <c r="P33" s="60">
        <v>10</v>
      </c>
    </row>
    <row r="34" spans="2:16" ht="15" x14ac:dyDescent="0.25">
      <c r="B34" s="418" t="s">
        <v>37</v>
      </c>
      <c r="C34" s="409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SUM(O35:O47)+10.9</f>
        <v>99.920000000000016</v>
      </c>
      <c r="P34" s="60"/>
    </row>
    <row r="35" spans="2:16" ht="15" customHeight="1" x14ac:dyDescent="0.25">
      <c r="B35" s="375">
        <v>17</v>
      </c>
      <c r="C35" s="376"/>
      <c r="D35" s="367" t="s">
        <v>2466</v>
      </c>
      <c r="E35" s="368"/>
      <c r="F35" s="190" t="s">
        <v>2886</v>
      </c>
      <c r="G35" s="369">
        <v>4100121514</v>
      </c>
      <c r="H35" s="370"/>
      <c r="I35" s="371" t="s">
        <v>2467</v>
      </c>
      <c r="J35" s="372"/>
      <c r="K35" s="369" t="s">
        <v>53</v>
      </c>
      <c r="L35" s="368"/>
      <c r="M35" s="7" t="s">
        <v>2828</v>
      </c>
      <c r="N35" s="11"/>
      <c r="O35" s="81">
        <v>7.88</v>
      </c>
      <c r="P35" s="60">
        <v>11</v>
      </c>
    </row>
    <row r="36" spans="2:16" ht="15" customHeight="1" x14ac:dyDescent="0.25">
      <c r="B36" s="375">
        <v>18</v>
      </c>
      <c r="C36" s="376"/>
      <c r="D36" s="367" t="s">
        <v>2466</v>
      </c>
      <c r="E36" s="368"/>
      <c r="F36" s="190" t="s">
        <v>2886</v>
      </c>
      <c r="G36" s="369">
        <v>4100121514</v>
      </c>
      <c r="H36" s="370"/>
      <c r="I36" s="371" t="s">
        <v>2467</v>
      </c>
      <c r="J36" s="372"/>
      <c r="K36" s="369" t="s">
        <v>53</v>
      </c>
      <c r="L36" s="368"/>
      <c r="M36" s="7" t="s">
        <v>2828</v>
      </c>
      <c r="N36" s="11"/>
      <c r="O36" s="81">
        <v>7.88</v>
      </c>
      <c r="P36" s="60">
        <v>11</v>
      </c>
    </row>
    <row r="37" spans="2:16" ht="15" customHeight="1" x14ac:dyDescent="0.25">
      <c r="B37" s="375">
        <v>19</v>
      </c>
      <c r="C37" s="376"/>
      <c r="D37" s="367" t="s">
        <v>2466</v>
      </c>
      <c r="E37" s="368"/>
      <c r="F37" s="190" t="s">
        <v>2886</v>
      </c>
      <c r="G37" s="369">
        <v>4100121514</v>
      </c>
      <c r="H37" s="370"/>
      <c r="I37" s="371" t="s">
        <v>2467</v>
      </c>
      <c r="J37" s="372"/>
      <c r="K37" s="369" t="s">
        <v>53</v>
      </c>
      <c r="L37" s="368"/>
      <c r="M37" s="7" t="s">
        <v>2828</v>
      </c>
      <c r="N37" s="11"/>
      <c r="O37" s="81">
        <v>7.88</v>
      </c>
      <c r="P37" s="60">
        <v>11</v>
      </c>
    </row>
    <row r="38" spans="2:16" ht="15" customHeight="1" x14ac:dyDescent="0.25">
      <c r="B38" s="375">
        <v>20</v>
      </c>
      <c r="C38" s="376"/>
      <c r="D38" s="367" t="s">
        <v>2466</v>
      </c>
      <c r="E38" s="368"/>
      <c r="F38" s="190" t="s">
        <v>2886</v>
      </c>
      <c r="G38" s="369">
        <v>4100121514</v>
      </c>
      <c r="H38" s="370"/>
      <c r="I38" s="371" t="s">
        <v>2467</v>
      </c>
      <c r="J38" s="372"/>
      <c r="K38" s="369" t="s">
        <v>53</v>
      </c>
      <c r="L38" s="368"/>
      <c r="M38" s="7" t="s">
        <v>415</v>
      </c>
      <c r="N38" s="11"/>
      <c r="O38" s="81">
        <v>7.34</v>
      </c>
      <c r="P38" s="60">
        <v>10</v>
      </c>
    </row>
    <row r="39" spans="2:16" ht="15" customHeight="1" x14ac:dyDescent="0.25">
      <c r="B39" s="375">
        <v>21</v>
      </c>
      <c r="C39" s="376"/>
      <c r="D39" s="367" t="s">
        <v>2466</v>
      </c>
      <c r="E39" s="368"/>
      <c r="F39" s="190" t="s">
        <v>2886</v>
      </c>
      <c r="G39" s="369">
        <v>4100121514</v>
      </c>
      <c r="H39" s="370"/>
      <c r="I39" s="371" t="s">
        <v>2467</v>
      </c>
      <c r="J39" s="372"/>
      <c r="K39" s="369" t="s">
        <v>53</v>
      </c>
      <c r="L39" s="368"/>
      <c r="M39" s="7" t="s">
        <v>415</v>
      </c>
      <c r="N39" s="11"/>
      <c r="O39" s="81">
        <v>7.34</v>
      </c>
      <c r="P39" s="60">
        <v>10</v>
      </c>
    </row>
    <row r="40" spans="2:16" ht="15" customHeight="1" x14ac:dyDescent="0.25">
      <c r="B40" s="375">
        <v>22</v>
      </c>
      <c r="C40" s="376"/>
      <c r="D40" s="367" t="s">
        <v>2466</v>
      </c>
      <c r="E40" s="368"/>
      <c r="F40" s="190" t="s">
        <v>2886</v>
      </c>
      <c r="G40" s="369">
        <v>4100121514</v>
      </c>
      <c r="H40" s="370"/>
      <c r="I40" s="371" t="s">
        <v>2467</v>
      </c>
      <c r="J40" s="372"/>
      <c r="K40" s="369" t="s">
        <v>53</v>
      </c>
      <c r="L40" s="368"/>
      <c r="M40" s="7" t="s">
        <v>415</v>
      </c>
      <c r="N40" s="11"/>
      <c r="O40" s="81">
        <v>7.34</v>
      </c>
      <c r="P40" s="60">
        <v>10</v>
      </c>
    </row>
    <row r="41" spans="2:16" ht="15" customHeight="1" x14ac:dyDescent="0.25">
      <c r="B41" s="375">
        <v>23</v>
      </c>
      <c r="C41" s="376"/>
      <c r="D41" s="367" t="s">
        <v>2466</v>
      </c>
      <c r="E41" s="368"/>
      <c r="F41" s="190" t="s">
        <v>2886</v>
      </c>
      <c r="G41" s="369">
        <v>4100121514</v>
      </c>
      <c r="H41" s="370"/>
      <c r="I41" s="371" t="s">
        <v>2467</v>
      </c>
      <c r="J41" s="372"/>
      <c r="K41" s="369" t="s">
        <v>53</v>
      </c>
      <c r="L41" s="368"/>
      <c r="M41" s="7" t="s">
        <v>415</v>
      </c>
      <c r="N41" s="11"/>
      <c r="O41" s="81">
        <v>7.34</v>
      </c>
      <c r="P41" s="60">
        <v>10</v>
      </c>
    </row>
    <row r="42" spans="2:16" ht="15" customHeight="1" x14ac:dyDescent="0.25">
      <c r="B42" s="375">
        <v>24</v>
      </c>
      <c r="C42" s="376"/>
      <c r="D42" s="367" t="s">
        <v>2466</v>
      </c>
      <c r="E42" s="368"/>
      <c r="F42" s="190" t="s">
        <v>2886</v>
      </c>
      <c r="G42" s="369">
        <v>4100121514</v>
      </c>
      <c r="H42" s="370"/>
      <c r="I42" s="371" t="s">
        <v>2467</v>
      </c>
      <c r="J42" s="372"/>
      <c r="K42" s="369" t="s">
        <v>53</v>
      </c>
      <c r="L42" s="368"/>
      <c r="M42" s="7" t="s">
        <v>415</v>
      </c>
      <c r="N42" s="11"/>
      <c r="O42" s="81">
        <v>7.34</v>
      </c>
      <c r="P42" s="60">
        <v>10</v>
      </c>
    </row>
    <row r="43" spans="2:16" ht="15" customHeight="1" x14ac:dyDescent="0.25">
      <c r="B43" s="375">
        <v>25</v>
      </c>
      <c r="C43" s="376"/>
      <c r="D43" s="367" t="s">
        <v>2466</v>
      </c>
      <c r="E43" s="368"/>
      <c r="F43" s="190" t="s">
        <v>2886</v>
      </c>
      <c r="G43" s="369">
        <v>4100121514</v>
      </c>
      <c r="H43" s="370"/>
      <c r="I43" s="371" t="s">
        <v>2467</v>
      </c>
      <c r="J43" s="372"/>
      <c r="K43" s="369" t="s">
        <v>53</v>
      </c>
      <c r="L43" s="368"/>
      <c r="M43" s="7" t="s">
        <v>415</v>
      </c>
      <c r="N43" s="11"/>
      <c r="O43" s="81">
        <v>7.34</v>
      </c>
      <c r="P43" s="60">
        <v>10</v>
      </c>
    </row>
    <row r="44" spans="2:16" ht="15" customHeight="1" x14ac:dyDescent="0.25">
      <c r="B44" s="375">
        <v>26</v>
      </c>
      <c r="C44" s="376"/>
      <c r="D44" s="367" t="s">
        <v>2466</v>
      </c>
      <c r="E44" s="368"/>
      <c r="F44" s="190" t="s">
        <v>2886</v>
      </c>
      <c r="G44" s="369">
        <v>4100121514</v>
      </c>
      <c r="H44" s="370"/>
      <c r="I44" s="371" t="s">
        <v>2467</v>
      </c>
      <c r="J44" s="372"/>
      <c r="K44" s="369" t="s">
        <v>53</v>
      </c>
      <c r="L44" s="368"/>
      <c r="M44" s="7" t="s">
        <v>415</v>
      </c>
      <c r="N44" s="11"/>
      <c r="O44" s="81">
        <v>7.34</v>
      </c>
      <c r="P44" s="60">
        <v>10</v>
      </c>
    </row>
    <row r="45" spans="2:16" ht="15" customHeight="1" x14ac:dyDescent="0.25">
      <c r="B45" s="375">
        <v>27</v>
      </c>
      <c r="C45" s="376"/>
      <c r="D45" s="367" t="s">
        <v>2466</v>
      </c>
      <c r="E45" s="368"/>
      <c r="F45" s="190" t="s">
        <v>2886</v>
      </c>
      <c r="G45" s="369">
        <v>4100121514</v>
      </c>
      <c r="H45" s="370"/>
      <c r="I45" s="371" t="s">
        <v>2467</v>
      </c>
      <c r="J45" s="372"/>
      <c r="K45" s="369" t="s">
        <v>53</v>
      </c>
      <c r="L45" s="368"/>
      <c r="M45" s="7" t="s">
        <v>415</v>
      </c>
      <c r="N45" s="11"/>
      <c r="O45" s="81">
        <v>7.34</v>
      </c>
      <c r="P45" s="60">
        <v>10</v>
      </c>
    </row>
    <row r="46" spans="2:16" ht="15" customHeight="1" x14ac:dyDescent="0.25">
      <c r="B46" s="375">
        <v>28</v>
      </c>
      <c r="C46" s="376"/>
      <c r="D46" s="367" t="s">
        <v>2466</v>
      </c>
      <c r="E46" s="368"/>
      <c r="F46" s="190" t="s">
        <v>2886</v>
      </c>
      <c r="G46" s="369">
        <v>4100121514</v>
      </c>
      <c r="H46" s="370"/>
      <c r="I46" s="371" t="s">
        <v>2467</v>
      </c>
      <c r="J46" s="372"/>
      <c r="K46" s="369" t="s">
        <v>53</v>
      </c>
      <c r="L46" s="368"/>
      <c r="M46" s="7" t="s">
        <v>415</v>
      </c>
      <c r="N46" s="11"/>
      <c r="O46" s="81">
        <v>6.66</v>
      </c>
      <c r="P46" s="60">
        <v>9</v>
      </c>
    </row>
    <row r="47" spans="2:16" ht="15" customHeight="1" x14ac:dyDescent="0.25">
      <c r="B47" s="365"/>
      <c r="C47" s="366"/>
      <c r="D47" s="351"/>
      <c r="E47" s="352"/>
      <c r="F47" s="190"/>
      <c r="G47" s="355"/>
      <c r="H47" s="354"/>
      <c r="I47" s="391"/>
      <c r="J47" s="370"/>
      <c r="K47" s="355"/>
      <c r="L47" s="352"/>
      <c r="M47" s="27"/>
      <c r="N47" s="24"/>
      <c r="O47" s="84"/>
      <c r="P47" s="109"/>
    </row>
    <row r="48" spans="2:16" ht="15" x14ac:dyDescent="0.25">
      <c r="B48" s="20"/>
      <c r="C48" s="45"/>
      <c r="D48" s="168"/>
      <c r="E48" s="41"/>
      <c r="F48" s="41"/>
      <c r="G48" s="41"/>
      <c r="H48" s="41"/>
      <c r="I48" s="41"/>
      <c r="K48" s="20"/>
      <c r="L48" s="45"/>
      <c r="M48" s="1"/>
      <c r="N48" s="1"/>
      <c r="O48" s="169">
        <f>SUM(O18:O33)+SUM(O35:O46)</f>
        <v>206.46000000000004</v>
      </c>
    </row>
    <row r="49" spans="2:29" ht="15.75" x14ac:dyDescent="0.25">
      <c r="B49" s="356" t="s">
        <v>29</v>
      </c>
      <c r="C49" s="356"/>
      <c r="D49" s="356"/>
      <c r="E49" s="356"/>
      <c r="F49" s="356"/>
      <c r="G49" s="356"/>
      <c r="H49" s="356"/>
      <c r="I49" s="356"/>
      <c r="J49" s="356"/>
      <c r="K49" s="356"/>
      <c r="L49" s="356"/>
      <c r="M49" s="356"/>
      <c r="N49" s="79"/>
      <c r="O49" s="75"/>
      <c r="P49" s="73">
        <f>SUM(P18:P47)</f>
        <v>282</v>
      </c>
    </row>
    <row r="50" spans="2:29" ht="15" x14ac:dyDescent="0.25">
      <c r="B50" s="20"/>
      <c r="C50" s="45"/>
      <c r="D50" s="20"/>
      <c r="E50" s="45"/>
      <c r="F50" s="45"/>
      <c r="G50" s="20"/>
      <c r="I50" s="3"/>
      <c r="K50" s="20"/>
      <c r="L50" s="45"/>
      <c r="M50" s="1"/>
      <c r="N50" s="1"/>
      <c r="O50" s="86"/>
    </row>
    <row r="51" spans="2:29" ht="15" customHeight="1" x14ac:dyDescent="0.25">
      <c r="B51" s="1"/>
      <c r="C51" s="1"/>
      <c r="D51" s="1" t="s">
        <v>49</v>
      </c>
      <c r="E51" s="1" t="s">
        <v>2877</v>
      </c>
      <c r="I51" s="1"/>
      <c r="J51" s="1"/>
      <c r="K51" s="1"/>
      <c r="L51" s="1"/>
      <c r="M51" s="1"/>
      <c r="N51" s="1"/>
      <c r="O51" s="1"/>
    </row>
    <row r="52" spans="2:29" ht="15" x14ac:dyDescent="0.25">
      <c r="B52" s="1"/>
      <c r="C52" s="1"/>
      <c r="D52" s="1" t="s">
        <v>2878</v>
      </c>
      <c r="E52" s="23"/>
      <c r="F52" s="23"/>
      <c r="G52" s="1"/>
      <c r="H52" s="1"/>
      <c r="I52" s="1"/>
      <c r="J52" s="1"/>
      <c r="K52" s="1"/>
      <c r="L52" s="1"/>
      <c r="M52" s="1"/>
      <c r="N52" s="1"/>
      <c r="O52" s="1"/>
      <c r="AC52" s="229"/>
    </row>
    <row r="53" spans="2:29" ht="15" x14ac:dyDescent="0.25">
      <c r="B53" s="1"/>
      <c r="C53" s="1"/>
      <c r="D53" s="1" t="s">
        <v>1984</v>
      </c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2:29" ht="15" x14ac:dyDescent="0.25">
      <c r="B54" s="1"/>
      <c r="C54" s="1"/>
      <c r="D54" s="1" t="s">
        <v>1983</v>
      </c>
      <c r="E54" s="23"/>
      <c r="F54" s="23"/>
      <c r="G54" s="1"/>
      <c r="H54" s="1"/>
      <c r="I54" s="1"/>
      <c r="J54" s="1"/>
      <c r="K54" s="1"/>
      <c r="L54" s="1"/>
      <c r="M54" s="1"/>
      <c r="N54" s="1"/>
      <c r="O54" s="1"/>
    </row>
    <row r="55" spans="2:29" ht="15" x14ac:dyDescent="0.25">
      <c r="B55" s="1"/>
      <c r="C55" s="1"/>
      <c r="D55" s="1" t="s">
        <v>1960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29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29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29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29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29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29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29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29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29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320" ht="8.25" customHeight="1" x14ac:dyDescent="0.2"/>
    <row r="322" ht="8.25" customHeight="1" x14ac:dyDescent="0.2"/>
    <row r="324" ht="9" customHeight="1" x14ac:dyDescent="0.2"/>
    <row r="326" ht="7.5" customHeight="1" x14ac:dyDescent="0.2"/>
    <row r="328" ht="6.75" customHeight="1" x14ac:dyDescent="0.2"/>
    <row r="330" ht="7.5" customHeight="1" x14ac:dyDescent="0.2"/>
    <row r="332" ht="9" customHeight="1" x14ac:dyDescent="0.2"/>
    <row r="334" ht="7.5" customHeight="1" x14ac:dyDescent="0.2"/>
    <row r="336" ht="8.25" customHeight="1" x14ac:dyDescent="0.2"/>
  </sheetData>
  <autoFilter ref="B16:P46" xr:uid="{00000000-0009-0000-0000-000006000000}">
    <filterColumn colId="0" showButton="0"/>
    <filterColumn colId="2" showButton="0"/>
    <filterColumn colId="5" showButton="0"/>
    <filterColumn colId="7" showButton="0"/>
    <filterColumn colId="9" showButton="0"/>
  </autoFilter>
  <mergeCells count="155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33:C33"/>
    <mergeCell ref="D33:E33"/>
    <mergeCell ref="G33:H33"/>
    <mergeCell ref="I33:J33"/>
    <mergeCell ref="K33:L33"/>
    <mergeCell ref="B34:C3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K24:L24"/>
    <mergeCell ref="B25:C25"/>
    <mergeCell ref="D25:E25"/>
    <mergeCell ref="G25:H25"/>
    <mergeCell ref="I25:J25"/>
    <mergeCell ref="K25:L25"/>
    <mergeCell ref="D27:E27"/>
    <mergeCell ref="G27:H27"/>
    <mergeCell ref="I47:J47"/>
    <mergeCell ref="K47:L47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B49:M49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B46:C46"/>
    <mergeCell ref="D46:E46"/>
    <mergeCell ref="G46:H46"/>
    <mergeCell ref="I46:J46"/>
    <mergeCell ref="K46:L46"/>
    <mergeCell ref="B47:C47"/>
    <mergeCell ref="D47:E47"/>
    <mergeCell ref="G47:H47"/>
    <mergeCell ref="B26:C26"/>
    <mergeCell ref="D26:E26"/>
    <mergeCell ref="G26:H26"/>
    <mergeCell ref="I26:J26"/>
    <mergeCell ref="K26:L26"/>
    <mergeCell ref="B27:C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D38:E38"/>
    <mergeCell ref="G38:H38"/>
    <mergeCell ref="I38:J38"/>
    <mergeCell ref="K38:L38"/>
    <mergeCell ref="B35:C35"/>
    <mergeCell ref="D35:E35"/>
    <mergeCell ref="G35:H35"/>
    <mergeCell ref="I35:J35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K35:L35"/>
    <mergeCell ref="B36:C36"/>
    <mergeCell ref="D36:E36"/>
    <mergeCell ref="G36:H36"/>
    <mergeCell ref="I36:J36"/>
    <mergeCell ref="K36:L36"/>
    <mergeCell ref="G44:H44"/>
    <mergeCell ref="I44:J44"/>
    <mergeCell ref="K44:L44"/>
    <mergeCell ref="B45:C45"/>
    <mergeCell ref="D45:E45"/>
    <mergeCell ref="G45:H45"/>
    <mergeCell ref="I45:J45"/>
    <mergeCell ref="K45:L45"/>
    <mergeCell ref="B32:C32"/>
    <mergeCell ref="D32:E32"/>
    <mergeCell ref="G32:H32"/>
    <mergeCell ref="I32:J32"/>
    <mergeCell ref="K32:L32"/>
    <mergeCell ref="B41:C41"/>
    <mergeCell ref="D41:E41"/>
    <mergeCell ref="G41:H41"/>
    <mergeCell ref="I41:J41"/>
    <mergeCell ref="K41:L41"/>
    <mergeCell ref="B37:C37"/>
    <mergeCell ref="D37:E37"/>
    <mergeCell ref="G37:H37"/>
    <mergeCell ref="I37:J37"/>
    <mergeCell ref="K37:L37"/>
    <mergeCell ref="B38:C38"/>
  </mergeCells>
  <hyperlinks>
    <hyperlink ref="N4" r:id="rId1" xr:uid="{00000000-0004-0000-0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14"/>
  <sheetViews>
    <sheetView workbookViewId="0">
      <selection activeCell="R33" sqref="R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2" customWidth="1"/>
    <col min="5" max="5" width="3.140625" hidden="1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2870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250271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SUM(O18:O27)+8.5</f>
        <v>78.300000000000011</v>
      </c>
      <c r="P17" s="60"/>
    </row>
    <row r="18" spans="1:16" ht="15" x14ac:dyDescent="0.25">
      <c r="A18" s="1"/>
      <c r="B18" s="375">
        <v>1</v>
      </c>
      <c r="C18" s="376"/>
      <c r="D18" s="367" t="s">
        <v>2466</v>
      </c>
      <c r="E18" s="368"/>
      <c r="F18" s="124" t="s">
        <v>2889</v>
      </c>
      <c r="G18" s="369">
        <v>4100121501</v>
      </c>
      <c r="H18" s="370"/>
      <c r="I18" s="371" t="s">
        <v>2467</v>
      </c>
      <c r="J18" s="372"/>
      <c r="K18" s="369" t="s">
        <v>1009</v>
      </c>
      <c r="L18" s="368"/>
      <c r="M18" s="7" t="s">
        <v>387</v>
      </c>
      <c r="N18" s="8"/>
      <c r="O18" s="81">
        <v>7.34</v>
      </c>
      <c r="P18" s="60">
        <v>10</v>
      </c>
    </row>
    <row r="19" spans="1:16" ht="15" x14ac:dyDescent="0.25">
      <c r="A19" s="1"/>
      <c r="B19" s="375">
        <v>2</v>
      </c>
      <c r="C19" s="376"/>
      <c r="D19" s="367" t="s">
        <v>2466</v>
      </c>
      <c r="E19" s="368"/>
      <c r="F19" s="124" t="s">
        <v>2889</v>
      </c>
      <c r="G19" s="369">
        <v>4100121502</v>
      </c>
      <c r="H19" s="370"/>
      <c r="I19" s="371" t="s">
        <v>2467</v>
      </c>
      <c r="J19" s="372"/>
      <c r="K19" s="369" t="s">
        <v>1009</v>
      </c>
      <c r="L19" s="368"/>
      <c r="M19" s="7" t="s">
        <v>387</v>
      </c>
      <c r="N19" s="8"/>
      <c r="O19" s="81">
        <v>6.26</v>
      </c>
      <c r="P19" s="60">
        <v>8</v>
      </c>
    </row>
    <row r="20" spans="1:16" ht="15" x14ac:dyDescent="0.25">
      <c r="A20" s="1"/>
      <c r="B20" s="375">
        <v>3</v>
      </c>
      <c r="C20" s="376"/>
      <c r="D20" s="367" t="s">
        <v>2466</v>
      </c>
      <c r="E20" s="368"/>
      <c r="F20" s="124" t="s">
        <v>2889</v>
      </c>
      <c r="G20" s="369">
        <v>4100121502</v>
      </c>
      <c r="H20" s="370"/>
      <c r="I20" s="371" t="s">
        <v>2467</v>
      </c>
      <c r="J20" s="372"/>
      <c r="K20" s="369" t="s">
        <v>1009</v>
      </c>
      <c r="L20" s="368"/>
      <c r="M20" s="7" t="s">
        <v>387</v>
      </c>
      <c r="N20" s="8"/>
      <c r="O20" s="81">
        <v>5.66</v>
      </c>
      <c r="P20" s="60">
        <v>7</v>
      </c>
    </row>
    <row r="21" spans="1:16" ht="15" x14ac:dyDescent="0.25">
      <c r="A21" s="1"/>
      <c r="B21" s="375">
        <v>4</v>
      </c>
      <c r="C21" s="376"/>
      <c r="D21" s="367" t="s">
        <v>2466</v>
      </c>
      <c r="E21" s="368"/>
      <c r="F21" s="124" t="s">
        <v>2889</v>
      </c>
      <c r="G21" s="369">
        <v>4100121500</v>
      </c>
      <c r="H21" s="370"/>
      <c r="I21" s="371" t="s">
        <v>2467</v>
      </c>
      <c r="J21" s="372"/>
      <c r="K21" s="369" t="s">
        <v>1009</v>
      </c>
      <c r="L21" s="368"/>
      <c r="M21" s="7" t="s">
        <v>387</v>
      </c>
      <c r="N21" s="8"/>
      <c r="O21" s="81">
        <v>8.56</v>
      </c>
      <c r="P21" s="60">
        <v>12</v>
      </c>
    </row>
    <row r="22" spans="1:16" ht="15" x14ac:dyDescent="0.25">
      <c r="A22" s="1"/>
      <c r="B22" s="375">
        <v>5</v>
      </c>
      <c r="C22" s="376"/>
      <c r="D22" s="367" t="s">
        <v>2466</v>
      </c>
      <c r="E22" s="368"/>
      <c r="F22" s="124" t="s">
        <v>2889</v>
      </c>
      <c r="G22" s="369">
        <v>4100121501</v>
      </c>
      <c r="H22" s="370"/>
      <c r="I22" s="371" t="s">
        <v>2467</v>
      </c>
      <c r="J22" s="372"/>
      <c r="K22" s="369" t="s">
        <v>1009</v>
      </c>
      <c r="L22" s="368"/>
      <c r="M22" s="7" t="s">
        <v>1584</v>
      </c>
      <c r="N22" s="8"/>
      <c r="O22" s="81">
        <v>8.56</v>
      </c>
      <c r="P22" s="60">
        <v>12</v>
      </c>
    </row>
    <row r="23" spans="1:16" ht="15" x14ac:dyDescent="0.25">
      <c r="A23" s="1"/>
      <c r="B23" s="375">
        <v>6</v>
      </c>
      <c r="C23" s="376"/>
      <c r="D23" s="367" t="s">
        <v>2466</v>
      </c>
      <c r="E23" s="368"/>
      <c r="F23" s="124" t="s">
        <v>2889</v>
      </c>
      <c r="G23" s="369">
        <v>4100121501</v>
      </c>
      <c r="H23" s="370"/>
      <c r="I23" s="371" t="s">
        <v>2467</v>
      </c>
      <c r="J23" s="372"/>
      <c r="K23" s="369" t="s">
        <v>1009</v>
      </c>
      <c r="L23" s="368"/>
      <c r="M23" s="7" t="s">
        <v>1584</v>
      </c>
      <c r="N23" s="8"/>
      <c r="O23" s="81">
        <v>8.9600000000000009</v>
      </c>
      <c r="P23" s="60">
        <v>13</v>
      </c>
    </row>
    <row r="24" spans="1:16" ht="15" x14ac:dyDescent="0.25">
      <c r="A24" s="1"/>
      <c r="B24" s="375">
        <v>7</v>
      </c>
      <c r="C24" s="376"/>
      <c r="D24" s="367" t="s">
        <v>2466</v>
      </c>
      <c r="E24" s="368"/>
      <c r="F24" s="124" t="s">
        <v>2889</v>
      </c>
      <c r="G24" s="369">
        <v>4100121501</v>
      </c>
      <c r="H24" s="370"/>
      <c r="I24" s="371" t="s">
        <v>2467</v>
      </c>
      <c r="J24" s="372"/>
      <c r="K24" s="369" t="s">
        <v>1009</v>
      </c>
      <c r="L24" s="368"/>
      <c r="M24" s="7" t="s">
        <v>2828</v>
      </c>
      <c r="N24" s="8"/>
      <c r="O24" s="81">
        <v>8.56</v>
      </c>
      <c r="P24" s="60">
        <v>12</v>
      </c>
    </row>
    <row r="25" spans="1:16" ht="15" x14ac:dyDescent="0.25">
      <c r="A25" s="1"/>
      <c r="B25" s="375">
        <v>8</v>
      </c>
      <c r="C25" s="376"/>
      <c r="D25" s="367" t="s">
        <v>2466</v>
      </c>
      <c r="E25" s="368"/>
      <c r="F25" s="124" t="s">
        <v>2889</v>
      </c>
      <c r="G25" s="369">
        <v>4100121501</v>
      </c>
      <c r="H25" s="370"/>
      <c r="I25" s="371" t="s">
        <v>2467</v>
      </c>
      <c r="J25" s="372"/>
      <c r="K25" s="369" t="s">
        <v>1009</v>
      </c>
      <c r="L25" s="368"/>
      <c r="M25" s="7" t="s">
        <v>2828</v>
      </c>
      <c r="N25" s="8"/>
      <c r="O25" s="81">
        <v>8.56</v>
      </c>
      <c r="P25" s="60">
        <v>12</v>
      </c>
    </row>
    <row r="26" spans="1:16" ht="15" x14ac:dyDescent="0.25">
      <c r="A26" s="1"/>
      <c r="B26" s="375">
        <v>9</v>
      </c>
      <c r="C26" s="376"/>
      <c r="D26" s="367" t="s">
        <v>2466</v>
      </c>
      <c r="E26" s="368"/>
      <c r="F26" s="124" t="s">
        <v>2889</v>
      </c>
      <c r="G26" s="369">
        <v>4100121501</v>
      </c>
      <c r="H26" s="370"/>
      <c r="I26" s="371" t="s">
        <v>2467</v>
      </c>
      <c r="J26" s="372"/>
      <c r="K26" s="369" t="s">
        <v>1009</v>
      </c>
      <c r="L26" s="368"/>
      <c r="M26" s="7" t="s">
        <v>415</v>
      </c>
      <c r="N26" s="8"/>
      <c r="O26" s="81">
        <v>7.34</v>
      </c>
      <c r="P26" s="60">
        <v>10</v>
      </c>
    </row>
    <row r="27" spans="1:16" ht="15" x14ac:dyDescent="0.25">
      <c r="A27" s="1"/>
      <c r="B27" s="375"/>
      <c r="C27" s="376"/>
      <c r="D27" s="367"/>
      <c r="E27" s="368"/>
      <c r="F27" s="124"/>
      <c r="G27" s="369"/>
      <c r="H27" s="370"/>
      <c r="I27" s="371"/>
      <c r="J27" s="372"/>
      <c r="K27" s="369"/>
      <c r="L27" s="368"/>
      <c r="M27" s="7"/>
      <c r="N27" s="8"/>
      <c r="O27" s="81"/>
      <c r="P27" s="60"/>
    </row>
    <row r="28" spans="1:16" ht="15" x14ac:dyDescent="0.25">
      <c r="A28" s="1"/>
      <c r="B28" s="76"/>
      <c r="C28" s="65"/>
      <c r="D28" s="50"/>
      <c r="E28" s="61"/>
      <c r="F28" s="61"/>
      <c r="G28" s="50"/>
      <c r="H28" s="62"/>
      <c r="I28" s="63"/>
      <c r="J28" s="62"/>
      <c r="K28" s="50"/>
      <c r="L28" s="61"/>
      <c r="M28" s="8"/>
      <c r="N28" s="8"/>
      <c r="O28" s="162"/>
      <c r="P28" s="60"/>
    </row>
    <row r="29" spans="1:16" ht="15" x14ac:dyDescent="0.25">
      <c r="A29" s="1"/>
      <c r="B29" s="76"/>
      <c r="C29" s="65"/>
      <c r="D29" s="392"/>
      <c r="E29" s="393"/>
      <c r="F29" s="393"/>
      <c r="G29" s="393"/>
      <c r="H29" s="393"/>
      <c r="I29" s="393"/>
      <c r="J29" s="62"/>
      <c r="K29" s="50"/>
      <c r="L29" s="61"/>
      <c r="M29" s="8"/>
      <c r="N29" s="8"/>
      <c r="O29" s="139">
        <f>SUM(O18:O27)</f>
        <v>69.800000000000011</v>
      </c>
      <c r="P29" s="60"/>
    </row>
    <row r="30" spans="1:16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79"/>
      <c r="O30" s="75"/>
      <c r="P30" s="73">
        <f>SUM(P18:P28)</f>
        <v>96</v>
      </c>
    </row>
    <row r="31" spans="1:16" ht="15" x14ac:dyDescent="0.25">
      <c r="A31" s="1"/>
      <c r="B31" s="20"/>
      <c r="C31" s="45"/>
      <c r="D31" s="20"/>
      <c r="E31" s="45"/>
      <c r="F31" s="45"/>
      <c r="G31" s="20"/>
      <c r="I31" s="3"/>
      <c r="K31" s="20"/>
      <c r="L31" s="45"/>
      <c r="M31" s="1"/>
      <c r="N31" s="1"/>
      <c r="O31" s="86"/>
    </row>
    <row r="32" spans="1:16" ht="3.75" customHeight="1" x14ac:dyDescent="0.25">
      <c r="A32" s="1"/>
      <c r="B32" s="1"/>
      <c r="C32" s="1"/>
      <c r="D32" s="17"/>
      <c r="E32" s="20"/>
      <c r="F32" s="20"/>
      <c r="G32" s="20"/>
      <c r="H32" s="3"/>
      <c r="I32" s="3"/>
      <c r="J32" s="1"/>
      <c r="K32" s="1"/>
      <c r="L32" s="1"/>
      <c r="M32" s="1"/>
      <c r="N32" s="1"/>
      <c r="O32" s="1"/>
    </row>
    <row r="33" spans="1:15" ht="15" customHeight="1" x14ac:dyDescent="0.25">
      <c r="A33" s="1"/>
      <c r="B33" s="1"/>
      <c r="C33" s="1"/>
      <c r="D33" s="1" t="s">
        <v>49</v>
      </c>
      <c r="E33" s="1" t="s">
        <v>2871</v>
      </c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2872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1745</v>
      </c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2873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1324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autoFilter ref="B16:P26" xr:uid="{00000000-0009-0000-0000-000007000000}">
    <filterColumn colId="0" showButton="0"/>
    <filterColumn colId="2" showButton="0"/>
    <filterColumn colId="5" showButton="0"/>
    <filterColumn colId="7" showButton="0"/>
    <filterColumn colId="9" showButton="0"/>
  </autoFilter>
  <mergeCells count="62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30:M30"/>
    <mergeCell ref="D29:I29"/>
    <mergeCell ref="B27:C27"/>
    <mergeCell ref="D27:E27"/>
    <mergeCell ref="G27:H27"/>
    <mergeCell ref="I27:J27"/>
    <mergeCell ref="K27:L27"/>
  </mergeCells>
  <hyperlinks>
    <hyperlink ref="N4" r:id="rId1" xr:uid="{00000000-0004-0000-07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17"/>
  <sheetViews>
    <sheetView workbookViewId="0">
      <selection activeCell="G22" sqref="G22:H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2870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250270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34" t="s">
        <v>22</v>
      </c>
      <c r="C17" s="13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>
        <f>SUM(O18:O22)+10.92</f>
        <v>47.620000000000005</v>
      </c>
      <c r="P17" s="60"/>
    </row>
    <row r="18" spans="1:16" ht="15" customHeight="1" x14ac:dyDescent="0.25">
      <c r="B18" s="365">
        <v>1</v>
      </c>
      <c r="C18" s="366"/>
      <c r="D18" s="351" t="s">
        <v>2466</v>
      </c>
      <c r="E18" s="352"/>
      <c r="F18" s="214" t="s">
        <v>2887</v>
      </c>
      <c r="G18" s="355">
        <v>4100121479</v>
      </c>
      <c r="H18" s="354"/>
      <c r="I18" s="353" t="s">
        <v>2467</v>
      </c>
      <c r="J18" s="354"/>
      <c r="K18" s="355" t="s">
        <v>73</v>
      </c>
      <c r="L18" s="352"/>
      <c r="M18" s="27" t="s">
        <v>2828</v>
      </c>
      <c r="N18" s="24"/>
      <c r="O18" s="84">
        <v>7.34</v>
      </c>
      <c r="P18" s="109">
        <v>10</v>
      </c>
    </row>
    <row r="19" spans="1:16" ht="15" customHeight="1" x14ac:dyDescent="0.25">
      <c r="B19" s="365">
        <v>2</v>
      </c>
      <c r="C19" s="366"/>
      <c r="D19" s="351" t="s">
        <v>2466</v>
      </c>
      <c r="E19" s="352"/>
      <c r="F19" s="214" t="s">
        <v>2887</v>
      </c>
      <c r="G19" s="355">
        <v>4100121479</v>
      </c>
      <c r="H19" s="354"/>
      <c r="I19" s="353" t="s">
        <v>2467</v>
      </c>
      <c r="J19" s="354"/>
      <c r="K19" s="355" t="s">
        <v>73</v>
      </c>
      <c r="L19" s="352"/>
      <c r="M19" s="27" t="s">
        <v>2828</v>
      </c>
      <c r="N19" s="24"/>
      <c r="O19" s="84">
        <v>7.34</v>
      </c>
      <c r="P19" s="109">
        <v>10</v>
      </c>
    </row>
    <row r="20" spans="1:16" ht="15" customHeight="1" x14ac:dyDescent="0.25">
      <c r="B20" s="365">
        <v>3</v>
      </c>
      <c r="C20" s="366"/>
      <c r="D20" s="351" t="s">
        <v>2466</v>
      </c>
      <c r="E20" s="352"/>
      <c r="F20" s="214" t="s">
        <v>2887</v>
      </c>
      <c r="G20" s="355">
        <v>4100121479</v>
      </c>
      <c r="H20" s="354"/>
      <c r="I20" s="353" t="s">
        <v>2467</v>
      </c>
      <c r="J20" s="354"/>
      <c r="K20" s="355" t="s">
        <v>73</v>
      </c>
      <c r="L20" s="352"/>
      <c r="M20" s="27" t="s">
        <v>2828</v>
      </c>
      <c r="N20" s="24"/>
      <c r="O20" s="84">
        <v>7.34</v>
      </c>
      <c r="P20" s="109">
        <v>10</v>
      </c>
    </row>
    <row r="21" spans="1:16" ht="15" customHeight="1" x14ac:dyDescent="0.25">
      <c r="B21" s="365">
        <v>4</v>
      </c>
      <c r="C21" s="366"/>
      <c r="D21" s="351" t="s">
        <v>2466</v>
      </c>
      <c r="E21" s="352"/>
      <c r="F21" s="214" t="s">
        <v>2887</v>
      </c>
      <c r="G21" s="355">
        <v>4100121479</v>
      </c>
      <c r="H21" s="354"/>
      <c r="I21" s="353" t="s">
        <v>2467</v>
      </c>
      <c r="J21" s="354"/>
      <c r="K21" s="355" t="s">
        <v>73</v>
      </c>
      <c r="L21" s="352"/>
      <c r="M21" s="27" t="s">
        <v>2828</v>
      </c>
      <c r="N21" s="24"/>
      <c r="O21" s="84">
        <v>7.34</v>
      </c>
      <c r="P21" s="109">
        <v>10</v>
      </c>
    </row>
    <row r="22" spans="1:16" ht="15" customHeight="1" x14ac:dyDescent="0.25">
      <c r="B22" s="365">
        <v>5</v>
      </c>
      <c r="C22" s="366"/>
      <c r="D22" s="351" t="s">
        <v>2466</v>
      </c>
      <c r="E22" s="352"/>
      <c r="F22" s="214" t="s">
        <v>2887</v>
      </c>
      <c r="G22" s="355">
        <v>4100121479</v>
      </c>
      <c r="H22" s="354"/>
      <c r="I22" s="353" t="s">
        <v>2467</v>
      </c>
      <c r="J22" s="354"/>
      <c r="K22" s="355" t="s">
        <v>73</v>
      </c>
      <c r="L22" s="352"/>
      <c r="M22" s="27" t="s">
        <v>2828</v>
      </c>
      <c r="N22" s="24"/>
      <c r="O22" s="84">
        <v>7.34</v>
      </c>
      <c r="P22" s="109">
        <v>10</v>
      </c>
    </row>
    <row r="23" spans="1:16" ht="15" customHeight="1" x14ac:dyDescent="0.25">
      <c r="B23" s="365"/>
      <c r="C23" s="366"/>
      <c r="D23" s="367"/>
      <c r="E23" s="368"/>
      <c r="F23" s="190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SUM(O18:O22)</f>
        <v>36.700000000000003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50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1" t="s">
        <v>2875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2876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1049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1050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1466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F58" s="1"/>
    </row>
    <row r="59" spans="1:15" ht="15" x14ac:dyDescent="0.25">
      <c r="F59" s="1"/>
    </row>
    <row r="301" ht="8.25" customHeight="1" x14ac:dyDescent="0.2"/>
    <row r="303" ht="8.25" customHeight="1" x14ac:dyDescent="0.2"/>
    <row r="305" ht="9" customHeight="1" x14ac:dyDescent="0.2"/>
    <row r="307" ht="7.5" customHeight="1" x14ac:dyDescent="0.2"/>
    <row r="309" ht="6.75" customHeight="1" x14ac:dyDescent="0.2"/>
    <row r="311" ht="7.5" customHeight="1" x14ac:dyDescent="0.2"/>
    <row r="313" ht="9" customHeight="1" x14ac:dyDescent="0.2"/>
    <row r="315" ht="7.5" customHeight="1" x14ac:dyDescent="0.2"/>
    <row r="317" ht="8.25" customHeight="1" x14ac:dyDescent="0.2"/>
  </sheetData>
  <mergeCells count="40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D24:I24"/>
    <mergeCell ref="B25:M25"/>
    <mergeCell ref="G28:H28"/>
    <mergeCell ref="B19:C19"/>
    <mergeCell ref="D19:E19"/>
    <mergeCell ref="G19:H19"/>
    <mergeCell ref="I19:J19"/>
    <mergeCell ref="K19:L19"/>
    <mergeCell ref="B20:C20"/>
    <mergeCell ref="D20:E20"/>
    <mergeCell ref="B23:C23"/>
    <mergeCell ref="D23:E23"/>
    <mergeCell ref="G23:H23"/>
    <mergeCell ref="I23:J23"/>
    <mergeCell ref="K23:L23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06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2870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231">
        <v>250269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2888</v>
      </c>
      <c r="G18" s="369">
        <v>4100121483</v>
      </c>
      <c r="H18" s="370"/>
      <c r="I18" s="371" t="s">
        <v>2467</v>
      </c>
      <c r="J18" s="372"/>
      <c r="K18" s="124" t="s">
        <v>76</v>
      </c>
      <c r="L18" s="7" t="s">
        <v>2828</v>
      </c>
      <c r="M18" s="8"/>
      <c r="N18" s="81">
        <v>7.34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2888</v>
      </c>
      <c r="G19" s="369">
        <v>4100121483</v>
      </c>
      <c r="H19" s="370"/>
      <c r="I19" s="371" t="s">
        <v>2467</v>
      </c>
      <c r="J19" s="372"/>
      <c r="K19" s="124" t="s">
        <v>76</v>
      </c>
      <c r="L19" s="7" t="s">
        <v>2828</v>
      </c>
      <c r="M19" s="8"/>
      <c r="N19" s="81">
        <v>7.34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2888</v>
      </c>
      <c r="G20" s="369">
        <v>4100121483</v>
      </c>
      <c r="H20" s="370"/>
      <c r="I20" s="371" t="s">
        <v>2467</v>
      </c>
      <c r="J20" s="372"/>
      <c r="K20" s="124" t="s">
        <v>76</v>
      </c>
      <c r="L20" s="7" t="s">
        <v>2828</v>
      </c>
      <c r="M20" s="8"/>
      <c r="N20" s="81">
        <v>7.34</v>
      </c>
      <c r="O20" s="60">
        <v>10</v>
      </c>
    </row>
    <row r="21" spans="1:15" ht="15" x14ac:dyDescent="0.25">
      <c r="A21" s="1"/>
      <c r="B21" s="365"/>
      <c r="C21" s="366"/>
      <c r="D21" s="367"/>
      <c r="E21" s="368"/>
      <c r="F21" s="122"/>
      <c r="G21" s="369"/>
      <c r="H21" s="370"/>
      <c r="I21" s="391"/>
      <c r="J21" s="370"/>
      <c r="K21" s="124"/>
      <c r="L21" s="7"/>
      <c r="M21" s="11"/>
      <c r="N21" s="84"/>
      <c r="O21" s="60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8"/>
      <c r="M22" s="8"/>
      <c r="N22" s="139">
        <f>SUM(N18:N20)</f>
        <v>22.02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30</v>
      </c>
    </row>
    <row r="24" spans="1:15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1" t="s">
        <v>2874</v>
      </c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1213</v>
      </c>
      <c r="E27" s="3"/>
      <c r="F27" s="3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1212</v>
      </c>
      <c r="E28" s="23"/>
      <c r="F28" s="23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290" ht="8.25" customHeight="1" x14ac:dyDescent="0.2"/>
    <row r="292" ht="8.25" customHeight="1" x14ac:dyDescent="0.2"/>
    <row r="294" ht="9" customHeight="1" x14ac:dyDescent="0.2"/>
    <row r="296" ht="7.5" customHeight="1" x14ac:dyDescent="0.2"/>
    <row r="298" ht="6.75" customHeight="1" x14ac:dyDescent="0.2"/>
    <row r="300" ht="7.5" customHeight="1" x14ac:dyDescent="0.2"/>
    <row r="302" ht="9" customHeight="1" x14ac:dyDescent="0.2"/>
    <row r="304" ht="7.5" customHeight="1" x14ac:dyDescent="0.2"/>
    <row r="306" ht="8.25" customHeight="1" x14ac:dyDescent="0.2"/>
  </sheetData>
  <mergeCells count="27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20:C20"/>
    <mergeCell ref="D20:E20"/>
    <mergeCell ref="G20:H20"/>
    <mergeCell ref="I20:J20"/>
    <mergeCell ref="B18:C18"/>
    <mergeCell ref="D18:E18"/>
    <mergeCell ref="G18:H18"/>
    <mergeCell ref="I18:J18"/>
    <mergeCell ref="B19:C19"/>
    <mergeCell ref="D19:E19"/>
    <mergeCell ref="G19:H19"/>
    <mergeCell ref="I19:J19"/>
    <mergeCell ref="D22:I22"/>
    <mergeCell ref="B23:L23"/>
    <mergeCell ref="B21:C21"/>
    <mergeCell ref="D21:E21"/>
    <mergeCell ref="G21:H21"/>
    <mergeCell ref="I21:J21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N330"/>
  <sheetViews>
    <sheetView topLeftCell="A11" zoomScaleNormal="100" workbookViewId="0">
      <selection activeCell="C50" sqref="C50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2862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250187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30">
        <f>SUM(M18:M29)+10.5</f>
        <v>90.2</v>
      </c>
      <c r="N17" s="90"/>
    </row>
    <row r="18" spans="2:14" ht="15" customHeight="1" x14ac:dyDescent="0.25">
      <c r="B18" s="124">
        <v>1</v>
      </c>
      <c r="C18" s="351" t="s">
        <v>2466</v>
      </c>
      <c r="D18" s="352"/>
      <c r="E18" s="190" t="s">
        <v>2857</v>
      </c>
      <c r="F18" s="115">
        <v>4100117880</v>
      </c>
      <c r="G18" s="353" t="s">
        <v>2467</v>
      </c>
      <c r="H18" s="354"/>
      <c r="I18" s="355" t="s">
        <v>1735</v>
      </c>
      <c r="J18" s="352"/>
      <c r="K18" s="27" t="s">
        <v>404</v>
      </c>
      <c r="L18" s="76"/>
      <c r="M18" s="220">
        <v>6.86</v>
      </c>
      <c r="N18" s="69">
        <v>10</v>
      </c>
    </row>
    <row r="19" spans="2:14" ht="15" customHeight="1" x14ac:dyDescent="0.25">
      <c r="B19" s="124">
        <v>2</v>
      </c>
      <c r="C19" s="351" t="s">
        <v>2466</v>
      </c>
      <c r="D19" s="352"/>
      <c r="E19" s="190" t="s">
        <v>2857</v>
      </c>
      <c r="F19" s="115">
        <v>4100117880</v>
      </c>
      <c r="G19" s="353" t="s">
        <v>2467</v>
      </c>
      <c r="H19" s="354"/>
      <c r="I19" s="355" t="s">
        <v>1735</v>
      </c>
      <c r="J19" s="352"/>
      <c r="K19" s="27" t="s">
        <v>404</v>
      </c>
      <c r="L19" s="76"/>
      <c r="M19" s="220">
        <v>4.24</v>
      </c>
      <c r="N19" s="69">
        <v>5</v>
      </c>
    </row>
    <row r="20" spans="2:14" ht="15" customHeight="1" x14ac:dyDescent="0.25">
      <c r="B20" s="124">
        <v>3</v>
      </c>
      <c r="C20" s="351" t="s">
        <v>2466</v>
      </c>
      <c r="D20" s="352"/>
      <c r="E20" s="190" t="s">
        <v>2858</v>
      </c>
      <c r="F20" s="115">
        <v>4100117437</v>
      </c>
      <c r="G20" s="353" t="s">
        <v>2467</v>
      </c>
      <c r="H20" s="354"/>
      <c r="I20" s="355" t="s">
        <v>25</v>
      </c>
      <c r="J20" s="352"/>
      <c r="K20" s="27" t="s">
        <v>404</v>
      </c>
      <c r="L20" s="76"/>
      <c r="M20" s="220">
        <v>6.86</v>
      </c>
      <c r="N20" s="69">
        <v>10</v>
      </c>
    </row>
    <row r="21" spans="2:14" ht="15" customHeight="1" x14ac:dyDescent="0.25">
      <c r="B21" s="124">
        <v>4</v>
      </c>
      <c r="C21" s="351" t="s">
        <v>2466</v>
      </c>
      <c r="D21" s="352"/>
      <c r="E21" s="190" t="s">
        <v>2858</v>
      </c>
      <c r="F21" s="115">
        <v>4100117437</v>
      </c>
      <c r="G21" s="353" t="s">
        <v>2467</v>
      </c>
      <c r="H21" s="354"/>
      <c r="I21" s="355" t="s">
        <v>25</v>
      </c>
      <c r="J21" s="352"/>
      <c r="K21" s="27" t="s">
        <v>404</v>
      </c>
      <c r="L21" s="76"/>
      <c r="M21" s="220">
        <v>6.86</v>
      </c>
      <c r="N21" s="69">
        <v>10</v>
      </c>
    </row>
    <row r="22" spans="2:14" ht="15" customHeight="1" x14ac:dyDescent="0.25">
      <c r="B22" s="124">
        <v>5</v>
      </c>
      <c r="C22" s="351" t="s">
        <v>2466</v>
      </c>
      <c r="D22" s="352"/>
      <c r="E22" s="190" t="s">
        <v>2858</v>
      </c>
      <c r="F22" s="115">
        <v>4100117437</v>
      </c>
      <c r="G22" s="353" t="s">
        <v>2467</v>
      </c>
      <c r="H22" s="354"/>
      <c r="I22" s="355" t="s">
        <v>25</v>
      </c>
      <c r="J22" s="352"/>
      <c r="K22" s="27" t="s">
        <v>404</v>
      </c>
      <c r="L22" s="76"/>
      <c r="M22" s="220">
        <v>6.86</v>
      </c>
      <c r="N22" s="69">
        <v>10</v>
      </c>
    </row>
    <row r="23" spans="2:14" ht="15" customHeight="1" x14ac:dyDescent="0.25">
      <c r="B23" s="124">
        <v>6</v>
      </c>
      <c r="C23" s="351" t="s">
        <v>2466</v>
      </c>
      <c r="D23" s="352"/>
      <c r="E23" s="190" t="s">
        <v>2858</v>
      </c>
      <c r="F23" s="115">
        <v>4100117437</v>
      </c>
      <c r="G23" s="353" t="s">
        <v>2467</v>
      </c>
      <c r="H23" s="354"/>
      <c r="I23" s="355" t="s">
        <v>25</v>
      </c>
      <c r="J23" s="352"/>
      <c r="K23" s="27" t="s">
        <v>404</v>
      </c>
      <c r="L23" s="76"/>
      <c r="M23" s="220">
        <v>6.86</v>
      </c>
      <c r="N23" s="69">
        <v>10</v>
      </c>
    </row>
    <row r="24" spans="2:14" ht="15" customHeight="1" x14ac:dyDescent="0.25">
      <c r="B24" s="124">
        <v>7</v>
      </c>
      <c r="C24" s="351" t="s">
        <v>2466</v>
      </c>
      <c r="D24" s="352"/>
      <c r="E24" s="190" t="s">
        <v>2858</v>
      </c>
      <c r="F24" s="115">
        <v>4100117437</v>
      </c>
      <c r="G24" s="353" t="s">
        <v>2467</v>
      </c>
      <c r="H24" s="354"/>
      <c r="I24" s="355" t="s">
        <v>25</v>
      </c>
      <c r="J24" s="352"/>
      <c r="K24" s="27" t="s">
        <v>404</v>
      </c>
      <c r="L24" s="76"/>
      <c r="M24" s="220">
        <v>6.86</v>
      </c>
      <c r="N24" s="69">
        <v>10</v>
      </c>
    </row>
    <row r="25" spans="2:14" ht="15" customHeight="1" x14ac:dyDescent="0.25">
      <c r="B25" s="124">
        <v>8</v>
      </c>
      <c r="C25" s="351" t="s">
        <v>2466</v>
      </c>
      <c r="D25" s="352"/>
      <c r="E25" s="190" t="s">
        <v>2858</v>
      </c>
      <c r="F25" s="115">
        <v>4100117437</v>
      </c>
      <c r="G25" s="353" t="s">
        <v>2467</v>
      </c>
      <c r="H25" s="354"/>
      <c r="I25" s="355" t="s">
        <v>25</v>
      </c>
      <c r="J25" s="352"/>
      <c r="K25" s="27" t="s">
        <v>404</v>
      </c>
      <c r="L25" s="76"/>
      <c r="M25" s="220">
        <v>6.86</v>
      </c>
      <c r="N25" s="69">
        <v>10</v>
      </c>
    </row>
    <row r="26" spans="2:14" ht="15" customHeight="1" x14ac:dyDescent="0.25">
      <c r="B26" s="124">
        <v>9</v>
      </c>
      <c r="C26" s="351" t="s">
        <v>2466</v>
      </c>
      <c r="D26" s="352"/>
      <c r="E26" s="190" t="s">
        <v>2858</v>
      </c>
      <c r="F26" s="115">
        <v>4100117437</v>
      </c>
      <c r="G26" s="353" t="s">
        <v>2467</v>
      </c>
      <c r="H26" s="354"/>
      <c r="I26" s="355" t="s">
        <v>25</v>
      </c>
      <c r="J26" s="352"/>
      <c r="K26" s="27" t="s">
        <v>404</v>
      </c>
      <c r="L26" s="76"/>
      <c r="M26" s="220">
        <v>6.86</v>
      </c>
      <c r="N26" s="69">
        <v>10</v>
      </c>
    </row>
    <row r="27" spans="2:14" ht="15" customHeight="1" x14ac:dyDescent="0.25">
      <c r="B27" s="124">
        <v>10</v>
      </c>
      <c r="C27" s="351" t="s">
        <v>2466</v>
      </c>
      <c r="D27" s="352"/>
      <c r="E27" s="190" t="s">
        <v>2858</v>
      </c>
      <c r="F27" s="115">
        <v>4100117437</v>
      </c>
      <c r="G27" s="353" t="s">
        <v>2467</v>
      </c>
      <c r="H27" s="354"/>
      <c r="I27" s="355" t="s">
        <v>25</v>
      </c>
      <c r="J27" s="352"/>
      <c r="K27" s="27" t="s">
        <v>404</v>
      </c>
      <c r="L27" s="76"/>
      <c r="M27" s="220">
        <v>6.86</v>
      </c>
      <c r="N27" s="69">
        <v>10</v>
      </c>
    </row>
    <row r="28" spans="2:14" ht="15" customHeight="1" x14ac:dyDescent="0.25">
      <c r="B28" s="124">
        <v>11</v>
      </c>
      <c r="C28" s="351" t="s">
        <v>2466</v>
      </c>
      <c r="D28" s="352"/>
      <c r="E28" s="190" t="s">
        <v>2858</v>
      </c>
      <c r="F28" s="115">
        <v>4100117437</v>
      </c>
      <c r="G28" s="353" t="s">
        <v>2467</v>
      </c>
      <c r="H28" s="354"/>
      <c r="I28" s="355" t="s">
        <v>25</v>
      </c>
      <c r="J28" s="352"/>
      <c r="K28" s="27" t="s">
        <v>404</v>
      </c>
      <c r="L28" s="76"/>
      <c r="M28" s="220">
        <v>6.86</v>
      </c>
      <c r="N28" s="69">
        <v>10</v>
      </c>
    </row>
    <row r="29" spans="2:14" ht="15" customHeight="1" x14ac:dyDescent="0.25">
      <c r="B29" s="124">
        <v>12</v>
      </c>
      <c r="C29" s="351" t="s">
        <v>2466</v>
      </c>
      <c r="D29" s="352"/>
      <c r="E29" s="190" t="s">
        <v>2858</v>
      </c>
      <c r="F29" s="115">
        <v>4100117437</v>
      </c>
      <c r="G29" s="353" t="s">
        <v>2467</v>
      </c>
      <c r="H29" s="354"/>
      <c r="I29" s="355" t="s">
        <v>25</v>
      </c>
      <c r="J29" s="352"/>
      <c r="K29" s="27" t="s">
        <v>404</v>
      </c>
      <c r="L29" s="76"/>
      <c r="M29" s="220">
        <v>6.86</v>
      </c>
      <c r="N29" s="69">
        <v>10</v>
      </c>
    </row>
    <row r="30" spans="2:14" ht="15" x14ac:dyDescent="0.25">
      <c r="B30" s="134" t="s">
        <v>37</v>
      </c>
      <c r="C30" s="50"/>
      <c r="D30" s="61"/>
      <c r="E30" s="145"/>
      <c r="F30" s="50"/>
      <c r="G30" s="63"/>
      <c r="H30" s="62"/>
      <c r="I30" s="50"/>
      <c r="J30" s="61"/>
      <c r="K30" s="8"/>
      <c r="L30" s="50"/>
      <c r="M30" s="230">
        <f>SUM(M31:M41)+7.46</f>
        <v>82.92</v>
      </c>
      <c r="N30" s="90"/>
    </row>
    <row r="31" spans="2:14" ht="15" customHeight="1" x14ac:dyDescent="0.25">
      <c r="B31" s="124">
        <v>13</v>
      </c>
      <c r="C31" s="351" t="s">
        <v>2466</v>
      </c>
      <c r="D31" s="352"/>
      <c r="E31" s="190" t="s">
        <v>2858</v>
      </c>
      <c r="F31" s="115">
        <v>4100117437</v>
      </c>
      <c r="G31" s="353" t="s">
        <v>2467</v>
      </c>
      <c r="H31" s="354"/>
      <c r="I31" s="355" t="s">
        <v>25</v>
      </c>
      <c r="J31" s="352"/>
      <c r="K31" s="27" t="s">
        <v>404</v>
      </c>
      <c r="L31" s="76"/>
      <c r="M31" s="220">
        <v>6.86</v>
      </c>
      <c r="N31" s="69">
        <v>10</v>
      </c>
    </row>
    <row r="32" spans="2:14" ht="15" customHeight="1" x14ac:dyDescent="0.25">
      <c r="B32" s="124">
        <v>14</v>
      </c>
      <c r="C32" s="351" t="s">
        <v>2466</v>
      </c>
      <c r="D32" s="352"/>
      <c r="E32" s="190" t="s">
        <v>2858</v>
      </c>
      <c r="F32" s="115">
        <v>4100117437</v>
      </c>
      <c r="G32" s="353" t="s">
        <v>2467</v>
      </c>
      <c r="H32" s="354"/>
      <c r="I32" s="355" t="s">
        <v>25</v>
      </c>
      <c r="J32" s="352"/>
      <c r="K32" s="27" t="s">
        <v>404</v>
      </c>
      <c r="L32" s="76"/>
      <c r="M32" s="220">
        <v>6.86</v>
      </c>
      <c r="N32" s="69">
        <v>10</v>
      </c>
    </row>
    <row r="33" spans="2:14" ht="15" customHeight="1" x14ac:dyDescent="0.25">
      <c r="B33" s="124">
        <v>15</v>
      </c>
      <c r="C33" s="351" t="s">
        <v>2466</v>
      </c>
      <c r="D33" s="352"/>
      <c r="E33" s="190" t="s">
        <v>2858</v>
      </c>
      <c r="F33" s="115">
        <v>4100117437</v>
      </c>
      <c r="G33" s="353" t="s">
        <v>2467</v>
      </c>
      <c r="H33" s="354"/>
      <c r="I33" s="355" t="s">
        <v>25</v>
      </c>
      <c r="J33" s="352"/>
      <c r="K33" s="27" t="s">
        <v>404</v>
      </c>
      <c r="L33" s="76"/>
      <c r="M33" s="220">
        <v>6.86</v>
      </c>
      <c r="N33" s="69">
        <v>10</v>
      </c>
    </row>
    <row r="34" spans="2:14" ht="15" customHeight="1" x14ac:dyDescent="0.25">
      <c r="B34" s="124">
        <v>16</v>
      </c>
      <c r="C34" s="351" t="s">
        <v>2466</v>
      </c>
      <c r="D34" s="352"/>
      <c r="E34" s="190" t="s">
        <v>2858</v>
      </c>
      <c r="F34" s="115">
        <v>4100117437</v>
      </c>
      <c r="G34" s="353" t="s">
        <v>2467</v>
      </c>
      <c r="H34" s="354"/>
      <c r="I34" s="355" t="s">
        <v>25</v>
      </c>
      <c r="J34" s="352"/>
      <c r="K34" s="27" t="s">
        <v>404</v>
      </c>
      <c r="L34" s="76"/>
      <c r="M34" s="220">
        <v>6.86</v>
      </c>
      <c r="N34" s="69">
        <v>10</v>
      </c>
    </row>
    <row r="35" spans="2:14" ht="15" customHeight="1" x14ac:dyDescent="0.25">
      <c r="B35" s="124">
        <v>17</v>
      </c>
      <c r="C35" s="351" t="s">
        <v>2466</v>
      </c>
      <c r="D35" s="352"/>
      <c r="E35" s="190" t="s">
        <v>2858</v>
      </c>
      <c r="F35" s="115">
        <v>4100117437</v>
      </c>
      <c r="G35" s="353" t="s">
        <v>2467</v>
      </c>
      <c r="H35" s="354"/>
      <c r="I35" s="355" t="s">
        <v>25</v>
      </c>
      <c r="J35" s="352"/>
      <c r="K35" s="27" t="s">
        <v>404</v>
      </c>
      <c r="L35" s="76"/>
      <c r="M35" s="220">
        <v>6.86</v>
      </c>
      <c r="N35" s="69">
        <v>10</v>
      </c>
    </row>
    <row r="36" spans="2:14" ht="15" customHeight="1" x14ac:dyDescent="0.25">
      <c r="B36" s="124">
        <v>18</v>
      </c>
      <c r="C36" s="351" t="s">
        <v>2466</v>
      </c>
      <c r="D36" s="352"/>
      <c r="E36" s="190" t="s">
        <v>2858</v>
      </c>
      <c r="F36" s="115">
        <v>4100117437</v>
      </c>
      <c r="G36" s="353" t="s">
        <v>2467</v>
      </c>
      <c r="H36" s="354"/>
      <c r="I36" s="355" t="s">
        <v>25</v>
      </c>
      <c r="J36" s="352"/>
      <c r="K36" s="27" t="s">
        <v>404</v>
      </c>
      <c r="L36" s="76"/>
      <c r="M36" s="220">
        <v>6.86</v>
      </c>
      <c r="N36" s="69">
        <v>10</v>
      </c>
    </row>
    <row r="37" spans="2:14" ht="15" customHeight="1" x14ac:dyDescent="0.25">
      <c r="B37" s="124">
        <v>19</v>
      </c>
      <c r="C37" s="351" t="s">
        <v>2466</v>
      </c>
      <c r="D37" s="352"/>
      <c r="E37" s="190" t="s">
        <v>2858</v>
      </c>
      <c r="F37" s="115">
        <v>4100117437</v>
      </c>
      <c r="G37" s="353" t="s">
        <v>2467</v>
      </c>
      <c r="H37" s="354"/>
      <c r="I37" s="355" t="s">
        <v>25</v>
      </c>
      <c r="J37" s="352"/>
      <c r="K37" s="27" t="s">
        <v>404</v>
      </c>
      <c r="L37" s="76"/>
      <c r="M37" s="220">
        <v>6.86</v>
      </c>
      <c r="N37" s="69">
        <v>10</v>
      </c>
    </row>
    <row r="38" spans="2:14" ht="15" customHeight="1" x14ac:dyDescent="0.25">
      <c r="B38" s="124">
        <v>20</v>
      </c>
      <c r="C38" s="351" t="s">
        <v>2466</v>
      </c>
      <c r="D38" s="352"/>
      <c r="E38" s="190" t="s">
        <v>2858</v>
      </c>
      <c r="F38" s="115">
        <v>4100117437</v>
      </c>
      <c r="G38" s="353" t="s">
        <v>2467</v>
      </c>
      <c r="H38" s="354"/>
      <c r="I38" s="355" t="s">
        <v>25</v>
      </c>
      <c r="J38" s="352"/>
      <c r="K38" s="27" t="s">
        <v>404</v>
      </c>
      <c r="L38" s="76"/>
      <c r="M38" s="220">
        <v>6.86</v>
      </c>
      <c r="N38" s="69">
        <v>10</v>
      </c>
    </row>
    <row r="39" spans="2:14" ht="15" customHeight="1" x14ac:dyDescent="0.25">
      <c r="B39" s="124">
        <v>21</v>
      </c>
      <c r="C39" s="351" t="s">
        <v>2466</v>
      </c>
      <c r="D39" s="352"/>
      <c r="E39" s="190" t="s">
        <v>2858</v>
      </c>
      <c r="F39" s="115">
        <v>4100117437</v>
      </c>
      <c r="G39" s="353" t="s">
        <v>2467</v>
      </c>
      <c r="H39" s="354"/>
      <c r="I39" s="355" t="s">
        <v>25</v>
      </c>
      <c r="J39" s="352"/>
      <c r="K39" s="27" t="s">
        <v>404</v>
      </c>
      <c r="L39" s="76"/>
      <c r="M39" s="220">
        <v>6.86</v>
      </c>
      <c r="N39" s="69">
        <v>10</v>
      </c>
    </row>
    <row r="40" spans="2:14" ht="15" customHeight="1" x14ac:dyDescent="0.25">
      <c r="B40" s="124">
        <v>22</v>
      </c>
      <c r="C40" s="351" t="s">
        <v>2466</v>
      </c>
      <c r="D40" s="352"/>
      <c r="E40" s="190" t="s">
        <v>2858</v>
      </c>
      <c r="F40" s="115">
        <v>4100117437</v>
      </c>
      <c r="G40" s="353" t="s">
        <v>2467</v>
      </c>
      <c r="H40" s="354"/>
      <c r="I40" s="355" t="s">
        <v>25</v>
      </c>
      <c r="J40" s="352"/>
      <c r="K40" s="27" t="s">
        <v>404</v>
      </c>
      <c r="L40" s="76"/>
      <c r="M40" s="220">
        <v>6.86</v>
      </c>
      <c r="N40" s="69">
        <v>10</v>
      </c>
    </row>
    <row r="41" spans="2:14" ht="15" customHeight="1" x14ac:dyDescent="0.25">
      <c r="B41" s="124">
        <v>23</v>
      </c>
      <c r="C41" s="351" t="s">
        <v>2466</v>
      </c>
      <c r="D41" s="352"/>
      <c r="E41" s="190" t="s">
        <v>2858</v>
      </c>
      <c r="F41" s="115">
        <v>4100117437</v>
      </c>
      <c r="G41" s="353" t="s">
        <v>2467</v>
      </c>
      <c r="H41" s="354"/>
      <c r="I41" s="355" t="s">
        <v>25</v>
      </c>
      <c r="J41" s="352"/>
      <c r="K41" s="27" t="s">
        <v>404</v>
      </c>
      <c r="L41" s="76"/>
      <c r="M41" s="220">
        <v>6.86</v>
      </c>
      <c r="N41" s="69">
        <v>10</v>
      </c>
    </row>
    <row r="42" spans="2:14" ht="15" customHeight="1" x14ac:dyDescent="0.25">
      <c r="B42" s="76"/>
      <c r="C42" s="351"/>
      <c r="D42" s="352"/>
      <c r="E42" s="214"/>
      <c r="F42" s="115"/>
      <c r="G42" s="353"/>
      <c r="H42" s="354"/>
      <c r="I42" s="355"/>
      <c r="J42" s="352"/>
      <c r="K42" s="27"/>
      <c r="L42" s="76"/>
      <c r="M42" s="220"/>
      <c r="N42" s="69"/>
    </row>
    <row r="43" spans="2:14" ht="15" x14ac:dyDescent="0.25">
      <c r="B43" s="20"/>
      <c r="C43" s="168"/>
      <c r="D43" s="41"/>
      <c r="E43" s="41"/>
      <c r="F43" s="41"/>
      <c r="G43" s="41"/>
      <c r="I43" s="20"/>
      <c r="J43" s="45"/>
      <c r="K43" s="1"/>
      <c r="L43" s="20"/>
      <c r="M43" s="222">
        <f>SUM(M18:M29)+SUM(M31:M41)</f>
        <v>155.16000000000003</v>
      </c>
    </row>
    <row r="44" spans="2:14" ht="15.75" x14ac:dyDescent="0.25"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227"/>
      <c r="M44" s="223"/>
      <c r="N44" s="228">
        <f>SUM(N18:N42)</f>
        <v>225</v>
      </c>
    </row>
    <row r="45" spans="2:14" ht="15" x14ac:dyDescent="0.25">
      <c r="B45" s="20"/>
      <c r="C45" s="20"/>
      <c r="D45" s="45"/>
      <c r="E45" s="45"/>
      <c r="F45" s="20"/>
      <c r="G45" s="3"/>
      <c r="I45" s="20"/>
      <c r="J45" s="45"/>
      <c r="K45" s="1"/>
      <c r="L45" s="20"/>
      <c r="M45" s="224"/>
    </row>
    <row r="46" spans="2:14" ht="15" customHeight="1" x14ac:dyDescent="0.25">
      <c r="B46" s="1"/>
      <c r="C46" s="1" t="s">
        <v>49</v>
      </c>
      <c r="D46" s="1" t="s">
        <v>2868</v>
      </c>
      <c r="G46" s="1"/>
      <c r="H46" s="1"/>
      <c r="I46" s="1"/>
      <c r="J46" s="1"/>
      <c r="K46" s="1"/>
      <c r="L46" s="20"/>
      <c r="M46" s="20"/>
    </row>
    <row r="47" spans="2:14" ht="15" x14ac:dyDescent="0.25">
      <c r="B47" s="1"/>
      <c r="C47" s="1" t="s">
        <v>2869</v>
      </c>
      <c r="D47" s="23"/>
      <c r="E47" s="23"/>
      <c r="F47" s="1"/>
      <c r="G47" s="1"/>
      <c r="H47" s="1"/>
      <c r="I47" s="1"/>
      <c r="J47" s="1"/>
      <c r="K47" s="1"/>
      <c r="L47" s="20"/>
      <c r="M47" s="20"/>
    </row>
    <row r="48" spans="2:14" ht="15" x14ac:dyDescent="0.25">
      <c r="B48" s="1"/>
      <c r="C48" s="1" t="s">
        <v>2861</v>
      </c>
      <c r="D48" s="3"/>
      <c r="E48" s="3"/>
      <c r="F48" s="1"/>
      <c r="G48" s="1"/>
      <c r="H48" s="1"/>
      <c r="I48" s="1"/>
      <c r="J48" s="1"/>
      <c r="K48" s="1"/>
      <c r="L48" s="20"/>
      <c r="M48" s="20"/>
    </row>
    <row r="49" spans="2:13" ht="15" x14ac:dyDescent="0.25">
      <c r="B49" s="1"/>
      <c r="C49" s="1" t="s">
        <v>2859</v>
      </c>
      <c r="D49" s="23"/>
      <c r="E49" s="23"/>
      <c r="F49" s="1"/>
      <c r="G49" s="1"/>
      <c r="H49" s="1"/>
      <c r="I49" s="1"/>
      <c r="J49" s="1"/>
      <c r="K49" s="1"/>
      <c r="L49" s="20"/>
      <c r="M49" s="20"/>
    </row>
    <row r="50" spans="2:13" ht="15" x14ac:dyDescent="0.25">
      <c r="B50" s="1"/>
      <c r="C50" s="1" t="s">
        <v>2860</v>
      </c>
      <c r="D50" s="1"/>
      <c r="E50" s="1"/>
      <c r="F50" s="1"/>
      <c r="G50" s="1"/>
      <c r="H50" s="1"/>
      <c r="I50" s="1"/>
      <c r="J50" s="1"/>
      <c r="K50" s="1"/>
      <c r="L50" s="20"/>
      <c r="M50" s="20"/>
    </row>
    <row r="51" spans="2:13" s="45" customFormat="1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20"/>
      <c r="M51" s="20"/>
    </row>
    <row r="52" spans="2:13" s="45" customFormat="1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20"/>
      <c r="M52" s="20"/>
    </row>
    <row r="53" spans="2:13" s="45" customFormat="1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20"/>
      <c r="M53" s="20"/>
    </row>
    <row r="54" spans="2:13" s="45" customFormat="1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20"/>
      <c r="M54" s="20"/>
    </row>
    <row r="55" spans="2:13" s="45" customFormat="1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20"/>
      <c r="M55" s="20"/>
    </row>
    <row r="56" spans="2:13" s="45" customFormat="1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20"/>
      <c r="M56" s="20"/>
    </row>
    <row r="57" spans="2:13" s="45" customFormat="1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20"/>
      <c r="M57" s="20"/>
    </row>
    <row r="58" spans="2:13" s="45" customFormat="1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20"/>
      <c r="M58" s="20"/>
    </row>
    <row r="59" spans="2:13" s="45" customFormat="1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20"/>
      <c r="M59" s="20"/>
    </row>
    <row r="60" spans="2:13" s="45" customFormat="1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20"/>
      <c r="M60" s="20"/>
    </row>
    <row r="61" spans="2:13" s="45" customFormat="1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20"/>
      <c r="M61" s="20"/>
    </row>
    <row r="62" spans="2:13" s="45" customFormat="1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20"/>
      <c r="M62" s="20"/>
    </row>
    <row r="63" spans="2:13" s="45" customFormat="1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20"/>
      <c r="M63" s="20"/>
    </row>
    <row r="64" spans="2:13" s="45" customFormat="1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20"/>
      <c r="M64" s="20"/>
    </row>
    <row r="65" spans="2:13" s="45" customFormat="1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20"/>
      <c r="M65" s="20"/>
    </row>
    <row r="66" spans="2:13" s="45" customFormat="1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20"/>
      <c r="M66" s="20"/>
    </row>
    <row r="67" spans="2:13" s="45" customFormat="1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20"/>
      <c r="M67" s="20"/>
    </row>
    <row r="68" spans="2:13" s="45" customFormat="1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20"/>
      <c r="M68" s="20"/>
    </row>
    <row r="69" spans="2:13" s="45" customFormat="1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20"/>
      <c r="M69" s="20"/>
    </row>
    <row r="70" spans="2:13" s="45" customFormat="1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20"/>
      <c r="M70" s="20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autoFilter ref="B16:N39" xr:uid="{00000000-0009-0000-0000-00000A000000}">
    <filterColumn colId="1" showButton="0"/>
    <filterColumn colId="5" showButton="0"/>
    <filterColumn colId="7" showButton="0"/>
  </autoFilter>
  <mergeCells count="78">
    <mergeCell ref="B44:K44"/>
    <mergeCell ref="C42:D42"/>
    <mergeCell ref="G42:H42"/>
    <mergeCell ref="I42:J42"/>
    <mergeCell ref="C38:D38"/>
    <mergeCell ref="G38:H38"/>
    <mergeCell ref="I38:J38"/>
    <mergeCell ref="C39:D39"/>
    <mergeCell ref="C41:D41"/>
    <mergeCell ref="G41:H41"/>
    <mergeCell ref="I41:J41"/>
    <mergeCell ref="G39:H39"/>
    <mergeCell ref="I39:J39"/>
    <mergeCell ref="C40:D40"/>
    <mergeCell ref="G40:H40"/>
    <mergeCell ref="I40:J40"/>
    <mergeCell ref="C33:D33"/>
    <mergeCell ref="G33:H33"/>
    <mergeCell ref="I33:J33"/>
    <mergeCell ref="C37:D37"/>
    <mergeCell ref="G37:H37"/>
    <mergeCell ref="I37:J37"/>
    <mergeCell ref="C36:D36"/>
    <mergeCell ref="G36:H36"/>
    <mergeCell ref="I36:J36"/>
    <mergeCell ref="C34:D34"/>
    <mergeCell ref="G34:H34"/>
    <mergeCell ref="I34:J34"/>
    <mergeCell ref="C35:D35"/>
    <mergeCell ref="G35:H35"/>
    <mergeCell ref="I35:J35"/>
    <mergeCell ref="C31:D31"/>
    <mergeCell ref="G31:H31"/>
    <mergeCell ref="I31:J31"/>
    <mergeCell ref="C32:D32"/>
    <mergeCell ref="G32:H32"/>
    <mergeCell ref="I32:J32"/>
    <mergeCell ref="C29:D29"/>
    <mergeCell ref="G29:H29"/>
    <mergeCell ref="I29:J29"/>
    <mergeCell ref="C27:D27"/>
    <mergeCell ref="G27:H27"/>
    <mergeCell ref="I27:J27"/>
    <mergeCell ref="C28:D28"/>
    <mergeCell ref="G28:H28"/>
    <mergeCell ref="I28:J28"/>
    <mergeCell ref="C25:D25"/>
    <mergeCell ref="G25:H25"/>
    <mergeCell ref="I25:J25"/>
    <mergeCell ref="C26:D26"/>
    <mergeCell ref="G26:H26"/>
    <mergeCell ref="I26:J26"/>
    <mergeCell ref="C23:D23"/>
    <mergeCell ref="G23:H23"/>
    <mergeCell ref="I23:J23"/>
    <mergeCell ref="C24:D24"/>
    <mergeCell ref="G24:H24"/>
    <mergeCell ref="I24:J24"/>
    <mergeCell ref="C21:D21"/>
    <mergeCell ref="G21:H21"/>
    <mergeCell ref="I21:J21"/>
    <mergeCell ref="C22:D22"/>
    <mergeCell ref="G22:H22"/>
    <mergeCell ref="I22:J22"/>
    <mergeCell ref="C19:D19"/>
    <mergeCell ref="G19:H19"/>
    <mergeCell ref="I19:J19"/>
    <mergeCell ref="C20:D20"/>
    <mergeCell ref="G20:H20"/>
    <mergeCell ref="I20:J20"/>
    <mergeCell ref="C18:D18"/>
    <mergeCell ref="G18:H18"/>
    <mergeCell ref="I18:J18"/>
    <mergeCell ref="E12:F12"/>
    <mergeCell ref="L14:M14"/>
    <mergeCell ref="C16:D16"/>
    <mergeCell ref="G16:H16"/>
    <mergeCell ref="I16:J16"/>
  </mergeCells>
  <hyperlinks>
    <hyperlink ref="L4" r:id="rId1" xr:uid="{00000000-0004-0000-0A00-000000000000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B1:AC321"/>
  <sheetViews>
    <sheetView topLeftCell="A4" workbookViewId="0">
      <selection activeCell="G19" sqref="G19:H1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2862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250186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3.5" hidden="1" customHeight="1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SUM(O18:O32)+8</f>
        <v>95.56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2855</v>
      </c>
      <c r="G18" s="369">
        <v>4100117886</v>
      </c>
      <c r="H18" s="370"/>
      <c r="I18" s="371" t="s">
        <v>2467</v>
      </c>
      <c r="J18" s="372"/>
      <c r="K18" s="369" t="s">
        <v>53</v>
      </c>
      <c r="L18" s="368"/>
      <c r="M18" s="7" t="s">
        <v>404</v>
      </c>
      <c r="N18" s="11"/>
      <c r="O18" s="81">
        <v>6.72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2855</v>
      </c>
      <c r="G19" s="369">
        <v>4100117886</v>
      </c>
      <c r="H19" s="370"/>
      <c r="I19" s="371" t="s">
        <v>2467</v>
      </c>
      <c r="J19" s="372"/>
      <c r="K19" s="369" t="s">
        <v>53</v>
      </c>
      <c r="L19" s="368"/>
      <c r="M19" s="7" t="s">
        <v>404</v>
      </c>
      <c r="N19" s="11"/>
      <c r="O19" s="81">
        <v>6.72</v>
      </c>
      <c r="P19" s="60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2855</v>
      </c>
      <c r="G20" s="369">
        <v>4100117886</v>
      </c>
      <c r="H20" s="370"/>
      <c r="I20" s="371" t="s">
        <v>2467</v>
      </c>
      <c r="J20" s="372"/>
      <c r="K20" s="369" t="s">
        <v>53</v>
      </c>
      <c r="L20" s="368"/>
      <c r="M20" s="7" t="s">
        <v>404</v>
      </c>
      <c r="N20" s="11"/>
      <c r="O20" s="81">
        <v>6.72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2855</v>
      </c>
      <c r="G21" s="369">
        <v>4100117886</v>
      </c>
      <c r="H21" s="370"/>
      <c r="I21" s="371" t="s">
        <v>2467</v>
      </c>
      <c r="J21" s="372"/>
      <c r="K21" s="369" t="s">
        <v>53</v>
      </c>
      <c r="L21" s="368"/>
      <c r="M21" s="7" t="s">
        <v>404</v>
      </c>
      <c r="N21" s="11"/>
      <c r="O21" s="81">
        <v>6.72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2855</v>
      </c>
      <c r="G22" s="369">
        <v>4100117886</v>
      </c>
      <c r="H22" s="370"/>
      <c r="I22" s="371" t="s">
        <v>2467</v>
      </c>
      <c r="J22" s="372"/>
      <c r="K22" s="369" t="s">
        <v>53</v>
      </c>
      <c r="L22" s="368"/>
      <c r="M22" s="7" t="s">
        <v>404</v>
      </c>
      <c r="N22" s="11"/>
      <c r="O22" s="81">
        <v>6.72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2855</v>
      </c>
      <c r="G23" s="369">
        <v>4100117886</v>
      </c>
      <c r="H23" s="370"/>
      <c r="I23" s="371" t="s">
        <v>2467</v>
      </c>
      <c r="J23" s="372"/>
      <c r="K23" s="369" t="s">
        <v>53</v>
      </c>
      <c r="L23" s="368"/>
      <c r="M23" s="7" t="s">
        <v>404</v>
      </c>
      <c r="N23" s="11"/>
      <c r="O23" s="81">
        <v>6.72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2855</v>
      </c>
      <c r="G24" s="369">
        <v>4100117886</v>
      </c>
      <c r="H24" s="370"/>
      <c r="I24" s="371" t="s">
        <v>2467</v>
      </c>
      <c r="J24" s="372"/>
      <c r="K24" s="369" t="s">
        <v>53</v>
      </c>
      <c r="L24" s="368"/>
      <c r="M24" s="7" t="s">
        <v>404</v>
      </c>
      <c r="N24" s="11"/>
      <c r="O24" s="81">
        <v>6.72</v>
      </c>
      <c r="P24" s="60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2855</v>
      </c>
      <c r="G25" s="369">
        <v>4100117886</v>
      </c>
      <c r="H25" s="370"/>
      <c r="I25" s="371" t="s">
        <v>2467</v>
      </c>
      <c r="J25" s="372"/>
      <c r="K25" s="369" t="s">
        <v>53</v>
      </c>
      <c r="L25" s="368"/>
      <c r="M25" s="7" t="s">
        <v>404</v>
      </c>
      <c r="N25" s="11"/>
      <c r="O25" s="81">
        <v>6.72</v>
      </c>
      <c r="P25" s="60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2855</v>
      </c>
      <c r="G26" s="369">
        <v>4100117886</v>
      </c>
      <c r="H26" s="370"/>
      <c r="I26" s="371" t="s">
        <v>2467</v>
      </c>
      <c r="J26" s="372"/>
      <c r="K26" s="369" t="s">
        <v>53</v>
      </c>
      <c r="L26" s="368"/>
      <c r="M26" s="7" t="s">
        <v>404</v>
      </c>
      <c r="N26" s="11"/>
      <c r="O26" s="81">
        <v>6.72</v>
      </c>
      <c r="P26" s="60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2855</v>
      </c>
      <c r="G27" s="369">
        <v>4100117886</v>
      </c>
      <c r="H27" s="370"/>
      <c r="I27" s="371" t="s">
        <v>2467</v>
      </c>
      <c r="J27" s="372"/>
      <c r="K27" s="369" t="s">
        <v>53</v>
      </c>
      <c r="L27" s="368"/>
      <c r="M27" s="7" t="s">
        <v>404</v>
      </c>
      <c r="N27" s="11"/>
      <c r="O27" s="81">
        <v>6.72</v>
      </c>
      <c r="P27" s="60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2855</v>
      </c>
      <c r="G28" s="369">
        <v>4100117886</v>
      </c>
      <c r="H28" s="370"/>
      <c r="I28" s="371" t="s">
        <v>2467</v>
      </c>
      <c r="J28" s="372"/>
      <c r="K28" s="369" t="s">
        <v>53</v>
      </c>
      <c r="L28" s="368"/>
      <c r="M28" s="7" t="s">
        <v>404</v>
      </c>
      <c r="N28" s="11"/>
      <c r="O28" s="81">
        <v>6.72</v>
      </c>
      <c r="P28" s="60">
        <v>10</v>
      </c>
    </row>
    <row r="29" spans="2:16" ht="15" customHeight="1" x14ac:dyDescent="0.25">
      <c r="B29" s="378">
        <v>12</v>
      </c>
      <c r="C29" s="379"/>
      <c r="D29" s="367" t="s">
        <v>2466</v>
      </c>
      <c r="E29" s="368"/>
      <c r="F29" s="190" t="s">
        <v>2855</v>
      </c>
      <c r="G29" s="369">
        <v>4100117886</v>
      </c>
      <c r="H29" s="370"/>
      <c r="I29" s="371" t="s">
        <v>2467</v>
      </c>
      <c r="J29" s="372"/>
      <c r="K29" s="369" t="s">
        <v>53</v>
      </c>
      <c r="L29" s="368"/>
      <c r="M29" s="7" t="s">
        <v>404</v>
      </c>
      <c r="N29" s="11"/>
      <c r="O29" s="82">
        <v>6.72</v>
      </c>
      <c r="P29" s="60">
        <v>10</v>
      </c>
    </row>
    <row r="30" spans="2:16" ht="15" customHeight="1" x14ac:dyDescent="0.25">
      <c r="B30" s="378">
        <v>13</v>
      </c>
      <c r="C30" s="379"/>
      <c r="D30" s="367" t="s">
        <v>2466</v>
      </c>
      <c r="E30" s="368"/>
      <c r="F30" s="190" t="s">
        <v>2855</v>
      </c>
      <c r="G30" s="369">
        <v>4100117886</v>
      </c>
      <c r="H30" s="370"/>
      <c r="I30" s="371" t="s">
        <v>2467</v>
      </c>
      <c r="J30" s="372"/>
      <c r="K30" s="369" t="s">
        <v>53</v>
      </c>
      <c r="L30" s="368"/>
      <c r="M30" s="7" t="s">
        <v>404</v>
      </c>
      <c r="N30" s="11"/>
      <c r="O30" s="82">
        <v>6.92</v>
      </c>
      <c r="P30" s="60">
        <v>8</v>
      </c>
    </row>
    <row r="31" spans="2:16" ht="15" hidden="1" customHeight="1" x14ac:dyDescent="0.25">
      <c r="B31" s="365"/>
      <c r="C31" s="366"/>
      <c r="D31" s="367" t="s">
        <v>2466</v>
      </c>
      <c r="E31" s="368"/>
      <c r="F31" s="190" t="s">
        <v>2856</v>
      </c>
      <c r="G31" s="369">
        <v>4100117881</v>
      </c>
      <c r="H31" s="370"/>
      <c r="I31" s="371" t="s">
        <v>2467</v>
      </c>
      <c r="J31" s="372"/>
      <c r="K31" s="369" t="s">
        <v>53</v>
      </c>
      <c r="L31" s="368"/>
      <c r="M31" s="7" t="s">
        <v>404</v>
      </c>
      <c r="N31" s="11"/>
      <c r="O31" s="84"/>
      <c r="P31" s="60">
        <v>2</v>
      </c>
    </row>
    <row r="32" spans="2:16" ht="15" customHeight="1" x14ac:dyDescent="0.25">
      <c r="B32" s="365"/>
      <c r="C32" s="366"/>
      <c r="D32" s="351"/>
      <c r="E32" s="352"/>
      <c r="F32" s="190"/>
      <c r="G32" s="355"/>
      <c r="H32" s="354"/>
      <c r="I32" s="391"/>
      <c r="J32" s="370"/>
      <c r="K32" s="355"/>
      <c r="L32" s="352"/>
      <c r="M32" s="27"/>
      <c r="N32" s="24"/>
      <c r="O32" s="84"/>
      <c r="P32" s="109"/>
    </row>
    <row r="33" spans="2:29" ht="15" x14ac:dyDescent="0.25">
      <c r="B33" s="20"/>
      <c r="C33" s="45"/>
      <c r="D33" s="168"/>
      <c r="E33" s="41"/>
      <c r="F33" s="41"/>
      <c r="G33" s="41"/>
      <c r="H33" s="41"/>
      <c r="I33" s="41"/>
      <c r="K33" s="20"/>
      <c r="L33" s="45"/>
      <c r="M33" s="1"/>
      <c r="N33" s="1"/>
      <c r="O33" s="169">
        <f>SUM(O18:O31)</f>
        <v>87.56</v>
      </c>
    </row>
    <row r="34" spans="2:29" ht="15.75" x14ac:dyDescent="0.25">
      <c r="B34" s="356" t="s">
        <v>29</v>
      </c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79"/>
      <c r="O34" s="75"/>
      <c r="P34" s="73">
        <f>SUM(P18:P32)</f>
        <v>130</v>
      </c>
    </row>
    <row r="35" spans="2:29" ht="15" x14ac:dyDescent="0.25">
      <c r="B35" s="20"/>
      <c r="C35" s="45"/>
      <c r="D35" s="20"/>
      <c r="E35" s="45"/>
      <c r="F35" s="45"/>
      <c r="G35" s="20"/>
      <c r="I35" s="3"/>
      <c r="K35" s="20"/>
      <c r="L35" s="45"/>
      <c r="M35" s="1"/>
      <c r="N35" s="1"/>
      <c r="O35" s="86"/>
    </row>
    <row r="36" spans="2:29" ht="15" customHeight="1" x14ac:dyDescent="0.25">
      <c r="B36" s="1"/>
      <c r="C36" s="1"/>
      <c r="D36" s="1" t="s">
        <v>49</v>
      </c>
      <c r="E36" s="1" t="s">
        <v>2864</v>
      </c>
      <c r="I36" s="1"/>
      <c r="J36" s="1"/>
      <c r="K36" s="1"/>
      <c r="L36" s="1"/>
      <c r="M36" s="1"/>
      <c r="N36" s="1"/>
      <c r="O36" s="1"/>
    </row>
    <row r="37" spans="2:29" ht="15" x14ac:dyDescent="0.25">
      <c r="B37" s="1"/>
      <c r="C37" s="1"/>
      <c r="D37" s="1" t="s">
        <v>2865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  <c r="AC37" s="229"/>
    </row>
    <row r="38" spans="2:29" ht="15" x14ac:dyDescent="0.25">
      <c r="B38" s="1"/>
      <c r="C38" s="1"/>
      <c r="D38" s="1" t="s">
        <v>2867</v>
      </c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2:29" ht="15" x14ac:dyDescent="0.25">
      <c r="B39" s="1"/>
      <c r="C39" s="1"/>
      <c r="D39" s="1" t="s">
        <v>2866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2:29" ht="15" x14ac:dyDescent="0.25">
      <c r="B40" s="1"/>
      <c r="C40" s="1"/>
      <c r="D40" s="1" t="s">
        <v>1522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29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29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29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29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29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29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29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29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autoFilter ref="B16:P31" xr:uid="{00000000-0009-0000-0000-00000B000000}">
    <filterColumn colId="0" showButton="0"/>
    <filterColumn colId="2" showButton="0"/>
    <filterColumn colId="4">
      <filters>
        <filter val="PUN20250627WH1"/>
      </filters>
    </filterColumn>
    <filterColumn colId="5" showButton="0"/>
    <filterColumn colId="7" showButton="0"/>
    <filterColumn colId="9" showButton="0"/>
  </autoFilter>
  <mergeCells count="84">
    <mergeCell ref="B34:M34"/>
    <mergeCell ref="B32:C32"/>
    <mergeCell ref="D32:E32"/>
    <mergeCell ref="G32:H32"/>
    <mergeCell ref="I32:J32"/>
    <mergeCell ref="K32:L32"/>
    <mergeCell ref="B31:C31"/>
    <mergeCell ref="D31:E31"/>
    <mergeCell ref="G31:H31"/>
    <mergeCell ref="I31:J31"/>
    <mergeCell ref="K31:L31"/>
    <mergeCell ref="B30:C30"/>
    <mergeCell ref="D30:E30"/>
    <mergeCell ref="G30:H30"/>
    <mergeCell ref="I30:J30"/>
    <mergeCell ref="K30:L30"/>
    <mergeCell ref="B29:C29"/>
    <mergeCell ref="D29:E29"/>
    <mergeCell ref="G29:H29"/>
    <mergeCell ref="I29:J29"/>
    <mergeCell ref="K29:L29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0B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03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2862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250185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5">
        <v>1</v>
      </c>
      <c r="C18" s="376"/>
      <c r="D18" s="367" t="s">
        <v>2466</v>
      </c>
      <c r="E18" s="368"/>
      <c r="F18" s="124" t="s">
        <v>2852</v>
      </c>
      <c r="G18" s="369">
        <v>4100117879</v>
      </c>
      <c r="H18" s="370"/>
      <c r="I18" s="371" t="s">
        <v>2467</v>
      </c>
      <c r="J18" s="372"/>
      <c r="K18" s="369" t="s">
        <v>1009</v>
      </c>
      <c r="L18" s="368"/>
      <c r="M18" s="7" t="s">
        <v>404</v>
      </c>
      <c r="N18" s="8"/>
      <c r="O18" s="81">
        <v>7</v>
      </c>
      <c r="P18" s="60">
        <v>10</v>
      </c>
    </row>
    <row r="19" spans="1:16" ht="15" x14ac:dyDescent="0.25">
      <c r="A19" s="1"/>
      <c r="B19" s="76"/>
      <c r="C19" s="65"/>
      <c r="D19" s="50"/>
      <c r="E19" s="61"/>
      <c r="F19" s="61"/>
      <c r="G19" s="50"/>
      <c r="H19" s="62"/>
      <c r="I19" s="63"/>
      <c r="J19" s="62"/>
      <c r="K19" s="50"/>
      <c r="L19" s="61"/>
      <c r="M19" s="8"/>
      <c r="N19" s="8"/>
      <c r="O19" s="162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7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10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2199</v>
      </c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2854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2853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287" ht="8.25" customHeight="1" x14ac:dyDescent="0.2"/>
    <row r="289" ht="8.25" customHeight="1" x14ac:dyDescent="0.2"/>
    <row r="291" ht="9" customHeight="1" x14ac:dyDescent="0.2"/>
    <row r="293" ht="7.5" customHeight="1" x14ac:dyDescent="0.2"/>
    <row r="295" ht="6.75" customHeight="1" x14ac:dyDescent="0.2"/>
    <row r="297" ht="7.5" customHeight="1" x14ac:dyDescent="0.2"/>
    <row r="299" ht="9" customHeight="1" x14ac:dyDescent="0.2"/>
    <row r="301" ht="7.5" customHeight="1" x14ac:dyDescent="0.2"/>
    <row r="303" ht="8.25" customHeight="1" x14ac:dyDescent="0.2"/>
  </sheetData>
  <mergeCells count="17">
    <mergeCell ref="B21:M21"/>
    <mergeCell ref="D20:I20"/>
    <mergeCell ref="B17:C17"/>
    <mergeCell ref="B18:C18"/>
    <mergeCell ref="D18:E18"/>
    <mergeCell ref="G18:H18"/>
    <mergeCell ref="I18:J18"/>
    <mergeCell ref="K18:L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0C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13"/>
  <sheetViews>
    <sheetView workbookViewId="0">
      <selection activeCell="G18" sqref="G18:H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2862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250184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34"/>
      <c r="C17" s="13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/>
      <c r="P17" s="60"/>
    </row>
    <row r="18" spans="1:16" ht="15" customHeight="1" x14ac:dyDescent="0.25">
      <c r="B18" s="365">
        <v>1</v>
      </c>
      <c r="C18" s="366"/>
      <c r="D18" s="351" t="s">
        <v>2466</v>
      </c>
      <c r="E18" s="352"/>
      <c r="F18" s="214" t="s">
        <v>2851</v>
      </c>
      <c r="G18" s="355">
        <v>4100117866</v>
      </c>
      <c r="H18" s="354"/>
      <c r="I18" s="353" t="s">
        <v>2467</v>
      </c>
      <c r="J18" s="354"/>
      <c r="K18" s="355" t="s">
        <v>73</v>
      </c>
      <c r="L18" s="352"/>
      <c r="M18" s="27" t="s">
        <v>404</v>
      </c>
      <c r="N18" s="24"/>
      <c r="O18" s="84">
        <v>1.72</v>
      </c>
      <c r="P18" s="109">
        <v>1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1.72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2863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2350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F54" s="1"/>
    </row>
    <row r="55" spans="1:15" ht="15" x14ac:dyDescent="0.25">
      <c r="F55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20">
    <mergeCell ref="D20:I20"/>
    <mergeCell ref="B21:M21"/>
    <mergeCell ref="G24:H2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N360"/>
  <sheetViews>
    <sheetView topLeftCell="A46" zoomScaleNormal="100" workbookViewId="0">
      <selection activeCell="O74" sqref="O74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6" width="12.7109375" bestFit="1" customWidth="1"/>
    <col min="7" max="7" width="10.7109375" customWidth="1"/>
    <col min="8" max="8" width="4.5703125" customWidth="1"/>
    <col min="9" max="9" width="9.85546875" customWidth="1"/>
    <col min="10" max="10" width="4.85546875" customWidth="1"/>
    <col min="11" max="11" width="20.140625" customWidth="1"/>
    <col min="12" max="12" width="4.7109375" style="45" customWidth="1"/>
    <col min="13" max="13" width="12.140625" style="45" customWidth="1"/>
    <col min="14" max="14" width="11.28515625" style="45" customWidth="1"/>
  </cols>
  <sheetData>
    <row r="1" spans="2:14" ht="12.75" customHeight="1" x14ac:dyDescent="0.25">
      <c r="B1" s="1"/>
      <c r="C1" s="1"/>
      <c r="D1" s="1"/>
      <c r="E1" s="1"/>
      <c r="F1" s="1"/>
      <c r="G1" s="1"/>
      <c r="L1" s="216" t="s">
        <v>1052</v>
      </c>
      <c r="M1" s="216"/>
      <c r="N1" s="216"/>
    </row>
    <row r="2" spans="2:14" ht="12.75" customHeight="1" x14ac:dyDescent="0.25">
      <c r="B2" s="1"/>
      <c r="C2" s="1"/>
      <c r="D2" s="1"/>
      <c r="E2" s="1"/>
      <c r="F2" s="1"/>
      <c r="G2" s="1"/>
      <c r="L2" s="20" t="s">
        <v>931</v>
      </c>
      <c r="M2" s="20"/>
      <c r="N2" s="20"/>
    </row>
    <row r="3" spans="2:14" ht="12.75" customHeight="1" x14ac:dyDescent="0.25">
      <c r="B3" s="1"/>
      <c r="C3" s="1"/>
      <c r="D3" s="1"/>
      <c r="E3" s="1"/>
      <c r="F3" s="1"/>
      <c r="G3" s="1"/>
      <c r="L3" s="225" t="s">
        <v>10</v>
      </c>
      <c r="M3" s="20"/>
      <c r="N3" s="20"/>
    </row>
    <row r="4" spans="2:14" ht="12.75" customHeight="1" x14ac:dyDescent="0.25">
      <c r="B4" s="1"/>
      <c r="C4" s="1"/>
      <c r="D4" s="1"/>
      <c r="E4" s="1"/>
      <c r="F4" s="1"/>
      <c r="G4" s="1"/>
      <c r="L4" s="226" t="s">
        <v>1963</v>
      </c>
      <c r="M4" s="20"/>
      <c r="N4" s="20"/>
    </row>
    <row r="5" spans="2:14" ht="12.75" customHeight="1" x14ac:dyDescent="0.25">
      <c r="B5" s="1"/>
      <c r="C5" s="1"/>
      <c r="D5" s="1"/>
      <c r="E5" s="1"/>
      <c r="F5" s="1"/>
      <c r="G5" s="1"/>
      <c r="L5" s="20" t="s">
        <v>685</v>
      </c>
      <c r="M5" s="20"/>
      <c r="N5" s="20"/>
    </row>
    <row r="6" spans="2:14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K6" s="1"/>
      <c r="L6" s="20"/>
      <c r="M6" s="20"/>
    </row>
    <row r="7" spans="2:14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20"/>
      <c r="M7" s="20"/>
    </row>
    <row r="8" spans="2:14" ht="15" x14ac:dyDescent="0.25">
      <c r="B8" s="1" t="s">
        <v>1</v>
      </c>
      <c r="C8" s="1"/>
      <c r="D8" s="1"/>
      <c r="E8" s="5" t="s">
        <v>17</v>
      </c>
      <c r="F8" s="28"/>
      <c r="I8" s="1"/>
      <c r="J8" s="1"/>
      <c r="K8" s="1"/>
      <c r="L8" s="20"/>
      <c r="M8" s="20"/>
    </row>
    <row r="9" spans="2:14" ht="8.1" customHeight="1" x14ac:dyDescent="0.25">
      <c r="B9" s="1"/>
      <c r="C9" s="1"/>
      <c r="D9" s="1"/>
      <c r="E9" s="1"/>
      <c r="F9" s="1"/>
      <c r="H9" s="1"/>
      <c r="I9" s="1"/>
      <c r="J9" s="1"/>
      <c r="K9" s="1"/>
      <c r="L9" s="20"/>
      <c r="M9" s="20"/>
    </row>
    <row r="10" spans="2:14" ht="15" x14ac:dyDescent="0.25">
      <c r="B10" s="1" t="s">
        <v>2</v>
      </c>
      <c r="C10" s="1"/>
      <c r="D10" s="1"/>
      <c r="E10" s="7" t="s">
        <v>18</v>
      </c>
      <c r="F10" s="7"/>
      <c r="G10" s="8"/>
      <c r="H10" s="6"/>
      <c r="I10" s="6"/>
      <c r="L10" s="20"/>
      <c r="M10" s="20"/>
    </row>
    <row r="11" spans="2:14" ht="8.1" customHeight="1" x14ac:dyDescent="0.25">
      <c r="B11" s="1"/>
      <c r="C11" s="1"/>
      <c r="D11" s="1"/>
      <c r="E11" s="1"/>
      <c r="F11" s="1"/>
      <c r="H11" s="1"/>
      <c r="I11" s="1"/>
      <c r="J11" s="1"/>
      <c r="K11" s="1"/>
      <c r="L11" s="20"/>
      <c r="M11" s="20"/>
    </row>
    <row r="12" spans="2:14" ht="15" x14ac:dyDescent="0.25">
      <c r="B12" s="1" t="s">
        <v>3</v>
      </c>
      <c r="C12" s="1"/>
      <c r="D12" s="1"/>
      <c r="E12" s="377" t="s">
        <v>2826</v>
      </c>
      <c r="F12" s="359"/>
      <c r="H12" s="1"/>
      <c r="I12" s="1" t="s">
        <v>0</v>
      </c>
      <c r="J12" s="1" t="s">
        <v>0</v>
      </c>
      <c r="K12" s="1"/>
      <c r="L12" s="20"/>
      <c r="M12" s="20"/>
    </row>
    <row r="13" spans="2:14" ht="8.1" customHeight="1" x14ac:dyDescent="0.25">
      <c r="B13" s="1"/>
      <c r="C13" s="1"/>
      <c r="D13" s="1"/>
      <c r="E13" s="1"/>
      <c r="F13" s="1"/>
      <c r="G13" s="1"/>
      <c r="H13" s="1"/>
      <c r="K13" s="1"/>
      <c r="L13" s="20"/>
      <c r="M13" s="20"/>
    </row>
    <row r="14" spans="2:14" ht="15.75" x14ac:dyDescent="0.25">
      <c r="B14" s="1" t="s">
        <v>4</v>
      </c>
      <c r="C14" s="1"/>
      <c r="D14" s="1"/>
      <c r="E14" s="1"/>
      <c r="F14" s="1"/>
      <c r="G14" s="1"/>
      <c r="H14" s="1"/>
      <c r="K14" s="1"/>
      <c r="L14" s="360" t="s">
        <v>20</v>
      </c>
      <c r="M14" s="361"/>
      <c r="N14" s="187">
        <v>250164</v>
      </c>
    </row>
    <row r="15" spans="2:14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2:14" ht="15" x14ac:dyDescent="0.25">
      <c r="B16" s="201" t="s">
        <v>374</v>
      </c>
      <c r="C16" s="362" t="s">
        <v>375</v>
      </c>
      <c r="D16" s="363"/>
      <c r="E16" s="56" t="s">
        <v>1961</v>
      </c>
      <c r="F16" s="178" t="s">
        <v>376</v>
      </c>
      <c r="G16" s="364" t="s">
        <v>377</v>
      </c>
      <c r="H16" s="363"/>
      <c r="I16" s="362" t="s">
        <v>718</v>
      </c>
      <c r="J16" s="363"/>
      <c r="K16" s="178" t="s">
        <v>379</v>
      </c>
      <c r="L16" s="178" t="s">
        <v>413</v>
      </c>
      <c r="M16" s="178" t="s">
        <v>383</v>
      </c>
      <c r="N16" s="179" t="s">
        <v>380</v>
      </c>
    </row>
    <row r="17" spans="2:14" ht="15" x14ac:dyDescent="0.25">
      <c r="B17" s="134" t="s">
        <v>22</v>
      </c>
      <c r="C17" s="50"/>
      <c r="D17" s="61"/>
      <c r="E17" s="145"/>
      <c r="F17" s="50"/>
      <c r="G17" s="63"/>
      <c r="H17" s="62"/>
      <c r="I17" s="50"/>
      <c r="J17" s="61"/>
      <c r="K17" s="8"/>
      <c r="L17" s="50"/>
      <c r="M17" s="230">
        <f>SUM(M18:M33)+8.14</f>
        <v>115.66</v>
      </c>
      <c r="N17" s="90"/>
    </row>
    <row r="18" spans="2:14" ht="15" customHeight="1" x14ac:dyDescent="0.25">
      <c r="B18" s="124">
        <v>1</v>
      </c>
      <c r="C18" s="351" t="s">
        <v>2466</v>
      </c>
      <c r="D18" s="352"/>
      <c r="E18" s="190" t="s">
        <v>2846</v>
      </c>
      <c r="F18" s="115">
        <v>4100117880</v>
      </c>
      <c r="G18" s="353" t="s">
        <v>2467</v>
      </c>
      <c r="H18" s="354"/>
      <c r="I18" s="355" t="s">
        <v>1735</v>
      </c>
      <c r="J18" s="352"/>
      <c r="K18" s="27" t="s">
        <v>387</v>
      </c>
      <c r="L18" s="76"/>
      <c r="M18" s="220">
        <v>6.72</v>
      </c>
      <c r="N18" s="69">
        <v>10</v>
      </c>
    </row>
    <row r="19" spans="2:14" ht="15" customHeight="1" x14ac:dyDescent="0.25">
      <c r="B19" s="124">
        <v>2</v>
      </c>
      <c r="C19" s="351" t="s">
        <v>2466</v>
      </c>
      <c r="D19" s="352"/>
      <c r="E19" s="190" t="s">
        <v>2845</v>
      </c>
      <c r="F19" s="115">
        <v>4100117437</v>
      </c>
      <c r="G19" s="353" t="s">
        <v>2467</v>
      </c>
      <c r="H19" s="354"/>
      <c r="I19" s="355" t="s">
        <v>25</v>
      </c>
      <c r="J19" s="352"/>
      <c r="K19" s="27" t="s">
        <v>387</v>
      </c>
      <c r="L19" s="76"/>
      <c r="M19" s="220">
        <v>6.72</v>
      </c>
      <c r="N19" s="69">
        <v>10</v>
      </c>
    </row>
    <row r="20" spans="2:14" ht="15" customHeight="1" x14ac:dyDescent="0.25">
      <c r="B20" s="124">
        <v>3</v>
      </c>
      <c r="C20" s="351" t="s">
        <v>2466</v>
      </c>
      <c r="D20" s="352"/>
      <c r="E20" s="190" t="s">
        <v>2845</v>
      </c>
      <c r="F20" s="115">
        <v>4100117437</v>
      </c>
      <c r="G20" s="353" t="s">
        <v>2467</v>
      </c>
      <c r="H20" s="354"/>
      <c r="I20" s="355" t="s">
        <v>25</v>
      </c>
      <c r="J20" s="352"/>
      <c r="K20" s="27" t="s">
        <v>387</v>
      </c>
      <c r="L20" s="76"/>
      <c r="M20" s="220">
        <v>6.72</v>
      </c>
      <c r="N20" s="69">
        <v>10</v>
      </c>
    </row>
    <row r="21" spans="2:14" ht="15" customHeight="1" x14ac:dyDescent="0.25">
      <c r="B21" s="124">
        <v>4</v>
      </c>
      <c r="C21" s="351" t="s">
        <v>2466</v>
      </c>
      <c r="D21" s="352"/>
      <c r="E21" s="190" t="s">
        <v>2845</v>
      </c>
      <c r="F21" s="115">
        <v>4100117437</v>
      </c>
      <c r="G21" s="353" t="s">
        <v>2467</v>
      </c>
      <c r="H21" s="354"/>
      <c r="I21" s="355" t="s">
        <v>25</v>
      </c>
      <c r="J21" s="352"/>
      <c r="K21" s="27" t="s">
        <v>387</v>
      </c>
      <c r="L21" s="76"/>
      <c r="M21" s="220">
        <v>6.72</v>
      </c>
      <c r="N21" s="69">
        <v>10</v>
      </c>
    </row>
    <row r="22" spans="2:14" ht="15" customHeight="1" x14ac:dyDescent="0.25">
      <c r="B22" s="124">
        <v>5</v>
      </c>
      <c r="C22" s="351" t="s">
        <v>2466</v>
      </c>
      <c r="D22" s="352"/>
      <c r="E22" s="190" t="s">
        <v>2845</v>
      </c>
      <c r="F22" s="115">
        <v>4100117437</v>
      </c>
      <c r="G22" s="353" t="s">
        <v>2467</v>
      </c>
      <c r="H22" s="354"/>
      <c r="I22" s="355" t="s">
        <v>25</v>
      </c>
      <c r="J22" s="352"/>
      <c r="K22" s="27" t="s">
        <v>387</v>
      </c>
      <c r="L22" s="76"/>
      <c r="M22" s="220">
        <v>6.72</v>
      </c>
      <c r="N22" s="69">
        <v>10</v>
      </c>
    </row>
    <row r="23" spans="2:14" ht="15" customHeight="1" x14ac:dyDescent="0.25">
      <c r="B23" s="124">
        <v>6</v>
      </c>
      <c r="C23" s="351" t="s">
        <v>2466</v>
      </c>
      <c r="D23" s="352"/>
      <c r="E23" s="190" t="s">
        <v>2845</v>
      </c>
      <c r="F23" s="115">
        <v>4100117437</v>
      </c>
      <c r="G23" s="353" t="s">
        <v>2467</v>
      </c>
      <c r="H23" s="354"/>
      <c r="I23" s="355" t="s">
        <v>25</v>
      </c>
      <c r="J23" s="352"/>
      <c r="K23" s="27" t="s">
        <v>387</v>
      </c>
      <c r="L23" s="76"/>
      <c r="M23" s="220">
        <v>6.72</v>
      </c>
      <c r="N23" s="69">
        <v>10</v>
      </c>
    </row>
    <row r="24" spans="2:14" ht="15" customHeight="1" x14ac:dyDescent="0.25">
      <c r="B24" s="124">
        <v>7</v>
      </c>
      <c r="C24" s="351" t="s">
        <v>2466</v>
      </c>
      <c r="D24" s="352"/>
      <c r="E24" s="190" t="s">
        <v>2845</v>
      </c>
      <c r="F24" s="115">
        <v>4100117437</v>
      </c>
      <c r="G24" s="353" t="s">
        <v>2467</v>
      </c>
      <c r="H24" s="354"/>
      <c r="I24" s="355" t="s">
        <v>25</v>
      </c>
      <c r="J24" s="352"/>
      <c r="K24" s="27" t="s">
        <v>387</v>
      </c>
      <c r="L24" s="76"/>
      <c r="M24" s="220">
        <v>6.72</v>
      </c>
      <c r="N24" s="69">
        <v>10</v>
      </c>
    </row>
    <row r="25" spans="2:14" ht="15" customHeight="1" x14ac:dyDescent="0.25">
      <c r="B25" s="124">
        <v>8</v>
      </c>
      <c r="C25" s="351" t="s">
        <v>2466</v>
      </c>
      <c r="D25" s="352"/>
      <c r="E25" s="190" t="s">
        <v>2845</v>
      </c>
      <c r="F25" s="115">
        <v>4100117437</v>
      </c>
      <c r="G25" s="353" t="s">
        <v>2467</v>
      </c>
      <c r="H25" s="354"/>
      <c r="I25" s="355" t="s">
        <v>25</v>
      </c>
      <c r="J25" s="352"/>
      <c r="K25" s="27" t="s">
        <v>387</v>
      </c>
      <c r="L25" s="76"/>
      <c r="M25" s="220">
        <v>6.72</v>
      </c>
      <c r="N25" s="69">
        <v>10</v>
      </c>
    </row>
    <row r="26" spans="2:14" ht="15" customHeight="1" x14ac:dyDescent="0.25">
      <c r="B26" s="124">
        <v>9</v>
      </c>
      <c r="C26" s="351" t="s">
        <v>2466</v>
      </c>
      <c r="D26" s="352"/>
      <c r="E26" s="190" t="s">
        <v>2845</v>
      </c>
      <c r="F26" s="115">
        <v>4100117437</v>
      </c>
      <c r="G26" s="353" t="s">
        <v>2467</v>
      </c>
      <c r="H26" s="354"/>
      <c r="I26" s="355" t="s">
        <v>25</v>
      </c>
      <c r="J26" s="352"/>
      <c r="K26" s="27" t="s">
        <v>387</v>
      </c>
      <c r="L26" s="76"/>
      <c r="M26" s="220">
        <v>6.72</v>
      </c>
      <c r="N26" s="69">
        <v>10</v>
      </c>
    </row>
    <row r="27" spans="2:14" ht="15" customHeight="1" x14ac:dyDescent="0.25">
      <c r="B27" s="124">
        <v>10</v>
      </c>
      <c r="C27" s="351" t="s">
        <v>2466</v>
      </c>
      <c r="D27" s="352"/>
      <c r="E27" s="190" t="s">
        <v>2845</v>
      </c>
      <c r="F27" s="115">
        <v>4100117437</v>
      </c>
      <c r="G27" s="353" t="s">
        <v>2467</v>
      </c>
      <c r="H27" s="354"/>
      <c r="I27" s="355" t="s">
        <v>25</v>
      </c>
      <c r="J27" s="352"/>
      <c r="K27" s="27" t="s">
        <v>387</v>
      </c>
      <c r="L27" s="76"/>
      <c r="M27" s="220">
        <v>6.72</v>
      </c>
      <c r="N27" s="69">
        <v>10</v>
      </c>
    </row>
    <row r="28" spans="2:14" ht="15" customHeight="1" x14ac:dyDescent="0.25">
      <c r="B28" s="124">
        <v>11</v>
      </c>
      <c r="C28" s="351" t="s">
        <v>2466</v>
      </c>
      <c r="D28" s="352"/>
      <c r="E28" s="190" t="s">
        <v>2845</v>
      </c>
      <c r="F28" s="115">
        <v>4100117437</v>
      </c>
      <c r="G28" s="353" t="s">
        <v>2467</v>
      </c>
      <c r="H28" s="354"/>
      <c r="I28" s="355" t="s">
        <v>25</v>
      </c>
      <c r="J28" s="352"/>
      <c r="K28" s="27" t="s">
        <v>387</v>
      </c>
      <c r="L28" s="76"/>
      <c r="M28" s="220">
        <v>6.72</v>
      </c>
      <c r="N28" s="69">
        <v>10</v>
      </c>
    </row>
    <row r="29" spans="2:14" ht="15" customHeight="1" x14ac:dyDescent="0.25">
      <c r="B29" s="124">
        <v>12</v>
      </c>
      <c r="C29" s="351" t="s">
        <v>2466</v>
      </c>
      <c r="D29" s="352"/>
      <c r="E29" s="190" t="s">
        <v>2845</v>
      </c>
      <c r="F29" s="115">
        <v>4100117437</v>
      </c>
      <c r="G29" s="353" t="s">
        <v>2467</v>
      </c>
      <c r="H29" s="354"/>
      <c r="I29" s="355" t="s">
        <v>25</v>
      </c>
      <c r="J29" s="352"/>
      <c r="K29" s="27" t="s">
        <v>387</v>
      </c>
      <c r="L29" s="76"/>
      <c r="M29" s="220">
        <v>6.72</v>
      </c>
      <c r="N29" s="69">
        <v>10</v>
      </c>
    </row>
    <row r="30" spans="2:14" ht="15" customHeight="1" x14ac:dyDescent="0.25">
      <c r="B30" s="124">
        <v>13</v>
      </c>
      <c r="C30" s="351" t="s">
        <v>2466</v>
      </c>
      <c r="D30" s="352"/>
      <c r="E30" s="190" t="s">
        <v>2845</v>
      </c>
      <c r="F30" s="115">
        <v>4100117437</v>
      </c>
      <c r="G30" s="353" t="s">
        <v>2467</v>
      </c>
      <c r="H30" s="354"/>
      <c r="I30" s="355" t="s">
        <v>25</v>
      </c>
      <c r="J30" s="352"/>
      <c r="K30" s="27" t="s">
        <v>387</v>
      </c>
      <c r="L30" s="76"/>
      <c r="M30" s="220">
        <v>6.72</v>
      </c>
      <c r="N30" s="69">
        <v>10</v>
      </c>
    </row>
    <row r="31" spans="2:14" ht="15" customHeight="1" x14ac:dyDescent="0.25">
      <c r="B31" s="124">
        <v>14</v>
      </c>
      <c r="C31" s="351" t="s">
        <v>2466</v>
      </c>
      <c r="D31" s="352"/>
      <c r="E31" s="190" t="s">
        <v>2845</v>
      </c>
      <c r="F31" s="115">
        <v>4100117437</v>
      </c>
      <c r="G31" s="353" t="s">
        <v>2467</v>
      </c>
      <c r="H31" s="354"/>
      <c r="I31" s="355" t="s">
        <v>25</v>
      </c>
      <c r="J31" s="352"/>
      <c r="K31" s="27" t="s">
        <v>387</v>
      </c>
      <c r="L31" s="76"/>
      <c r="M31" s="220">
        <v>6.72</v>
      </c>
      <c r="N31" s="69">
        <v>10</v>
      </c>
    </row>
    <row r="32" spans="2:14" ht="15" customHeight="1" x14ac:dyDescent="0.25">
      <c r="B32" s="124">
        <v>15</v>
      </c>
      <c r="C32" s="351" t="s">
        <v>2466</v>
      </c>
      <c r="D32" s="352"/>
      <c r="E32" s="190" t="s">
        <v>2845</v>
      </c>
      <c r="F32" s="115">
        <v>4100117437</v>
      </c>
      <c r="G32" s="353" t="s">
        <v>2467</v>
      </c>
      <c r="H32" s="354"/>
      <c r="I32" s="355" t="s">
        <v>25</v>
      </c>
      <c r="J32" s="352"/>
      <c r="K32" s="27" t="s">
        <v>387</v>
      </c>
      <c r="L32" s="76"/>
      <c r="M32" s="220">
        <v>6.72</v>
      </c>
      <c r="N32" s="69">
        <v>10</v>
      </c>
    </row>
    <row r="33" spans="2:14" ht="15" customHeight="1" x14ac:dyDescent="0.25">
      <c r="B33" s="124">
        <v>16</v>
      </c>
      <c r="C33" s="351" t="s">
        <v>2466</v>
      </c>
      <c r="D33" s="352"/>
      <c r="E33" s="190" t="s">
        <v>2845</v>
      </c>
      <c r="F33" s="115">
        <v>4100117437</v>
      </c>
      <c r="G33" s="353" t="s">
        <v>2467</v>
      </c>
      <c r="H33" s="354"/>
      <c r="I33" s="355" t="s">
        <v>25</v>
      </c>
      <c r="J33" s="352"/>
      <c r="K33" s="27" t="s">
        <v>387</v>
      </c>
      <c r="L33" s="76"/>
      <c r="M33" s="220">
        <v>6.72</v>
      </c>
      <c r="N33" s="69">
        <v>10</v>
      </c>
    </row>
    <row r="34" spans="2:14" ht="15" x14ac:dyDescent="0.25">
      <c r="B34" s="134" t="s">
        <v>37</v>
      </c>
      <c r="C34" s="50"/>
      <c r="D34" s="61"/>
      <c r="E34" s="145"/>
      <c r="F34" s="50"/>
      <c r="G34" s="63"/>
      <c r="H34" s="62"/>
      <c r="I34" s="50"/>
      <c r="J34" s="61"/>
      <c r="K34" s="8"/>
      <c r="L34" s="50"/>
      <c r="M34" s="230">
        <f>SUM(M35:M51)+14.38</f>
        <v>119.8</v>
      </c>
      <c r="N34" s="90"/>
    </row>
    <row r="35" spans="2:14" ht="15" customHeight="1" x14ac:dyDescent="0.25">
      <c r="B35" s="124">
        <v>17</v>
      </c>
      <c r="C35" s="351" t="s">
        <v>2466</v>
      </c>
      <c r="D35" s="352"/>
      <c r="E35" s="190" t="s">
        <v>2845</v>
      </c>
      <c r="F35" s="115">
        <v>4100117437</v>
      </c>
      <c r="G35" s="353" t="s">
        <v>2467</v>
      </c>
      <c r="H35" s="354"/>
      <c r="I35" s="355" t="s">
        <v>25</v>
      </c>
      <c r="J35" s="352"/>
      <c r="K35" s="27" t="s">
        <v>387</v>
      </c>
      <c r="L35" s="76"/>
      <c r="M35" s="220">
        <v>6.72</v>
      </c>
      <c r="N35" s="69">
        <v>10</v>
      </c>
    </row>
    <row r="36" spans="2:14" ht="15" customHeight="1" x14ac:dyDescent="0.25">
      <c r="B36" s="124">
        <v>18</v>
      </c>
      <c r="C36" s="351" t="s">
        <v>2466</v>
      </c>
      <c r="D36" s="352"/>
      <c r="E36" s="190" t="s">
        <v>2845</v>
      </c>
      <c r="F36" s="115">
        <v>4100117437</v>
      </c>
      <c r="G36" s="353" t="s">
        <v>2467</v>
      </c>
      <c r="H36" s="354"/>
      <c r="I36" s="355" t="s">
        <v>25</v>
      </c>
      <c r="J36" s="352"/>
      <c r="K36" s="27" t="s">
        <v>387</v>
      </c>
      <c r="L36" s="76"/>
      <c r="M36" s="220">
        <v>6.72</v>
      </c>
      <c r="N36" s="69">
        <v>10</v>
      </c>
    </row>
    <row r="37" spans="2:14" ht="15" customHeight="1" x14ac:dyDescent="0.25">
      <c r="B37" s="124">
        <v>19</v>
      </c>
      <c r="C37" s="351" t="s">
        <v>2466</v>
      </c>
      <c r="D37" s="352"/>
      <c r="E37" s="190" t="s">
        <v>2845</v>
      </c>
      <c r="F37" s="115">
        <v>4100117437</v>
      </c>
      <c r="G37" s="353" t="s">
        <v>2467</v>
      </c>
      <c r="H37" s="354"/>
      <c r="I37" s="355" t="s">
        <v>25</v>
      </c>
      <c r="J37" s="352"/>
      <c r="K37" s="27" t="s">
        <v>387</v>
      </c>
      <c r="L37" s="76"/>
      <c r="M37" s="220">
        <v>6.72</v>
      </c>
      <c r="N37" s="69">
        <v>10</v>
      </c>
    </row>
    <row r="38" spans="2:14" ht="15" customHeight="1" x14ac:dyDescent="0.25">
      <c r="B38" s="124">
        <v>20</v>
      </c>
      <c r="C38" s="351" t="s">
        <v>2466</v>
      </c>
      <c r="D38" s="352"/>
      <c r="E38" s="190" t="s">
        <v>2845</v>
      </c>
      <c r="F38" s="115">
        <v>4100117437</v>
      </c>
      <c r="G38" s="353" t="s">
        <v>2467</v>
      </c>
      <c r="H38" s="354"/>
      <c r="I38" s="355" t="s">
        <v>25</v>
      </c>
      <c r="J38" s="352"/>
      <c r="K38" s="27" t="s">
        <v>387</v>
      </c>
      <c r="L38" s="76"/>
      <c r="M38" s="220">
        <v>6.72</v>
      </c>
      <c r="N38" s="69">
        <v>10</v>
      </c>
    </row>
    <row r="39" spans="2:14" ht="15" customHeight="1" x14ac:dyDescent="0.25">
      <c r="B39" s="124">
        <v>21</v>
      </c>
      <c r="C39" s="351" t="s">
        <v>2466</v>
      </c>
      <c r="D39" s="352"/>
      <c r="E39" s="190" t="s">
        <v>2845</v>
      </c>
      <c r="F39" s="115">
        <v>4100117437</v>
      </c>
      <c r="G39" s="353" t="s">
        <v>2467</v>
      </c>
      <c r="H39" s="354"/>
      <c r="I39" s="355" t="s">
        <v>25</v>
      </c>
      <c r="J39" s="352"/>
      <c r="K39" s="27" t="s">
        <v>387</v>
      </c>
      <c r="L39" s="76"/>
      <c r="M39" s="220">
        <v>6.72</v>
      </c>
      <c r="N39" s="69">
        <v>10</v>
      </c>
    </row>
    <row r="40" spans="2:14" ht="15" customHeight="1" x14ac:dyDescent="0.25">
      <c r="B40" s="124">
        <v>22</v>
      </c>
      <c r="C40" s="351" t="s">
        <v>2466</v>
      </c>
      <c r="D40" s="352"/>
      <c r="E40" s="190" t="s">
        <v>2845</v>
      </c>
      <c r="F40" s="115">
        <v>4100117437</v>
      </c>
      <c r="G40" s="353" t="s">
        <v>2467</v>
      </c>
      <c r="H40" s="354"/>
      <c r="I40" s="355" t="s">
        <v>25</v>
      </c>
      <c r="J40" s="352"/>
      <c r="K40" s="27" t="s">
        <v>387</v>
      </c>
      <c r="L40" s="76"/>
      <c r="M40" s="220">
        <v>7.26</v>
      </c>
      <c r="N40" s="69">
        <v>11</v>
      </c>
    </row>
    <row r="41" spans="2:14" ht="15" customHeight="1" x14ac:dyDescent="0.25">
      <c r="B41" s="124">
        <v>23</v>
      </c>
      <c r="C41" s="351" t="s">
        <v>2466</v>
      </c>
      <c r="D41" s="352"/>
      <c r="E41" s="190" t="s">
        <v>2845</v>
      </c>
      <c r="F41" s="115">
        <v>4100117874</v>
      </c>
      <c r="G41" s="353" t="s">
        <v>2467</v>
      </c>
      <c r="H41" s="354"/>
      <c r="I41" s="355" t="s">
        <v>25</v>
      </c>
      <c r="J41" s="352"/>
      <c r="K41" s="27" t="s">
        <v>387</v>
      </c>
      <c r="L41" s="76"/>
      <c r="M41" s="220">
        <v>6.72</v>
      </c>
      <c r="N41" s="69">
        <v>10</v>
      </c>
    </row>
    <row r="42" spans="2:14" ht="15" customHeight="1" x14ac:dyDescent="0.25">
      <c r="B42" s="124">
        <v>24</v>
      </c>
      <c r="C42" s="351" t="s">
        <v>2466</v>
      </c>
      <c r="D42" s="352"/>
      <c r="E42" s="190" t="s">
        <v>2845</v>
      </c>
      <c r="F42" s="115">
        <v>4100117874</v>
      </c>
      <c r="G42" s="353" t="s">
        <v>2467</v>
      </c>
      <c r="H42" s="354"/>
      <c r="I42" s="355" t="s">
        <v>25</v>
      </c>
      <c r="J42" s="352"/>
      <c r="K42" s="27" t="s">
        <v>387</v>
      </c>
      <c r="L42" s="76"/>
      <c r="M42" s="220">
        <v>6.72</v>
      </c>
      <c r="N42" s="69">
        <v>10</v>
      </c>
    </row>
    <row r="43" spans="2:14" ht="15" customHeight="1" x14ac:dyDescent="0.25">
      <c r="B43" s="124">
        <v>25</v>
      </c>
      <c r="C43" s="351" t="s">
        <v>2466</v>
      </c>
      <c r="D43" s="352"/>
      <c r="E43" s="190" t="s">
        <v>2845</v>
      </c>
      <c r="F43" s="115">
        <v>4100117874</v>
      </c>
      <c r="G43" s="353" t="s">
        <v>2467</v>
      </c>
      <c r="H43" s="354"/>
      <c r="I43" s="355" t="s">
        <v>25</v>
      </c>
      <c r="J43" s="352"/>
      <c r="K43" s="27" t="s">
        <v>387</v>
      </c>
      <c r="L43" s="76"/>
      <c r="M43" s="220">
        <v>6.72</v>
      </c>
      <c r="N43" s="69">
        <v>10</v>
      </c>
    </row>
    <row r="44" spans="2:14" ht="15" customHeight="1" x14ac:dyDescent="0.25">
      <c r="B44" s="124">
        <v>26</v>
      </c>
      <c r="C44" s="351" t="s">
        <v>2466</v>
      </c>
      <c r="D44" s="352"/>
      <c r="E44" s="190" t="s">
        <v>2845</v>
      </c>
      <c r="F44" s="115">
        <v>4100117874</v>
      </c>
      <c r="G44" s="353" t="s">
        <v>2467</v>
      </c>
      <c r="H44" s="354"/>
      <c r="I44" s="355" t="s">
        <v>25</v>
      </c>
      <c r="J44" s="352"/>
      <c r="K44" s="27" t="s">
        <v>387</v>
      </c>
      <c r="L44" s="76"/>
      <c r="M44" s="220">
        <v>6.72</v>
      </c>
      <c r="N44" s="69">
        <v>10</v>
      </c>
    </row>
    <row r="45" spans="2:14" ht="15" customHeight="1" x14ac:dyDescent="0.25">
      <c r="B45" s="199">
        <v>27</v>
      </c>
      <c r="C45" s="351" t="s">
        <v>2466</v>
      </c>
      <c r="D45" s="352"/>
      <c r="E45" s="190" t="s">
        <v>2845</v>
      </c>
      <c r="F45" s="115">
        <v>4100117874</v>
      </c>
      <c r="G45" s="353" t="s">
        <v>2467</v>
      </c>
      <c r="H45" s="354"/>
      <c r="I45" s="355" t="s">
        <v>25</v>
      </c>
      <c r="J45" s="352"/>
      <c r="K45" s="27" t="s">
        <v>387</v>
      </c>
      <c r="L45" s="76"/>
      <c r="M45" s="219">
        <v>6.72</v>
      </c>
      <c r="N45" s="69">
        <v>10</v>
      </c>
    </row>
    <row r="46" spans="2:14" ht="15" customHeight="1" x14ac:dyDescent="0.25">
      <c r="B46" s="199">
        <v>28</v>
      </c>
      <c r="C46" s="351" t="s">
        <v>2466</v>
      </c>
      <c r="D46" s="352"/>
      <c r="E46" s="190" t="s">
        <v>2845</v>
      </c>
      <c r="F46" s="115">
        <v>4100117874</v>
      </c>
      <c r="G46" s="353" t="s">
        <v>2467</v>
      </c>
      <c r="H46" s="354"/>
      <c r="I46" s="355" t="s">
        <v>25</v>
      </c>
      <c r="J46" s="352"/>
      <c r="K46" s="27" t="s">
        <v>387</v>
      </c>
      <c r="L46" s="76"/>
      <c r="M46" s="218">
        <v>7.26</v>
      </c>
      <c r="N46" s="69">
        <v>6</v>
      </c>
    </row>
    <row r="47" spans="2:14" ht="15" customHeight="1" x14ac:dyDescent="0.25">
      <c r="B47" s="115"/>
      <c r="C47" s="351" t="s">
        <v>2466</v>
      </c>
      <c r="D47" s="352"/>
      <c r="E47" s="190" t="s">
        <v>2846</v>
      </c>
      <c r="F47" s="115">
        <v>4100117880</v>
      </c>
      <c r="G47" s="353" t="s">
        <v>2467</v>
      </c>
      <c r="H47" s="354"/>
      <c r="I47" s="355" t="s">
        <v>1735</v>
      </c>
      <c r="J47" s="352"/>
      <c r="K47" s="27" t="s">
        <v>387</v>
      </c>
      <c r="L47" s="76"/>
      <c r="M47" s="220"/>
      <c r="N47" s="69">
        <v>5</v>
      </c>
    </row>
    <row r="48" spans="2:14" ht="15" customHeight="1" x14ac:dyDescent="0.25">
      <c r="B48" s="124">
        <v>29</v>
      </c>
      <c r="C48" s="351" t="s">
        <v>2466</v>
      </c>
      <c r="D48" s="352"/>
      <c r="E48" s="190" t="s">
        <v>2845</v>
      </c>
      <c r="F48" s="115">
        <v>4100117876</v>
      </c>
      <c r="G48" s="353" t="s">
        <v>2467</v>
      </c>
      <c r="H48" s="354"/>
      <c r="I48" s="355" t="s">
        <v>25</v>
      </c>
      <c r="J48" s="352"/>
      <c r="K48" s="27" t="s">
        <v>2828</v>
      </c>
      <c r="L48" s="76"/>
      <c r="M48" s="221">
        <v>3.54</v>
      </c>
      <c r="N48" s="69">
        <v>4</v>
      </c>
    </row>
    <row r="49" spans="2:14" ht="15" customHeight="1" x14ac:dyDescent="0.25">
      <c r="B49" s="124">
        <v>30</v>
      </c>
      <c r="C49" s="351" t="s">
        <v>2466</v>
      </c>
      <c r="D49" s="352"/>
      <c r="E49" s="190" t="s">
        <v>2845</v>
      </c>
      <c r="F49" s="115">
        <v>4100117875</v>
      </c>
      <c r="G49" s="353" t="s">
        <v>2467</v>
      </c>
      <c r="H49" s="354"/>
      <c r="I49" s="355" t="s">
        <v>25</v>
      </c>
      <c r="J49" s="352"/>
      <c r="K49" s="27" t="s">
        <v>2832</v>
      </c>
      <c r="L49" s="76"/>
      <c r="M49" s="221">
        <v>6.72</v>
      </c>
      <c r="N49" s="69">
        <v>10</v>
      </c>
    </row>
    <row r="50" spans="2:14" ht="15" customHeight="1" x14ac:dyDescent="0.25">
      <c r="B50" s="124">
        <v>31</v>
      </c>
      <c r="C50" s="351" t="s">
        <v>2466</v>
      </c>
      <c r="D50" s="352"/>
      <c r="E50" s="190" t="s">
        <v>2845</v>
      </c>
      <c r="F50" s="115">
        <v>4100117875</v>
      </c>
      <c r="G50" s="353" t="s">
        <v>2467</v>
      </c>
      <c r="H50" s="354"/>
      <c r="I50" s="355" t="s">
        <v>25</v>
      </c>
      <c r="J50" s="352"/>
      <c r="K50" s="27" t="s">
        <v>2832</v>
      </c>
      <c r="L50" s="76"/>
      <c r="M50" s="221">
        <v>6.72</v>
      </c>
      <c r="N50" s="69">
        <v>10</v>
      </c>
    </row>
    <row r="51" spans="2:14" ht="15" customHeight="1" x14ac:dyDescent="0.25">
      <c r="B51" s="124">
        <v>32</v>
      </c>
      <c r="C51" s="351" t="s">
        <v>2466</v>
      </c>
      <c r="D51" s="352"/>
      <c r="E51" s="190" t="s">
        <v>2845</v>
      </c>
      <c r="F51" s="115">
        <v>4100117875</v>
      </c>
      <c r="G51" s="353" t="s">
        <v>2467</v>
      </c>
      <c r="H51" s="354"/>
      <c r="I51" s="355" t="s">
        <v>25</v>
      </c>
      <c r="J51" s="352"/>
      <c r="K51" s="27" t="s">
        <v>2832</v>
      </c>
      <c r="L51" s="76"/>
      <c r="M51" s="221">
        <v>6.72</v>
      </c>
      <c r="N51" s="69">
        <v>10</v>
      </c>
    </row>
    <row r="52" spans="2:14" ht="15" x14ac:dyDescent="0.25">
      <c r="B52" s="134" t="s">
        <v>56</v>
      </c>
      <c r="C52" s="50"/>
      <c r="D52" s="61"/>
      <c r="E52" s="145"/>
      <c r="F52" s="50"/>
      <c r="G52" s="63"/>
      <c r="H52" s="62"/>
      <c r="I52" s="50"/>
      <c r="J52" s="61"/>
      <c r="K52" s="8"/>
      <c r="L52" s="50"/>
      <c r="M52" s="217">
        <f>SUM(M53:M71)+10.22</f>
        <v>115.53999999999999</v>
      </c>
      <c r="N52" s="90"/>
    </row>
    <row r="53" spans="2:14" ht="15" customHeight="1" x14ac:dyDescent="0.25">
      <c r="B53" s="124">
        <v>33</v>
      </c>
      <c r="C53" s="351" t="s">
        <v>2466</v>
      </c>
      <c r="D53" s="352"/>
      <c r="E53" s="190" t="s">
        <v>2845</v>
      </c>
      <c r="F53" s="115">
        <v>4100117875</v>
      </c>
      <c r="G53" s="353" t="s">
        <v>2467</v>
      </c>
      <c r="H53" s="354"/>
      <c r="I53" s="355" t="s">
        <v>25</v>
      </c>
      <c r="J53" s="352"/>
      <c r="K53" s="27" t="s">
        <v>2832</v>
      </c>
      <c r="L53" s="76"/>
      <c r="M53" s="221">
        <v>6.72</v>
      </c>
      <c r="N53" s="69">
        <v>10</v>
      </c>
    </row>
    <row r="54" spans="2:14" ht="15" customHeight="1" x14ac:dyDescent="0.25">
      <c r="B54" s="124">
        <v>34</v>
      </c>
      <c r="C54" s="351" t="s">
        <v>2466</v>
      </c>
      <c r="D54" s="352"/>
      <c r="E54" s="190" t="s">
        <v>2845</v>
      </c>
      <c r="F54" s="115">
        <v>4100117875</v>
      </c>
      <c r="G54" s="353" t="s">
        <v>2467</v>
      </c>
      <c r="H54" s="354"/>
      <c r="I54" s="355" t="s">
        <v>25</v>
      </c>
      <c r="J54" s="352"/>
      <c r="K54" s="27" t="s">
        <v>2832</v>
      </c>
      <c r="L54" s="76"/>
      <c r="M54" s="221">
        <v>6.72</v>
      </c>
      <c r="N54" s="69">
        <v>10</v>
      </c>
    </row>
    <row r="55" spans="2:14" ht="15" customHeight="1" x14ac:dyDescent="0.25">
      <c r="B55" s="124">
        <v>35</v>
      </c>
      <c r="C55" s="351" t="s">
        <v>2466</v>
      </c>
      <c r="D55" s="352"/>
      <c r="E55" s="190" t="s">
        <v>2845</v>
      </c>
      <c r="F55" s="115">
        <v>4100117875</v>
      </c>
      <c r="G55" s="353" t="s">
        <v>2467</v>
      </c>
      <c r="H55" s="354"/>
      <c r="I55" s="355" t="s">
        <v>25</v>
      </c>
      <c r="J55" s="352"/>
      <c r="K55" s="27" t="s">
        <v>2832</v>
      </c>
      <c r="L55" s="76"/>
      <c r="M55" s="221">
        <v>6.72</v>
      </c>
      <c r="N55" s="69">
        <v>10</v>
      </c>
    </row>
    <row r="56" spans="2:14" ht="15" customHeight="1" x14ac:dyDescent="0.25">
      <c r="B56" s="124">
        <v>36</v>
      </c>
      <c r="C56" s="351" t="s">
        <v>2466</v>
      </c>
      <c r="D56" s="352"/>
      <c r="E56" s="190" t="s">
        <v>2845</v>
      </c>
      <c r="F56" s="115">
        <v>4100117875</v>
      </c>
      <c r="G56" s="353" t="s">
        <v>2467</v>
      </c>
      <c r="H56" s="354"/>
      <c r="I56" s="355" t="s">
        <v>25</v>
      </c>
      <c r="J56" s="352"/>
      <c r="K56" s="27" t="s">
        <v>2832</v>
      </c>
      <c r="L56" s="76"/>
      <c r="M56" s="221">
        <v>6.72</v>
      </c>
      <c r="N56" s="69">
        <v>10</v>
      </c>
    </row>
    <row r="57" spans="2:14" ht="15" customHeight="1" x14ac:dyDescent="0.25">
      <c r="B57" s="124">
        <v>37</v>
      </c>
      <c r="C57" s="351" t="s">
        <v>2466</v>
      </c>
      <c r="D57" s="352"/>
      <c r="E57" s="190" t="s">
        <v>2845</v>
      </c>
      <c r="F57" s="115">
        <v>4100117875</v>
      </c>
      <c r="G57" s="353" t="s">
        <v>2467</v>
      </c>
      <c r="H57" s="354"/>
      <c r="I57" s="355" t="s">
        <v>25</v>
      </c>
      <c r="J57" s="352"/>
      <c r="K57" s="27" t="s">
        <v>2832</v>
      </c>
      <c r="L57" s="76"/>
      <c r="M57" s="221">
        <v>6.72</v>
      </c>
      <c r="N57" s="69">
        <v>10</v>
      </c>
    </row>
    <row r="58" spans="2:14" ht="15" customHeight="1" x14ac:dyDescent="0.25">
      <c r="B58" s="124">
        <v>38</v>
      </c>
      <c r="C58" s="351" t="s">
        <v>2466</v>
      </c>
      <c r="D58" s="352"/>
      <c r="E58" s="190" t="s">
        <v>2845</v>
      </c>
      <c r="F58" s="115">
        <v>4100117875</v>
      </c>
      <c r="G58" s="353" t="s">
        <v>2467</v>
      </c>
      <c r="H58" s="354"/>
      <c r="I58" s="355" t="s">
        <v>25</v>
      </c>
      <c r="J58" s="352"/>
      <c r="K58" s="27" t="s">
        <v>2832</v>
      </c>
      <c r="L58" s="76"/>
      <c r="M58" s="221">
        <v>6.72</v>
      </c>
      <c r="N58" s="69">
        <v>10</v>
      </c>
    </row>
    <row r="59" spans="2:14" ht="15" customHeight="1" x14ac:dyDescent="0.25">
      <c r="B59" s="124">
        <v>39</v>
      </c>
      <c r="C59" s="351" t="s">
        <v>2466</v>
      </c>
      <c r="D59" s="352"/>
      <c r="E59" s="190" t="s">
        <v>2845</v>
      </c>
      <c r="F59" s="115">
        <v>4100117875</v>
      </c>
      <c r="G59" s="353" t="s">
        <v>2467</v>
      </c>
      <c r="H59" s="354"/>
      <c r="I59" s="355" t="s">
        <v>25</v>
      </c>
      <c r="J59" s="352"/>
      <c r="K59" s="27" t="s">
        <v>2832</v>
      </c>
      <c r="L59" s="76"/>
      <c r="M59" s="221">
        <v>6.72</v>
      </c>
      <c r="N59" s="69">
        <v>10</v>
      </c>
    </row>
    <row r="60" spans="2:14" ht="15" customHeight="1" x14ac:dyDescent="0.25">
      <c r="B60" s="124">
        <v>40</v>
      </c>
      <c r="C60" s="351" t="s">
        <v>2466</v>
      </c>
      <c r="D60" s="352"/>
      <c r="E60" s="190" t="s">
        <v>2845</v>
      </c>
      <c r="F60" s="115">
        <v>4100117875</v>
      </c>
      <c r="G60" s="353" t="s">
        <v>2467</v>
      </c>
      <c r="H60" s="354"/>
      <c r="I60" s="355" t="s">
        <v>25</v>
      </c>
      <c r="J60" s="352"/>
      <c r="K60" s="27" t="s">
        <v>2832</v>
      </c>
      <c r="L60" s="76"/>
      <c r="M60" s="221">
        <v>6.72</v>
      </c>
      <c r="N60" s="69">
        <v>10</v>
      </c>
    </row>
    <row r="61" spans="2:14" ht="15" customHeight="1" x14ac:dyDescent="0.25">
      <c r="B61" s="124">
        <v>41</v>
      </c>
      <c r="C61" s="351" t="s">
        <v>2466</v>
      </c>
      <c r="D61" s="352"/>
      <c r="E61" s="190" t="s">
        <v>2845</v>
      </c>
      <c r="F61" s="115">
        <v>4100117875</v>
      </c>
      <c r="G61" s="353" t="s">
        <v>2467</v>
      </c>
      <c r="H61" s="354"/>
      <c r="I61" s="355" t="s">
        <v>25</v>
      </c>
      <c r="J61" s="352"/>
      <c r="K61" s="27" t="s">
        <v>2832</v>
      </c>
      <c r="L61" s="76"/>
      <c r="M61" s="221">
        <v>6.72</v>
      </c>
      <c r="N61" s="69">
        <v>10</v>
      </c>
    </row>
    <row r="62" spans="2:14" ht="15" customHeight="1" x14ac:dyDescent="0.25">
      <c r="B62" s="124">
        <v>42</v>
      </c>
      <c r="C62" s="351" t="s">
        <v>2466</v>
      </c>
      <c r="D62" s="352"/>
      <c r="E62" s="190" t="s">
        <v>2845</v>
      </c>
      <c r="F62" s="115">
        <v>4100117875</v>
      </c>
      <c r="G62" s="353" t="s">
        <v>2467</v>
      </c>
      <c r="H62" s="354"/>
      <c r="I62" s="355" t="s">
        <v>25</v>
      </c>
      <c r="J62" s="352"/>
      <c r="K62" s="27" t="s">
        <v>2832</v>
      </c>
      <c r="L62" s="76"/>
      <c r="M62" s="221">
        <v>4.8</v>
      </c>
      <c r="N62" s="69">
        <v>6</v>
      </c>
    </row>
    <row r="63" spans="2:14" ht="15" customHeight="1" x14ac:dyDescent="0.25">
      <c r="B63" s="124">
        <v>43</v>
      </c>
      <c r="C63" s="351" t="s">
        <v>2466</v>
      </c>
      <c r="D63" s="352"/>
      <c r="E63" s="190" t="s">
        <v>2845</v>
      </c>
      <c r="F63" s="115">
        <v>4100117875</v>
      </c>
      <c r="G63" s="353" t="s">
        <v>2467</v>
      </c>
      <c r="H63" s="354"/>
      <c r="I63" s="355" t="s">
        <v>25</v>
      </c>
      <c r="J63" s="352"/>
      <c r="K63" s="27" t="s">
        <v>2832</v>
      </c>
      <c r="L63" s="76"/>
      <c r="M63" s="221">
        <v>6.72</v>
      </c>
      <c r="N63" s="69">
        <v>10</v>
      </c>
    </row>
    <row r="64" spans="2:14" ht="15" customHeight="1" x14ac:dyDescent="0.25">
      <c r="B64" s="124">
        <v>44</v>
      </c>
      <c r="C64" s="351" t="s">
        <v>2466</v>
      </c>
      <c r="D64" s="352"/>
      <c r="E64" s="190" t="s">
        <v>2845</v>
      </c>
      <c r="F64" s="115">
        <v>4100117875</v>
      </c>
      <c r="G64" s="353" t="s">
        <v>2467</v>
      </c>
      <c r="H64" s="354"/>
      <c r="I64" s="355" t="s">
        <v>25</v>
      </c>
      <c r="J64" s="352"/>
      <c r="K64" s="27" t="s">
        <v>2832</v>
      </c>
      <c r="L64" s="76"/>
      <c r="M64" s="221">
        <v>6.72</v>
      </c>
      <c r="N64" s="69">
        <v>10</v>
      </c>
    </row>
    <row r="65" spans="2:14" ht="15" customHeight="1" x14ac:dyDescent="0.25">
      <c r="B65" s="124">
        <v>45</v>
      </c>
      <c r="C65" s="351" t="s">
        <v>2466</v>
      </c>
      <c r="D65" s="352"/>
      <c r="E65" s="190" t="s">
        <v>2845</v>
      </c>
      <c r="F65" s="115">
        <v>4100117875</v>
      </c>
      <c r="G65" s="353" t="s">
        <v>2467</v>
      </c>
      <c r="H65" s="354"/>
      <c r="I65" s="355" t="s">
        <v>25</v>
      </c>
      <c r="J65" s="352"/>
      <c r="K65" s="27" t="s">
        <v>2832</v>
      </c>
      <c r="L65" s="76"/>
      <c r="M65" s="221">
        <v>6.72</v>
      </c>
      <c r="N65" s="69">
        <v>10</v>
      </c>
    </row>
    <row r="66" spans="2:14" ht="15" customHeight="1" x14ac:dyDescent="0.25">
      <c r="B66" s="124">
        <v>46</v>
      </c>
      <c r="C66" s="351" t="s">
        <v>2466</v>
      </c>
      <c r="D66" s="352"/>
      <c r="E66" s="190" t="s">
        <v>2845</v>
      </c>
      <c r="F66" s="115">
        <v>4100117875</v>
      </c>
      <c r="G66" s="353" t="s">
        <v>2467</v>
      </c>
      <c r="H66" s="354"/>
      <c r="I66" s="355" t="s">
        <v>25</v>
      </c>
      <c r="J66" s="352"/>
      <c r="K66" s="27" t="s">
        <v>2832</v>
      </c>
      <c r="L66" s="76"/>
      <c r="M66" s="221">
        <v>6.72</v>
      </c>
      <c r="N66" s="69">
        <v>10</v>
      </c>
    </row>
    <row r="67" spans="2:14" ht="15" customHeight="1" x14ac:dyDescent="0.25">
      <c r="B67" s="199">
        <v>47</v>
      </c>
      <c r="C67" s="351" t="s">
        <v>2466</v>
      </c>
      <c r="D67" s="352"/>
      <c r="E67" s="190" t="s">
        <v>2845</v>
      </c>
      <c r="F67" s="115">
        <v>4100117875</v>
      </c>
      <c r="G67" s="353" t="s">
        <v>2467</v>
      </c>
      <c r="H67" s="354"/>
      <c r="I67" s="355" t="s">
        <v>25</v>
      </c>
      <c r="J67" s="352"/>
      <c r="K67" s="27" t="s">
        <v>2832</v>
      </c>
      <c r="L67" s="76"/>
      <c r="M67" s="218">
        <v>3.62</v>
      </c>
      <c r="N67" s="69">
        <v>4</v>
      </c>
    </row>
    <row r="68" spans="2:14" ht="15" customHeight="1" x14ac:dyDescent="0.25">
      <c r="B68" s="199">
        <v>48</v>
      </c>
      <c r="C68" s="351" t="s">
        <v>480</v>
      </c>
      <c r="D68" s="352"/>
      <c r="E68" s="190" t="s">
        <v>2845</v>
      </c>
      <c r="F68" s="115">
        <v>4100117877</v>
      </c>
      <c r="G68" s="353" t="s">
        <v>2684</v>
      </c>
      <c r="H68" s="354"/>
      <c r="I68" s="355" t="s">
        <v>25</v>
      </c>
      <c r="J68" s="352"/>
      <c r="K68" s="27" t="s">
        <v>387</v>
      </c>
      <c r="L68" s="76">
        <v>85</v>
      </c>
      <c r="M68" s="218">
        <v>9.5399999999999991</v>
      </c>
      <c r="N68" s="69">
        <v>11</v>
      </c>
    </row>
    <row r="69" spans="2:14" ht="15" customHeight="1" x14ac:dyDescent="0.25">
      <c r="B69" s="18"/>
      <c r="C69" s="351" t="s">
        <v>480</v>
      </c>
      <c r="D69" s="352"/>
      <c r="E69" s="190" t="s">
        <v>2845</v>
      </c>
      <c r="F69" s="115">
        <v>4100117877</v>
      </c>
      <c r="G69" s="353" t="s">
        <v>2684</v>
      </c>
      <c r="H69" s="354"/>
      <c r="I69" s="355" t="s">
        <v>25</v>
      </c>
      <c r="J69" s="352"/>
      <c r="K69" s="27" t="s">
        <v>387</v>
      </c>
      <c r="L69" s="76">
        <v>90</v>
      </c>
      <c r="M69" s="219"/>
      <c r="N69" s="69">
        <v>20</v>
      </c>
    </row>
    <row r="70" spans="2:14" ht="15" customHeight="1" x14ac:dyDescent="0.25">
      <c r="B70" s="18"/>
      <c r="C70" s="351" t="s">
        <v>480</v>
      </c>
      <c r="D70" s="352"/>
      <c r="E70" s="190" t="s">
        <v>2845</v>
      </c>
      <c r="F70" s="115">
        <v>4100117877</v>
      </c>
      <c r="G70" s="353" t="s">
        <v>2684</v>
      </c>
      <c r="H70" s="354"/>
      <c r="I70" s="355" t="s">
        <v>25</v>
      </c>
      <c r="J70" s="352"/>
      <c r="K70" s="27" t="s">
        <v>387</v>
      </c>
      <c r="L70" s="76">
        <v>95</v>
      </c>
      <c r="M70" s="219"/>
      <c r="N70" s="69">
        <v>17</v>
      </c>
    </row>
    <row r="71" spans="2:14" ht="15" customHeight="1" x14ac:dyDescent="0.25">
      <c r="B71" s="115"/>
      <c r="C71" s="351" t="s">
        <v>480</v>
      </c>
      <c r="D71" s="352"/>
      <c r="E71" s="190" t="s">
        <v>2845</v>
      </c>
      <c r="F71" s="115">
        <v>4100117877</v>
      </c>
      <c r="G71" s="353" t="s">
        <v>2684</v>
      </c>
      <c r="H71" s="354"/>
      <c r="I71" s="355" t="s">
        <v>25</v>
      </c>
      <c r="J71" s="352"/>
      <c r="K71" s="27" t="s">
        <v>387</v>
      </c>
      <c r="L71" s="76">
        <v>100</v>
      </c>
      <c r="M71" s="220"/>
      <c r="N71" s="69">
        <v>14</v>
      </c>
    </row>
    <row r="72" spans="2:14" ht="15" customHeight="1" x14ac:dyDescent="0.25">
      <c r="B72" s="76"/>
      <c r="C72" s="351"/>
      <c r="D72" s="352"/>
      <c r="E72" s="214"/>
      <c r="F72" s="115"/>
      <c r="G72" s="353"/>
      <c r="H72" s="354"/>
      <c r="I72" s="355"/>
      <c r="J72" s="352"/>
      <c r="K72" s="27"/>
      <c r="L72" s="76"/>
      <c r="M72" s="220"/>
      <c r="N72" s="69"/>
    </row>
    <row r="73" spans="2:14" ht="15" x14ac:dyDescent="0.25">
      <c r="B73" s="20"/>
      <c r="C73" s="168"/>
      <c r="D73" s="41"/>
      <c r="E73" s="41"/>
      <c r="F73" s="41"/>
      <c r="G73" s="41"/>
      <c r="I73" s="20"/>
      <c r="J73" s="45"/>
      <c r="K73" s="1"/>
      <c r="L73" s="20"/>
      <c r="M73" s="222">
        <f>SUM(M18:M33)+SUM(M35:M51)+SUM(M53:M71)</f>
        <v>318.26</v>
      </c>
    </row>
    <row r="74" spans="2:14" ht="15.75" x14ac:dyDescent="0.25">
      <c r="B74" s="356" t="s">
        <v>29</v>
      </c>
      <c r="C74" s="357"/>
      <c r="D74" s="357"/>
      <c r="E74" s="357"/>
      <c r="F74" s="357"/>
      <c r="G74" s="357"/>
      <c r="H74" s="357"/>
      <c r="I74" s="357"/>
      <c r="J74" s="357"/>
      <c r="K74" s="357"/>
      <c r="L74" s="227"/>
      <c r="M74" s="223"/>
      <c r="N74" s="228">
        <f>SUM(N18:N72)</f>
        <v>518</v>
      </c>
    </row>
    <row r="75" spans="2:14" ht="15" x14ac:dyDescent="0.25">
      <c r="B75" s="20"/>
      <c r="C75" s="20"/>
      <c r="D75" s="45"/>
      <c r="E75" s="45"/>
      <c r="F75" s="20"/>
      <c r="G75" s="3"/>
      <c r="I75" s="20"/>
      <c r="J75" s="45"/>
      <c r="K75" s="1"/>
      <c r="L75" s="20"/>
      <c r="M75" s="224"/>
    </row>
    <row r="76" spans="2:14" ht="15" customHeight="1" x14ac:dyDescent="0.25">
      <c r="B76" s="1"/>
      <c r="C76" s="1" t="s">
        <v>49</v>
      </c>
      <c r="D76" s="1" t="s">
        <v>2849</v>
      </c>
      <c r="G76" s="1"/>
      <c r="H76" s="1"/>
      <c r="I76" s="1"/>
      <c r="J76" s="1"/>
      <c r="K76" s="1"/>
      <c r="L76" s="20"/>
      <c r="M76" s="20"/>
    </row>
    <row r="77" spans="2:14" ht="15" x14ac:dyDescent="0.25">
      <c r="B77" s="1"/>
      <c r="C77" s="1" t="s">
        <v>2850</v>
      </c>
      <c r="D77" s="23"/>
      <c r="E77" s="23"/>
      <c r="F77" s="1"/>
      <c r="G77" s="1"/>
      <c r="H77" s="1"/>
      <c r="I77" s="1"/>
      <c r="J77" s="1"/>
      <c r="K77" s="1"/>
      <c r="L77" s="20"/>
      <c r="M77" s="20"/>
    </row>
    <row r="78" spans="2:14" ht="15" x14ac:dyDescent="0.25">
      <c r="B78" s="1"/>
      <c r="C78" s="1" t="s">
        <v>2798</v>
      </c>
      <c r="D78" s="3"/>
      <c r="E78" s="3"/>
      <c r="F78" s="1"/>
      <c r="G78" s="1"/>
      <c r="H78" s="1"/>
      <c r="I78" s="1"/>
      <c r="J78" s="1"/>
      <c r="K78" s="1"/>
      <c r="L78" s="20"/>
      <c r="M78" s="20"/>
    </row>
    <row r="79" spans="2:14" ht="15" x14ac:dyDescent="0.25">
      <c r="B79" s="1"/>
      <c r="C79" s="1" t="s">
        <v>2797</v>
      </c>
      <c r="D79" s="23"/>
      <c r="E79" s="23"/>
      <c r="F79" s="1"/>
      <c r="G79" s="1"/>
      <c r="H79" s="1"/>
      <c r="I79" s="1"/>
      <c r="J79" s="1"/>
      <c r="K79" s="1"/>
      <c r="L79" s="20"/>
      <c r="M79" s="20"/>
    </row>
    <row r="80" spans="2:14" ht="15" x14ac:dyDescent="0.25">
      <c r="B80" s="1"/>
      <c r="C80" s="1" t="s">
        <v>154</v>
      </c>
      <c r="D80" s="1"/>
      <c r="E80" s="1"/>
      <c r="F80" s="1"/>
      <c r="G80" s="1"/>
      <c r="H80" s="1"/>
      <c r="I80" s="1"/>
      <c r="J80" s="1"/>
      <c r="K80" s="1"/>
      <c r="L80" s="20"/>
      <c r="M80" s="20"/>
    </row>
    <row r="81" spans="2:13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20"/>
      <c r="M81" s="20"/>
    </row>
    <row r="82" spans="2:13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20"/>
      <c r="M82" s="20"/>
    </row>
    <row r="83" spans="2:13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20"/>
      <c r="M83" s="20"/>
    </row>
    <row r="84" spans="2:13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20"/>
      <c r="M84" s="20"/>
    </row>
    <row r="85" spans="2:13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20"/>
      <c r="M85" s="20"/>
    </row>
    <row r="86" spans="2:13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20"/>
      <c r="M86" s="20"/>
    </row>
    <row r="87" spans="2:13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20"/>
      <c r="M87" s="20"/>
    </row>
    <row r="88" spans="2:13" s="45" customFormat="1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20"/>
      <c r="M88" s="20"/>
    </row>
    <row r="89" spans="2:13" s="45" customFormat="1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20"/>
      <c r="M89" s="20"/>
    </row>
    <row r="90" spans="2:13" s="45" customFormat="1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20"/>
      <c r="M90" s="20"/>
    </row>
    <row r="91" spans="2:13" s="45" customFormat="1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20"/>
      <c r="M91" s="20"/>
    </row>
    <row r="92" spans="2:13" s="45" customFormat="1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20"/>
      <c r="M92" s="20"/>
    </row>
    <row r="93" spans="2:13" s="45" customFormat="1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20"/>
      <c r="M93" s="20"/>
    </row>
    <row r="94" spans="2:13" s="45" customFormat="1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20"/>
      <c r="M94" s="20"/>
    </row>
    <row r="95" spans="2:13" s="45" customFormat="1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20"/>
      <c r="M95" s="20"/>
    </row>
    <row r="96" spans="2:13" s="45" customFormat="1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20"/>
      <c r="M96" s="20"/>
    </row>
    <row r="97" spans="2:13" s="45" customFormat="1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20"/>
      <c r="M97" s="20"/>
    </row>
    <row r="98" spans="2:13" s="45" customFormat="1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20"/>
      <c r="M98" s="20"/>
    </row>
    <row r="99" spans="2:13" s="45" customFormat="1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20"/>
      <c r="M99" s="20"/>
    </row>
    <row r="100" spans="2:13" s="45" customFormat="1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0"/>
      <c r="M100" s="20"/>
    </row>
    <row r="344" ht="8.25" customHeight="1" x14ac:dyDescent="0.2"/>
    <row r="346" ht="8.25" customHeight="1" x14ac:dyDescent="0.2"/>
    <row r="348" ht="9" customHeight="1" x14ac:dyDescent="0.2"/>
    <row r="350" ht="7.5" customHeight="1" x14ac:dyDescent="0.2"/>
    <row r="352" ht="6.75" customHeight="1" x14ac:dyDescent="0.2"/>
    <row r="354" ht="7.5" customHeight="1" x14ac:dyDescent="0.2"/>
    <row r="356" ht="9" customHeight="1" x14ac:dyDescent="0.2"/>
    <row r="358" ht="7.5" customHeight="1" x14ac:dyDescent="0.2"/>
    <row r="360" ht="8.25" customHeight="1" x14ac:dyDescent="0.2"/>
  </sheetData>
  <autoFilter ref="B16:N71" xr:uid="{00000000-0009-0000-0000-00000E000000}">
    <filterColumn colId="1" showButton="0"/>
    <filterColumn colId="5" showButton="0"/>
    <filterColumn colId="7" showButton="0"/>
  </autoFilter>
  <mergeCells count="165">
    <mergeCell ref="L14:M14"/>
    <mergeCell ref="C16:D16"/>
    <mergeCell ref="G16:H16"/>
    <mergeCell ref="I16:J16"/>
    <mergeCell ref="C20:D20"/>
    <mergeCell ref="G20:H20"/>
    <mergeCell ref="I20:J20"/>
    <mergeCell ref="C21:D21"/>
    <mergeCell ref="G21:H21"/>
    <mergeCell ref="I21:J21"/>
    <mergeCell ref="E12:F12"/>
    <mergeCell ref="C24:D24"/>
    <mergeCell ref="G24:H24"/>
    <mergeCell ref="I24:J24"/>
    <mergeCell ref="C18:D18"/>
    <mergeCell ref="G18:H18"/>
    <mergeCell ref="I18:J18"/>
    <mergeCell ref="C27:D27"/>
    <mergeCell ref="G27:H27"/>
    <mergeCell ref="I27:J27"/>
    <mergeCell ref="C25:D25"/>
    <mergeCell ref="G25:H25"/>
    <mergeCell ref="I25:J25"/>
    <mergeCell ref="C22:D22"/>
    <mergeCell ref="G22:H22"/>
    <mergeCell ref="I22:J22"/>
    <mergeCell ref="C23:D23"/>
    <mergeCell ref="G23:H23"/>
    <mergeCell ref="I23:J23"/>
    <mergeCell ref="C36:D36"/>
    <mergeCell ref="G36:H36"/>
    <mergeCell ref="I36:J36"/>
    <mergeCell ref="C37:D37"/>
    <mergeCell ref="G37:H37"/>
    <mergeCell ref="I37:J37"/>
    <mergeCell ref="C35:D35"/>
    <mergeCell ref="G35:H35"/>
    <mergeCell ref="I35:J35"/>
    <mergeCell ref="C32:D32"/>
    <mergeCell ref="G32:H32"/>
    <mergeCell ref="I32:J32"/>
    <mergeCell ref="C33:D33"/>
    <mergeCell ref="G33:H33"/>
    <mergeCell ref="I33:J33"/>
    <mergeCell ref="C19:D19"/>
    <mergeCell ref="G19:H19"/>
    <mergeCell ref="I19:J19"/>
    <mergeCell ref="C30:D30"/>
    <mergeCell ref="G30:H30"/>
    <mergeCell ref="I30:J30"/>
    <mergeCell ref="C31:D31"/>
    <mergeCell ref="G31:H31"/>
    <mergeCell ref="I31:J31"/>
    <mergeCell ref="C28:D28"/>
    <mergeCell ref="G28:H28"/>
    <mergeCell ref="I28:J28"/>
    <mergeCell ref="C29:D29"/>
    <mergeCell ref="G29:H29"/>
    <mergeCell ref="I29:J29"/>
    <mergeCell ref="C26:D26"/>
    <mergeCell ref="G26:H26"/>
    <mergeCell ref="I26:J26"/>
    <mergeCell ref="C50:D50"/>
    <mergeCell ref="G50:H50"/>
    <mergeCell ref="I50:J50"/>
    <mergeCell ref="C44:D44"/>
    <mergeCell ref="G44:H44"/>
    <mergeCell ref="I44:J44"/>
    <mergeCell ref="G41:H41"/>
    <mergeCell ref="C38:D38"/>
    <mergeCell ref="G38:H38"/>
    <mergeCell ref="I38:J38"/>
    <mergeCell ref="I41:J41"/>
    <mergeCell ref="C42:D42"/>
    <mergeCell ref="G42:H42"/>
    <mergeCell ref="I42:J42"/>
    <mergeCell ref="C43:D43"/>
    <mergeCell ref="G43:H43"/>
    <mergeCell ref="I43:J43"/>
    <mergeCell ref="C53:D53"/>
    <mergeCell ref="G53:H53"/>
    <mergeCell ref="I53:J53"/>
    <mergeCell ref="C54:D54"/>
    <mergeCell ref="G54:H54"/>
    <mergeCell ref="I54:J54"/>
    <mergeCell ref="C45:D45"/>
    <mergeCell ref="G45:H45"/>
    <mergeCell ref="I45:J45"/>
    <mergeCell ref="C47:D47"/>
    <mergeCell ref="G47:H47"/>
    <mergeCell ref="I47:J47"/>
    <mergeCell ref="C46:D46"/>
    <mergeCell ref="G46:H46"/>
    <mergeCell ref="I46:J46"/>
    <mergeCell ref="C48:D48"/>
    <mergeCell ref="G48:H48"/>
    <mergeCell ref="I48:J48"/>
    <mergeCell ref="C51:D51"/>
    <mergeCell ref="G51:H51"/>
    <mergeCell ref="I51:J51"/>
    <mergeCell ref="C49:D49"/>
    <mergeCell ref="G49:H49"/>
    <mergeCell ref="I49:J49"/>
    <mergeCell ref="C57:D57"/>
    <mergeCell ref="G57:H57"/>
    <mergeCell ref="I57:J57"/>
    <mergeCell ref="C58:D58"/>
    <mergeCell ref="G58:H58"/>
    <mergeCell ref="I58:J58"/>
    <mergeCell ref="C55:D55"/>
    <mergeCell ref="G55:H55"/>
    <mergeCell ref="I55:J55"/>
    <mergeCell ref="C56:D56"/>
    <mergeCell ref="G56:H56"/>
    <mergeCell ref="I56:J56"/>
    <mergeCell ref="C61:D61"/>
    <mergeCell ref="G61:H61"/>
    <mergeCell ref="I61:J61"/>
    <mergeCell ref="C62:D62"/>
    <mergeCell ref="G62:H62"/>
    <mergeCell ref="I62:J62"/>
    <mergeCell ref="C59:D59"/>
    <mergeCell ref="G59:H59"/>
    <mergeCell ref="I59:J59"/>
    <mergeCell ref="C60:D60"/>
    <mergeCell ref="G60:H60"/>
    <mergeCell ref="I60:J60"/>
    <mergeCell ref="G68:H68"/>
    <mergeCell ref="I68:J68"/>
    <mergeCell ref="C65:D65"/>
    <mergeCell ref="G65:H65"/>
    <mergeCell ref="I65:J65"/>
    <mergeCell ref="C66:D66"/>
    <mergeCell ref="G66:H66"/>
    <mergeCell ref="I66:J66"/>
    <mergeCell ref="C63:D63"/>
    <mergeCell ref="G63:H63"/>
    <mergeCell ref="I63:J63"/>
    <mergeCell ref="C64:D64"/>
    <mergeCell ref="G64:H64"/>
    <mergeCell ref="I64:J64"/>
    <mergeCell ref="B74:K74"/>
    <mergeCell ref="C39:D39"/>
    <mergeCell ref="G39:H39"/>
    <mergeCell ref="I39:J39"/>
    <mergeCell ref="C40:D40"/>
    <mergeCell ref="G40:H40"/>
    <mergeCell ref="I40:J40"/>
    <mergeCell ref="C41:D41"/>
    <mergeCell ref="C72:D72"/>
    <mergeCell ref="G72:H72"/>
    <mergeCell ref="I72:J72"/>
    <mergeCell ref="C71:D71"/>
    <mergeCell ref="G71:H71"/>
    <mergeCell ref="I71:J71"/>
    <mergeCell ref="C69:D69"/>
    <mergeCell ref="G69:H69"/>
    <mergeCell ref="I69:J69"/>
    <mergeCell ref="C70:D70"/>
    <mergeCell ref="G70:H70"/>
    <mergeCell ref="I70:J70"/>
    <mergeCell ref="C67:D67"/>
    <mergeCell ref="G67:H67"/>
    <mergeCell ref="I67:J67"/>
    <mergeCell ref="C68:D68"/>
  </mergeCells>
  <hyperlinks>
    <hyperlink ref="L4" r:id="rId1" xr:uid="{00000000-0004-0000-0E00-000000000000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/>
  <dimension ref="B1:AC349"/>
  <sheetViews>
    <sheetView topLeftCell="A40" workbookViewId="0">
      <selection activeCell="M75" sqref="M7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2826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250163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3.5" customHeight="1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SUM(O18:O29)+12.02</f>
        <v>93.22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2842</v>
      </c>
      <c r="G18" s="369">
        <v>4100117886</v>
      </c>
      <c r="H18" s="370"/>
      <c r="I18" s="371" t="s">
        <v>2467</v>
      </c>
      <c r="J18" s="372"/>
      <c r="K18" s="369" t="s">
        <v>53</v>
      </c>
      <c r="L18" s="368"/>
      <c r="M18" s="7" t="s">
        <v>387</v>
      </c>
      <c r="N18" s="11"/>
      <c r="O18" s="81">
        <v>6.72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2842</v>
      </c>
      <c r="G19" s="369">
        <v>4100117886</v>
      </c>
      <c r="H19" s="370"/>
      <c r="I19" s="371" t="s">
        <v>2467</v>
      </c>
      <c r="J19" s="372"/>
      <c r="K19" s="369" t="s">
        <v>53</v>
      </c>
      <c r="L19" s="368"/>
      <c r="M19" s="7" t="s">
        <v>387</v>
      </c>
      <c r="N19" s="11"/>
      <c r="O19" s="81">
        <v>6.72</v>
      </c>
      <c r="P19" s="60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90" t="s">
        <v>2842</v>
      </c>
      <c r="G20" s="369">
        <v>4100117886</v>
      </c>
      <c r="H20" s="370"/>
      <c r="I20" s="371" t="s">
        <v>2467</v>
      </c>
      <c r="J20" s="372"/>
      <c r="K20" s="369" t="s">
        <v>53</v>
      </c>
      <c r="L20" s="368"/>
      <c r="M20" s="7" t="s">
        <v>387</v>
      </c>
      <c r="N20" s="11"/>
      <c r="O20" s="81">
        <v>6.72</v>
      </c>
      <c r="P20" s="60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90" t="s">
        <v>2842</v>
      </c>
      <c r="G21" s="369">
        <v>4100117886</v>
      </c>
      <c r="H21" s="370"/>
      <c r="I21" s="371" t="s">
        <v>2467</v>
      </c>
      <c r="J21" s="372"/>
      <c r="K21" s="369" t="s">
        <v>53</v>
      </c>
      <c r="L21" s="368"/>
      <c r="M21" s="7" t="s">
        <v>387</v>
      </c>
      <c r="N21" s="11"/>
      <c r="O21" s="81">
        <v>6.72</v>
      </c>
      <c r="P21" s="60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90" t="s">
        <v>2842</v>
      </c>
      <c r="G22" s="369">
        <v>4100117886</v>
      </c>
      <c r="H22" s="370"/>
      <c r="I22" s="371" t="s">
        <v>2467</v>
      </c>
      <c r="J22" s="372"/>
      <c r="K22" s="369" t="s">
        <v>53</v>
      </c>
      <c r="L22" s="368"/>
      <c r="M22" s="7" t="s">
        <v>387</v>
      </c>
      <c r="N22" s="11"/>
      <c r="O22" s="81">
        <v>6.72</v>
      </c>
      <c r="P22" s="60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90" t="s">
        <v>2842</v>
      </c>
      <c r="G23" s="369">
        <v>4100117886</v>
      </c>
      <c r="H23" s="370"/>
      <c r="I23" s="371" t="s">
        <v>2467</v>
      </c>
      <c r="J23" s="372"/>
      <c r="K23" s="369" t="s">
        <v>53</v>
      </c>
      <c r="L23" s="368"/>
      <c r="M23" s="7" t="s">
        <v>387</v>
      </c>
      <c r="N23" s="11"/>
      <c r="O23" s="81">
        <v>6.72</v>
      </c>
      <c r="P23" s="60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90" t="s">
        <v>2842</v>
      </c>
      <c r="G24" s="369">
        <v>4100117886</v>
      </c>
      <c r="H24" s="370"/>
      <c r="I24" s="371" t="s">
        <v>2467</v>
      </c>
      <c r="J24" s="372"/>
      <c r="K24" s="369" t="s">
        <v>53</v>
      </c>
      <c r="L24" s="368"/>
      <c r="M24" s="7" t="s">
        <v>387</v>
      </c>
      <c r="N24" s="11"/>
      <c r="O24" s="81">
        <v>6.72</v>
      </c>
      <c r="P24" s="60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90" t="s">
        <v>2842</v>
      </c>
      <c r="G25" s="369">
        <v>4100117886</v>
      </c>
      <c r="H25" s="370"/>
      <c r="I25" s="371" t="s">
        <v>2467</v>
      </c>
      <c r="J25" s="372"/>
      <c r="K25" s="369" t="s">
        <v>53</v>
      </c>
      <c r="L25" s="368"/>
      <c r="M25" s="7" t="s">
        <v>387</v>
      </c>
      <c r="N25" s="11"/>
      <c r="O25" s="81">
        <v>6.72</v>
      </c>
      <c r="P25" s="60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90" t="s">
        <v>2842</v>
      </c>
      <c r="G26" s="369">
        <v>4100117886</v>
      </c>
      <c r="H26" s="370"/>
      <c r="I26" s="371" t="s">
        <v>2467</v>
      </c>
      <c r="J26" s="372"/>
      <c r="K26" s="369" t="s">
        <v>53</v>
      </c>
      <c r="L26" s="368"/>
      <c r="M26" s="7" t="s">
        <v>387</v>
      </c>
      <c r="N26" s="11"/>
      <c r="O26" s="81">
        <v>6.72</v>
      </c>
      <c r="P26" s="60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90" t="s">
        <v>2842</v>
      </c>
      <c r="G27" s="369">
        <v>4100117886</v>
      </c>
      <c r="H27" s="370"/>
      <c r="I27" s="371" t="s">
        <v>2467</v>
      </c>
      <c r="J27" s="372"/>
      <c r="K27" s="369" t="s">
        <v>53</v>
      </c>
      <c r="L27" s="368"/>
      <c r="M27" s="7" t="s">
        <v>387</v>
      </c>
      <c r="N27" s="11"/>
      <c r="O27" s="81">
        <v>6.72</v>
      </c>
      <c r="P27" s="60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90" t="s">
        <v>2842</v>
      </c>
      <c r="G28" s="369">
        <v>4100117886</v>
      </c>
      <c r="H28" s="370"/>
      <c r="I28" s="371" t="s">
        <v>2467</v>
      </c>
      <c r="J28" s="372"/>
      <c r="K28" s="369" t="s">
        <v>53</v>
      </c>
      <c r="L28" s="368"/>
      <c r="M28" s="7" t="s">
        <v>387</v>
      </c>
      <c r="N28" s="11"/>
      <c r="O28" s="81">
        <v>6.72</v>
      </c>
      <c r="P28" s="60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90" t="s">
        <v>2842</v>
      </c>
      <c r="G29" s="369">
        <v>4100117886</v>
      </c>
      <c r="H29" s="370"/>
      <c r="I29" s="371" t="s">
        <v>2467</v>
      </c>
      <c r="J29" s="372"/>
      <c r="K29" s="369" t="s">
        <v>53</v>
      </c>
      <c r="L29" s="368"/>
      <c r="M29" s="7" t="s">
        <v>387</v>
      </c>
      <c r="N29" s="11"/>
      <c r="O29" s="81">
        <v>7.28</v>
      </c>
      <c r="P29" s="60">
        <v>11</v>
      </c>
    </row>
    <row r="30" spans="2:16" ht="13.5" customHeight="1" x14ac:dyDescent="0.25">
      <c r="B30" s="418" t="s">
        <v>37</v>
      </c>
      <c r="C30" s="409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70">
        <f>SUM(O31:O42)+9.5</f>
        <v>91.38</v>
      </c>
      <c r="P30" s="60"/>
    </row>
    <row r="31" spans="2:16" ht="15" customHeight="1" x14ac:dyDescent="0.25">
      <c r="B31" s="375">
        <v>13</v>
      </c>
      <c r="C31" s="376"/>
      <c r="D31" s="367" t="s">
        <v>2466</v>
      </c>
      <c r="E31" s="368"/>
      <c r="F31" s="190" t="s">
        <v>2842</v>
      </c>
      <c r="G31" s="369">
        <v>4100117886</v>
      </c>
      <c r="H31" s="370"/>
      <c r="I31" s="371" t="s">
        <v>2467</v>
      </c>
      <c r="J31" s="372"/>
      <c r="K31" s="369" t="s">
        <v>53</v>
      </c>
      <c r="L31" s="368"/>
      <c r="M31" s="7" t="s">
        <v>387</v>
      </c>
      <c r="N31" s="11"/>
      <c r="O31" s="81">
        <v>7.28</v>
      </c>
      <c r="P31" s="60">
        <v>11</v>
      </c>
    </row>
    <row r="32" spans="2:16" ht="15" customHeight="1" x14ac:dyDescent="0.25">
      <c r="B32" s="375">
        <v>14</v>
      </c>
      <c r="C32" s="376"/>
      <c r="D32" s="367" t="s">
        <v>2466</v>
      </c>
      <c r="E32" s="368"/>
      <c r="F32" s="190" t="s">
        <v>2842</v>
      </c>
      <c r="G32" s="369">
        <v>4100117886</v>
      </c>
      <c r="H32" s="370"/>
      <c r="I32" s="371" t="s">
        <v>2467</v>
      </c>
      <c r="J32" s="372"/>
      <c r="K32" s="369" t="s">
        <v>53</v>
      </c>
      <c r="L32" s="368"/>
      <c r="M32" s="7" t="s">
        <v>387</v>
      </c>
      <c r="N32" s="11"/>
      <c r="O32" s="81">
        <v>7.28</v>
      </c>
      <c r="P32" s="60">
        <v>11</v>
      </c>
    </row>
    <row r="33" spans="2:16" ht="15" customHeight="1" x14ac:dyDescent="0.25">
      <c r="B33" s="375">
        <v>15</v>
      </c>
      <c r="C33" s="376"/>
      <c r="D33" s="367" t="s">
        <v>2466</v>
      </c>
      <c r="E33" s="368"/>
      <c r="F33" s="190" t="s">
        <v>2842</v>
      </c>
      <c r="G33" s="369">
        <v>4100117886</v>
      </c>
      <c r="H33" s="370"/>
      <c r="I33" s="371" t="s">
        <v>2467</v>
      </c>
      <c r="J33" s="372"/>
      <c r="K33" s="369" t="s">
        <v>53</v>
      </c>
      <c r="L33" s="368"/>
      <c r="M33" s="7" t="s">
        <v>387</v>
      </c>
      <c r="N33" s="11"/>
      <c r="O33" s="81">
        <v>7.28</v>
      </c>
      <c r="P33" s="60">
        <v>11</v>
      </c>
    </row>
    <row r="34" spans="2:16" ht="15" customHeight="1" x14ac:dyDescent="0.25">
      <c r="B34" s="378">
        <v>16</v>
      </c>
      <c r="C34" s="379"/>
      <c r="D34" s="367" t="s">
        <v>2466</v>
      </c>
      <c r="E34" s="368"/>
      <c r="F34" s="190" t="s">
        <v>2842</v>
      </c>
      <c r="G34" s="369">
        <v>4100117886</v>
      </c>
      <c r="H34" s="370"/>
      <c r="I34" s="371" t="s">
        <v>2467</v>
      </c>
      <c r="J34" s="372"/>
      <c r="K34" s="369" t="s">
        <v>53</v>
      </c>
      <c r="L34" s="368"/>
      <c r="M34" s="7" t="s">
        <v>387</v>
      </c>
      <c r="N34" s="11"/>
      <c r="O34" s="82">
        <v>6.72</v>
      </c>
      <c r="P34" s="60">
        <v>10</v>
      </c>
    </row>
    <row r="35" spans="2:16" ht="15" customHeight="1" x14ac:dyDescent="0.25">
      <c r="B35" s="378">
        <v>17</v>
      </c>
      <c r="C35" s="379"/>
      <c r="D35" s="367" t="s">
        <v>2466</v>
      </c>
      <c r="E35" s="368"/>
      <c r="F35" s="190" t="s">
        <v>2842</v>
      </c>
      <c r="G35" s="369">
        <v>4100117886</v>
      </c>
      <c r="H35" s="370"/>
      <c r="I35" s="371" t="s">
        <v>2467</v>
      </c>
      <c r="J35" s="372"/>
      <c r="K35" s="369" t="s">
        <v>53</v>
      </c>
      <c r="L35" s="368"/>
      <c r="M35" s="7" t="s">
        <v>2828</v>
      </c>
      <c r="N35" s="11"/>
      <c r="O35" s="82">
        <v>6.28</v>
      </c>
      <c r="P35" s="60">
        <v>9</v>
      </c>
    </row>
    <row r="36" spans="2:16" ht="15" customHeight="1" x14ac:dyDescent="0.25">
      <c r="B36" s="378">
        <v>18</v>
      </c>
      <c r="C36" s="379"/>
      <c r="D36" s="367" t="s">
        <v>2466</v>
      </c>
      <c r="E36" s="368"/>
      <c r="F36" s="190" t="s">
        <v>2842</v>
      </c>
      <c r="G36" s="369">
        <v>4100117886</v>
      </c>
      <c r="H36" s="370"/>
      <c r="I36" s="371" t="s">
        <v>2467</v>
      </c>
      <c r="J36" s="372"/>
      <c r="K36" s="369" t="s">
        <v>53</v>
      </c>
      <c r="L36" s="368"/>
      <c r="M36" s="7" t="s">
        <v>2828</v>
      </c>
      <c r="N36" s="11"/>
      <c r="O36" s="82">
        <v>6.72</v>
      </c>
      <c r="P36" s="60">
        <v>10</v>
      </c>
    </row>
    <row r="37" spans="2:16" ht="15" customHeight="1" x14ac:dyDescent="0.25">
      <c r="B37" s="378">
        <v>19</v>
      </c>
      <c r="C37" s="379"/>
      <c r="D37" s="367" t="s">
        <v>2466</v>
      </c>
      <c r="E37" s="368"/>
      <c r="F37" s="190" t="s">
        <v>2842</v>
      </c>
      <c r="G37" s="369">
        <v>4100117886</v>
      </c>
      <c r="H37" s="370"/>
      <c r="I37" s="371" t="s">
        <v>2467</v>
      </c>
      <c r="J37" s="372"/>
      <c r="K37" s="369" t="s">
        <v>53</v>
      </c>
      <c r="L37" s="368"/>
      <c r="M37" s="7" t="s">
        <v>2828</v>
      </c>
      <c r="N37" s="11"/>
      <c r="O37" s="82">
        <v>6.72</v>
      </c>
      <c r="P37" s="60">
        <v>10</v>
      </c>
    </row>
    <row r="38" spans="2:16" ht="15" customHeight="1" x14ac:dyDescent="0.25">
      <c r="B38" s="378">
        <v>20</v>
      </c>
      <c r="C38" s="379"/>
      <c r="D38" s="367" t="s">
        <v>2466</v>
      </c>
      <c r="E38" s="368"/>
      <c r="F38" s="190" t="s">
        <v>2842</v>
      </c>
      <c r="G38" s="369">
        <v>4100117886</v>
      </c>
      <c r="H38" s="370"/>
      <c r="I38" s="371" t="s">
        <v>2467</v>
      </c>
      <c r="J38" s="372"/>
      <c r="K38" s="369" t="s">
        <v>53</v>
      </c>
      <c r="L38" s="368"/>
      <c r="M38" s="7" t="s">
        <v>2828</v>
      </c>
      <c r="N38" s="11"/>
      <c r="O38" s="82">
        <v>6.72</v>
      </c>
      <c r="P38" s="60">
        <v>10</v>
      </c>
    </row>
    <row r="39" spans="2:16" ht="15" customHeight="1" x14ac:dyDescent="0.25">
      <c r="B39" s="378">
        <v>21</v>
      </c>
      <c r="C39" s="379"/>
      <c r="D39" s="367" t="s">
        <v>2466</v>
      </c>
      <c r="E39" s="368"/>
      <c r="F39" s="190" t="s">
        <v>2842</v>
      </c>
      <c r="G39" s="369">
        <v>4100117886</v>
      </c>
      <c r="H39" s="370"/>
      <c r="I39" s="371" t="s">
        <v>2467</v>
      </c>
      <c r="J39" s="372"/>
      <c r="K39" s="369" t="s">
        <v>53</v>
      </c>
      <c r="L39" s="368"/>
      <c r="M39" s="7" t="s">
        <v>2828</v>
      </c>
      <c r="N39" s="11"/>
      <c r="O39" s="82">
        <v>6.72</v>
      </c>
      <c r="P39" s="60">
        <v>10</v>
      </c>
    </row>
    <row r="40" spans="2:16" ht="15" customHeight="1" x14ac:dyDescent="0.25">
      <c r="B40" s="378">
        <v>22</v>
      </c>
      <c r="C40" s="379"/>
      <c r="D40" s="367" t="s">
        <v>2466</v>
      </c>
      <c r="E40" s="368"/>
      <c r="F40" s="190" t="s">
        <v>2842</v>
      </c>
      <c r="G40" s="369">
        <v>4100117886</v>
      </c>
      <c r="H40" s="370"/>
      <c r="I40" s="371" t="s">
        <v>2467</v>
      </c>
      <c r="J40" s="372"/>
      <c r="K40" s="369" t="s">
        <v>53</v>
      </c>
      <c r="L40" s="368"/>
      <c r="M40" s="7" t="s">
        <v>2828</v>
      </c>
      <c r="N40" s="11"/>
      <c r="O40" s="82">
        <v>6.72</v>
      </c>
      <c r="P40" s="60">
        <v>10</v>
      </c>
    </row>
    <row r="41" spans="2:16" ht="15" customHeight="1" x14ac:dyDescent="0.25">
      <c r="B41" s="378">
        <v>23</v>
      </c>
      <c r="C41" s="379"/>
      <c r="D41" s="367" t="s">
        <v>2466</v>
      </c>
      <c r="E41" s="368"/>
      <c r="F41" s="190" t="s">
        <v>2842</v>
      </c>
      <c r="G41" s="369">
        <v>4100117886</v>
      </c>
      <c r="H41" s="370"/>
      <c r="I41" s="371" t="s">
        <v>2467</v>
      </c>
      <c r="J41" s="372"/>
      <c r="K41" s="369" t="s">
        <v>53</v>
      </c>
      <c r="L41" s="368"/>
      <c r="M41" s="7" t="s">
        <v>2828</v>
      </c>
      <c r="N41" s="11"/>
      <c r="O41" s="82">
        <v>6.72</v>
      </c>
      <c r="P41" s="60">
        <v>10</v>
      </c>
    </row>
    <row r="42" spans="2:16" ht="15" customHeight="1" x14ac:dyDescent="0.25">
      <c r="B42" s="378">
        <v>24</v>
      </c>
      <c r="C42" s="379"/>
      <c r="D42" s="367" t="s">
        <v>2466</v>
      </c>
      <c r="E42" s="368"/>
      <c r="F42" s="190" t="s">
        <v>2842</v>
      </c>
      <c r="G42" s="369">
        <v>4100117886</v>
      </c>
      <c r="H42" s="370"/>
      <c r="I42" s="371" t="s">
        <v>2467</v>
      </c>
      <c r="J42" s="372"/>
      <c r="K42" s="369" t="s">
        <v>53</v>
      </c>
      <c r="L42" s="368"/>
      <c r="M42" s="7" t="s">
        <v>2828</v>
      </c>
      <c r="N42" s="11"/>
      <c r="O42" s="82">
        <v>6.72</v>
      </c>
      <c r="P42" s="60">
        <v>10</v>
      </c>
    </row>
    <row r="43" spans="2:16" ht="13.5" customHeight="1" x14ac:dyDescent="0.25">
      <c r="B43" s="418" t="s">
        <v>56</v>
      </c>
      <c r="C43" s="409"/>
      <c r="D43" s="50"/>
      <c r="E43" s="61"/>
      <c r="F43" s="145"/>
      <c r="G43" s="50"/>
      <c r="H43" s="62"/>
      <c r="I43" s="63"/>
      <c r="J43" s="62"/>
      <c r="K43" s="50"/>
      <c r="L43" s="61"/>
      <c r="M43" s="8"/>
      <c r="N43" s="8"/>
      <c r="O43" s="170">
        <f>SUM(O44:O60)+8.42</f>
        <v>94.679999999999993</v>
      </c>
      <c r="P43" s="60"/>
    </row>
    <row r="44" spans="2:16" ht="15" customHeight="1" x14ac:dyDescent="0.25">
      <c r="B44" s="375">
        <v>25</v>
      </c>
      <c r="C44" s="376"/>
      <c r="D44" s="367" t="s">
        <v>2466</v>
      </c>
      <c r="E44" s="368"/>
      <c r="F44" s="190" t="s">
        <v>2842</v>
      </c>
      <c r="G44" s="369">
        <v>4100117886</v>
      </c>
      <c r="H44" s="370"/>
      <c r="I44" s="371" t="s">
        <v>2467</v>
      </c>
      <c r="J44" s="372"/>
      <c r="K44" s="369" t="s">
        <v>53</v>
      </c>
      <c r="L44" s="368"/>
      <c r="M44" s="7" t="s">
        <v>2828</v>
      </c>
      <c r="N44" s="11"/>
      <c r="O44" s="82">
        <v>6.72</v>
      </c>
      <c r="P44" s="60">
        <v>10</v>
      </c>
    </row>
    <row r="45" spans="2:16" ht="15" customHeight="1" x14ac:dyDescent="0.25">
      <c r="B45" s="375">
        <v>26</v>
      </c>
      <c r="C45" s="376"/>
      <c r="D45" s="367" t="s">
        <v>2466</v>
      </c>
      <c r="E45" s="368"/>
      <c r="F45" s="190" t="s">
        <v>2842</v>
      </c>
      <c r="G45" s="369">
        <v>4100117886</v>
      </c>
      <c r="H45" s="370"/>
      <c r="I45" s="371" t="s">
        <v>2467</v>
      </c>
      <c r="J45" s="372"/>
      <c r="K45" s="369" t="s">
        <v>53</v>
      </c>
      <c r="L45" s="368"/>
      <c r="M45" s="7" t="s">
        <v>2828</v>
      </c>
      <c r="N45" s="11"/>
      <c r="O45" s="82">
        <v>6.72</v>
      </c>
      <c r="P45" s="60">
        <v>10</v>
      </c>
    </row>
    <row r="46" spans="2:16" ht="15" customHeight="1" x14ac:dyDescent="0.25">
      <c r="B46" s="375">
        <v>27</v>
      </c>
      <c r="C46" s="376"/>
      <c r="D46" s="367" t="s">
        <v>2466</v>
      </c>
      <c r="E46" s="368"/>
      <c r="F46" s="190" t="s">
        <v>2842</v>
      </c>
      <c r="G46" s="369">
        <v>4100117886</v>
      </c>
      <c r="H46" s="370"/>
      <c r="I46" s="371" t="s">
        <v>2467</v>
      </c>
      <c r="J46" s="372"/>
      <c r="K46" s="369" t="s">
        <v>53</v>
      </c>
      <c r="L46" s="368"/>
      <c r="M46" s="7" t="s">
        <v>2828</v>
      </c>
      <c r="N46" s="11"/>
      <c r="O46" s="82">
        <v>6.72</v>
      </c>
      <c r="P46" s="60">
        <v>10</v>
      </c>
    </row>
    <row r="47" spans="2:16" ht="15" customHeight="1" x14ac:dyDescent="0.25">
      <c r="B47" s="375">
        <v>28</v>
      </c>
      <c r="C47" s="376"/>
      <c r="D47" s="367" t="s">
        <v>2466</v>
      </c>
      <c r="E47" s="368"/>
      <c r="F47" s="190" t="s">
        <v>2842</v>
      </c>
      <c r="G47" s="369">
        <v>4100117886</v>
      </c>
      <c r="H47" s="370"/>
      <c r="I47" s="371" t="s">
        <v>2467</v>
      </c>
      <c r="J47" s="372"/>
      <c r="K47" s="369" t="s">
        <v>53</v>
      </c>
      <c r="L47" s="368"/>
      <c r="M47" s="7" t="s">
        <v>2828</v>
      </c>
      <c r="N47" s="11"/>
      <c r="O47" s="82">
        <v>6.72</v>
      </c>
      <c r="P47" s="60">
        <v>10</v>
      </c>
    </row>
    <row r="48" spans="2:16" ht="15" customHeight="1" x14ac:dyDescent="0.25">
      <c r="B48" s="375">
        <v>29</v>
      </c>
      <c r="C48" s="376"/>
      <c r="D48" s="367" t="s">
        <v>2466</v>
      </c>
      <c r="E48" s="368"/>
      <c r="F48" s="190" t="s">
        <v>2842</v>
      </c>
      <c r="G48" s="369">
        <v>4100117886</v>
      </c>
      <c r="H48" s="370"/>
      <c r="I48" s="371" t="s">
        <v>2467</v>
      </c>
      <c r="J48" s="372"/>
      <c r="K48" s="369" t="s">
        <v>53</v>
      </c>
      <c r="L48" s="368"/>
      <c r="M48" s="7" t="s">
        <v>2828</v>
      </c>
      <c r="N48" s="11"/>
      <c r="O48" s="82">
        <v>6.72</v>
      </c>
      <c r="P48" s="60">
        <v>10</v>
      </c>
    </row>
    <row r="49" spans="2:16" ht="15" customHeight="1" x14ac:dyDescent="0.25">
      <c r="B49" s="375">
        <v>30</v>
      </c>
      <c r="C49" s="376"/>
      <c r="D49" s="367" t="s">
        <v>2466</v>
      </c>
      <c r="E49" s="368"/>
      <c r="F49" s="190" t="s">
        <v>2842</v>
      </c>
      <c r="G49" s="369">
        <v>4100117886</v>
      </c>
      <c r="H49" s="370"/>
      <c r="I49" s="371" t="s">
        <v>2467</v>
      </c>
      <c r="J49" s="372"/>
      <c r="K49" s="369" t="s">
        <v>53</v>
      </c>
      <c r="L49" s="368"/>
      <c r="M49" s="7" t="s">
        <v>2828</v>
      </c>
      <c r="N49" s="11"/>
      <c r="O49" s="82">
        <v>6.72</v>
      </c>
      <c r="P49" s="60">
        <v>10</v>
      </c>
    </row>
    <row r="50" spans="2:16" ht="15" customHeight="1" x14ac:dyDescent="0.25">
      <c r="B50" s="375">
        <v>31</v>
      </c>
      <c r="C50" s="376"/>
      <c r="D50" s="367" t="s">
        <v>2466</v>
      </c>
      <c r="E50" s="368"/>
      <c r="F50" s="190" t="s">
        <v>2842</v>
      </c>
      <c r="G50" s="369">
        <v>4100117886</v>
      </c>
      <c r="H50" s="370"/>
      <c r="I50" s="371" t="s">
        <v>2467</v>
      </c>
      <c r="J50" s="372"/>
      <c r="K50" s="369" t="s">
        <v>53</v>
      </c>
      <c r="L50" s="368"/>
      <c r="M50" s="7" t="s">
        <v>2828</v>
      </c>
      <c r="N50" s="11"/>
      <c r="O50" s="82">
        <v>6.72</v>
      </c>
      <c r="P50" s="60">
        <v>10</v>
      </c>
    </row>
    <row r="51" spans="2:16" ht="15" customHeight="1" x14ac:dyDescent="0.25">
      <c r="B51" s="375">
        <v>32</v>
      </c>
      <c r="C51" s="376"/>
      <c r="D51" s="367" t="s">
        <v>2466</v>
      </c>
      <c r="E51" s="368"/>
      <c r="F51" s="190" t="s">
        <v>2842</v>
      </c>
      <c r="G51" s="369">
        <v>4100117886</v>
      </c>
      <c r="H51" s="370"/>
      <c r="I51" s="371" t="s">
        <v>2467</v>
      </c>
      <c r="J51" s="372"/>
      <c r="K51" s="369" t="s">
        <v>53</v>
      </c>
      <c r="L51" s="368"/>
      <c r="M51" s="7" t="s">
        <v>2828</v>
      </c>
      <c r="N51" s="11"/>
      <c r="O51" s="82">
        <v>6.72</v>
      </c>
      <c r="P51" s="60">
        <v>10</v>
      </c>
    </row>
    <row r="52" spans="2:16" ht="15" customHeight="1" x14ac:dyDescent="0.25">
      <c r="B52" s="375">
        <v>33</v>
      </c>
      <c r="C52" s="376"/>
      <c r="D52" s="367" t="s">
        <v>2466</v>
      </c>
      <c r="E52" s="368"/>
      <c r="F52" s="190" t="s">
        <v>2842</v>
      </c>
      <c r="G52" s="369">
        <v>4100117886</v>
      </c>
      <c r="H52" s="370"/>
      <c r="I52" s="371" t="s">
        <v>2467</v>
      </c>
      <c r="J52" s="372"/>
      <c r="K52" s="369" t="s">
        <v>53</v>
      </c>
      <c r="L52" s="368"/>
      <c r="M52" s="7" t="s">
        <v>2828</v>
      </c>
      <c r="N52" s="11"/>
      <c r="O52" s="81">
        <v>6.72</v>
      </c>
      <c r="P52" s="60">
        <v>10</v>
      </c>
    </row>
    <row r="53" spans="2:16" ht="15" customHeight="1" x14ac:dyDescent="0.25">
      <c r="B53" s="375">
        <v>34</v>
      </c>
      <c r="C53" s="376"/>
      <c r="D53" s="367" t="s">
        <v>2466</v>
      </c>
      <c r="E53" s="368"/>
      <c r="F53" s="190" t="s">
        <v>2842</v>
      </c>
      <c r="G53" s="369">
        <v>4100117886</v>
      </c>
      <c r="H53" s="370"/>
      <c r="I53" s="371" t="s">
        <v>2467</v>
      </c>
      <c r="J53" s="372"/>
      <c r="K53" s="369" t="s">
        <v>53</v>
      </c>
      <c r="L53" s="368"/>
      <c r="M53" s="7" t="s">
        <v>2832</v>
      </c>
      <c r="N53" s="11"/>
      <c r="O53" s="81">
        <v>7.28</v>
      </c>
      <c r="P53" s="60">
        <v>11</v>
      </c>
    </row>
    <row r="54" spans="2:16" ht="15" customHeight="1" x14ac:dyDescent="0.25">
      <c r="B54" s="375">
        <v>35</v>
      </c>
      <c r="C54" s="376"/>
      <c r="D54" s="367" t="s">
        <v>2466</v>
      </c>
      <c r="E54" s="368"/>
      <c r="F54" s="190" t="s">
        <v>2842</v>
      </c>
      <c r="G54" s="369">
        <v>4100117886</v>
      </c>
      <c r="H54" s="370"/>
      <c r="I54" s="371" t="s">
        <v>2467</v>
      </c>
      <c r="J54" s="372"/>
      <c r="K54" s="369" t="s">
        <v>53</v>
      </c>
      <c r="L54" s="368"/>
      <c r="M54" s="7" t="s">
        <v>2832</v>
      </c>
      <c r="N54" s="11"/>
      <c r="O54" s="81">
        <v>7.28</v>
      </c>
      <c r="P54" s="60">
        <v>11</v>
      </c>
    </row>
    <row r="55" spans="2:16" ht="15" customHeight="1" x14ac:dyDescent="0.25">
      <c r="B55" s="378">
        <v>36</v>
      </c>
      <c r="C55" s="379"/>
      <c r="D55" s="367" t="s">
        <v>2466</v>
      </c>
      <c r="E55" s="368"/>
      <c r="F55" s="190" t="s">
        <v>2842</v>
      </c>
      <c r="G55" s="369">
        <v>4100117886</v>
      </c>
      <c r="H55" s="370"/>
      <c r="I55" s="371" t="s">
        <v>2467</v>
      </c>
      <c r="J55" s="372"/>
      <c r="K55" s="369" t="s">
        <v>53</v>
      </c>
      <c r="L55" s="368"/>
      <c r="M55" s="7" t="s">
        <v>2832</v>
      </c>
      <c r="N55" s="11"/>
      <c r="O55" s="82">
        <v>7.28</v>
      </c>
      <c r="P55" s="60">
        <v>11</v>
      </c>
    </row>
    <row r="56" spans="2:16" ht="15" customHeight="1" x14ac:dyDescent="0.25">
      <c r="B56" s="378">
        <v>37</v>
      </c>
      <c r="C56" s="379"/>
      <c r="D56" s="367" t="s">
        <v>480</v>
      </c>
      <c r="E56" s="368"/>
      <c r="F56" s="190" t="s">
        <v>2842</v>
      </c>
      <c r="G56" s="369">
        <v>4100117887</v>
      </c>
      <c r="H56" s="370"/>
      <c r="I56" s="371" t="s">
        <v>2684</v>
      </c>
      <c r="J56" s="372"/>
      <c r="K56" s="369" t="s">
        <v>53</v>
      </c>
      <c r="L56" s="368"/>
      <c r="M56" s="7" t="s">
        <v>387</v>
      </c>
      <c r="N56" s="11">
        <v>85</v>
      </c>
      <c r="O56" s="82">
        <v>3.94</v>
      </c>
      <c r="P56" s="60">
        <v>3</v>
      </c>
    </row>
    <row r="57" spans="2:16" ht="15" customHeight="1" x14ac:dyDescent="0.25">
      <c r="B57" s="40"/>
      <c r="C57" s="36"/>
      <c r="D57" s="367" t="s">
        <v>480</v>
      </c>
      <c r="E57" s="368"/>
      <c r="F57" s="190" t="s">
        <v>2842</v>
      </c>
      <c r="G57" s="369">
        <v>4100117887</v>
      </c>
      <c r="H57" s="370"/>
      <c r="I57" s="371" t="s">
        <v>2684</v>
      </c>
      <c r="J57" s="372"/>
      <c r="K57" s="369" t="s">
        <v>53</v>
      </c>
      <c r="L57" s="368"/>
      <c r="M57" s="7" t="s">
        <v>387</v>
      </c>
      <c r="N57" s="24">
        <v>90</v>
      </c>
      <c r="O57" s="83"/>
      <c r="P57" s="109">
        <v>6</v>
      </c>
    </row>
    <row r="58" spans="2:16" ht="15" customHeight="1" x14ac:dyDescent="0.25">
      <c r="B58" s="40"/>
      <c r="C58" s="36"/>
      <c r="D58" s="367" t="s">
        <v>480</v>
      </c>
      <c r="E58" s="368"/>
      <c r="F58" s="190" t="s">
        <v>2842</v>
      </c>
      <c r="G58" s="369">
        <v>4100117887</v>
      </c>
      <c r="H58" s="370"/>
      <c r="I58" s="371" t="s">
        <v>2684</v>
      </c>
      <c r="J58" s="372"/>
      <c r="K58" s="369" t="s">
        <v>53</v>
      </c>
      <c r="L58" s="368"/>
      <c r="M58" s="7" t="s">
        <v>387</v>
      </c>
      <c r="N58" s="24">
        <v>95</v>
      </c>
      <c r="O58" s="83"/>
      <c r="P58" s="109">
        <v>7</v>
      </c>
    </row>
    <row r="59" spans="2:16" ht="15" customHeight="1" x14ac:dyDescent="0.25">
      <c r="B59" s="76"/>
      <c r="C59" s="69"/>
      <c r="D59" s="367" t="s">
        <v>480</v>
      </c>
      <c r="E59" s="368"/>
      <c r="F59" s="190" t="s">
        <v>2842</v>
      </c>
      <c r="G59" s="369">
        <v>4100117887</v>
      </c>
      <c r="H59" s="370"/>
      <c r="I59" s="371" t="s">
        <v>2684</v>
      </c>
      <c r="J59" s="372"/>
      <c r="K59" s="369" t="s">
        <v>53</v>
      </c>
      <c r="L59" s="368"/>
      <c r="M59" s="7" t="s">
        <v>387</v>
      </c>
      <c r="N59" s="24">
        <v>100</v>
      </c>
      <c r="O59" s="84"/>
      <c r="P59" s="109">
        <v>5</v>
      </c>
    </row>
    <row r="60" spans="2:16" ht="15" customHeight="1" x14ac:dyDescent="0.25">
      <c r="B60" s="365"/>
      <c r="C60" s="366"/>
      <c r="D60" s="351"/>
      <c r="E60" s="352"/>
      <c r="F60" s="190"/>
      <c r="G60" s="355"/>
      <c r="H60" s="354"/>
      <c r="I60" s="391"/>
      <c r="J60" s="370"/>
      <c r="K60" s="355"/>
      <c r="L60" s="352"/>
      <c r="M60" s="27"/>
      <c r="N60" s="24"/>
      <c r="O60" s="84"/>
      <c r="P60" s="109"/>
    </row>
    <row r="61" spans="2:16" ht="15" x14ac:dyDescent="0.25">
      <c r="B61" s="20"/>
      <c r="C61" s="45"/>
      <c r="D61" s="168"/>
      <c r="E61" s="41"/>
      <c r="F61" s="41"/>
      <c r="G61" s="41"/>
      <c r="H61" s="41"/>
      <c r="I61" s="41"/>
      <c r="K61" s="20"/>
      <c r="L61" s="45"/>
      <c r="M61" s="1"/>
      <c r="N61" s="1"/>
      <c r="O61" s="169">
        <f>SUM(O18:O29)+SUM(O31:O42)+SUM(O44:O59)</f>
        <v>249.33999999999997</v>
      </c>
    </row>
    <row r="62" spans="2:16" ht="15.75" x14ac:dyDescent="0.25">
      <c r="B62" s="356" t="s">
        <v>29</v>
      </c>
      <c r="C62" s="356"/>
      <c r="D62" s="356"/>
      <c r="E62" s="356"/>
      <c r="F62" s="356"/>
      <c r="G62" s="356"/>
      <c r="H62" s="356"/>
      <c r="I62" s="356"/>
      <c r="J62" s="356"/>
      <c r="K62" s="356"/>
      <c r="L62" s="356"/>
      <c r="M62" s="356"/>
      <c r="N62" s="79"/>
      <c r="O62" s="75"/>
      <c r="P62" s="73">
        <f>SUM(P18:P60)</f>
        <v>387</v>
      </c>
    </row>
    <row r="63" spans="2:16" ht="15" x14ac:dyDescent="0.25">
      <c r="B63" s="20"/>
      <c r="C63" s="45"/>
      <c r="D63" s="20"/>
      <c r="E63" s="45"/>
      <c r="F63" s="45"/>
      <c r="G63" s="20"/>
      <c r="I63" s="3"/>
      <c r="K63" s="20"/>
      <c r="L63" s="45"/>
      <c r="M63" s="1"/>
      <c r="N63" s="1"/>
      <c r="O63" s="86"/>
    </row>
    <row r="64" spans="2:16" ht="15" customHeight="1" x14ac:dyDescent="0.25">
      <c r="B64" s="1"/>
      <c r="C64" s="1"/>
      <c r="D64" s="1" t="s">
        <v>49</v>
      </c>
      <c r="E64" s="1" t="s">
        <v>2847</v>
      </c>
      <c r="I64" s="1"/>
      <c r="J64" s="1"/>
      <c r="K64" s="1"/>
      <c r="L64" s="1"/>
      <c r="M64" s="1"/>
      <c r="N64" s="1"/>
      <c r="O64" s="1"/>
    </row>
    <row r="65" spans="2:29" ht="15" x14ac:dyDescent="0.25">
      <c r="B65" s="1"/>
      <c r="C65" s="1"/>
      <c r="D65" s="1" t="s">
        <v>2848</v>
      </c>
      <c r="E65" s="23"/>
      <c r="F65" s="23"/>
      <c r="G65" s="1"/>
      <c r="H65" s="1"/>
      <c r="I65" s="1"/>
      <c r="J65" s="1"/>
      <c r="K65" s="1"/>
      <c r="L65" s="1"/>
      <c r="M65" s="1"/>
      <c r="N65" s="1"/>
      <c r="O65" s="1"/>
      <c r="AC65" s="229"/>
    </row>
    <row r="66" spans="2:29" ht="15" x14ac:dyDescent="0.25">
      <c r="B66" s="1"/>
      <c r="C66" s="1"/>
      <c r="D66" s="1" t="s">
        <v>2844</v>
      </c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</row>
    <row r="67" spans="2:29" ht="15" x14ac:dyDescent="0.25">
      <c r="B67" s="1"/>
      <c r="C67" s="1"/>
      <c r="D67" s="1" t="s">
        <v>2843</v>
      </c>
      <c r="E67" s="23"/>
      <c r="F67" s="23"/>
      <c r="G67" s="1"/>
      <c r="H67" s="1"/>
      <c r="I67" s="1"/>
      <c r="J67" s="1"/>
      <c r="K67" s="1"/>
      <c r="L67" s="1"/>
      <c r="M67" s="1"/>
      <c r="N67" s="1"/>
      <c r="O67" s="1"/>
    </row>
    <row r="68" spans="2:29" ht="15" x14ac:dyDescent="0.25">
      <c r="B68" s="1"/>
      <c r="C68" s="1"/>
      <c r="D68" s="1" t="s">
        <v>1974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29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29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29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29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29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29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29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29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29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29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29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29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333" ht="8.25" customHeight="1" x14ac:dyDescent="0.2"/>
    <row r="335" ht="8.25" customHeight="1" x14ac:dyDescent="0.2"/>
    <row r="337" ht="9" customHeight="1" x14ac:dyDescent="0.2"/>
    <row r="339" ht="7.5" customHeight="1" x14ac:dyDescent="0.2"/>
    <row r="341" ht="6.75" customHeight="1" x14ac:dyDescent="0.2"/>
    <row r="343" ht="7.5" customHeight="1" x14ac:dyDescent="0.2"/>
    <row r="345" ht="9" customHeight="1" x14ac:dyDescent="0.2"/>
    <row r="347" ht="7.5" customHeight="1" x14ac:dyDescent="0.2"/>
    <row r="349" ht="8.25" customHeight="1" x14ac:dyDescent="0.2"/>
  </sheetData>
  <autoFilter ref="B16:P52" xr:uid="{00000000-0009-0000-0000-00000F000000}">
    <filterColumn colId="0" showButton="0"/>
    <filterColumn colId="2" showButton="0"/>
    <filterColumn colId="5" showButton="0">
      <filters>
        <filter val="4100117884"/>
      </filters>
    </filterColumn>
    <filterColumn colId="7" showButton="0"/>
    <filterColumn colId="9" showButton="0"/>
  </autoFilter>
  <mergeCells count="213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I21:J21"/>
    <mergeCell ref="K21:L21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D20:E20"/>
    <mergeCell ref="G20:H20"/>
    <mergeCell ref="I20:J20"/>
    <mergeCell ref="K20:L20"/>
    <mergeCell ref="B20:C20"/>
    <mergeCell ref="B21:C21"/>
    <mergeCell ref="B22:C22"/>
    <mergeCell ref="D21:E21"/>
    <mergeCell ref="G21:H21"/>
    <mergeCell ref="I25:J25"/>
    <mergeCell ref="K25:L25"/>
    <mergeCell ref="D26:E26"/>
    <mergeCell ref="G26:H26"/>
    <mergeCell ref="I26:J26"/>
    <mergeCell ref="K26:L26"/>
    <mergeCell ref="D23:E23"/>
    <mergeCell ref="G23:H23"/>
    <mergeCell ref="I23:J23"/>
    <mergeCell ref="K23:L23"/>
    <mergeCell ref="D24:E24"/>
    <mergeCell ref="G24:H24"/>
    <mergeCell ref="I24:J24"/>
    <mergeCell ref="K24:L24"/>
    <mergeCell ref="I50:J50"/>
    <mergeCell ref="K50:L50"/>
    <mergeCell ref="D27:E27"/>
    <mergeCell ref="G27:H27"/>
    <mergeCell ref="I27:J27"/>
    <mergeCell ref="K27:L27"/>
    <mergeCell ref="D28:E28"/>
    <mergeCell ref="G28:H28"/>
    <mergeCell ref="I28:J28"/>
    <mergeCell ref="K28:L28"/>
    <mergeCell ref="I31:J31"/>
    <mergeCell ref="K31:L31"/>
    <mergeCell ref="I32:J32"/>
    <mergeCell ref="K32:L32"/>
    <mergeCell ref="I29:J29"/>
    <mergeCell ref="K29:L29"/>
    <mergeCell ref="I60:J60"/>
    <mergeCell ref="K60:L60"/>
    <mergeCell ref="B62:M62"/>
    <mergeCell ref="B51:C51"/>
    <mergeCell ref="D51:E51"/>
    <mergeCell ref="G51:H51"/>
    <mergeCell ref="I51:J51"/>
    <mergeCell ref="K51:L51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5:C55"/>
    <mergeCell ref="B23:C23"/>
    <mergeCell ref="B24:C24"/>
    <mergeCell ref="B25:C25"/>
    <mergeCell ref="B26:C26"/>
    <mergeCell ref="B60:C60"/>
    <mergeCell ref="D60:E60"/>
    <mergeCell ref="G60:H60"/>
    <mergeCell ref="B29:C29"/>
    <mergeCell ref="D29:E29"/>
    <mergeCell ref="G29:H29"/>
    <mergeCell ref="B50:C50"/>
    <mergeCell ref="D50:E50"/>
    <mergeCell ref="G50:H50"/>
    <mergeCell ref="D25:E25"/>
    <mergeCell ref="G25:H25"/>
    <mergeCell ref="B32:C32"/>
    <mergeCell ref="D32:E32"/>
    <mergeCell ref="G32:H32"/>
    <mergeCell ref="B27:C27"/>
    <mergeCell ref="B28:C28"/>
    <mergeCell ref="B30:C30"/>
    <mergeCell ref="B31:C31"/>
    <mergeCell ref="D31:E31"/>
    <mergeCell ref="G31:H31"/>
    <mergeCell ref="B35:C35"/>
    <mergeCell ref="D35:E35"/>
    <mergeCell ref="G35:H35"/>
    <mergeCell ref="I35:J35"/>
    <mergeCell ref="K35:L35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2:C42"/>
    <mergeCell ref="D42:E42"/>
    <mergeCell ref="G42:H42"/>
    <mergeCell ref="I42:J42"/>
    <mergeCell ref="K42:L42"/>
    <mergeCell ref="B43:C43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D59:E59"/>
    <mergeCell ref="G59:H59"/>
    <mergeCell ref="I59:J59"/>
    <mergeCell ref="K59:L59"/>
    <mergeCell ref="D57:E57"/>
    <mergeCell ref="G57:H57"/>
    <mergeCell ref="I57:J57"/>
    <mergeCell ref="K57:L57"/>
    <mergeCell ref="D58:E58"/>
    <mergeCell ref="G58:H58"/>
    <mergeCell ref="I58:J58"/>
    <mergeCell ref="K58:L58"/>
  </mergeCells>
  <hyperlinks>
    <hyperlink ref="N4" r:id="rId1" xr:uid="{00000000-0004-0000-0F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27"/>
  <sheetViews>
    <sheetView workbookViewId="0">
      <selection activeCell="D41" sqref="D4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2826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250162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34" t="s">
        <v>22</v>
      </c>
      <c r="C17" s="13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>
        <f>SUM(O18:O30)+9.7</f>
        <v>87.84</v>
      </c>
      <c r="P17" s="60"/>
    </row>
    <row r="18" spans="1:16" ht="15" customHeight="1" x14ac:dyDescent="0.25">
      <c r="B18" s="365">
        <v>1</v>
      </c>
      <c r="C18" s="366"/>
      <c r="D18" s="351" t="s">
        <v>662</v>
      </c>
      <c r="E18" s="352"/>
      <c r="F18" s="214" t="s">
        <v>2837</v>
      </c>
      <c r="G18" s="355">
        <v>4100117865</v>
      </c>
      <c r="H18" s="354"/>
      <c r="I18" s="353" t="s">
        <v>2533</v>
      </c>
      <c r="J18" s="354"/>
      <c r="K18" s="355" t="s">
        <v>73</v>
      </c>
      <c r="L18" s="352"/>
      <c r="M18" s="27" t="s">
        <v>2246</v>
      </c>
      <c r="N18" s="24"/>
      <c r="O18" s="84">
        <v>4.55</v>
      </c>
      <c r="P18" s="109">
        <v>50</v>
      </c>
    </row>
    <row r="19" spans="1:16" ht="15" customHeight="1" x14ac:dyDescent="0.25">
      <c r="B19" s="365">
        <v>2</v>
      </c>
      <c r="C19" s="366"/>
      <c r="D19" s="351" t="s">
        <v>662</v>
      </c>
      <c r="E19" s="352"/>
      <c r="F19" s="214" t="s">
        <v>2837</v>
      </c>
      <c r="G19" s="355">
        <v>4100117865</v>
      </c>
      <c r="H19" s="354"/>
      <c r="I19" s="353" t="s">
        <v>2533</v>
      </c>
      <c r="J19" s="354"/>
      <c r="K19" s="355" t="s">
        <v>73</v>
      </c>
      <c r="L19" s="352"/>
      <c r="M19" s="27" t="s">
        <v>2284</v>
      </c>
      <c r="N19" s="24"/>
      <c r="O19" s="84">
        <v>4.55</v>
      </c>
      <c r="P19" s="109">
        <v>50</v>
      </c>
    </row>
    <row r="20" spans="1:16" ht="15" customHeight="1" x14ac:dyDescent="0.25">
      <c r="B20" s="365">
        <v>3</v>
      </c>
      <c r="C20" s="366"/>
      <c r="D20" s="351" t="s">
        <v>662</v>
      </c>
      <c r="E20" s="352"/>
      <c r="F20" s="214" t="s">
        <v>2837</v>
      </c>
      <c r="G20" s="355">
        <v>4100117867</v>
      </c>
      <c r="H20" s="354"/>
      <c r="I20" s="353" t="s">
        <v>2838</v>
      </c>
      <c r="J20" s="354"/>
      <c r="K20" s="355" t="s">
        <v>73</v>
      </c>
      <c r="L20" s="352"/>
      <c r="M20" s="27" t="s">
        <v>389</v>
      </c>
      <c r="N20" s="24"/>
      <c r="O20" s="84">
        <v>4.3</v>
      </c>
      <c r="P20" s="109">
        <v>47</v>
      </c>
    </row>
    <row r="21" spans="1:16" ht="15" customHeight="1" x14ac:dyDescent="0.25">
      <c r="B21" s="365">
        <v>4</v>
      </c>
      <c r="C21" s="366"/>
      <c r="D21" s="351" t="s">
        <v>2466</v>
      </c>
      <c r="E21" s="352"/>
      <c r="F21" s="214" t="s">
        <v>2837</v>
      </c>
      <c r="G21" s="355">
        <v>4100117866</v>
      </c>
      <c r="H21" s="354"/>
      <c r="I21" s="353" t="s">
        <v>2467</v>
      </c>
      <c r="J21" s="354"/>
      <c r="K21" s="355" t="s">
        <v>73</v>
      </c>
      <c r="L21" s="352"/>
      <c r="M21" s="27" t="s">
        <v>387</v>
      </c>
      <c r="N21" s="24"/>
      <c r="O21" s="84">
        <v>6.72</v>
      </c>
      <c r="P21" s="109">
        <v>10</v>
      </c>
    </row>
    <row r="22" spans="1:16" ht="15" customHeight="1" x14ac:dyDescent="0.25">
      <c r="B22" s="365">
        <v>5</v>
      </c>
      <c r="C22" s="366"/>
      <c r="D22" s="351" t="s">
        <v>2466</v>
      </c>
      <c r="E22" s="352"/>
      <c r="F22" s="214" t="s">
        <v>2837</v>
      </c>
      <c r="G22" s="355">
        <v>4100117866</v>
      </c>
      <c r="H22" s="354"/>
      <c r="I22" s="353" t="s">
        <v>2467</v>
      </c>
      <c r="J22" s="354"/>
      <c r="K22" s="355" t="s">
        <v>73</v>
      </c>
      <c r="L22" s="352"/>
      <c r="M22" s="27" t="s">
        <v>387</v>
      </c>
      <c r="N22" s="24"/>
      <c r="O22" s="84">
        <v>6.72</v>
      </c>
      <c r="P22" s="109">
        <v>10</v>
      </c>
    </row>
    <row r="23" spans="1:16" ht="15" customHeight="1" x14ac:dyDescent="0.25">
      <c r="B23" s="365">
        <v>6</v>
      </c>
      <c r="C23" s="366"/>
      <c r="D23" s="351" t="s">
        <v>2466</v>
      </c>
      <c r="E23" s="352"/>
      <c r="F23" s="214" t="s">
        <v>2837</v>
      </c>
      <c r="G23" s="355">
        <v>4100117866</v>
      </c>
      <c r="H23" s="354"/>
      <c r="I23" s="353" t="s">
        <v>2467</v>
      </c>
      <c r="J23" s="354"/>
      <c r="K23" s="355" t="s">
        <v>73</v>
      </c>
      <c r="L23" s="352"/>
      <c r="M23" s="27" t="s">
        <v>387</v>
      </c>
      <c r="N23" s="24"/>
      <c r="O23" s="84">
        <v>6.72</v>
      </c>
      <c r="P23" s="109">
        <v>10</v>
      </c>
    </row>
    <row r="24" spans="1:16" ht="15" customHeight="1" x14ac:dyDescent="0.25">
      <c r="B24" s="365">
        <v>7</v>
      </c>
      <c r="C24" s="366"/>
      <c r="D24" s="351" t="s">
        <v>2466</v>
      </c>
      <c r="E24" s="352"/>
      <c r="F24" s="214" t="s">
        <v>2837</v>
      </c>
      <c r="G24" s="355">
        <v>4100117866</v>
      </c>
      <c r="H24" s="354"/>
      <c r="I24" s="353" t="s">
        <v>2467</v>
      </c>
      <c r="J24" s="354"/>
      <c r="K24" s="355" t="s">
        <v>73</v>
      </c>
      <c r="L24" s="352"/>
      <c r="M24" s="27" t="s">
        <v>387</v>
      </c>
      <c r="N24" s="24"/>
      <c r="O24" s="84">
        <v>6.72</v>
      </c>
      <c r="P24" s="109">
        <v>10</v>
      </c>
    </row>
    <row r="25" spans="1:16" ht="15" customHeight="1" x14ac:dyDescent="0.25">
      <c r="B25" s="365">
        <v>8</v>
      </c>
      <c r="C25" s="366"/>
      <c r="D25" s="351" t="s">
        <v>2466</v>
      </c>
      <c r="E25" s="352"/>
      <c r="F25" s="214" t="s">
        <v>2837</v>
      </c>
      <c r="G25" s="355">
        <v>4100117866</v>
      </c>
      <c r="H25" s="354"/>
      <c r="I25" s="353" t="s">
        <v>2467</v>
      </c>
      <c r="J25" s="354"/>
      <c r="K25" s="355" t="s">
        <v>73</v>
      </c>
      <c r="L25" s="352"/>
      <c r="M25" s="27" t="s">
        <v>387</v>
      </c>
      <c r="N25" s="24"/>
      <c r="O25" s="84">
        <v>6.72</v>
      </c>
      <c r="P25" s="109">
        <v>10</v>
      </c>
    </row>
    <row r="26" spans="1:16" ht="15" customHeight="1" x14ac:dyDescent="0.25">
      <c r="B26" s="365">
        <v>9</v>
      </c>
      <c r="C26" s="366"/>
      <c r="D26" s="351" t="s">
        <v>2466</v>
      </c>
      <c r="E26" s="352"/>
      <c r="F26" s="214" t="s">
        <v>2837</v>
      </c>
      <c r="G26" s="355">
        <v>4100117866</v>
      </c>
      <c r="H26" s="354"/>
      <c r="I26" s="353" t="s">
        <v>2467</v>
      </c>
      <c r="J26" s="354"/>
      <c r="K26" s="355" t="s">
        <v>73</v>
      </c>
      <c r="L26" s="352"/>
      <c r="M26" s="27" t="s">
        <v>2832</v>
      </c>
      <c r="N26" s="24"/>
      <c r="O26" s="84">
        <v>6.72</v>
      </c>
      <c r="P26" s="109">
        <v>10</v>
      </c>
    </row>
    <row r="27" spans="1:16" ht="15" customHeight="1" x14ac:dyDescent="0.25">
      <c r="B27" s="365">
        <v>10</v>
      </c>
      <c r="C27" s="366"/>
      <c r="D27" s="351" t="s">
        <v>2466</v>
      </c>
      <c r="E27" s="352"/>
      <c r="F27" s="214" t="s">
        <v>2837</v>
      </c>
      <c r="G27" s="355">
        <v>4100117866</v>
      </c>
      <c r="H27" s="354"/>
      <c r="I27" s="353" t="s">
        <v>2467</v>
      </c>
      <c r="J27" s="354"/>
      <c r="K27" s="355" t="s">
        <v>73</v>
      </c>
      <c r="L27" s="352"/>
      <c r="M27" s="27" t="s">
        <v>2832</v>
      </c>
      <c r="N27" s="24"/>
      <c r="O27" s="84">
        <v>6.72</v>
      </c>
      <c r="P27" s="109">
        <v>10</v>
      </c>
    </row>
    <row r="28" spans="1:16" ht="15" customHeight="1" x14ac:dyDescent="0.25">
      <c r="B28" s="365">
        <v>11</v>
      </c>
      <c r="C28" s="366"/>
      <c r="D28" s="351" t="s">
        <v>2466</v>
      </c>
      <c r="E28" s="352"/>
      <c r="F28" s="214" t="s">
        <v>2837</v>
      </c>
      <c r="G28" s="355">
        <v>4100117866</v>
      </c>
      <c r="H28" s="354"/>
      <c r="I28" s="353" t="s">
        <v>2467</v>
      </c>
      <c r="J28" s="354"/>
      <c r="K28" s="355" t="s">
        <v>73</v>
      </c>
      <c r="L28" s="352"/>
      <c r="M28" s="27" t="s">
        <v>2832</v>
      </c>
      <c r="N28" s="24"/>
      <c r="O28" s="84">
        <v>6.72</v>
      </c>
      <c r="P28" s="109">
        <v>10</v>
      </c>
    </row>
    <row r="29" spans="1:16" ht="15" customHeight="1" x14ac:dyDescent="0.25">
      <c r="B29" s="365">
        <v>12</v>
      </c>
      <c r="C29" s="366"/>
      <c r="D29" s="351" t="s">
        <v>2466</v>
      </c>
      <c r="E29" s="352"/>
      <c r="F29" s="214" t="s">
        <v>2837</v>
      </c>
      <c r="G29" s="355">
        <v>4100117866</v>
      </c>
      <c r="H29" s="354"/>
      <c r="I29" s="353" t="s">
        <v>2467</v>
      </c>
      <c r="J29" s="354"/>
      <c r="K29" s="355" t="s">
        <v>73</v>
      </c>
      <c r="L29" s="352"/>
      <c r="M29" s="27" t="s">
        <v>2832</v>
      </c>
      <c r="N29" s="24"/>
      <c r="O29" s="84">
        <v>6.72</v>
      </c>
      <c r="P29" s="109">
        <v>10</v>
      </c>
    </row>
    <row r="30" spans="1:16" ht="15" customHeight="1" x14ac:dyDescent="0.25">
      <c r="B30" s="365">
        <v>13</v>
      </c>
      <c r="C30" s="366"/>
      <c r="D30" s="351" t="s">
        <v>2466</v>
      </c>
      <c r="E30" s="352"/>
      <c r="F30" s="214" t="s">
        <v>2837</v>
      </c>
      <c r="G30" s="355">
        <v>4100117866</v>
      </c>
      <c r="H30" s="354"/>
      <c r="I30" s="353" t="s">
        <v>2467</v>
      </c>
      <c r="J30" s="354"/>
      <c r="K30" s="355" t="s">
        <v>73</v>
      </c>
      <c r="L30" s="352"/>
      <c r="M30" s="27" t="s">
        <v>2832</v>
      </c>
      <c r="N30" s="24"/>
      <c r="O30" s="84">
        <v>4.26</v>
      </c>
      <c r="P30" s="109">
        <v>5</v>
      </c>
    </row>
    <row r="31" spans="1:16" ht="15" customHeight="1" x14ac:dyDescent="0.25">
      <c r="B31" s="365"/>
      <c r="C31" s="366"/>
      <c r="D31" s="367"/>
      <c r="E31" s="368"/>
      <c r="F31" s="190"/>
      <c r="G31" s="369"/>
      <c r="H31" s="370"/>
      <c r="I31" s="391"/>
      <c r="J31" s="370"/>
      <c r="K31" s="369"/>
      <c r="L31" s="368"/>
      <c r="M31" s="7"/>
      <c r="N31" s="11"/>
      <c r="O31" s="84"/>
      <c r="P31" s="60"/>
    </row>
    <row r="32" spans="1:16" ht="15" x14ac:dyDescent="0.25">
      <c r="A32" s="1"/>
      <c r="B32" s="76"/>
      <c r="C32" s="65"/>
      <c r="D32" s="392"/>
      <c r="E32" s="393"/>
      <c r="F32" s="393"/>
      <c r="G32" s="393"/>
      <c r="H32" s="393"/>
      <c r="I32" s="393"/>
      <c r="J32" s="62"/>
      <c r="K32" s="50"/>
      <c r="L32" s="61"/>
      <c r="M32" s="8"/>
      <c r="N32" s="8"/>
      <c r="O32" s="139">
        <f>SUM(O18:O30)</f>
        <v>78.14</v>
      </c>
      <c r="P32" s="60"/>
    </row>
    <row r="33" spans="1:16" ht="15.75" x14ac:dyDescent="0.25">
      <c r="A33" s="1"/>
      <c r="B33" s="356" t="s">
        <v>29</v>
      </c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79"/>
      <c r="O33" s="75"/>
      <c r="P33" s="73">
        <f>SUM(P18:P31)</f>
        <v>242</v>
      </c>
    </row>
    <row r="34" spans="1:16" ht="15" x14ac:dyDescent="0.25">
      <c r="A34" s="1"/>
      <c r="B34" s="20"/>
      <c r="C34" s="45"/>
      <c r="D34" s="20"/>
      <c r="E34" s="45"/>
      <c r="F34" s="45"/>
      <c r="G34" s="20"/>
      <c r="I34" s="3"/>
      <c r="K34" s="20"/>
      <c r="L34" s="45"/>
      <c r="M34" s="1"/>
      <c r="N34" s="1"/>
      <c r="O34" s="86"/>
    </row>
    <row r="35" spans="1:16" ht="3.75" customHeight="1" x14ac:dyDescent="0.25">
      <c r="A35" s="1"/>
      <c r="B35" s="1"/>
      <c r="C35" s="1"/>
      <c r="D35" s="17"/>
      <c r="E35" s="20"/>
      <c r="F35" s="20"/>
      <c r="G35" s="20"/>
      <c r="H35" s="3"/>
      <c r="I35" s="3"/>
      <c r="J35" s="1"/>
      <c r="K35" s="1"/>
      <c r="L35" s="1"/>
      <c r="M35" s="1"/>
      <c r="N35" s="1"/>
      <c r="O35" s="1"/>
    </row>
    <row r="36" spans="1:16" ht="15" customHeight="1" x14ac:dyDescent="0.25">
      <c r="A36" s="1"/>
      <c r="B36" s="1"/>
      <c r="C36" s="1"/>
      <c r="D36" s="1" t="s">
        <v>49</v>
      </c>
      <c r="E36" s="1" t="s">
        <v>2839</v>
      </c>
      <c r="G36" s="397"/>
      <c r="H36" s="396"/>
      <c r="I36" s="1"/>
      <c r="J36" s="1"/>
      <c r="K36" s="1"/>
      <c r="L36" s="1"/>
      <c r="M36" s="1"/>
      <c r="N36" s="1"/>
      <c r="O36" s="1"/>
    </row>
    <row r="37" spans="1:16" ht="15" x14ac:dyDescent="0.25">
      <c r="A37" s="1"/>
      <c r="B37" s="1"/>
      <c r="C37" s="1"/>
      <c r="D37" s="1" t="s">
        <v>2840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1:16" ht="15" x14ac:dyDescent="0.25">
      <c r="A38" s="1"/>
      <c r="B38" s="1"/>
      <c r="C38" s="1"/>
      <c r="D38" s="1" t="s">
        <v>1641</v>
      </c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1:16" ht="15" x14ac:dyDescent="0.25">
      <c r="A39" s="1"/>
      <c r="B39" s="1"/>
      <c r="C39" s="1"/>
      <c r="D39" s="1" t="s">
        <v>2841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1:16" ht="15" x14ac:dyDescent="0.25">
      <c r="A40" s="1"/>
      <c r="B40" s="1"/>
      <c r="C40" s="1"/>
      <c r="D40" s="1" t="s">
        <v>1324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6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F68" s="1"/>
    </row>
    <row r="69" spans="1:15" ht="15" x14ac:dyDescent="0.25">
      <c r="F69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80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D32:I32"/>
    <mergeCell ref="B33:M33"/>
    <mergeCell ref="G36:H36"/>
    <mergeCell ref="B19:C19"/>
    <mergeCell ref="D19:E19"/>
    <mergeCell ref="G19:H19"/>
    <mergeCell ref="I19:J19"/>
    <mergeCell ref="K19:L19"/>
    <mergeCell ref="B20:C20"/>
    <mergeCell ref="D20:E20"/>
    <mergeCell ref="B31:C31"/>
    <mergeCell ref="D31:E31"/>
    <mergeCell ref="G31:H31"/>
    <mergeCell ref="I31:J31"/>
    <mergeCell ref="K31:L31"/>
    <mergeCell ref="G20:H20"/>
    <mergeCell ref="I20:J20"/>
    <mergeCell ref="K20:L20"/>
    <mergeCell ref="B21:C21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B30:C30"/>
    <mergeCell ref="D30:E30"/>
    <mergeCell ref="G30:H30"/>
    <mergeCell ref="I30:J30"/>
    <mergeCell ref="K30:L3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36"/>
  <sheetViews>
    <sheetView workbookViewId="0">
      <selection activeCell="D55" sqref="D55:F5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2826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250161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SUM(O18:O29)+8.7</f>
        <v>87.09</v>
      </c>
      <c r="P17" s="60"/>
    </row>
    <row r="18" spans="1:16" ht="15" x14ac:dyDescent="0.25">
      <c r="A18" s="1"/>
      <c r="B18" s="375">
        <v>1</v>
      </c>
      <c r="C18" s="376"/>
      <c r="D18" s="367" t="s">
        <v>2466</v>
      </c>
      <c r="E18" s="368"/>
      <c r="F18" s="124" t="s">
        <v>2831</v>
      </c>
      <c r="G18" s="369">
        <v>4100117879</v>
      </c>
      <c r="H18" s="370"/>
      <c r="I18" s="371" t="s">
        <v>2467</v>
      </c>
      <c r="J18" s="372"/>
      <c r="K18" s="369" t="s">
        <v>1009</v>
      </c>
      <c r="L18" s="368"/>
      <c r="M18" s="7" t="s">
        <v>2828</v>
      </c>
      <c r="N18" s="8"/>
      <c r="O18" s="81">
        <v>6.72</v>
      </c>
      <c r="P18" s="60">
        <v>10</v>
      </c>
    </row>
    <row r="19" spans="1:16" ht="15" x14ac:dyDescent="0.25">
      <c r="A19" s="1"/>
      <c r="B19" s="375">
        <v>2</v>
      </c>
      <c r="C19" s="376"/>
      <c r="D19" s="367" t="s">
        <v>2466</v>
      </c>
      <c r="E19" s="368"/>
      <c r="F19" s="124" t="s">
        <v>2831</v>
      </c>
      <c r="G19" s="369">
        <v>4100117879</v>
      </c>
      <c r="H19" s="370"/>
      <c r="I19" s="371" t="s">
        <v>2467</v>
      </c>
      <c r="J19" s="372"/>
      <c r="K19" s="369" t="s">
        <v>1009</v>
      </c>
      <c r="L19" s="368"/>
      <c r="M19" s="7" t="s">
        <v>2828</v>
      </c>
      <c r="N19" s="8"/>
      <c r="O19" s="81">
        <v>5.37</v>
      </c>
      <c r="P19" s="60">
        <v>7</v>
      </c>
    </row>
    <row r="20" spans="1:16" ht="15" x14ac:dyDescent="0.25">
      <c r="A20" s="1"/>
      <c r="B20" s="375">
        <v>3</v>
      </c>
      <c r="C20" s="376"/>
      <c r="D20" s="367" t="s">
        <v>2466</v>
      </c>
      <c r="E20" s="368"/>
      <c r="F20" s="124" t="s">
        <v>2831</v>
      </c>
      <c r="G20" s="369">
        <v>4100117878</v>
      </c>
      <c r="H20" s="370"/>
      <c r="I20" s="371" t="s">
        <v>2467</v>
      </c>
      <c r="J20" s="372"/>
      <c r="K20" s="369" t="s">
        <v>1009</v>
      </c>
      <c r="L20" s="368"/>
      <c r="M20" s="7" t="s">
        <v>2832</v>
      </c>
      <c r="N20" s="8"/>
      <c r="O20" s="81">
        <v>6.72</v>
      </c>
      <c r="P20" s="60">
        <v>10</v>
      </c>
    </row>
    <row r="21" spans="1:16" ht="15" x14ac:dyDescent="0.25">
      <c r="A21" s="1"/>
      <c r="B21" s="375">
        <v>4</v>
      </c>
      <c r="C21" s="376"/>
      <c r="D21" s="367" t="s">
        <v>2466</v>
      </c>
      <c r="E21" s="368"/>
      <c r="F21" s="124" t="s">
        <v>2831</v>
      </c>
      <c r="G21" s="369">
        <v>4100117878</v>
      </c>
      <c r="H21" s="370"/>
      <c r="I21" s="371" t="s">
        <v>2467</v>
      </c>
      <c r="J21" s="372"/>
      <c r="K21" s="369" t="s">
        <v>1009</v>
      </c>
      <c r="L21" s="368"/>
      <c r="M21" s="7" t="s">
        <v>2832</v>
      </c>
      <c r="N21" s="8"/>
      <c r="O21" s="81">
        <v>6.72</v>
      </c>
      <c r="P21" s="60">
        <v>10</v>
      </c>
    </row>
    <row r="22" spans="1:16" ht="15" x14ac:dyDescent="0.25">
      <c r="A22" s="1"/>
      <c r="B22" s="375">
        <v>5</v>
      </c>
      <c r="C22" s="376"/>
      <c r="D22" s="367" t="s">
        <v>2466</v>
      </c>
      <c r="E22" s="368"/>
      <c r="F22" s="124" t="s">
        <v>2831</v>
      </c>
      <c r="G22" s="369">
        <v>4100117878</v>
      </c>
      <c r="H22" s="370"/>
      <c r="I22" s="371" t="s">
        <v>2467</v>
      </c>
      <c r="J22" s="372"/>
      <c r="K22" s="369" t="s">
        <v>1009</v>
      </c>
      <c r="L22" s="368"/>
      <c r="M22" s="7" t="s">
        <v>2832</v>
      </c>
      <c r="N22" s="8"/>
      <c r="O22" s="81">
        <v>5.82</v>
      </c>
      <c r="P22" s="60">
        <v>8</v>
      </c>
    </row>
    <row r="23" spans="1:16" ht="15" x14ac:dyDescent="0.25">
      <c r="A23" s="1"/>
      <c r="B23" s="375">
        <v>6</v>
      </c>
      <c r="C23" s="376"/>
      <c r="D23" s="367" t="s">
        <v>2466</v>
      </c>
      <c r="E23" s="368"/>
      <c r="F23" s="124" t="s">
        <v>2831</v>
      </c>
      <c r="G23" s="369">
        <v>4100117879</v>
      </c>
      <c r="H23" s="370"/>
      <c r="I23" s="371" t="s">
        <v>2467</v>
      </c>
      <c r="J23" s="372"/>
      <c r="K23" s="369" t="s">
        <v>1009</v>
      </c>
      <c r="L23" s="368"/>
      <c r="M23" s="7" t="s">
        <v>2832</v>
      </c>
      <c r="N23" s="8"/>
      <c r="O23" s="81">
        <v>6.72</v>
      </c>
      <c r="P23" s="60">
        <v>10</v>
      </c>
    </row>
    <row r="24" spans="1:16" ht="15" x14ac:dyDescent="0.25">
      <c r="A24" s="1"/>
      <c r="B24" s="375">
        <v>7</v>
      </c>
      <c r="C24" s="376"/>
      <c r="D24" s="367" t="s">
        <v>2466</v>
      </c>
      <c r="E24" s="368"/>
      <c r="F24" s="124" t="s">
        <v>2831</v>
      </c>
      <c r="G24" s="369">
        <v>4100117879</v>
      </c>
      <c r="H24" s="370"/>
      <c r="I24" s="371" t="s">
        <v>2467</v>
      </c>
      <c r="J24" s="372"/>
      <c r="K24" s="369" t="s">
        <v>1009</v>
      </c>
      <c r="L24" s="368"/>
      <c r="M24" s="7" t="s">
        <v>2832</v>
      </c>
      <c r="N24" s="8"/>
      <c r="O24" s="81">
        <v>6.72</v>
      </c>
      <c r="P24" s="60">
        <v>10</v>
      </c>
    </row>
    <row r="25" spans="1:16" ht="15" x14ac:dyDescent="0.25">
      <c r="A25" s="1"/>
      <c r="B25" s="375">
        <v>8</v>
      </c>
      <c r="C25" s="376"/>
      <c r="D25" s="367" t="s">
        <v>2466</v>
      </c>
      <c r="E25" s="368"/>
      <c r="F25" s="124" t="s">
        <v>2831</v>
      </c>
      <c r="G25" s="369">
        <v>4100117879</v>
      </c>
      <c r="H25" s="370"/>
      <c r="I25" s="371" t="s">
        <v>2467</v>
      </c>
      <c r="J25" s="372"/>
      <c r="K25" s="369" t="s">
        <v>1009</v>
      </c>
      <c r="L25" s="368"/>
      <c r="M25" s="7" t="s">
        <v>2832</v>
      </c>
      <c r="N25" s="8"/>
      <c r="O25" s="81">
        <v>6.72</v>
      </c>
      <c r="P25" s="60">
        <v>10</v>
      </c>
    </row>
    <row r="26" spans="1:16" ht="15" x14ac:dyDescent="0.25">
      <c r="A26" s="1"/>
      <c r="B26" s="375">
        <v>9</v>
      </c>
      <c r="C26" s="376"/>
      <c r="D26" s="367" t="s">
        <v>2466</v>
      </c>
      <c r="E26" s="368"/>
      <c r="F26" s="124" t="s">
        <v>2831</v>
      </c>
      <c r="G26" s="369">
        <v>4100117879</v>
      </c>
      <c r="H26" s="370"/>
      <c r="I26" s="371" t="s">
        <v>2467</v>
      </c>
      <c r="J26" s="372"/>
      <c r="K26" s="369" t="s">
        <v>1009</v>
      </c>
      <c r="L26" s="368"/>
      <c r="M26" s="7" t="s">
        <v>2832</v>
      </c>
      <c r="N26" s="8"/>
      <c r="O26" s="81">
        <v>6.72</v>
      </c>
      <c r="P26" s="60">
        <v>10</v>
      </c>
    </row>
    <row r="27" spans="1:16" ht="15" x14ac:dyDescent="0.25">
      <c r="A27" s="1"/>
      <c r="B27" s="375">
        <v>10</v>
      </c>
      <c r="C27" s="376"/>
      <c r="D27" s="367" t="s">
        <v>2466</v>
      </c>
      <c r="E27" s="368"/>
      <c r="F27" s="124" t="s">
        <v>2831</v>
      </c>
      <c r="G27" s="369">
        <v>4100117879</v>
      </c>
      <c r="H27" s="370"/>
      <c r="I27" s="371" t="s">
        <v>2467</v>
      </c>
      <c r="J27" s="372"/>
      <c r="K27" s="369" t="s">
        <v>1009</v>
      </c>
      <c r="L27" s="368"/>
      <c r="M27" s="7" t="s">
        <v>2832</v>
      </c>
      <c r="N27" s="8"/>
      <c r="O27" s="81">
        <v>6.72</v>
      </c>
      <c r="P27" s="60">
        <v>10</v>
      </c>
    </row>
    <row r="28" spans="1:16" ht="15" x14ac:dyDescent="0.25">
      <c r="A28" s="1"/>
      <c r="B28" s="375">
        <v>11</v>
      </c>
      <c r="C28" s="376"/>
      <c r="D28" s="367" t="s">
        <v>2466</v>
      </c>
      <c r="E28" s="368"/>
      <c r="F28" s="124" t="s">
        <v>2831</v>
      </c>
      <c r="G28" s="369">
        <v>4100117879</v>
      </c>
      <c r="H28" s="370"/>
      <c r="I28" s="371" t="s">
        <v>2467</v>
      </c>
      <c r="J28" s="372"/>
      <c r="K28" s="369" t="s">
        <v>1009</v>
      </c>
      <c r="L28" s="368"/>
      <c r="M28" s="7" t="s">
        <v>2832</v>
      </c>
      <c r="N28" s="8"/>
      <c r="O28" s="81">
        <v>6.72</v>
      </c>
      <c r="P28" s="60">
        <v>10</v>
      </c>
    </row>
    <row r="29" spans="1:16" ht="15" x14ac:dyDescent="0.25">
      <c r="A29" s="1"/>
      <c r="B29" s="375">
        <v>12</v>
      </c>
      <c r="C29" s="376"/>
      <c r="D29" s="367" t="s">
        <v>2466</v>
      </c>
      <c r="E29" s="368"/>
      <c r="F29" s="124" t="s">
        <v>2831</v>
      </c>
      <c r="G29" s="369">
        <v>4100117879</v>
      </c>
      <c r="H29" s="370"/>
      <c r="I29" s="371" t="s">
        <v>2467</v>
      </c>
      <c r="J29" s="372"/>
      <c r="K29" s="369" t="s">
        <v>1009</v>
      </c>
      <c r="L29" s="368"/>
      <c r="M29" s="7" t="s">
        <v>2832</v>
      </c>
      <c r="N29" s="8"/>
      <c r="O29" s="81">
        <v>6.72</v>
      </c>
      <c r="P29" s="60">
        <v>10</v>
      </c>
    </row>
    <row r="30" spans="1:16" ht="15" x14ac:dyDescent="0.25">
      <c r="B30" s="373" t="s">
        <v>37</v>
      </c>
      <c r="C30" s="374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64">
        <f>SUM(O31:O42)+9.92</f>
        <v>90.56</v>
      </c>
      <c r="P30" s="60"/>
    </row>
    <row r="31" spans="1:16" ht="15" x14ac:dyDescent="0.25">
      <c r="A31" s="1"/>
      <c r="B31" s="375">
        <v>13</v>
      </c>
      <c r="C31" s="376"/>
      <c r="D31" s="367" t="s">
        <v>2466</v>
      </c>
      <c r="E31" s="368"/>
      <c r="F31" s="124" t="s">
        <v>2831</v>
      </c>
      <c r="G31" s="369">
        <v>4100117879</v>
      </c>
      <c r="H31" s="370"/>
      <c r="I31" s="371" t="s">
        <v>2467</v>
      </c>
      <c r="J31" s="372"/>
      <c r="K31" s="369" t="s">
        <v>1009</v>
      </c>
      <c r="L31" s="368"/>
      <c r="M31" s="7" t="s">
        <v>2832</v>
      </c>
      <c r="N31" s="8"/>
      <c r="O31" s="81">
        <v>6.72</v>
      </c>
      <c r="P31" s="60">
        <v>10</v>
      </c>
    </row>
    <row r="32" spans="1:16" ht="15" x14ac:dyDescent="0.25">
      <c r="A32" s="1"/>
      <c r="B32" s="375">
        <v>14</v>
      </c>
      <c r="C32" s="376"/>
      <c r="D32" s="367" t="s">
        <v>2466</v>
      </c>
      <c r="E32" s="368"/>
      <c r="F32" s="124" t="s">
        <v>2831</v>
      </c>
      <c r="G32" s="369">
        <v>4100117879</v>
      </c>
      <c r="H32" s="370"/>
      <c r="I32" s="371" t="s">
        <v>2467</v>
      </c>
      <c r="J32" s="372"/>
      <c r="K32" s="369" t="s">
        <v>1009</v>
      </c>
      <c r="L32" s="368"/>
      <c r="M32" s="7" t="s">
        <v>2832</v>
      </c>
      <c r="N32" s="8"/>
      <c r="O32" s="81">
        <v>6.72</v>
      </c>
      <c r="P32" s="60">
        <v>10</v>
      </c>
    </row>
    <row r="33" spans="1:16" ht="15" x14ac:dyDescent="0.25">
      <c r="A33" s="1"/>
      <c r="B33" s="375">
        <v>15</v>
      </c>
      <c r="C33" s="376"/>
      <c r="D33" s="367" t="s">
        <v>2466</v>
      </c>
      <c r="E33" s="368"/>
      <c r="F33" s="124" t="s">
        <v>2831</v>
      </c>
      <c r="G33" s="369">
        <v>4100117879</v>
      </c>
      <c r="H33" s="370"/>
      <c r="I33" s="371" t="s">
        <v>2467</v>
      </c>
      <c r="J33" s="372"/>
      <c r="K33" s="369" t="s">
        <v>1009</v>
      </c>
      <c r="L33" s="368"/>
      <c r="M33" s="7" t="s">
        <v>2832</v>
      </c>
      <c r="N33" s="8"/>
      <c r="O33" s="81">
        <v>6.72</v>
      </c>
      <c r="P33" s="60">
        <v>10</v>
      </c>
    </row>
    <row r="34" spans="1:16" ht="15" x14ac:dyDescent="0.25">
      <c r="A34" s="1"/>
      <c r="B34" s="375">
        <v>16</v>
      </c>
      <c r="C34" s="376"/>
      <c r="D34" s="367" t="s">
        <v>2466</v>
      </c>
      <c r="E34" s="368"/>
      <c r="F34" s="124" t="s">
        <v>2831</v>
      </c>
      <c r="G34" s="369">
        <v>4100117879</v>
      </c>
      <c r="H34" s="370"/>
      <c r="I34" s="371" t="s">
        <v>2467</v>
      </c>
      <c r="J34" s="372"/>
      <c r="K34" s="369" t="s">
        <v>1009</v>
      </c>
      <c r="L34" s="368"/>
      <c r="M34" s="7" t="s">
        <v>2832</v>
      </c>
      <c r="N34" s="8"/>
      <c r="O34" s="81">
        <v>6.72</v>
      </c>
      <c r="P34" s="60">
        <v>10</v>
      </c>
    </row>
    <row r="35" spans="1:16" ht="15" x14ac:dyDescent="0.25">
      <c r="A35" s="1"/>
      <c r="B35" s="375">
        <v>17</v>
      </c>
      <c r="C35" s="376"/>
      <c r="D35" s="367" t="s">
        <v>2466</v>
      </c>
      <c r="E35" s="368"/>
      <c r="F35" s="124" t="s">
        <v>2831</v>
      </c>
      <c r="G35" s="369">
        <v>4100117879</v>
      </c>
      <c r="H35" s="370"/>
      <c r="I35" s="371" t="s">
        <v>2467</v>
      </c>
      <c r="J35" s="372"/>
      <c r="K35" s="369" t="s">
        <v>1009</v>
      </c>
      <c r="L35" s="368"/>
      <c r="M35" s="7" t="s">
        <v>2832</v>
      </c>
      <c r="N35" s="8"/>
      <c r="O35" s="81">
        <v>6.72</v>
      </c>
      <c r="P35" s="60">
        <v>10</v>
      </c>
    </row>
    <row r="36" spans="1:16" ht="15" x14ac:dyDescent="0.25">
      <c r="A36" s="1"/>
      <c r="B36" s="375">
        <v>18</v>
      </c>
      <c r="C36" s="376"/>
      <c r="D36" s="367" t="s">
        <v>2466</v>
      </c>
      <c r="E36" s="368"/>
      <c r="F36" s="124" t="s">
        <v>2831</v>
      </c>
      <c r="G36" s="369">
        <v>4100117879</v>
      </c>
      <c r="H36" s="370"/>
      <c r="I36" s="371" t="s">
        <v>2467</v>
      </c>
      <c r="J36" s="372"/>
      <c r="K36" s="369" t="s">
        <v>1009</v>
      </c>
      <c r="L36" s="368"/>
      <c r="M36" s="7" t="s">
        <v>2832</v>
      </c>
      <c r="N36" s="8"/>
      <c r="O36" s="81">
        <v>6.72</v>
      </c>
      <c r="P36" s="60">
        <v>10</v>
      </c>
    </row>
    <row r="37" spans="1:16" ht="15" x14ac:dyDescent="0.25">
      <c r="A37" s="1"/>
      <c r="B37" s="375">
        <v>19</v>
      </c>
      <c r="C37" s="376"/>
      <c r="D37" s="367" t="s">
        <v>2466</v>
      </c>
      <c r="E37" s="368"/>
      <c r="F37" s="124" t="s">
        <v>2831</v>
      </c>
      <c r="G37" s="369">
        <v>4100117879</v>
      </c>
      <c r="H37" s="370"/>
      <c r="I37" s="371" t="s">
        <v>2467</v>
      </c>
      <c r="J37" s="372"/>
      <c r="K37" s="369" t="s">
        <v>1009</v>
      </c>
      <c r="L37" s="368"/>
      <c r="M37" s="7" t="s">
        <v>2832</v>
      </c>
      <c r="N37" s="8"/>
      <c r="O37" s="81">
        <v>6.72</v>
      </c>
      <c r="P37" s="60">
        <v>10</v>
      </c>
    </row>
    <row r="38" spans="1:16" ht="15" x14ac:dyDescent="0.25">
      <c r="A38" s="1"/>
      <c r="B38" s="375">
        <v>20</v>
      </c>
      <c r="C38" s="376"/>
      <c r="D38" s="367" t="s">
        <v>2466</v>
      </c>
      <c r="E38" s="368"/>
      <c r="F38" s="124" t="s">
        <v>2831</v>
      </c>
      <c r="G38" s="369">
        <v>4100117879</v>
      </c>
      <c r="H38" s="370"/>
      <c r="I38" s="371" t="s">
        <v>2467</v>
      </c>
      <c r="J38" s="372"/>
      <c r="K38" s="369" t="s">
        <v>1009</v>
      </c>
      <c r="L38" s="368"/>
      <c r="M38" s="7" t="s">
        <v>2832</v>
      </c>
      <c r="N38" s="8"/>
      <c r="O38" s="81">
        <v>6.72</v>
      </c>
      <c r="P38" s="60">
        <v>10</v>
      </c>
    </row>
    <row r="39" spans="1:16" ht="15" x14ac:dyDescent="0.25">
      <c r="A39" s="1"/>
      <c r="B39" s="375">
        <v>21</v>
      </c>
      <c r="C39" s="376"/>
      <c r="D39" s="367" t="s">
        <v>2466</v>
      </c>
      <c r="E39" s="368"/>
      <c r="F39" s="124" t="s">
        <v>2831</v>
      </c>
      <c r="G39" s="369">
        <v>4100117879</v>
      </c>
      <c r="H39" s="370"/>
      <c r="I39" s="371" t="s">
        <v>2467</v>
      </c>
      <c r="J39" s="372"/>
      <c r="K39" s="369" t="s">
        <v>1009</v>
      </c>
      <c r="L39" s="368"/>
      <c r="M39" s="7" t="s">
        <v>2832</v>
      </c>
      <c r="N39" s="8"/>
      <c r="O39" s="81">
        <v>6.72</v>
      </c>
      <c r="P39" s="60">
        <v>10</v>
      </c>
    </row>
    <row r="40" spans="1:16" ht="15" x14ac:dyDescent="0.25">
      <c r="A40" s="1"/>
      <c r="B40" s="375">
        <v>22</v>
      </c>
      <c r="C40" s="376"/>
      <c r="D40" s="367" t="s">
        <v>2466</v>
      </c>
      <c r="E40" s="368"/>
      <c r="F40" s="124" t="s">
        <v>2831</v>
      </c>
      <c r="G40" s="369">
        <v>4100117879</v>
      </c>
      <c r="H40" s="370"/>
      <c r="I40" s="371" t="s">
        <v>2467</v>
      </c>
      <c r="J40" s="372"/>
      <c r="K40" s="369" t="s">
        <v>1009</v>
      </c>
      <c r="L40" s="368"/>
      <c r="M40" s="7" t="s">
        <v>2832</v>
      </c>
      <c r="N40" s="8"/>
      <c r="O40" s="81">
        <v>6.72</v>
      </c>
      <c r="P40" s="60">
        <v>10</v>
      </c>
    </row>
    <row r="41" spans="1:16" ht="15" x14ac:dyDescent="0.25">
      <c r="A41" s="1"/>
      <c r="B41" s="375">
        <v>23</v>
      </c>
      <c r="C41" s="376"/>
      <c r="D41" s="367" t="s">
        <v>2466</v>
      </c>
      <c r="E41" s="368"/>
      <c r="F41" s="124" t="s">
        <v>2831</v>
      </c>
      <c r="G41" s="369">
        <v>4100117879</v>
      </c>
      <c r="H41" s="370"/>
      <c r="I41" s="371" t="s">
        <v>2467</v>
      </c>
      <c r="J41" s="372"/>
      <c r="K41" s="369" t="s">
        <v>1009</v>
      </c>
      <c r="L41" s="368"/>
      <c r="M41" s="7" t="s">
        <v>2832</v>
      </c>
      <c r="N41" s="8"/>
      <c r="O41" s="81">
        <v>6.72</v>
      </c>
      <c r="P41" s="60">
        <v>10</v>
      </c>
    </row>
    <row r="42" spans="1:16" ht="15" x14ac:dyDescent="0.25">
      <c r="A42" s="1"/>
      <c r="B42" s="375">
        <v>24</v>
      </c>
      <c r="C42" s="376"/>
      <c r="D42" s="367" t="s">
        <v>2466</v>
      </c>
      <c r="E42" s="368"/>
      <c r="F42" s="124" t="s">
        <v>2831</v>
      </c>
      <c r="G42" s="369">
        <v>4100117879</v>
      </c>
      <c r="H42" s="370"/>
      <c r="I42" s="371" t="s">
        <v>2467</v>
      </c>
      <c r="J42" s="372"/>
      <c r="K42" s="369" t="s">
        <v>1009</v>
      </c>
      <c r="L42" s="368"/>
      <c r="M42" s="7" t="s">
        <v>2832</v>
      </c>
      <c r="N42" s="8"/>
      <c r="O42" s="81">
        <v>6.72</v>
      </c>
      <c r="P42" s="60">
        <v>10</v>
      </c>
    </row>
    <row r="43" spans="1:16" ht="15" x14ac:dyDescent="0.25">
      <c r="B43" s="373" t="s">
        <v>56</v>
      </c>
      <c r="C43" s="374"/>
      <c r="D43" s="50"/>
      <c r="E43" s="61"/>
      <c r="F43" s="61"/>
      <c r="G43" s="50"/>
      <c r="H43" s="62"/>
      <c r="I43" s="63"/>
      <c r="J43" s="62"/>
      <c r="K43" s="50"/>
      <c r="L43" s="61"/>
      <c r="M43" s="8"/>
      <c r="N43" s="8"/>
      <c r="O43" s="164">
        <f>SUM(O44:O49)+12.72</f>
        <v>53.04</v>
      </c>
      <c r="P43" s="60"/>
    </row>
    <row r="44" spans="1:16" ht="15" x14ac:dyDescent="0.25">
      <c r="A44" s="1"/>
      <c r="B44" s="375">
        <v>25</v>
      </c>
      <c r="C44" s="376"/>
      <c r="D44" s="367" t="s">
        <v>2466</v>
      </c>
      <c r="E44" s="368"/>
      <c r="F44" s="124" t="s">
        <v>2831</v>
      </c>
      <c r="G44" s="369">
        <v>4100117879</v>
      </c>
      <c r="H44" s="370"/>
      <c r="I44" s="371" t="s">
        <v>2467</v>
      </c>
      <c r="J44" s="372"/>
      <c r="K44" s="369" t="s">
        <v>1009</v>
      </c>
      <c r="L44" s="368"/>
      <c r="M44" s="7" t="s">
        <v>2832</v>
      </c>
      <c r="N44" s="8"/>
      <c r="O44" s="81">
        <v>6.72</v>
      </c>
      <c r="P44" s="60">
        <v>10</v>
      </c>
    </row>
    <row r="45" spans="1:16" ht="15" x14ac:dyDescent="0.25">
      <c r="A45" s="1"/>
      <c r="B45" s="375">
        <v>26</v>
      </c>
      <c r="C45" s="376"/>
      <c r="D45" s="367" t="s">
        <v>2466</v>
      </c>
      <c r="E45" s="368"/>
      <c r="F45" s="124" t="s">
        <v>2831</v>
      </c>
      <c r="G45" s="369">
        <v>4100117879</v>
      </c>
      <c r="H45" s="370"/>
      <c r="I45" s="371" t="s">
        <v>2467</v>
      </c>
      <c r="J45" s="372"/>
      <c r="K45" s="369" t="s">
        <v>1009</v>
      </c>
      <c r="L45" s="368"/>
      <c r="M45" s="7" t="s">
        <v>2832</v>
      </c>
      <c r="N45" s="8"/>
      <c r="O45" s="81">
        <v>6.72</v>
      </c>
      <c r="P45" s="60">
        <v>10</v>
      </c>
    </row>
    <row r="46" spans="1:16" ht="15" x14ac:dyDescent="0.25">
      <c r="A46" s="1"/>
      <c r="B46" s="375">
        <v>27</v>
      </c>
      <c r="C46" s="376"/>
      <c r="D46" s="367" t="s">
        <v>2466</v>
      </c>
      <c r="E46" s="368"/>
      <c r="F46" s="124" t="s">
        <v>2831</v>
      </c>
      <c r="G46" s="369">
        <v>4100117879</v>
      </c>
      <c r="H46" s="370"/>
      <c r="I46" s="371" t="s">
        <v>2467</v>
      </c>
      <c r="J46" s="372"/>
      <c r="K46" s="369" t="s">
        <v>1009</v>
      </c>
      <c r="L46" s="368"/>
      <c r="M46" s="7" t="s">
        <v>2832</v>
      </c>
      <c r="N46" s="8"/>
      <c r="O46" s="81">
        <v>6.72</v>
      </c>
      <c r="P46" s="60">
        <v>10</v>
      </c>
    </row>
    <row r="47" spans="1:16" ht="15" x14ac:dyDescent="0.25">
      <c r="A47" s="1"/>
      <c r="B47" s="375">
        <v>28</v>
      </c>
      <c r="C47" s="376"/>
      <c r="D47" s="367" t="s">
        <v>2466</v>
      </c>
      <c r="E47" s="368"/>
      <c r="F47" s="124" t="s">
        <v>2831</v>
      </c>
      <c r="G47" s="369">
        <v>4100117879</v>
      </c>
      <c r="H47" s="370"/>
      <c r="I47" s="371" t="s">
        <v>2467</v>
      </c>
      <c r="J47" s="372"/>
      <c r="K47" s="369" t="s">
        <v>1009</v>
      </c>
      <c r="L47" s="368"/>
      <c r="M47" s="7" t="s">
        <v>2832</v>
      </c>
      <c r="N47" s="8"/>
      <c r="O47" s="81">
        <v>6.72</v>
      </c>
      <c r="P47" s="60">
        <v>10</v>
      </c>
    </row>
    <row r="48" spans="1:16" ht="15" x14ac:dyDescent="0.25">
      <c r="A48" s="1"/>
      <c r="B48" s="375">
        <v>29</v>
      </c>
      <c r="C48" s="376"/>
      <c r="D48" s="367" t="s">
        <v>2466</v>
      </c>
      <c r="E48" s="368"/>
      <c r="F48" s="124" t="s">
        <v>2831</v>
      </c>
      <c r="G48" s="369">
        <v>4100117879</v>
      </c>
      <c r="H48" s="370"/>
      <c r="I48" s="371" t="s">
        <v>2467</v>
      </c>
      <c r="J48" s="372"/>
      <c r="K48" s="369" t="s">
        <v>1009</v>
      </c>
      <c r="L48" s="368"/>
      <c r="M48" s="7" t="s">
        <v>2832</v>
      </c>
      <c r="N48" s="8"/>
      <c r="O48" s="81">
        <v>6.72</v>
      </c>
      <c r="P48" s="60">
        <v>10</v>
      </c>
    </row>
    <row r="49" spans="1:16" ht="15" x14ac:dyDescent="0.25">
      <c r="A49" s="1"/>
      <c r="B49" s="375">
        <v>30</v>
      </c>
      <c r="C49" s="376"/>
      <c r="D49" s="367" t="s">
        <v>2466</v>
      </c>
      <c r="E49" s="368"/>
      <c r="F49" s="124" t="s">
        <v>2831</v>
      </c>
      <c r="G49" s="369">
        <v>4100117879</v>
      </c>
      <c r="H49" s="370"/>
      <c r="I49" s="371" t="s">
        <v>2467</v>
      </c>
      <c r="J49" s="372"/>
      <c r="K49" s="369" t="s">
        <v>1009</v>
      </c>
      <c r="L49" s="368"/>
      <c r="M49" s="7" t="s">
        <v>2832</v>
      </c>
      <c r="N49" s="8"/>
      <c r="O49" s="81">
        <v>6.72</v>
      </c>
      <c r="P49" s="60">
        <v>10</v>
      </c>
    </row>
    <row r="50" spans="1:16" ht="15" x14ac:dyDescent="0.25">
      <c r="A50" s="1"/>
      <c r="B50" s="76"/>
      <c r="C50" s="65"/>
      <c r="D50" s="50"/>
      <c r="E50" s="61"/>
      <c r="F50" s="61"/>
      <c r="G50" s="50"/>
      <c r="H50" s="62"/>
      <c r="I50" s="63"/>
      <c r="J50" s="62"/>
      <c r="K50" s="50"/>
      <c r="L50" s="61"/>
      <c r="M50" s="8"/>
      <c r="N50" s="8"/>
      <c r="O50" s="162"/>
      <c r="P50" s="60"/>
    </row>
    <row r="51" spans="1:16" ht="15" x14ac:dyDescent="0.25">
      <c r="A51" s="1"/>
      <c r="B51" s="76"/>
      <c r="C51" s="65"/>
      <c r="D51" s="392"/>
      <c r="E51" s="393"/>
      <c r="F51" s="393"/>
      <c r="G51" s="393"/>
      <c r="H51" s="393"/>
      <c r="I51" s="393"/>
      <c r="J51" s="62"/>
      <c r="K51" s="50"/>
      <c r="L51" s="61"/>
      <c r="M51" s="8"/>
      <c r="N51" s="8"/>
      <c r="O51" s="139">
        <f>SUM(O18:O29)+SUM(O31:O42)+SUM(O44:O49)</f>
        <v>199.35</v>
      </c>
      <c r="P51" s="60"/>
    </row>
    <row r="52" spans="1:16" ht="15.75" x14ac:dyDescent="0.25">
      <c r="A52" s="1"/>
      <c r="B52" s="356" t="s">
        <v>29</v>
      </c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79"/>
      <c r="O52" s="75"/>
      <c r="P52" s="73">
        <f>SUM(P18:P50)</f>
        <v>295</v>
      </c>
    </row>
    <row r="53" spans="1:16" ht="15" x14ac:dyDescent="0.25">
      <c r="A53" s="1"/>
      <c r="B53" s="20"/>
      <c r="C53" s="45"/>
      <c r="D53" s="20"/>
      <c r="E53" s="45"/>
      <c r="F53" s="45"/>
      <c r="G53" s="20"/>
      <c r="I53" s="3"/>
      <c r="K53" s="20"/>
      <c r="L53" s="45"/>
      <c r="M53" s="1"/>
      <c r="N53" s="1"/>
      <c r="O53" s="86"/>
    </row>
    <row r="54" spans="1:16" ht="3.75" customHeight="1" x14ac:dyDescent="0.25">
      <c r="A54" s="1"/>
      <c r="B54" s="1"/>
      <c r="C54" s="1"/>
      <c r="D54" s="17"/>
      <c r="E54" s="20"/>
      <c r="F54" s="20"/>
      <c r="G54" s="20"/>
      <c r="H54" s="3"/>
      <c r="I54" s="3"/>
      <c r="J54" s="1"/>
      <c r="K54" s="1"/>
      <c r="L54" s="1"/>
      <c r="M54" s="1"/>
      <c r="N54" s="1"/>
      <c r="O54" s="1"/>
    </row>
    <row r="55" spans="1:16" ht="15" customHeight="1" x14ac:dyDescent="0.25">
      <c r="A55" s="1"/>
      <c r="B55" s="1"/>
      <c r="C55" s="1"/>
      <c r="D55" s="1" t="s">
        <v>49</v>
      </c>
      <c r="E55" s="1" t="s">
        <v>2835</v>
      </c>
      <c r="I55" s="1"/>
      <c r="J55" s="1"/>
      <c r="K55" s="1"/>
      <c r="L55" s="1"/>
      <c r="M55" s="1"/>
      <c r="N55" s="1"/>
      <c r="O55" s="1"/>
    </row>
    <row r="56" spans="1:16" ht="15" x14ac:dyDescent="0.25">
      <c r="A56" s="1"/>
      <c r="B56" s="1"/>
      <c r="C56" s="1"/>
      <c r="D56" s="1" t="s">
        <v>2836</v>
      </c>
      <c r="E56" s="23"/>
      <c r="F56" s="23"/>
      <c r="G56" s="1"/>
      <c r="H56" s="1"/>
      <c r="I56" s="1"/>
      <c r="J56" s="1"/>
      <c r="K56" s="1"/>
      <c r="L56" s="1"/>
      <c r="M56" s="1"/>
      <c r="N56" s="1"/>
      <c r="O56" s="1"/>
    </row>
    <row r="57" spans="1:16" ht="15" x14ac:dyDescent="0.25">
      <c r="A57" s="1"/>
      <c r="B57" s="1"/>
      <c r="C57" s="1"/>
      <c r="D57" s="1" t="s">
        <v>1797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</row>
    <row r="58" spans="1:16" ht="15" x14ac:dyDescent="0.25">
      <c r="A58" s="1"/>
      <c r="B58" s="1"/>
      <c r="C58" s="1"/>
      <c r="D58" s="1" t="s">
        <v>2833</v>
      </c>
      <c r="E58" s="23"/>
      <c r="F58" s="23"/>
      <c r="G58" s="1"/>
      <c r="H58" s="1"/>
      <c r="I58" s="1"/>
      <c r="J58" s="1"/>
      <c r="K58" s="1"/>
      <c r="L58" s="1"/>
      <c r="M58" s="1"/>
      <c r="N58" s="1"/>
      <c r="O58" s="1"/>
    </row>
    <row r="59" spans="1:16" ht="15" x14ac:dyDescent="0.25">
      <c r="A59" s="1"/>
      <c r="B59" s="1"/>
      <c r="C59" s="1"/>
      <c r="D59" s="1" t="s">
        <v>2834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6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6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6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6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6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320" ht="8.25" customHeight="1" x14ac:dyDescent="0.2"/>
    <row r="322" ht="8.25" customHeight="1" x14ac:dyDescent="0.2"/>
    <row r="324" ht="9" customHeight="1" x14ac:dyDescent="0.2"/>
    <row r="326" ht="7.5" customHeight="1" x14ac:dyDescent="0.2"/>
    <row r="328" ht="6.75" customHeight="1" x14ac:dyDescent="0.2"/>
    <row r="330" ht="7.5" customHeight="1" x14ac:dyDescent="0.2"/>
    <row r="332" ht="9" customHeight="1" x14ac:dyDescent="0.2"/>
    <row r="334" ht="7.5" customHeight="1" x14ac:dyDescent="0.2"/>
    <row r="336" ht="8.25" customHeight="1" x14ac:dyDescent="0.2"/>
  </sheetData>
  <mergeCells count="164"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  <mergeCell ref="F6:K6"/>
    <mergeCell ref="F10:L10"/>
    <mergeCell ref="F12:G1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30:C30"/>
    <mergeCell ref="B31:C31"/>
    <mergeCell ref="D31:E31"/>
    <mergeCell ref="G31:H31"/>
    <mergeCell ref="I31:J31"/>
    <mergeCell ref="K31:L31"/>
    <mergeCell ref="B25:C25"/>
    <mergeCell ref="D25:E25"/>
    <mergeCell ref="G25:H25"/>
    <mergeCell ref="I25:J25"/>
    <mergeCell ref="K25:L25"/>
    <mergeCell ref="B29:C29"/>
    <mergeCell ref="D29:E29"/>
    <mergeCell ref="G29:H29"/>
    <mergeCell ref="I29:J29"/>
    <mergeCell ref="K29:L29"/>
    <mergeCell ref="K27:L27"/>
    <mergeCell ref="B28:C28"/>
    <mergeCell ref="D28:E28"/>
    <mergeCell ref="G28:H28"/>
    <mergeCell ref="I28:J28"/>
    <mergeCell ref="K28:L28"/>
    <mergeCell ref="I49:J49"/>
    <mergeCell ref="K49:L49"/>
    <mergeCell ref="B34:C34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8:C38"/>
    <mergeCell ref="D38:E38"/>
    <mergeCell ref="B52:M52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D51:I51"/>
    <mergeCell ref="D34:E34"/>
    <mergeCell ref="G34:H34"/>
    <mergeCell ref="I34:J34"/>
    <mergeCell ref="K34:L34"/>
    <mergeCell ref="B49:C49"/>
    <mergeCell ref="D49:E49"/>
    <mergeCell ref="G49:H49"/>
    <mergeCell ref="B35:C35"/>
    <mergeCell ref="D35:E35"/>
    <mergeCell ref="G35:H35"/>
    <mergeCell ref="I35:J35"/>
    <mergeCell ref="K35:L35"/>
    <mergeCell ref="B36:C36"/>
    <mergeCell ref="G38:H38"/>
    <mergeCell ref="I38:J38"/>
    <mergeCell ref="K38:L38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43:C43"/>
    <mergeCell ref="B44:C44"/>
    <mergeCell ref="D44:E44"/>
    <mergeCell ref="G44:H44"/>
    <mergeCell ref="I44:J44"/>
    <mergeCell ref="K44:L44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</mergeCells>
  <hyperlinks>
    <hyperlink ref="N4" r:id="rId1" xr:uid="{00000000-0004-0000-11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10"/>
  <sheetViews>
    <sheetView workbookViewId="0">
      <selection activeCell="J38" sqref="J3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2826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193">
        <v>250160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>
        <f>SUM(N18:N22)+7.5</f>
        <v>41.1</v>
      </c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2827</v>
      </c>
      <c r="G18" s="369">
        <v>4100117868</v>
      </c>
      <c r="H18" s="370"/>
      <c r="I18" s="371" t="s">
        <v>2467</v>
      </c>
      <c r="J18" s="372"/>
      <c r="K18" s="124" t="s">
        <v>76</v>
      </c>
      <c r="L18" s="7" t="s">
        <v>2828</v>
      </c>
      <c r="M18" s="8"/>
      <c r="N18" s="81">
        <v>6.72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2827</v>
      </c>
      <c r="G19" s="369">
        <v>4100117868</v>
      </c>
      <c r="H19" s="370"/>
      <c r="I19" s="371" t="s">
        <v>2467</v>
      </c>
      <c r="J19" s="372"/>
      <c r="K19" s="124" t="s">
        <v>76</v>
      </c>
      <c r="L19" s="7" t="s">
        <v>2828</v>
      </c>
      <c r="M19" s="8"/>
      <c r="N19" s="81">
        <v>6.72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2827</v>
      </c>
      <c r="G20" s="369">
        <v>4100117868</v>
      </c>
      <c r="H20" s="370"/>
      <c r="I20" s="371" t="s">
        <v>2467</v>
      </c>
      <c r="J20" s="372"/>
      <c r="K20" s="124" t="s">
        <v>76</v>
      </c>
      <c r="L20" s="7" t="s">
        <v>2828</v>
      </c>
      <c r="M20" s="8"/>
      <c r="N20" s="81">
        <v>6.72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2827</v>
      </c>
      <c r="G21" s="369">
        <v>4100117868</v>
      </c>
      <c r="H21" s="370"/>
      <c r="I21" s="371" t="s">
        <v>2467</v>
      </c>
      <c r="J21" s="372"/>
      <c r="K21" s="124" t="s">
        <v>76</v>
      </c>
      <c r="L21" s="7" t="s">
        <v>2828</v>
      </c>
      <c r="M21" s="8"/>
      <c r="N21" s="81">
        <v>6.72</v>
      </c>
      <c r="O21" s="60">
        <v>10</v>
      </c>
    </row>
    <row r="22" spans="1:15" ht="15" customHeight="1" x14ac:dyDescent="0.25">
      <c r="B22" s="375">
        <v>5</v>
      </c>
      <c r="C22" s="376"/>
      <c r="D22" s="367" t="s">
        <v>2466</v>
      </c>
      <c r="E22" s="368"/>
      <c r="F22" s="9" t="s">
        <v>2827</v>
      </c>
      <c r="G22" s="369">
        <v>4100117868</v>
      </c>
      <c r="H22" s="370"/>
      <c r="I22" s="371" t="s">
        <v>2467</v>
      </c>
      <c r="J22" s="372"/>
      <c r="K22" s="124" t="s">
        <v>76</v>
      </c>
      <c r="L22" s="7" t="s">
        <v>2828</v>
      </c>
      <c r="M22" s="8"/>
      <c r="N22" s="81">
        <v>6.72</v>
      </c>
      <c r="O22" s="60">
        <v>10</v>
      </c>
    </row>
    <row r="23" spans="1:15" ht="15" x14ac:dyDescent="0.25">
      <c r="A23" s="1"/>
      <c r="B23" s="365"/>
      <c r="C23" s="366"/>
      <c r="D23" s="367"/>
      <c r="E23" s="368"/>
      <c r="F23" s="122"/>
      <c r="G23" s="369"/>
      <c r="H23" s="370"/>
      <c r="I23" s="391"/>
      <c r="J23" s="370"/>
      <c r="K23" s="124"/>
      <c r="L23" s="7"/>
      <c r="M23" s="11"/>
      <c r="N23" s="84"/>
      <c r="O23" s="60"/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8"/>
      <c r="M24" s="8"/>
      <c r="N24" s="139">
        <f>SUM(N18:N22)</f>
        <v>33.6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50</v>
      </c>
    </row>
    <row r="26" spans="1:15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1" t="s">
        <v>2829</v>
      </c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2830</v>
      </c>
      <c r="E29" s="23"/>
      <c r="F29" s="23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1049</v>
      </c>
      <c r="E30" s="3"/>
      <c r="F30" s="3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1050</v>
      </c>
      <c r="E31" s="23"/>
      <c r="F31" s="23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1466</v>
      </c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294" ht="8.25" customHeight="1" x14ac:dyDescent="0.2"/>
    <row r="296" ht="8.25" customHeight="1" x14ac:dyDescent="0.2"/>
    <row r="298" ht="9" customHeight="1" x14ac:dyDescent="0.2"/>
    <row r="300" ht="7.5" customHeight="1" x14ac:dyDescent="0.2"/>
    <row r="302" ht="6.75" customHeight="1" x14ac:dyDescent="0.2"/>
    <row r="304" ht="7.5" customHeight="1" x14ac:dyDescent="0.2"/>
    <row r="306" ht="9" customHeight="1" x14ac:dyDescent="0.2"/>
    <row r="308" ht="7.5" customHeight="1" x14ac:dyDescent="0.2"/>
    <row r="310" ht="8.25" customHeight="1" x14ac:dyDescent="0.2"/>
  </sheetData>
  <mergeCells count="35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I18:J18"/>
    <mergeCell ref="B19:C19"/>
    <mergeCell ref="D19:E19"/>
    <mergeCell ref="G19:H19"/>
    <mergeCell ref="I19:J19"/>
    <mergeCell ref="D23:E23"/>
    <mergeCell ref="B18:C18"/>
    <mergeCell ref="D18:E18"/>
    <mergeCell ref="G18:H18"/>
    <mergeCell ref="G23:H23"/>
    <mergeCell ref="I23:J23"/>
    <mergeCell ref="D24:I24"/>
    <mergeCell ref="B25:L25"/>
    <mergeCell ref="B20:C20"/>
    <mergeCell ref="D20:E20"/>
    <mergeCell ref="G20:H20"/>
    <mergeCell ref="I20:J20"/>
    <mergeCell ref="B21:C21"/>
    <mergeCell ref="D21:E21"/>
    <mergeCell ref="G21:H21"/>
    <mergeCell ref="I21:J21"/>
    <mergeCell ref="B22:C22"/>
    <mergeCell ref="D22:E22"/>
    <mergeCell ref="G22:H22"/>
    <mergeCell ref="I22:J22"/>
    <mergeCell ref="B23:C23"/>
  </mergeCells>
  <pageMargins left="7.874015748031496E-2" right="7.874015748031496E-2" top="0.39370078740157483" bottom="0.39370078740157483" header="0" footer="0"/>
  <pageSetup paperSize="9" scale="76" orientation="portrait" r:id="rId1"/>
  <headerFooter alignWithMargins="0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O369"/>
  <sheetViews>
    <sheetView topLeftCell="A22" zoomScaleNormal="100" workbookViewId="0">
      <selection activeCell="C85" sqref="C85:E89"/>
    </sheetView>
  </sheetViews>
  <sheetFormatPr baseColWidth="10" defaultColWidth="11.42578125" defaultRowHeight="12.75" x14ac:dyDescent="0.2"/>
  <cols>
    <col min="1" max="1" width="2.7109375" customWidth="1"/>
    <col min="2" max="2" width="9.140625" customWidth="1"/>
    <col min="3" max="3" width="14.42578125" customWidth="1"/>
    <col min="4" max="4" width="14" customWidth="1"/>
    <col min="5" max="5" width="18.5703125" customWidth="1"/>
    <col min="6" max="7" width="6.140625" customWidth="1"/>
    <col min="8" max="8" width="10.7109375" customWidth="1"/>
    <col min="9" max="9" width="4.5703125" customWidth="1"/>
    <col min="10" max="10" width="9.85546875" customWidth="1"/>
    <col min="11" max="11" width="4.85546875" customWidth="1"/>
    <col min="12" max="12" width="20.140625" customWidth="1"/>
    <col min="13" max="13" width="4.7109375" style="45" customWidth="1"/>
    <col min="14" max="14" width="12.140625" style="45" customWidth="1"/>
    <col min="15" max="15" width="11.28515625" style="45" customWidth="1"/>
  </cols>
  <sheetData>
    <row r="1" spans="2:15" ht="12.75" customHeight="1" x14ac:dyDescent="0.25">
      <c r="B1" s="1"/>
      <c r="C1" s="1"/>
      <c r="D1" s="1"/>
      <c r="E1" s="1"/>
      <c r="F1" s="1"/>
      <c r="G1" s="1"/>
      <c r="H1" s="1"/>
      <c r="M1" s="216" t="s">
        <v>1052</v>
      </c>
      <c r="N1" s="216"/>
      <c r="O1" s="216"/>
    </row>
    <row r="2" spans="2:15" ht="12.75" customHeight="1" x14ac:dyDescent="0.25">
      <c r="B2" s="1"/>
      <c r="C2" s="1"/>
      <c r="D2" s="1"/>
      <c r="E2" s="1"/>
      <c r="F2" s="1"/>
      <c r="G2" s="1"/>
      <c r="H2" s="1"/>
      <c r="M2" s="20" t="s">
        <v>931</v>
      </c>
      <c r="N2" s="20"/>
      <c r="O2" s="20"/>
    </row>
    <row r="3" spans="2:15" ht="12.75" customHeight="1" x14ac:dyDescent="0.25">
      <c r="B3" s="1"/>
      <c r="C3" s="1"/>
      <c r="D3" s="1"/>
      <c r="E3" s="1"/>
      <c r="F3" s="1"/>
      <c r="G3" s="1"/>
      <c r="H3" s="1"/>
      <c r="M3" s="225" t="s">
        <v>10</v>
      </c>
      <c r="N3" s="20"/>
      <c r="O3" s="20"/>
    </row>
    <row r="4" spans="2:15" ht="12.75" customHeight="1" x14ac:dyDescent="0.25">
      <c r="B4" s="1"/>
      <c r="C4" s="1"/>
      <c r="D4" s="1"/>
      <c r="E4" s="1"/>
      <c r="F4" s="1"/>
      <c r="G4" s="1"/>
      <c r="H4" s="1"/>
      <c r="M4" s="226" t="s">
        <v>1963</v>
      </c>
      <c r="N4" s="20"/>
      <c r="O4" s="20"/>
    </row>
    <row r="5" spans="2:15" ht="12.75" customHeight="1" x14ac:dyDescent="0.25">
      <c r="B5" s="1"/>
      <c r="C5" s="1"/>
      <c r="D5" s="1"/>
      <c r="E5" s="1"/>
      <c r="F5" s="1"/>
      <c r="G5" s="1"/>
      <c r="H5" s="1"/>
      <c r="M5" s="20" t="s">
        <v>685</v>
      </c>
      <c r="N5" s="20"/>
      <c r="O5" s="20"/>
    </row>
    <row r="6" spans="2:15" ht="15" customHeight="1" x14ac:dyDescent="0.25">
      <c r="B6" s="1" t="s">
        <v>0</v>
      </c>
      <c r="C6" s="4"/>
      <c r="D6" s="4" t="s">
        <v>12</v>
      </c>
      <c r="E6" s="4"/>
      <c r="F6" s="1"/>
      <c r="G6" s="1"/>
      <c r="H6" s="1"/>
      <c r="I6" s="1"/>
      <c r="J6" s="1"/>
      <c r="L6" s="1"/>
      <c r="M6" s="20"/>
      <c r="N6" s="20"/>
    </row>
    <row r="7" spans="2:15" ht="4.5" customHeight="1" x14ac:dyDescent="0.25"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20"/>
      <c r="N7" s="20"/>
    </row>
    <row r="8" spans="2:15" ht="15" x14ac:dyDescent="0.25">
      <c r="B8" s="1" t="s">
        <v>1</v>
      </c>
      <c r="C8" s="1"/>
      <c r="D8" s="1"/>
      <c r="E8" s="5" t="s">
        <v>17</v>
      </c>
      <c r="F8" s="28"/>
      <c r="G8" s="6"/>
      <c r="J8" s="1"/>
      <c r="K8" s="1"/>
      <c r="L8" s="1"/>
      <c r="M8" s="20"/>
      <c r="N8" s="20"/>
    </row>
    <row r="9" spans="2:15" ht="8.1" customHeight="1" x14ac:dyDescent="0.25">
      <c r="B9" s="1"/>
      <c r="C9" s="1"/>
      <c r="D9" s="1"/>
      <c r="E9" s="1"/>
      <c r="F9" s="1"/>
      <c r="I9" s="1"/>
      <c r="J9" s="1"/>
      <c r="K9" s="1"/>
      <c r="L9" s="1"/>
      <c r="M9" s="20"/>
      <c r="N9" s="20"/>
    </row>
    <row r="10" spans="2:15" ht="15" x14ac:dyDescent="0.25">
      <c r="B10" s="1" t="s">
        <v>2</v>
      </c>
      <c r="C10" s="1"/>
      <c r="D10" s="1"/>
      <c r="E10" s="7" t="s">
        <v>18</v>
      </c>
      <c r="F10" s="7"/>
      <c r="G10" s="7"/>
      <c r="H10" s="8"/>
      <c r="I10" s="6"/>
      <c r="J10" s="6"/>
      <c r="M10" s="20"/>
      <c r="N10" s="20"/>
    </row>
    <row r="11" spans="2:15" ht="8.1" customHeight="1" x14ac:dyDescent="0.25">
      <c r="B11" s="1"/>
      <c r="C11" s="1"/>
      <c r="D11" s="1"/>
      <c r="E11" s="1"/>
      <c r="F11" s="1"/>
      <c r="I11" s="1"/>
      <c r="J11" s="1"/>
      <c r="K11" s="1"/>
      <c r="L11" s="1"/>
      <c r="M11" s="20"/>
      <c r="N11" s="20"/>
    </row>
    <row r="12" spans="2:15" ht="15" x14ac:dyDescent="0.25">
      <c r="B12" s="1" t="s">
        <v>3</v>
      </c>
      <c r="C12" s="1"/>
      <c r="D12" s="1"/>
      <c r="E12" s="377" t="s">
        <v>2792</v>
      </c>
      <c r="F12" s="359"/>
      <c r="I12" s="1"/>
      <c r="J12" s="1" t="s">
        <v>0</v>
      </c>
      <c r="K12" s="1" t="s">
        <v>0</v>
      </c>
      <c r="L12" s="1"/>
      <c r="M12" s="20"/>
      <c r="N12" s="20"/>
    </row>
    <row r="13" spans="2:15" ht="8.1" customHeight="1" x14ac:dyDescent="0.25">
      <c r="B13" s="1"/>
      <c r="C13" s="1"/>
      <c r="D13" s="1"/>
      <c r="E13" s="1"/>
      <c r="F13" s="1"/>
      <c r="G13" s="1"/>
      <c r="H13" s="1"/>
      <c r="I13" s="1"/>
      <c r="L13" s="1"/>
      <c r="M13" s="20"/>
      <c r="N13" s="20"/>
    </row>
    <row r="14" spans="2:15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250137</v>
      </c>
    </row>
    <row r="15" spans="2:15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20"/>
      <c r="N15" s="20"/>
    </row>
    <row r="16" spans="2:15" ht="15" x14ac:dyDescent="0.25">
      <c r="B16" s="201" t="s">
        <v>374</v>
      </c>
      <c r="C16" s="362" t="s">
        <v>375</v>
      </c>
      <c r="D16" s="363"/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2:15" ht="15" x14ac:dyDescent="0.25">
      <c r="B17" s="134" t="s">
        <v>22</v>
      </c>
      <c r="C17" s="50"/>
      <c r="D17" s="61"/>
      <c r="E17" s="145"/>
      <c r="F17" s="50"/>
      <c r="G17" s="62"/>
      <c r="H17" s="63"/>
      <c r="I17" s="62"/>
      <c r="J17" s="50"/>
      <c r="K17" s="61"/>
      <c r="L17" s="8"/>
      <c r="M17" s="50"/>
      <c r="N17" s="217">
        <f>SUM(N18:N45)+9.36</f>
        <v>156.62</v>
      </c>
      <c r="O17" s="90"/>
    </row>
    <row r="18" spans="2:15" ht="15" customHeight="1" x14ac:dyDescent="0.25">
      <c r="B18" s="199">
        <v>1</v>
      </c>
      <c r="C18" s="351" t="s">
        <v>1377</v>
      </c>
      <c r="D18" s="352"/>
      <c r="E18" s="190" t="s">
        <v>2795</v>
      </c>
      <c r="F18" s="355">
        <v>4100117870</v>
      </c>
      <c r="G18" s="354"/>
      <c r="H18" s="353" t="s">
        <v>1467</v>
      </c>
      <c r="I18" s="354"/>
      <c r="J18" s="355" t="s">
        <v>25</v>
      </c>
      <c r="K18" s="352"/>
      <c r="L18" s="27" t="s">
        <v>415</v>
      </c>
      <c r="M18" s="76">
        <v>75</v>
      </c>
      <c r="N18" s="218">
        <v>6.58</v>
      </c>
      <c r="O18" s="69">
        <v>16</v>
      </c>
    </row>
    <row r="19" spans="2:15" ht="15" customHeight="1" x14ac:dyDescent="0.25">
      <c r="B19" s="18"/>
      <c r="C19" s="351" t="s">
        <v>1377</v>
      </c>
      <c r="D19" s="352"/>
      <c r="E19" s="190" t="s">
        <v>2795</v>
      </c>
      <c r="F19" s="355">
        <v>4100117870</v>
      </c>
      <c r="G19" s="354"/>
      <c r="H19" s="353" t="s">
        <v>1467</v>
      </c>
      <c r="I19" s="354"/>
      <c r="J19" s="355" t="s">
        <v>25</v>
      </c>
      <c r="K19" s="352"/>
      <c r="L19" s="27" t="s">
        <v>415</v>
      </c>
      <c r="M19" s="76">
        <v>80</v>
      </c>
      <c r="N19" s="219"/>
      <c r="O19" s="69">
        <v>21</v>
      </c>
    </row>
    <row r="20" spans="2:15" ht="15" customHeight="1" x14ac:dyDescent="0.25">
      <c r="B20" s="18"/>
      <c r="C20" s="351" t="s">
        <v>1377</v>
      </c>
      <c r="D20" s="352"/>
      <c r="E20" s="190" t="s">
        <v>2795</v>
      </c>
      <c r="F20" s="355">
        <v>4100117870</v>
      </c>
      <c r="G20" s="354"/>
      <c r="H20" s="353" t="s">
        <v>1467</v>
      </c>
      <c r="I20" s="354"/>
      <c r="J20" s="355" t="s">
        <v>25</v>
      </c>
      <c r="K20" s="352"/>
      <c r="L20" s="27" t="s">
        <v>415</v>
      </c>
      <c r="M20" s="76">
        <v>85</v>
      </c>
      <c r="N20" s="219"/>
      <c r="O20" s="69">
        <v>18</v>
      </c>
    </row>
    <row r="21" spans="2:15" ht="15" customHeight="1" x14ac:dyDescent="0.25">
      <c r="B21" s="115"/>
      <c r="C21" s="351" t="s">
        <v>1377</v>
      </c>
      <c r="D21" s="352"/>
      <c r="E21" s="190" t="s">
        <v>2795</v>
      </c>
      <c r="F21" s="355">
        <v>4100117870</v>
      </c>
      <c r="G21" s="354"/>
      <c r="H21" s="353" t="s">
        <v>1467</v>
      </c>
      <c r="I21" s="354"/>
      <c r="J21" s="355" t="s">
        <v>25</v>
      </c>
      <c r="K21" s="352"/>
      <c r="L21" s="27" t="s">
        <v>415</v>
      </c>
      <c r="M21" s="76">
        <v>90</v>
      </c>
      <c r="N21" s="220"/>
      <c r="O21" s="69">
        <v>15</v>
      </c>
    </row>
    <row r="22" spans="2:15" ht="15" customHeight="1" x14ac:dyDescent="0.25">
      <c r="B22" s="199">
        <v>2</v>
      </c>
      <c r="C22" s="351" t="s">
        <v>1377</v>
      </c>
      <c r="D22" s="352"/>
      <c r="E22" s="190" t="s">
        <v>2795</v>
      </c>
      <c r="F22" s="355">
        <v>4100117870</v>
      </c>
      <c r="G22" s="354"/>
      <c r="H22" s="353" t="s">
        <v>1467</v>
      </c>
      <c r="I22" s="354"/>
      <c r="J22" s="355" t="s">
        <v>25</v>
      </c>
      <c r="K22" s="352"/>
      <c r="L22" s="27" t="s">
        <v>387</v>
      </c>
      <c r="M22" s="76">
        <v>75</v>
      </c>
      <c r="N22" s="218">
        <v>7.92</v>
      </c>
      <c r="O22" s="69">
        <v>23</v>
      </c>
    </row>
    <row r="23" spans="2:15" ht="15" customHeight="1" x14ac:dyDescent="0.25">
      <c r="B23" s="18"/>
      <c r="C23" s="351" t="s">
        <v>1377</v>
      </c>
      <c r="D23" s="352"/>
      <c r="E23" s="190" t="s">
        <v>2795</v>
      </c>
      <c r="F23" s="355">
        <v>4100117870</v>
      </c>
      <c r="G23" s="354"/>
      <c r="H23" s="353" t="s">
        <v>1467</v>
      </c>
      <c r="I23" s="354"/>
      <c r="J23" s="355" t="s">
        <v>25</v>
      </c>
      <c r="K23" s="352"/>
      <c r="L23" s="27" t="s">
        <v>387</v>
      </c>
      <c r="M23" s="76">
        <v>80</v>
      </c>
      <c r="N23" s="219"/>
      <c r="O23" s="69">
        <v>23</v>
      </c>
    </row>
    <row r="24" spans="2:15" ht="15" customHeight="1" x14ac:dyDescent="0.25">
      <c r="B24" s="18"/>
      <c r="C24" s="351" t="s">
        <v>1377</v>
      </c>
      <c r="D24" s="352"/>
      <c r="E24" s="190" t="s">
        <v>2795</v>
      </c>
      <c r="F24" s="355">
        <v>4100117870</v>
      </c>
      <c r="G24" s="354"/>
      <c r="H24" s="353" t="s">
        <v>1467</v>
      </c>
      <c r="I24" s="354"/>
      <c r="J24" s="355" t="s">
        <v>25</v>
      </c>
      <c r="K24" s="352"/>
      <c r="L24" s="27" t="s">
        <v>387</v>
      </c>
      <c r="M24" s="76">
        <v>85</v>
      </c>
      <c r="N24" s="219"/>
      <c r="O24" s="69">
        <v>30</v>
      </c>
    </row>
    <row r="25" spans="2:15" ht="15" customHeight="1" x14ac:dyDescent="0.25">
      <c r="B25" s="115"/>
      <c r="C25" s="351" t="s">
        <v>1377</v>
      </c>
      <c r="D25" s="352"/>
      <c r="E25" s="190" t="s">
        <v>2795</v>
      </c>
      <c r="F25" s="355">
        <v>4100117870</v>
      </c>
      <c r="G25" s="354"/>
      <c r="H25" s="353" t="s">
        <v>1467</v>
      </c>
      <c r="I25" s="354"/>
      <c r="J25" s="355" t="s">
        <v>25</v>
      </c>
      <c r="K25" s="352"/>
      <c r="L25" s="27" t="s">
        <v>387</v>
      </c>
      <c r="M25" s="76">
        <v>90</v>
      </c>
      <c r="N25" s="220"/>
      <c r="O25" s="69">
        <v>16</v>
      </c>
    </row>
    <row r="26" spans="2:15" ht="15" customHeight="1" x14ac:dyDescent="0.25">
      <c r="B26" s="124">
        <v>3</v>
      </c>
      <c r="C26" s="351" t="s">
        <v>2430</v>
      </c>
      <c r="D26" s="352"/>
      <c r="E26" s="190" t="s">
        <v>2795</v>
      </c>
      <c r="F26" s="355">
        <v>4100117871</v>
      </c>
      <c r="G26" s="354"/>
      <c r="H26" s="353" t="s">
        <v>2432</v>
      </c>
      <c r="I26" s="354"/>
      <c r="J26" s="355" t="s">
        <v>25</v>
      </c>
      <c r="K26" s="352"/>
      <c r="L26" s="27" t="s">
        <v>387</v>
      </c>
      <c r="M26" s="76">
        <v>75</v>
      </c>
      <c r="N26" s="221">
        <v>7.54</v>
      </c>
      <c r="O26" s="69">
        <v>53</v>
      </c>
    </row>
    <row r="27" spans="2:15" ht="15" customHeight="1" x14ac:dyDescent="0.25">
      <c r="B27" s="124">
        <v>4</v>
      </c>
      <c r="C27" s="351" t="s">
        <v>2430</v>
      </c>
      <c r="D27" s="352"/>
      <c r="E27" s="190" t="s">
        <v>2795</v>
      </c>
      <c r="F27" s="355">
        <v>4100117871</v>
      </c>
      <c r="G27" s="354"/>
      <c r="H27" s="353" t="s">
        <v>2432</v>
      </c>
      <c r="I27" s="354"/>
      <c r="J27" s="355" t="s">
        <v>25</v>
      </c>
      <c r="K27" s="352"/>
      <c r="L27" s="27" t="s">
        <v>387</v>
      </c>
      <c r="M27" s="76">
        <v>80</v>
      </c>
      <c r="N27" s="221">
        <v>9.3000000000000007</v>
      </c>
      <c r="O27" s="69">
        <v>65</v>
      </c>
    </row>
    <row r="28" spans="2:15" ht="15" customHeight="1" x14ac:dyDescent="0.25">
      <c r="B28" s="124">
        <v>5</v>
      </c>
      <c r="C28" s="351" t="s">
        <v>2430</v>
      </c>
      <c r="D28" s="352"/>
      <c r="E28" s="190" t="s">
        <v>2795</v>
      </c>
      <c r="F28" s="355">
        <v>4100117871</v>
      </c>
      <c r="G28" s="354"/>
      <c r="H28" s="353" t="s">
        <v>2432</v>
      </c>
      <c r="I28" s="354"/>
      <c r="J28" s="355" t="s">
        <v>25</v>
      </c>
      <c r="K28" s="352"/>
      <c r="L28" s="27" t="s">
        <v>387</v>
      </c>
      <c r="M28" s="76">
        <v>85</v>
      </c>
      <c r="N28" s="218">
        <v>7.86</v>
      </c>
      <c r="O28" s="69">
        <v>53</v>
      </c>
    </row>
    <row r="29" spans="2:15" ht="15" customHeight="1" x14ac:dyDescent="0.25">
      <c r="B29" s="199">
        <v>6</v>
      </c>
      <c r="C29" s="351" t="s">
        <v>2430</v>
      </c>
      <c r="D29" s="352"/>
      <c r="E29" s="190" t="s">
        <v>2795</v>
      </c>
      <c r="F29" s="355">
        <v>4100117871</v>
      </c>
      <c r="G29" s="354"/>
      <c r="H29" s="353" t="s">
        <v>2432</v>
      </c>
      <c r="I29" s="354"/>
      <c r="J29" s="355" t="s">
        <v>25</v>
      </c>
      <c r="K29" s="352"/>
      <c r="L29" s="27" t="s">
        <v>387</v>
      </c>
      <c r="M29" s="76">
        <v>90</v>
      </c>
      <c r="N29" s="218">
        <v>6.92</v>
      </c>
      <c r="O29" s="69">
        <v>41</v>
      </c>
    </row>
    <row r="30" spans="2:15" ht="15" customHeight="1" x14ac:dyDescent="0.25">
      <c r="B30" s="115"/>
      <c r="C30" s="351" t="s">
        <v>2430</v>
      </c>
      <c r="D30" s="352"/>
      <c r="E30" s="190" t="s">
        <v>2795</v>
      </c>
      <c r="F30" s="355">
        <v>4100117872</v>
      </c>
      <c r="G30" s="354"/>
      <c r="H30" s="353" t="s">
        <v>2432</v>
      </c>
      <c r="I30" s="354"/>
      <c r="J30" s="355" t="s">
        <v>53</v>
      </c>
      <c r="K30" s="352"/>
      <c r="L30" s="27" t="s">
        <v>387</v>
      </c>
      <c r="M30" s="76">
        <v>90</v>
      </c>
      <c r="N30" s="220"/>
      <c r="O30" s="69">
        <v>1</v>
      </c>
    </row>
    <row r="31" spans="2:15" ht="15" customHeight="1" x14ac:dyDescent="0.25">
      <c r="B31" s="199">
        <v>7</v>
      </c>
      <c r="C31" s="351" t="s">
        <v>480</v>
      </c>
      <c r="D31" s="352"/>
      <c r="E31" s="190" t="s">
        <v>2795</v>
      </c>
      <c r="F31" s="355">
        <v>4100117873</v>
      </c>
      <c r="G31" s="354"/>
      <c r="H31" s="353" t="s">
        <v>1468</v>
      </c>
      <c r="I31" s="354"/>
      <c r="J31" s="355" t="s">
        <v>25</v>
      </c>
      <c r="K31" s="352"/>
      <c r="L31" s="27" t="s">
        <v>387</v>
      </c>
      <c r="M31" s="76">
        <v>85</v>
      </c>
      <c r="N31" s="218">
        <v>9.16</v>
      </c>
      <c r="O31" s="69">
        <v>25</v>
      </c>
    </row>
    <row r="32" spans="2:15" ht="15" customHeight="1" x14ac:dyDescent="0.25">
      <c r="B32" s="115"/>
      <c r="C32" s="351" t="s">
        <v>480</v>
      </c>
      <c r="D32" s="352"/>
      <c r="E32" s="190" t="s">
        <v>2795</v>
      </c>
      <c r="F32" s="355">
        <v>4100117873</v>
      </c>
      <c r="G32" s="354"/>
      <c r="H32" s="353" t="s">
        <v>1468</v>
      </c>
      <c r="I32" s="354"/>
      <c r="J32" s="355" t="s">
        <v>25</v>
      </c>
      <c r="K32" s="352"/>
      <c r="L32" s="27" t="s">
        <v>387</v>
      </c>
      <c r="M32" s="76">
        <v>90</v>
      </c>
      <c r="N32" s="220"/>
      <c r="O32" s="69">
        <v>33</v>
      </c>
    </row>
    <row r="33" spans="2:15" ht="15" customHeight="1" x14ac:dyDescent="0.25">
      <c r="B33" s="199">
        <v>8</v>
      </c>
      <c r="C33" s="351" t="s">
        <v>480</v>
      </c>
      <c r="D33" s="352"/>
      <c r="E33" s="190" t="s">
        <v>2795</v>
      </c>
      <c r="F33" s="355">
        <v>4100117873</v>
      </c>
      <c r="G33" s="354"/>
      <c r="H33" s="353" t="s">
        <v>1468</v>
      </c>
      <c r="I33" s="354"/>
      <c r="J33" s="355" t="s">
        <v>25</v>
      </c>
      <c r="K33" s="352"/>
      <c r="L33" s="27" t="s">
        <v>387</v>
      </c>
      <c r="M33" s="76">
        <v>95</v>
      </c>
      <c r="N33" s="218">
        <v>10.84</v>
      </c>
      <c r="O33" s="69">
        <v>35</v>
      </c>
    </row>
    <row r="34" spans="2:15" ht="15" customHeight="1" x14ac:dyDescent="0.25">
      <c r="B34" s="18"/>
      <c r="C34" s="351" t="s">
        <v>480</v>
      </c>
      <c r="D34" s="352"/>
      <c r="E34" s="190" t="s">
        <v>2795</v>
      </c>
      <c r="F34" s="355">
        <v>4100117873</v>
      </c>
      <c r="G34" s="354"/>
      <c r="H34" s="353" t="s">
        <v>1468</v>
      </c>
      <c r="I34" s="354"/>
      <c r="J34" s="355" t="s">
        <v>25</v>
      </c>
      <c r="K34" s="352"/>
      <c r="L34" s="27" t="s">
        <v>387</v>
      </c>
      <c r="M34" s="76">
        <v>100</v>
      </c>
      <c r="N34" s="219"/>
      <c r="O34" s="69">
        <v>26</v>
      </c>
    </row>
    <row r="35" spans="2:15" ht="15" customHeight="1" x14ac:dyDescent="0.25">
      <c r="B35" s="199">
        <v>9</v>
      </c>
      <c r="C35" s="351" t="s">
        <v>480</v>
      </c>
      <c r="D35" s="352"/>
      <c r="E35" s="190" t="s">
        <v>2795</v>
      </c>
      <c r="F35" s="355">
        <v>4100117873</v>
      </c>
      <c r="G35" s="354"/>
      <c r="H35" s="353" t="s">
        <v>1468</v>
      </c>
      <c r="I35" s="354"/>
      <c r="J35" s="355" t="s">
        <v>25</v>
      </c>
      <c r="K35" s="352"/>
      <c r="L35" s="27" t="s">
        <v>622</v>
      </c>
      <c r="M35" s="76">
        <v>85</v>
      </c>
      <c r="N35" s="218">
        <v>12.14</v>
      </c>
      <c r="O35" s="69">
        <v>5</v>
      </c>
    </row>
    <row r="36" spans="2:15" ht="15" customHeight="1" x14ac:dyDescent="0.25">
      <c r="B36" s="18"/>
      <c r="C36" s="351" t="s">
        <v>480</v>
      </c>
      <c r="D36" s="352"/>
      <c r="E36" s="190" t="s">
        <v>2795</v>
      </c>
      <c r="F36" s="355">
        <v>4100117873</v>
      </c>
      <c r="G36" s="354"/>
      <c r="H36" s="353" t="s">
        <v>1468</v>
      </c>
      <c r="I36" s="354"/>
      <c r="J36" s="355" t="s">
        <v>25</v>
      </c>
      <c r="K36" s="352"/>
      <c r="L36" s="27" t="s">
        <v>622</v>
      </c>
      <c r="M36" s="76">
        <v>90</v>
      </c>
      <c r="N36" s="219"/>
      <c r="O36" s="69">
        <v>28</v>
      </c>
    </row>
    <row r="37" spans="2:15" ht="15" customHeight="1" x14ac:dyDescent="0.25">
      <c r="B37" s="18"/>
      <c r="C37" s="351" t="s">
        <v>480</v>
      </c>
      <c r="D37" s="352"/>
      <c r="E37" s="190" t="s">
        <v>2795</v>
      </c>
      <c r="F37" s="355">
        <v>4100117873</v>
      </c>
      <c r="G37" s="354"/>
      <c r="H37" s="353" t="s">
        <v>1468</v>
      </c>
      <c r="I37" s="354"/>
      <c r="J37" s="355" t="s">
        <v>25</v>
      </c>
      <c r="K37" s="352"/>
      <c r="L37" s="27" t="s">
        <v>622</v>
      </c>
      <c r="M37" s="76">
        <v>95</v>
      </c>
      <c r="N37" s="219"/>
      <c r="O37" s="69">
        <v>28</v>
      </c>
    </row>
    <row r="38" spans="2:15" ht="15" customHeight="1" x14ac:dyDescent="0.25">
      <c r="B38" s="115"/>
      <c r="C38" s="351" t="s">
        <v>480</v>
      </c>
      <c r="D38" s="352"/>
      <c r="E38" s="190" t="s">
        <v>2795</v>
      </c>
      <c r="F38" s="355">
        <v>4100117873</v>
      </c>
      <c r="G38" s="354"/>
      <c r="H38" s="353" t="s">
        <v>1468</v>
      </c>
      <c r="I38" s="354"/>
      <c r="J38" s="355" t="s">
        <v>25</v>
      </c>
      <c r="K38" s="352"/>
      <c r="L38" s="27" t="s">
        <v>622</v>
      </c>
      <c r="M38" s="76">
        <v>100</v>
      </c>
      <c r="N38" s="220"/>
      <c r="O38" s="69">
        <v>14</v>
      </c>
    </row>
    <row r="39" spans="2:15" ht="15" customHeight="1" x14ac:dyDescent="0.25">
      <c r="B39" s="124">
        <v>10</v>
      </c>
      <c r="C39" s="351" t="s">
        <v>747</v>
      </c>
      <c r="D39" s="352"/>
      <c r="E39" s="190" t="s">
        <v>2795</v>
      </c>
      <c r="F39" s="355">
        <v>4100117869</v>
      </c>
      <c r="G39" s="354"/>
      <c r="H39" s="353" t="s">
        <v>1457</v>
      </c>
      <c r="I39" s="354"/>
      <c r="J39" s="355" t="s">
        <v>25</v>
      </c>
      <c r="K39" s="352"/>
      <c r="L39" s="27" t="s">
        <v>387</v>
      </c>
      <c r="M39" s="76"/>
      <c r="N39" s="220">
        <v>10.42</v>
      </c>
      <c r="O39" s="69">
        <v>16</v>
      </c>
    </row>
    <row r="40" spans="2:15" ht="15" customHeight="1" x14ac:dyDescent="0.25">
      <c r="B40" s="124">
        <v>11</v>
      </c>
      <c r="C40" s="351" t="s">
        <v>747</v>
      </c>
      <c r="D40" s="352"/>
      <c r="E40" s="190" t="s">
        <v>2795</v>
      </c>
      <c r="F40" s="355">
        <v>4100117869</v>
      </c>
      <c r="G40" s="354"/>
      <c r="H40" s="353" t="s">
        <v>1457</v>
      </c>
      <c r="I40" s="354"/>
      <c r="J40" s="355" t="s">
        <v>25</v>
      </c>
      <c r="K40" s="352"/>
      <c r="L40" s="27" t="s">
        <v>387</v>
      </c>
      <c r="M40" s="76"/>
      <c r="N40" s="220">
        <v>10.42</v>
      </c>
      <c r="O40" s="69">
        <v>16</v>
      </c>
    </row>
    <row r="41" spans="2:15" ht="15" customHeight="1" x14ac:dyDescent="0.25">
      <c r="B41" s="124">
        <v>12</v>
      </c>
      <c r="C41" s="351" t="s">
        <v>747</v>
      </c>
      <c r="D41" s="352"/>
      <c r="E41" s="190" t="s">
        <v>2795</v>
      </c>
      <c r="F41" s="355">
        <v>4100117869</v>
      </c>
      <c r="G41" s="354"/>
      <c r="H41" s="353" t="s">
        <v>1457</v>
      </c>
      <c r="I41" s="354"/>
      <c r="J41" s="355" t="s">
        <v>25</v>
      </c>
      <c r="K41" s="352"/>
      <c r="L41" s="27" t="s">
        <v>387</v>
      </c>
      <c r="M41" s="76"/>
      <c r="N41" s="220">
        <v>10.42</v>
      </c>
      <c r="O41" s="69">
        <v>16</v>
      </c>
    </row>
    <row r="42" spans="2:15" ht="15" customHeight="1" x14ac:dyDescent="0.25">
      <c r="B42" s="124">
        <v>13</v>
      </c>
      <c r="C42" s="351" t="s">
        <v>747</v>
      </c>
      <c r="D42" s="352"/>
      <c r="E42" s="190" t="s">
        <v>2795</v>
      </c>
      <c r="F42" s="355">
        <v>4100117869</v>
      </c>
      <c r="G42" s="354"/>
      <c r="H42" s="353" t="s">
        <v>1457</v>
      </c>
      <c r="I42" s="354"/>
      <c r="J42" s="355" t="s">
        <v>25</v>
      </c>
      <c r="K42" s="352"/>
      <c r="L42" s="27" t="s">
        <v>387</v>
      </c>
      <c r="M42" s="76"/>
      <c r="N42" s="220">
        <v>10.42</v>
      </c>
      <c r="O42" s="69">
        <v>16</v>
      </c>
    </row>
    <row r="43" spans="2:15" ht="15" customHeight="1" x14ac:dyDescent="0.25">
      <c r="B43" s="124">
        <v>14</v>
      </c>
      <c r="C43" s="351" t="s">
        <v>747</v>
      </c>
      <c r="D43" s="352"/>
      <c r="E43" s="190" t="s">
        <v>2795</v>
      </c>
      <c r="F43" s="355">
        <v>4100117869</v>
      </c>
      <c r="G43" s="354"/>
      <c r="H43" s="353" t="s">
        <v>1457</v>
      </c>
      <c r="I43" s="354"/>
      <c r="J43" s="355" t="s">
        <v>25</v>
      </c>
      <c r="K43" s="352"/>
      <c r="L43" s="27" t="s">
        <v>387</v>
      </c>
      <c r="M43" s="76"/>
      <c r="N43" s="220">
        <v>10.42</v>
      </c>
      <c r="O43" s="69">
        <v>16</v>
      </c>
    </row>
    <row r="44" spans="2:15" ht="15" customHeight="1" x14ac:dyDescent="0.25">
      <c r="B44" s="124">
        <v>15</v>
      </c>
      <c r="C44" s="351" t="s">
        <v>747</v>
      </c>
      <c r="D44" s="352"/>
      <c r="E44" s="190" t="s">
        <v>2795</v>
      </c>
      <c r="F44" s="355">
        <v>4100117869</v>
      </c>
      <c r="G44" s="354"/>
      <c r="H44" s="353" t="s">
        <v>1457</v>
      </c>
      <c r="I44" s="354"/>
      <c r="J44" s="355" t="s">
        <v>25</v>
      </c>
      <c r="K44" s="352"/>
      <c r="L44" s="27" t="s">
        <v>387</v>
      </c>
      <c r="M44" s="76"/>
      <c r="N44" s="220">
        <v>10.42</v>
      </c>
      <c r="O44" s="69">
        <v>16</v>
      </c>
    </row>
    <row r="45" spans="2:15" ht="15" customHeight="1" x14ac:dyDescent="0.25">
      <c r="B45" s="124">
        <v>16</v>
      </c>
      <c r="C45" s="351" t="s">
        <v>747</v>
      </c>
      <c r="D45" s="352"/>
      <c r="E45" s="190" t="s">
        <v>2795</v>
      </c>
      <c r="F45" s="355">
        <v>4100117869</v>
      </c>
      <c r="G45" s="354"/>
      <c r="H45" s="353" t="s">
        <v>1457</v>
      </c>
      <c r="I45" s="354"/>
      <c r="J45" s="355" t="s">
        <v>25</v>
      </c>
      <c r="K45" s="352"/>
      <c r="L45" s="27" t="s">
        <v>387</v>
      </c>
      <c r="M45" s="76"/>
      <c r="N45" s="220">
        <v>6.48</v>
      </c>
      <c r="O45" s="69">
        <v>9</v>
      </c>
    </row>
    <row r="46" spans="2:15" ht="15" x14ac:dyDescent="0.25">
      <c r="B46" s="134" t="s">
        <v>37</v>
      </c>
      <c r="C46" s="50"/>
      <c r="D46" s="61"/>
      <c r="E46" s="145"/>
      <c r="F46" s="50"/>
      <c r="G46" s="62"/>
      <c r="H46" s="63"/>
      <c r="I46" s="62"/>
      <c r="J46" s="50"/>
      <c r="K46" s="61"/>
      <c r="L46" s="8"/>
      <c r="M46" s="50"/>
      <c r="N46" s="217">
        <f>SUM(N47:N62)+12.38</f>
        <v>119.89999999999999</v>
      </c>
      <c r="O46" s="90"/>
    </row>
    <row r="47" spans="2:15" ht="15" customHeight="1" x14ac:dyDescent="0.25">
      <c r="B47" s="124">
        <v>17</v>
      </c>
      <c r="C47" s="351" t="s">
        <v>2466</v>
      </c>
      <c r="D47" s="352"/>
      <c r="E47" s="190" t="s">
        <v>2795</v>
      </c>
      <c r="F47" s="355">
        <v>4100119861</v>
      </c>
      <c r="G47" s="354"/>
      <c r="H47" s="353" t="s">
        <v>2467</v>
      </c>
      <c r="I47" s="354"/>
      <c r="J47" s="355" t="s">
        <v>25</v>
      </c>
      <c r="K47" s="352"/>
      <c r="L47" s="27" t="s">
        <v>404</v>
      </c>
      <c r="M47" s="76"/>
      <c r="N47" s="221">
        <v>6.72</v>
      </c>
      <c r="O47" s="69">
        <v>10</v>
      </c>
    </row>
    <row r="48" spans="2:15" ht="15" customHeight="1" x14ac:dyDescent="0.25">
      <c r="B48" s="124">
        <v>18</v>
      </c>
      <c r="C48" s="351" t="s">
        <v>2466</v>
      </c>
      <c r="D48" s="352"/>
      <c r="E48" s="190" t="s">
        <v>2795</v>
      </c>
      <c r="F48" s="355">
        <v>4100119861</v>
      </c>
      <c r="G48" s="354"/>
      <c r="H48" s="353" t="s">
        <v>2467</v>
      </c>
      <c r="I48" s="354"/>
      <c r="J48" s="355" t="s">
        <v>25</v>
      </c>
      <c r="K48" s="352"/>
      <c r="L48" s="27" t="s">
        <v>404</v>
      </c>
      <c r="M48" s="76"/>
      <c r="N48" s="220">
        <v>6.72</v>
      </c>
      <c r="O48" s="69">
        <v>10</v>
      </c>
    </row>
    <row r="49" spans="2:15" ht="15" customHeight="1" x14ac:dyDescent="0.25">
      <c r="B49" s="124">
        <v>19</v>
      </c>
      <c r="C49" s="351" t="s">
        <v>2466</v>
      </c>
      <c r="D49" s="352"/>
      <c r="E49" s="190" t="s">
        <v>2795</v>
      </c>
      <c r="F49" s="355">
        <v>4100119861</v>
      </c>
      <c r="G49" s="354"/>
      <c r="H49" s="353" t="s">
        <v>2467</v>
      </c>
      <c r="I49" s="354"/>
      <c r="J49" s="355" t="s">
        <v>25</v>
      </c>
      <c r="K49" s="352"/>
      <c r="L49" s="27" t="s">
        <v>404</v>
      </c>
      <c r="M49" s="76"/>
      <c r="N49" s="221">
        <v>6.72</v>
      </c>
      <c r="O49" s="69">
        <v>10</v>
      </c>
    </row>
    <row r="50" spans="2:15" ht="15" customHeight="1" x14ac:dyDescent="0.25">
      <c r="B50" s="124">
        <v>20</v>
      </c>
      <c r="C50" s="351" t="s">
        <v>2466</v>
      </c>
      <c r="D50" s="352"/>
      <c r="E50" s="190" t="s">
        <v>2795</v>
      </c>
      <c r="F50" s="355">
        <v>4100119861</v>
      </c>
      <c r="G50" s="354"/>
      <c r="H50" s="353" t="s">
        <v>2467</v>
      </c>
      <c r="I50" s="354"/>
      <c r="J50" s="355" t="s">
        <v>25</v>
      </c>
      <c r="K50" s="352"/>
      <c r="L50" s="27" t="s">
        <v>404</v>
      </c>
      <c r="M50" s="76"/>
      <c r="N50" s="220">
        <v>6.72</v>
      </c>
      <c r="O50" s="69">
        <v>10</v>
      </c>
    </row>
    <row r="51" spans="2:15" ht="15" customHeight="1" x14ac:dyDescent="0.25">
      <c r="B51" s="124">
        <v>21</v>
      </c>
      <c r="C51" s="351" t="s">
        <v>2466</v>
      </c>
      <c r="D51" s="352"/>
      <c r="E51" s="190" t="s">
        <v>2795</v>
      </c>
      <c r="F51" s="355">
        <v>4100119861</v>
      </c>
      <c r="G51" s="354"/>
      <c r="H51" s="353" t="s">
        <v>2467</v>
      </c>
      <c r="I51" s="354"/>
      <c r="J51" s="355" t="s">
        <v>25</v>
      </c>
      <c r="K51" s="352"/>
      <c r="L51" s="27" t="s">
        <v>404</v>
      </c>
      <c r="M51" s="76"/>
      <c r="N51" s="221">
        <v>6.72</v>
      </c>
      <c r="O51" s="69">
        <v>10</v>
      </c>
    </row>
    <row r="52" spans="2:15" ht="15" customHeight="1" x14ac:dyDescent="0.25">
      <c r="B52" s="124">
        <v>22</v>
      </c>
      <c r="C52" s="351" t="s">
        <v>2466</v>
      </c>
      <c r="D52" s="352"/>
      <c r="E52" s="190" t="s">
        <v>2795</v>
      </c>
      <c r="F52" s="355">
        <v>4100119861</v>
      </c>
      <c r="G52" s="354"/>
      <c r="H52" s="353" t="s">
        <v>2467</v>
      </c>
      <c r="I52" s="354"/>
      <c r="J52" s="355" t="s">
        <v>25</v>
      </c>
      <c r="K52" s="352"/>
      <c r="L52" s="27" t="s">
        <v>404</v>
      </c>
      <c r="M52" s="76"/>
      <c r="N52" s="220">
        <v>6.72</v>
      </c>
      <c r="O52" s="69">
        <v>10</v>
      </c>
    </row>
    <row r="53" spans="2:15" ht="15" customHeight="1" x14ac:dyDescent="0.25">
      <c r="B53" s="124">
        <v>23</v>
      </c>
      <c r="C53" s="351" t="s">
        <v>2466</v>
      </c>
      <c r="D53" s="352"/>
      <c r="E53" s="190" t="s">
        <v>2795</v>
      </c>
      <c r="F53" s="355">
        <v>4100119861</v>
      </c>
      <c r="G53" s="354"/>
      <c r="H53" s="353" t="s">
        <v>2467</v>
      </c>
      <c r="I53" s="354"/>
      <c r="J53" s="355" t="s">
        <v>25</v>
      </c>
      <c r="K53" s="352"/>
      <c r="L53" s="27" t="s">
        <v>404</v>
      </c>
      <c r="M53" s="76"/>
      <c r="N53" s="221">
        <v>6.72</v>
      </c>
      <c r="O53" s="69">
        <v>10</v>
      </c>
    </row>
    <row r="54" spans="2:15" ht="15" customHeight="1" x14ac:dyDescent="0.25">
      <c r="B54" s="124">
        <v>24</v>
      </c>
      <c r="C54" s="351" t="s">
        <v>2466</v>
      </c>
      <c r="D54" s="352"/>
      <c r="E54" s="190" t="s">
        <v>2795</v>
      </c>
      <c r="F54" s="355">
        <v>4100119861</v>
      </c>
      <c r="G54" s="354"/>
      <c r="H54" s="353" t="s">
        <v>2467</v>
      </c>
      <c r="I54" s="354"/>
      <c r="J54" s="355" t="s">
        <v>25</v>
      </c>
      <c r="K54" s="352"/>
      <c r="L54" s="27" t="s">
        <v>404</v>
      </c>
      <c r="M54" s="76"/>
      <c r="N54" s="220">
        <v>6.72</v>
      </c>
      <c r="O54" s="69">
        <v>10</v>
      </c>
    </row>
    <row r="55" spans="2:15" ht="15" customHeight="1" x14ac:dyDescent="0.25">
      <c r="B55" s="124">
        <v>25</v>
      </c>
      <c r="C55" s="351" t="s">
        <v>2466</v>
      </c>
      <c r="D55" s="352"/>
      <c r="E55" s="190" t="s">
        <v>2795</v>
      </c>
      <c r="F55" s="355">
        <v>4100119861</v>
      </c>
      <c r="G55" s="354"/>
      <c r="H55" s="353" t="s">
        <v>2467</v>
      </c>
      <c r="I55" s="354"/>
      <c r="J55" s="355" t="s">
        <v>25</v>
      </c>
      <c r="K55" s="352"/>
      <c r="L55" s="27" t="s">
        <v>404</v>
      </c>
      <c r="M55" s="76"/>
      <c r="N55" s="221">
        <v>6.72</v>
      </c>
      <c r="O55" s="69">
        <v>10</v>
      </c>
    </row>
    <row r="56" spans="2:15" ht="15" customHeight="1" x14ac:dyDescent="0.25">
      <c r="B56" s="124">
        <v>26</v>
      </c>
      <c r="C56" s="351" t="s">
        <v>2466</v>
      </c>
      <c r="D56" s="352"/>
      <c r="E56" s="190" t="s">
        <v>2795</v>
      </c>
      <c r="F56" s="355">
        <v>4100119861</v>
      </c>
      <c r="G56" s="354"/>
      <c r="H56" s="353" t="s">
        <v>2467</v>
      </c>
      <c r="I56" s="354"/>
      <c r="J56" s="355" t="s">
        <v>25</v>
      </c>
      <c r="K56" s="352"/>
      <c r="L56" s="27" t="s">
        <v>404</v>
      </c>
      <c r="M56" s="76"/>
      <c r="N56" s="220">
        <v>6.72</v>
      </c>
      <c r="O56" s="69">
        <v>10</v>
      </c>
    </row>
    <row r="57" spans="2:15" ht="15" customHeight="1" x14ac:dyDescent="0.25">
      <c r="B57" s="124">
        <v>27</v>
      </c>
      <c r="C57" s="351" t="s">
        <v>2466</v>
      </c>
      <c r="D57" s="352"/>
      <c r="E57" s="190" t="s">
        <v>2795</v>
      </c>
      <c r="F57" s="355">
        <v>4100119861</v>
      </c>
      <c r="G57" s="354"/>
      <c r="H57" s="353" t="s">
        <v>2467</v>
      </c>
      <c r="I57" s="354"/>
      <c r="J57" s="355" t="s">
        <v>25</v>
      </c>
      <c r="K57" s="352"/>
      <c r="L57" s="27" t="s">
        <v>404</v>
      </c>
      <c r="M57" s="76"/>
      <c r="N57" s="221">
        <v>6.72</v>
      </c>
      <c r="O57" s="69">
        <v>10</v>
      </c>
    </row>
    <row r="58" spans="2:15" ht="15" customHeight="1" x14ac:dyDescent="0.25">
      <c r="B58" s="124">
        <v>28</v>
      </c>
      <c r="C58" s="351" t="s">
        <v>2466</v>
      </c>
      <c r="D58" s="352"/>
      <c r="E58" s="190" t="s">
        <v>2795</v>
      </c>
      <c r="F58" s="355">
        <v>4100119861</v>
      </c>
      <c r="G58" s="354"/>
      <c r="H58" s="353" t="s">
        <v>2467</v>
      </c>
      <c r="I58" s="354"/>
      <c r="J58" s="355" t="s">
        <v>25</v>
      </c>
      <c r="K58" s="352"/>
      <c r="L58" s="27" t="s">
        <v>404</v>
      </c>
      <c r="M58" s="76"/>
      <c r="N58" s="220">
        <v>6.72</v>
      </c>
      <c r="O58" s="69">
        <v>10</v>
      </c>
    </row>
    <row r="59" spans="2:15" ht="15" customHeight="1" x14ac:dyDescent="0.25">
      <c r="B59" s="124">
        <v>29</v>
      </c>
      <c r="C59" s="351" t="s">
        <v>2466</v>
      </c>
      <c r="D59" s="352"/>
      <c r="E59" s="190" t="s">
        <v>2795</v>
      </c>
      <c r="F59" s="355">
        <v>4100119861</v>
      </c>
      <c r="G59" s="354"/>
      <c r="H59" s="353" t="s">
        <v>2467</v>
      </c>
      <c r="I59" s="354"/>
      <c r="J59" s="355" t="s">
        <v>25</v>
      </c>
      <c r="K59" s="352"/>
      <c r="L59" s="27" t="s">
        <v>404</v>
      </c>
      <c r="M59" s="76"/>
      <c r="N59" s="221">
        <v>6.72</v>
      </c>
      <c r="O59" s="69">
        <v>10</v>
      </c>
    </row>
    <row r="60" spans="2:15" ht="15" customHeight="1" x14ac:dyDescent="0.25">
      <c r="B60" s="124">
        <v>30</v>
      </c>
      <c r="C60" s="351" t="s">
        <v>2466</v>
      </c>
      <c r="D60" s="352"/>
      <c r="E60" s="190" t="s">
        <v>2795</v>
      </c>
      <c r="F60" s="355">
        <v>4100119861</v>
      </c>
      <c r="G60" s="354"/>
      <c r="H60" s="353" t="s">
        <v>2467</v>
      </c>
      <c r="I60" s="354"/>
      <c r="J60" s="355" t="s">
        <v>25</v>
      </c>
      <c r="K60" s="352"/>
      <c r="L60" s="27" t="s">
        <v>404</v>
      </c>
      <c r="M60" s="76"/>
      <c r="N60" s="220">
        <v>6.72</v>
      </c>
      <c r="O60" s="69">
        <v>10</v>
      </c>
    </row>
    <row r="61" spans="2:15" ht="15" customHeight="1" x14ac:dyDescent="0.25">
      <c r="B61" s="124">
        <v>31</v>
      </c>
      <c r="C61" s="351" t="s">
        <v>2466</v>
      </c>
      <c r="D61" s="352"/>
      <c r="E61" s="190" t="s">
        <v>2795</v>
      </c>
      <c r="F61" s="355">
        <v>4100119861</v>
      </c>
      <c r="G61" s="354"/>
      <c r="H61" s="353" t="s">
        <v>2467</v>
      </c>
      <c r="I61" s="354"/>
      <c r="J61" s="355" t="s">
        <v>25</v>
      </c>
      <c r="K61" s="352"/>
      <c r="L61" s="27" t="s">
        <v>404</v>
      </c>
      <c r="M61" s="76"/>
      <c r="N61" s="221">
        <v>6.72</v>
      </c>
      <c r="O61" s="69">
        <v>10</v>
      </c>
    </row>
    <row r="62" spans="2:15" ht="15" customHeight="1" x14ac:dyDescent="0.25">
      <c r="B62" s="124">
        <v>32</v>
      </c>
      <c r="C62" s="351" t="s">
        <v>2466</v>
      </c>
      <c r="D62" s="352"/>
      <c r="E62" s="190" t="s">
        <v>2795</v>
      </c>
      <c r="F62" s="355">
        <v>4100119861</v>
      </c>
      <c r="G62" s="354"/>
      <c r="H62" s="353" t="s">
        <v>2467</v>
      </c>
      <c r="I62" s="354"/>
      <c r="J62" s="355" t="s">
        <v>25</v>
      </c>
      <c r="K62" s="352"/>
      <c r="L62" s="27" t="s">
        <v>404</v>
      </c>
      <c r="M62" s="76"/>
      <c r="N62" s="220">
        <v>6.72</v>
      </c>
      <c r="O62" s="69">
        <v>10</v>
      </c>
    </row>
    <row r="63" spans="2:15" ht="15" x14ac:dyDescent="0.25">
      <c r="B63" s="134" t="s">
        <v>56</v>
      </c>
      <c r="C63" s="50"/>
      <c r="D63" s="61"/>
      <c r="E63" s="145"/>
      <c r="F63" s="50"/>
      <c r="G63" s="62"/>
      <c r="H63" s="63"/>
      <c r="I63" s="62"/>
      <c r="J63" s="50"/>
      <c r="K63" s="61"/>
      <c r="L63" s="8"/>
      <c r="M63" s="50"/>
      <c r="N63" s="217">
        <f>SUM(N64:N79)+9.9</f>
        <v>113.9</v>
      </c>
      <c r="O63" s="90"/>
    </row>
    <row r="64" spans="2:15" ht="15" customHeight="1" x14ac:dyDescent="0.25">
      <c r="B64" s="124">
        <v>33</v>
      </c>
      <c r="C64" s="351" t="s">
        <v>2466</v>
      </c>
      <c r="D64" s="352"/>
      <c r="E64" s="190" t="s">
        <v>2795</v>
      </c>
      <c r="F64" s="355">
        <v>4100119861</v>
      </c>
      <c r="G64" s="354"/>
      <c r="H64" s="353" t="s">
        <v>2467</v>
      </c>
      <c r="I64" s="354"/>
      <c r="J64" s="355" t="s">
        <v>25</v>
      </c>
      <c r="K64" s="352"/>
      <c r="L64" s="27" t="s">
        <v>404</v>
      </c>
      <c r="M64" s="76"/>
      <c r="N64" s="221">
        <v>6.72</v>
      </c>
      <c r="O64" s="69">
        <v>10</v>
      </c>
    </row>
    <row r="65" spans="2:15" ht="15" customHeight="1" x14ac:dyDescent="0.25">
      <c r="B65" s="124">
        <v>34</v>
      </c>
      <c r="C65" s="351" t="s">
        <v>2466</v>
      </c>
      <c r="D65" s="352"/>
      <c r="E65" s="190" t="s">
        <v>2795</v>
      </c>
      <c r="F65" s="355">
        <v>4100119861</v>
      </c>
      <c r="G65" s="354"/>
      <c r="H65" s="353" t="s">
        <v>2467</v>
      </c>
      <c r="I65" s="354"/>
      <c r="J65" s="355" t="s">
        <v>25</v>
      </c>
      <c r="K65" s="352"/>
      <c r="L65" s="27" t="s">
        <v>404</v>
      </c>
      <c r="M65" s="76"/>
      <c r="N65" s="220">
        <v>6.72</v>
      </c>
      <c r="O65" s="69">
        <v>10</v>
      </c>
    </row>
    <row r="66" spans="2:15" ht="15" customHeight="1" x14ac:dyDescent="0.25">
      <c r="B66" s="124">
        <v>35</v>
      </c>
      <c r="C66" s="351" t="s">
        <v>2466</v>
      </c>
      <c r="D66" s="352"/>
      <c r="E66" s="190" t="s">
        <v>2795</v>
      </c>
      <c r="F66" s="355">
        <v>4100119861</v>
      </c>
      <c r="G66" s="354"/>
      <c r="H66" s="353" t="s">
        <v>2467</v>
      </c>
      <c r="I66" s="354"/>
      <c r="J66" s="355" t="s">
        <v>25</v>
      </c>
      <c r="K66" s="352"/>
      <c r="L66" s="27" t="s">
        <v>404</v>
      </c>
      <c r="M66" s="76"/>
      <c r="N66" s="221">
        <v>6.72</v>
      </c>
      <c r="O66" s="69">
        <v>10</v>
      </c>
    </row>
    <row r="67" spans="2:15" ht="15" customHeight="1" x14ac:dyDescent="0.25">
      <c r="B67" s="124">
        <v>36</v>
      </c>
      <c r="C67" s="351" t="s">
        <v>2466</v>
      </c>
      <c r="D67" s="352"/>
      <c r="E67" s="190" t="s">
        <v>2795</v>
      </c>
      <c r="F67" s="355">
        <v>4100119861</v>
      </c>
      <c r="G67" s="354"/>
      <c r="H67" s="353" t="s">
        <v>2467</v>
      </c>
      <c r="I67" s="354"/>
      <c r="J67" s="355" t="s">
        <v>25</v>
      </c>
      <c r="K67" s="352"/>
      <c r="L67" s="27" t="s">
        <v>404</v>
      </c>
      <c r="M67" s="76"/>
      <c r="N67" s="220">
        <v>6.72</v>
      </c>
      <c r="O67" s="69">
        <v>10</v>
      </c>
    </row>
    <row r="68" spans="2:15" ht="15" customHeight="1" x14ac:dyDescent="0.25">
      <c r="B68" s="124">
        <v>37</v>
      </c>
      <c r="C68" s="351" t="s">
        <v>2466</v>
      </c>
      <c r="D68" s="352"/>
      <c r="E68" s="190" t="s">
        <v>2795</v>
      </c>
      <c r="F68" s="355">
        <v>4100119861</v>
      </c>
      <c r="G68" s="354"/>
      <c r="H68" s="353" t="s">
        <v>2467</v>
      </c>
      <c r="I68" s="354"/>
      <c r="J68" s="355" t="s">
        <v>25</v>
      </c>
      <c r="K68" s="352"/>
      <c r="L68" s="27" t="s">
        <v>404</v>
      </c>
      <c r="M68" s="76"/>
      <c r="N68" s="221">
        <v>6.72</v>
      </c>
      <c r="O68" s="69">
        <v>10</v>
      </c>
    </row>
    <row r="69" spans="2:15" ht="15" customHeight="1" x14ac:dyDescent="0.25">
      <c r="B69" s="124">
        <v>38</v>
      </c>
      <c r="C69" s="351" t="s">
        <v>2466</v>
      </c>
      <c r="D69" s="352"/>
      <c r="E69" s="190" t="s">
        <v>2795</v>
      </c>
      <c r="F69" s="355">
        <v>4100119861</v>
      </c>
      <c r="G69" s="354"/>
      <c r="H69" s="353" t="s">
        <v>2467</v>
      </c>
      <c r="I69" s="354"/>
      <c r="J69" s="355" t="s">
        <v>25</v>
      </c>
      <c r="K69" s="352"/>
      <c r="L69" s="27" t="s">
        <v>404</v>
      </c>
      <c r="M69" s="76"/>
      <c r="N69" s="220">
        <v>6.72</v>
      </c>
      <c r="O69" s="69">
        <v>10</v>
      </c>
    </row>
    <row r="70" spans="2:15" ht="15" customHeight="1" x14ac:dyDescent="0.25">
      <c r="B70" s="124">
        <v>39</v>
      </c>
      <c r="C70" s="351" t="s">
        <v>2466</v>
      </c>
      <c r="D70" s="352"/>
      <c r="E70" s="190" t="s">
        <v>2795</v>
      </c>
      <c r="F70" s="355">
        <v>4100119861</v>
      </c>
      <c r="G70" s="354"/>
      <c r="H70" s="353" t="s">
        <v>2467</v>
      </c>
      <c r="I70" s="354"/>
      <c r="J70" s="355" t="s">
        <v>25</v>
      </c>
      <c r="K70" s="352"/>
      <c r="L70" s="27" t="s">
        <v>404</v>
      </c>
      <c r="M70" s="76"/>
      <c r="N70" s="221">
        <v>6.72</v>
      </c>
      <c r="O70" s="69">
        <v>10</v>
      </c>
    </row>
    <row r="71" spans="2:15" ht="15" customHeight="1" x14ac:dyDescent="0.25">
      <c r="B71" s="124">
        <v>40</v>
      </c>
      <c r="C71" s="351" t="s">
        <v>2466</v>
      </c>
      <c r="D71" s="352"/>
      <c r="E71" s="190" t="s">
        <v>2795</v>
      </c>
      <c r="F71" s="355">
        <v>4100119861</v>
      </c>
      <c r="G71" s="354"/>
      <c r="H71" s="353" t="s">
        <v>2467</v>
      </c>
      <c r="I71" s="354"/>
      <c r="J71" s="355" t="s">
        <v>25</v>
      </c>
      <c r="K71" s="352"/>
      <c r="L71" s="27" t="s">
        <v>404</v>
      </c>
      <c r="M71" s="76"/>
      <c r="N71" s="220">
        <v>6.72</v>
      </c>
      <c r="O71" s="69">
        <v>10</v>
      </c>
    </row>
    <row r="72" spans="2:15" ht="15" customHeight="1" x14ac:dyDescent="0.25">
      <c r="B72" s="124">
        <v>41</v>
      </c>
      <c r="C72" s="351" t="s">
        <v>2466</v>
      </c>
      <c r="D72" s="352"/>
      <c r="E72" s="190" t="s">
        <v>2795</v>
      </c>
      <c r="F72" s="355">
        <v>4100119861</v>
      </c>
      <c r="G72" s="354"/>
      <c r="H72" s="353" t="s">
        <v>2467</v>
      </c>
      <c r="I72" s="354"/>
      <c r="J72" s="355" t="s">
        <v>25</v>
      </c>
      <c r="K72" s="352"/>
      <c r="L72" s="27" t="s">
        <v>404</v>
      </c>
      <c r="M72" s="76"/>
      <c r="N72" s="221">
        <v>6.72</v>
      </c>
      <c r="O72" s="69">
        <v>10</v>
      </c>
    </row>
    <row r="73" spans="2:15" ht="15" customHeight="1" x14ac:dyDescent="0.25">
      <c r="B73" s="124">
        <v>42</v>
      </c>
      <c r="C73" s="351" t="s">
        <v>2466</v>
      </c>
      <c r="D73" s="352"/>
      <c r="E73" s="190" t="s">
        <v>2795</v>
      </c>
      <c r="F73" s="355">
        <v>4100119861</v>
      </c>
      <c r="G73" s="354"/>
      <c r="H73" s="353" t="s">
        <v>2467</v>
      </c>
      <c r="I73" s="354"/>
      <c r="J73" s="355" t="s">
        <v>25</v>
      </c>
      <c r="K73" s="352"/>
      <c r="L73" s="27" t="s">
        <v>404</v>
      </c>
      <c r="M73" s="76"/>
      <c r="N73" s="220">
        <v>6.72</v>
      </c>
      <c r="O73" s="69">
        <v>10</v>
      </c>
    </row>
    <row r="74" spans="2:15" ht="15" customHeight="1" x14ac:dyDescent="0.25">
      <c r="B74" s="124">
        <v>43</v>
      </c>
      <c r="C74" s="351" t="s">
        <v>2466</v>
      </c>
      <c r="D74" s="352"/>
      <c r="E74" s="190" t="s">
        <v>2795</v>
      </c>
      <c r="F74" s="355">
        <v>4100119861</v>
      </c>
      <c r="G74" s="354"/>
      <c r="H74" s="353" t="s">
        <v>2467</v>
      </c>
      <c r="I74" s="354"/>
      <c r="J74" s="355" t="s">
        <v>25</v>
      </c>
      <c r="K74" s="352"/>
      <c r="L74" s="27" t="s">
        <v>404</v>
      </c>
      <c r="M74" s="76"/>
      <c r="N74" s="221">
        <v>6.72</v>
      </c>
      <c r="O74" s="69">
        <v>10</v>
      </c>
    </row>
    <row r="75" spans="2:15" ht="15" customHeight="1" x14ac:dyDescent="0.25">
      <c r="B75" s="124">
        <v>44</v>
      </c>
      <c r="C75" s="351" t="s">
        <v>2466</v>
      </c>
      <c r="D75" s="352"/>
      <c r="E75" s="190" t="s">
        <v>2795</v>
      </c>
      <c r="F75" s="355">
        <v>4100119861</v>
      </c>
      <c r="G75" s="354"/>
      <c r="H75" s="353" t="s">
        <v>2467</v>
      </c>
      <c r="I75" s="354"/>
      <c r="J75" s="355" t="s">
        <v>25</v>
      </c>
      <c r="K75" s="352"/>
      <c r="L75" s="27" t="s">
        <v>404</v>
      </c>
      <c r="M75" s="76"/>
      <c r="N75" s="220">
        <v>6.72</v>
      </c>
      <c r="O75" s="69">
        <v>10</v>
      </c>
    </row>
    <row r="76" spans="2:15" ht="15" customHeight="1" x14ac:dyDescent="0.25">
      <c r="B76" s="124">
        <v>45</v>
      </c>
      <c r="C76" s="351" t="s">
        <v>2466</v>
      </c>
      <c r="D76" s="352"/>
      <c r="E76" s="190" t="s">
        <v>2795</v>
      </c>
      <c r="F76" s="355">
        <v>4100119861</v>
      </c>
      <c r="G76" s="354"/>
      <c r="H76" s="353" t="s">
        <v>2467</v>
      </c>
      <c r="I76" s="354"/>
      <c r="J76" s="355" t="s">
        <v>25</v>
      </c>
      <c r="K76" s="352"/>
      <c r="L76" s="27" t="s">
        <v>404</v>
      </c>
      <c r="M76" s="76"/>
      <c r="N76" s="221">
        <v>6.72</v>
      </c>
      <c r="O76" s="69">
        <v>10</v>
      </c>
    </row>
    <row r="77" spans="2:15" ht="15" customHeight="1" x14ac:dyDescent="0.25">
      <c r="B77" s="124">
        <v>46</v>
      </c>
      <c r="C77" s="351" t="s">
        <v>2466</v>
      </c>
      <c r="D77" s="352"/>
      <c r="E77" s="190" t="s">
        <v>2795</v>
      </c>
      <c r="F77" s="355">
        <v>4100119861</v>
      </c>
      <c r="G77" s="354"/>
      <c r="H77" s="353" t="s">
        <v>2467</v>
      </c>
      <c r="I77" s="354"/>
      <c r="J77" s="355" t="s">
        <v>25</v>
      </c>
      <c r="K77" s="352"/>
      <c r="L77" s="27" t="s">
        <v>404</v>
      </c>
      <c r="M77" s="76"/>
      <c r="N77" s="220">
        <v>6.72</v>
      </c>
      <c r="O77" s="69">
        <v>10</v>
      </c>
    </row>
    <row r="78" spans="2:15" ht="15" customHeight="1" x14ac:dyDescent="0.25">
      <c r="B78" s="124">
        <v>47</v>
      </c>
      <c r="C78" s="351" t="s">
        <v>2466</v>
      </c>
      <c r="D78" s="352"/>
      <c r="E78" s="190" t="s">
        <v>2795</v>
      </c>
      <c r="F78" s="355">
        <v>4100119861</v>
      </c>
      <c r="G78" s="354"/>
      <c r="H78" s="353" t="s">
        <v>2467</v>
      </c>
      <c r="I78" s="354"/>
      <c r="J78" s="355" t="s">
        <v>25</v>
      </c>
      <c r="K78" s="352"/>
      <c r="L78" s="27" t="s">
        <v>404</v>
      </c>
      <c r="M78" s="76"/>
      <c r="N78" s="219">
        <v>5.74</v>
      </c>
      <c r="O78" s="69">
        <v>8</v>
      </c>
    </row>
    <row r="79" spans="2:15" ht="15" customHeight="1" x14ac:dyDescent="0.25">
      <c r="B79" s="199">
        <v>48</v>
      </c>
      <c r="C79" s="351" t="s">
        <v>2466</v>
      </c>
      <c r="D79" s="352"/>
      <c r="E79" s="190" t="s">
        <v>2796</v>
      </c>
      <c r="F79" s="355">
        <v>4100116455</v>
      </c>
      <c r="G79" s="354"/>
      <c r="H79" s="353" t="s">
        <v>2791</v>
      </c>
      <c r="I79" s="354"/>
      <c r="J79" s="355" t="s">
        <v>1735</v>
      </c>
      <c r="K79" s="352"/>
      <c r="L79" s="27" t="s">
        <v>2683</v>
      </c>
      <c r="M79" s="76"/>
      <c r="N79" s="218">
        <v>4.18</v>
      </c>
      <c r="O79" s="69">
        <v>3</v>
      </c>
    </row>
    <row r="80" spans="2:15" ht="15" customHeight="1" x14ac:dyDescent="0.25">
      <c r="B80" s="115"/>
      <c r="C80" s="351" t="s">
        <v>2466</v>
      </c>
      <c r="D80" s="352"/>
      <c r="E80" s="190" t="s">
        <v>2795</v>
      </c>
      <c r="F80" s="355">
        <v>4100116440</v>
      </c>
      <c r="G80" s="354"/>
      <c r="H80" s="353" t="s">
        <v>2791</v>
      </c>
      <c r="I80" s="354"/>
      <c r="J80" s="355" t="s">
        <v>53</v>
      </c>
      <c r="K80" s="352"/>
      <c r="L80" s="27" t="s">
        <v>2683</v>
      </c>
      <c r="M80" s="76"/>
      <c r="N80" s="220"/>
      <c r="O80" s="69">
        <v>2</v>
      </c>
    </row>
    <row r="81" spans="2:15" ht="15" customHeight="1" x14ac:dyDescent="0.25">
      <c r="B81" s="88"/>
      <c r="C81" s="351"/>
      <c r="D81" s="352"/>
      <c r="E81" s="214"/>
      <c r="F81" s="355"/>
      <c r="G81" s="354"/>
      <c r="H81" s="353"/>
      <c r="I81" s="354"/>
      <c r="J81" s="355"/>
      <c r="K81" s="352"/>
      <c r="L81" s="27"/>
      <c r="M81" s="76"/>
      <c r="N81" s="220"/>
      <c r="O81" s="69"/>
    </row>
    <row r="82" spans="2:15" ht="15" x14ac:dyDescent="0.25">
      <c r="B82" s="20"/>
      <c r="C82" s="168"/>
      <c r="D82" s="41"/>
      <c r="E82" s="41"/>
      <c r="F82" s="41"/>
      <c r="G82" s="41"/>
      <c r="H82" s="41"/>
      <c r="J82" s="20"/>
      <c r="K82" s="45"/>
      <c r="L82" s="1"/>
      <c r="M82" s="20"/>
      <c r="N82" s="222">
        <f>SUM(N18:N45)+SUM(N47:N62)+SUM(N64:N80)</f>
        <v>358.78</v>
      </c>
    </row>
    <row r="83" spans="2:15" ht="15.75" x14ac:dyDescent="0.25">
      <c r="B83" s="356" t="s">
        <v>29</v>
      </c>
      <c r="C83" s="357"/>
      <c r="D83" s="357"/>
      <c r="E83" s="357"/>
      <c r="F83" s="357"/>
      <c r="G83" s="357"/>
      <c r="H83" s="357"/>
      <c r="I83" s="357"/>
      <c r="J83" s="357"/>
      <c r="K83" s="357"/>
      <c r="L83" s="357"/>
      <c r="M83" s="227"/>
      <c r="N83" s="223"/>
      <c r="O83" s="228">
        <f>SUM(O18:O81)</f>
        <v>987</v>
      </c>
    </row>
    <row r="84" spans="2:15" ht="15" x14ac:dyDescent="0.25">
      <c r="B84" s="20"/>
      <c r="C84" s="20"/>
      <c r="D84" s="45"/>
      <c r="E84" s="45"/>
      <c r="F84" s="20"/>
      <c r="H84" s="3"/>
      <c r="J84" s="20"/>
      <c r="K84" s="45"/>
      <c r="L84" s="1"/>
      <c r="M84" s="20"/>
      <c r="N84" s="224"/>
    </row>
    <row r="85" spans="2:15" ht="15" customHeight="1" x14ac:dyDescent="0.25">
      <c r="B85" s="1"/>
      <c r="C85" s="1" t="s">
        <v>49</v>
      </c>
      <c r="D85" s="1" t="s">
        <v>2821</v>
      </c>
      <c r="H85" s="1"/>
      <c r="I85" s="1"/>
      <c r="J85" s="1"/>
      <c r="K85" s="1"/>
      <c r="L85" s="1"/>
      <c r="M85" s="20"/>
      <c r="N85" s="20"/>
    </row>
    <row r="86" spans="2:15" ht="15" x14ac:dyDescent="0.25">
      <c r="B86" s="1"/>
      <c r="C86" s="1" t="s">
        <v>2822</v>
      </c>
      <c r="D86" s="23"/>
      <c r="E86" s="23"/>
      <c r="F86" s="1"/>
      <c r="G86" s="1"/>
      <c r="H86" s="1"/>
      <c r="I86" s="1"/>
      <c r="J86" s="1"/>
      <c r="K86" s="1"/>
      <c r="L86" s="1"/>
      <c r="M86" s="20"/>
      <c r="N86" s="20"/>
    </row>
    <row r="87" spans="2:15" ht="15" x14ac:dyDescent="0.25">
      <c r="B87" s="1"/>
      <c r="C87" s="1" t="s">
        <v>2798</v>
      </c>
      <c r="D87" s="3"/>
      <c r="E87" s="3"/>
      <c r="F87" s="1"/>
      <c r="G87" s="1"/>
      <c r="H87" s="1"/>
      <c r="I87" s="1"/>
      <c r="J87" s="1"/>
      <c r="K87" s="1"/>
      <c r="L87" s="1"/>
      <c r="M87" s="20"/>
      <c r="N87" s="20"/>
    </row>
    <row r="88" spans="2:15" ht="15" x14ac:dyDescent="0.25">
      <c r="B88" s="1"/>
      <c r="C88" s="1" t="s">
        <v>2797</v>
      </c>
      <c r="D88" s="23"/>
      <c r="E88" s="23"/>
      <c r="F88" s="1"/>
      <c r="G88" s="1"/>
      <c r="H88" s="1"/>
      <c r="I88" s="1"/>
      <c r="J88" s="1"/>
      <c r="K88" s="1"/>
      <c r="L88" s="1"/>
      <c r="M88" s="20"/>
      <c r="N88" s="20"/>
    </row>
    <row r="89" spans="2:15" ht="15" x14ac:dyDescent="0.25">
      <c r="B89" s="1"/>
      <c r="C89" s="1" t="s">
        <v>154</v>
      </c>
      <c r="D89" s="1"/>
      <c r="E89" s="1"/>
      <c r="F89" s="1"/>
      <c r="G89" s="1"/>
      <c r="H89" s="1"/>
      <c r="I89" s="1"/>
      <c r="J89" s="1"/>
      <c r="K89" s="1"/>
      <c r="L89" s="1"/>
      <c r="M89" s="20"/>
      <c r="N89" s="20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0"/>
      <c r="N90" s="20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0"/>
      <c r="N91" s="20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0"/>
      <c r="N92" s="20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0"/>
      <c r="N93" s="20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0"/>
      <c r="N94" s="20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0"/>
      <c r="N95" s="20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0"/>
      <c r="N96" s="20"/>
    </row>
    <row r="97" spans="2:14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0"/>
      <c r="N97" s="20"/>
    </row>
    <row r="98" spans="2:14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0"/>
      <c r="N98" s="20"/>
    </row>
    <row r="99" spans="2:14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0"/>
      <c r="N99" s="20"/>
    </row>
    <row r="100" spans="2:14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0"/>
      <c r="N100" s="20"/>
    </row>
    <row r="101" spans="2:14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0"/>
      <c r="N101" s="20"/>
    </row>
    <row r="102" spans="2:14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0"/>
      <c r="N102" s="20"/>
    </row>
    <row r="103" spans="2:14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0"/>
      <c r="N103" s="20"/>
    </row>
    <row r="104" spans="2:14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0"/>
      <c r="N104" s="20"/>
    </row>
    <row r="105" spans="2:14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0"/>
      <c r="N105" s="20"/>
    </row>
    <row r="106" spans="2:14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0"/>
      <c r="N106" s="20"/>
    </row>
    <row r="107" spans="2:14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0"/>
      <c r="N107" s="20"/>
    </row>
    <row r="108" spans="2:14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0"/>
      <c r="N108" s="20"/>
    </row>
    <row r="109" spans="2:14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0"/>
      <c r="N109" s="20"/>
    </row>
    <row r="353" ht="8.25" customHeight="1" x14ac:dyDescent="0.2"/>
    <row r="355" ht="8.25" customHeight="1" x14ac:dyDescent="0.2"/>
    <row r="357" ht="9" customHeight="1" x14ac:dyDescent="0.2"/>
    <row r="359" ht="7.5" customHeight="1" x14ac:dyDescent="0.2"/>
    <row r="361" ht="6.75" customHeight="1" x14ac:dyDescent="0.2"/>
    <row r="363" ht="7.5" customHeight="1" x14ac:dyDescent="0.2"/>
    <row r="365" ht="9" customHeight="1" x14ac:dyDescent="0.2"/>
    <row r="367" ht="7.5" customHeight="1" x14ac:dyDescent="0.2"/>
    <row r="369" ht="8.25" customHeight="1" x14ac:dyDescent="0.2"/>
  </sheetData>
  <autoFilter ref="B16:O41" xr:uid="{00000000-0009-0000-0000-000013000000}">
    <filterColumn colId="0" showButton="0"/>
    <filterColumn colId="1" showButton="0"/>
    <filterColumn colId="4" showButton="0"/>
    <filterColumn colId="6" showButton="0"/>
    <filterColumn colId="8" showButton="0"/>
  </autoFilter>
  <mergeCells count="255">
    <mergeCell ref="C18:D18"/>
    <mergeCell ref="F18:G18"/>
    <mergeCell ref="H18:I18"/>
    <mergeCell ref="J18:K18"/>
    <mergeCell ref="E12:F12"/>
    <mergeCell ref="M14:N14"/>
    <mergeCell ref="C16:D16"/>
    <mergeCell ref="F16:G16"/>
    <mergeCell ref="H16:I16"/>
    <mergeCell ref="J16:K16"/>
    <mergeCell ref="C81:D81"/>
    <mergeCell ref="F81:G81"/>
    <mergeCell ref="H81:I81"/>
    <mergeCell ref="J81:K81"/>
    <mergeCell ref="B83:L83"/>
    <mergeCell ref="C39:D39"/>
    <mergeCell ref="F39:G39"/>
    <mergeCell ref="H39:I39"/>
    <mergeCell ref="J39:K39"/>
    <mergeCell ref="C41:D41"/>
    <mergeCell ref="F41:G41"/>
    <mergeCell ref="H41:I41"/>
    <mergeCell ref="J41:K41"/>
    <mergeCell ref="C40:D40"/>
    <mergeCell ref="F40:G40"/>
    <mergeCell ref="H40:I40"/>
    <mergeCell ref="J40:K40"/>
    <mergeCell ref="C42:D42"/>
    <mergeCell ref="F42:G42"/>
    <mergeCell ref="H42:I42"/>
    <mergeCell ref="J42:K42"/>
    <mergeCell ref="C45:D45"/>
    <mergeCell ref="F45:G45"/>
    <mergeCell ref="H45:I45"/>
    <mergeCell ref="C21:D21"/>
    <mergeCell ref="F21:G21"/>
    <mergeCell ref="H21:I21"/>
    <mergeCell ref="J21:K21"/>
    <mergeCell ref="C22:D22"/>
    <mergeCell ref="F22:G22"/>
    <mergeCell ref="H22:I22"/>
    <mergeCell ref="J22:K22"/>
    <mergeCell ref="C19:D19"/>
    <mergeCell ref="F19:G19"/>
    <mergeCell ref="H19:I19"/>
    <mergeCell ref="J19:K19"/>
    <mergeCell ref="C20:D20"/>
    <mergeCell ref="F20:G20"/>
    <mergeCell ref="H20:I20"/>
    <mergeCell ref="J20:K20"/>
    <mergeCell ref="C23:D23"/>
    <mergeCell ref="F23:G23"/>
    <mergeCell ref="H23:I23"/>
    <mergeCell ref="J23:K23"/>
    <mergeCell ref="C24:D24"/>
    <mergeCell ref="F24:G24"/>
    <mergeCell ref="H24:I24"/>
    <mergeCell ref="J24:K24"/>
    <mergeCell ref="C25:D25"/>
    <mergeCell ref="F25:G25"/>
    <mergeCell ref="H25:I25"/>
    <mergeCell ref="J25:K25"/>
    <mergeCell ref="C26:D26"/>
    <mergeCell ref="F26:G26"/>
    <mergeCell ref="H26:I26"/>
    <mergeCell ref="J26:K26"/>
    <mergeCell ref="C27:D27"/>
    <mergeCell ref="F27:G27"/>
    <mergeCell ref="H27:I27"/>
    <mergeCell ref="J27:K27"/>
    <mergeCell ref="C28:D28"/>
    <mergeCell ref="F28:G28"/>
    <mergeCell ref="H28:I28"/>
    <mergeCell ref="J28:K28"/>
    <mergeCell ref="C29:D29"/>
    <mergeCell ref="F29:G29"/>
    <mergeCell ref="H29:I29"/>
    <mergeCell ref="J29:K29"/>
    <mergeCell ref="C30:D30"/>
    <mergeCell ref="F30:G30"/>
    <mergeCell ref="H30:I30"/>
    <mergeCell ref="J30:K30"/>
    <mergeCell ref="C31:D31"/>
    <mergeCell ref="F31:G31"/>
    <mergeCell ref="H31:I31"/>
    <mergeCell ref="J31:K31"/>
    <mergeCell ref="C32:D32"/>
    <mergeCell ref="F32:G32"/>
    <mergeCell ref="H32:I32"/>
    <mergeCell ref="J32:K32"/>
    <mergeCell ref="C33:D33"/>
    <mergeCell ref="F33:G33"/>
    <mergeCell ref="H33:I33"/>
    <mergeCell ref="J33:K33"/>
    <mergeCell ref="C34:D34"/>
    <mergeCell ref="F34:G34"/>
    <mergeCell ref="H34:I34"/>
    <mergeCell ref="J34:K34"/>
    <mergeCell ref="C37:D37"/>
    <mergeCell ref="F37:G37"/>
    <mergeCell ref="H37:I37"/>
    <mergeCell ref="J37:K37"/>
    <mergeCell ref="C38:D38"/>
    <mergeCell ref="F38:G38"/>
    <mergeCell ref="H38:I38"/>
    <mergeCell ref="J38:K38"/>
    <mergeCell ref="C35:D35"/>
    <mergeCell ref="F35:G35"/>
    <mergeCell ref="H35:I35"/>
    <mergeCell ref="J35:K35"/>
    <mergeCell ref="C36:D36"/>
    <mergeCell ref="F36:G36"/>
    <mergeCell ref="H36:I36"/>
    <mergeCell ref="J36:K36"/>
    <mergeCell ref="J45:K45"/>
    <mergeCell ref="C43:D43"/>
    <mergeCell ref="F43:G43"/>
    <mergeCell ref="H43:I43"/>
    <mergeCell ref="J43:K43"/>
    <mergeCell ref="C44:D44"/>
    <mergeCell ref="F44:G44"/>
    <mergeCell ref="H44:I44"/>
    <mergeCell ref="J44:K44"/>
    <mergeCell ref="C47:D47"/>
    <mergeCell ref="F47:G47"/>
    <mergeCell ref="H47:I47"/>
    <mergeCell ref="J47:K47"/>
    <mergeCell ref="C48:D48"/>
    <mergeCell ref="F48:G48"/>
    <mergeCell ref="H48:I48"/>
    <mergeCell ref="J48:K48"/>
    <mergeCell ref="C49:D49"/>
    <mergeCell ref="F49:G49"/>
    <mergeCell ref="H49:I49"/>
    <mergeCell ref="J49:K49"/>
    <mergeCell ref="C50:D50"/>
    <mergeCell ref="F50:G50"/>
    <mergeCell ref="H50:I50"/>
    <mergeCell ref="J50:K50"/>
    <mergeCell ref="C51:D51"/>
    <mergeCell ref="F51:G51"/>
    <mergeCell ref="H51:I51"/>
    <mergeCell ref="J51:K51"/>
    <mergeCell ref="C52:D52"/>
    <mergeCell ref="F52:G52"/>
    <mergeCell ref="H52:I52"/>
    <mergeCell ref="J52:K52"/>
    <mergeCell ref="C53:D53"/>
    <mergeCell ref="F53:G53"/>
    <mergeCell ref="H53:I53"/>
    <mergeCell ref="J53:K53"/>
    <mergeCell ref="C54:D54"/>
    <mergeCell ref="F54:G54"/>
    <mergeCell ref="H54:I54"/>
    <mergeCell ref="J54:K54"/>
    <mergeCell ref="C55:D55"/>
    <mergeCell ref="F55:G55"/>
    <mergeCell ref="H55:I55"/>
    <mergeCell ref="J55:K55"/>
    <mergeCell ref="C56:D56"/>
    <mergeCell ref="F56:G56"/>
    <mergeCell ref="H56:I56"/>
    <mergeCell ref="J56:K56"/>
    <mergeCell ref="C57:D57"/>
    <mergeCell ref="F57:G57"/>
    <mergeCell ref="H57:I57"/>
    <mergeCell ref="J57:K57"/>
    <mergeCell ref="C58:D58"/>
    <mergeCell ref="F58:G58"/>
    <mergeCell ref="H58:I58"/>
    <mergeCell ref="J58:K58"/>
    <mergeCell ref="C59:D59"/>
    <mergeCell ref="F59:G59"/>
    <mergeCell ref="H59:I59"/>
    <mergeCell ref="J59:K59"/>
    <mergeCell ref="C60:D60"/>
    <mergeCell ref="F60:G60"/>
    <mergeCell ref="H60:I60"/>
    <mergeCell ref="J60:K60"/>
    <mergeCell ref="C64:D64"/>
    <mergeCell ref="F64:G64"/>
    <mergeCell ref="H64:I64"/>
    <mergeCell ref="J64:K64"/>
    <mergeCell ref="C61:D61"/>
    <mergeCell ref="F61:G61"/>
    <mergeCell ref="H61:I61"/>
    <mergeCell ref="J61:K61"/>
    <mergeCell ref="C62:D62"/>
    <mergeCell ref="F62:G62"/>
    <mergeCell ref="H62:I62"/>
    <mergeCell ref="J62:K62"/>
    <mergeCell ref="C65:D65"/>
    <mergeCell ref="F65:G65"/>
    <mergeCell ref="H65:I65"/>
    <mergeCell ref="J65:K65"/>
    <mergeCell ref="C66:D66"/>
    <mergeCell ref="F66:G66"/>
    <mergeCell ref="H66:I66"/>
    <mergeCell ref="J66:K66"/>
    <mergeCell ref="C67:D67"/>
    <mergeCell ref="F67:G67"/>
    <mergeCell ref="H67:I67"/>
    <mergeCell ref="J67:K67"/>
    <mergeCell ref="C68:D68"/>
    <mergeCell ref="F68:G68"/>
    <mergeCell ref="H68:I68"/>
    <mergeCell ref="J68:K68"/>
    <mergeCell ref="C69:D69"/>
    <mergeCell ref="F69:G69"/>
    <mergeCell ref="H69:I69"/>
    <mergeCell ref="J69:K69"/>
    <mergeCell ref="C70:D70"/>
    <mergeCell ref="F70:G70"/>
    <mergeCell ref="H70:I70"/>
    <mergeCell ref="J70:K70"/>
    <mergeCell ref="C71:D71"/>
    <mergeCell ref="F71:G71"/>
    <mergeCell ref="H71:I71"/>
    <mergeCell ref="J71:K71"/>
    <mergeCell ref="C72:D72"/>
    <mergeCell ref="F72:G72"/>
    <mergeCell ref="H72:I72"/>
    <mergeCell ref="J72:K72"/>
    <mergeCell ref="C73:D73"/>
    <mergeCell ref="F73:G73"/>
    <mergeCell ref="H73:I73"/>
    <mergeCell ref="J73:K73"/>
    <mergeCell ref="C74:D74"/>
    <mergeCell ref="F74:G74"/>
    <mergeCell ref="H74:I74"/>
    <mergeCell ref="J74:K74"/>
    <mergeCell ref="C75:D75"/>
    <mergeCell ref="F75:G75"/>
    <mergeCell ref="H75:I75"/>
    <mergeCell ref="J75:K75"/>
    <mergeCell ref="C76:D76"/>
    <mergeCell ref="F76:G76"/>
    <mergeCell ref="H76:I76"/>
    <mergeCell ref="J76:K76"/>
    <mergeCell ref="C80:D80"/>
    <mergeCell ref="F80:G80"/>
    <mergeCell ref="H80:I80"/>
    <mergeCell ref="J80:K80"/>
    <mergeCell ref="C77:D77"/>
    <mergeCell ref="F77:G77"/>
    <mergeCell ref="H77:I77"/>
    <mergeCell ref="J77:K77"/>
    <mergeCell ref="C78:D78"/>
    <mergeCell ref="F78:G78"/>
    <mergeCell ref="H78:I78"/>
    <mergeCell ref="J78:K78"/>
    <mergeCell ref="C79:D79"/>
    <mergeCell ref="F79:G79"/>
    <mergeCell ref="H79:I79"/>
    <mergeCell ref="J79:K79"/>
  </mergeCells>
  <hyperlinks>
    <hyperlink ref="M4" r:id="rId1" xr:uid="{00000000-0004-0000-1300-000000000000}"/>
  </hyperlinks>
  <pageMargins left="0.11811023622047245" right="0.11811023622047245" top="0.39370078740157483" bottom="0.27559055118110237" header="0" footer="0"/>
  <pageSetup paperSize="9" scale="67" orientation="portrait" r:id="rId2"/>
  <headerFooter alignWithMargins="0"/>
  <drawing r:id="rId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/>
  <dimension ref="B1:AC322"/>
  <sheetViews>
    <sheetView workbookViewId="0">
      <selection activeCell="P32" sqref="P3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5703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2792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250136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6.5" customHeight="1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3.5" customHeight="1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SUM(O18:O32)+6</f>
        <v>41.52</v>
      </c>
      <c r="P17" s="60"/>
    </row>
    <row r="18" spans="2:16" ht="15" customHeight="1" x14ac:dyDescent="0.25">
      <c r="B18" s="378">
        <v>1</v>
      </c>
      <c r="C18" s="379"/>
      <c r="D18" s="367" t="s">
        <v>2430</v>
      </c>
      <c r="E18" s="368"/>
      <c r="F18" s="190" t="s">
        <v>2794</v>
      </c>
      <c r="G18" s="369">
        <v>4100117882</v>
      </c>
      <c r="H18" s="370"/>
      <c r="I18" s="371" t="s">
        <v>2432</v>
      </c>
      <c r="J18" s="372"/>
      <c r="K18" s="369" t="s">
        <v>53</v>
      </c>
      <c r="L18" s="368"/>
      <c r="M18" s="7" t="s">
        <v>387</v>
      </c>
      <c r="N18" s="11">
        <v>75</v>
      </c>
      <c r="O18" s="82">
        <v>9.44</v>
      </c>
      <c r="P18" s="60">
        <v>3</v>
      </c>
    </row>
    <row r="19" spans="2:16" ht="15" customHeight="1" x14ac:dyDescent="0.25">
      <c r="B19" s="416"/>
      <c r="C19" s="417"/>
      <c r="D19" s="367" t="s">
        <v>2430</v>
      </c>
      <c r="E19" s="368"/>
      <c r="F19" s="190" t="s">
        <v>2794</v>
      </c>
      <c r="G19" s="369">
        <v>4100117882</v>
      </c>
      <c r="H19" s="370"/>
      <c r="I19" s="371" t="s">
        <v>2432</v>
      </c>
      <c r="J19" s="372"/>
      <c r="K19" s="369" t="s">
        <v>53</v>
      </c>
      <c r="L19" s="368"/>
      <c r="M19" s="7" t="s">
        <v>387</v>
      </c>
      <c r="N19" s="11">
        <v>80</v>
      </c>
      <c r="O19" s="83"/>
      <c r="P19" s="60">
        <v>2</v>
      </c>
    </row>
    <row r="20" spans="2:16" ht="15" customHeight="1" x14ac:dyDescent="0.25">
      <c r="B20" s="40"/>
      <c r="C20" s="36"/>
      <c r="D20" s="367" t="s">
        <v>2430</v>
      </c>
      <c r="E20" s="368"/>
      <c r="F20" s="190" t="s">
        <v>2794</v>
      </c>
      <c r="G20" s="369">
        <v>4100117882</v>
      </c>
      <c r="H20" s="370"/>
      <c r="I20" s="371" t="s">
        <v>2432</v>
      </c>
      <c r="J20" s="372"/>
      <c r="K20" s="369" t="s">
        <v>53</v>
      </c>
      <c r="L20" s="368"/>
      <c r="M20" s="7" t="s">
        <v>387</v>
      </c>
      <c r="N20" s="24">
        <v>85</v>
      </c>
      <c r="O20" s="83"/>
      <c r="P20" s="109">
        <v>3</v>
      </c>
    </row>
    <row r="21" spans="2:16" ht="15" customHeight="1" x14ac:dyDescent="0.25">
      <c r="B21" s="40"/>
      <c r="C21" s="36"/>
      <c r="D21" s="367" t="s">
        <v>2430</v>
      </c>
      <c r="E21" s="368"/>
      <c r="F21" s="190" t="s">
        <v>2794</v>
      </c>
      <c r="G21" s="369">
        <v>4100117882</v>
      </c>
      <c r="H21" s="370"/>
      <c r="I21" s="371" t="s">
        <v>2432</v>
      </c>
      <c r="J21" s="372"/>
      <c r="K21" s="369" t="s">
        <v>53</v>
      </c>
      <c r="L21" s="368"/>
      <c r="M21" s="7" t="s">
        <v>387</v>
      </c>
      <c r="N21" s="24">
        <v>90</v>
      </c>
      <c r="O21" s="83"/>
      <c r="P21" s="109">
        <v>4</v>
      </c>
    </row>
    <row r="22" spans="2:16" ht="15" customHeight="1" x14ac:dyDescent="0.25">
      <c r="B22" s="40"/>
      <c r="C22" s="36"/>
      <c r="D22" s="367" t="s">
        <v>480</v>
      </c>
      <c r="E22" s="368"/>
      <c r="F22" s="190" t="s">
        <v>2794</v>
      </c>
      <c r="G22" s="369">
        <v>4100117883</v>
      </c>
      <c r="H22" s="370"/>
      <c r="I22" s="371" t="s">
        <v>1468</v>
      </c>
      <c r="J22" s="372"/>
      <c r="K22" s="369" t="s">
        <v>53</v>
      </c>
      <c r="L22" s="368"/>
      <c r="M22" s="7" t="s">
        <v>387</v>
      </c>
      <c r="N22" s="24">
        <v>95</v>
      </c>
      <c r="O22" s="83"/>
      <c r="P22" s="109">
        <v>3</v>
      </c>
    </row>
    <row r="23" spans="2:16" ht="15" customHeight="1" x14ac:dyDescent="0.25">
      <c r="B23" s="40"/>
      <c r="C23" s="36"/>
      <c r="D23" s="367" t="s">
        <v>480</v>
      </c>
      <c r="E23" s="368"/>
      <c r="F23" s="190" t="s">
        <v>2794</v>
      </c>
      <c r="G23" s="369">
        <v>4100117883</v>
      </c>
      <c r="H23" s="370"/>
      <c r="I23" s="371" t="s">
        <v>1468</v>
      </c>
      <c r="J23" s="372"/>
      <c r="K23" s="369" t="s">
        <v>53</v>
      </c>
      <c r="L23" s="368"/>
      <c r="M23" s="7" t="s">
        <v>387</v>
      </c>
      <c r="N23" s="24">
        <v>100</v>
      </c>
      <c r="O23" s="83"/>
      <c r="P23" s="109">
        <v>9</v>
      </c>
    </row>
    <row r="24" spans="2:16" ht="15" customHeight="1" x14ac:dyDescent="0.25">
      <c r="B24" s="40"/>
      <c r="C24" s="36"/>
      <c r="D24" s="367" t="s">
        <v>480</v>
      </c>
      <c r="E24" s="368"/>
      <c r="F24" s="190" t="s">
        <v>2794</v>
      </c>
      <c r="G24" s="369">
        <v>4100117884</v>
      </c>
      <c r="H24" s="370"/>
      <c r="I24" s="371" t="s">
        <v>1468</v>
      </c>
      <c r="J24" s="372"/>
      <c r="K24" s="369" t="s">
        <v>147</v>
      </c>
      <c r="L24" s="368"/>
      <c r="M24" s="7" t="s">
        <v>387</v>
      </c>
      <c r="N24" s="24">
        <v>100</v>
      </c>
      <c r="O24" s="83"/>
      <c r="P24" s="109">
        <v>2</v>
      </c>
    </row>
    <row r="25" spans="2:16" ht="15" customHeight="1" x14ac:dyDescent="0.25">
      <c r="B25" s="40"/>
      <c r="C25" s="36"/>
      <c r="D25" s="367" t="s">
        <v>480</v>
      </c>
      <c r="E25" s="368"/>
      <c r="F25" s="190" t="s">
        <v>2794</v>
      </c>
      <c r="G25" s="369">
        <v>4100117883</v>
      </c>
      <c r="H25" s="370"/>
      <c r="I25" s="371" t="s">
        <v>1468</v>
      </c>
      <c r="J25" s="372"/>
      <c r="K25" s="369" t="s">
        <v>53</v>
      </c>
      <c r="L25" s="368"/>
      <c r="M25" s="7" t="s">
        <v>622</v>
      </c>
      <c r="N25" s="24">
        <v>85</v>
      </c>
      <c r="O25" s="83"/>
      <c r="P25" s="109">
        <v>5</v>
      </c>
    </row>
    <row r="26" spans="2:16" ht="15" customHeight="1" x14ac:dyDescent="0.25">
      <c r="B26" s="40"/>
      <c r="C26" s="36"/>
      <c r="D26" s="367" t="s">
        <v>480</v>
      </c>
      <c r="E26" s="368"/>
      <c r="F26" s="190" t="s">
        <v>2794</v>
      </c>
      <c r="G26" s="369">
        <v>4100117883</v>
      </c>
      <c r="H26" s="370"/>
      <c r="I26" s="371" t="s">
        <v>1468</v>
      </c>
      <c r="J26" s="372"/>
      <c r="K26" s="369" t="s">
        <v>53</v>
      </c>
      <c r="L26" s="368"/>
      <c r="M26" s="7" t="s">
        <v>622</v>
      </c>
      <c r="N26" s="24">
        <v>90</v>
      </c>
      <c r="O26" s="83"/>
      <c r="P26" s="109">
        <v>6</v>
      </c>
    </row>
    <row r="27" spans="2:16" ht="15" customHeight="1" x14ac:dyDescent="0.25">
      <c r="B27" s="40"/>
      <c r="C27" s="36"/>
      <c r="D27" s="367" t="s">
        <v>480</v>
      </c>
      <c r="E27" s="368"/>
      <c r="F27" s="190" t="s">
        <v>2794</v>
      </c>
      <c r="G27" s="369">
        <v>4100117883</v>
      </c>
      <c r="H27" s="370"/>
      <c r="I27" s="371" t="s">
        <v>1468</v>
      </c>
      <c r="J27" s="372"/>
      <c r="K27" s="369" t="s">
        <v>53</v>
      </c>
      <c r="L27" s="368"/>
      <c r="M27" s="7" t="s">
        <v>622</v>
      </c>
      <c r="N27" s="24">
        <v>95</v>
      </c>
      <c r="O27" s="83"/>
      <c r="P27" s="109">
        <v>8</v>
      </c>
    </row>
    <row r="28" spans="2:16" ht="15" customHeight="1" x14ac:dyDescent="0.25">
      <c r="B28" s="76"/>
      <c r="C28" s="69"/>
      <c r="D28" s="367" t="s">
        <v>480</v>
      </c>
      <c r="E28" s="368"/>
      <c r="F28" s="190" t="s">
        <v>2794</v>
      </c>
      <c r="G28" s="369">
        <v>4100117883</v>
      </c>
      <c r="H28" s="370"/>
      <c r="I28" s="371" t="s">
        <v>1468</v>
      </c>
      <c r="J28" s="372"/>
      <c r="K28" s="369" t="s">
        <v>53</v>
      </c>
      <c r="L28" s="368"/>
      <c r="M28" s="7" t="s">
        <v>622</v>
      </c>
      <c r="N28" s="24">
        <v>100</v>
      </c>
      <c r="O28" s="84"/>
      <c r="P28" s="109">
        <v>9</v>
      </c>
    </row>
    <row r="29" spans="2:16" ht="15" customHeight="1" x14ac:dyDescent="0.25">
      <c r="B29" s="365">
        <v>2</v>
      </c>
      <c r="C29" s="366"/>
      <c r="D29" s="367" t="s">
        <v>2466</v>
      </c>
      <c r="E29" s="368"/>
      <c r="F29" s="190" t="s">
        <v>2794</v>
      </c>
      <c r="G29" s="369">
        <v>4100116482</v>
      </c>
      <c r="H29" s="370"/>
      <c r="I29" s="371" t="s">
        <v>2791</v>
      </c>
      <c r="J29" s="372"/>
      <c r="K29" s="369" t="s">
        <v>53</v>
      </c>
      <c r="L29" s="368"/>
      <c r="M29" s="7" t="s">
        <v>2683</v>
      </c>
      <c r="N29" s="11"/>
      <c r="O29" s="84">
        <v>6.6</v>
      </c>
      <c r="P29" s="60">
        <v>10</v>
      </c>
    </row>
    <row r="30" spans="2:16" ht="15" customHeight="1" x14ac:dyDescent="0.25">
      <c r="B30" s="375">
        <v>3</v>
      </c>
      <c r="C30" s="376"/>
      <c r="D30" s="367" t="s">
        <v>2466</v>
      </c>
      <c r="E30" s="368"/>
      <c r="F30" s="190" t="s">
        <v>2794</v>
      </c>
      <c r="G30" s="369">
        <v>4100116482</v>
      </c>
      <c r="H30" s="370"/>
      <c r="I30" s="371" t="s">
        <v>2791</v>
      </c>
      <c r="J30" s="372"/>
      <c r="K30" s="369" t="s">
        <v>53</v>
      </c>
      <c r="L30" s="368"/>
      <c r="M30" s="7" t="s">
        <v>2683</v>
      </c>
      <c r="N30" s="11"/>
      <c r="O30" s="81">
        <v>6.6</v>
      </c>
      <c r="P30" s="60">
        <v>10</v>
      </c>
    </row>
    <row r="31" spans="2:16" ht="15" customHeight="1" x14ac:dyDescent="0.25">
      <c r="B31" s="375">
        <v>4</v>
      </c>
      <c r="C31" s="376"/>
      <c r="D31" s="367" t="s">
        <v>2466</v>
      </c>
      <c r="E31" s="368"/>
      <c r="F31" s="190" t="s">
        <v>2794</v>
      </c>
      <c r="G31" s="369">
        <v>4100116482</v>
      </c>
      <c r="H31" s="370"/>
      <c r="I31" s="371" t="s">
        <v>2791</v>
      </c>
      <c r="J31" s="372"/>
      <c r="K31" s="369" t="s">
        <v>53</v>
      </c>
      <c r="L31" s="368"/>
      <c r="M31" s="7" t="s">
        <v>2683</v>
      </c>
      <c r="N31" s="11"/>
      <c r="O31" s="81">
        <v>6.6</v>
      </c>
      <c r="P31" s="60">
        <v>10</v>
      </c>
    </row>
    <row r="32" spans="2:16" ht="15" customHeight="1" x14ac:dyDescent="0.25">
      <c r="B32" s="375">
        <v>5</v>
      </c>
      <c r="C32" s="376"/>
      <c r="D32" s="367" t="s">
        <v>2466</v>
      </c>
      <c r="E32" s="368"/>
      <c r="F32" s="190" t="s">
        <v>2794</v>
      </c>
      <c r="G32" s="369">
        <v>4100116482</v>
      </c>
      <c r="H32" s="370"/>
      <c r="I32" s="371" t="s">
        <v>2791</v>
      </c>
      <c r="J32" s="372"/>
      <c r="K32" s="369" t="s">
        <v>53</v>
      </c>
      <c r="L32" s="368"/>
      <c r="M32" s="7" t="s">
        <v>2683</v>
      </c>
      <c r="N32" s="11"/>
      <c r="O32" s="81">
        <v>6.28</v>
      </c>
      <c r="P32" s="60">
        <v>9</v>
      </c>
    </row>
    <row r="33" spans="2:29" ht="15" customHeight="1" x14ac:dyDescent="0.25">
      <c r="B33" s="365"/>
      <c r="C33" s="366"/>
      <c r="D33" s="351"/>
      <c r="E33" s="352"/>
      <c r="F33" s="190"/>
      <c r="G33" s="355"/>
      <c r="H33" s="354"/>
      <c r="I33" s="391"/>
      <c r="J33" s="370"/>
      <c r="K33" s="355"/>
      <c r="L33" s="352"/>
      <c r="M33" s="27"/>
      <c r="N33" s="24"/>
      <c r="O33" s="84"/>
      <c r="P33" s="109"/>
    </row>
    <row r="34" spans="2:29" ht="15" x14ac:dyDescent="0.25">
      <c r="B34" s="20"/>
      <c r="C34" s="45"/>
      <c r="D34" s="168"/>
      <c r="E34" s="41"/>
      <c r="F34" s="41"/>
      <c r="G34" s="41"/>
      <c r="H34" s="41"/>
      <c r="I34" s="41"/>
      <c r="K34" s="20"/>
      <c r="L34" s="45"/>
      <c r="M34" s="1"/>
      <c r="N34" s="1"/>
      <c r="O34" s="169">
        <f>SUM(O18:O32)</f>
        <v>35.520000000000003</v>
      </c>
      <c r="T34" t="s">
        <v>2799</v>
      </c>
      <c r="U34" t="s">
        <v>2800</v>
      </c>
      <c r="V34" t="s">
        <v>2801</v>
      </c>
      <c r="W34" t="s">
        <v>2802</v>
      </c>
      <c r="X34" t="s">
        <v>2803</v>
      </c>
      <c r="Y34" t="s">
        <v>2804</v>
      </c>
      <c r="Z34" t="s">
        <v>2805</v>
      </c>
      <c r="AA34" t="s">
        <v>2806</v>
      </c>
      <c r="AB34" t="s">
        <v>2807</v>
      </c>
      <c r="AC34" t="s">
        <v>2808</v>
      </c>
    </row>
    <row r="35" spans="2:29" ht="15.75" x14ac:dyDescent="0.25">
      <c r="B35" s="356" t="s">
        <v>29</v>
      </c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79"/>
      <c r="O35" s="75"/>
      <c r="P35" s="73">
        <f>SUM(P18:P33)</f>
        <v>93</v>
      </c>
      <c r="T35">
        <v>1</v>
      </c>
      <c r="V35" t="s">
        <v>2810</v>
      </c>
      <c r="W35">
        <v>0</v>
      </c>
      <c r="X35">
        <v>0</v>
      </c>
      <c r="Z35">
        <v>0</v>
      </c>
      <c r="AA35">
        <v>0</v>
      </c>
      <c r="AB35">
        <v>0</v>
      </c>
      <c r="AC35">
        <v>0</v>
      </c>
    </row>
    <row r="36" spans="2:29" ht="15" x14ac:dyDescent="0.25">
      <c r="B36" s="20"/>
      <c r="C36" s="45"/>
      <c r="D36" s="20"/>
      <c r="E36" s="45"/>
      <c r="F36" s="45"/>
      <c r="G36" s="20"/>
      <c r="I36" s="3"/>
      <c r="K36" s="20"/>
      <c r="L36" s="45"/>
      <c r="M36" s="1"/>
      <c r="N36" s="1"/>
      <c r="O36" s="86"/>
      <c r="T36">
        <v>2</v>
      </c>
      <c r="V36" t="s">
        <v>2794</v>
      </c>
      <c r="W36">
        <v>0</v>
      </c>
      <c r="X36">
        <v>0</v>
      </c>
      <c r="Z36">
        <v>0</v>
      </c>
      <c r="AA36">
        <v>0</v>
      </c>
      <c r="AB36">
        <v>0</v>
      </c>
      <c r="AC36">
        <v>0</v>
      </c>
    </row>
    <row r="37" spans="2:29" ht="15" customHeight="1" x14ac:dyDescent="0.25">
      <c r="B37" s="1"/>
      <c r="C37" s="1"/>
      <c r="D37" s="1" t="s">
        <v>49</v>
      </c>
      <c r="E37" s="1" t="s">
        <v>2824</v>
      </c>
      <c r="I37" s="1"/>
      <c r="J37" s="1"/>
      <c r="K37" s="1"/>
      <c r="L37" s="1"/>
      <c r="M37" s="1"/>
      <c r="N37" s="1"/>
      <c r="O37" s="1"/>
      <c r="T37">
        <v>3</v>
      </c>
      <c r="V37" t="s">
        <v>2811</v>
      </c>
      <c r="W37">
        <v>0</v>
      </c>
      <c r="X37">
        <v>0</v>
      </c>
      <c r="Z37">
        <v>0</v>
      </c>
      <c r="AA37">
        <v>0</v>
      </c>
      <c r="AB37">
        <v>0</v>
      </c>
      <c r="AC37">
        <v>0</v>
      </c>
    </row>
    <row r="38" spans="2:29" ht="15" x14ac:dyDescent="0.25">
      <c r="B38" s="1"/>
      <c r="C38" s="1"/>
      <c r="D38" s="1" t="s">
        <v>2825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  <c r="T38">
        <v>4</v>
      </c>
      <c r="U38" t="s">
        <v>2791</v>
      </c>
      <c r="V38" t="s">
        <v>2812</v>
      </c>
      <c r="W38">
        <v>200401</v>
      </c>
      <c r="X38">
        <v>50</v>
      </c>
      <c r="Y38" t="s">
        <v>2809</v>
      </c>
      <c r="Z38">
        <v>73.900000000000006</v>
      </c>
      <c r="AA38">
        <v>0</v>
      </c>
      <c r="AB38">
        <v>0</v>
      </c>
      <c r="AC38" s="229">
        <v>3695</v>
      </c>
    </row>
    <row r="39" spans="2:29" ht="15" x14ac:dyDescent="0.25">
      <c r="B39" s="1"/>
      <c r="C39" s="1"/>
      <c r="D39" s="1" t="s">
        <v>1049</v>
      </c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  <c r="T39">
        <v>5</v>
      </c>
      <c r="V39" t="s">
        <v>2813</v>
      </c>
      <c r="W39">
        <v>0</v>
      </c>
      <c r="X39">
        <v>0</v>
      </c>
      <c r="Z39">
        <v>0</v>
      </c>
      <c r="AA39">
        <v>0</v>
      </c>
      <c r="AB39">
        <v>0</v>
      </c>
      <c r="AC39">
        <v>0</v>
      </c>
    </row>
    <row r="40" spans="2:29" ht="15" x14ac:dyDescent="0.25">
      <c r="B40" s="1"/>
      <c r="C40" s="1"/>
      <c r="D40" s="1" t="s">
        <v>1050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  <c r="T40">
        <v>6</v>
      </c>
      <c r="V40" t="s">
        <v>2794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</row>
    <row r="41" spans="2:29" ht="15" x14ac:dyDescent="0.25">
      <c r="B41" s="1"/>
      <c r="C41" s="1"/>
      <c r="D41" s="1" t="s">
        <v>1466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T41">
        <v>7</v>
      </c>
      <c r="V41" t="s">
        <v>2814</v>
      </c>
      <c r="W41">
        <v>0</v>
      </c>
      <c r="X41">
        <v>0</v>
      </c>
      <c r="Z41">
        <v>0</v>
      </c>
      <c r="AA41">
        <v>0</v>
      </c>
      <c r="AB41">
        <v>0</v>
      </c>
      <c r="AC41">
        <v>0</v>
      </c>
    </row>
    <row r="42" spans="2:29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T42">
        <v>8</v>
      </c>
      <c r="U42" t="s">
        <v>2432</v>
      </c>
      <c r="V42" t="s">
        <v>2815</v>
      </c>
      <c r="W42">
        <v>200412</v>
      </c>
      <c r="X42">
        <v>12</v>
      </c>
      <c r="Z42">
        <v>25</v>
      </c>
      <c r="AA42">
        <v>0</v>
      </c>
      <c r="AB42">
        <v>0</v>
      </c>
      <c r="AC42">
        <v>300</v>
      </c>
    </row>
    <row r="43" spans="2:29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T43">
        <v>9</v>
      </c>
      <c r="V43" t="s">
        <v>2816</v>
      </c>
      <c r="W43">
        <v>0</v>
      </c>
      <c r="X43">
        <v>0</v>
      </c>
      <c r="Z43">
        <v>0</v>
      </c>
      <c r="AA43">
        <v>0</v>
      </c>
      <c r="AB43">
        <v>0</v>
      </c>
      <c r="AC43">
        <v>0</v>
      </c>
    </row>
    <row r="44" spans="2:29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T44">
        <v>10</v>
      </c>
      <c r="U44" t="s">
        <v>1468</v>
      </c>
      <c r="V44" t="s">
        <v>2817</v>
      </c>
      <c r="W44">
        <v>200412</v>
      </c>
      <c r="X44">
        <v>12</v>
      </c>
      <c r="Z44">
        <v>31.3</v>
      </c>
      <c r="AA44">
        <v>0</v>
      </c>
      <c r="AB44">
        <v>0</v>
      </c>
      <c r="AC44">
        <v>375.6</v>
      </c>
    </row>
    <row r="45" spans="2:29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T45">
        <v>11</v>
      </c>
      <c r="U45" t="s">
        <v>1468</v>
      </c>
      <c r="V45" t="s">
        <v>2818</v>
      </c>
      <c r="W45">
        <v>200412</v>
      </c>
      <c r="X45">
        <v>28</v>
      </c>
      <c r="Z45">
        <v>31.3</v>
      </c>
      <c r="AA45">
        <v>0</v>
      </c>
      <c r="AB45">
        <v>0</v>
      </c>
      <c r="AC45">
        <v>876.4</v>
      </c>
    </row>
    <row r="46" spans="2:29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T46">
        <v>12</v>
      </c>
      <c r="V46" t="s">
        <v>2819</v>
      </c>
      <c r="W46">
        <v>0</v>
      </c>
      <c r="X46">
        <v>0</v>
      </c>
      <c r="Z46">
        <v>0</v>
      </c>
      <c r="AA46">
        <v>0</v>
      </c>
      <c r="AB46">
        <v>0</v>
      </c>
      <c r="AC46">
        <v>0</v>
      </c>
    </row>
    <row r="47" spans="2:29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T47">
        <v>13</v>
      </c>
      <c r="U47" t="s">
        <v>1468</v>
      </c>
      <c r="V47" t="s">
        <v>2817</v>
      </c>
      <c r="W47">
        <v>200412</v>
      </c>
      <c r="X47">
        <v>2</v>
      </c>
      <c r="Z47">
        <v>31.3</v>
      </c>
      <c r="AA47">
        <v>0</v>
      </c>
      <c r="AB47">
        <v>0</v>
      </c>
      <c r="AC47">
        <v>62.6</v>
      </c>
    </row>
    <row r="48" spans="2:29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autoFilter ref="B16:P32" xr:uid="{00000000-0009-0000-0000-000014000000}">
    <filterColumn colId="0" showButton="0"/>
    <filterColumn colId="2" showButton="0"/>
    <filterColumn colId="5" showButton="0">
      <filters>
        <filter val="4100117884"/>
      </filters>
    </filterColumn>
    <filterColumn colId="7" showButton="0"/>
    <filterColumn colId="9" showButton="0"/>
  </autoFilter>
  <mergeCells count="80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19:C19"/>
    <mergeCell ref="D19:E19"/>
    <mergeCell ref="G19:H19"/>
    <mergeCell ref="I19:J19"/>
    <mergeCell ref="K19:L19"/>
    <mergeCell ref="B35:M35"/>
    <mergeCell ref="D20:E20"/>
    <mergeCell ref="G20:H20"/>
    <mergeCell ref="I20:J20"/>
    <mergeCell ref="K20:L20"/>
    <mergeCell ref="D21:E21"/>
    <mergeCell ref="G21:H21"/>
    <mergeCell ref="I21:J21"/>
    <mergeCell ref="K21:L21"/>
    <mergeCell ref="D22:E22"/>
    <mergeCell ref="B33:C33"/>
    <mergeCell ref="D33:E33"/>
    <mergeCell ref="G33:H33"/>
    <mergeCell ref="I33:J33"/>
    <mergeCell ref="K33:L33"/>
    <mergeCell ref="G22:H22"/>
    <mergeCell ref="I22:J22"/>
    <mergeCell ref="K22:L22"/>
    <mergeCell ref="D23:E23"/>
    <mergeCell ref="G23:H23"/>
    <mergeCell ref="I23:J23"/>
    <mergeCell ref="K23:L23"/>
    <mergeCell ref="D24:E24"/>
    <mergeCell ref="G24:H24"/>
    <mergeCell ref="I24:J24"/>
    <mergeCell ref="K24:L24"/>
    <mergeCell ref="D25:E25"/>
    <mergeCell ref="G25:H25"/>
    <mergeCell ref="I25:J25"/>
    <mergeCell ref="K25:L25"/>
    <mergeCell ref="D26:E26"/>
    <mergeCell ref="G26:H26"/>
    <mergeCell ref="I26:J26"/>
    <mergeCell ref="K26:L26"/>
    <mergeCell ref="D27:E27"/>
    <mergeCell ref="G27:H27"/>
    <mergeCell ref="I27:J27"/>
    <mergeCell ref="K27:L27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1:C31"/>
    <mergeCell ref="D31:E31"/>
    <mergeCell ref="G31:H31"/>
    <mergeCell ref="I31:J31"/>
    <mergeCell ref="K31:L31"/>
    <mergeCell ref="B30:C30"/>
    <mergeCell ref="D30:E30"/>
    <mergeCell ref="G30:H30"/>
    <mergeCell ref="I30:J30"/>
    <mergeCell ref="K30:L30"/>
    <mergeCell ref="B32:C32"/>
    <mergeCell ref="D32:E32"/>
    <mergeCell ref="G32:H32"/>
    <mergeCell ref="I32:J32"/>
    <mergeCell ref="K32:L32"/>
  </mergeCells>
  <hyperlinks>
    <hyperlink ref="N4" r:id="rId1" xr:uid="{00000000-0004-0000-14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15"/>
  <sheetViews>
    <sheetView workbookViewId="0">
      <selection activeCell="B21" sqref="B21:M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0.28515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2792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250135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34"/>
      <c r="C17" s="13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/>
      <c r="P17" s="60"/>
    </row>
    <row r="18" spans="1:16" ht="15" customHeight="1" x14ac:dyDescent="0.25">
      <c r="B18" s="365">
        <v>1</v>
      </c>
      <c r="C18" s="366"/>
      <c r="D18" s="351" t="s">
        <v>2466</v>
      </c>
      <c r="E18" s="352"/>
      <c r="F18" s="214" t="s">
        <v>2793</v>
      </c>
      <c r="G18" s="355">
        <v>4100116410</v>
      </c>
      <c r="H18" s="354"/>
      <c r="I18" s="353" t="s">
        <v>2791</v>
      </c>
      <c r="J18" s="354"/>
      <c r="K18" s="355" t="s">
        <v>73</v>
      </c>
      <c r="L18" s="352"/>
      <c r="M18" s="27" t="s">
        <v>2683</v>
      </c>
      <c r="N18" s="24"/>
      <c r="O18" s="84">
        <v>1.7</v>
      </c>
      <c r="P18" s="109">
        <v>1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1.7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2823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2138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F56" s="1"/>
    </row>
    <row r="57" spans="1:15" ht="15" x14ac:dyDescent="0.25">
      <c r="F57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20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1:M21"/>
    <mergeCell ref="G24:H24"/>
    <mergeCell ref="B19:C19"/>
    <mergeCell ref="D19:E19"/>
    <mergeCell ref="G19:H19"/>
    <mergeCell ref="I19:J19"/>
    <mergeCell ref="K19:L19"/>
    <mergeCell ref="D20:I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09"/>
  <sheetViews>
    <sheetView workbookViewId="0">
      <selection activeCell="D29" sqref="D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15.85546875" customWidth="1"/>
    <col min="13" max="13" width="6.7109375" customWidth="1"/>
    <col min="14" max="14" width="11.5703125" customWidth="1"/>
    <col min="15" max="15" width="12.42578125" customWidth="1"/>
    <col min="16" max="16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M2" s="1" t="s">
        <v>2468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377" t="s">
        <v>2789</v>
      </c>
      <c r="G12" s="359"/>
      <c r="J12" s="1"/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L13" s="1"/>
      <c r="M13" s="1"/>
      <c r="N13" s="1"/>
    </row>
    <row r="14" spans="1:15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375" t="s">
        <v>20</v>
      </c>
      <c r="N14" s="376"/>
      <c r="O14" s="193">
        <v>250134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55" t="s">
        <v>718</v>
      </c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8"/>
      <c r="M17" s="8"/>
      <c r="N17" s="195"/>
      <c r="O17" s="60"/>
    </row>
    <row r="18" spans="1:15" ht="15" customHeight="1" x14ac:dyDescent="0.25">
      <c r="B18" s="375">
        <v>1</v>
      </c>
      <c r="C18" s="376"/>
      <c r="D18" s="367" t="s">
        <v>2466</v>
      </c>
      <c r="E18" s="368"/>
      <c r="F18" s="9" t="s">
        <v>2790</v>
      </c>
      <c r="G18" s="369">
        <v>4100116416</v>
      </c>
      <c r="H18" s="370"/>
      <c r="I18" s="371" t="s">
        <v>2791</v>
      </c>
      <c r="J18" s="372"/>
      <c r="K18" s="124" t="s">
        <v>76</v>
      </c>
      <c r="L18" s="7" t="s">
        <v>2683</v>
      </c>
      <c r="M18" s="8"/>
      <c r="N18" s="81">
        <v>6.58</v>
      </c>
      <c r="O18" s="60">
        <v>10</v>
      </c>
    </row>
    <row r="19" spans="1:15" ht="15" customHeight="1" x14ac:dyDescent="0.25">
      <c r="B19" s="375">
        <v>2</v>
      </c>
      <c r="C19" s="376"/>
      <c r="D19" s="367" t="s">
        <v>2466</v>
      </c>
      <c r="E19" s="368"/>
      <c r="F19" s="9" t="s">
        <v>2790</v>
      </c>
      <c r="G19" s="369">
        <v>4100116416</v>
      </c>
      <c r="H19" s="370"/>
      <c r="I19" s="371" t="s">
        <v>2791</v>
      </c>
      <c r="J19" s="372"/>
      <c r="K19" s="124" t="s">
        <v>76</v>
      </c>
      <c r="L19" s="7" t="s">
        <v>2683</v>
      </c>
      <c r="M19" s="8"/>
      <c r="N19" s="81">
        <v>6.58</v>
      </c>
      <c r="O19" s="60">
        <v>10</v>
      </c>
    </row>
    <row r="20" spans="1:15" ht="15" customHeight="1" x14ac:dyDescent="0.25">
      <c r="B20" s="375">
        <v>3</v>
      </c>
      <c r="C20" s="376"/>
      <c r="D20" s="367" t="s">
        <v>2466</v>
      </c>
      <c r="E20" s="368"/>
      <c r="F20" s="9" t="s">
        <v>2790</v>
      </c>
      <c r="G20" s="369">
        <v>4100116416</v>
      </c>
      <c r="H20" s="370"/>
      <c r="I20" s="371" t="s">
        <v>2791</v>
      </c>
      <c r="J20" s="372"/>
      <c r="K20" s="124" t="s">
        <v>76</v>
      </c>
      <c r="L20" s="7" t="s">
        <v>2683</v>
      </c>
      <c r="M20" s="8"/>
      <c r="N20" s="81">
        <v>6.58</v>
      </c>
      <c r="O20" s="60">
        <v>10</v>
      </c>
    </row>
    <row r="21" spans="1:15" ht="15" customHeight="1" x14ac:dyDescent="0.25">
      <c r="B21" s="375">
        <v>4</v>
      </c>
      <c r="C21" s="376"/>
      <c r="D21" s="367" t="s">
        <v>2466</v>
      </c>
      <c r="E21" s="368"/>
      <c r="F21" s="9" t="s">
        <v>2790</v>
      </c>
      <c r="G21" s="369">
        <v>4100116416</v>
      </c>
      <c r="H21" s="370"/>
      <c r="I21" s="371" t="s">
        <v>2791</v>
      </c>
      <c r="J21" s="372"/>
      <c r="K21" s="124" t="s">
        <v>76</v>
      </c>
      <c r="L21" s="7" t="s">
        <v>2683</v>
      </c>
      <c r="M21" s="8"/>
      <c r="N21" s="81">
        <v>6.58</v>
      </c>
      <c r="O21" s="60">
        <v>10</v>
      </c>
    </row>
    <row r="22" spans="1:15" ht="15" x14ac:dyDescent="0.25">
      <c r="A22" s="1"/>
      <c r="B22" s="365"/>
      <c r="C22" s="366"/>
      <c r="D22" s="367"/>
      <c r="E22" s="368"/>
      <c r="F22" s="122"/>
      <c r="G22" s="369"/>
      <c r="H22" s="370"/>
      <c r="I22" s="391"/>
      <c r="J22" s="370"/>
      <c r="K22" s="124"/>
      <c r="L22" s="7"/>
      <c r="M22" s="11"/>
      <c r="N22" s="84"/>
      <c r="O22" s="60"/>
    </row>
    <row r="23" spans="1:15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8"/>
      <c r="M23" s="8"/>
      <c r="N23" s="139">
        <f>SUM(N18:N21)</f>
        <v>26.32</v>
      </c>
      <c r="O23" s="60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40</v>
      </c>
    </row>
    <row r="25" spans="1:15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1" t="s">
        <v>2820</v>
      </c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456</v>
      </c>
      <c r="E28" s="3"/>
      <c r="F28" s="3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2242</v>
      </c>
      <c r="E29" s="23"/>
      <c r="F29" s="23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31">
    <mergeCell ref="B16:C16"/>
    <mergeCell ref="D16:E16"/>
    <mergeCell ref="G16:H16"/>
    <mergeCell ref="I16:J16"/>
    <mergeCell ref="F6:K6"/>
    <mergeCell ref="F8:J8"/>
    <mergeCell ref="F10:M10"/>
    <mergeCell ref="F12:G12"/>
    <mergeCell ref="M14:N14"/>
    <mergeCell ref="B19:C19"/>
    <mergeCell ref="D19:E19"/>
    <mergeCell ref="G19:H19"/>
    <mergeCell ref="I19:J19"/>
    <mergeCell ref="B18:C18"/>
    <mergeCell ref="D18:E18"/>
    <mergeCell ref="G18:H18"/>
    <mergeCell ref="I18:J18"/>
    <mergeCell ref="B21:C21"/>
    <mergeCell ref="D21:E21"/>
    <mergeCell ref="G21:H21"/>
    <mergeCell ref="I21:J21"/>
    <mergeCell ref="B20:C20"/>
    <mergeCell ref="D20:E20"/>
    <mergeCell ref="G20:H20"/>
    <mergeCell ref="I20:J20"/>
    <mergeCell ref="B24:L24"/>
    <mergeCell ref="B22:C22"/>
    <mergeCell ref="D22:E22"/>
    <mergeCell ref="G22:H22"/>
    <mergeCell ref="I22:J22"/>
    <mergeCell ref="D23:I23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18"/>
  <sheetViews>
    <sheetView workbookViewId="0">
      <selection activeCell="I37" sqref="I3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2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2782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250117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34"/>
      <c r="C17" s="13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/>
      <c r="P17" s="60"/>
    </row>
    <row r="18" spans="1:16" ht="15" customHeight="1" x14ac:dyDescent="0.25">
      <c r="B18" s="365">
        <v>1</v>
      </c>
      <c r="C18" s="366"/>
      <c r="D18" s="351" t="s">
        <v>662</v>
      </c>
      <c r="E18" s="352"/>
      <c r="F18" s="214" t="s">
        <v>2783</v>
      </c>
      <c r="G18" s="355">
        <v>4100116408</v>
      </c>
      <c r="H18" s="354"/>
      <c r="I18" s="353" t="s">
        <v>2533</v>
      </c>
      <c r="J18" s="354"/>
      <c r="K18" s="355" t="s">
        <v>73</v>
      </c>
      <c r="L18" s="352"/>
      <c r="M18" s="27" t="s">
        <v>415</v>
      </c>
      <c r="N18" s="24"/>
      <c r="O18" s="84">
        <v>4.5999999999999996</v>
      </c>
      <c r="P18" s="109">
        <v>50</v>
      </c>
    </row>
    <row r="19" spans="1:16" ht="15" customHeight="1" x14ac:dyDescent="0.25">
      <c r="B19" s="365">
        <v>2</v>
      </c>
      <c r="C19" s="366"/>
      <c r="D19" s="351" t="s">
        <v>662</v>
      </c>
      <c r="E19" s="352"/>
      <c r="F19" s="214" t="s">
        <v>2783</v>
      </c>
      <c r="G19" s="355">
        <v>4100116408</v>
      </c>
      <c r="H19" s="354"/>
      <c r="I19" s="353" t="s">
        <v>2533</v>
      </c>
      <c r="J19" s="354"/>
      <c r="K19" s="355" t="s">
        <v>73</v>
      </c>
      <c r="L19" s="352"/>
      <c r="M19" s="27" t="s">
        <v>415</v>
      </c>
      <c r="N19" s="11"/>
      <c r="O19" s="84">
        <v>4.5999999999999996</v>
      </c>
      <c r="P19" s="60">
        <v>50</v>
      </c>
    </row>
    <row r="20" spans="1:16" ht="15" customHeight="1" x14ac:dyDescent="0.25">
      <c r="B20" s="365">
        <v>3</v>
      </c>
      <c r="C20" s="366"/>
      <c r="D20" s="351" t="s">
        <v>662</v>
      </c>
      <c r="E20" s="352"/>
      <c r="F20" s="214" t="s">
        <v>2783</v>
      </c>
      <c r="G20" s="355">
        <v>4100117174</v>
      </c>
      <c r="H20" s="354"/>
      <c r="I20" s="353" t="s">
        <v>2784</v>
      </c>
      <c r="J20" s="354"/>
      <c r="K20" s="355" t="s">
        <v>73</v>
      </c>
      <c r="L20" s="352"/>
      <c r="M20" s="27" t="s">
        <v>387</v>
      </c>
      <c r="N20" s="11"/>
      <c r="O20" s="84">
        <v>4.5999999999999996</v>
      </c>
      <c r="P20" s="60">
        <v>50</v>
      </c>
    </row>
    <row r="21" spans="1:16" ht="15" customHeight="1" x14ac:dyDescent="0.25">
      <c r="B21" s="365">
        <v>4</v>
      </c>
      <c r="C21" s="366"/>
      <c r="D21" s="351" t="s">
        <v>662</v>
      </c>
      <c r="E21" s="352"/>
      <c r="F21" s="214" t="s">
        <v>2783</v>
      </c>
      <c r="G21" s="355">
        <v>4100117174</v>
      </c>
      <c r="H21" s="354"/>
      <c r="I21" s="353" t="s">
        <v>2784</v>
      </c>
      <c r="J21" s="354"/>
      <c r="K21" s="355" t="s">
        <v>73</v>
      </c>
      <c r="L21" s="352"/>
      <c r="M21" s="27" t="s">
        <v>387</v>
      </c>
      <c r="N21" s="11"/>
      <c r="O21" s="84">
        <v>4.5999999999999996</v>
      </c>
      <c r="P21" s="60">
        <v>50</v>
      </c>
    </row>
    <row r="22" spans="1:16" ht="15" customHeight="1" x14ac:dyDescent="0.25">
      <c r="B22" s="365"/>
      <c r="C22" s="366"/>
      <c r="D22" s="367"/>
      <c r="E22" s="368"/>
      <c r="F22" s="190"/>
      <c r="G22" s="369"/>
      <c r="H22" s="370"/>
      <c r="I22" s="391"/>
      <c r="J22" s="370"/>
      <c r="K22" s="369"/>
      <c r="L22" s="368"/>
      <c r="M22" s="7"/>
      <c r="N22" s="11"/>
      <c r="O22" s="84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18.399999999999999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200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2788</v>
      </c>
      <c r="G27" s="397"/>
      <c r="H27" s="396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1146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2785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F59" s="1"/>
    </row>
    <row r="60" spans="1:15" ht="15" x14ac:dyDescent="0.25">
      <c r="F60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35">
    <mergeCell ref="D23:I23"/>
    <mergeCell ref="B24:M24"/>
    <mergeCell ref="G27:H27"/>
    <mergeCell ref="B22:C22"/>
    <mergeCell ref="D22:E22"/>
    <mergeCell ref="G22:H22"/>
    <mergeCell ref="I22:J22"/>
    <mergeCell ref="K22:L22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P309"/>
  <sheetViews>
    <sheetView zoomScaleNormal="100" workbookViewId="0">
      <selection activeCell="Q37" sqref="Q3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2782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250116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2466</v>
      </c>
      <c r="E18" s="352"/>
      <c r="F18" s="190" t="s">
        <v>2781</v>
      </c>
      <c r="G18" s="355">
        <v>4100116430</v>
      </c>
      <c r="H18" s="354"/>
      <c r="I18" s="353" t="s">
        <v>2467</v>
      </c>
      <c r="J18" s="354"/>
      <c r="K18" s="355" t="s">
        <v>25</v>
      </c>
      <c r="L18" s="352"/>
      <c r="M18" s="27" t="s">
        <v>387</v>
      </c>
      <c r="N18" s="24"/>
      <c r="O18" s="82">
        <v>6.92</v>
      </c>
      <c r="P18" s="109">
        <v>6</v>
      </c>
    </row>
    <row r="19" spans="2:16" ht="15" customHeight="1" x14ac:dyDescent="0.25">
      <c r="B19" s="365"/>
      <c r="C19" s="366"/>
      <c r="D19" s="351" t="s">
        <v>2466</v>
      </c>
      <c r="E19" s="352"/>
      <c r="F19" s="190" t="s">
        <v>2781</v>
      </c>
      <c r="G19" s="355">
        <v>4100117411</v>
      </c>
      <c r="H19" s="354"/>
      <c r="I19" s="353" t="s">
        <v>2467</v>
      </c>
      <c r="J19" s="354"/>
      <c r="K19" s="355" t="s">
        <v>25</v>
      </c>
      <c r="L19" s="352"/>
      <c r="M19" s="27" t="s">
        <v>387</v>
      </c>
      <c r="N19" s="24"/>
      <c r="O19" s="84"/>
      <c r="P19" s="109">
        <v>4</v>
      </c>
    </row>
    <row r="20" spans="2:16" ht="15" customHeight="1" x14ac:dyDescent="0.25">
      <c r="B20" s="365">
        <v>2</v>
      </c>
      <c r="C20" s="366"/>
      <c r="D20" s="351" t="s">
        <v>2466</v>
      </c>
      <c r="E20" s="352"/>
      <c r="F20" s="190" t="s">
        <v>2781</v>
      </c>
      <c r="G20" s="355">
        <v>4100117411</v>
      </c>
      <c r="H20" s="354"/>
      <c r="I20" s="353" t="s">
        <v>2467</v>
      </c>
      <c r="J20" s="354"/>
      <c r="K20" s="355" t="s">
        <v>25</v>
      </c>
      <c r="L20" s="352"/>
      <c r="M20" s="27" t="s">
        <v>387</v>
      </c>
      <c r="N20" s="24"/>
      <c r="O20" s="84">
        <v>6.96</v>
      </c>
      <c r="P20" s="109">
        <v>10</v>
      </c>
    </row>
    <row r="21" spans="2:16" ht="15" customHeight="1" x14ac:dyDescent="0.25">
      <c r="B21" s="365"/>
      <c r="C21" s="366"/>
      <c r="D21" s="351"/>
      <c r="E21" s="352"/>
      <c r="F21" s="214"/>
      <c r="G21" s="355"/>
      <c r="H21" s="354"/>
      <c r="I21" s="353"/>
      <c r="J21" s="354"/>
      <c r="K21" s="355"/>
      <c r="L21" s="352"/>
      <c r="M21" s="27"/>
      <c r="N21" s="24"/>
      <c r="O21" s="84"/>
      <c r="P21" s="109"/>
    </row>
    <row r="22" spans="2:16" ht="15" x14ac:dyDescent="0.25">
      <c r="B22" s="20"/>
      <c r="C22" s="45"/>
      <c r="D22" s="168"/>
      <c r="E22" s="41"/>
      <c r="F22" s="41"/>
      <c r="G22" s="41"/>
      <c r="H22" s="41"/>
      <c r="I22" s="41"/>
      <c r="K22" s="20"/>
      <c r="L22" s="45"/>
      <c r="M22" s="1"/>
      <c r="N22" s="1"/>
      <c r="O22" s="169">
        <f>SUM(O18:O20)</f>
        <v>13.879999999999999</v>
      </c>
    </row>
    <row r="23" spans="2:16" ht="15.75" x14ac:dyDescent="0.25"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20</v>
      </c>
    </row>
    <row r="24" spans="2:16" ht="15" x14ac:dyDescent="0.25"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2:16" ht="15" customHeight="1" x14ac:dyDescent="0.25">
      <c r="B25" s="1"/>
      <c r="C25" s="1"/>
      <c r="D25" s="1" t="s">
        <v>49</v>
      </c>
      <c r="E25" s="1" t="s">
        <v>2787</v>
      </c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1146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808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autoFilter ref="B16:P20" xr:uid="{00000000-0009-0000-0000-000018000000}">
    <filterColumn colId="0" showButton="0"/>
    <filterColumn colId="2" showButton="0"/>
    <filterColumn colId="5" showButton="0"/>
    <filterColumn colId="7" showButton="0"/>
    <filterColumn colId="9" showButton="0"/>
  </autoFilter>
  <mergeCells count="29">
    <mergeCell ref="B23:M23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B17:C17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1800-000000000000}"/>
  </hyperlinks>
  <pageMargins left="7.874015748031496E-2" right="7.874015748031496E-2" top="0.39370078740157483" bottom="0.27559055118110237" header="0" footer="0"/>
  <pageSetup paperSize="9" scale="67" orientation="portrait" r:id="rId2"/>
  <headerFooter alignWithMargins="0"/>
  <drawing r:id="rId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P309"/>
  <sheetViews>
    <sheetView workbookViewId="0">
      <selection activeCell="O19" sqref="O1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2779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250115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90" t="s">
        <v>2780</v>
      </c>
      <c r="G18" s="369">
        <v>4100116475</v>
      </c>
      <c r="H18" s="370"/>
      <c r="I18" s="371" t="s">
        <v>2467</v>
      </c>
      <c r="J18" s="372"/>
      <c r="K18" s="369" t="s">
        <v>53</v>
      </c>
      <c r="L18" s="368"/>
      <c r="M18" s="7" t="s">
        <v>387</v>
      </c>
      <c r="N18" s="11"/>
      <c r="O18" s="81">
        <v>6.9</v>
      </c>
      <c r="P18" s="60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90" t="s">
        <v>2780</v>
      </c>
      <c r="G19" s="369">
        <v>4100116475</v>
      </c>
      <c r="H19" s="370"/>
      <c r="I19" s="371" t="s">
        <v>2467</v>
      </c>
      <c r="J19" s="372"/>
      <c r="K19" s="369" t="s">
        <v>53</v>
      </c>
      <c r="L19" s="368"/>
      <c r="M19" s="7" t="s">
        <v>387</v>
      </c>
      <c r="N19" s="11"/>
      <c r="O19" s="81">
        <v>7.4</v>
      </c>
      <c r="P19" s="60">
        <v>11</v>
      </c>
    </row>
    <row r="20" spans="2:16" ht="15" customHeight="1" x14ac:dyDescent="0.25">
      <c r="B20" s="365"/>
      <c r="C20" s="366"/>
      <c r="D20" s="351"/>
      <c r="E20" s="352"/>
      <c r="F20" s="190"/>
      <c r="G20" s="355"/>
      <c r="H20" s="354"/>
      <c r="I20" s="391"/>
      <c r="J20" s="370"/>
      <c r="K20" s="355"/>
      <c r="L20" s="352"/>
      <c r="M20" s="27"/>
      <c r="N20" s="24"/>
      <c r="O20" s="84"/>
      <c r="P20" s="109"/>
    </row>
    <row r="21" spans="2:16" ht="15" x14ac:dyDescent="0.25">
      <c r="B21" s="20"/>
      <c r="C21" s="45"/>
      <c r="D21" s="168"/>
      <c r="E21" s="41"/>
      <c r="F21" s="41"/>
      <c r="G21" s="41"/>
      <c r="H21" s="41"/>
      <c r="I21" s="41"/>
      <c r="K21" s="20"/>
      <c r="L21" s="45"/>
      <c r="M21" s="1"/>
      <c r="N21" s="1"/>
      <c r="O21" s="169">
        <f>SUM(O18:O19)</f>
        <v>14.3</v>
      </c>
    </row>
    <row r="22" spans="2:16" ht="15.75" x14ac:dyDescent="0.25">
      <c r="B22" s="356" t="s">
        <v>29</v>
      </c>
      <c r="C22" s="356"/>
      <c r="D22" s="356"/>
      <c r="E22" s="356"/>
      <c r="F22" s="356"/>
      <c r="G22" s="356"/>
      <c r="H22" s="356"/>
      <c r="I22" s="356"/>
      <c r="J22" s="356"/>
      <c r="K22" s="356"/>
      <c r="L22" s="356"/>
      <c r="M22" s="356"/>
      <c r="N22" s="79"/>
      <c r="O22" s="75"/>
      <c r="P22" s="73">
        <f>SUM(P18:P20)</f>
        <v>21</v>
      </c>
    </row>
    <row r="23" spans="2:16" ht="15" x14ac:dyDescent="0.25"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2:16" ht="15" customHeight="1" x14ac:dyDescent="0.25">
      <c r="B24" s="1"/>
      <c r="C24" s="1"/>
      <c r="D24" s="1" t="s">
        <v>49</v>
      </c>
      <c r="E24" s="1" t="s">
        <v>2786</v>
      </c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1146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808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autoFilter ref="B16:P16" xr:uid="{00000000-0009-0000-0000-000019000000}">
    <filterColumn colId="0" showButton="0"/>
    <filterColumn colId="2" showButton="0"/>
    <filterColumn colId="5" showButton="0"/>
    <filterColumn colId="7" showButton="0"/>
    <filterColumn colId="9" showButton="0"/>
  </autoFilter>
  <mergeCells count="24">
    <mergeCell ref="B22:M22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17:C17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19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P359"/>
  <sheetViews>
    <sheetView topLeftCell="A34" zoomScaleNormal="100" workbookViewId="0">
      <selection activeCell="P60" sqref="P6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250106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SUM(O18:O54)+8.64</f>
        <v>114.69000000000001</v>
      </c>
      <c r="P17" s="60"/>
    </row>
    <row r="18" spans="2:16" ht="15" customHeight="1" x14ac:dyDescent="0.25">
      <c r="B18" s="378">
        <v>1</v>
      </c>
      <c r="C18" s="379"/>
      <c r="D18" s="351" t="s">
        <v>1377</v>
      </c>
      <c r="E18" s="352"/>
      <c r="F18" s="190" t="s">
        <v>2763</v>
      </c>
      <c r="G18" s="355">
        <v>4100116420</v>
      </c>
      <c r="H18" s="354"/>
      <c r="I18" s="353" t="s">
        <v>1467</v>
      </c>
      <c r="J18" s="354"/>
      <c r="K18" s="355" t="s">
        <v>2723</v>
      </c>
      <c r="L18" s="352"/>
      <c r="M18" s="27" t="s">
        <v>415</v>
      </c>
      <c r="N18" s="24">
        <v>85</v>
      </c>
      <c r="O18" s="82">
        <v>10.85</v>
      </c>
      <c r="P18" s="109">
        <v>2</v>
      </c>
    </row>
    <row r="19" spans="2:16" ht="15" customHeight="1" x14ac:dyDescent="0.25">
      <c r="B19" s="416"/>
      <c r="C19" s="417"/>
      <c r="D19" s="351" t="s">
        <v>1377</v>
      </c>
      <c r="E19" s="352"/>
      <c r="F19" s="190" t="s">
        <v>2763</v>
      </c>
      <c r="G19" s="355">
        <v>4100116421</v>
      </c>
      <c r="H19" s="354"/>
      <c r="I19" s="353" t="s">
        <v>1467</v>
      </c>
      <c r="J19" s="354"/>
      <c r="K19" s="355" t="s">
        <v>25</v>
      </c>
      <c r="L19" s="352"/>
      <c r="M19" s="27" t="s">
        <v>415</v>
      </c>
      <c r="N19" s="24">
        <v>80</v>
      </c>
      <c r="O19" s="83"/>
      <c r="P19" s="109">
        <v>5</v>
      </c>
    </row>
    <row r="20" spans="2:16" ht="15" customHeight="1" x14ac:dyDescent="0.25">
      <c r="B20" s="416"/>
      <c r="C20" s="417"/>
      <c r="D20" s="351" t="s">
        <v>1377</v>
      </c>
      <c r="E20" s="352"/>
      <c r="F20" s="190" t="s">
        <v>2763</v>
      </c>
      <c r="G20" s="355">
        <v>4100116421</v>
      </c>
      <c r="H20" s="354"/>
      <c r="I20" s="353" t="s">
        <v>1467</v>
      </c>
      <c r="J20" s="354"/>
      <c r="K20" s="355" t="s">
        <v>25</v>
      </c>
      <c r="L20" s="352"/>
      <c r="M20" s="27" t="s">
        <v>415</v>
      </c>
      <c r="N20" s="24">
        <v>85</v>
      </c>
      <c r="O20" s="83"/>
      <c r="P20" s="109">
        <v>1</v>
      </c>
    </row>
    <row r="21" spans="2:16" ht="15" customHeight="1" x14ac:dyDescent="0.25">
      <c r="B21" s="416"/>
      <c r="C21" s="417"/>
      <c r="D21" s="351" t="s">
        <v>1377</v>
      </c>
      <c r="E21" s="352"/>
      <c r="F21" s="190" t="s">
        <v>2763</v>
      </c>
      <c r="G21" s="355">
        <v>4100116421</v>
      </c>
      <c r="H21" s="354"/>
      <c r="I21" s="353" t="s">
        <v>1467</v>
      </c>
      <c r="J21" s="354"/>
      <c r="K21" s="355" t="s">
        <v>25</v>
      </c>
      <c r="L21" s="352"/>
      <c r="M21" s="27" t="s">
        <v>415</v>
      </c>
      <c r="N21" s="24">
        <v>90</v>
      </c>
      <c r="O21" s="83"/>
      <c r="P21" s="109">
        <v>1</v>
      </c>
    </row>
    <row r="22" spans="2:16" ht="15" customHeight="1" x14ac:dyDescent="0.25">
      <c r="B22" s="416"/>
      <c r="C22" s="417"/>
      <c r="D22" s="351" t="s">
        <v>1377</v>
      </c>
      <c r="E22" s="352"/>
      <c r="F22" s="190" t="s">
        <v>2763</v>
      </c>
      <c r="G22" s="355">
        <v>4100116422</v>
      </c>
      <c r="H22" s="354"/>
      <c r="I22" s="353" t="s">
        <v>1467</v>
      </c>
      <c r="J22" s="354"/>
      <c r="K22" s="355" t="s">
        <v>53</v>
      </c>
      <c r="L22" s="352"/>
      <c r="M22" s="27" t="s">
        <v>415</v>
      </c>
      <c r="N22" s="24">
        <v>80</v>
      </c>
      <c r="O22" s="83"/>
      <c r="P22" s="109">
        <v>1</v>
      </c>
    </row>
    <row r="23" spans="2:16" ht="15" customHeight="1" x14ac:dyDescent="0.25">
      <c r="B23" s="416"/>
      <c r="C23" s="417"/>
      <c r="D23" s="351" t="s">
        <v>1377</v>
      </c>
      <c r="E23" s="352"/>
      <c r="F23" s="190" t="s">
        <v>2763</v>
      </c>
      <c r="G23" s="355">
        <v>4100116422</v>
      </c>
      <c r="H23" s="354"/>
      <c r="I23" s="353" t="s">
        <v>1467</v>
      </c>
      <c r="J23" s="354"/>
      <c r="K23" s="355" t="s">
        <v>53</v>
      </c>
      <c r="L23" s="352"/>
      <c r="M23" s="27" t="s">
        <v>415</v>
      </c>
      <c r="N23" s="24">
        <v>85</v>
      </c>
      <c r="O23" s="83"/>
      <c r="P23" s="109">
        <v>1</v>
      </c>
    </row>
    <row r="24" spans="2:16" ht="15" customHeight="1" x14ac:dyDescent="0.25">
      <c r="B24" s="416"/>
      <c r="C24" s="417"/>
      <c r="D24" s="351" t="s">
        <v>1377</v>
      </c>
      <c r="E24" s="352"/>
      <c r="F24" s="190" t="s">
        <v>2763</v>
      </c>
      <c r="G24" s="355">
        <v>4100116419</v>
      </c>
      <c r="H24" s="354"/>
      <c r="I24" s="353" t="s">
        <v>1467</v>
      </c>
      <c r="J24" s="354"/>
      <c r="K24" s="355" t="s">
        <v>25</v>
      </c>
      <c r="L24" s="352"/>
      <c r="M24" s="27" t="s">
        <v>415</v>
      </c>
      <c r="N24" s="24">
        <v>75</v>
      </c>
      <c r="O24" s="83"/>
      <c r="P24" s="109">
        <v>41</v>
      </c>
    </row>
    <row r="25" spans="2:16" ht="15" customHeight="1" x14ac:dyDescent="0.25">
      <c r="B25" s="416"/>
      <c r="C25" s="417"/>
      <c r="D25" s="351" t="s">
        <v>1377</v>
      </c>
      <c r="E25" s="352"/>
      <c r="F25" s="190" t="s">
        <v>2763</v>
      </c>
      <c r="G25" s="355">
        <v>4100116419</v>
      </c>
      <c r="H25" s="354"/>
      <c r="I25" s="353" t="s">
        <v>1467</v>
      </c>
      <c r="J25" s="354"/>
      <c r="K25" s="355" t="s">
        <v>25</v>
      </c>
      <c r="L25" s="352"/>
      <c r="M25" s="27" t="s">
        <v>415</v>
      </c>
      <c r="N25" s="24">
        <v>80</v>
      </c>
      <c r="O25" s="83"/>
      <c r="P25" s="109">
        <v>50</v>
      </c>
    </row>
    <row r="26" spans="2:16" ht="15" customHeight="1" x14ac:dyDescent="0.25">
      <c r="B26" s="416"/>
      <c r="C26" s="417"/>
      <c r="D26" s="351" t="s">
        <v>1377</v>
      </c>
      <c r="E26" s="352"/>
      <c r="F26" s="190" t="s">
        <v>2763</v>
      </c>
      <c r="G26" s="355">
        <v>4100116419</v>
      </c>
      <c r="H26" s="354"/>
      <c r="I26" s="353" t="s">
        <v>1467</v>
      </c>
      <c r="J26" s="354"/>
      <c r="K26" s="355" t="s">
        <v>25</v>
      </c>
      <c r="L26" s="352"/>
      <c r="M26" s="27" t="s">
        <v>415</v>
      </c>
      <c r="N26" s="24">
        <v>85</v>
      </c>
      <c r="O26" s="83"/>
      <c r="P26" s="109">
        <v>24</v>
      </c>
    </row>
    <row r="27" spans="2:16" ht="15" customHeight="1" x14ac:dyDescent="0.25">
      <c r="B27" s="378">
        <v>2</v>
      </c>
      <c r="C27" s="379"/>
      <c r="D27" s="351" t="s">
        <v>1377</v>
      </c>
      <c r="E27" s="352"/>
      <c r="F27" s="190" t="s">
        <v>2763</v>
      </c>
      <c r="G27" s="355">
        <v>4100116419</v>
      </c>
      <c r="H27" s="354"/>
      <c r="I27" s="353" t="s">
        <v>1467</v>
      </c>
      <c r="J27" s="354"/>
      <c r="K27" s="355" t="s">
        <v>25</v>
      </c>
      <c r="L27" s="352"/>
      <c r="M27" s="27" t="s">
        <v>415</v>
      </c>
      <c r="N27" s="24">
        <v>90</v>
      </c>
      <c r="O27" s="82">
        <v>14.12</v>
      </c>
      <c r="P27" s="109">
        <v>22</v>
      </c>
    </row>
    <row r="28" spans="2:16" ht="15" customHeight="1" x14ac:dyDescent="0.25">
      <c r="B28" s="416"/>
      <c r="C28" s="417"/>
      <c r="D28" s="351" t="s">
        <v>480</v>
      </c>
      <c r="E28" s="352"/>
      <c r="F28" s="190" t="s">
        <v>2763</v>
      </c>
      <c r="G28" s="355">
        <v>4100116433</v>
      </c>
      <c r="H28" s="354"/>
      <c r="I28" s="353" t="s">
        <v>2684</v>
      </c>
      <c r="J28" s="354"/>
      <c r="K28" s="355" t="s">
        <v>25</v>
      </c>
      <c r="L28" s="352"/>
      <c r="M28" s="27" t="s">
        <v>387</v>
      </c>
      <c r="N28" s="24">
        <v>85</v>
      </c>
      <c r="O28" s="83"/>
      <c r="P28" s="109">
        <v>34</v>
      </c>
    </row>
    <row r="29" spans="2:16" ht="15" customHeight="1" x14ac:dyDescent="0.25">
      <c r="B29" s="416"/>
      <c r="C29" s="417"/>
      <c r="D29" s="351" t="s">
        <v>480</v>
      </c>
      <c r="E29" s="352"/>
      <c r="F29" s="190" t="s">
        <v>2763</v>
      </c>
      <c r="G29" s="355">
        <v>4100116433</v>
      </c>
      <c r="H29" s="354"/>
      <c r="I29" s="353" t="s">
        <v>2684</v>
      </c>
      <c r="J29" s="354"/>
      <c r="K29" s="355" t="s">
        <v>25</v>
      </c>
      <c r="L29" s="352"/>
      <c r="M29" s="27" t="s">
        <v>387</v>
      </c>
      <c r="N29" s="24">
        <v>90</v>
      </c>
      <c r="O29" s="83"/>
      <c r="P29" s="109">
        <v>54</v>
      </c>
    </row>
    <row r="30" spans="2:16" ht="15" customHeight="1" x14ac:dyDescent="0.25">
      <c r="B30" s="378">
        <v>3</v>
      </c>
      <c r="C30" s="379"/>
      <c r="D30" s="351" t="s">
        <v>480</v>
      </c>
      <c r="E30" s="352"/>
      <c r="F30" s="190" t="s">
        <v>2763</v>
      </c>
      <c r="G30" s="355">
        <v>4100116433</v>
      </c>
      <c r="H30" s="354"/>
      <c r="I30" s="353" t="s">
        <v>2684</v>
      </c>
      <c r="J30" s="354"/>
      <c r="K30" s="355" t="s">
        <v>25</v>
      </c>
      <c r="L30" s="352"/>
      <c r="M30" s="27" t="s">
        <v>387</v>
      </c>
      <c r="N30" s="24">
        <v>95</v>
      </c>
      <c r="O30" s="82">
        <v>12.88</v>
      </c>
      <c r="P30" s="109">
        <v>49</v>
      </c>
    </row>
    <row r="31" spans="2:16" ht="15" customHeight="1" x14ac:dyDescent="0.25">
      <c r="B31" s="416"/>
      <c r="C31" s="417"/>
      <c r="D31" s="351" t="s">
        <v>480</v>
      </c>
      <c r="E31" s="352"/>
      <c r="F31" s="190" t="s">
        <v>2763</v>
      </c>
      <c r="G31" s="355">
        <v>4100116433</v>
      </c>
      <c r="H31" s="354"/>
      <c r="I31" s="353" t="s">
        <v>2684</v>
      </c>
      <c r="J31" s="354"/>
      <c r="K31" s="355" t="s">
        <v>25</v>
      </c>
      <c r="L31" s="352"/>
      <c r="M31" s="27" t="s">
        <v>387</v>
      </c>
      <c r="N31" s="24">
        <v>100</v>
      </c>
      <c r="O31" s="83"/>
      <c r="P31" s="109">
        <v>36</v>
      </c>
    </row>
    <row r="32" spans="2:16" ht="15" customHeight="1" x14ac:dyDescent="0.25">
      <c r="B32" s="416"/>
      <c r="C32" s="417"/>
      <c r="D32" s="351" t="s">
        <v>480</v>
      </c>
      <c r="E32" s="352"/>
      <c r="F32" s="190" t="s">
        <v>2763</v>
      </c>
      <c r="G32" s="355">
        <v>4100116434</v>
      </c>
      <c r="H32" s="354"/>
      <c r="I32" s="353" t="s">
        <v>2684</v>
      </c>
      <c r="J32" s="354"/>
      <c r="K32" s="355" t="s">
        <v>25</v>
      </c>
      <c r="L32" s="352"/>
      <c r="M32" s="27" t="s">
        <v>387</v>
      </c>
      <c r="N32" s="24">
        <v>85</v>
      </c>
      <c r="O32" s="83"/>
      <c r="P32" s="109">
        <v>1</v>
      </c>
    </row>
    <row r="33" spans="2:16" ht="15" customHeight="1" x14ac:dyDescent="0.25">
      <c r="B33" s="416"/>
      <c r="C33" s="417"/>
      <c r="D33" s="351" t="s">
        <v>480</v>
      </c>
      <c r="E33" s="352"/>
      <c r="F33" s="190" t="s">
        <v>2763</v>
      </c>
      <c r="G33" s="355">
        <v>4100116435</v>
      </c>
      <c r="H33" s="354"/>
      <c r="I33" s="353" t="s">
        <v>2684</v>
      </c>
      <c r="J33" s="354"/>
      <c r="K33" s="355" t="s">
        <v>53</v>
      </c>
      <c r="L33" s="352"/>
      <c r="M33" s="27" t="s">
        <v>387</v>
      </c>
      <c r="N33" s="24">
        <v>90</v>
      </c>
      <c r="O33" s="83"/>
      <c r="P33" s="109">
        <v>1</v>
      </c>
    </row>
    <row r="34" spans="2:16" ht="15" customHeight="1" x14ac:dyDescent="0.25">
      <c r="B34" s="378">
        <v>4</v>
      </c>
      <c r="C34" s="379"/>
      <c r="D34" s="351" t="s">
        <v>480</v>
      </c>
      <c r="E34" s="352"/>
      <c r="F34" s="190" t="s">
        <v>2763</v>
      </c>
      <c r="G34" s="355">
        <v>4100116429</v>
      </c>
      <c r="H34" s="354"/>
      <c r="I34" s="353" t="s">
        <v>1468</v>
      </c>
      <c r="J34" s="354"/>
      <c r="K34" s="355" t="s">
        <v>53</v>
      </c>
      <c r="L34" s="352"/>
      <c r="M34" s="27" t="s">
        <v>622</v>
      </c>
      <c r="N34" s="24">
        <v>90</v>
      </c>
      <c r="O34" s="82">
        <v>10.7</v>
      </c>
      <c r="P34" s="109">
        <v>1</v>
      </c>
    </row>
    <row r="35" spans="2:16" ht="15" customHeight="1" x14ac:dyDescent="0.25">
      <c r="B35" s="416"/>
      <c r="C35" s="417"/>
      <c r="D35" s="351" t="s">
        <v>480</v>
      </c>
      <c r="E35" s="352"/>
      <c r="F35" s="190" t="s">
        <v>2763</v>
      </c>
      <c r="G35" s="355">
        <v>4100116429</v>
      </c>
      <c r="H35" s="354"/>
      <c r="I35" s="353" t="s">
        <v>1468</v>
      </c>
      <c r="J35" s="354"/>
      <c r="K35" s="355" t="s">
        <v>53</v>
      </c>
      <c r="L35" s="352"/>
      <c r="M35" s="27" t="s">
        <v>622</v>
      </c>
      <c r="N35" s="24">
        <v>100</v>
      </c>
      <c r="O35" s="83"/>
      <c r="P35" s="109">
        <v>2</v>
      </c>
    </row>
    <row r="36" spans="2:16" ht="15" customHeight="1" x14ac:dyDescent="0.25">
      <c r="B36" s="40"/>
      <c r="C36" s="36"/>
      <c r="D36" s="351" t="s">
        <v>480</v>
      </c>
      <c r="E36" s="352"/>
      <c r="F36" s="190" t="s">
        <v>2764</v>
      </c>
      <c r="G36" s="355">
        <v>4100116453</v>
      </c>
      <c r="H36" s="354"/>
      <c r="I36" s="353" t="s">
        <v>1468</v>
      </c>
      <c r="J36" s="354"/>
      <c r="K36" s="355" t="s">
        <v>1735</v>
      </c>
      <c r="L36" s="352"/>
      <c r="M36" s="27" t="s">
        <v>622</v>
      </c>
      <c r="N36" s="24">
        <v>90</v>
      </c>
      <c r="O36" s="83"/>
      <c r="P36" s="109">
        <v>3</v>
      </c>
    </row>
    <row r="37" spans="2:16" ht="15" customHeight="1" x14ac:dyDescent="0.25">
      <c r="B37" s="416"/>
      <c r="C37" s="417"/>
      <c r="D37" s="351" t="s">
        <v>480</v>
      </c>
      <c r="E37" s="352"/>
      <c r="F37" s="190" t="s">
        <v>2764</v>
      </c>
      <c r="G37" s="355">
        <v>4100116453</v>
      </c>
      <c r="H37" s="354"/>
      <c r="I37" s="353" t="s">
        <v>1468</v>
      </c>
      <c r="J37" s="354"/>
      <c r="K37" s="355" t="s">
        <v>1735</v>
      </c>
      <c r="L37" s="352"/>
      <c r="M37" s="27" t="s">
        <v>622</v>
      </c>
      <c r="N37" s="24">
        <v>95</v>
      </c>
      <c r="O37" s="83"/>
      <c r="P37" s="109">
        <v>3</v>
      </c>
    </row>
    <row r="38" spans="2:16" ht="15" customHeight="1" x14ac:dyDescent="0.25">
      <c r="B38" s="40"/>
      <c r="C38" s="36"/>
      <c r="D38" s="351" t="s">
        <v>480</v>
      </c>
      <c r="E38" s="352"/>
      <c r="F38" s="190" t="s">
        <v>2764</v>
      </c>
      <c r="G38" s="355">
        <v>4100116453</v>
      </c>
      <c r="H38" s="354"/>
      <c r="I38" s="353" t="s">
        <v>1468</v>
      </c>
      <c r="J38" s="354"/>
      <c r="K38" s="355" t="s">
        <v>1735</v>
      </c>
      <c r="L38" s="352"/>
      <c r="M38" s="27" t="s">
        <v>622</v>
      </c>
      <c r="N38" s="24">
        <v>100</v>
      </c>
      <c r="O38" s="83"/>
      <c r="P38" s="109">
        <v>3</v>
      </c>
    </row>
    <row r="39" spans="2:16" ht="15" customHeight="1" x14ac:dyDescent="0.25">
      <c r="B39" s="40"/>
      <c r="C39" s="36"/>
      <c r="D39" s="351" t="s">
        <v>480</v>
      </c>
      <c r="E39" s="352"/>
      <c r="F39" s="190" t="s">
        <v>2763</v>
      </c>
      <c r="G39" s="355">
        <v>4100116428</v>
      </c>
      <c r="H39" s="354"/>
      <c r="I39" s="353" t="s">
        <v>1468</v>
      </c>
      <c r="J39" s="354"/>
      <c r="K39" s="355" t="s">
        <v>25</v>
      </c>
      <c r="L39" s="352"/>
      <c r="M39" s="27" t="s">
        <v>622</v>
      </c>
      <c r="N39" s="24">
        <v>85</v>
      </c>
      <c r="O39" s="83"/>
      <c r="P39" s="109">
        <v>6</v>
      </c>
    </row>
    <row r="40" spans="2:16" ht="15" customHeight="1" x14ac:dyDescent="0.25">
      <c r="B40" s="40"/>
      <c r="C40" s="36"/>
      <c r="D40" s="351" t="s">
        <v>480</v>
      </c>
      <c r="E40" s="352"/>
      <c r="F40" s="190" t="s">
        <v>2763</v>
      </c>
      <c r="G40" s="355">
        <v>4100116428</v>
      </c>
      <c r="H40" s="354"/>
      <c r="I40" s="353" t="s">
        <v>1468</v>
      </c>
      <c r="J40" s="354"/>
      <c r="K40" s="355" t="s">
        <v>25</v>
      </c>
      <c r="L40" s="352"/>
      <c r="M40" s="27" t="s">
        <v>622</v>
      </c>
      <c r="N40" s="24">
        <v>90</v>
      </c>
      <c r="O40" s="83"/>
      <c r="P40" s="109">
        <v>4</v>
      </c>
    </row>
    <row r="41" spans="2:16" ht="15" customHeight="1" x14ac:dyDescent="0.25">
      <c r="B41" s="416"/>
      <c r="C41" s="417"/>
      <c r="D41" s="351" t="s">
        <v>480</v>
      </c>
      <c r="E41" s="352"/>
      <c r="F41" s="190" t="s">
        <v>2763</v>
      </c>
      <c r="G41" s="355">
        <v>4100116428</v>
      </c>
      <c r="H41" s="354"/>
      <c r="I41" s="353" t="s">
        <v>1468</v>
      </c>
      <c r="J41" s="354"/>
      <c r="K41" s="355" t="s">
        <v>25</v>
      </c>
      <c r="L41" s="352"/>
      <c r="M41" s="27" t="s">
        <v>622</v>
      </c>
      <c r="N41" s="24">
        <v>95</v>
      </c>
      <c r="O41" s="83"/>
      <c r="P41" s="109">
        <v>5</v>
      </c>
    </row>
    <row r="42" spans="2:16" ht="15" customHeight="1" x14ac:dyDescent="0.25">
      <c r="B42" s="40"/>
      <c r="C42" s="36"/>
      <c r="D42" s="351" t="s">
        <v>480</v>
      </c>
      <c r="E42" s="352"/>
      <c r="F42" s="190" t="s">
        <v>2763</v>
      </c>
      <c r="G42" s="355">
        <v>4100116428</v>
      </c>
      <c r="H42" s="354"/>
      <c r="I42" s="353" t="s">
        <v>1468</v>
      </c>
      <c r="J42" s="354"/>
      <c r="K42" s="355" t="s">
        <v>25</v>
      </c>
      <c r="L42" s="352"/>
      <c r="M42" s="27" t="s">
        <v>622</v>
      </c>
      <c r="N42" s="24">
        <v>100</v>
      </c>
      <c r="O42" s="83"/>
      <c r="P42" s="109">
        <v>1</v>
      </c>
    </row>
    <row r="43" spans="2:16" ht="15" customHeight="1" x14ac:dyDescent="0.25">
      <c r="B43" s="76"/>
      <c r="C43" s="69"/>
      <c r="D43" s="351" t="s">
        <v>480</v>
      </c>
      <c r="E43" s="352"/>
      <c r="F43" s="190" t="s">
        <v>2763</v>
      </c>
      <c r="G43" s="355">
        <v>4100116426</v>
      </c>
      <c r="H43" s="354"/>
      <c r="I43" s="353" t="s">
        <v>1468</v>
      </c>
      <c r="J43" s="354"/>
      <c r="K43" s="355" t="s">
        <v>25</v>
      </c>
      <c r="L43" s="352"/>
      <c r="M43" s="27" t="s">
        <v>622</v>
      </c>
      <c r="N43" s="24">
        <v>100</v>
      </c>
      <c r="O43" s="84"/>
      <c r="P43" s="109">
        <v>34</v>
      </c>
    </row>
    <row r="44" spans="2:16" ht="15" customHeight="1" x14ac:dyDescent="0.25">
      <c r="B44" s="416">
        <v>5</v>
      </c>
      <c r="C44" s="417"/>
      <c r="D44" s="351" t="s">
        <v>480</v>
      </c>
      <c r="E44" s="352"/>
      <c r="F44" s="190" t="s">
        <v>2763</v>
      </c>
      <c r="G44" s="355">
        <v>4100116426</v>
      </c>
      <c r="H44" s="354"/>
      <c r="I44" s="353" t="s">
        <v>1468</v>
      </c>
      <c r="J44" s="354"/>
      <c r="K44" s="355" t="s">
        <v>25</v>
      </c>
      <c r="L44" s="352"/>
      <c r="M44" s="27" t="s">
        <v>622</v>
      </c>
      <c r="N44" s="24">
        <v>85</v>
      </c>
      <c r="O44" s="83">
        <v>11.56</v>
      </c>
      <c r="P44" s="109">
        <v>21</v>
      </c>
    </row>
    <row r="45" spans="2:16" ht="15" customHeight="1" x14ac:dyDescent="0.25">
      <c r="B45" s="40"/>
      <c r="C45" s="36"/>
      <c r="D45" s="351" t="s">
        <v>480</v>
      </c>
      <c r="E45" s="352"/>
      <c r="F45" s="190" t="s">
        <v>2763</v>
      </c>
      <c r="G45" s="355">
        <v>4100116426</v>
      </c>
      <c r="H45" s="354"/>
      <c r="I45" s="353" t="s">
        <v>1468</v>
      </c>
      <c r="J45" s="354"/>
      <c r="K45" s="355" t="s">
        <v>25</v>
      </c>
      <c r="L45" s="352"/>
      <c r="M45" s="27" t="s">
        <v>622</v>
      </c>
      <c r="N45" s="24">
        <v>90</v>
      </c>
      <c r="O45" s="83"/>
      <c r="P45" s="109">
        <v>28</v>
      </c>
    </row>
    <row r="46" spans="2:16" ht="15" customHeight="1" x14ac:dyDescent="0.25">
      <c r="B46" s="40"/>
      <c r="C46" s="36"/>
      <c r="D46" s="351" t="s">
        <v>480</v>
      </c>
      <c r="E46" s="352"/>
      <c r="F46" s="190" t="s">
        <v>2763</v>
      </c>
      <c r="G46" s="355">
        <v>4100116426</v>
      </c>
      <c r="H46" s="354"/>
      <c r="I46" s="353" t="s">
        <v>1468</v>
      </c>
      <c r="J46" s="354"/>
      <c r="K46" s="355" t="s">
        <v>25</v>
      </c>
      <c r="L46" s="352"/>
      <c r="M46" s="27" t="s">
        <v>622</v>
      </c>
      <c r="N46" s="24">
        <v>95</v>
      </c>
      <c r="O46" s="83"/>
      <c r="P46" s="109">
        <v>23</v>
      </c>
    </row>
    <row r="47" spans="2:16" ht="15" customHeight="1" x14ac:dyDescent="0.25">
      <c r="B47" s="378">
        <v>6</v>
      </c>
      <c r="C47" s="379"/>
      <c r="D47" s="351" t="s">
        <v>2466</v>
      </c>
      <c r="E47" s="352"/>
      <c r="F47" s="190" t="s">
        <v>2764</v>
      </c>
      <c r="G47" s="355">
        <v>4100116454</v>
      </c>
      <c r="H47" s="354"/>
      <c r="I47" s="353" t="s">
        <v>2467</v>
      </c>
      <c r="J47" s="354"/>
      <c r="K47" s="355" t="s">
        <v>1735</v>
      </c>
      <c r="L47" s="352"/>
      <c r="M47" s="27" t="s">
        <v>415</v>
      </c>
      <c r="N47" s="24"/>
      <c r="O47" s="82">
        <v>5.26</v>
      </c>
      <c r="P47" s="109">
        <v>5</v>
      </c>
    </row>
    <row r="48" spans="2:16" ht="15" customHeight="1" x14ac:dyDescent="0.25">
      <c r="B48" s="76"/>
      <c r="C48" s="69"/>
      <c r="D48" s="351" t="s">
        <v>2466</v>
      </c>
      <c r="E48" s="352"/>
      <c r="F48" s="190" t="s">
        <v>2763</v>
      </c>
      <c r="G48" s="355">
        <v>4100116432</v>
      </c>
      <c r="H48" s="354"/>
      <c r="I48" s="353" t="s">
        <v>2467</v>
      </c>
      <c r="J48" s="354"/>
      <c r="K48" s="355" t="s">
        <v>53</v>
      </c>
      <c r="L48" s="352"/>
      <c r="M48" s="27" t="s">
        <v>415</v>
      </c>
      <c r="N48" s="24"/>
      <c r="O48" s="84"/>
      <c r="P48" s="109">
        <v>2</v>
      </c>
    </row>
    <row r="49" spans="2:16" ht="15" customHeight="1" x14ac:dyDescent="0.25">
      <c r="B49" s="375">
        <v>7</v>
      </c>
      <c r="C49" s="376"/>
      <c r="D49" s="351" t="s">
        <v>2466</v>
      </c>
      <c r="E49" s="352"/>
      <c r="F49" s="190" t="s">
        <v>2763</v>
      </c>
      <c r="G49" s="355">
        <v>4100116430</v>
      </c>
      <c r="H49" s="354"/>
      <c r="I49" s="353" t="s">
        <v>2467</v>
      </c>
      <c r="J49" s="354"/>
      <c r="K49" s="355" t="s">
        <v>25</v>
      </c>
      <c r="L49" s="352"/>
      <c r="M49" s="27" t="s">
        <v>415</v>
      </c>
      <c r="N49" s="24"/>
      <c r="O49" s="81">
        <v>6.78</v>
      </c>
      <c r="P49" s="109">
        <v>10</v>
      </c>
    </row>
    <row r="50" spans="2:16" ht="15" customHeight="1" x14ac:dyDescent="0.25">
      <c r="B50" s="375">
        <v>8</v>
      </c>
      <c r="C50" s="376"/>
      <c r="D50" s="351" t="s">
        <v>2466</v>
      </c>
      <c r="E50" s="352"/>
      <c r="F50" s="190" t="s">
        <v>2763</v>
      </c>
      <c r="G50" s="355">
        <v>4100116430</v>
      </c>
      <c r="H50" s="354"/>
      <c r="I50" s="353" t="s">
        <v>2467</v>
      </c>
      <c r="J50" s="354"/>
      <c r="K50" s="355" t="s">
        <v>25</v>
      </c>
      <c r="L50" s="352"/>
      <c r="M50" s="27" t="s">
        <v>415</v>
      </c>
      <c r="N50" s="24"/>
      <c r="O50" s="81">
        <v>6.78</v>
      </c>
      <c r="P50" s="109">
        <v>10</v>
      </c>
    </row>
    <row r="51" spans="2:16" ht="15" customHeight="1" x14ac:dyDescent="0.25">
      <c r="B51" s="375">
        <v>9</v>
      </c>
      <c r="C51" s="376"/>
      <c r="D51" s="351" t="s">
        <v>2466</v>
      </c>
      <c r="E51" s="352"/>
      <c r="F51" s="190" t="s">
        <v>2763</v>
      </c>
      <c r="G51" s="355">
        <v>4100116430</v>
      </c>
      <c r="H51" s="354"/>
      <c r="I51" s="353" t="s">
        <v>2467</v>
      </c>
      <c r="J51" s="354"/>
      <c r="K51" s="355" t="s">
        <v>25</v>
      </c>
      <c r="L51" s="352"/>
      <c r="M51" s="27" t="s">
        <v>415</v>
      </c>
      <c r="N51" s="24"/>
      <c r="O51" s="81">
        <v>6.78</v>
      </c>
      <c r="P51" s="109">
        <v>10</v>
      </c>
    </row>
    <row r="52" spans="2:16" ht="15" customHeight="1" x14ac:dyDescent="0.25">
      <c r="B52" s="375">
        <v>10</v>
      </c>
      <c r="C52" s="376"/>
      <c r="D52" s="351" t="s">
        <v>2466</v>
      </c>
      <c r="E52" s="352"/>
      <c r="F52" s="190" t="s">
        <v>2763</v>
      </c>
      <c r="G52" s="355">
        <v>4100116430</v>
      </c>
      <c r="H52" s="354"/>
      <c r="I52" s="353" t="s">
        <v>2467</v>
      </c>
      <c r="J52" s="354"/>
      <c r="K52" s="355" t="s">
        <v>25</v>
      </c>
      <c r="L52" s="352"/>
      <c r="M52" s="27" t="s">
        <v>415</v>
      </c>
      <c r="N52" s="24"/>
      <c r="O52" s="81">
        <v>6.78</v>
      </c>
      <c r="P52" s="109">
        <v>10</v>
      </c>
    </row>
    <row r="53" spans="2:16" ht="15" customHeight="1" x14ac:dyDescent="0.25">
      <c r="B53" s="375">
        <v>11</v>
      </c>
      <c r="C53" s="376"/>
      <c r="D53" s="351" t="s">
        <v>2466</v>
      </c>
      <c r="E53" s="352"/>
      <c r="F53" s="190" t="s">
        <v>2763</v>
      </c>
      <c r="G53" s="355">
        <v>4100116430</v>
      </c>
      <c r="H53" s="354"/>
      <c r="I53" s="353" t="s">
        <v>2467</v>
      </c>
      <c r="J53" s="354"/>
      <c r="K53" s="355" t="s">
        <v>25</v>
      </c>
      <c r="L53" s="352"/>
      <c r="M53" s="27" t="s">
        <v>415</v>
      </c>
      <c r="N53" s="24"/>
      <c r="O53" s="81">
        <v>6.78</v>
      </c>
      <c r="P53" s="109">
        <v>10</v>
      </c>
    </row>
    <row r="54" spans="2:16" ht="15" customHeight="1" x14ac:dyDescent="0.25">
      <c r="B54" s="375">
        <v>12</v>
      </c>
      <c r="C54" s="376"/>
      <c r="D54" s="351" t="s">
        <v>2466</v>
      </c>
      <c r="E54" s="352"/>
      <c r="F54" s="190" t="s">
        <v>2763</v>
      </c>
      <c r="G54" s="355">
        <v>4100116430</v>
      </c>
      <c r="H54" s="354"/>
      <c r="I54" s="353" t="s">
        <v>2467</v>
      </c>
      <c r="J54" s="354"/>
      <c r="K54" s="355" t="s">
        <v>25</v>
      </c>
      <c r="L54" s="352"/>
      <c r="M54" s="27" t="s">
        <v>415</v>
      </c>
      <c r="N54" s="24"/>
      <c r="O54" s="81">
        <v>6.78</v>
      </c>
      <c r="P54" s="109">
        <v>10</v>
      </c>
    </row>
    <row r="55" spans="2:16" ht="15" x14ac:dyDescent="0.25">
      <c r="B55" s="423" t="s">
        <v>37</v>
      </c>
      <c r="C55" s="404"/>
      <c r="D55" s="50"/>
      <c r="E55" s="61"/>
      <c r="F55" s="61"/>
      <c r="G55" s="50"/>
      <c r="H55" s="62"/>
      <c r="I55" s="63"/>
      <c r="J55" s="62"/>
      <c r="K55" s="50"/>
      <c r="L55" s="61"/>
      <c r="M55" s="8"/>
      <c r="N55" s="8"/>
      <c r="O55" s="164">
        <f>SUM(O56:O68)+8.46</f>
        <v>80.699999999999989</v>
      </c>
      <c r="P55" s="60"/>
    </row>
    <row r="56" spans="2:16" ht="15" customHeight="1" x14ac:dyDescent="0.25">
      <c r="B56" s="375">
        <v>13</v>
      </c>
      <c r="C56" s="376"/>
      <c r="D56" s="351" t="s">
        <v>2466</v>
      </c>
      <c r="E56" s="352"/>
      <c r="F56" s="190" t="s">
        <v>2763</v>
      </c>
      <c r="G56" s="355">
        <v>4100116430</v>
      </c>
      <c r="H56" s="354"/>
      <c r="I56" s="353" t="s">
        <v>2467</v>
      </c>
      <c r="J56" s="354"/>
      <c r="K56" s="355" t="s">
        <v>25</v>
      </c>
      <c r="L56" s="352"/>
      <c r="M56" s="27" t="s">
        <v>415</v>
      </c>
      <c r="N56" s="24"/>
      <c r="O56" s="81">
        <v>6.78</v>
      </c>
      <c r="P56" s="109">
        <v>10</v>
      </c>
    </row>
    <row r="57" spans="2:16" ht="15" customHeight="1" x14ac:dyDescent="0.25">
      <c r="B57" s="375">
        <v>14</v>
      </c>
      <c r="C57" s="376"/>
      <c r="D57" s="351" t="s">
        <v>2466</v>
      </c>
      <c r="E57" s="352"/>
      <c r="F57" s="190" t="s">
        <v>2763</v>
      </c>
      <c r="G57" s="355">
        <v>4100116430</v>
      </c>
      <c r="H57" s="354"/>
      <c r="I57" s="353" t="s">
        <v>2467</v>
      </c>
      <c r="J57" s="354"/>
      <c r="K57" s="355" t="s">
        <v>25</v>
      </c>
      <c r="L57" s="352"/>
      <c r="M57" s="27" t="s">
        <v>415</v>
      </c>
      <c r="N57" s="24"/>
      <c r="O57" s="81">
        <v>7.28</v>
      </c>
      <c r="P57" s="109">
        <v>11</v>
      </c>
    </row>
    <row r="58" spans="2:16" ht="15" customHeight="1" x14ac:dyDescent="0.25">
      <c r="B58" s="375">
        <v>15</v>
      </c>
      <c r="C58" s="376"/>
      <c r="D58" s="351" t="s">
        <v>2466</v>
      </c>
      <c r="E58" s="352"/>
      <c r="F58" s="190" t="s">
        <v>2763</v>
      </c>
      <c r="G58" s="355">
        <v>4100116430</v>
      </c>
      <c r="H58" s="354"/>
      <c r="I58" s="353" t="s">
        <v>2467</v>
      </c>
      <c r="J58" s="354"/>
      <c r="K58" s="355" t="s">
        <v>25</v>
      </c>
      <c r="L58" s="352"/>
      <c r="M58" s="27" t="s">
        <v>415</v>
      </c>
      <c r="N58" s="24"/>
      <c r="O58" s="81">
        <v>7.28</v>
      </c>
      <c r="P58" s="109">
        <v>11</v>
      </c>
    </row>
    <row r="59" spans="2:16" ht="15" customHeight="1" x14ac:dyDescent="0.25">
      <c r="B59" s="375">
        <v>16</v>
      </c>
      <c r="C59" s="376"/>
      <c r="D59" s="351" t="s">
        <v>2466</v>
      </c>
      <c r="E59" s="352"/>
      <c r="F59" s="190" t="s">
        <v>2763</v>
      </c>
      <c r="G59" s="355">
        <v>4100116430</v>
      </c>
      <c r="H59" s="354"/>
      <c r="I59" s="353" t="s">
        <v>2467</v>
      </c>
      <c r="J59" s="354"/>
      <c r="K59" s="355" t="s">
        <v>25</v>
      </c>
      <c r="L59" s="352"/>
      <c r="M59" s="27" t="s">
        <v>415</v>
      </c>
      <c r="N59" s="24"/>
      <c r="O59" s="81">
        <v>7.28</v>
      </c>
      <c r="P59" s="109">
        <v>11</v>
      </c>
    </row>
    <row r="60" spans="2:16" ht="15" customHeight="1" x14ac:dyDescent="0.25">
      <c r="B60" s="375">
        <v>17</v>
      </c>
      <c r="C60" s="376"/>
      <c r="D60" s="351" t="s">
        <v>2466</v>
      </c>
      <c r="E60" s="352"/>
      <c r="F60" s="190" t="s">
        <v>2763</v>
      </c>
      <c r="G60" s="355">
        <v>4100116430</v>
      </c>
      <c r="H60" s="354"/>
      <c r="I60" s="353" t="s">
        <v>2467</v>
      </c>
      <c r="J60" s="354"/>
      <c r="K60" s="355" t="s">
        <v>25</v>
      </c>
      <c r="L60" s="352"/>
      <c r="M60" s="27" t="s">
        <v>415</v>
      </c>
      <c r="N60" s="24"/>
      <c r="O60" s="81">
        <v>7.28</v>
      </c>
      <c r="P60" s="109">
        <v>11</v>
      </c>
    </row>
    <row r="61" spans="2:16" ht="15" customHeight="1" x14ac:dyDescent="0.25">
      <c r="B61" s="378">
        <v>18</v>
      </c>
      <c r="C61" s="379"/>
      <c r="D61" s="351" t="s">
        <v>2466</v>
      </c>
      <c r="E61" s="352"/>
      <c r="F61" s="190" t="s">
        <v>2763</v>
      </c>
      <c r="G61" s="355">
        <v>4100116430</v>
      </c>
      <c r="H61" s="354"/>
      <c r="I61" s="353" t="s">
        <v>2467</v>
      </c>
      <c r="J61" s="354"/>
      <c r="K61" s="355" t="s">
        <v>25</v>
      </c>
      <c r="L61" s="352"/>
      <c r="M61" s="27" t="s">
        <v>415</v>
      </c>
      <c r="N61" s="24"/>
      <c r="O61" s="81">
        <v>7.28</v>
      </c>
      <c r="P61" s="109">
        <v>11</v>
      </c>
    </row>
    <row r="62" spans="2:16" ht="15" customHeight="1" x14ac:dyDescent="0.25">
      <c r="B62" s="378">
        <v>19</v>
      </c>
      <c r="C62" s="379"/>
      <c r="D62" s="351" t="s">
        <v>2466</v>
      </c>
      <c r="E62" s="352"/>
      <c r="F62" s="190" t="s">
        <v>2764</v>
      </c>
      <c r="G62" s="355">
        <v>4100116454</v>
      </c>
      <c r="H62" s="354"/>
      <c r="I62" s="353" t="s">
        <v>2467</v>
      </c>
      <c r="J62" s="354"/>
      <c r="K62" s="355" t="s">
        <v>1735</v>
      </c>
      <c r="L62" s="352"/>
      <c r="M62" s="27" t="s">
        <v>2757</v>
      </c>
      <c r="N62" s="24"/>
      <c r="O62" s="82">
        <v>7.3</v>
      </c>
      <c r="P62" s="109">
        <v>2</v>
      </c>
    </row>
    <row r="63" spans="2:16" ht="15" customHeight="1" x14ac:dyDescent="0.25">
      <c r="B63" s="365"/>
      <c r="C63" s="366"/>
      <c r="D63" s="351" t="s">
        <v>2466</v>
      </c>
      <c r="E63" s="352"/>
      <c r="F63" s="190" t="s">
        <v>2763</v>
      </c>
      <c r="G63" s="355">
        <v>4100116431</v>
      </c>
      <c r="H63" s="354"/>
      <c r="I63" s="353" t="s">
        <v>2467</v>
      </c>
      <c r="J63" s="354"/>
      <c r="K63" s="355" t="s">
        <v>25</v>
      </c>
      <c r="L63" s="352"/>
      <c r="M63" s="27" t="s">
        <v>2757</v>
      </c>
      <c r="N63" s="24"/>
      <c r="O63" s="84"/>
      <c r="P63" s="109">
        <v>9</v>
      </c>
    </row>
    <row r="64" spans="2:16" ht="15" customHeight="1" x14ac:dyDescent="0.25">
      <c r="B64" s="369">
        <v>20</v>
      </c>
      <c r="C64" s="368"/>
      <c r="D64" s="351" t="s">
        <v>2466</v>
      </c>
      <c r="E64" s="352"/>
      <c r="F64" s="190" t="s">
        <v>2763</v>
      </c>
      <c r="G64" s="355">
        <v>4100116431</v>
      </c>
      <c r="H64" s="354"/>
      <c r="I64" s="353" t="s">
        <v>2467</v>
      </c>
      <c r="J64" s="354"/>
      <c r="K64" s="355" t="s">
        <v>25</v>
      </c>
      <c r="L64" s="352"/>
      <c r="M64" s="27" t="s">
        <v>2757</v>
      </c>
      <c r="N64" s="24"/>
      <c r="O64" s="81">
        <v>6.78</v>
      </c>
      <c r="P64" s="109">
        <v>10</v>
      </c>
    </row>
    <row r="65" spans="2:16" ht="15" customHeight="1" x14ac:dyDescent="0.25">
      <c r="B65" s="424">
        <v>21</v>
      </c>
      <c r="C65" s="425"/>
      <c r="D65" s="351" t="s">
        <v>2466</v>
      </c>
      <c r="E65" s="352"/>
      <c r="F65" s="190" t="s">
        <v>2763</v>
      </c>
      <c r="G65" s="355">
        <v>4100116431</v>
      </c>
      <c r="H65" s="354"/>
      <c r="I65" s="353" t="s">
        <v>2467</v>
      </c>
      <c r="J65" s="354"/>
      <c r="K65" s="355" t="s">
        <v>25</v>
      </c>
      <c r="L65" s="352"/>
      <c r="M65" s="27" t="s">
        <v>2757</v>
      </c>
      <c r="N65" s="24"/>
      <c r="O65" s="82">
        <v>6.78</v>
      </c>
      <c r="P65" s="109">
        <v>10</v>
      </c>
    </row>
    <row r="66" spans="2:16" ht="15" customHeight="1" x14ac:dyDescent="0.25">
      <c r="B66" s="378">
        <v>22</v>
      </c>
      <c r="C66" s="379"/>
      <c r="D66" s="351" t="s">
        <v>2664</v>
      </c>
      <c r="E66" s="352"/>
      <c r="F66" s="190" t="s">
        <v>2763</v>
      </c>
      <c r="G66" s="355">
        <v>4100116714</v>
      </c>
      <c r="H66" s="354"/>
      <c r="I66" s="353" t="s">
        <v>2663</v>
      </c>
      <c r="J66" s="354"/>
      <c r="K66" s="355" t="s">
        <v>53</v>
      </c>
      <c r="L66" s="352"/>
      <c r="M66" s="27" t="s">
        <v>415</v>
      </c>
      <c r="N66" s="24"/>
      <c r="O66" s="81">
        <v>4.88</v>
      </c>
      <c r="P66" s="109">
        <v>30</v>
      </c>
    </row>
    <row r="67" spans="2:16" ht="15" customHeight="1" x14ac:dyDescent="0.25">
      <c r="B67" s="378">
        <v>23</v>
      </c>
      <c r="C67" s="379"/>
      <c r="D67" s="351" t="s">
        <v>2666</v>
      </c>
      <c r="E67" s="352"/>
      <c r="F67" s="190" t="s">
        <v>2763</v>
      </c>
      <c r="G67" s="355">
        <v>4100116715</v>
      </c>
      <c r="H67" s="354"/>
      <c r="I67" s="353" t="s">
        <v>2667</v>
      </c>
      <c r="J67" s="354"/>
      <c r="K67" s="355" t="s">
        <v>53</v>
      </c>
      <c r="L67" s="352"/>
      <c r="M67" s="27" t="s">
        <v>415</v>
      </c>
      <c r="N67" s="24">
        <v>1</v>
      </c>
      <c r="O67" s="83">
        <v>3.32</v>
      </c>
      <c r="P67" s="109">
        <v>12</v>
      </c>
    </row>
    <row r="68" spans="2:16" ht="15" customHeight="1" x14ac:dyDescent="0.25">
      <c r="B68" s="76"/>
      <c r="C68" s="69"/>
      <c r="D68" s="351" t="s">
        <v>2666</v>
      </c>
      <c r="E68" s="352"/>
      <c r="F68" s="190" t="s">
        <v>2763</v>
      </c>
      <c r="G68" s="355">
        <v>4100116715</v>
      </c>
      <c r="H68" s="354"/>
      <c r="I68" s="353" t="s">
        <v>2667</v>
      </c>
      <c r="J68" s="354"/>
      <c r="K68" s="355" t="s">
        <v>53</v>
      </c>
      <c r="L68" s="352"/>
      <c r="M68" s="27" t="s">
        <v>415</v>
      </c>
      <c r="N68" s="24">
        <v>2</v>
      </c>
      <c r="O68" s="84"/>
      <c r="P68" s="109">
        <v>17</v>
      </c>
    </row>
    <row r="69" spans="2:16" ht="15" customHeight="1" x14ac:dyDescent="0.25">
      <c r="B69" s="365"/>
      <c r="C69" s="366"/>
      <c r="D69" s="351"/>
      <c r="E69" s="352"/>
      <c r="F69" s="214"/>
      <c r="G69" s="355"/>
      <c r="H69" s="354"/>
      <c r="I69" s="353"/>
      <c r="J69" s="354"/>
      <c r="K69" s="355"/>
      <c r="L69" s="352"/>
      <c r="M69" s="27"/>
      <c r="N69" s="24"/>
      <c r="O69" s="84"/>
      <c r="P69" s="109"/>
    </row>
    <row r="70" spans="2:16" ht="15" x14ac:dyDescent="0.25">
      <c r="B70" s="20"/>
      <c r="C70" s="45"/>
      <c r="D70" s="168"/>
      <c r="E70" s="41"/>
      <c r="F70" s="41"/>
      <c r="G70" s="41"/>
      <c r="H70" s="41"/>
      <c r="I70" s="41"/>
      <c r="K70" s="20"/>
      <c r="L70" s="45"/>
      <c r="M70" s="1"/>
      <c r="N70" s="1"/>
      <c r="O70" s="169">
        <f>SUM(O18:O54)+SUM(O56:O68)</f>
        <v>178.29</v>
      </c>
    </row>
    <row r="71" spans="2:16" ht="15.75" x14ac:dyDescent="0.25">
      <c r="B71" s="356" t="s">
        <v>29</v>
      </c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79"/>
      <c r="O71" s="75"/>
      <c r="P71" s="73">
        <f>SUM(P18:P69)</f>
        <v>679</v>
      </c>
    </row>
    <row r="72" spans="2:16" ht="15" x14ac:dyDescent="0.25">
      <c r="B72" s="20"/>
      <c r="C72" s="45"/>
      <c r="D72" s="20"/>
      <c r="E72" s="45"/>
      <c r="F72" s="45"/>
      <c r="G72" s="20"/>
      <c r="I72" s="3"/>
      <c r="K72" s="20"/>
      <c r="L72" s="45"/>
      <c r="M72" s="1"/>
      <c r="N72" s="1"/>
      <c r="O72" s="86"/>
    </row>
    <row r="73" spans="2:16" ht="15" customHeight="1" x14ac:dyDescent="0.25">
      <c r="B73" s="1"/>
      <c r="C73" s="1"/>
      <c r="D73" s="1" t="s">
        <v>49</v>
      </c>
      <c r="E73" s="1" t="s">
        <v>2776</v>
      </c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 t="s">
        <v>2777</v>
      </c>
      <c r="E74" s="23"/>
      <c r="F74" s="23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2765</v>
      </c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 t="s">
        <v>2778</v>
      </c>
      <c r="E76" s="23"/>
      <c r="F76" s="23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 t="s">
        <v>1503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343" ht="8.25" customHeight="1" x14ac:dyDescent="0.2"/>
    <row r="345" ht="8.25" customHeight="1" x14ac:dyDescent="0.2"/>
    <row r="347" ht="9" customHeight="1" x14ac:dyDescent="0.2"/>
    <row r="349" ht="7.5" customHeight="1" x14ac:dyDescent="0.2"/>
    <row r="351" ht="6.75" customHeight="1" x14ac:dyDescent="0.2"/>
    <row r="353" ht="7.5" customHeight="1" x14ac:dyDescent="0.2"/>
    <row r="355" ht="9" customHeight="1" x14ac:dyDescent="0.2"/>
    <row r="357" ht="7.5" customHeight="1" x14ac:dyDescent="0.2"/>
    <row r="359" ht="8.25" customHeight="1" x14ac:dyDescent="0.2"/>
  </sheetData>
  <autoFilter ref="B16:P68" xr:uid="{00000000-0009-0000-0000-00001A000000}">
    <filterColumn colId="0" showButton="0"/>
    <filterColumn colId="2" showButton="0"/>
    <filterColumn colId="5" showButton="0"/>
    <filterColumn colId="7" showButton="0"/>
    <filterColumn colId="9" showButton="0"/>
  </autoFilter>
  <mergeCells count="255">
    <mergeCell ref="B69:C69"/>
    <mergeCell ref="D69:E69"/>
    <mergeCell ref="G69:H69"/>
    <mergeCell ref="I69:J69"/>
    <mergeCell ref="K69:L69"/>
    <mergeCell ref="B71:M71"/>
    <mergeCell ref="I42:J42"/>
    <mergeCell ref="K42:L42"/>
    <mergeCell ref="I39:J39"/>
    <mergeCell ref="K39:L39"/>
    <mergeCell ref="D40:E40"/>
    <mergeCell ref="G40:H40"/>
    <mergeCell ref="I40:J40"/>
    <mergeCell ref="K40:L40"/>
    <mergeCell ref="I46:J46"/>
    <mergeCell ref="K46:L46"/>
    <mergeCell ref="B67:C67"/>
    <mergeCell ref="B41:C41"/>
    <mergeCell ref="D41:E41"/>
    <mergeCell ref="G41:H41"/>
    <mergeCell ref="I41:J41"/>
    <mergeCell ref="K41:L41"/>
    <mergeCell ref="D42:E42"/>
    <mergeCell ref="G42:H42"/>
    <mergeCell ref="B65:C65"/>
    <mergeCell ref="D65:E65"/>
    <mergeCell ref="G65:H65"/>
    <mergeCell ref="I65:J65"/>
    <mergeCell ref="K65:L65"/>
    <mergeCell ref="B66:C66"/>
    <mergeCell ref="D66:E66"/>
    <mergeCell ref="G66:H66"/>
    <mergeCell ref="I66:J66"/>
    <mergeCell ref="K66:L66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59:C59"/>
    <mergeCell ref="D67:E67"/>
    <mergeCell ref="G67:H67"/>
    <mergeCell ref="I67:J67"/>
    <mergeCell ref="K67:L67"/>
    <mergeCell ref="D68:E68"/>
    <mergeCell ref="G68:H68"/>
    <mergeCell ref="I68:J68"/>
    <mergeCell ref="K68:L68"/>
    <mergeCell ref="B55:C55"/>
    <mergeCell ref="B56:C56"/>
    <mergeCell ref="D56:E56"/>
    <mergeCell ref="G56:H56"/>
    <mergeCell ref="I56:J56"/>
    <mergeCell ref="K56:L56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B57:C57"/>
    <mergeCell ref="D54:E54"/>
    <mergeCell ref="G54:H54"/>
    <mergeCell ref="I54:J54"/>
    <mergeCell ref="K54:L54"/>
    <mergeCell ref="D52:E52"/>
    <mergeCell ref="G52:H52"/>
    <mergeCell ref="I52:J52"/>
    <mergeCell ref="K52:L52"/>
    <mergeCell ref="D53:E53"/>
    <mergeCell ref="G53:H53"/>
    <mergeCell ref="D48:E48"/>
    <mergeCell ref="G48:H48"/>
    <mergeCell ref="I48:J48"/>
    <mergeCell ref="K48:L48"/>
    <mergeCell ref="D49:E49"/>
    <mergeCell ref="G49:H49"/>
    <mergeCell ref="I49:J49"/>
    <mergeCell ref="K49:L49"/>
    <mergeCell ref="I53:J53"/>
    <mergeCell ref="K53:L53"/>
    <mergeCell ref="D50:E50"/>
    <mergeCell ref="G50:H50"/>
    <mergeCell ref="I50:J50"/>
    <mergeCell ref="K50:L50"/>
    <mergeCell ref="D51:E51"/>
    <mergeCell ref="G51:H51"/>
    <mergeCell ref="I51:J51"/>
    <mergeCell ref="K51:L51"/>
    <mergeCell ref="D43:E43"/>
    <mergeCell ref="G43:H43"/>
    <mergeCell ref="I43:J43"/>
    <mergeCell ref="K43:L43"/>
    <mergeCell ref="D44:E44"/>
    <mergeCell ref="G44:H44"/>
    <mergeCell ref="I44:J44"/>
    <mergeCell ref="K44:L44"/>
    <mergeCell ref="D47:E47"/>
    <mergeCell ref="G47:H47"/>
    <mergeCell ref="I47:J47"/>
    <mergeCell ref="K47:L47"/>
    <mergeCell ref="D45:E45"/>
    <mergeCell ref="G45:H45"/>
    <mergeCell ref="I45:J45"/>
    <mergeCell ref="K45:L45"/>
    <mergeCell ref="D46:E46"/>
    <mergeCell ref="G46:H46"/>
    <mergeCell ref="D37:E37"/>
    <mergeCell ref="G37:H37"/>
    <mergeCell ref="I37:J37"/>
    <mergeCell ref="K37:L37"/>
    <mergeCell ref="D38:E38"/>
    <mergeCell ref="G38:H38"/>
    <mergeCell ref="I38:J38"/>
    <mergeCell ref="K38:L38"/>
    <mergeCell ref="D39:E39"/>
    <mergeCell ref="G39:H39"/>
    <mergeCell ref="K34:L34"/>
    <mergeCell ref="B35:C35"/>
    <mergeCell ref="D35:E35"/>
    <mergeCell ref="G35:H35"/>
    <mergeCell ref="I35:J35"/>
    <mergeCell ref="K35:L35"/>
    <mergeCell ref="B34:C34"/>
    <mergeCell ref="D36:E36"/>
    <mergeCell ref="G36:H36"/>
    <mergeCell ref="I36:J36"/>
    <mergeCell ref="K36:L36"/>
    <mergeCell ref="K30:L30"/>
    <mergeCell ref="B31:C31"/>
    <mergeCell ref="D31:E31"/>
    <mergeCell ref="G31:H31"/>
    <mergeCell ref="I31:J31"/>
    <mergeCell ref="K31:L31"/>
    <mergeCell ref="K32:L32"/>
    <mergeCell ref="B33:C33"/>
    <mergeCell ref="D33:E33"/>
    <mergeCell ref="G33:H33"/>
    <mergeCell ref="I33:J33"/>
    <mergeCell ref="K33:L33"/>
    <mergeCell ref="B53:C53"/>
    <mergeCell ref="B54:C54"/>
    <mergeCell ref="B29:C29"/>
    <mergeCell ref="D29:E29"/>
    <mergeCell ref="G29:H29"/>
    <mergeCell ref="I29:J29"/>
    <mergeCell ref="B44:C44"/>
    <mergeCell ref="B47:C47"/>
    <mergeCell ref="B49:C49"/>
    <mergeCell ref="B50:C50"/>
    <mergeCell ref="B51:C51"/>
    <mergeCell ref="B52:C52"/>
    <mergeCell ref="B30:C30"/>
    <mergeCell ref="D30:E30"/>
    <mergeCell ref="G30:H30"/>
    <mergeCell ref="I30:J30"/>
    <mergeCell ref="B32:C32"/>
    <mergeCell ref="D32:E32"/>
    <mergeCell ref="G32:H32"/>
    <mergeCell ref="I32:J32"/>
    <mergeCell ref="D34:E34"/>
    <mergeCell ref="G34:H34"/>
    <mergeCell ref="I34:J34"/>
    <mergeCell ref="B37:C37"/>
    <mergeCell ref="K29:L29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F12:G12"/>
    <mergeCell ref="N14:O14"/>
    <mergeCell ref="B16:C16"/>
    <mergeCell ref="D16:E16"/>
    <mergeCell ref="G16:H16"/>
    <mergeCell ref="I16:J16"/>
    <mergeCell ref="K16:L16"/>
    <mergeCell ref="K20:L20"/>
    <mergeCell ref="B17:C17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</mergeCells>
  <hyperlinks>
    <hyperlink ref="N4" r:id="rId1" xr:uid="{00000000-0004-0000-1A00-000000000000}"/>
  </hyperlinks>
  <pageMargins left="7.874015748031496E-2" right="7.874015748031496E-2" top="0.39370078740157483" bottom="0.27559055118110237" header="0" footer="0"/>
  <pageSetup paperSize="9" scale="67" orientation="portrait" r:id="rId2"/>
  <headerFooter alignWithMargins="0"/>
  <drawing r:id="rId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367"/>
  <sheetViews>
    <sheetView topLeftCell="A46" workbookViewId="0">
      <selection activeCell="F13" sqref="F1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250105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SUM(O18:O56)+11.1</f>
        <v>139.34000000000003</v>
      </c>
      <c r="P17" s="60"/>
    </row>
    <row r="18" spans="2:16" ht="15" customHeight="1" x14ac:dyDescent="0.25">
      <c r="B18" s="378">
        <v>1</v>
      </c>
      <c r="C18" s="379"/>
      <c r="D18" s="367" t="s">
        <v>1377</v>
      </c>
      <c r="E18" s="368"/>
      <c r="F18" s="190" t="s">
        <v>2761</v>
      </c>
      <c r="G18" s="369">
        <v>4100116466</v>
      </c>
      <c r="H18" s="370"/>
      <c r="I18" s="391" t="s">
        <v>1467</v>
      </c>
      <c r="J18" s="370"/>
      <c r="K18" s="369" t="s">
        <v>53</v>
      </c>
      <c r="L18" s="368"/>
      <c r="M18" s="7" t="s">
        <v>415</v>
      </c>
      <c r="N18" s="11">
        <v>75</v>
      </c>
      <c r="O18" s="82">
        <v>9.34</v>
      </c>
      <c r="P18" s="60">
        <v>23</v>
      </c>
    </row>
    <row r="19" spans="2:16" ht="15" customHeight="1" x14ac:dyDescent="0.25">
      <c r="B19" s="416"/>
      <c r="C19" s="417"/>
      <c r="D19" s="367" t="s">
        <v>1377</v>
      </c>
      <c r="E19" s="368"/>
      <c r="F19" s="190" t="s">
        <v>2761</v>
      </c>
      <c r="G19" s="369">
        <v>4100116466</v>
      </c>
      <c r="H19" s="370"/>
      <c r="I19" s="391" t="s">
        <v>1467</v>
      </c>
      <c r="J19" s="370"/>
      <c r="K19" s="369" t="s">
        <v>53</v>
      </c>
      <c r="L19" s="368"/>
      <c r="M19" s="7" t="s">
        <v>415</v>
      </c>
      <c r="N19" s="11">
        <v>80</v>
      </c>
      <c r="O19" s="83"/>
      <c r="P19" s="60">
        <v>33</v>
      </c>
    </row>
    <row r="20" spans="2:16" ht="15" customHeight="1" x14ac:dyDescent="0.25">
      <c r="B20" s="416"/>
      <c r="C20" s="417"/>
      <c r="D20" s="367" t="s">
        <v>1377</v>
      </c>
      <c r="E20" s="368"/>
      <c r="F20" s="190" t="s">
        <v>2761</v>
      </c>
      <c r="G20" s="369">
        <v>4100116466</v>
      </c>
      <c r="H20" s="370"/>
      <c r="I20" s="391" t="s">
        <v>1467</v>
      </c>
      <c r="J20" s="370"/>
      <c r="K20" s="369" t="s">
        <v>53</v>
      </c>
      <c r="L20" s="368"/>
      <c r="M20" s="7" t="s">
        <v>415</v>
      </c>
      <c r="N20" s="11">
        <v>85</v>
      </c>
      <c r="O20" s="83"/>
      <c r="P20" s="60">
        <v>32</v>
      </c>
    </row>
    <row r="21" spans="2:16" ht="15" customHeight="1" x14ac:dyDescent="0.25">
      <c r="B21" s="416"/>
      <c r="C21" s="417"/>
      <c r="D21" s="367" t="s">
        <v>1377</v>
      </c>
      <c r="E21" s="368"/>
      <c r="F21" s="190" t="s">
        <v>2761</v>
      </c>
      <c r="G21" s="369">
        <v>4100116466</v>
      </c>
      <c r="H21" s="370"/>
      <c r="I21" s="391" t="s">
        <v>1467</v>
      </c>
      <c r="J21" s="370"/>
      <c r="K21" s="369" t="s">
        <v>53</v>
      </c>
      <c r="L21" s="368"/>
      <c r="M21" s="7" t="s">
        <v>415</v>
      </c>
      <c r="N21" s="11">
        <v>90</v>
      </c>
      <c r="O21" s="83"/>
      <c r="P21" s="60">
        <v>17</v>
      </c>
    </row>
    <row r="22" spans="2:16" ht="15" customHeight="1" x14ac:dyDescent="0.25">
      <c r="B22" s="378">
        <v>2</v>
      </c>
      <c r="C22" s="379"/>
      <c r="D22" s="367" t="s">
        <v>1377</v>
      </c>
      <c r="E22" s="368"/>
      <c r="F22" s="190" t="s">
        <v>2761</v>
      </c>
      <c r="G22" s="369">
        <v>4100116465</v>
      </c>
      <c r="H22" s="370"/>
      <c r="I22" s="391" t="s">
        <v>1467</v>
      </c>
      <c r="J22" s="370"/>
      <c r="K22" s="369" t="s">
        <v>53</v>
      </c>
      <c r="L22" s="368"/>
      <c r="M22" s="7" t="s">
        <v>415</v>
      </c>
      <c r="N22" s="11">
        <v>75</v>
      </c>
      <c r="O22" s="82">
        <v>10.8</v>
      </c>
      <c r="P22" s="60">
        <v>11</v>
      </c>
    </row>
    <row r="23" spans="2:16" ht="15" customHeight="1" x14ac:dyDescent="0.25">
      <c r="B23" s="416"/>
      <c r="C23" s="417"/>
      <c r="D23" s="367" t="s">
        <v>1377</v>
      </c>
      <c r="E23" s="368"/>
      <c r="F23" s="190" t="s">
        <v>2761</v>
      </c>
      <c r="G23" s="369">
        <v>4100116465</v>
      </c>
      <c r="H23" s="370"/>
      <c r="I23" s="391" t="s">
        <v>1467</v>
      </c>
      <c r="J23" s="370"/>
      <c r="K23" s="369" t="s">
        <v>53</v>
      </c>
      <c r="L23" s="368"/>
      <c r="M23" s="7" t="s">
        <v>415</v>
      </c>
      <c r="N23" s="11">
        <v>80</v>
      </c>
      <c r="O23" s="83"/>
      <c r="P23" s="60">
        <v>27</v>
      </c>
    </row>
    <row r="24" spans="2:16" ht="15" customHeight="1" x14ac:dyDescent="0.25">
      <c r="B24" s="416"/>
      <c r="C24" s="417"/>
      <c r="D24" s="367" t="s">
        <v>1377</v>
      </c>
      <c r="E24" s="368"/>
      <c r="F24" s="190" t="s">
        <v>2761</v>
      </c>
      <c r="G24" s="369">
        <v>4100116465</v>
      </c>
      <c r="H24" s="370"/>
      <c r="I24" s="391" t="s">
        <v>1467</v>
      </c>
      <c r="J24" s="370"/>
      <c r="K24" s="369" t="s">
        <v>53</v>
      </c>
      <c r="L24" s="368"/>
      <c r="M24" s="7" t="s">
        <v>415</v>
      </c>
      <c r="N24" s="11">
        <v>85</v>
      </c>
      <c r="O24" s="83"/>
      <c r="P24" s="60">
        <v>18</v>
      </c>
    </row>
    <row r="25" spans="2:16" ht="15" customHeight="1" x14ac:dyDescent="0.25">
      <c r="B25" s="416"/>
      <c r="C25" s="417"/>
      <c r="D25" s="367" t="s">
        <v>1377</v>
      </c>
      <c r="E25" s="368"/>
      <c r="F25" s="190" t="s">
        <v>2761</v>
      </c>
      <c r="G25" s="369">
        <v>4100116465</v>
      </c>
      <c r="H25" s="370"/>
      <c r="I25" s="391" t="s">
        <v>1467</v>
      </c>
      <c r="J25" s="370"/>
      <c r="K25" s="369" t="s">
        <v>53</v>
      </c>
      <c r="L25" s="368"/>
      <c r="M25" s="7" t="s">
        <v>415</v>
      </c>
      <c r="N25" s="11">
        <v>90</v>
      </c>
      <c r="O25" s="83"/>
      <c r="P25" s="60">
        <v>8</v>
      </c>
    </row>
    <row r="26" spans="2:16" ht="15" customHeight="1" x14ac:dyDescent="0.25">
      <c r="B26" s="416"/>
      <c r="C26" s="417"/>
      <c r="D26" s="367" t="s">
        <v>480</v>
      </c>
      <c r="E26" s="368"/>
      <c r="F26" s="190" t="s">
        <v>2761</v>
      </c>
      <c r="G26" s="369">
        <v>4100116478</v>
      </c>
      <c r="H26" s="370"/>
      <c r="I26" s="391" t="s">
        <v>2684</v>
      </c>
      <c r="J26" s="370"/>
      <c r="K26" s="369" t="s">
        <v>53</v>
      </c>
      <c r="L26" s="368"/>
      <c r="M26" s="7" t="s">
        <v>387</v>
      </c>
      <c r="N26" s="11">
        <v>85</v>
      </c>
      <c r="O26" s="83"/>
      <c r="P26" s="60">
        <v>6</v>
      </c>
    </row>
    <row r="27" spans="2:16" ht="15" customHeight="1" x14ac:dyDescent="0.25">
      <c r="B27" s="416"/>
      <c r="C27" s="417"/>
      <c r="D27" s="367" t="s">
        <v>480</v>
      </c>
      <c r="E27" s="368"/>
      <c r="F27" s="190" t="s">
        <v>2761</v>
      </c>
      <c r="G27" s="369">
        <v>4100116478</v>
      </c>
      <c r="H27" s="370"/>
      <c r="I27" s="391" t="s">
        <v>2684</v>
      </c>
      <c r="J27" s="370"/>
      <c r="K27" s="369" t="s">
        <v>53</v>
      </c>
      <c r="L27" s="368"/>
      <c r="M27" s="7" t="s">
        <v>387</v>
      </c>
      <c r="N27" s="11">
        <v>90</v>
      </c>
      <c r="O27" s="83"/>
      <c r="P27" s="60">
        <v>10</v>
      </c>
    </row>
    <row r="28" spans="2:16" ht="15" customHeight="1" x14ac:dyDescent="0.25">
      <c r="B28" s="416"/>
      <c r="C28" s="417"/>
      <c r="D28" s="367" t="s">
        <v>480</v>
      </c>
      <c r="E28" s="368"/>
      <c r="F28" s="190" t="s">
        <v>2761</v>
      </c>
      <c r="G28" s="369">
        <v>4100116478</v>
      </c>
      <c r="H28" s="370"/>
      <c r="I28" s="391" t="s">
        <v>2684</v>
      </c>
      <c r="J28" s="370"/>
      <c r="K28" s="369" t="s">
        <v>53</v>
      </c>
      <c r="L28" s="368"/>
      <c r="M28" s="7" t="s">
        <v>387</v>
      </c>
      <c r="N28" s="11">
        <v>95</v>
      </c>
      <c r="O28" s="83"/>
      <c r="P28" s="60">
        <v>12</v>
      </c>
    </row>
    <row r="29" spans="2:16" ht="15" customHeight="1" x14ac:dyDescent="0.25">
      <c r="B29" s="416"/>
      <c r="C29" s="417"/>
      <c r="D29" s="367" t="s">
        <v>480</v>
      </c>
      <c r="E29" s="368"/>
      <c r="F29" s="190" t="s">
        <v>2761</v>
      </c>
      <c r="G29" s="369">
        <v>4100116478</v>
      </c>
      <c r="H29" s="370"/>
      <c r="I29" s="391" t="s">
        <v>2684</v>
      </c>
      <c r="J29" s="370"/>
      <c r="K29" s="369" t="s">
        <v>53</v>
      </c>
      <c r="L29" s="368"/>
      <c r="M29" s="7" t="s">
        <v>387</v>
      </c>
      <c r="N29" s="11">
        <v>100</v>
      </c>
      <c r="O29" s="83"/>
      <c r="P29" s="60">
        <v>7</v>
      </c>
    </row>
    <row r="30" spans="2:16" ht="15" customHeight="1" x14ac:dyDescent="0.25">
      <c r="B30" s="378">
        <v>3</v>
      </c>
      <c r="C30" s="379"/>
      <c r="D30" s="367" t="s">
        <v>480</v>
      </c>
      <c r="E30" s="368"/>
      <c r="F30" s="190" t="s">
        <v>2761</v>
      </c>
      <c r="G30" s="369">
        <v>4100116471</v>
      </c>
      <c r="H30" s="370"/>
      <c r="I30" s="391" t="s">
        <v>1468</v>
      </c>
      <c r="J30" s="370"/>
      <c r="K30" s="369" t="s">
        <v>53</v>
      </c>
      <c r="L30" s="368"/>
      <c r="M30" s="7" t="s">
        <v>622</v>
      </c>
      <c r="N30" s="11">
        <v>95</v>
      </c>
      <c r="O30" s="82">
        <v>13.4</v>
      </c>
      <c r="P30" s="60">
        <v>35</v>
      </c>
    </row>
    <row r="31" spans="2:16" ht="15" customHeight="1" x14ac:dyDescent="0.25">
      <c r="B31" s="40"/>
      <c r="C31" s="36"/>
      <c r="D31" s="367" t="s">
        <v>480</v>
      </c>
      <c r="E31" s="368"/>
      <c r="F31" s="190" t="s">
        <v>2761</v>
      </c>
      <c r="G31" s="369">
        <v>4100116471</v>
      </c>
      <c r="H31" s="370"/>
      <c r="I31" s="391" t="s">
        <v>1468</v>
      </c>
      <c r="J31" s="370"/>
      <c r="K31" s="369" t="s">
        <v>53</v>
      </c>
      <c r="L31" s="368"/>
      <c r="M31" s="7" t="s">
        <v>622</v>
      </c>
      <c r="N31" s="11">
        <v>100</v>
      </c>
      <c r="O31" s="83"/>
      <c r="P31" s="60">
        <v>21</v>
      </c>
    </row>
    <row r="32" spans="2:16" ht="15" customHeight="1" x14ac:dyDescent="0.25">
      <c r="B32" s="40"/>
      <c r="C32" s="36"/>
      <c r="D32" s="367" t="s">
        <v>480</v>
      </c>
      <c r="E32" s="368"/>
      <c r="F32" s="190" t="s">
        <v>2761</v>
      </c>
      <c r="G32" s="369">
        <v>4100116472</v>
      </c>
      <c r="H32" s="370"/>
      <c r="I32" s="391" t="s">
        <v>1468</v>
      </c>
      <c r="J32" s="370"/>
      <c r="K32" s="369" t="s">
        <v>147</v>
      </c>
      <c r="L32" s="368"/>
      <c r="M32" s="7" t="s">
        <v>622</v>
      </c>
      <c r="N32" s="11">
        <v>85</v>
      </c>
      <c r="O32" s="83"/>
      <c r="P32" s="60">
        <v>4</v>
      </c>
    </row>
    <row r="33" spans="2:16" ht="15" customHeight="1" x14ac:dyDescent="0.25">
      <c r="B33" s="40"/>
      <c r="C33" s="36"/>
      <c r="D33" s="367" t="s">
        <v>480</v>
      </c>
      <c r="E33" s="368"/>
      <c r="F33" s="190" t="s">
        <v>2761</v>
      </c>
      <c r="G33" s="369">
        <v>4100116472</v>
      </c>
      <c r="H33" s="370"/>
      <c r="I33" s="391" t="s">
        <v>1468</v>
      </c>
      <c r="J33" s="370"/>
      <c r="K33" s="369" t="s">
        <v>147</v>
      </c>
      <c r="L33" s="368"/>
      <c r="M33" s="7" t="s">
        <v>622</v>
      </c>
      <c r="N33" s="11">
        <v>90</v>
      </c>
      <c r="O33" s="83"/>
      <c r="P33" s="60">
        <v>9</v>
      </c>
    </row>
    <row r="34" spans="2:16" ht="15" customHeight="1" x14ac:dyDescent="0.25">
      <c r="B34" s="40"/>
      <c r="C34" s="36"/>
      <c r="D34" s="367" t="s">
        <v>480</v>
      </c>
      <c r="E34" s="368"/>
      <c r="F34" s="190" t="s">
        <v>2761</v>
      </c>
      <c r="G34" s="369">
        <v>4100116472</v>
      </c>
      <c r="H34" s="370"/>
      <c r="I34" s="391" t="s">
        <v>1468</v>
      </c>
      <c r="J34" s="370"/>
      <c r="K34" s="369" t="s">
        <v>147</v>
      </c>
      <c r="L34" s="368"/>
      <c r="M34" s="7" t="s">
        <v>622</v>
      </c>
      <c r="N34" s="11">
        <v>95</v>
      </c>
      <c r="O34" s="83"/>
      <c r="P34" s="60">
        <v>4</v>
      </c>
    </row>
    <row r="35" spans="2:16" ht="15" customHeight="1" x14ac:dyDescent="0.25">
      <c r="B35" s="40"/>
      <c r="C35" s="36"/>
      <c r="D35" s="367" t="s">
        <v>480</v>
      </c>
      <c r="E35" s="368"/>
      <c r="F35" s="190" t="s">
        <v>2761</v>
      </c>
      <c r="G35" s="369">
        <v>4100116472</v>
      </c>
      <c r="H35" s="370"/>
      <c r="I35" s="391" t="s">
        <v>1468</v>
      </c>
      <c r="J35" s="370"/>
      <c r="K35" s="369" t="s">
        <v>147</v>
      </c>
      <c r="L35" s="368"/>
      <c r="M35" s="7" t="s">
        <v>622</v>
      </c>
      <c r="N35" s="11">
        <v>100</v>
      </c>
      <c r="O35" s="83"/>
      <c r="P35" s="60">
        <v>2</v>
      </c>
    </row>
    <row r="36" spans="2:16" ht="15" customHeight="1" x14ac:dyDescent="0.25">
      <c r="B36" s="40"/>
      <c r="C36" s="36"/>
      <c r="D36" s="367" t="s">
        <v>480</v>
      </c>
      <c r="E36" s="368"/>
      <c r="F36" s="190" t="s">
        <v>2762</v>
      </c>
      <c r="G36" s="369">
        <v>4100116458</v>
      </c>
      <c r="H36" s="370"/>
      <c r="I36" s="391" t="s">
        <v>1468</v>
      </c>
      <c r="J36" s="370"/>
      <c r="K36" s="369" t="s">
        <v>2141</v>
      </c>
      <c r="L36" s="368"/>
      <c r="M36" s="7" t="s">
        <v>622</v>
      </c>
      <c r="N36" s="11">
        <v>85</v>
      </c>
      <c r="O36" s="83"/>
      <c r="P36" s="60">
        <v>1</v>
      </c>
    </row>
    <row r="37" spans="2:16" ht="15" customHeight="1" x14ac:dyDescent="0.25">
      <c r="B37" s="40"/>
      <c r="C37" s="36"/>
      <c r="D37" s="367" t="s">
        <v>480</v>
      </c>
      <c r="E37" s="368"/>
      <c r="F37" s="190" t="s">
        <v>2762</v>
      </c>
      <c r="G37" s="369">
        <v>4100116458</v>
      </c>
      <c r="H37" s="370"/>
      <c r="I37" s="391" t="s">
        <v>1468</v>
      </c>
      <c r="J37" s="370"/>
      <c r="K37" s="369" t="s">
        <v>2141</v>
      </c>
      <c r="L37" s="368"/>
      <c r="M37" s="7" t="s">
        <v>622</v>
      </c>
      <c r="N37" s="11">
        <v>90</v>
      </c>
      <c r="O37" s="83"/>
      <c r="P37" s="60">
        <v>2</v>
      </c>
    </row>
    <row r="38" spans="2:16" ht="15" customHeight="1" x14ac:dyDescent="0.25">
      <c r="B38" s="40"/>
      <c r="C38" s="36"/>
      <c r="D38" s="367" t="s">
        <v>480</v>
      </c>
      <c r="E38" s="368"/>
      <c r="F38" s="190" t="s">
        <v>2762</v>
      </c>
      <c r="G38" s="369">
        <v>4100116458</v>
      </c>
      <c r="H38" s="370"/>
      <c r="I38" s="391" t="s">
        <v>1468</v>
      </c>
      <c r="J38" s="370"/>
      <c r="K38" s="369" t="s">
        <v>2141</v>
      </c>
      <c r="L38" s="368"/>
      <c r="M38" s="7" t="s">
        <v>622</v>
      </c>
      <c r="N38" s="11">
        <v>95</v>
      </c>
      <c r="O38" s="83"/>
      <c r="P38" s="60">
        <v>2</v>
      </c>
    </row>
    <row r="39" spans="2:16" ht="15" customHeight="1" x14ac:dyDescent="0.25">
      <c r="B39" s="378">
        <v>4</v>
      </c>
      <c r="C39" s="379"/>
      <c r="D39" s="367" t="s">
        <v>480</v>
      </c>
      <c r="E39" s="368"/>
      <c r="F39" s="190" t="s">
        <v>2761</v>
      </c>
      <c r="G39" s="369">
        <v>4100116471</v>
      </c>
      <c r="H39" s="370"/>
      <c r="I39" s="391" t="s">
        <v>1468</v>
      </c>
      <c r="J39" s="370"/>
      <c r="K39" s="369" t="s">
        <v>53</v>
      </c>
      <c r="L39" s="368"/>
      <c r="M39" s="7" t="s">
        <v>622</v>
      </c>
      <c r="N39" s="11">
        <v>85</v>
      </c>
      <c r="O39" s="82">
        <v>14.3</v>
      </c>
      <c r="P39" s="60">
        <v>25</v>
      </c>
    </row>
    <row r="40" spans="2:16" ht="15" customHeight="1" x14ac:dyDescent="0.25">
      <c r="B40" s="40"/>
      <c r="C40" s="36"/>
      <c r="D40" s="367" t="s">
        <v>480</v>
      </c>
      <c r="E40" s="368"/>
      <c r="F40" s="190" t="s">
        <v>2761</v>
      </c>
      <c r="G40" s="369">
        <v>4100116471</v>
      </c>
      <c r="H40" s="370"/>
      <c r="I40" s="391" t="s">
        <v>1468</v>
      </c>
      <c r="J40" s="370"/>
      <c r="K40" s="369" t="s">
        <v>53</v>
      </c>
      <c r="L40" s="368"/>
      <c r="M40" s="7" t="s">
        <v>622</v>
      </c>
      <c r="N40" s="11">
        <v>90</v>
      </c>
      <c r="O40" s="83"/>
      <c r="P40" s="60">
        <v>44</v>
      </c>
    </row>
    <row r="41" spans="2:16" ht="15" customHeight="1" x14ac:dyDescent="0.25">
      <c r="B41" s="40"/>
      <c r="C41" s="36"/>
      <c r="D41" s="367" t="s">
        <v>480</v>
      </c>
      <c r="E41" s="368"/>
      <c r="F41" s="190" t="s">
        <v>2761</v>
      </c>
      <c r="G41" s="369">
        <v>4100116470</v>
      </c>
      <c r="H41" s="370"/>
      <c r="I41" s="391" t="s">
        <v>1468</v>
      </c>
      <c r="J41" s="370"/>
      <c r="K41" s="369" t="s">
        <v>53</v>
      </c>
      <c r="L41" s="368"/>
      <c r="M41" s="7" t="s">
        <v>622</v>
      </c>
      <c r="N41" s="11">
        <v>85</v>
      </c>
      <c r="O41" s="83"/>
      <c r="P41" s="60">
        <v>1</v>
      </c>
    </row>
    <row r="42" spans="2:16" ht="15" customHeight="1" x14ac:dyDescent="0.25">
      <c r="B42" s="40"/>
      <c r="C42" s="36"/>
      <c r="D42" s="367" t="s">
        <v>480</v>
      </c>
      <c r="E42" s="368"/>
      <c r="F42" s="190" t="s">
        <v>2761</v>
      </c>
      <c r="G42" s="369">
        <v>4100116470</v>
      </c>
      <c r="H42" s="370"/>
      <c r="I42" s="391" t="s">
        <v>1468</v>
      </c>
      <c r="J42" s="370"/>
      <c r="K42" s="369" t="s">
        <v>53</v>
      </c>
      <c r="L42" s="368"/>
      <c r="M42" s="7" t="s">
        <v>622</v>
      </c>
      <c r="N42" s="11">
        <v>90</v>
      </c>
      <c r="O42" s="83"/>
      <c r="P42" s="60">
        <v>1</v>
      </c>
    </row>
    <row r="43" spans="2:16" ht="15" customHeight="1" x14ac:dyDescent="0.25">
      <c r="B43" s="40"/>
      <c r="C43" s="36"/>
      <c r="D43" s="367" t="s">
        <v>480</v>
      </c>
      <c r="E43" s="368"/>
      <c r="F43" s="190" t="s">
        <v>2761</v>
      </c>
      <c r="G43" s="369">
        <v>4100116470</v>
      </c>
      <c r="H43" s="370"/>
      <c r="I43" s="391" t="s">
        <v>1468</v>
      </c>
      <c r="J43" s="370"/>
      <c r="K43" s="369" t="s">
        <v>53</v>
      </c>
      <c r="L43" s="368"/>
      <c r="M43" s="7" t="s">
        <v>622</v>
      </c>
      <c r="N43" s="11">
        <v>95</v>
      </c>
      <c r="O43" s="83"/>
      <c r="P43" s="60">
        <v>9</v>
      </c>
    </row>
    <row r="44" spans="2:16" ht="15" customHeight="1" x14ac:dyDescent="0.25">
      <c r="B44" s="76"/>
      <c r="C44" s="69"/>
      <c r="D44" s="367" t="s">
        <v>480</v>
      </c>
      <c r="E44" s="368"/>
      <c r="F44" s="190" t="s">
        <v>2761</v>
      </c>
      <c r="G44" s="369">
        <v>4100116470</v>
      </c>
      <c r="H44" s="370"/>
      <c r="I44" s="391" t="s">
        <v>1468</v>
      </c>
      <c r="J44" s="370"/>
      <c r="K44" s="369" t="s">
        <v>53</v>
      </c>
      <c r="L44" s="368"/>
      <c r="M44" s="7" t="s">
        <v>622</v>
      </c>
      <c r="N44" s="11">
        <v>100</v>
      </c>
      <c r="O44" s="84"/>
      <c r="P44" s="60">
        <v>5</v>
      </c>
    </row>
    <row r="45" spans="2:16" ht="15" customHeight="1" x14ac:dyDescent="0.25">
      <c r="B45" s="375">
        <v>5</v>
      </c>
      <c r="C45" s="376"/>
      <c r="D45" s="367" t="s">
        <v>2466</v>
      </c>
      <c r="E45" s="368"/>
      <c r="F45" s="190" t="s">
        <v>2761</v>
      </c>
      <c r="G45" s="369">
        <v>4100116477</v>
      </c>
      <c r="H45" s="370"/>
      <c r="I45" s="371" t="s">
        <v>2467</v>
      </c>
      <c r="J45" s="372"/>
      <c r="K45" s="369" t="s">
        <v>1778</v>
      </c>
      <c r="L45" s="368"/>
      <c r="M45" s="7" t="s">
        <v>415</v>
      </c>
      <c r="N45" s="11"/>
      <c r="O45" s="81">
        <v>6.7</v>
      </c>
      <c r="P45" s="60">
        <v>10</v>
      </c>
    </row>
    <row r="46" spans="2:16" ht="15" customHeight="1" x14ac:dyDescent="0.25">
      <c r="B46" s="375">
        <v>6</v>
      </c>
      <c r="C46" s="376"/>
      <c r="D46" s="367" t="s">
        <v>2466</v>
      </c>
      <c r="E46" s="368"/>
      <c r="F46" s="190" t="s">
        <v>2761</v>
      </c>
      <c r="G46" s="369">
        <v>4100116477</v>
      </c>
      <c r="H46" s="370"/>
      <c r="I46" s="371" t="s">
        <v>2467</v>
      </c>
      <c r="J46" s="372"/>
      <c r="K46" s="369" t="s">
        <v>1778</v>
      </c>
      <c r="L46" s="368"/>
      <c r="M46" s="7" t="s">
        <v>415</v>
      </c>
      <c r="N46" s="11"/>
      <c r="O46" s="81">
        <v>6.7</v>
      </c>
      <c r="P46" s="60">
        <v>10</v>
      </c>
    </row>
    <row r="47" spans="2:16" ht="15" customHeight="1" x14ac:dyDescent="0.25">
      <c r="B47" s="375">
        <v>7</v>
      </c>
      <c r="C47" s="376"/>
      <c r="D47" s="367" t="s">
        <v>2466</v>
      </c>
      <c r="E47" s="368"/>
      <c r="F47" s="190" t="s">
        <v>2761</v>
      </c>
      <c r="G47" s="369">
        <v>4100116477</v>
      </c>
      <c r="H47" s="370"/>
      <c r="I47" s="371" t="s">
        <v>2467</v>
      </c>
      <c r="J47" s="372"/>
      <c r="K47" s="369" t="s">
        <v>1778</v>
      </c>
      <c r="L47" s="368"/>
      <c r="M47" s="7" t="s">
        <v>415</v>
      </c>
      <c r="N47" s="11"/>
      <c r="O47" s="81">
        <v>6.7</v>
      </c>
      <c r="P47" s="60">
        <v>10</v>
      </c>
    </row>
    <row r="48" spans="2:16" ht="15" customHeight="1" x14ac:dyDescent="0.25">
      <c r="B48" s="375">
        <v>8</v>
      </c>
      <c r="C48" s="376"/>
      <c r="D48" s="367" t="s">
        <v>2466</v>
      </c>
      <c r="E48" s="368"/>
      <c r="F48" s="190" t="s">
        <v>2761</v>
      </c>
      <c r="G48" s="369">
        <v>4100116477</v>
      </c>
      <c r="H48" s="370"/>
      <c r="I48" s="371" t="s">
        <v>2467</v>
      </c>
      <c r="J48" s="372"/>
      <c r="K48" s="369" t="s">
        <v>1778</v>
      </c>
      <c r="L48" s="368"/>
      <c r="M48" s="7" t="s">
        <v>415</v>
      </c>
      <c r="N48" s="11"/>
      <c r="O48" s="81">
        <v>6.7</v>
      </c>
      <c r="P48" s="60">
        <v>10</v>
      </c>
    </row>
    <row r="49" spans="2:16" ht="15" customHeight="1" x14ac:dyDescent="0.25">
      <c r="B49" s="375">
        <v>9</v>
      </c>
      <c r="C49" s="376"/>
      <c r="D49" s="367" t="s">
        <v>2466</v>
      </c>
      <c r="E49" s="368"/>
      <c r="F49" s="190" t="s">
        <v>2761</v>
      </c>
      <c r="G49" s="369">
        <v>4100116477</v>
      </c>
      <c r="H49" s="370"/>
      <c r="I49" s="371" t="s">
        <v>2467</v>
      </c>
      <c r="J49" s="372"/>
      <c r="K49" s="369" t="s">
        <v>1778</v>
      </c>
      <c r="L49" s="368"/>
      <c r="M49" s="7" t="s">
        <v>415</v>
      </c>
      <c r="N49" s="11"/>
      <c r="O49" s="81">
        <v>6.7</v>
      </c>
      <c r="P49" s="60">
        <v>10</v>
      </c>
    </row>
    <row r="50" spans="2:16" ht="15" customHeight="1" x14ac:dyDescent="0.25">
      <c r="B50" s="375">
        <v>10</v>
      </c>
      <c r="C50" s="376"/>
      <c r="D50" s="367" t="s">
        <v>2466</v>
      </c>
      <c r="E50" s="368"/>
      <c r="F50" s="190" t="s">
        <v>2761</v>
      </c>
      <c r="G50" s="369">
        <v>4100116475</v>
      </c>
      <c r="H50" s="370"/>
      <c r="I50" s="371" t="s">
        <v>2467</v>
      </c>
      <c r="J50" s="372"/>
      <c r="K50" s="369" t="s">
        <v>53</v>
      </c>
      <c r="L50" s="368"/>
      <c r="M50" s="7" t="s">
        <v>415</v>
      </c>
      <c r="N50" s="11"/>
      <c r="O50" s="81">
        <v>6.7</v>
      </c>
      <c r="P50" s="60">
        <v>10</v>
      </c>
    </row>
    <row r="51" spans="2:16" ht="15" customHeight="1" x14ac:dyDescent="0.25">
      <c r="B51" s="375">
        <v>11</v>
      </c>
      <c r="C51" s="376"/>
      <c r="D51" s="367" t="s">
        <v>2466</v>
      </c>
      <c r="E51" s="368"/>
      <c r="F51" s="190" t="s">
        <v>2761</v>
      </c>
      <c r="G51" s="369">
        <v>4100116475</v>
      </c>
      <c r="H51" s="370"/>
      <c r="I51" s="371" t="s">
        <v>2467</v>
      </c>
      <c r="J51" s="372"/>
      <c r="K51" s="369" t="s">
        <v>53</v>
      </c>
      <c r="L51" s="368"/>
      <c r="M51" s="7" t="s">
        <v>415</v>
      </c>
      <c r="N51" s="11"/>
      <c r="O51" s="81">
        <v>6.7</v>
      </c>
      <c r="P51" s="60">
        <v>10</v>
      </c>
    </row>
    <row r="52" spans="2:16" ht="15" customHeight="1" x14ac:dyDescent="0.25">
      <c r="B52" s="375">
        <v>12</v>
      </c>
      <c r="C52" s="376"/>
      <c r="D52" s="367" t="s">
        <v>2466</v>
      </c>
      <c r="E52" s="368"/>
      <c r="F52" s="190" t="s">
        <v>2761</v>
      </c>
      <c r="G52" s="369">
        <v>4100116475</v>
      </c>
      <c r="H52" s="370"/>
      <c r="I52" s="371" t="s">
        <v>2467</v>
      </c>
      <c r="J52" s="372"/>
      <c r="K52" s="369" t="s">
        <v>53</v>
      </c>
      <c r="L52" s="368"/>
      <c r="M52" s="7" t="s">
        <v>415</v>
      </c>
      <c r="N52" s="11"/>
      <c r="O52" s="81">
        <v>6.7</v>
      </c>
      <c r="P52" s="60">
        <v>10</v>
      </c>
    </row>
    <row r="53" spans="2:16" ht="15" customHeight="1" x14ac:dyDescent="0.25">
      <c r="B53" s="375">
        <v>13</v>
      </c>
      <c r="C53" s="376"/>
      <c r="D53" s="367" t="s">
        <v>2466</v>
      </c>
      <c r="E53" s="368"/>
      <c r="F53" s="190" t="s">
        <v>2761</v>
      </c>
      <c r="G53" s="369">
        <v>4100116475</v>
      </c>
      <c r="H53" s="370"/>
      <c r="I53" s="371" t="s">
        <v>2467</v>
      </c>
      <c r="J53" s="372"/>
      <c r="K53" s="369" t="s">
        <v>53</v>
      </c>
      <c r="L53" s="368"/>
      <c r="M53" s="7" t="s">
        <v>415</v>
      </c>
      <c r="N53" s="11"/>
      <c r="O53" s="81">
        <v>6.7</v>
      </c>
      <c r="P53" s="60">
        <v>10</v>
      </c>
    </row>
    <row r="54" spans="2:16" ht="15" customHeight="1" x14ac:dyDescent="0.25">
      <c r="B54" s="375">
        <v>14</v>
      </c>
      <c r="C54" s="376"/>
      <c r="D54" s="367" t="s">
        <v>2466</v>
      </c>
      <c r="E54" s="368"/>
      <c r="F54" s="190" t="s">
        <v>2761</v>
      </c>
      <c r="G54" s="369">
        <v>4100116475</v>
      </c>
      <c r="H54" s="370"/>
      <c r="I54" s="371" t="s">
        <v>2467</v>
      </c>
      <c r="J54" s="372"/>
      <c r="K54" s="369" t="s">
        <v>53</v>
      </c>
      <c r="L54" s="368"/>
      <c r="M54" s="7" t="s">
        <v>415</v>
      </c>
      <c r="N54" s="11"/>
      <c r="O54" s="81">
        <v>6.7</v>
      </c>
      <c r="P54" s="60">
        <v>10</v>
      </c>
    </row>
    <row r="55" spans="2:16" ht="15" customHeight="1" x14ac:dyDescent="0.25">
      <c r="B55" s="375">
        <v>15</v>
      </c>
      <c r="C55" s="376"/>
      <c r="D55" s="367" t="s">
        <v>2466</v>
      </c>
      <c r="E55" s="368"/>
      <c r="F55" s="190" t="s">
        <v>2761</v>
      </c>
      <c r="G55" s="369">
        <v>4100116475</v>
      </c>
      <c r="H55" s="370"/>
      <c r="I55" s="371" t="s">
        <v>2467</v>
      </c>
      <c r="J55" s="372"/>
      <c r="K55" s="369" t="s">
        <v>53</v>
      </c>
      <c r="L55" s="368"/>
      <c r="M55" s="7" t="s">
        <v>415</v>
      </c>
      <c r="N55" s="11"/>
      <c r="O55" s="81">
        <v>6.7</v>
      </c>
      <c r="P55" s="60">
        <v>10</v>
      </c>
    </row>
    <row r="56" spans="2:16" ht="15" customHeight="1" x14ac:dyDescent="0.25">
      <c r="B56" s="375">
        <v>16</v>
      </c>
      <c r="C56" s="376"/>
      <c r="D56" s="367" t="s">
        <v>2466</v>
      </c>
      <c r="E56" s="368"/>
      <c r="F56" s="190" t="s">
        <v>2761</v>
      </c>
      <c r="G56" s="369">
        <v>4100116475</v>
      </c>
      <c r="H56" s="370"/>
      <c r="I56" s="371" t="s">
        <v>2467</v>
      </c>
      <c r="J56" s="372"/>
      <c r="K56" s="369" t="s">
        <v>53</v>
      </c>
      <c r="L56" s="368"/>
      <c r="M56" s="7" t="s">
        <v>415</v>
      </c>
      <c r="N56" s="11"/>
      <c r="O56" s="81">
        <v>6.7</v>
      </c>
      <c r="P56" s="60">
        <v>10</v>
      </c>
    </row>
    <row r="57" spans="2:16" ht="15" x14ac:dyDescent="0.25">
      <c r="B57" s="373" t="s">
        <v>37</v>
      </c>
      <c r="C57" s="374"/>
      <c r="D57" s="50"/>
      <c r="E57" s="61"/>
      <c r="F57" s="61"/>
      <c r="G57" s="50"/>
      <c r="H57" s="62"/>
      <c r="I57" s="63"/>
      <c r="J57" s="62"/>
      <c r="K57" s="50"/>
      <c r="L57" s="61"/>
      <c r="M57" s="8"/>
      <c r="N57" s="8"/>
      <c r="O57" s="164">
        <f>SUM(O58:O75)+12.2</f>
        <v>114.02000000000002</v>
      </c>
      <c r="P57" s="60"/>
    </row>
    <row r="58" spans="2:16" ht="15" customHeight="1" x14ac:dyDescent="0.25">
      <c r="B58" s="375">
        <v>17</v>
      </c>
      <c r="C58" s="376"/>
      <c r="D58" s="367" t="s">
        <v>2466</v>
      </c>
      <c r="E58" s="368"/>
      <c r="F58" s="190" t="s">
        <v>2761</v>
      </c>
      <c r="G58" s="369">
        <v>4100116475</v>
      </c>
      <c r="H58" s="370"/>
      <c r="I58" s="371" t="s">
        <v>2467</v>
      </c>
      <c r="J58" s="372"/>
      <c r="K58" s="369" t="s">
        <v>53</v>
      </c>
      <c r="L58" s="368"/>
      <c r="M58" s="7" t="s">
        <v>415</v>
      </c>
      <c r="N58" s="11"/>
      <c r="O58" s="81">
        <v>6.7</v>
      </c>
      <c r="P58" s="60">
        <v>10</v>
      </c>
    </row>
    <row r="59" spans="2:16" ht="15" customHeight="1" x14ac:dyDescent="0.25">
      <c r="B59" s="375">
        <v>18</v>
      </c>
      <c r="C59" s="376"/>
      <c r="D59" s="367" t="s">
        <v>2466</v>
      </c>
      <c r="E59" s="368"/>
      <c r="F59" s="190" t="s">
        <v>2761</v>
      </c>
      <c r="G59" s="369">
        <v>4100116475</v>
      </c>
      <c r="H59" s="370"/>
      <c r="I59" s="371" t="s">
        <v>2467</v>
      </c>
      <c r="J59" s="372"/>
      <c r="K59" s="369" t="s">
        <v>53</v>
      </c>
      <c r="L59" s="368"/>
      <c r="M59" s="7" t="s">
        <v>415</v>
      </c>
      <c r="N59" s="11"/>
      <c r="O59" s="81">
        <v>6.7</v>
      </c>
      <c r="P59" s="60">
        <v>10</v>
      </c>
    </row>
    <row r="60" spans="2:16" ht="15" customHeight="1" x14ac:dyDescent="0.25">
      <c r="B60" s="375">
        <v>19</v>
      </c>
      <c r="C60" s="376"/>
      <c r="D60" s="367" t="s">
        <v>2466</v>
      </c>
      <c r="E60" s="368"/>
      <c r="F60" s="190" t="s">
        <v>2761</v>
      </c>
      <c r="G60" s="369">
        <v>4100116475</v>
      </c>
      <c r="H60" s="370"/>
      <c r="I60" s="371" t="s">
        <v>2467</v>
      </c>
      <c r="J60" s="372"/>
      <c r="K60" s="369" t="s">
        <v>53</v>
      </c>
      <c r="L60" s="368"/>
      <c r="M60" s="7" t="s">
        <v>415</v>
      </c>
      <c r="N60" s="11"/>
      <c r="O60" s="81">
        <v>6.7</v>
      </c>
      <c r="P60" s="60">
        <v>10</v>
      </c>
    </row>
    <row r="61" spans="2:16" ht="15" customHeight="1" x14ac:dyDescent="0.25">
      <c r="B61" s="375">
        <v>20</v>
      </c>
      <c r="C61" s="376"/>
      <c r="D61" s="367" t="s">
        <v>2466</v>
      </c>
      <c r="E61" s="368"/>
      <c r="F61" s="190" t="s">
        <v>2761</v>
      </c>
      <c r="G61" s="369">
        <v>4100116475</v>
      </c>
      <c r="H61" s="370"/>
      <c r="I61" s="371" t="s">
        <v>2467</v>
      </c>
      <c r="J61" s="372"/>
      <c r="K61" s="369" t="s">
        <v>53</v>
      </c>
      <c r="L61" s="368"/>
      <c r="M61" s="7" t="s">
        <v>415</v>
      </c>
      <c r="N61" s="11"/>
      <c r="O61" s="81">
        <v>6.7</v>
      </c>
      <c r="P61" s="60">
        <v>10</v>
      </c>
    </row>
    <row r="62" spans="2:16" ht="15" customHeight="1" x14ac:dyDescent="0.25">
      <c r="B62" s="375">
        <v>21</v>
      </c>
      <c r="C62" s="376"/>
      <c r="D62" s="367" t="s">
        <v>2466</v>
      </c>
      <c r="E62" s="368"/>
      <c r="F62" s="190" t="s">
        <v>2761</v>
      </c>
      <c r="G62" s="369">
        <v>4100116475</v>
      </c>
      <c r="H62" s="370"/>
      <c r="I62" s="371" t="s">
        <v>2467</v>
      </c>
      <c r="J62" s="372"/>
      <c r="K62" s="369" t="s">
        <v>53</v>
      </c>
      <c r="L62" s="368"/>
      <c r="M62" s="7" t="s">
        <v>415</v>
      </c>
      <c r="N62" s="11"/>
      <c r="O62" s="81">
        <v>6.7</v>
      </c>
      <c r="P62" s="60">
        <v>10</v>
      </c>
    </row>
    <row r="63" spans="2:16" ht="15" customHeight="1" x14ac:dyDescent="0.25">
      <c r="B63" s="375">
        <v>22</v>
      </c>
      <c r="C63" s="376"/>
      <c r="D63" s="367" t="s">
        <v>2466</v>
      </c>
      <c r="E63" s="368"/>
      <c r="F63" s="190" t="s">
        <v>2761</v>
      </c>
      <c r="G63" s="369">
        <v>4100116475</v>
      </c>
      <c r="H63" s="370"/>
      <c r="I63" s="371" t="s">
        <v>2467</v>
      </c>
      <c r="J63" s="372"/>
      <c r="K63" s="369" t="s">
        <v>53</v>
      </c>
      <c r="L63" s="368"/>
      <c r="M63" s="7" t="s">
        <v>415</v>
      </c>
      <c r="N63" s="11"/>
      <c r="O63" s="81">
        <v>6.7</v>
      </c>
      <c r="P63" s="60">
        <v>10</v>
      </c>
    </row>
    <row r="64" spans="2:16" ht="15" customHeight="1" x14ac:dyDescent="0.25">
      <c r="B64" s="375">
        <v>23</v>
      </c>
      <c r="C64" s="376"/>
      <c r="D64" s="367" t="s">
        <v>2466</v>
      </c>
      <c r="E64" s="368"/>
      <c r="F64" s="190" t="s">
        <v>2761</v>
      </c>
      <c r="G64" s="369">
        <v>4100116475</v>
      </c>
      <c r="H64" s="370"/>
      <c r="I64" s="371" t="s">
        <v>2467</v>
      </c>
      <c r="J64" s="372"/>
      <c r="K64" s="369" t="s">
        <v>53</v>
      </c>
      <c r="L64" s="368"/>
      <c r="M64" s="7" t="s">
        <v>415</v>
      </c>
      <c r="N64" s="11"/>
      <c r="O64" s="81">
        <v>6.7</v>
      </c>
      <c r="P64" s="60">
        <v>10</v>
      </c>
    </row>
    <row r="65" spans="2:16" ht="15" customHeight="1" x14ac:dyDescent="0.25">
      <c r="B65" s="375">
        <v>24</v>
      </c>
      <c r="C65" s="376"/>
      <c r="D65" s="367" t="s">
        <v>2466</v>
      </c>
      <c r="E65" s="368"/>
      <c r="F65" s="190" t="s">
        <v>2761</v>
      </c>
      <c r="G65" s="369">
        <v>4100116475</v>
      </c>
      <c r="H65" s="370"/>
      <c r="I65" s="371" t="s">
        <v>2467</v>
      </c>
      <c r="J65" s="372"/>
      <c r="K65" s="369" t="s">
        <v>53</v>
      </c>
      <c r="L65" s="368"/>
      <c r="M65" s="7" t="s">
        <v>415</v>
      </c>
      <c r="N65" s="11"/>
      <c r="O65" s="81">
        <v>4.46</v>
      </c>
      <c r="P65" s="60">
        <v>2</v>
      </c>
    </row>
    <row r="66" spans="2:16" ht="15" customHeight="1" x14ac:dyDescent="0.25">
      <c r="B66" s="375">
        <v>25</v>
      </c>
      <c r="C66" s="376"/>
      <c r="D66" s="367" t="s">
        <v>2466</v>
      </c>
      <c r="E66" s="368"/>
      <c r="F66" s="190" t="s">
        <v>2761</v>
      </c>
      <c r="G66" s="369">
        <v>4100116477</v>
      </c>
      <c r="H66" s="370"/>
      <c r="I66" s="371" t="s">
        <v>2467</v>
      </c>
      <c r="J66" s="372"/>
      <c r="K66" s="369" t="s">
        <v>1778</v>
      </c>
      <c r="L66" s="368"/>
      <c r="M66" s="7" t="s">
        <v>2757</v>
      </c>
      <c r="N66" s="11"/>
      <c r="O66" s="81">
        <v>6.7</v>
      </c>
      <c r="P66" s="60">
        <v>10</v>
      </c>
    </row>
    <row r="67" spans="2:16" ht="15" customHeight="1" x14ac:dyDescent="0.25">
      <c r="B67" s="375">
        <v>26</v>
      </c>
      <c r="C67" s="376"/>
      <c r="D67" s="367" t="s">
        <v>2466</v>
      </c>
      <c r="E67" s="368"/>
      <c r="F67" s="190" t="s">
        <v>2761</v>
      </c>
      <c r="G67" s="369">
        <v>4100116477</v>
      </c>
      <c r="H67" s="370"/>
      <c r="I67" s="371" t="s">
        <v>2467</v>
      </c>
      <c r="J67" s="372"/>
      <c r="K67" s="369" t="s">
        <v>1778</v>
      </c>
      <c r="L67" s="368"/>
      <c r="M67" s="7" t="s">
        <v>2757</v>
      </c>
      <c r="N67" s="11"/>
      <c r="O67" s="81">
        <v>6.7</v>
      </c>
      <c r="P67" s="60">
        <v>10</v>
      </c>
    </row>
    <row r="68" spans="2:16" ht="15" customHeight="1" x14ac:dyDescent="0.25">
      <c r="B68" s="375">
        <v>27</v>
      </c>
      <c r="C68" s="376"/>
      <c r="D68" s="367" t="s">
        <v>2466</v>
      </c>
      <c r="E68" s="368"/>
      <c r="F68" s="190" t="s">
        <v>2761</v>
      </c>
      <c r="G68" s="369">
        <v>4100116475</v>
      </c>
      <c r="H68" s="370"/>
      <c r="I68" s="371" t="s">
        <v>2467</v>
      </c>
      <c r="J68" s="372"/>
      <c r="K68" s="369" t="s">
        <v>53</v>
      </c>
      <c r="L68" s="368"/>
      <c r="M68" s="7" t="s">
        <v>2757</v>
      </c>
      <c r="N68" s="11"/>
      <c r="O68" s="81">
        <v>6.7</v>
      </c>
      <c r="P68" s="60">
        <v>10</v>
      </c>
    </row>
    <row r="69" spans="2:16" ht="15" customHeight="1" x14ac:dyDescent="0.25">
      <c r="B69" s="375">
        <v>28</v>
      </c>
      <c r="C69" s="376"/>
      <c r="D69" s="367" t="s">
        <v>2466</v>
      </c>
      <c r="E69" s="368"/>
      <c r="F69" s="190" t="s">
        <v>2761</v>
      </c>
      <c r="G69" s="369">
        <v>4100116475</v>
      </c>
      <c r="H69" s="370"/>
      <c r="I69" s="371" t="s">
        <v>2467</v>
      </c>
      <c r="J69" s="372"/>
      <c r="K69" s="369" t="s">
        <v>53</v>
      </c>
      <c r="L69" s="368"/>
      <c r="M69" s="7" t="s">
        <v>2757</v>
      </c>
      <c r="N69" s="11"/>
      <c r="O69" s="81">
        <v>6.7</v>
      </c>
      <c r="P69" s="60">
        <v>10</v>
      </c>
    </row>
    <row r="70" spans="2:16" ht="15" customHeight="1" x14ac:dyDescent="0.25">
      <c r="B70" s="375">
        <v>29</v>
      </c>
      <c r="C70" s="376"/>
      <c r="D70" s="367" t="s">
        <v>2466</v>
      </c>
      <c r="E70" s="368"/>
      <c r="F70" s="190" t="s">
        <v>2761</v>
      </c>
      <c r="G70" s="369">
        <v>4100116475</v>
      </c>
      <c r="H70" s="370"/>
      <c r="I70" s="371" t="s">
        <v>2467</v>
      </c>
      <c r="J70" s="372"/>
      <c r="K70" s="369" t="s">
        <v>53</v>
      </c>
      <c r="L70" s="368"/>
      <c r="M70" s="7" t="s">
        <v>2757</v>
      </c>
      <c r="N70" s="11"/>
      <c r="O70" s="81">
        <v>6.7</v>
      </c>
      <c r="P70" s="60">
        <v>10</v>
      </c>
    </row>
    <row r="71" spans="2:16" ht="15" customHeight="1" x14ac:dyDescent="0.25">
      <c r="B71" s="375">
        <v>30</v>
      </c>
      <c r="C71" s="376"/>
      <c r="D71" s="367" t="s">
        <v>2466</v>
      </c>
      <c r="E71" s="368"/>
      <c r="F71" s="190" t="s">
        <v>2761</v>
      </c>
      <c r="G71" s="369">
        <v>4100116475</v>
      </c>
      <c r="H71" s="370"/>
      <c r="I71" s="371" t="s">
        <v>2467</v>
      </c>
      <c r="J71" s="372"/>
      <c r="K71" s="369" t="s">
        <v>53</v>
      </c>
      <c r="L71" s="368"/>
      <c r="M71" s="7" t="s">
        <v>2757</v>
      </c>
      <c r="N71" s="11"/>
      <c r="O71" s="81">
        <v>6.7</v>
      </c>
      <c r="P71" s="60">
        <v>10</v>
      </c>
    </row>
    <row r="72" spans="2:16" ht="15" customHeight="1" x14ac:dyDescent="0.25">
      <c r="B72" s="375">
        <v>31</v>
      </c>
      <c r="C72" s="376"/>
      <c r="D72" s="367" t="s">
        <v>2466</v>
      </c>
      <c r="E72" s="368"/>
      <c r="F72" s="190" t="s">
        <v>2761</v>
      </c>
      <c r="G72" s="369">
        <v>4100116475</v>
      </c>
      <c r="H72" s="370"/>
      <c r="I72" s="371" t="s">
        <v>2467</v>
      </c>
      <c r="J72" s="372"/>
      <c r="K72" s="369" t="s">
        <v>53</v>
      </c>
      <c r="L72" s="368"/>
      <c r="M72" s="7" t="s">
        <v>2757</v>
      </c>
      <c r="N72" s="11"/>
      <c r="O72" s="81">
        <v>7.36</v>
      </c>
      <c r="P72" s="60">
        <v>11</v>
      </c>
    </row>
    <row r="73" spans="2:16" ht="15" customHeight="1" x14ac:dyDescent="0.25">
      <c r="B73" s="378">
        <v>32</v>
      </c>
      <c r="C73" s="379"/>
      <c r="D73" s="367" t="s">
        <v>2664</v>
      </c>
      <c r="E73" s="368"/>
      <c r="F73" s="190" t="s">
        <v>2761</v>
      </c>
      <c r="G73" s="369">
        <v>4100116716</v>
      </c>
      <c r="H73" s="370"/>
      <c r="I73" s="371" t="s">
        <v>2663</v>
      </c>
      <c r="J73" s="372"/>
      <c r="K73" s="369" t="s">
        <v>53</v>
      </c>
      <c r="L73" s="368"/>
      <c r="M73" s="7" t="s">
        <v>415</v>
      </c>
      <c r="N73" s="11"/>
      <c r="O73" s="82">
        <v>2.9</v>
      </c>
      <c r="P73" s="60">
        <v>5</v>
      </c>
    </row>
    <row r="74" spans="2:16" ht="15" customHeight="1" x14ac:dyDescent="0.25">
      <c r="B74" s="416"/>
      <c r="C74" s="417"/>
      <c r="D74" s="367" t="s">
        <v>2666</v>
      </c>
      <c r="E74" s="368"/>
      <c r="F74" s="190" t="s">
        <v>2761</v>
      </c>
      <c r="G74" s="369">
        <v>4100116717</v>
      </c>
      <c r="H74" s="370"/>
      <c r="I74" s="371" t="s">
        <v>2667</v>
      </c>
      <c r="J74" s="372"/>
      <c r="K74" s="369" t="s">
        <v>53</v>
      </c>
      <c r="L74" s="368"/>
      <c r="M74" s="7" t="s">
        <v>415</v>
      </c>
      <c r="N74" s="11" t="s">
        <v>652</v>
      </c>
      <c r="O74" s="83"/>
      <c r="P74" s="60">
        <v>5</v>
      </c>
    </row>
    <row r="75" spans="2:16" ht="15" customHeight="1" x14ac:dyDescent="0.25">
      <c r="B75" s="365"/>
      <c r="C75" s="366"/>
      <c r="D75" s="367" t="s">
        <v>2666</v>
      </c>
      <c r="E75" s="368"/>
      <c r="F75" s="190" t="s">
        <v>2761</v>
      </c>
      <c r="G75" s="369">
        <v>4100116717</v>
      </c>
      <c r="H75" s="370"/>
      <c r="I75" s="371" t="s">
        <v>2667</v>
      </c>
      <c r="J75" s="372"/>
      <c r="K75" s="369" t="s">
        <v>53</v>
      </c>
      <c r="L75" s="368"/>
      <c r="M75" s="7" t="s">
        <v>415</v>
      </c>
      <c r="N75" s="11" t="s">
        <v>650</v>
      </c>
      <c r="O75" s="84"/>
      <c r="P75" s="60">
        <v>9</v>
      </c>
    </row>
    <row r="76" spans="2:16" ht="15" customHeight="1" x14ac:dyDescent="0.25">
      <c r="B76" s="365"/>
      <c r="C76" s="366"/>
      <c r="D76" s="351"/>
      <c r="E76" s="352"/>
      <c r="F76" s="190"/>
      <c r="G76" s="355"/>
      <c r="H76" s="354"/>
      <c r="I76" s="391"/>
      <c r="J76" s="370"/>
      <c r="K76" s="355"/>
      <c r="L76" s="352"/>
      <c r="M76" s="27"/>
      <c r="N76" s="24"/>
      <c r="O76" s="84"/>
      <c r="P76" s="109"/>
    </row>
    <row r="77" spans="2:16" ht="15" x14ac:dyDescent="0.25">
      <c r="B77" s="20"/>
      <c r="C77" s="45"/>
      <c r="D77" s="168"/>
      <c r="E77" s="41"/>
      <c r="F77" s="41"/>
      <c r="G77" s="41"/>
      <c r="H77" s="41"/>
      <c r="I77" s="41"/>
      <c r="K77" s="20"/>
      <c r="L77" s="45"/>
      <c r="M77" s="1"/>
      <c r="N77" s="1"/>
      <c r="O77" s="169">
        <f>SUM(O18:O56)+SUM(O58:O75)</f>
        <v>230.06000000000006</v>
      </c>
    </row>
    <row r="78" spans="2:16" ht="15.75" x14ac:dyDescent="0.25">
      <c r="B78" s="356" t="s">
        <v>29</v>
      </c>
      <c r="C78" s="356"/>
      <c r="D78" s="356"/>
      <c r="E78" s="356"/>
      <c r="F78" s="356"/>
      <c r="G78" s="356"/>
      <c r="H78" s="356"/>
      <c r="I78" s="356"/>
      <c r="J78" s="356"/>
      <c r="K78" s="356"/>
      <c r="L78" s="356"/>
      <c r="M78" s="356"/>
      <c r="N78" s="79"/>
      <c r="O78" s="75"/>
      <c r="P78" s="73">
        <f>SUM(P18:P76)</f>
        <v>651</v>
      </c>
    </row>
    <row r="79" spans="2:16" ht="15" x14ac:dyDescent="0.25">
      <c r="B79" s="20"/>
      <c r="C79" s="45"/>
      <c r="D79" s="20"/>
      <c r="E79" s="45"/>
      <c r="F79" s="45"/>
      <c r="G79" s="20"/>
      <c r="I79" s="3"/>
      <c r="K79" s="20"/>
      <c r="L79" s="45"/>
      <c r="M79" s="1"/>
      <c r="N79" s="1"/>
      <c r="O79" s="86"/>
    </row>
    <row r="80" spans="2:16" ht="15" customHeight="1" x14ac:dyDescent="0.25">
      <c r="B80" s="1"/>
      <c r="C80" s="1"/>
      <c r="D80" s="1" t="s">
        <v>49</v>
      </c>
      <c r="E80" s="1" t="s">
        <v>2772</v>
      </c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 t="s">
        <v>2773</v>
      </c>
      <c r="E81" s="23"/>
      <c r="F81" s="23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 t="s">
        <v>2775</v>
      </c>
      <c r="E82" s="3"/>
      <c r="F82" s="3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 t="s">
        <v>2774</v>
      </c>
      <c r="E83" s="23"/>
      <c r="F83" s="23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 t="s">
        <v>1553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351" ht="8.25" customHeight="1" x14ac:dyDescent="0.2"/>
    <row r="353" ht="8.25" customHeight="1" x14ac:dyDescent="0.2"/>
    <row r="355" ht="9" customHeight="1" x14ac:dyDescent="0.2"/>
    <row r="357" ht="7.5" customHeight="1" x14ac:dyDescent="0.2"/>
    <row r="359" ht="6.75" customHeight="1" x14ac:dyDescent="0.2"/>
    <row r="361" ht="7.5" customHeight="1" x14ac:dyDescent="0.2"/>
    <row r="363" ht="9" customHeight="1" x14ac:dyDescent="0.2"/>
    <row r="365" ht="7.5" customHeight="1" x14ac:dyDescent="0.2"/>
    <row r="367" ht="8.25" customHeight="1" x14ac:dyDescent="0.2"/>
  </sheetData>
  <autoFilter ref="B16:P16" xr:uid="{00000000-0009-0000-0000-00001B000000}">
    <filterColumn colId="0" showButton="0"/>
    <filterColumn colId="2" showButton="0"/>
    <filterColumn colId="5" showButton="0"/>
    <filterColumn colId="7" showButton="0"/>
    <filterColumn colId="9" showButton="0"/>
  </autoFilter>
  <mergeCells count="287">
    <mergeCell ref="B76:C76"/>
    <mergeCell ref="D76:E76"/>
    <mergeCell ref="G76:H76"/>
    <mergeCell ref="I76:J76"/>
    <mergeCell ref="K76:L76"/>
    <mergeCell ref="B78:M78"/>
    <mergeCell ref="B30:C30"/>
    <mergeCell ref="D30:E30"/>
    <mergeCell ref="G30:H30"/>
    <mergeCell ref="I30:J30"/>
    <mergeCell ref="K30:L30"/>
    <mergeCell ref="D31:E31"/>
    <mergeCell ref="G31:H31"/>
    <mergeCell ref="I31:J31"/>
    <mergeCell ref="K31:L31"/>
    <mergeCell ref="B56:C56"/>
    <mergeCell ref="D56:E56"/>
    <mergeCell ref="G56:H56"/>
    <mergeCell ref="I56:J56"/>
    <mergeCell ref="K56:L56"/>
    <mergeCell ref="B67:C67"/>
    <mergeCell ref="D67:E67"/>
    <mergeCell ref="G67:H67"/>
    <mergeCell ref="I67:J67"/>
    <mergeCell ref="B74:C74"/>
    <mergeCell ref="D74:E74"/>
    <mergeCell ref="G74:H74"/>
    <mergeCell ref="I74:J74"/>
    <mergeCell ref="K74:L74"/>
    <mergeCell ref="B75:C75"/>
    <mergeCell ref="D75:E75"/>
    <mergeCell ref="G75:H75"/>
    <mergeCell ref="I75:J75"/>
    <mergeCell ref="K75:L75"/>
    <mergeCell ref="D32:E32"/>
    <mergeCell ref="G32:H32"/>
    <mergeCell ref="I32:J32"/>
    <mergeCell ref="K32:L32"/>
    <mergeCell ref="D33:E33"/>
    <mergeCell ref="G33:H33"/>
    <mergeCell ref="I33:J33"/>
    <mergeCell ref="K33:L33"/>
    <mergeCell ref="B73:C73"/>
    <mergeCell ref="D73:E73"/>
    <mergeCell ref="G73:H73"/>
    <mergeCell ref="I73:J73"/>
    <mergeCell ref="K73:L73"/>
    <mergeCell ref="K67:L67"/>
    <mergeCell ref="D36:E36"/>
    <mergeCell ref="G36:H36"/>
    <mergeCell ref="I36:J36"/>
    <mergeCell ref="K36:L36"/>
    <mergeCell ref="D37:E37"/>
    <mergeCell ref="G37:H37"/>
    <mergeCell ref="I37:J37"/>
    <mergeCell ref="K37:L37"/>
    <mergeCell ref="D34:E34"/>
    <mergeCell ref="G34:H34"/>
    <mergeCell ref="I34:J34"/>
    <mergeCell ref="K34:L34"/>
    <mergeCell ref="D35:E35"/>
    <mergeCell ref="G35:H35"/>
    <mergeCell ref="I35:J35"/>
    <mergeCell ref="K35:L35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D42:E42"/>
    <mergeCell ref="G42:H42"/>
    <mergeCell ref="I42:J42"/>
    <mergeCell ref="K42:L42"/>
    <mergeCell ref="D43:E43"/>
    <mergeCell ref="G43:H43"/>
    <mergeCell ref="I43:J43"/>
    <mergeCell ref="K43:L43"/>
    <mergeCell ref="D40:E40"/>
    <mergeCell ref="G40:H40"/>
    <mergeCell ref="I40:J40"/>
    <mergeCell ref="K40:L40"/>
    <mergeCell ref="D41:E41"/>
    <mergeCell ref="G41:H41"/>
    <mergeCell ref="I41:J41"/>
    <mergeCell ref="K41:L41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K48:L48"/>
    <mergeCell ref="B49:C49"/>
    <mergeCell ref="D49:E49"/>
    <mergeCell ref="G49:H49"/>
    <mergeCell ref="I49:J49"/>
    <mergeCell ref="K49:L49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72:C72"/>
    <mergeCell ref="D72:E72"/>
    <mergeCell ref="G72:H72"/>
    <mergeCell ref="I72:J72"/>
    <mergeCell ref="K72:L72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71:C71"/>
    <mergeCell ref="D71:E71"/>
    <mergeCell ref="G71:H71"/>
    <mergeCell ref="I71:J71"/>
    <mergeCell ref="K71:L71"/>
    <mergeCell ref="B54:C54"/>
    <mergeCell ref="D54:E54"/>
    <mergeCell ref="G54:H54"/>
    <mergeCell ref="I54:J54"/>
    <mergeCell ref="K54:L54"/>
    <mergeCell ref="B69:C69"/>
    <mergeCell ref="D69:E69"/>
    <mergeCell ref="G69:H69"/>
    <mergeCell ref="I69:J69"/>
    <mergeCell ref="K69:L69"/>
    <mergeCell ref="B70:C70"/>
    <mergeCell ref="D70:E70"/>
    <mergeCell ref="G70:H70"/>
    <mergeCell ref="I70:J70"/>
    <mergeCell ref="K70:L70"/>
    <mergeCell ref="B66:C66"/>
    <mergeCell ref="D66:E66"/>
    <mergeCell ref="G66:H66"/>
    <mergeCell ref="I66:J66"/>
    <mergeCell ref="K66:L66"/>
    <mergeCell ref="B68:C68"/>
    <mergeCell ref="D68:E68"/>
    <mergeCell ref="G68:H68"/>
    <mergeCell ref="I68:J68"/>
    <mergeCell ref="K68:L68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57:C57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29:C29"/>
    <mergeCell ref="D29:E29"/>
    <mergeCell ref="G29:H29"/>
    <mergeCell ref="I29:J29"/>
    <mergeCell ref="K29:L29"/>
    <mergeCell ref="B55:C55"/>
    <mergeCell ref="D55:E55"/>
    <mergeCell ref="G55:H55"/>
    <mergeCell ref="I55:J55"/>
    <mergeCell ref="K55:L55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48:C48"/>
    <mergeCell ref="D48:E48"/>
    <mergeCell ref="G48:H48"/>
    <mergeCell ref="I48:J48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1B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313"/>
  <sheetViews>
    <sheetView workbookViewId="0">
      <selection activeCell="D44" sqref="D4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2755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250104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>
        <f>SUM(O18:O23)+7.18</f>
        <v>38.5</v>
      </c>
      <c r="P17" s="60"/>
    </row>
    <row r="18" spans="1:16" ht="15" customHeight="1" x14ac:dyDescent="0.25">
      <c r="B18" s="375">
        <v>1</v>
      </c>
      <c r="C18" s="376"/>
      <c r="D18" s="367" t="s">
        <v>2466</v>
      </c>
      <c r="E18" s="368"/>
      <c r="F18" s="9" t="s">
        <v>2760</v>
      </c>
      <c r="G18" s="369">
        <v>4100116414</v>
      </c>
      <c r="H18" s="370"/>
      <c r="I18" s="371" t="s">
        <v>2467</v>
      </c>
      <c r="J18" s="372"/>
      <c r="K18" s="369" t="s">
        <v>76</v>
      </c>
      <c r="L18" s="368"/>
      <c r="M18" s="7" t="s">
        <v>415</v>
      </c>
      <c r="N18" s="8"/>
      <c r="O18" s="81">
        <v>6.82</v>
      </c>
      <c r="P18" s="60">
        <v>10</v>
      </c>
    </row>
    <row r="19" spans="1:16" ht="15" customHeight="1" x14ac:dyDescent="0.25">
      <c r="B19" s="375">
        <v>2</v>
      </c>
      <c r="C19" s="376"/>
      <c r="D19" s="367" t="s">
        <v>2466</v>
      </c>
      <c r="E19" s="368"/>
      <c r="F19" s="9" t="s">
        <v>2760</v>
      </c>
      <c r="G19" s="369">
        <v>4100116414</v>
      </c>
      <c r="H19" s="370"/>
      <c r="I19" s="371" t="s">
        <v>2467</v>
      </c>
      <c r="J19" s="372"/>
      <c r="K19" s="369" t="s">
        <v>76</v>
      </c>
      <c r="L19" s="368"/>
      <c r="M19" s="7" t="s">
        <v>415</v>
      </c>
      <c r="N19" s="8"/>
      <c r="O19" s="81">
        <v>6.82</v>
      </c>
      <c r="P19" s="60">
        <v>10</v>
      </c>
    </row>
    <row r="20" spans="1:16" ht="15" customHeight="1" x14ac:dyDescent="0.25">
      <c r="B20" s="375">
        <v>3</v>
      </c>
      <c r="C20" s="376"/>
      <c r="D20" s="367" t="s">
        <v>2466</v>
      </c>
      <c r="E20" s="368"/>
      <c r="F20" s="9" t="s">
        <v>2760</v>
      </c>
      <c r="G20" s="369">
        <v>4100116414</v>
      </c>
      <c r="H20" s="370"/>
      <c r="I20" s="371" t="s">
        <v>2467</v>
      </c>
      <c r="J20" s="372"/>
      <c r="K20" s="369" t="s">
        <v>76</v>
      </c>
      <c r="L20" s="368"/>
      <c r="M20" s="7" t="s">
        <v>415</v>
      </c>
      <c r="N20" s="8"/>
      <c r="O20" s="81">
        <v>6.82</v>
      </c>
      <c r="P20" s="60">
        <v>10</v>
      </c>
    </row>
    <row r="21" spans="1:16" ht="15" customHeight="1" x14ac:dyDescent="0.25">
      <c r="B21" s="375">
        <v>4</v>
      </c>
      <c r="C21" s="376"/>
      <c r="D21" s="367" t="s">
        <v>2466</v>
      </c>
      <c r="E21" s="368"/>
      <c r="F21" s="9" t="s">
        <v>2760</v>
      </c>
      <c r="G21" s="369">
        <v>4100116414</v>
      </c>
      <c r="H21" s="370"/>
      <c r="I21" s="371" t="s">
        <v>2467</v>
      </c>
      <c r="J21" s="372"/>
      <c r="K21" s="369" t="s">
        <v>76</v>
      </c>
      <c r="L21" s="368"/>
      <c r="M21" s="7" t="s">
        <v>415</v>
      </c>
      <c r="N21" s="8"/>
      <c r="O21" s="81">
        <v>6.82</v>
      </c>
      <c r="P21" s="60">
        <v>10</v>
      </c>
    </row>
    <row r="22" spans="1:16" ht="15" customHeight="1" x14ac:dyDescent="0.25">
      <c r="B22" s="378">
        <v>5</v>
      </c>
      <c r="C22" s="379"/>
      <c r="D22" s="367" t="s">
        <v>1377</v>
      </c>
      <c r="E22" s="368"/>
      <c r="F22" s="9" t="s">
        <v>2760</v>
      </c>
      <c r="G22" s="369">
        <v>4100116412</v>
      </c>
      <c r="H22" s="370"/>
      <c r="I22" s="371" t="s">
        <v>1467</v>
      </c>
      <c r="J22" s="372"/>
      <c r="K22" s="369" t="s">
        <v>76</v>
      </c>
      <c r="L22" s="368"/>
      <c r="M22" s="7" t="s">
        <v>415</v>
      </c>
      <c r="N22" s="8">
        <v>75</v>
      </c>
      <c r="O22" s="82">
        <v>4.04</v>
      </c>
      <c r="P22" s="60">
        <v>20</v>
      </c>
    </row>
    <row r="23" spans="1:16" ht="15" customHeight="1" x14ac:dyDescent="0.25">
      <c r="B23" s="365"/>
      <c r="C23" s="366"/>
      <c r="D23" s="367" t="s">
        <v>1377</v>
      </c>
      <c r="E23" s="368"/>
      <c r="F23" s="9" t="s">
        <v>2760</v>
      </c>
      <c r="G23" s="369">
        <v>4100116412</v>
      </c>
      <c r="H23" s="370"/>
      <c r="I23" s="371" t="s">
        <v>1467</v>
      </c>
      <c r="J23" s="372"/>
      <c r="K23" s="369" t="s">
        <v>76</v>
      </c>
      <c r="L23" s="368"/>
      <c r="M23" s="7" t="s">
        <v>415</v>
      </c>
      <c r="N23" s="8">
        <v>80</v>
      </c>
      <c r="O23" s="84"/>
      <c r="P23" s="60">
        <v>20</v>
      </c>
    </row>
    <row r="24" spans="1:16" ht="15" x14ac:dyDescent="0.25">
      <c r="A24" s="1"/>
      <c r="B24" s="365"/>
      <c r="C24" s="366"/>
      <c r="D24" s="367"/>
      <c r="E24" s="368"/>
      <c r="F24" s="122"/>
      <c r="G24" s="369"/>
      <c r="H24" s="370"/>
      <c r="I24" s="391"/>
      <c r="J24" s="370"/>
      <c r="K24" s="369"/>
      <c r="L24" s="368"/>
      <c r="M24" s="7"/>
      <c r="N24" s="11"/>
      <c r="O24" s="84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31.32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80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1" t="s">
        <v>2769</v>
      </c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2770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1731</v>
      </c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2766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1654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47">
    <mergeCell ref="B26:M26"/>
    <mergeCell ref="B24:C24"/>
    <mergeCell ref="D24:E24"/>
    <mergeCell ref="G24:H24"/>
    <mergeCell ref="I24:J24"/>
    <mergeCell ref="K24:L24"/>
    <mergeCell ref="D25:I25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319"/>
  <sheetViews>
    <sheetView workbookViewId="0">
      <selection activeCell="K34" sqref="K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2755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250103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34"/>
      <c r="C17" s="13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64"/>
      <c r="P17" s="60"/>
    </row>
    <row r="18" spans="1:16" ht="15" customHeight="1" x14ac:dyDescent="0.25">
      <c r="B18" s="365">
        <v>1</v>
      </c>
      <c r="C18" s="366"/>
      <c r="D18" s="351" t="s">
        <v>2466</v>
      </c>
      <c r="E18" s="352"/>
      <c r="F18" s="214" t="s">
        <v>2758</v>
      </c>
      <c r="G18" s="355">
        <v>4100116409</v>
      </c>
      <c r="H18" s="354"/>
      <c r="I18" s="353" t="s">
        <v>2467</v>
      </c>
      <c r="J18" s="354"/>
      <c r="K18" s="355" t="s">
        <v>73</v>
      </c>
      <c r="L18" s="352"/>
      <c r="M18" s="27" t="s">
        <v>415</v>
      </c>
      <c r="N18" s="24"/>
      <c r="O18" s="84">
        <v>6.78</v>
      </c>
      <c r="P18" s="109">
        <v>10</v>
      </c>
    </row>
    <row r="19" spans="1:16" ht="15" customHeight="1" x14ac:dyDescent="0.25">
      <c r="B19" s="365">
        <v>2</v>
      </c>
      <c r="C19" s="366"/>
      <c r="D19" s="367" t="s">
        <v>2466</v>
      </c>
      <c r="E19" s="368"/>
      <c r="F19" s="214" t="s">
        <v>2758</v>
      </c>
      <c r="G19" s="369">
        <v>4100116409</v>
      </c>
      <c r="H19" s="370"/>
      <c r="I19" s="391" t="s">
        <v>2467</v>
      </c>
      <c r="J19" s="370"/>
      <c r="K19" s="369" t="s">
        <v>73</v>
      </c>
      <c r="L19" s="368"/>
      <c r="M19" s="7" t="s">
        <v>415</v>
      </c>
      <c r="N19" s="11"/>
      <c r="O19" s="84">
        <v>6.78</v>
      </c>
      <c r="P19" s="60">
        <v>10</v>
      </c>
    </row>
    <row r="20" spans="1:16" ht="15" customHeight="1" x14ac:dyDescent="0.25">
      <c r="B20" s="378">
        <v>3</v>
      </c>
      <c r="C20" s="379"/>
      <c r="D20" s="367" t="s">
        <v>2664</v>
      </c>
      <c r="E20" s="368"/>
      <c r="F20" s="214" t="s">
        <v>2758</v>
      </c>
      <c r="G20" s="369">
        <v>4100116712</v>
      </c>
      <c r="H20" s="370"/>
      <c r="I20" s="371" t="s">
        <v>2663</v>
      </c>
      <c r="J20" s="372"/>
      <c r="K20" s="369" t="s">
        <v>73</v>
      </c>
      <c r="L20" s="368"/>
      <c r="M20" s="7" t="s">
        <v>415</v>
      </c>
      <c r="N20" s="11"/>
      <c r="O20" s="82">
        <v>3.78</v>
      </c>
      <c r="P20" s="60">
        <v>12</v>
      </c>
    </row>
    <row r="21" spans="1:16" ht="15" customHeight="1" x14ac:dyDescent="0.25">
      <c r="B21" s="416"/>
      <c r="C21" s="417"/>
      <c r="D21" s="367" t="s">
        <v>2666</v>
      </c>
      <c r="E21" s="368"/>
      <c r="F21" s="214" t="s">
        <v>2758</v>
      </c>
      <c r="G21" s="369">
        <v>4100116713</v>
      </c>
      <c r="H21" s="370"/>
      <c r="I21" s="371" t="s">
        <v>2667</v>
      </c>
      <c r="J21" s="372"/>
      <c r="K21" s="369" t="s">
        <v>73</v>
      </c>
      <c r="L21" s="368"/>
      <c r="M21" s="7" t="s">
        <v>415</v>
      </c>
      <c r="N21" s="11" t="s">
        <v>652</v>
      </c>
      <c r="O21" s="83"/>
      <c r="P21" s="60">
        <v>10</v>
      </c>
    </row>
    <row r="22" spans="1:16" ht="15" customHeight="1" x14ac:dyDescent="0.25">
      <c r="B22" s="365"/>
      <c r="C22" s="366"/>
      <c r="D22" s="367" t="s">
        <v>2666</v>
      </c>
      <c r="E22" s="368"/>
      <c r="F22" s="214" t="s">
        <v>2758</v>
      </c>
      <c r="G22" s="369">
        <v>4100116713</v>
      </c>
      <c r="H22" s="370"/>
      <c r="I22" s="371" t="s">
        <v>2667</v>
      </c>
      <c r="J22" s="372"/>
      <c r="K22" s="369" t="s">
        <v>73</v>
      </c>
      <c r="L22" s="368"/>
      <c r="M22" s="7" t="s">
        <v>415</v>
      </c>
      <c r="N22" s="11" t="s">
        <v>650</v>
      </c>
      <c r="O22" s="84"/>
      <c r="P22" s="60">
        <v>2</v>
      </c>
    </row>
    <row r="23" spans="1:16" ht="15" customHeight="1" x14ac:dyDescent="0.25">
      <c r="B23" s="365"/>
      <c r="C23" s="366"/>
      <c r="D23" s="367"/>
      <c r="E23" s="368"/>
      <c r="F23" s="190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SUM(O18:O22)</f>
        <v>17.34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44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1" t="s">
        <v>2771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967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2759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F60" s="1"/>
    </row>
    <row r="61" spans="1:15" ht="15" x14ac:dyDescent="0.25">
      <c r="F61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40">
    <mergeCell ref="D24:I24"/>
    <mergeCell ref="B25:M25"/>
    <mergeCell ref="G28:H28"/>
    <mergeCell ref="B23:C23"/>
    <mergeCell ref="D23:E23"/>
    <mergeCell ref="G23:H23"/>
    <mergeCell ref="I23:J23"/>
    <mergeCell ref="K23:L23"/>
    <mergeCell ref="K18:L18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B22:C22"/>
    <mergeCell ref="D22:E22"/>
    <mergeCell ref="G22:H22"/>
    <mergeCell ref="I22:J22"/>
    <mergeCell ref="K22:L22"/>
    <mergeCell ref="F10:N10"/>
    <mergeCell ref="N14:O14"/>
    <mergeCell ref="B16:C16"/>
    <mergeCell ref="D16:E16"/>
    <mergeCell ref="G16:H16"/>
    <mergeCell ref="I16:J16"/>
    <mergeCell ref="K16:L16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22"/>
  <sheetViews>
    <sheetView topLeftCell="A13" workbookViewId="0">
      <selection activeCell="D43" sqref="D43:F4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2755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250102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SUM(O18:O35)+9.04</f>
        <v>46.24</v>
      </c>
      <c r="P17" s="60"/>
    </row>
    <row r="18" spans="1:16" ht="15" x14ac:dyDescent="0.25">
      <c r="A18" s="1"/>
      <c r="B18" s="378">
        <v>1</v>
      </c>
      <c r="C18" s="379"/>
      <c r="D18" s="367" t="s">
        <v>1377</v>
      </c>
      <c r="E18" s="368"/>
      <c r="F18" s="124" t="s">
        <v>2756</v>
      </c>
      <c r="G18" s="369">
        <v>4100116442</v>
      </c>
      <c r="H18" s="370"/>
      <c r="I18" s="371" t="s">
        <v>1467</v>
      </c>
      <c r="J18" s="372"/>
      <c r="K18" s="369" t="s">
        <v>1009</v>
      </c>
      <c r="L18" s="368"/>
      <c r="M18" s="7" t="s">
        <v>415</v>
      </c>
      <c r="N18" s="8">
        <v>75</v>
      </c>
      <c r="O18" s="82">
        <v>13.08</v>
      </c>
      <c r="P18" s="60">
        <v>3</v>
      </c>
    </row>
    <row r="19" spans="1:16" ht="15" customHeight="1" x14ac:dyDescent="0.25">
      <c r="B19" s="416"/>
      <c r="C19" s="417"/>
      <c r="D19" s="367" t="s">
        <v>1377</v>
      </c>
      <c r="E19" s="368"/>
      <c r="F19" s="124" t="s">
        <v>2756</v>
      </c>
      <c r="G19" s="369">
        <v>4100116442</v>
      </c>
      <c r="H19" s="370"/>
      <c r="I19" s="371" t="s">
        <v>1467</v>
      </c>
      <c r="J19" s="372"/>
      <c r="K19" s="369" t="s">
        <v>1009</v>
      </c>
      <c r="L19" s="368"/>
      <c r="M19" s="7" t="s">
        <v>415</v>
      </c>
      <c r="N19" s="8">
        <v>80</v>
      </c>
      <c r="O19" s="83"/>
      <c r="P19" s="60">
        <v>4</v>
      </c>
    </row>
    <row r="20" spans="1:16" ht="15" customHeight="1" x14ac:dyDescent="0.25">
      <c r="B20" s="416"/>
      <c r="C20" s="417"/>
      <c r="D20" s="367" t="s">
        <v>1377</v>
      </c>
      <c r="E20" s="368"/>
      <c r="F20" s="124" t="s">
        <v>2756</v>
      </c>
      <c r="G20" s="369">
        <v>4100116442</v>
      </c>
      <c r="H20" s="370"/>
      <c r="I20" s="371" t="s">
        <v>1467</v>
      </c>
      <c r="J20" s="372"/>
      <c r="K20" s="369" t="s">
        <v>1009</v>
      </c>
      <c r="L20" s="368"/>
      <c r="M20" s="7" t="s">
        <v>415</v>
      </c>
      <c r="N20" s="8">
        <v>85</v>
      </c>
      <c r="O20" s="83"/>
      <c r="P20" s="60">
        <v>5</v>
      </c>
    </row>
    <row r="21" spans="1:16" ht="15" customHeight="1" x14ac:dyDescent="0.25">
      <c r="B21" s="416"/>
      <c r="C21" s="417"/>
      <c r="D21" s="367" t="s">
        <v>1377</v>
      </c>
      <c r="E21" s="368"/>
      <c r="F21" s="124" t="s">
        <v>2756</v>
      </c>
      <c r="G21" s="369">
        <v>4100116442</v>
      </c>
      <c r="H21" s="370"/>
      <c r="I21" s="371" t="s">
        <v>1467</v>
      </c>
      <c r="J21" s="372"/>
      <c r="K21" s="369" t="s">
        <v>1009</v>
      </c>
      <c r="L21" s="368"/>
      <c r="M21" s="7" t="s">
        <v>415</v>
      </c>
      <c r="N21" s="8">
        <v>90</v>
      </c>
      <c r="O21" s="83"/>
      <c r="P21" s="60">
        <v>3</v>
      </c>
    </row>
    <row r="22" spans="1:16" ht="15" customHeight="1" x14ac:dyDescent="0.25">
      <c r="B22" s="416"/>
      <c r="C22" s="417"/>
      <c r="D22" s="367" t="s">
        <v>1377</v>
      </c>
      <c r="E22" s="368"/>
      <c r="F22" s="124" t="s">
        <v>2756</v>
      </c>
      <c r="G22" s="369">
        <v>4100116443</v>
      </c>
      <c r="H22" s="370"/>
      <c r="I22" s="371" t="s">
        <v>1467</v>
      </c>
      <c r="J22" s="372"/>
      <c r="K22" s="369" t="s">
        <v>1009</v>
      </c>
      <c r="L22" s="368"/>
      <c r="M22" s="7" t="s">
        <v>415</v>
      </c>
      <c r="N22" s="8">
        <v>75</v>
      </c>
      <c r="O22" s="83"/>
      <c r="P22" s="60">
        <v>10</v>
      </c>
    </row>
    <row r="23" spans="1:16" ht="15" customHeight="1" x14ac:dyDescent="0.25">
      <c r="B23" s="416"/>
      <c r="C23" s="417"/>
      <c r="D23" s="367" t="s">
        <v>1377</v>
      </c>
      <c r="E23" s="368"/>
      <c r="F23" s="124" t="s">
        <v>2756</v>
      </c>
      <c r="G23" s="369">
        <v>4100116443</v>
      </c>
      <c r="H23" s="370"/>
      <c r="I23" s="371" t="s">
        <v>1467</v>
      </c>
      <c r="J23" s="372"/>
      <c r="K23" s="369" t="s">
        <v>1009</v>
      </c>
      <c r="L23" s="368"/>
      <c r="M23" s="7" t="s">
        <v>415</v>
      </c>
      <c r="N23" s="8">
        <v>80</v>
      </c>
      <c r="O23" s="83"/>
      <c r="P23" s="60">
        <v>10</v>
      </c>
    </row>
    <row r="24" spans="1:16" ht="15" customHeight="1" x14ac:dyDescent="0.25">
      <c r="B24" s="416"/>
      <c r="C24" s="417"/>
      <c r="D24" s="367" t="s">
        <v>1377</v>
      </c>
      <c r="E24" s="368"/>
      <c r="F24" s="124" t="s">
        <v>2756</v>
      </c>
      <c r="G24" s="369">
        <v>4100116443</v>
      </c>
      <c r="H24" s="370"/>
      <c r="I24" s="371" t="s">
        <v>1467</v>
      </c>
      <c r="J24" s="372"/>
      <c r="K24" s="369" t="s">
        <v>1009</v>
      </c>
      <c r="L24" s="368"/>
      <c r="M24" s="7" t="s">
        <v>415</v>
      </c>
      <c r="N24" s="8">
        <v>85</v>
      </c>
      <c r="O24" s="83"/>
      <c r="P24" s="60">
        <v>8</v>
      </c>
    </row>
    <row r="25" spans="1:16" ht="15" customHeight="1" x14ac:dyDescent="0.25">
      <c r="B25" s="416"/>
      <c r="C25" s="417"/>
      <c r="D25" s="367" t="s">
        <v>1377</v>
      </c>
      <c r="E25" s="368"/>
      <c r="F25" s="124" t="s">
        <v>2756</v>
      </c>
      <c r="G25" s="369">
        <v>4100116443</v>
      </c>
      <c r="H25" s="370"/>
      <c r="I25" s="371" t="s">
        <v>1467</v>
      </c>
      <c r="J25" s="372"/>
      <c r="K25" s="369" t="s">
        <v>1009</v>
      </c>
      <c r="L25" s="368"/>
      <c r="M25" s="7" t="s">
        <v>415</v>
      </c>
      <c r="N25" s="8">
        <v>90</v>
      </c>
      <c r="O25" s="83"/>
      <c r="P25" s="60">
        <v>5</v>
      </c>
    </row>
    <row r="26" spans="1:16" ht="15" customHeight="1" x14ac:dyDescent="0.25">
      <c r="B26" s="416"/>
      <c r="C26" s="417"/>
      <c r="D26" s="367" t="s">
        <v>480</v>
      </c>
      <c r="E26" s="368"/>
      <c r="F26" s="124" t="s">
        <v>2756</v>
      </c>
      <c r="G26" s="369">
        <v>4100116450</v>
      </c>
      <c r="H26" s="370"/>
      <c r="I26" s="371" t="s">
        <v>2684</v>
      </c>
      <c r="J26" s="372"/>
      <c r="K26" s="369" t="s">
        <v>1009</v>
      </c>
      <c r="L26" s="368"/>
      <c r="M26" s="7" t="s">
        <v>387</v>
      </c>
      <c r="N26" s="8">
        <v>85</v>
      </c>
      <c r="O26" s="83"/>
      <c r="P26" s="60">
        <v>12</v>
      </c>
    </row>
    <row r="27" spans="1:16" ht="15" customHeight="1" x14ac:dyDescent="0.25">
      <c r="B27" s="416"/>
      <c r="C27" s="417"/>
      <c r="D27" s="367" t="s">
        <v>480</v>
      </c>
      <c r="E27" s="368"/>
      <c r="F27" s="124" t="s">
        <v>2756</v>
      </c>
      <c r="G27" s="369">
        <v>4100116450</v>
      </c>
      <c r="H27" s="370"/>
      <c r="I27" s="371" t="s">
        <v>2684</v>
      </c>
      <c r="J27" s="372"/>
      <c r="K27" s="369" t="s">
        <v>1009</v>
      </c>
      <c r="L27" s="368"/>
      <c r="M27" s="7" t="s">
        <v>387</v>
      </c>
      <c r="N27" s="8">
        <v>90</v>
      </c>
      <c r="O27" s="83"/>
      <c r="P27" s="60">
        <v>15</v>
      </c>
    </row>
    <row r="28" spans="1:16" ht="15" customHeight="1" x14ac:dyDescent="0.25">
      <c r="B28" s="416"/>
      <c r="C28" s="417"/>
      <c r="D28" s="367" t="s">
        <v>480</v>
      </c>
      <c r="E28" s="368"/>
      <c r="F28" s="124" t="s">
        <v>2756</v>
      </c>
      <c r="G28" s="369">
        <v>4100116450</v>
      </c>
      <c r="H28" s="370"/>
      <c r="I28" s="371" t="s">
        <v>2684</v>
      </c>
      <c r="J28" s="372"/>
      <c r="K28" s="369" t="s">
        <v>1009</v>
      </c>
      <c r="L28" s="368"/>
      <c r="M28" s="7" t="s">
        <v>387</v>
      </c>
      <c r="N28" s="8">
        <v>95</v>
      </c>
      <c r="O28" s="83"/>
      <c r="P28" s="60">
        <v>14</v>
      </c>
    </row>
    <row r="29" spans="1:16" ht="15" customHeight="1" x14ac:dyDescent="0.25">
      <c r="B29" s="416"/>
      <c r="C29" s="417"/>
      <c r="D29" s="367" t="s">
        <v>480</v>
      </c>
      <c r="E29" s="368"/>
      <c r="F29" s="124" t="s">
        <v>2756</v>
      </c>
      <c r="G29" s="369">
        <v>4100116450</v>
      </c>
      <c r="H29" s="370"/>
      <c r="I29" s="371" t="s">
        <v>2684</v>
      </c>
      <c r="J29" s="372"/>
      <c r="K29" s="369" t="s">
        <v>1009</v>
      </c>
      <c r="L29" s="368"/>
      <c r="M29" s="7" t="s">
        <v>387</v>
      </c>
      <c r="N29" s="8">
        <v>100</v>
      </c>
      <c r="O29" s="83"/>
      <c r="P29" s="60">
        <v>8</v>
      </c>
    </row>
    <row r="30" spans="1:16" ht="15" x14ac:dyDescent="0.25">
      <c r="A30" s="1"/>
      <c r="B30" s="416"/>
      <c r="C30" s="417"/>
      <c r="D30" s="367" t="s">
        <v>480</v>
      </c>
      <c r="E30" s="368"/>
      <c r="F30" s="124" t="s">
        <v>2756</v>
      </c>
      <c r="G30" s="369">
        <v>4100116447</v>
      </c>
      <c r="H30" s="370"/>
      <c r="I30" s="371" t="s">
        <v>1468</v>
      </c>
      <c r="J30" s="372"/>
      <c r="K30" s="369" t="s">
        <v>1009</v>
      </c>
      <c r="L30" s="368"/>
      <c r="M30" s="7" t="s">
        <v>622</v>
      </c>
      <c r="N30" s="8">
        <v>95</v>
      </c>
      <c r="O30" s="83"/>
      <c r="P30" s="60">
        <v>5</v>
      </c>
    </row>
    <row r="31" spans="1:16" ht="15" x14ac:dyDescent="0.25">
      <c r="A31" s="1"/>
      <c r="B31" s="76"/>
      <c r="C31" s="69"/>
      <c r="D31" s="367" t="s">
        <v>480</v>
      </c>
      <c r="E31" s="368"/>
      <c r="F31" s="124" t="s">
        <v>2756</v>
      </c>
      <c r="G31" s="369">
        <v>4100116447</v>
      </c>
      <c r="H31" s="370"/>
      <c r="I31" s="371" t="s">
        <v>1468</v>
      </c>
      <c r="J31" s="372"/>
      <c r="K31" s="369" t="s">
        <v>1009</v>
      </c>
      <c r="L31" s="368"/>
      <c r="M31" s="7" t="s">
        <v>622</v>
      </c>
      <c r="N31" s="8">
        <v>100</v>
      </c>
      <c r="O31" s="84"/>
      <c r="P31" s="60">
        <v>5</v>
      </c>
    </row>
    <row r="32" spans="1:16" ht="15" x14ac:dyDescent="0.25">
      <c r="A32" s="1"/>
      <c r="B32" s="375">
        <v>2</v>
      </c>
      <c r="C32" s="376"/>
      <c r="D32" s="367" t="s">
        <v>2466</v>
      </c>
      <c r="E32" s="368"/>
      <c r="F32" s="124" t="s">
        <v>2756</v>
      </c>
      <c r="G32" s="369">
        <v>4100116449</v>
      </c>
      <c r="H32" s="370"/>
      <c r="I32" s="371" t="s">
        <v>2467</v>
      </c>
      <c r="J32" s="372"/>
      <c r="K32" s="369" t="s">
        <v>1009</v>
      </c>
      <c r="L32" s="368"/>
      <c r="M32" s="7" t="s">
        <v>415</v>
      </c>
      <c r="N32" s="8"/>
      <c r="O32" s="81">
        <v>6.84</v>
      </c>
      <c r="P32" s="60">
        <v>10</v>
      </c>
    </row>
    <row r="33" spans="1:16" ht="15" x14ac:dyDescent="0.25">
      <c r="A33" s="1"/>
      <c r="B33" s="375">
        <v>3</v>
      </c>
      <c r="C33" s="376"/>
      <c r="D33" s="367" t="s">
        <v>2466</v>
      </c>
      <c r="E33" s="368"/>
      <c r="F33" s="124" t="s">
        <v>2756</v>
      </c>
      <c r="G33" s="369">
        <v>4100116449</v>
      </c>
      <c r="H33" s="370"/>
      <c r="I33" s="371" t="s">
        <v>2467</v>
      </c>
      <c r="J33" s="372"/>
      <c r="K33" s="369" t="s">
        <v>1009</v>
      </c>
      <c r="L33" s="368"/>
      <c r="M33" s="7" t="s">
        <v>415</v>
      </c>
      <c r="N33" s="8"/>
      <c r="O33" s="81">
        <v>3.68</v>
      </c>
      <c r="P33" s="60">
        <v>5</v>
      </c>
    </row>
    <row r="34" spans="1:16" ht="15" x14ac:dyDescent="0.25">
      <c r="A34" s="1"/>
      <c r="B34" s="375">
        <v>4</v>
      </c>
      <c r="C34" s="376"/>
      <c r="D34" s="367" t="s">
        <v>2466</v>
      </c>
      <c r="E34" s="368"/>
      <c r="F34" s="124" t="s">
        <v>2756</v>
      </c>
      <c r="G34" s="369">
        <v>4100116449</v>
      </c>
      <c r="H34" s="370"/>
      <c r="I34" s="371" t="s">
        <v>2467</v>
      </c>
      <c r="J34" s="372"/>
      <c r="K34" s="369" t="s">
        <v>1009</v>
      </c>
      <c r="L34" s="368"/>
      <c r="M34" s="7" t="s">
        <v>2757</v>
      </c>
      <c r="N34" s="8"/>
      <c r="O34" s="81">
        <v>6.8</v>
      </c>
      <c r="P34" s="60">
        <v>10</v>
      </c>
    </row>
    <row r="35" spans="1:16" ht="15" x14ac:dyDescent="0.25">
      <c r="A35" s="1"/>
      <c r="B35" s="375">
        <v>5</v>
      </c>
      <c r="C35" s="376"/>
      <c r="D35" s="367" t="s">
        <v>2466</v>
      </c>
      <c r="E35" s="368"/>
      <c r="F35" s="124" t="s">
        <v>2756</v>
      </c>
      <c r="G35" s="369">
        <v>4100116449</v>
      </c>
      <c r="H35" s="370"/>
      <c r="I35" s="371" t="s">
        <v>2467</v>
      </c>
      <c r="J35" s="372"/>
      <c r="K35" s="369" t="s">
        <v>1009</v>
      </c>
      <c r="L35" s="368"/>
      <c r="M35" s="7" t="s">
        <v>2757</v>
      </c>
      <c r="N35" s="8"/>
      <c r="O35" s="81">
        <v>6.8</v>
      </c>
      <c r="P35" s="60">
        <v>10</v>
      </c>
    </row>
    <row r="36" spans="1:16" ht="15" x14ac:dyDescent="0.25">
      <c r="A36" s="1"/>
      <c r="B36" s="76"/>
      <c r="C36" s="65"/>
      <c r="D36" s="50"/>
      <c r="E36" s="61"/>
      <c r="F36" s="61"/>
      <c r="G36" s="50"/>
      <c r="H36" s="62"/>
      <c r="I36" s="63"/>
      <c r="J36" s="62"/>
      <c r="K36" s="50"/>
      <c r="L36" s="61"/>
      <c r="M36" s="8"/>
      <c r="N36" s="8"/>
      <c r="O36" s="162"/>
      <c r="P36" s="60"/>
    </row>
    <row r="37" spans="1:16" ht="15" x14ac:dyDescent="0.25">
      <c r="A37" s="1"/>
      <c r="B37" s="76"/>
      <c r="C37" s="65"/>
      <c r="D37" s="392"/>
      <c r="E37" s="393"/>
      <c r="F37" s="393"/>
      <c r="G37" s="393"/>
      <c r="H37" s="393"/>
      <c r="I37" s="393"/>
      <c r="J37" s="62"/>
      <c r="K37" s="50"/>
      <c r="L37" s="61"/>
      <c r="M37" s="8"/>
      <c r="N37" s="8"/>
      <c r="O37" s="139">
        <f>SUM(O18:O35)</f>
        <v>37.200000000000003</v>
      </c>
      <c r="P37" s="60"/>
    </row>
    <row r="38" spans="1:16" ht="15.75" x14ac:dyDescent="0.25">
      <c r="A38" s="1"/>
      <c r="B38" s="356" t="s">
        <v>29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79"/>
      <c r="O38" s="75"/>
      <c r="P38" s="73">
        <f>SUM(P18:P36)</f>
        <v>142</v>
      </c>
    </row>
    <row r="39" spans="1:16" ht="15" x14ac:dyDescent="0.25">
      <c r="A39" s="1"/>
      <c r="B39" s="20"/>
      <c r="C39" s="45"/>
      <c r="D39" s="20"/>
      <c r="E39" s="45"/>
      <c r="F39" s="45"/>
      <c r="G39" s="20"/>
      <c r="I39" s="3"/>
      <c r="K39" s="20"/>
      <c r="L39" s="45"/>
      <c r="M39" s="1"/>
      <c r="N39" s="1"/>
      <c r="O39" s="86"/>
    </row>
    <row r="40" spans="1:16" ht="3.75" customHeight="1" x14ac:dyDescent="0.25">
      <c r="A40" s="1"/>
      <c r="B40" s="1"/>
      <c r="C40" s="1"/>
      <c r="D40" s="17"/>
      <c r="E40" s="20"/>
      <c r="F40" s="20"/>
      <c r="G40" s="20"/>
      <c r="H40" s="3"/>
      <c r="I40" s="3"/>
      <c r="J40" s="1"/>
      <c r="K40" s="1"/>
      <c r="L40" s="1"/>
      <c r="M40" s="1"/>
      <c r="N40" s="1"/>
      <c r="O40" s="1"/>
    </row>
    <row r="41" spans="1:16" ht="15" customHeight="1" x14ac:dyDescent="0.25">
      <c r="A41" s="1"/>
      <c r="B41" s="1"/>
      <c r="C41" s="1"/>
      <c r="D41" s="1" t="s">
        <v>49</v>
      </c>
      <c r="E41" s="1" t="s">
        <v>2767</v>
      </c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 t="s">
        <v>2768</v>
      </c>
      <c r="E42" s="23"/>
      <c r="F42" s="23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 t="s">
        <v>1731</v>
      </c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 t="s">
        <v>2766</v>
      </c>
      <c r="E44" s="23"/>
      <c r="F44" s="23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 t="s">
        <v>1654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101">
    <mergeCell ref="B38:M38"/>
    <mergeCell ref="B32:C32"/>
    <mergeCell ref="B33:C33"/>
    <mergeCell ref="B35:C35"/>
    <mergeCell ref="D37:I37"/>
    <mergeCell ref="D35:E35"/>
    <mergeCell ref="G35:H35"/>
    <mergeCell ref="I35:J35"/>
    <mergeCell ref="K35:L35"/>
    <mergeCell ref="D33:E33"/>
    <mergeCell ref="D32:E32"/>
    <mergeCell ref="G32:H32"/>
    <mergeCell ref="I32:J32"/>
    <mergeCell ref="K32:L32"/>
    <mergeCell ref="G33:H33"/>
    <mergeCell ref="I33:J33"/>
    <mergeCell ref="K33:L33"/>
    <mergeCell ref="B34:C34"/>
    <mergeCell ref="D34:E34"/>
    <mergeCell ref="G34:H34"/>
    <mergeCell ref="I34:J34"/>
    <mergeCell ref="K34:L34"/>
    <mergeCell ref="B30:C30"/>
    <mergeCell ref="D30:E30"/>
    <mergeCell ref="G30:H30"/>
    <mergeCell ref="I30:J30"/>
    <mergeCell ref="K30:L30"/>
    <mergeCell ref="D31:E31"/>
    <mergeCell ref="G31:H31"/>
    <mergeCell ref="I31:J31"/>
    <mergeCell ref="K31:L31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7:C17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1E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P403"/>
  <sheetViews>
    <sheetView topLeftCell="A83" workbookViewId="0">
      <selection activeCell="D119" sqref="D11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2729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250088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SUM(O18:O29)+13.02</f>
        <v>92.46</v>
      </c>
      <c r="P17" s="60"/>
    </row>
    <row r="18" spans="2:16" ht="15" customHeight="1" x14ac:dyDescent="0.25">
      <c r="B18" s="378">
        <v>1</v>
      </c>
      <c r="C18" s="379"/>
      <c r="D18" s="351" t="s">
        <v>2466</v>
      </c>
      <c r="E18" s="352"/>
      <c r="F18" s="190" t="s">
        <v>2740</v>
      </c>
      <c r="G18" s="355">
        <v>4100117186</v>
      </c>
      <c r="H18" s="354"/>
      <c r="I18" s="353" t="s">
        <v>2467</v>
      </c>
      <c r="J18" s="354"/>
      <c r="K18" s="355" t="s">
        <v>2723</v>
      </c>
      <c r="L18" s="352"/>
      <c r="M18" s="27" t="s">
        <v>2625</v>
      </c>
      <c r="N18" s="24"/>
      <c r="O18" s="82">
        <v>6.62</v>
      </c>
      <c r="P18" s="109">
        <v>10</v>
      </c>
    </row>
    <row r="19" spans="2:16" ht="15" customHeight="1" x14ac:dyDescent="0.25">
      <c r="B19" s="378">
        <v>2</v>
      </c>
      <c r="C19" s="379"/>
      <c r="D19" s="351" t="s">
        <v>2466</v>
      </c>
      <c r="E19" s="352"/>
      <c r="F19" s="190" t="s">
        <v>2740</v>
      </c>
      <c r="G19" s="355">
        <v>4100117186</v>
      </c>
      <c r="H19" s="354"/>
      <c r="I19" s="353" t="s">
        <v>2467</v>
      </c>
      <c r="J19" s="354"/>
      <c r="K19" s="355" t="s">
        <v>2723</v>
      </c>
      <c r="L19" s="352"/>
      <c r="M19" s="27" t="s">
        <v>2625</v>
      </c>
      <c r="N19" s="24"/>
      <c r="O19" s="82">
        <v>6.62</v>
      </c>
      <c r="P19" s="109">
        <v>10</v>
      </c>
    </row>
    <row r="20" spans="2:16" ht="15" customHeight="1" x14ac:dyDescent="0.25">
      <c r="B20" s="378">
        <v>3</v>
      </c>
      <c r="C20" s="379"/>
      <c r="D20" s="351" t="s">
        <v>2466</v>
      </c>
      <c r="E20" s="352"/>
      <c r="F20" s="190" t="s">
        <v>2740</v>
      </c>
      <c r="G20" s="355">
        <v>4100117186</v>
      </c>
      <c r="H20" s="354"/>
      <c r="I20" s="353" t="s">
        <v>2467</v>
      </c>
      <c r="J20" s="354"/>
      <c r="K20" s="355" t="s">
        <v>2723</v>
      </c>
      <c r="L20" s="352"/>
      <c r="M20" s="27" t="s">
        <v>2625</v>
      </c>
      <c r="N20" s="24"/>
      <c r="O20" s="82">
        <v>6.62</v>
      </c>
      <c r="P20" s="109">
        <v>10</v>
      </c>
    </row>
    <row r="21" spans="2:16" ht="15" customHeight="1" x14ac:dyDescent="0.25">
      <c r="B21" s="378">
        <v>4</v>
      </c>
      <c r="C21" s="379"/>
      <c r="D21" s="351" t="s">
        <v>2466</v>
      </c>
      <c r="E21" s="352"/>
      <c r="F21" s="190" t="s">
        <v>2740</v>
      </c>
      <c r="G21" s="355">
        <v>4100117186</v>
      </c>
      <c r="H21" s="354"/>
      <c r="I21" s="353" t="s">
        <v>2467</v>
      </c>
      <c r="J21" s="354"/>
      <c r="K21" s="355" t="s">
        <v>2723</v>
      </c>
      <c r="L21" s="352"/>
      <c r="M21" s="27" t="s">
        <v>2625</v>
      </c>
      <c r="N21" s="24"/>
      <c r="O21" s="82">
        <v>6.62</v>
      </c>
      <c r="P21" s="109">
        <v>10</v>
      </c>
    </row>
    <row r="22" spans="2:16" ht="15" customHeight="1" x14ac:dyDescent="0.25">
      <c r="B22" s="378">
        <v>5</v>
      </c>
      <c r="C22" s="379"/>
      <c r="D22" s="351" t="s">
        <v>2466</v>
      </c>
      <c r="E22" s="352"/>
      <c r="F22" s="190" t="s">
        <v>2740</v>
      </c>
      <c r="G22" s="355">
        <v>4100117186</v>
      </c>
      <c r="H22" s="354"/>
      <c r="I22" s="353" t="s">
        <v>2467</v>
      </c>
      <c r="J22" s="354"/>
      <c r="K22" s="355" t="s">
        <v>2723</v>
      </c>
      <c r="L22" s="352"/>
      <c r="M22" s="27" t="s">
        <v>2625</v>
      </c>
      <c r="N22" s="24"/>
      <c r="O22" s="82">
        <v>6.62</v>
      </c>
      <c r="P22" s="109">
        <v>10</v>
      </c>
    </row>
    <row r="23" spans="2:16" ht="15" customHeight="1" x14ac:dyDescent="0.25">
      <c r="B23" s="378">
        <v>6</v>
      </c>
      <c r="C23" s="379"/>
      <c r="D23" s="351" t="s">
        <v>2466</v>
      </c>
      <c r="E23" s="352"/>
      <c r="F23" s="190" t="s">
        <v>2740</v>
      </c>
      <c r="G23" s="355">
        <v>4100117186</v>
      </c>
      <c r="H23" s="354"/>
      <c r="I23" s="353" t="s">
        <v>2467</v>
      </c>
      <c r="J23" s="354"/>
      <c r="K23" s="355" t="s">
        <v>2723</v>
      </c>
      <c r="L23" s="352"/>
      <c r="M23" s="27" t="s">
        <v>2625</v>
      </c>
      <c r="N23" s="24"/>
      <c r="O23" s="82">
        <v>6.62</v>
      </c>
      <c r="P23" s="109">
        <v>10</v>
      </c>
    </row>
    <row r="24" spans="2:16" ht="15" customHeight="1" x14ac:dyDescent="0.25">
      <c r="B24" s="378">
        <v>7</v>
      </c>
      <c r="C24" s="379"/>
      <c r="D24" s="351" t="s">
        <v>2466</v>
      </c>
      <c r="E24" s="352"/>
      <c r="F24" s="190" t="s">
        <v>2740</v>
      </c>
      <c r="G24" s="355">
        <v>4100117186</v>
      </c>
      <c r="H24" s="354"/>
      <c r="I24" s="353" t="s">
        <v>2467</v>
      </c>
      <c r="J24" s="354"/>
      <c r="K24" s="355" t="s">
        <v>2723</v>
      </c>
      <c r="L24" s="352"/>
      <c r="M24" s="27" t="s">
        <v>2625</v>
      </c>
      <c r="N24" s="24"/>
      <c r="O24" s="82">
        <v>6.62</v>
      </c>
      <c r="P24" s="109">
        <v>10</v>
      </c>
    </row>
    <row r="25" spans="2:16" ht="15" customHeight="1" x14ac:dyDescent="0.25">
      <c r="B25" s="378">
        <v>8</v>
      </c>
      <c r="C25" s="379"/>
      <c r="D25" s="351" t="s">
        <v>2466</v>
      </c>
      <c r="E25" s="352"/>
      <c r="F25" s="190" t="s">
        <v>2740</v>
      </c>
      <c r="G25" s="355">
        <v>4100117186</v>
      </c>
      <c r="H25" s="354"/>
      <c r="I25" s="353" t="s">
        <v>2467</v>
      </c>
      <c r="J25" s="354"/>
      <c r="K25" s="355" t="s">
        <v>2723</v>
      </c>
      <c r="L25" s="352"/>
      <c r="M25" s="27" t="s">
        <v>2625</v>
      </c>
      <c r="N25" s="24"/>
      <c r="O25" s="82">
        <v>6.62</v>
      </c>
      <c r="P25" s="109">
        <v>10</v>
      </c>
    </row>
    <row r="26" spans="2:16" ht="15" customHeight="1" x14ac:dyDescent="0.25">
      <c r="B26" s="378">
        <v>9</v>
      </c>
      <c r="C26" s="379"/>
      <c r="D26" s="351" t="s">
        <v>2466</v>
      </c>
      <c r="E26" s="352"/>
      <c r="F26" s="190" t="s">
        <v>2740</v>
      </c>
      <c r="G26" s="355">
        <v>4100117186</v>
      </c>
      <c r="H26" s="354"/>
      <c r="I26" s="353" t="s">
        <v>2467</v>
      </c>
      <c r="J26" s="354"/>
      <c r="K26" s="355" t="s">
        <v>2723</v>
      </c>
      <c r="L26" s="352"/>
      <c r="M26" s="27" t="s">
        <v>2625</v>
      </c>
      <c r="N26" s="24"/>
      <c r="O26" s="82">
        <v>6.62</v>
      </c>
      <c r="P26" s="109">
        <v>10</v>
      </c>
    </row>
    <row r="27" spans="2:16" ht="15" customHeight="1" x14ac:dyDescent="0.25">
      <c r="B27" s="378">
        <v>10</v>
      </c>
      <c r="C27" s="379"/>
      <c r="D27" s="351" t="s">
        <v>2466</v>
      </c>
      <c r="E27" s="352"/>
      <c r="F27" s="190" t="s">
        <v>2740</v>
      </c>
      <c r="G27" s="355">
        <v>4100117186</v>
      </c>
      <c r="H27" s="354"/>
      <c r="I27" s="353" t="s">
        <v>2467</v>
      </c>
      <c r="J27" s="354"/>
      <c r="K27" s="355" t="s">
        <v>2723</v>
      </c>
      <c r="L27" s="352"/>
      <c r="M27" s="27" t="s">
        <v>2625</v>
      </c>
      <c r="N27" s="24"/>
      <c r="O27" s="82">
        <v>6.62</v>
      </c>
      <c r="P27" s="109">
        <v>10</v>
      </c>
    </row>
    <row r="28" spans="2:16" ht="15" customHeight="1" x14ac:dyDescent="0.25">
      <c r="B28" s="378">
        <v>11</v>
      </c>
      <c r="C28" s="379"/>
      <c r="D28" s="351" t="s">
        <v>2466</v>
      </c>
      <c r="E28" s="352"/>
      <c r="F28" s="190" t="s">
        <v>2740</v>
      </c>
      <c r="G28" s="355">
        <v>4100117186</v>
      </c>
      <c r="H28" s="354"/>
      <c r="I28" s="353" t="s">
        <v>2467</v>
      </c>
      <c r="J28" s="354"/>
      <c r="K28" s="355" t="s">
        <v>2723</v>
      </c>
      <c r="L28" s="352"/>
      <c r="M28" s="27" t="s">
        <v>2625</v>
      </c>
      <c r="N28" s="24"/>
      <c r="O28" s="82">
        <v>6.62</v>
      </c>
      <c r="P28" s="109">
        <v>10</v>
      </c>
    </row>
    <row r="29" spans="2:16" ht="15" customHeight="1" x14ac:dyDescent="0.25">
      <c r="B29" s="378">
        <v>12</v>
      </c>
      <c r="C29" s="379"/>
      <c r="D29" s="351" t="s">
        <v>2466</v>
      </c>
      <c r="E29" s="352"/>
      <c r="F29" s="190" t="s">
        <v>2740</v>
      </c>
      <c r="G29" s="355">
        <v>4100117186</v>
      </c>
      <c r="H29" s="354"/>
      <c r="I29" s="353" t="s">
        <v>2467</v>
      </c>
      <c r="J29" s="354"/>
      <c r="K29" s="355" t="s">
        <v>2723</v>
      </c>
      <c r="L29" s="352"/>
      <c r="M29" s="27" t="s">
        <v>2625</v>
      </c>
      <c r="N29" s="24"/>
      <c r="O29" s="82">
        <v>6.62</v>
      </c>
      <c r="P29" s="109">
        <v>10</v>
      </c>
    </row>
    <row r="30" spans="2:16" ht="15" x14ac:dyDescent="0.25">
      <c r="B30" s="418" t="s">
        <v>37</v>
      </c>
      <c r="C30" s="409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70">
        <f>SUM(O31:O42)+11.96</f>
        <v>92.72</v>
      </c>
      <c r="P30" s="60"/>
    </row>
    <row r="31" spans="2:16" ht="15" customHeight="1" x14ac:dyDescent="0.25">
      <c r="B31" s="378">
        <v>13</v>
      </c>
      <c r="C31" s="379"/>
      <c r="D31" s="351" t="s">
        <v>2466</v>
      </c>
      <c r="E31" s="352"/>
      <c r="F31" s="190" t="s">
        <v>2740</v>
      </c>
      <c r="G31" s="355">
        <v>4100117186</v>
      </c>
      <c r="H31" s="354"/>
      <c r="I31" s="353" t="s">
        <v>2467</v>
      </c>
      <c r="J31" s="354"/>
      <c r="K31" s="355" t="s">
        <v>2723</v>
      </c>
      <c r="L31" s="352"/>
      <c r="M31" s="27" t="s">
        <v>2625</v>
      </c>
      <c r="N31" s="24"/>
      <c r="O31" s="82">
        <v>6.62</v>
      </c>
      <c r="P31" s="109">
        <v>10</v>
      </c>
    </row>
    <row r="32" spans="2:16" ht="15" customHeight="1" x14ac:dyDescent="0.25">
      <c r="B32" s="378">
        <v>14</v>
      </c>
      <c r="C32" s="379"/>
      <c r="D32" s="351" t="s">
        <v>2466</v>
      </c>
      <c r="E32" s="352"/>
      <c r="F32" s="190" t="s">
        <v>2740</v>
      </c>
      <c r="G32" s="355">
        <v>4100117186</v>
      </c>
      <c r="H32" s="354"/>
      <c r="I32" s="353" t="s">
        <v>2467</v>
      </c>
      <c r="J32" s="354"/>
      <c r="K32" s="355" t="s">
        <v>2723</v>
      </c>
      <c r="L32" s="352"/>
      <c r="M32" s="27" t="s">
        <v>2625</v>
      </c>
      <c r="N32" s="24"/>
      <c r="O32" s="82">
        <v>6.62</v>
      </c>
      <c r="P32" s="109">
        <v>10</v>
      </c>
    </row>
    <row r="33" spans="2:16" ht="15" customHeight="1" x14ac:dyDescent="0.25">
      <c r="B33" s="378">
        <v>15</v>
      </c>
      <c r="C33" s="379"/>
      <c r="D33" s="351" t="s">
        <v>2466</v>
      </c>
      <c r="E33" s="352"/>
      <c r="F33" s="190" t="s">
        <v>2740</v>
      </c>
      <c r="G33" s="355">
        <v>4100117186</v>
      </c>
      <c r="H33" s="354"/>
      <c r="I33" s="353" t="s">
        <v>2467</v>
      </c>
      <c r="J33" s="354"/>
      <c r="K33" s="355" t="s">
        <v>2723</v>
      </c>
      <c r="L33" s="352"/>
      <c r="M33" s="27" t="s">
        <v>2625</v>
      </c>
      <c r="N33" s="24"/>
      <c r="O33" s="82">
        <v>6.62</v>
      </c>
      <c r="P33" s="109">
        <v>10</v>
      </c>
    </row>
    <row r="34" spans="2:16" ht="15" customHeight="1" x14ac:dyDescent="0.25">
      <c r="B34" s="378">
        <v>16</v>
      </c>
      <c r="C34" s="379"/>
      <c r="D34" s="351" t="s">
        <v>2466</v>
      </c>
      <c r="E34" s="352"/>
      <c r="F34" s="190" t="s">
        <v>2740</v>
      </c>
      <c r="G34" s="355">
        <v>4100117186</v>
      </c>
      <c r="H34" s="354"/>
      <c r="I34" s="353" t="s">
        <v>2467</v>
      </c>
      <c r="J34" s="354"/>
      <c r="K34" s="355" t="s">
        <v>2723</v>
      </c>
      <c r="L34" s="352"/>
      <c r="M34" s="27" t="s">
        <v>2625</v>
      </c>
      <c r="N34" s="24"/>
      <c r="O34" s="82">
        <v>6.62</v>
      </c>
      <c r="P34" s="109">
        <v>10</v>
      </c>
    </row>
    <row r="35" spans="2:16" ht="15" customHeight="1" x14ac:dyDescent="0.25">
      <c r="B35" s="378">
        <v>17</v>
      </c>
      <c r="C35" s="379"/>
      <c r="D35" s="351" t="s">
        <v>2466</v>
      </c>
      <c r="E35" s="352"/>
      <c r="F35" s="190" t="s">
        <v>2740</v>
      </c>
      <c r="G35" s="355">
        <v>4100117186</v>
      </c>
      <c r="H35" s="354"/>
      <c r="I35" s="353" t="s">
        <v>2467</v>
      </c>
      <c r="J35" s="354"/>
      <c r="K35" s="355" t="s">
        <v>2723</v>
      </c>
      <c r="L35" s="352"/>
      <c r="M35" s="27" t="s">
        <v>2625</v>
      </c>
      <c r="N35" s="24"/>
      <c r="O35" s="82">
        <v>7.06</v>
      </c>
      <c r="P35" s="109">
        <v>11</v>
      </c>
    </row>
    <row r="36" spans="2:16" ht="15" customHeight="1" x14ac:dyDescent="0.25">
      <c r="B36" s="378">
        <v>18</v>
      </c>
      <c r="C36" s="379"/>
      <c r="D36" s="351" t="s">
        <v>2466</v>
      </c>
      <c r="E36" s="352"/>
      <c r="F36" s="190" t="s">
        <v>2740</v>
      </c>
      <c r="G36" s="355">
        <v>4100117186</v>
      </c>
      <c r="H36" s="354"/>
      <c r="I36" s="353" t="s">
        <v>2467</v>
      </c>
      <c r="J36" s="354"/>
      <c r="K36" s="355" t="s">
        <v>2723</v>
      </c>
      <c r="L36" s="352"/>
      <c r="M36" s="27" t="s">
        <v>2625</v>
      </c>
      <c r="N36" s="24"/>
      <c r="O36" s="82">
        <v>7.06</v>
      </c>
      <c r="P36" s="109">
        <v>11</v>
      </c>
    </row>
    <row r="37" spans="2:16" ht="15" customHeight="1" x14ac:dyDescent="0.25">
      <c r="B37" s="375">
        <v>19</v>
      </c>
      <c r="C37" s="376"/>
      <c r="D37" s="351" t="s">
        <v>2466</v>
      </c>
      <c r="E37" s="352"/>
      <c r="F37" s="190" t="s">
        <v>2740</v>
      </c>
      <c r="G37" s="355">
        <v>4100117186</v>
      </c>
      <c r="H37" s="354"/>
      <c r="I37" s="353" t="s">
        <v>2467</v>
      </c>
      <c r="J37" s="354"/>
      <c r="K37" s="355" t="s">
        <v>2723</v>
      </c>
      <c r="L37" s="352"/>
      <c r="M37" s="27" t="s">
        <v>2625</v>
      </c>
      <c r="N37" s="24"/>
      <c r="O37" s="81">
        <v>7.06</v>
      </c>
      <c r="P37" s="109">
        <v>11</v>
      </c>
    </row>
    <row r="38" spans="2:16" ht="15" customHeight="1" x14ac:dyDescent="0.25">
      <c r="B38" s="378">
        <v>20</v>
      </c>
      <c r="C38" s="379"/>
      <c r="D38" s="351" t="s">
        <v>2466</v>
      </c>
      <c r="E38" s="352"/>
      <c r="F38" s="190" t="s">
        <v>2740</v>
      </c>
      <c r="G38" s="355">
        <v>4100117411</v>
      </c>
      <c r="H38" s="354"/>
      <c r="I38" s="353" t="s">
        <v>2467</v>
      </c>
      <c r="J38" s="354"/>
      <c r="K38" s="355" t="s">
        <v>2723</v>
      </c>
      <c r="L38" s="352"/>
      <c r="M38" s="27" t="s">
        <v>387</v>
      </c>
      <c r="N38" s="24"/>
      <c r="O38" s="82">
        <v>6.62</v>
      </c>
      <c r="P38" s="109">
        <v>10</v>
      </c>
    </row>
    <row r="39" spans="2:16" ht="15" customHeight="1" x14ac:dyDescent="0.25">
      <c r="B39" s="378">
        <v>21</v>
      </c>
      <c r="C39" s="379"/>
      <c r="D39" s="351" t="s">
        <v>2466</v>
      </c>
      <c r="E39" s="352"/>
      <c r="F39" s="190" t="s">
        <v>2740</v>
      </c>
      <c r="G39" s="355">
        <v>4100117411</v>
      </c>
      <c r="H39" s="354"/>
      <c r="I39" s="353" t="s">
        <v>2467</v>
      </c>
      <c r="J39" s="354"/>
      <c r="K39" s="355" t="s">
        <v>2723</v>
      </c>
      <c r="L39" s="352"/>
      <c r="M39" s="27" t="s">
        <v>387</v>
      </c>
      <c r="N39" s="24"/>
      <c r="O39" s="82">
        <v>6.62</v>
      </c>
      <c r="P39" s="109">
        <v>10</v>
      </c>
    </row>
    <row r="40" spans="2:16" ht="15" customHeight="1" x14ac:dyDescent="0.25">
      <c r="B40" s="378">
        <v>22</v>
      </c>
      <c r="C40" s="379"/>
      <c r="D40" s="351" t="s">
        <v>2466</v>
      </c>
      <c r="E40" s="352"/>
      <c r="F40" s="190" t="s">
        <v>2740</v>
      </c>
      <c r="G40" s="355">
        <v>4100117411</v>
      </c>
      <c r="H40" s="354"/>
      <c r="I40" s="353" t="s">
        <v>2467</v>
      </c>
      <c r="J40" s="354"/>
      <c r="K40" s="355" t="s">
        <v>2723</v>
      </c>
      <c r="L40" s="352"/>
      <c r="M40" s="27" t="s">
        <v>387</v>
      </c>
      <c r="N40" s="24"/>
      <c r="O40" s="82">
        <v>6.62</v>
      </c>
      <c r="P40" s="109">
        <v>10</v>
      </c>
    </row>
    <row r="41" spans="2:16" ht="15" customHeight="1" x14ac:dyDescent="0.25">
      <c r="B41" s="378">
        <v>23</v>
      </c>
      <c r="C41" s="379"/>
      <c r="D41" s="351" t="s">
        <v>2466</v>
      </c>
      <c r="E41" s="352"/>
      <c r="F41" s="190" t="s">
        <v>2740</v>
      </c>
      <c r="G41" s="355">
        <v>4100117411</v>
      </c>
      <c r="H41" s="354"/>
      <c r="I41" s="353" t="s">
        <v>2467</v>
      </c>
      <c r="J41" s="354"/>
      <c r="K41" s="355" t="s">
        <v>2723</v>
      </c>
      <c r="L41" s="352"/>
      <c r="M41" s="27" t="s">
        <v>387</v>
      </c>
      <c r="N41" s="24"/>
      <c r="O41" s="82">
        <v>6.62</v>
      </c>
      <c r="P41" s="109">
        <v>10</v>
      </c>
    </row>
    <row r="42" spans="2:16" ht="15" customHeight="1" x14ac:dyDescent="0.25">
      <c r="B42" s="378">
        <v>24</v>
      </c>
      <c r="C42" s="379"/>
      <c r="D42" s="351" t="s">
        <v>2466</v>
      </c>
      <c r="E42" s="352"/>
      <c r="F42" s="190" t="s">
        <v>2740</v>
      </c>
      <c r="G42" s="355">
        <v>4100117411</v>
      </c>
      <c r="H42" s="354"/>
      <c r="I42" s="353" t="s">
        <v>2467</v>
      </c>
      <c r="J42" s="354"/>
      <c r="K42" s="355" t="s">
        <v>2723</v>
      </c>
      <c r="L42" s="352"/>
      <c r="M42" s="27" t="s">
        <v>387</v>
      </c>
      <c r="N42" s="24"/>
      <c r="O42" s="82">
        <v>6.62</v>
      </c>
      <c r="P42" s="109">
        <v>10</v>
      </c>
    </row>
    <row r="43" spans="2:16" ht="15" x14ac:dyDescent="0.25">
      <c r="B43" s="418" t="s">
        <v>56</v>
      </c>
      <c r="C43" s="409"/>
      <c r="D43" s="50"/>
      <c r="E43" s="61"/>
      <c r="F43" s="145"/>
      <c r="G43" s="50"/>
      <c r="H43" s="62"/>
      <c r="I43" s="63"/>
      <c r="J43" s="62"/>
      <c r="K43" s="50"/>
      <c r="L43" s="61"/>
      <c r="M43" s="8"/>
      <c r="N43" s="8"/>
      <c r="O43" s="170">
        <f>SUM(O44:O55)+11.44</f>
        <v>90.88</v>
      </c>
      <c r="P43" s="60"/>
    </row>
    <row r="44" spans="2:16" ht="15" customHeight="1" x14ac:dyDescent="0.25">
      <c r="B44" s="378">
        <v>25</v>
      </c>
      <c r="C44" s="379"/>
      <c r="D44" s="351" t="s">
        <v>2466</v>
      </c>
      <c r="E44" s="352"/>
      <c r="F44" s="190" t="s">
        <v>2740</v>
      </c>
      <c r="G44" s="355">
        <v>4100117411</v>
      </c>
      <c r="H44" s="354"/>
      <c r="I44" s="353" t="s">
        <v>2467</v>
      </c>
      <c r="J44" s="354"/>
      <c r="K44" s="355" t="s">
        <v>2723</v>
      </c>
      <c r="L44" s="352"/>
      <c r="M44" s="27" t="s">
        <v>387</v>
      </c>
      <c r="N44" s="24"/>
      <c r="O44" s="82">
        <v>6.62</v>
      </c>
      <c r="P44" s="109">
        <v>10</v>
      </c>
    </row>
    <row r="45" spans="2:16" ht="15" customHeight="1" x14ac:dyDescent="0.25">
      <c r="B45" s="378">
        <v>26</v>
      </c>
      <c r="C45" s="379"/>
      <c r="D45" s="351" t="s">
        <v>2466</v>
      </c>
      <c r="E45" s="352"/>
      <c r="F45" s="190" t="s">
        <v>2740</v>
      </c>
      <c r="G45" s="355">
        <v>4100117411</v>
      </c>
      <c r="H45" s="354"/>
      <c r="I45" s="353" t="s">
        <v>2467</v>
      </c>
      <c r="J45" s="354"/>
      <c r="K45" s="355" t="s">
        <v>2723</v>
      </c>
      <c r="L45" s="352"/>
      <c r="M45" s="27" t="s">
        <v>387</v>
      </c>
      <c r="N45" s="24"/>
      <c r="O45" s="82">
        <v>6.62</v>
      </c>
      <c r="P45" s="109">
        <v>10</v>
      </c>
    </row>
    <row r="46" spans="2:16" ht="15" customHeight="1" x14ac:dyDescent="0.25">
      <c r="B46" s="378">
        <v>27</v>
      </c>
      <c r="C46" s="379"/>
      <c r="D46" s="351" t="s">
        <v>2466</v>
      </c>
      <c r="E46" s="352"/>
      <c r="F46" s="190" t="s">
        <v>2740</v>
      </c>
      <c r="G46" s="355">
        <v>4100117411</v>
      </c>
      <c r="H46" s="354"/>
      <c r="I46" s="353" t="s">
        <v>2467</v>
      </c>
      <c r="J46" s="354"/>
      <c r="K46" s="355" t="s">
        <v>2723</v>
      </c>
      <c r="L46" s="352"/>
      <c r="M46" s="27" t="s">
        <v>387</v>
      </c>
      <c r="N46" s="24"/>
      <c r="O46" s="82">
        <v>6.62</v>
      </c>
      <c r="P46" s="109">
        <v>10</v>
      </c>
    </row>
    <row r="47" spans="2:16" ht="15" customHeight="1" x14ac:dyDescent="0.25">
      <c r="B47" s="378">
        <v>28</v>
      </c>
      <c r="C47" s="379"/>
      <c r="D47" s="351" t="s">
        <v>2466</v>
      </c>
      <c r="E47" s="352"/>
      <c r="F47" s="190" t="s">
        <v>2740</v>
      </c>
      <c r="G47" s="355">
        <v>4100117411</v>
      </c>
      <c r="H47" s="354"/>
      <c r="I47" s="353" t="s">
        <v>2467</v>
      </c>
      <c r="J47" s="354"/>
      <c r="K47" s="355" t="s">
        <v>2723</v>
      </c>
      <c r="L47" s="352"/>
      <c r="M47" s="27" t="s">
        <v>387</v>
      </c>
      <c r="N47" s="24"/>
      <c r="O47" s="82">
        <v>6.62</v>
      </c>
      <c r="P47" s="109">
        <v>10</v>
      </c>
    </row>
    <row r="48" spans="2:16" ht="15" customHeight="1" x14ac:dyDescent="0.25">
      <c r="B48" s="378">
        <v>29</v>
      </c>
      <c r="C48" s="379"/>
      <c r="D48" s="351" t="s">
        <v>2466</v>
      </c>
      <c r="E48" s="352"/>
      <c r="F48" s="190" t="s">
        <v>2740</v>
      </c>
      <c r="G48" s="355">
        <v>4100117411</v>
      </c>
      <c r="H48" s="354"/>
      <c r="I48" s="353" t="s">
        <v>2467</v>
      </c>
      <c r="J48" s="354"/>
      <c r="K48" s="355" t="s">
        <v>2723</v>
      </c>
      <c r="L48" s="352"/>
      <c r="M48" s="27" t="s">
        <v>387</v>
      </c>
      <c r="N48" s="24"/>
      <c r="O48" s="82">
        <v>6.62</v>
      </c>
      <c r="P48" s="109">
        <v>10</v>
      </c>
    </row>
    <row r="49" spans="2:16" ht="15" customHeight="1" x14ac:dyDescent="0.25">
      <c r="B49" s="378">
        <v>30</v>
      </c>
      <c r="C49" s="379"/>
      <c r="D49" s="351" t="s">
        <v>2466</v>
      </c>
      <c r="E49" s="352"/>
      <c r="F49" s="190" t="s">
        <v>2740</v>
      </c>
      <c r="G49" s="355">
        <v>4100117411</v>
      </c>
      <c r="H49" s="354"/>
      <c r="I49" s="353" t="s">
        <v>2467</v>
      </c>
      <c r="J49" s="354"/>
      <c r="K49" s="355" t="s">
        <v>2723</v>
      </c>
      <c r="L49" s="352"/>
      <c r="M49" s="27" t="s">
        <v>387</v>
      </c>
      <c r="N49" s="24"/>
      <c r="O49" s="82">
        <v>6.62</v>
      </c>
      <c r="P49" s="109">
        <v>10</v>
      </c>
    </row>
    <row r="50" spans="2:16" ht="15" customHeight="1" x14ac:dyDescent="0.25">
      <c r="B50" s="378">
        <v>31</v>
      </c>
      <c r="C50" s="379"/>
      <c r="D50" s="351" t="s">
        <v>2466</v>
      </c>
      <c r="E50" s="352"/>
      <c r="F50" s="190" t="s">
        <v>2740</v>
      </c>
      <c r="G50" s="355">
        <v>4100117411</v>
      </c>
      <c r="H50" s="354"/>
      <c r="I50" s="353" t="s">
        <v>2467</v>
      </c>
      <c r="J50" s="354"/>
      <c r="K50" s="355" t="s">
        <v>2723</v>
      </c>
      <c r="L50" s="352"/>
      <c r="M50" s="27" t="s">
        <v>387</v>
      </c>
      <c r="N50" s="24"/>
      <c r="O50" s="82">
        <v>6.62</v>
      </c>
      <c r="P50" s="109">
        <v>10</v>
      </c>
    </row>
    <row r="51" spans="2:16" ht="15" customHeight="1" x14ac:dyDescent="0.25">
      <c r="B51" s="378">
        <v>32</v>
      </c>
      <c r="C51" s="379"/>
      <c r="D51" s="351" t="s">
        <v>2466</v>
      </c>
      <c r="E51" s="352"/>
      <c r="F51" s="190" t="s">
        <v>2740</v>
      </c>
      <c r="G51" s="355">
        <v>4100117411</v>
      </c>
      <c r="H51" s="354"/>
      <c r="I51" s="353" t="s">
        <v>2467</v>
      </c>
      <c r="J51" s="354"/>
      <c r="K51" s="355" t="s">
        <v>2723</v>
      </c>
      <c r="L51" s="352"/>
      <c r="M51" s="27" t="s">
        <v>387</v>
      </c>
      <c r="N51" s="24"/>
      <c r="O51" s="82">
        <v>6.62</v>
      </c>
      <c r="P51" s="109">
        <v>10</v>
      </c>
    </row>
    <row r="52" spans="2:16" ht="15" customHeight="1" x14ac:dyDescent="0.25">
      <c r="B52" s="378">
        <v>33</v>
      </c>
      <c r="C52" s="379"/>
      <c r="D52" s="351" t="s">
        <v>2466</v>
      </c>
      <c r="E52" s="352"/>
      <c r="F52" s="190" t="s">
        <v>2740</v>
      </c>
      <c r="G52" s="355">
        <v>4100117411</v>
      </c>
      <c r="H52" s="354"/>
      <c r="I52" s="353" t="s">
        <v>2467</v>
      </c>
      <c r="J52" s="354"/>
      <c r="K52" s="355" t="s">
        <v>2723</v>
      </c>
      <c r="L52" s="352"/>
      <c r="M52" s="27" t="s">
        <v>387</v>
      </c>
      <c r="N52" s="24"/>
      <c r="O52" s="82">
        <v>6.62</v>
      </c>
      <c r="P52" s="109">
        <v>10</v>
      </c>
    </row>
    <row r="53" spans="2:16" ht="15" customHeight="1" x14ac:dyDescent="0.25">
      <c r="B53" s="378">
        <v>34</v>
      </c>
      <c r="C53" s="379"/>
      <c r="D53" s="351" t="s">
        <v>2466</v>
      </c>
      <c r="E53" s="352"/>
      <c r="F53" s="190" t="s">
        <v>2740</v>
      </c>
      <c r="G53" s="355">
        <v>4100117411</v>
      </c>
      <c r="H53" s="354"/>
      <c r="I53" s="353" t="s">
        <v>2467</v>
      </c>
      <c r="J53" s="354"/>
      <c r="K53" s="355" t="s">
        <v>2723</v>
      </c>
      <c r="L53" s="352"/>
      <c r="M53" s="27" t="s">
        <v>387</v>
      </c>
      <c r="N53" s="24"/>
      <c r="O53" s="82">
        <v>6.62</v>
      </c>
      <c r="P53" s="109">
        <v>10</v>
      </c>
    </row>
    <row r="54" spans="2:16" ht="15" customHeight="1" x14ac:dyDescent="0.25">
      <c r="B54" s="378">
        <v>35</v>
      </c>
      <c r="C54" s="379"/>
      <c r="D54" s="351" t="s">
        <v>2466</v>
      </c>
      <c r="E54" s="352"/>
      <c r="F54" s="190" t="s">
        <v>2740</v>
      </c>
      <c r="G54" s="355">
        <v>4100117411</v>
      </c>
      <c r="H54" s="354"/>
      <c r="I54" s="353" t="s">
        <v>2467</v>
      </c>
      <c r="J54" s="354"/>
      <c r="K54" s="355" t="s">
        <v>2723</v>
      </c>
      <c r="L54" s="352"/>
      <c r="M54" s="27" t="s">
        <v>387</v>
      </c>
      <c r="N54" s="24"/>
      <c r="O54" s="82">
        <v>6.62</v>
      </c>
      <c r="P54" s="109">
        <v>10</v>
      </c>
    </row>
    <row r="55" spans="2:16" ht="15" customHeight="1" x14ac:dyDescent="0.25">
      <c r="B55" s="378">
        <v>36</v>
      </c>
      <c r="C55" s="379"/>
      <c r="D55" s="351" t="s">
        <v>2466</v>
      </c>
      <c r="E55" s="352"/>
      <c r="F55" s="190" t="s">
        <v>2740</v>
      </c>
      <c r="G55" s="355">
        <v>4100117411</v>
      </c>
      <c r="H55" s="354"/>
      <c r="I55" s="353" t="s">
        <v>2467</v>
      </c>
      <c r="J55" s="354"/>
      <c r="K55" s="355" t="s">
        <v>2723</v>
      </c>
      <c r="L55" s="352"/>
      <c r="M55" s="27" t="s">
        <v>387</v>
      </c>
      <c r="N55" s="24"/>
      <c r="O55" s="82">
        <v>6.62</v>
      </c>
      <c r="P55" s="109">
        <v>10</v>
      </c>
    </row>
    <row r="56" spans="2:16" ht="15" x14ac:dyDescent="0.25">
      <c r="B56" s="418" t="s">
        <v>57</v>
      </c>
      <c r="C56" s="409"/>
      <c r="D56" s="50"/>
      <c r="E56" s="61"/>
      <c r="F56" s="145"/>
      <c r="G56" s="50"/>
      <c r="H56" s="62"/>
      <c r="I56" s="63"/>
      <c r="J56" s="62"/>
      <c r="K56" s="50"/>
      <c r="L56" s="61"/>
      <c r="M56" s="8"/>
      <c r="N56" s="8"/>
      <c r="O56" s="170">
        <f>SUM(O57:O91)+11.76</f>
        <v>105.91000000000001</v>
      </c>
      <c r="P56" s="60"/>
    </row>
    <row r="57" spans="2:16" ht="15" customHeight="1" x14ac:dyDescent="0.25">
      <c r="B57" s="378">
        <v>37</v>
      </c>
      <c r="C57" s="379"/>
      <c r="D57" s="351" t="s">
        <v>2466</v>
      </c>
      <c r="E57" s="352"/>
      <c r="F57" s="190" t="s">
        <v>2740</v>
      </c>
      <c r="G57" s="355">
        <v>4100117411</v>
      </c>
      <c r="H57" s="354"/>
      <c r="I57" s="353" t="s">
        <v>2467</v>
      </c>
      <c r="J57" s="354"/>
      <c r="K57" s="355" t="s">
        <v>2723</v>
      </c>
      <c r="L57" s="352"/>
      <c r="M57" s="27" t="s">
        <v>387</v>
      </c>
      <c r="N57" s="24"/>
      <c r="O57" s="82">
        <v>6.62</v>
      </c>
      <c r="P57" s="109">
        <v>10</v>
      </c>
    </row>
    <row r="58" spans="2:16" ht="15" customHeight="1" x14ac:dyDescent="0.25">
      <c r="B58" s="378">
        <v>38</v>
      </c>
      <c r="C58" s="379"/>
      <c r="D58" s="351" t="s">
        <v>2466</v>
      </c>
      <c r="E58" s="352"/>
      <c r="F58" s="190" t="s">
        <v>2740</v>
      </c>
      <c r="G58" s="355">
        <v>4100117411</v>
      </c>
      <c r="H58" s="354"/>
      <c r="I58" s="353" t="s">
        <v>2467</v>
      </c>
      <c r="J58" s="354"/>
      <c r="K58" s="355" t="s">
        <v>2723</v>
      </c>
      <c r="L58" s="352"/>
      <c r="M58" s="27" t="s">
        <v>387</v>
      </c>
      <c r="N58" s="24"/>
      <c r="O58" s="82">
        <v>4.62</v>
      </c>
      <c r="P58" s="109">
        <v>6</v>
      </c>
    </row>
    <row r="59" spans="2:16" ht="15" customHeight="1" x14ac:dyDescent="0.25">
      <c r="B59" s="378">
        <v>39</v>
      </c>
      <c r="C59" s="379"/>
      <c r="D59" s="351" t="s">
        <v>747</v>
      </c>
      <c r="E59" s="352"/>
      <c r="F59" s="190" t="s">
        <v>2740</v>
      </c>
      <c r="G59" s="355">
        <v>4100116483</v>
      </c>
      <c r="H59" s="354"/>
      <c r="I59" s="353" t="s">
        <v>1457</v>
      </c>
      <c r="J59" s="354"/>
      <c r="K59" s="355" t="s">
        <v>25</v>
      </c>
      <c r="L59" s="352"/>
      <c r="M59" s="27" t="s">
        <v>387</v>
      </c>
      <c r="N59" s="24"/>
      <c r="O59" s="82">
        <v>13.24</v>
      </c>
      <c r="P59" s="109">
        <v>7</v>
      </c>
    </row>
    <row r="60" spans="2:16" ht="15" customHeight="1" x14ac:dyDescent="0.25">
      <c r="B60" s="365"/>
      <c r="C60" s="366"/>
      <c r="D60" s="351" t="s">
        <v>1461</v>
      </c>
      <c r="E60" s="352"/>
      <c r="F60" s="190" t="s">
        <v>2740</v>
      </c>
      <c r="G60" s="355">
        <v>4100116417</v>
      </c>
      <c r="H60" s="354"/>
      <c r="I60" s="353" t="s">
        <v>1462</v>
      </c>
      <c r="J60" s="354"/>
      <c r="K60" s="355" t="s">
        <v>25</v>
      </c>
      <c r="L60" s="352"/>
      <c r="M60" s="27" t="s">
        <v>387</v>
      </c>
      <c r="N60" s="24"/>
      <c r="O60" s="84"/>
      <c r="P60" s="109">
        <v>11</v>
      </c>
    </row>
    <row r="61" spans="2:16" ht="15" customHeight="1" x14ac:dyDescent="0.25">
      <c r="B61" s="375">
        <v>40</v>
      </c>
      <c r="C61" s="376"/>
      <c r="D61" s="351" t="s">
        <v>2214</v>
      </c>
      <c r="E61" s="352"/>
      <c r="F61" s="190" t="s">
        <v>2740</v>
      </c>
      <c r="G61" s="355">
        <v>4100116418</v>
      </c>
      <c r="H61" s="354"/>
      <c r="I61" s="353" t="s">
        <v>1904</v>
      </c>
      <c r="J61" s="354"/>
      <c r="K61" s="355" t="s">
        <v>25</v>
      </c>
      <c r="L61" s="352"/>
      <c r="M61" s="27" t="s">
        <v>387</v>
      </c>
      <c r="N61" s="24"/>
      <c r="O61" s="81">
        <v>8.8800000000000008</v>
      </c>
      <c r="P61" s="109">
        <v>15</v>
      </c>
    </row>
    <row r="62" spans="2:16" ht="15" customHeight="1" x14ac:dyDescent="0.25">
      <c r="B62" s="375">
        <v>41</v>
      </c>
      <c r="C62" s="376"/>
      <c r="D62" s="351" t="s">
        <v>2214</v>
      </c>
      <c r="E62" s="352"/>
      <c r="F62" s="190" t="s">
        <v>2740</v>
      </c>
      <c r="G62" s="355">
        <v>4100116418</v>
      </c>
      <c r="H62" s="354"/>
      <c r="I62" s="353" t="s">
        <v>1904</v>
      </c>
      <c r="J62" s="354"/>
      <c r="K62" s="355" t="s">
        <v>25</v>
      </c>
      <c r="L62" s="352"/>
      <c r="M62" s="27" t="s">
        <v>387</v>
      </c>
      <c r="N62" s="24"/>
      <c r="O62" s="81">
        <v>8.8800000000000008</v>
      </c>
      <c r="P62" s="109">
        <v>15</v>
      </c>
    </row>
    <row r="63" spans="2:16" ht="15" customHeight="1" x14ac:dyDescent="0.25">
      <c r="B63" s="378">
        <v>42</v>
      </c>
      <c r="C63" s="379"/>
      <c r="D63" s="351" t="s">
        <v>2664</v>
      </c>
      <c r="E63" s="352"/>
      <c r="F63" s="190" t="s">
        <v>2740</v>
      </c>
      <c r="G63" s="355">
        <v>4100116719</v>
      </c>
      <c r="H63" s="354"/>
      <c r="I63" s="353" t="s">
        <v>2663</v>
      </c>
      <c r="J63" s="354"/>
      <c r="K63" s="355" t="s">
        <v>25</v>
      </c>
      <c r="L63" s="352"/>
      <c r="M63" s="27" t="s">
        <v>387</v>
      </c>
      <c r="N63" s="24"/>
      <c r="O63" s="82">
        <v>4.4800000000000004</v>
      </c>
      <c r="P63" s="109">
        <v>27</v>
      </c>
    </row>
    <row r="64" spans="2:16" ht="15" customHeight="1" x14ac:dyDescent="0.25">
      <c r="B64" s="378">
        <v>43</v>
      </c>
      <c r="C64" s="379"/>
      <c r="D64" s="351" t="s">
        <v>2666</v>
      </c>
      <c r="E64" s="352"/>
      <c r="F64" s="190" t="s">
        <v>2740</v>
      </c>
      <c r="G64" s="355">
        <v>4100116718</v>
      </c>
      <c r="H64" s="354"/>
      <c r="I64" s="353" t="s">
        <v>2667</v>
      </c>
      <c r="J64" s="354"/>
      <c r="K64" s="355" t="s">
        <v>25</v>
      </c>
      <c r="L64" s="352"/>
      <c r="M64" s="27" t="s">
        <v>387</v>
      </c>
      <c r="N64" s="24" t="s">
        <v>652</v>
      </c>
      <c r="O64" s="82">
        <v>3.66</v>
      </c>
      <c r="P64" s="109">
        <v>13</v>
      </c>
    </row>
    <row r="65" spans="2:16" ht="15" customHeight="1" x14ac:dyDescent="0.25">
      <c r="B65" s="76"/>
      <c r="C65" s="69"/>
      <c r="D65" s="351" t="s">
        <v>2666</v>
      </c>
      <c r="E65" s="352"/>
      <c r="F65" s="190" t="s">
        <v>2740</v>
      </c>
      <c r="G65" s="355">
        <v>4100116718</v>
      </c>
      <c r="H65" s="354"/>
      <c r="I65" s="353" t="s">
        <v>2667</v>
      </c>
      <c r="J65" s="354"/>
      <c r="K65" s="355" t="s">
        <v>25</v>
      </c>
      <c r="L65" s="352"/>
      <c r="M65" s="27" t="s">
        <v>387</v>
      </c>
      <c r="N65" s="24" t="s">
        <v>650</v>
      </c>
      <c r="O65" s="84"/>
      <c r="P65" s="109">
        <v>21</v>
      </c>
    </row>
    <row r="66" spans="2:16" ht="15" customHeight="1" x14ac:dyDescent="0.25">
      <c r="B66" s="378">
        <v>44</v>
      </c>
      <c r="C66" s="379"/>
      <c r="D66" s="351" t="s">
        <v>1377</v>
      </c>
      <c r="E66" s="352"/>
      <c r="F66" s="190" t="s">
        <v>2740</v>
      </c>
      <c r="G66" s="355">
        <v>4100116419</v>
      </c>
      <c r="H66" s="354"/>
      <c r="I66" s="353" t="s">
        <v>1467</v>
      </c>
      <c r="J66" s="354"/>
      <c r="K66" s="355" t="s">
        <v>25</v>
      </c>
      <c r="L66" s="352"/>
      <c r="M66" s="27" t="s">
        <v>387</v>
      </c>
      <c r="N66" s="24">
        <v>75</v>
      </c>
      <c r="O66" s="82">
        <v>8.6</v>
      </c>
      <c r="P66" s="109">
        <v>48</v>
      </c>
    </row>
    <row r="67" spans="2:16" ht="15" customHeight="1" x14ac:dyDescent="0.25">
      <c r="B67" s="40"/>
      <c r="C67" s="36"/>
      <c r="D67" s="351" t="s">
        <v>1377</v>
      </c>
      <c r="E67" s="352"/>
      <c r="F67" s="190" t="s">
        <v>2740</v>
      </c>
      <c r="G67" s="355">
        <v>4100116419</v>
      </c>
      <c r="H67" s="354"/>
      <c r="I67" s="353" t="s">
        <v>1467</v>
      </c>
      <c r="J67" s="354"/>
      <c r="K67" s="355" t="s">
        <v>25</v>
      </c>
      <c r="L67" s="352"/>
      <c r="M67" s="27" t="s">
        <v>387</v>
      </c>
      <c r="N67" s="24">
        <v>80</v>
      </c>
      <c r="O67" s="83"/>
      <c r="P67" s="109">
        <v>52</v>
      </c>
    </row>
    <row r="68" spans="2:16" ht="15" customHeight="1" x14ac:dyDescent="0.25">
      <c r="B68" s="378">
        <v>45</v>
      </c>
      <c r="C68" s="379"/>
      <c r="D68" s="351" t="s">
        <v>1377</v>
      </c>
      <c r="E68" s="352"/>
      <c r="F68" s="190" t="s">
        <v>2740</v>
      </c>
      <c r="G68" s="355">
        <v>4100116419</v>
      </c>
      <c r="H68" s="354"/>
      <c r="I68" s="353" t="s">
        <v>1467</v>
      </c>
      <c r="J68" s="354"/>
      <c r="K68" s="355" t="s">
        <v>25</v>
      </c>
      <c r="L68" s="352"/>
      <c r="M68" s="27" t="s">
        <v>387</v>
      </c>
      <c r="N68" s="24">
        <v>85</v>
      </c>
      <c r="O68" s="82">
        <v>6.86</v>
      </c>
      <c r="P68" s="109">
        <v>36</v>
      </c>
    </row>
    <row r="69" spans="2:16" ht="15" customHeight="1" x14ac:dyDescent="0.25">
      <c r="B69" s="40"/>
      <c r="C69" s="36"/>
      <c r="D69" s="351" t="s">
        <v>1377</v>
      </c>
      <c r="E69" s="352"/>
      <c r="F69" s="190" t="s">
        <v>2740</v>
      </c>
      <c r="G69" s="355">
        <v>4100116419</v>
      </c>
      <c r="H69" s="354"/>
      <c r="I69" s="353" t="s">
        <v>1467</v>
      </c>
      <c r="J69" s="354"/>
      <c r="K69" s="355" t="s">
        <v>25</v>
      </c>
      <c r="L69" s="352"/>
      <c r="M69" s="27" t="s">
        <v>387</v>
      </c>
      <c r="N69" s="24">
        <v>90</v>
      </c>
      <c r="O69" s="83"/>
      <c r="P69" s="109">
        <v>18</v>
      </c>
    </row>
    <row r="70" spans="2:16" ht="15" customHeight="1" x14ac:dyDescent="0.25">
      <c r="B70" s="40"/>
      <c r="C70" s="36"/>
      <c r="D70" s="351" t="s">
        <v>1377</v>
      </c>
      <c r="E70" s="352"/>
      <c r="F70" s="190" t="s">
        <v>2740</v>
      </c>
      <c r="G70" s="355">
        <v>4100116421</v>
      </c>
      <c r="H70" s="354"/>
      <c r="I70" s="353" t="s">
        <v>1467</v>
      </c>
      <c r="J70" s="354"/>
      <c r="K70" s="355" t="s">
        <v>25</v>
      </c>
      <c r="L70" s="352"/>
      <c r="M70" s="27" t="s">
        <v>387</v>
      </c>
      <c r="N70" s="24">
        <v>75</v>
      </c>
      <c r="O70" s="83"/>
      <c r="P70" s="109">
        <v>2</v>
      </c>
    </row>
    <row r="71" spans="2:16" ht="15" customHeight="1" x14ac:dyDescent="0.25">
      <c r="B71" s="40"/>
      <c r="C71" s="36"/>
      <c r="D71" s="351" t="s">
        <v>1377</v>
      </c>
      <c r="E71" s="352"/>
      <c r="F71" s="190" t="s">
        <v>2740</v>
      </c>
      <c r="G71" s="355">
        <v>4100116421</v>
      </c>
      <c r="H71" s="354"/>
      <c r="I71" s="353" t="s">
        <v>1467</v>
      </c>
      <c r="J71" s="354"/>
      <c r="K71" s="355" t="s">
        <v>25</v>
      </c>
      <c r="L71" s="352"/>
      <c r="M71" s="27" t="s">
        <v>387</v>
      </c>
      <c r="N71" s="24">
        <v>85</v>
      </c>
      <c r="O71" s="83"/>
      <c r="P71" s="109">
        <v>4</v>
      </c>
    </row>
    <row r="72" spans="2:16" ht="15" customHeight="1" x14ac:dyDescent="0.25">
      <c r="B72" s="40"/>
      <c r="C72" s="36"/>
      <c r="D72" s="351" t="s">
        <v>1377</v>
      </c>
      <c r="E72" s="352"/>
      <c r="F72" s="190" t="s">
        <v>2740</v>
      </c>
      <c r="G72" s="355">
        <v>4100116421</v>
      </c>
      <c r="H72" s="354"/>
      <c r="I72" s="353" t="s">
        <v>1467</v>
      </c>
      <c r="J72" s="354"/>
      <c r="K72" s="355" t="s">
        <v>25</v>
      </c>
      <c r="L72" s="352"/>
      <c r="M72" s="27" t="s">
        <v>387</v>
      </c>
      <c r="N72" s="24">
        <v>90</v>
      </c>
      <c r="O72" s="83"/>
      <c r="P72" s="109">
        <v>2</v>
      </c>
    </row>
    <row r="73" spans="2:16" ht="15" customHeight="1" x14ac:dyDescent="0.25">
      <c r="B73" s="40"/>
      <c r="C73" s="36"/>
      <c r="D73" s="351" t="s">
        <v>1377</v>
      </c>
      <c r="E73" s="352"/>
      <c r="F73" s="190" t="s">
        <v>2740</v>
      </c>
      <c r="G73" s="355">
        <v>4100116422</v>
      </c>
      <c r="H73" s="354"/>
      <c r="I73" s="353" t="s">
        <v>1467</v>
      </c>
      <c r="J73" s="354"/>
      <c r="K73" s="355" t="s">
        <v>53</v>
      </c>
      <c r="L73" s="352"/>
      <c r="M73" s="27" t="s">
        <v>387</v>
      </c>
      <c r="N73" s="24">
        <v>80</v>
      </c>
      <c r="O73" s="83"/>
      <c r="P73" s="109">
        <v>3</v>
      </c>
    </row>
    <row r="74" spans="2:16" ht="15" customHeight="1" x14ac:dyDescent="0.25">
      <c r="B74" s="40"/>
      <c r="C74" s="36"/>
      <c r="D74" s="351" t="s">
        <v>1377</v>
      </c>
      <c r="E74" s="352"/>
      <c r="F74" s="190" t="s">
        <v>2740</v>
      </c>
      <c r="G74" s="355">
        <v>4100116422</v>
      </c>
      <c r="H74" s="354"/>
      <c r="I74" s="353" t="s">
        <v>1467</v>
      </c>
      <c r="J74" s="354"/>
      <c r="K74" s="355" t="s">
        <v>53</v>
      </c>
      <c r="L74" s="352"/>
      <c r="M74" s="27" t="s">
        <v>387</v>
      </c>
      <c r="N74" s="24">
        <v>85</v>
      </c>
      <c r="O74" s="83"/>
      <c r="P74" s="109">
        <v>4</v>
      </c>
    </row>
    <row r="75" spans="2:16" ht="15" customHeight="1" x14ac:dyDescent="0.25">
      <c r="B75" s="40"/>
      <c r="C75" s="36"/>
      <c r="D75" s="351" t="s">
        <v>1377</v>
      </c>
      <c r="E75" s="352"/>
      <c r="F75" s="190" t="s">
        <v>2740</v>
      </c>
      <c r="G75" s="355">
        <v>4100116422</v>
      </c>
      <c r="H75" s="354"/>
      <c r="I75" s="353" t="s">
        <v>1467</v>
      </c>
      <c r="J75" s="354"/>
      <c r="K75" s="355" t="s">
        <v>53</v>
      </c>
      <c r="L75" s="352"/>
      <c r="M75" s="27" t="s">
        <v>387</v>
      </c>
      <c r="N75" s="24">
        <v>90</v>
      </c>
      <c r="O75" s="83"/>
      <c r="P75" s="109">
        <v>1</v>
      </c>
    </row>
    <row r="76" spans="2:16" ht="15" customHeight="1" x14ac:dyDescent="0.25">
      <c r="B76" s="378">
        <v>46</v>
      </c>
      <c r="C76" s="379"/>
      <c r="D76" s="351" t="s">
        <v>480</v>
      </c>
      <c r="E76" s="352"/>
      <c r="F76" s="190" t="s">
        <v>2740</v>
      </c>
      <c r="G76" s="355">
        <v>4100116427</v>
      </c>
      <c r="H76" s="354"/>
      <c r="I76" s="353" t="s">
        <v>1468</v>
      </c>
      <c r="J76" s="354"/>
      <c r="K76" s="355" t="s">
        <v>25</v>
      </c>
      <c r="L76" s="352"/>
      <c r="M76" s="27" t="s">
        <v>387</v>
      </c>
      <c r="N76" s="24">
        <v>100</v>
      </c>
      <c r="O76" s="82">
        <v>12</v>
      </c>
      <c r="P76" s="109">
        <v>1</v>
      </c>
    </row>
    <row r="77" spans="2:16" ht="15" customHeight="1" x14ac:dyDescent="0.25">
      <c r="B77" s="40"/>
      <c r="C77" s="36"/>
      <c r="D77" s="351" t="s">
        <v>480</v>
      </c>
      <c r="E77" s="352"/>
      <c r="F77" s="190" t="s">
        <v>2740</v>
      </c>
      <c r="G77" s="355">
        <v>4100116429</v>
      </c>
      <c r="H77" s="354"/>
      <c r="I77" s="353" t="s">
        <v>1468</v>
      </c>
      <c r="J77" s="354"/>
      <c r="K77" s="355" t="s">
        <v>53</v>
      </c>
      <c r="L77" s="352"/>
      <c r="M77" s="27" t="s">
        <v>387</v>
      </c>
      <c r="N77" s="24">
        <v>85</v>
      </c>
      <c r="O77" s="83"/>
      <c r="P77" s="109">
        <v>4</v>
      </c>
    </row>
    <row r="78" spans="2:16" ht="15" customHeight="1" x14ac:dyDescent="0.25">
      <c r="B78" s="40"/>
      <c r="C78" s="36"/>
      <c r="D78" s="351" t="s">
        <v>480</v>
      </c>
      <c r="E78" s="352"/>
      <c r="F78" s="190" t="s">
        <v>2740</v>
      </c>
      <c r="G78" s="355">
        <v>4100116429</v>
      </c>
      <c r="H78" s="354"/>
      <c r="I78" s="353" t="s">
        <v>1468</v>
      </c>
      <c r="J78" s="354"/>
      <c r="K78" s="355" t="s">
        <v>53</v>
      </c>
      <c r="L78" s="352"/>
      <c r="M78" s="27" t="s">
        <v>387</v>
      </c>
      <c r="N78" s="24">
        <v>90</v>
      </c>
      <c r="O78" s="83"/>
      <c r="P78" s="109">
        <v>4</v>
      </c>
    </row>
    <row r="79" spans="2:16" ht="15" customHeight="1" x14ac:dyDescent="0.25">
      <c r="B79" s="40"/>
      <c r="C79" s="36"/>
      <c r="D79" s="351" t="s">
        <v>480</v>
      </c>
      <c r="E79" s="352"/>
      <c r="F79" s="190" t="s">
        <v>2740</v>
      </c>
      <c r="G79" s="355">
        <v>4100116429</v>
      </c>
      <c r="H79" s="354"/>
      <c r="I79" s="353" t="s">
        <v>1468</v>
      </c>
      <c r="J79" s="354"/>
      <c r="K79" s="355" t="s">
        <v>53</v>
      </c>
      <c r="L79" s="352"/>
      <c r="M79" s="27" t="s">
        <v>387</v>
      </c>
      <c r="N79" s="24">
        <v>95</v>
      </c>
      <c r="O79" s="83"/>
      <c r="P79" s="109">
        <v>3</v>
      </c>
    </row>
    <row r="80" spans="2:16" ht="15" customHeight="1" x14ac:dyDescent="0.25">
      <c r="B80" s="40"/>
      <c r="C80" s="36"/>
      <c r="D80" s="351" t="s">
        <v>480</v>
      </c>
      <c r="E80" s="352"/>
      <c r="F80" s="190" t="s">
        <v>2740</v>
      </c>
      <c r="G80" s="355">
        <v>4100116429</v>
      </c>
      <c r="H80" s="354"/>
      <c r="I80" s="353" t="s">
        <v>1468</v>
      </c>
      <c r="J80" s="354"/>
      <c r="K80" s="355" t="s">
        <v>53</v>
      </c>
      <c r="L80" s="352"/>
      <c r="M80" s="27" t="s">
        <v>387</v>
      </c>
      <c r="N80" s="24">
        <v>100</v>
      </c>
      <c r="O80" s="83"/>
      <c r="P80" s="109">
        <v>1</v>
      </c>
    </row>
    <row r="81" spans="2:16" ht="15" customHeight="1" x14ac:dyDescent="0.25">
      <c r="B81" s="40"/>
      <c r="C81" s="36"/>
      <c r="D81" s="351" t="s">
        <v>480</v>
      </c>
      <c r="E81" s="352"/>
      <c r="F81" s="190" t="s">
        <v>2740</v>
      </c>
      <c r="G81" s="355">
        <v>4100116428</v>
      </c>
      <c r="H81" s="354"/>
      <c r="I81" s="353" t="s">
        <v>1468</v>
      </c>
      <c r="J81" s="354"/>
      <c r="K81" s="355" t="s">
        <v>25</v>
      </c>
      <c r="L81" s="352"/>
      <c r="M81" s="27" t="s">
        <v>387</v>
      </c>
      <c r="N81" s="24">
        <v>85</v>
      </c>
      <c r="O81" s="83"/>
      <c r="P81" s="109">
        <v>14</v>
      </c>
    </row>
    <row r="82" spans="2:16" ht="15" customHeight="1" x14ac:dyDescent="0.25">
      <c r="B82" s="40"/>
      <c r="C82" s="36"/>
      <c r="D82" s="351" t="s">
        <v>480</v>
      </c>
      <c r="E82" s="352"/>
      <c r="F82" s="190" t="s">
        <v>2740</v>
      </c>
      <c r="G82" s="355">
        <v>4100116428</v>
      </c>
      <c r="H82" s="354"/>
      <c r="I82" s="353" t="s">
        <v>1468</v>
      </c>
      <c r="J82" s="354"/>
      <c r="K82" s="355" t="s">
        <v>25</v>
      </c>
      <c r="L82" s="352"/>
      <c r="M82" s="27" t="s">
        <v>387</v>
      </c>
      <c r="N82" s="24">
        <v>90</v>
      </c>
      <c r="O82" s="83"/>
      <c r="P82" s="109">
        <v>15</v>
      </c>
    </row>
    <row r="83" spans="2:16" ht="15" customHeight="1" x14ac:dyDescent="0.25">
      <c r="B83" s="40"/>
      <c r="C83" s="36"/>
      <c r="D83" s="351" t="s">
        <v>480</v>
      </c>
      <c r="E83" s="352"/>
      <c r="F83" s="190" t="s">
        <v>2740</v>
      </c>
      <c r="G83" s="355">
        <v>4100116428</v>
      </c>
      <c r="H83" s="354"/>
      <c r="I83" s="353" t="s">
        <v>1468</v>
      </c>
      <c r="J83" s="354"/>
      <c r="K83" s="355" t="s">
        <v>25</v>
      </c>
      <c r="L83" s="352"/>
      <c r="M83" s="27" t="s">
        <v>387</v>
      </c>
      <c r="N83" s="24">
        <v>95</v>
      </c>
      <c r="O83" s="83"/>
      <c r="P83" s="109">
        <v>15</v>
      </c>
    </row>
    <row r="84" spans="2:16" ht="15" customHeight="1" x14ac:dyDescent="0.25">
      <c r="B84" s="40"/>
      <c r="C84" s="36"/>
      <c r="D84" s="351" t="s">
        <v>480</v>
      </c>
      <c r="E84" s="352"/>
      <c r="F84" s="190" t="s">
        <v>2740</v>
      </c>
      <c r="G84" s="355">
        <v>4100116428</v>
      </c>
      <c r="H84" s="354"/>
      <c r="I84" s="353" t="s">
        <v>1468</v>
      </c>
      <c r="J84" s="354"/>
      <c r="K84" s="355" t="s">
        <v>25</v>
      </c>
      <c r="L84" s="352"/>
      <c r="M84" s="27" t="s">
        <v>387</v>
      </c>
      <c r="N84" s="24">
        <v>100</v>
      </c>
      <c r="O84" s="83"/>
      <c r="P84" s="109">
        <v>7</v>
      </c>
    </row>
    <row r="85" spans="2:16" ht="15" customHeight="1" x14ac:dyDescent="0.25">
      <c r="B85" s="40"/>
      <c r="C85" s="36"/>
      <c r="D85" s="351" t="s">
        <v>480</v>
      </c>
      <c r="E85" s="352"/>
      <c r="F85" s="190" t="s">
        <v>2741</v>
      </c>
      <c r="G85" s="355">
        <v>4100116453</v>
      </c>
      <c r="H85" s="354"/>
      <c r="I85" s="353" t="s">
        <v>1468</v>
      </c>
      <c r="J85" s="354"/>
      <c r="K85" s="355" t="s">
        <v>1735</v>
      </c>
      <c r="L85" s="352"/>
      <c r="M85" s="27" t="s">
        <v>387</v>
      </c>
      <c r="N85" s="24">
        <v>90</v>
      </c>
      <c r="O85" s="83"/>
      <c r="P85" s="109">
        <v>3</v>
      </c>
    </row>
    <row r="86" spans="2:16" ht="15" customHeight="1" x14ac:dyDescent="0.25">
      <c r="B86" s="40"/>
      <c r="C86" s="36"/>
      <c r="D86" s="351" t="s">
        <v>480</v>
      </c>
      <c r="E86" s="352"/>
      <c r="F86" s="190" t="s">
        <v>2741</v>
      </c>
      <c r="G86" s="355">
        <v>4100116453</v>
      </c>
      <c r="H86" s="354"/>
      <c r="I86" s="353" t="s">
        <v>1468</v>
      </c>
      <c r="J86" s="354"/>
      <c r="K86" s="355" t="s">
        <v>1735</v>
      </c>
      <c r="L86" s="352"/>
      <c r="M86" s="27" t="s">
        <v>387</v>
      </c>
      <c r="N86" s="24">
        <v>95</v>
      </c>
      <c r="O86" s="83"/>
      <c r="P86" s="109">
        <v>3</v>
      </c>
    </row>
    <row r="87" spans="2:16" ht="15" customHeight="1" x14ac:dyDescent="0.25">
      <c r="B87" s="76"/>
      <c r="C87" s="69"/>
      <c r="D87" s="351" t="s">
        <v>480</v>
      </c>
      <c r="E87" s="352"/>
      <c r="F87" s="190" t="s">
        <v>2741</v>
      </c>
      <c r="G87" s="355">
        <v>4100116453</v>
      </c>
      <c r="H87" s="354"/>
      <c r="I87" s="353" t="s">
        <v>1468</v>
      </c>
      <c r="J87" s="354"/>
      <c r="K87" s="355" t="s">
        <v>1735</v>
      </c>
      <c r="L87" s="352"/>
      <c r="M87" s="27" t="s">
        <v>387</v>
      </c>
      <c r="N87" s="24">
        <v>100</v>
      </c>
      <c r="O87" s="84"/>
      <c r="P87" s="109">
        <v>3</v>
      </c>
    </row>
    <row r="88" spans="2:16" ht="15" customHeight="1" x14ac:dyDescent="0.25">
      <c r="B88" s="378">
        <v>47</v>
      </c>
      <c r="C88" s="379"/>
      <c r="D88" s="351" t="s">
        <v>480</v>
      </c>
      <c r="E88" s="352"/>
      <c r="F88" s="190" t="s">
        <v>2740</v>
      </c>
      <c r="G88" s="355">
        <v>4100116426</v>
      </c>
      <c r="H88" s="354"/>
      <c r="I88" s="353" t="s">
        <v>1468</v>
      </c>
      <c r="J88" s="354"/>
      <c r="K88" s="355" t="s">
        <v>25</v>
      </c>
      <c r="L88" s="352"/>
      <c r="M88" s="27" t="s">
        <v>387</v>
      </c>
      <c r="N88" s="24">
        <v>85</v>
      </c>
      <c r="O88" s="82">
        <v>7.63</v>
      </c>
      <c r="P88" s="109">
        <v>15</v>
      </c>
    </row>
    <row r="89" spans="2:16" ht="15" customHeight="1" x14ac:dyDescent="0.25">
      <c r="B89" s="76"/>
      <c r="C89" s="69"/>
      <c r="D89" s="351" t="s">
        <v>480</v>
      </c>
      <c r="E89" s="352"/>
      <c r="F89" s="190" t="s">
        <v>2740</v>
      </c>
      <c r="G89" s="355">
        <v>4100116426</v>
      </c>
      <c r="H89" s="354"/>
      <c r="I89" s="353" t="s">
        <v>1468</v>
      </c>
      <c r="J89" s="354"/>
      <c r="K89" s="355" t="s">
        <v>25</v>
      </c>
      <c r="L89" s="352"/>
      <c r="M89" s="27" t="s">
        <v>387</v>
      </c>
      <c r="N89" s="24">
        <v>95</v>
      </c>
      <c r="O89" s="84"/>
      <c r="P89" s="109">
        <v>29</v>
      </c>
    </row>
    <row r="90" spans="2:16" ht="15" customHeight="1" x14ac:dyDescent="0.25">
      <c r="B90" s="378">
        <v>48</v>
      </c>
      <c r="C90" s="379"/>
      <c r="D90" s="351" t="s">
        <v>480</v>
      </c>
      <c r="E90" s="352"/>
      <c r="F90" s="190" t="s">
        <v>2740</v>
      </c>
      <c r="G90" s="355">
        <v>4100116426</v>
      </c>
      <c r="H90" s="354"/>
      <c r="I90" s="353" t="s">
        <v>1468</v>
      </c>
      <c r="J90" s="354"/>
      <c r="K90" s="355" t="s">
        <v>25</v>
      </c>
      <c r="L90" s="352"/>
      <c r="M90" s="27" t="s">
        <v>387</v>
      </c>
      <c r="N90" s="24">
        <v>90</v>
      </c>
      <c r="O90" s="82">
        <v>8.68</v>
      </c>
      <c r="P90" s="109">
        <v>22</v>
      </c>
    </row>
    <row r="91" spans="2:16" ht="15" customHeight="1" x14ac:dyDescent="0.25">
      <c r="B91" s="40"/>
      <c r="C91" s="36"/>
      <c r="D91" s="351" t="s">
        <v>480</v>
      </c>
      <c r="E91" s="352"/>
      <c r="F91" s="190" t="s">
        <v>2740</v>
      </c>
      <c r="G91" s="355">
        <v>4100116426</v>
      </c>
      <c r="H91" s="354"/>
      <c r="I91" s="353" t="s">
        <v>1468</v>
      </c>
      <c r="J91" s="354"/>
      <c r="K91" s="355" t="s">
        <v>25</v>
      </c>
      <c r="L91" s="352"/>
      <c r="M91" s="27" t="s">
        <v>387</v>
      </c>
      <c r="N91" s="24">
        <v>100</v>
      </c>
      <c r="O91" s="83"/>
      <c r="P91" s="109">
        <v>28</v>
      </c>
    </row>
    <row r="92" spans="2:16" ht="15" customHeight="1" x14ac:dyDescent="0.25">
      <c r="B92" s="378">
        <v>49</v>
      </c>
      <c r="C92" s="379"/>
      <c r="D92" s="351" t="s">
        <v>2430</v>
      </c>
      <c r="E92" s="352"/>
      <c r="F92" s="190" t="s">
        <v>2740</v>
      </c>
      <c r="G92" s="355">
        <v>4100116425</v>
      </c>
      <c r="H92" s="354"/>
      <c r="I92" s="353" t="s">
        <v>2432</v>
      </c>
      <c r="J92" s="354"/>
      <c r="K92" s="355" t="s">
        <v>53</v>
      </c>
      <c r="L92" s="352"/>
      <c r="M92" s="27" t="s">
        <v>387</v>
      </c>
      <c r="N92" s="24">
        <v>75</v>
      </c>
      <c r="O92" s="82">
        <v>11.24</v>
      </c>
      <c r="P92" s="109">
        <v>2</v>
      </c>
    </row>
    <row r="93" spans="2:16" ht="15" customHeight="1" x14ac:dyDescent="0.25">
      <c r="B93" s="40"/>
      <c r="C93" s="36"/>
      <c r="D93" s="351" t="s">
        <v>2430</v>
      </c>
      <c r="E93" s="352"/>
      <c r="F93" s="190" t="s">
        <v>2740</v>
      </c>
      <c r="G93" s="355">
        <v>4100116425</v>
      </c>
      <c r="H93" s="354"/>
      <c r="I93" s="353" t="s">
        <v>2432</v>
      </c>
      <c r="J93" s="354"/>
      <c r="K93" s="355" t="s">
        <v>53</v>
      </c>
      <c r="L93" s="352"/>
      <c r="M93" s="27" t="s">
        <v>387</v>
      </c>
      <c r="N93" s="24">
        <v>80</v>
      </c>
      <c r="O93" s="83"/>
      <c r="P93" s="109">
        <v>5</v>
      </c>
    </row>
    <row r="94" spans="2:16" ht="15" customHeight="1" x14ac:dyDescent="0.25">
      <c r="B94" s="40"/>
      <c r="C94" s="36"/>
      <c r="D94" s="351" t="s">
        <v>2430</v>
      </c>
      <c r="E94" s="352"/>
      <c r="F94" s="190" t="s">
        <v>2740</v>
      </c>
      <c r="G94" s="355">
        <v>4100116425</v>
      </c>
      <c r="H94" s="354"/>
      <c r="I94" s="353" t="s">
        <v>2432</v>
      </c>
      <c r="J94" s="354"/>
      <c r="K94" s="355" t="s">
        <v>53</v>
      </c>
      <c r="L94" s="352"/>
      <c r="M94" s="27" t="s">
        <v>387</v>
      </c>
      <c r="N94" s="26">
        <v>85</v>
      </c>
      <c r="O94" s="83"/>
      <c r="P94" s="109">
        <v>2</v>
      </c>
    </row>
    <row r="95" spans="2:16" ht="15" customHeight="1" x14ac:dyDescent="0.25">
      <c r="B95" s="40"/>
      <c r="C95" s="36"/>
      <c r="D95" s="351" t="s">
        <v>2430</v>
      </c>
      <c r="E95" s="352"/>
      <c r="F95" s="190" t="s">
        <v>2740</v>
      </c>
      <c r="G95" s="355">
        <v>4100116425</v>
      </c>
      <c r="H95" s="354"/>
      <c r="I95" s="353" t="s">
        <v>2432</v>
      </c>
      <c r="J95" s="354"/>
      <c r="K95" s="355" t="s">
        <v>53</v>
      </c>
      <c r="L95" s="352"/>
      <c r="M95" s="27" t="s">
        <v>387</v>
      </c>
      <c r="N95" s="26">
        <v>90</v>
      </c>
      <c r="O95" s="83"/>
      <c r="P95" s="109">
        <v>2</v>
      </c>
    </row>
    <row r="96" spans="2:16" ht="15" customHeight="1" x14ac:dyDescent="0.25">
      <c r="B96" s="40"/>
      <c r="C96" s="36"/>
      <c r="D96" s="351" t="s">
        <v>2430</v>
      </c>
      <c r="E96" s="352"/>
      <c r="F96" s="190" t="s">
        <v>2740</v>
      </c>
      <c r="G96" s="355">
        <v>4100116424</v>
      </c>
      <c r="H96" s="354"/>
      <c r="I96" s="353" t="s">
        <v>2432</v>
      </c>
      <c r="J96" s="354"/>
      <c r="K96" s="355" t="s">
        <v>25</v>
      </c>
      <c r="L96" s="352"/>
      <c r="M96" s="27" t="s">
        <v>387</v>
      </c>
      <c r="N96" s="26">
        <v>75</v>
      </c>
      <c r="O96" s="83"/>
      <c r="P96" s="109">
        <v>10</v>
      </c>
    </row>
    <row r="97" spans="2:16" ht="15" customHeight="1" x14ac:dyDescent="0.25">
      <c r="B97" s="40"/>
      <c r="C97" s="36"/>
      <c r="D97" s="351" t="s">
        <v>2430</v>
      </c>
      <c r="E97" s="352"/>
      <c r="F97" s="190" t="s">
        <v>2740</v>
      </c>
      <c r="G97" s="355">
        <v>4100116424</v>
      </c>
      <c r="H97" s="354"/>
      <c r="I97" s="353" t="s">
        <v>2432</v>
      </c>
      <c r="J97" s="354"/>
      <c r="K97" s="355" t="s">
        <v>25</v>
      </c>
      <c r="L97" s="352"/>
      <c r="M97" s="27" t="s">
        <v>387</v>
      </c>
      <c r="N97" s="26">
        <v>80</v>
      </c>
      <c r="O97" s="83"/>
      <c r="P97" s="109">
        <v>4</v>
      </c>
    </row>
    <row r="98" spans="2:16" ht="15" customHeight="1" x14ac:dyDescent="0.25">
      <c r="B98" s="40"/>
      <c r="C98" s="36"/>
      <c r="D98" s="351" t="s">
        <v>2430</v>
      </c>
      <c r="E98" s="352"/>
      <c r="F98" s="190" t="s">
        <v>2740</v>
      </c>
      <c r="G98" s="355">
        <v>4100116424</v>
      </c>
      <c r="H98" s="354"/>
      <c r="I98" s="353" t="s">
        <v>2432</v>
      </c>
      <c r="J98" s="354"/>
      <c r="K98" s="355" t="s">
        <v>25</v>
      </c>
      <c r="L98" s="352"/>
      <c r="M98" s="27" t="s">
        <v>387</v>
      </c>
      <c r="N98" s="26">
        <v>85</v>
      </c>
      <c r="O98" s="83"/>
      <c r="P98" s="109">
        <v>7</v>
      </c>
    </row>
    <row r="99" spans="2:16" ht="15" customHeight="1" x14ac:dyDescent="0.25">
      <c r="B99" s="40"/>
      <c r="C99" s="36"/>
      <c r="D99" s="351" t="s">
        <v>2430</v>
      </c>
      <c r="E99" s="352"/>
      <c r="F99" s="190" t="s">
        <v>2740</v>
      </c>
      <c r="G99" s="355">
        <v>4100116424</v>
      </c>
      <c r="H99" s="354"/>
      <c r="I99" s="353" t="s">
        <v>2432</v>
      </c>
      <c r="J99" s="354"/>
      <c r="K99" s="355" t="s">
        <v>25</v>
      </c>
      <c r="L99" s="352"/>
      <c r="M99" s="27" t="s">
        <v>387</v>
      </c>
      <c r="N99" s="26">
        <v>90</v>
      </c>
      <c r="O99" s="83"/>
      <c r="P99" s="109">
        <v>7</v>
      </c>
    </row>
    <row r="100" spans="2:16" ht="15" customHeight="1" x14ac:dyDescent="0.25">
      <c r="B100" s="76"/>
      <c r="C100" s="69"/>
      <c r="D100" s="351" t="s">
        <v>2430</v>
      </c>
      <c r="E100" s="352"/>
      <c r="F100" s="190" t="s">
        <v>2740</v>
      </c>
      <c r="G100" s="355">
        <v>4100116423</v>
      </c>
      <c r="H100" s="354"/>
      <c r="I100" s="353" t="s">
        <v>2432</v>
      </c>
      <c r="J100" s="354"/>
      <c r="K100" s="355" t="s">
        <v>25</v>
      </c>
      <c r="L100" s="352"/>
      <c r="M100" s="27" t="s">
        <v>387</v>
      </c>
      <c r="N100" s="26">
        <v>75</v>
      </c>
      <c r="O100" s="84"/>
      <c r="P100" s="109">
        <v>42</v>
      </c>
    </row>
    <row r="101" spans="2:16" ht="15" x14ac:dyDescent="0.25">
      <c r="B101" s="423" t="s">
        <v>103</v>
      </c>
      <c r="C101" s="404"/>
      <c r="D101" s="50"/>
      <c r="E101" s="61"/>
      <c r="F101" s="61"/>
      <c r="G101" s="50"/>
      <c r="H101" s="62"/>
      <c r="I101" s="63"/>
      <c r="J101" s="62"/>
      <c r="K101" s="50"/>
      <c r="L101" s="61"/>
      <c r="M101" s="8"/>
      <c r="N101" s="8"/>
      <c r="O101" s="164">
        <f>SUM(O102:O112)+8.9</f>
        <v>68.66</v>
      </c>
      <c r="P101" s="60"/>
    </row>
    <row r="102" spans="2:16" ht="15" customHeight="1" x14ac:dyDescent="0.25">
      <c r="B102" s="378">
        <v>50</v>
      </c>
      <c r="C102" s="379"/>
      <c r="D102" s="351" t="s">
        <v>2430</v>
      </c>
      <c r="E102" s="352"/>
      <c r="F102" s="190" t="s">
        <v>2740</v>
      </c>
      <c r="G102" s="355">
        <v>4100116423</v>
      </c>
      <c r="H102" s="354"/>
      <c r="I102" s="353" t="s">
        <v>2432</v>
      </c>
      <c r="J102" s="354"/>
      <c r="K102" s="355" t="s">
        <v>25</v>
      </c>
      <c r="L102" s="352"/>
      <c r="M102" s="27" t="s">
        <v>387</v>
      </c>
      <c r="N102" s="24">
        <v>80</v>
      </c>
      <c r="O102" s="82">
        <v>11.12</v>
      </c>
      <c r="P102" s="109">
        <v>49</v>
      </c>
    </row>
    <row r="103" spans="2:16" ht="15" customHeight="1" x14ac:dyDescent="0.25">
      <c r="B103" s="76"/>
      <c r="C103" s="69"/>
      <c r="D103" s="351" t="s">
        <v>2430</v>
      </c>
      <c r="E103" s="352"/>
      <c r="F103" s="190" t="s">
        <v>2740</v>
      </c>
      <c r="G103" s="355">
        <v>4100116423</v>
      </c>
      <c r="H103" s="354"/>
      <c r="I103" s="353" t="s">
        <v>2432</v>
      </c>
      <c r="J103" s="354"/>
      <c r="K103" s="355" t="s">
        <v>25</v>
      </c>
      <c r="L103" s="352"/>
      <c r="M103" s="27" t="s">
        <v>387</v>
      </c>
      <c r="N103" s="24">
        <v>85</v>
      </c>
      <c r="O103" s="84"/>
      <c r="P103" s="109">
        <v>30</v>
      </c>
    </row>
    <row r="104" spans="2:16" ht="15" customHeight="1" x14ac:dyDescent="0.25">
      <c r="B104" s="378">
        <v>51</v>
      </c>
      <c r="C104" s="379"/>
      <c r="D104" s="351" t="s">
        <v>2430</v>
      </c>
      <c r="E104" s="352"/>
      <c r="F104" s="190" t="s">
        <v>2740</v>
      </c>
      <c r="G104" s="355">
        <v>4100116423</v>
      </c>
      <c r="H104" s="354"/>
      <c r="I104" s="353" t="s">
        <v>2432</v>
      </c>
      <c r="J104" s="354"/>
      <c r="K104" s="355" t="s">
        <v>25</v>
      </c>
      <c r="L104" s="352"/>
      <c r="M104" s="27" t="s">
        <v>387</v>
      </c>
      <c r="N104" s="24">
        <v>85</v>
      </c>
      <c r="O104" s="82">
        <v>8.6</v>
      </c>
      <c r="P104" s="109">
        <v>20</v>
      </c>
    </row>
    <row r="105" spans="2:16" ht="15" customHeight="1" x14ac:dyDescent="0.25">
      <c r="B105" s="76"/>
      <c r="C105" s="69"/>
      <c r="D105" s="351" t="s">
        <v>2430</v>
      </c>
      <c r="E105" s="352"/>
      <c r="F105" s="190" t="s">
        <v>2740</v>
      </c>
      <c r="G105" s="355">
        <v>4100116423</v>
      </c>
      <c r="H105" s="354"/>
      <c r="I105" s="353" t="s">
        <v>2432</v>
      </c>
      <c r="J105" s="354"/>
      <c r="K105" s="355" t="s">
        <v>25</v>
      </c>
      <c r="L105" s="352"/>
      <c r="M105" s="27" t="s">
        <v>387</v>
      </c>
      <c r="N105" s="24">
        <v>90</v>
      </c>
      <c r="O105" s="84"/>
      <c r="P105" s="109">
        <v>35</v>
      </c>
    </row>
    <row r="106" spans="2:16" ht="15" customHeight="1" x14ac:dyDescent="0.25">
      <c r="B106" s="375">
        <v>52</v>
      </c>
      <c r="C106" s="376"/>
      <c r="D106" s="351" t="s">
        <v>2466</v>
      </c>
      <c r="E106" s="352"/>
      <c r="F106" s="190" t="s">
        <v>2740</v>
      </c>
      <c r="G106" s="355">
        <v>4100116430</v>
      </c>
      <c r="H106" s="354"/>
      <c r="I106" s="353" t="s">
        <v>2467</v>
      </c>
      <c r="J106" s="354"/>
      <c r="K106" s="355" t="s">
        <v>25</v>
      </c>
      <c r="L106" s="352"/>
      <c r="M106" s="27" t="s">
        <v>387</v>
      </c>
      <c r="N106" s="24"/>
      <c r="O106" s="81">
        <v>7.06</v>
      </c>
      <c r="P106" s="109">
        <v>11</v>
      </c>
    </row>
    <row r="107" spans="2:16" ht="15" customHeight="1" x14ac:dyDescent="0.25">
      <c r="B107" s="375">
        <v>53</v>
      </c>
      <c r="C107" s="376"/>
      <c r="D107" s="351" t="s">
        <v>2466</v>
      </c>
      <c r="E107" s="352"/>
      <c r="F107" s="190" t="s">
        <v>2740</v>
      </c>
      <c r="G107" s="355">
        <v>4100116430</v>
      </c>
      <c r="H107" s="354"/>
      <c r="I107" s="353" t="s">
        <v>2467</v>
      </c>
      <c r="J107" s="354"/>
      <c r="K107" s="355" t="s">
        <v>25</v>
      </c>
      <c r="L107" s="352"/>
      <c r="M107" s="27" t="s">
        <v>387</v>
      </c>
      <c r="N107" s="24"/>
      <c r="O107" s="81">
        <v>7.06</v>
      </c>
      <c r="P107" s="109">
        <v>11</v>
      </c>
    </row>
    <row r="108" spans="2:16" ht="15" customHeight="1" x14ac:dyDescent="0.25">
      <c r="B108" s="375">
        <v>54</v>
      </c>
      <c r="C108" s="376"/>
      <c r="D108" s="351" t="s">
        <v>2466</v>
      </c>
      <c r="E108" s="352"/>
      <c r="F108" s="190" t="s">
        <v>2740</v>
      </c>
      <c r="G108" s="355">
        <v>4100116430</v>
      </c>
      <c r="H108" s="354"/>
      <c r="I108" s="353" t="s">
        <v>2467</v>
      </c>
      <c r="J108" s="354"/>
      <c r="K108" s="355" t="s">
        <v>25</v>
      </c>
      <c r="L108" s="352"/>
      <c r="M108" s="27" t="s">
        <v>387</v>
      </c>
      <c r="N108" s="24"/>
      <c r="O108" s="81">
        <v>7.06</v>
      </c>
      <c r="P108" s="109">
        <v>11</v>
      </c>
    </row>
    <row r="109" spans="2:16" ht="15" customHeight="1" x14ac:dyDescent="0.25">
      <c r="B109" s="375">
        <v>55</v>
      </c>
      <c r="C109" s="376"/>
      <c r="D109" s="351" t="s">
        <v>2466</v>
      </c>
      <c r="E109" s="352"/>
      <c r="F109" s="190" t="s">
        <v>2740</v>
      </c>
      <c r="G109" s="355">
        <v>4100116430</v>
      </c>
      <c r="H109" s="354"/>
      <c r="I109" s="353" t="s">
        <v>2467</v>
      </c>
      <c r="J109" s="354"/>
      <c r="K109" s="355" t="s">
        <v>25</v>
      </c>
      <c r="L109" s="352"/>
      <c r="M109" s="27" t="s">
        <v>387</v>
      </c>
      <c r="N109" s="24"/>
      <c r="O109" s="81">
        <v>6.62</v>
      </c>
      <c r="P109" s="109">
        <v>10</v>
      </c>
    </row>
    <row r="110" spans="2:16" ht="15" customHeight="1" x14ac:dyDescent="0.25">
      <c r="B110" s="378">
        <v>56</v>
      </c>
      <c r="C110" s="379"/>
      <c r="D110" s="351" t="s">
        <v>2466</v>
      </c>
      <c r="E110" s="352"/>
      <c r="F110" s="190" t="s">
        <v>2740</v>
      </c>
      <c r="G110" s="355">
        <v>4100116430</v>
      </c>
      <c r="H110" s="354"/>
      <c r="I110" s="353" t="s">
        <v>2467</v>
      </c>
      <c r="J110" s="354"/>
      <c r="K110" s="355" t="s">
        <v>25</v>
      </c>
      <c r="L110" s="352"/>
      <c r="M110" s="27" t="s">
        <v>387</v>
      </c>
      <c r="N110" s="24"/>
      <c r="O110" s="82">
        <v>6.62</v>
      </c>
      <c r="P110" s="109">
        <v>10</v>
      </c>
    </row>
    <row r="111" spans="2:16" ht="15" customHeight="1" x14ac:dyDescent="0.25">
      <c r="B111" s="378">
        <v>57</v>
      </c>
      <c r="C111" s="379"/>
      <c r="D111" s="351" t="s">
        <v>2466</v>
      </c>
      <c r="E111" s="352"/>
      <c r="F111" s="190" t="s">
        <v>2740</v>
      </c>
      <c r="G111" s="355">
        <v>4100116430</v>
      </c>
      <c r="H111" s="354"/>
      <c r="I111" s="353" t="s">
        <v>2467</v>
      </c>
      <c r="J111" s="354"/>
      <c r="K111" s="355" t="s">
        <v>25</v>
      </c>
      <c r="L111" s="352"/>
      <c r="M111" s="27" t="s">
        <v>387</v>
      </c>
      <c r="N111" s="24"/>
      <c r="O111" s="82">
        <v>5.62</v>
      </c>
      <c r="P111" s="109">
        <v>6</v>
      </c>
    </row>
    <row r="112" spans="2:16" ht="15" customHeight="1" x14ac:dyDescent="0.25">
      <c r="B112" s="76"/>
      <c r="C112" s="69"/>
      <c r="D112" s="351" t="s">
        <v>2466</v>
      </c>
      <c r="E112" s="352"/>
      <c r="F112" s="190" t="s">
        <v>2741</v>
      </c>
      <c r="G112" s="355">
        <v>4100116454</v>
      </c>
      <c r="H112" s="354"/>
      <c r="I112" s="353" t="s">
        <v>2467</v>
      </c>
      <c r="J112" s="354"/>
      <c r="K112" s="355" t="s">
        <v>1735</v>
      </c>
      <c r="L112" s="352"/>
      <c r="M112" s="27" t="s">
        <v>387</v>
      </c>
      <c r="N112" s="24"/>
      <c r="O112" s="84"/>
      <c r="P112" s="109">
        <v>2</v>
      </c>
    </row>
    <row r="113" spans="2:16" ht="15" customHeight="1" x14ac:dyDescent="0.25">
      <c r="B113" s="365"/>
      <c r="C113" s="366"/>
      <c r="D113" s="351"/>
      <c r="E113" s="352"/>
      <c r="F113" s="214"/>
      <c r="G113" s="355"/>
      <c r="H113" s="354"/>
      <c r="I113" s="353"/>
      <c r="J113" s="354"/>
      <c r="K113" s="355"/>
      <c r="L113" s="352"/>
      <c r="M113" s="27"/>
      <c r="N113" s="24"/>
      <c r="O113" s="84"/>
      <c r="P113" s="109"/>
    </row>
    <row r="114" spans="2:16" ht="15" x14ac:dyDescent="0.25">
      <c r="B114" s="20"/>
      <c r="C114" s="45"/>
      <c r="D114" s="168"/>
      <c r="E114" s="41"/>
      <c r="F114" s="41"/>
      <c r="G114" s="41"/>
      <c r="H114" s="41"/>
      <c r="I114" s="41"/>
      <c r="K114" s="20"/>
      <c r="L114" s="45"/>
      <c r="M114" s="1"/>
      <c r="N114" s="1"/>
      <c r="O114" s="169">
        <f>SUM(O18:O29)+SUM(O31:O42)+SUM(O44:O55)+SUM(O57:O100)+SUM(O102:O112)</f>
        <v>404.78999999999996</v>
      </c>
    </row>
    <row r="115" spans="2:16" ht="15.75" x14ac:dyDescent="0.25">
      <c r="B115" s="356" t="s">
        <v>29</v>
      </c>
      <c r="C115" s="357"/>
      <c r="D115" s="357"/>
      <c r="E115" s="357"/>
      <c r="F115" s="357"/>
      <c r="G115" s="357"/>
      <c r="H115" s="357"/>
      <c r="I115" s="357"/>
      <c r="J115" s="357"/>
      <c r="K115" s="357"/>
      <c r="L115" s="357"/>
      <c r="M115" s="357"/>
      <c r="N115" s="79"/>
      <c r="O115" s="75"/>
      <c r="P115" s="73">
        <f>SUM(P18:P113)</f>
        <v>1101</v>
      </c>
    </row>
    <row r="116" spans="2:16" ht="15" x14ac:dyDescent="0.25">
      <c r="B116" s="20"/>
      <c r="C116" s="45"/>
      <c r="D116" s="20"/>
      <c r="E116" s="45"/>
      <c r="F116" s="45"/>
      <c r="G116" s="20"/>
      <c r="I116" s="3"/>
      <c r="K116" s="20"/>
      <c r="L116" s="45"/>
      <c r="M116" s="1"/>
      <c r="N116" s="1"/>
      <c r="O116" s="86"/>
    </row>
    <row r="117" spans="2:16" ht="15" customHeight="1" x14ac:dyDescent="0.25">
      <c r="B117" s="1"/>
      <c r="C117" s="1"/>
      <c r="D117" s="1" t="s">
        <v>49</v>
      </c>
      <c r="E117" s="1" t="s">
        <v>2753</v>
      </c>
      <c r="I117" s="1"/>
      <c r="J117" s="1"/>
      <c r="K117" s="1"/>
      <c r="L117" s="1"/>
      <c r="M117" s="1"/>
      <c r="N117" s="1"/>
      <c r="O117" s="1"/>
    </row>
    <row r="118" spans="2:16" ht="15" x14ac:dyDescent="0.25">
      <c r="B118" s="1"/>
      <c r="C118" s="1"/>
      <c r="D118" s="1" t="s">
        <v>2754</v>
      </c>
      <c r="E118" s="23"/>
      <c r="F118" s="23"/>
      <c r="G118" s="1"/>
      <c r="H118" s="1"/>
      <c r="I118" s="1"/>
      <c r="J118" s="1"/>
      <c r="K118" s="1"/>
      <c r="L118" s="1"/>
      <c r="M118" s="1"/>
      <c r="N118" s="1"/>
      <c r="O118" s="1"/>
    </row>
    <row r="119" spans="2:16" ht="15" x14ac:dyDescent="0.25">
      <c r="B119" s="1"/>
      <c r="C119" s="1"/>
      <c r="D119" s="1" t="s">
        <v>2751</v>
      </c>
      <c r="E119" s="3"/>
      <c r="F119" s="3"/>
      <c r="G119" s="1"/>
      <c r="H119" s="1"/>
      <c r="I119" s="1"/>
      <c r="J119" s="1"/>
      <c r="K119" s="1"/>
      <c r="L119" s="1"/>
      <c r="M119" s="1"/>
      <c r="N119" s="1"/>
      <c r="O119" s="1"/>
    </row>
    <row r="120" spans="2:16" ht="15" x14ac:dyDescent="0.25">
      <c r="B120" s="1"/>
      <c r="C120" s="1"/>
      <c r="D120" s="1" t="s">
        <v>2750</v>
      </c>
      <c r="E120" s="23"/>
      <c r="F120" s="23"/>
      <c r="G120" s="1"/>
      <c r="H120" s="1"/>
      <c r="I120" s="1"/>
      <c r="J120" s="1"/>
      <c r="K120" s="1"/>
      <c r="L120" s="1"/>
      <c r="M120" s="1"/>
      <c r="N120" s="1"/>
      <c r="O120" s="1"/>
    </row>
    <row r="121" spans="2:16" ht="15" x14ac:dyDescent="0.25">
      <c r="B121" s="1"/>
      <c r="C121" s="1"/>
      <c r="D121" s="1" t="s">
        <v>2752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6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6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6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6" ht="1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6" ht="1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6" ht="1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6" ht="1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5" ht="1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5" ht="1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387" ht="8.25" customHeight="1" x14ac:dyDescent="0.2"/>
    <row r="389" ht="8.25" customHeight="1" x14ac:dyDescent="0.2"/>
    <row r="391" ht="9" customHeight="1" x14ac:dyDescent="0.2"/>
    <row r="393" ht="7.5" customHeight="1" x14ac:dyDescent="0.2"/>
    <row r="395" ht="6.75" customHeight="1" x14ac:dyDescent="0.2"/>
    <row r="397" ht="7.5" customHeight="1" x14ac:dyDescent="0.2"/>
    <row r="399" ht="9" customHeight="1" x14ac:dyDescent="0.2"/>
    <row r="401" ht="7.5" customHeight="1" x14ac:dyDescent="0.2"/>
    <row r="403" ht="8.25" customHeight="1" x14ac:dyDescent="0.2"/>
  </sheetData>
  <mergeCells count="440">
    <mergeCell ref="B104:C104"/>
    <mergeCell ref="D104:E104"/>
    <mergeCell ref="G104:H104"/>
    <mergeCell ref="I104:J104"/>
    <mergeCell ref="K104:L104"/>
    <mergeCell ref="D105:E105"/>
    <mergeCell ref="G105:H105"/>
    <mergeCell ref="I105:J105"/>
    <mergeCell ref="K105:L105"/>
    <mergeCell ref="D99:E99"/>
    <mergeCell ref="G99:H99"/>
    <mergeCell ref="I99:J99"/>
    <mergeCell ref="K99:L99"/>
    <mergeCell ref="D100:E100"/>
    <mergeCell ref="G100:H100"/>
    <mergeCell ref="I100:J100"/>
    <mergeCell ref="K100:L100"/>
    <mergeCell ref="D103:E103"/>
    <mergeCell ref="G103:H103"/>
    <mergeCell ref="I103:J103"/>
    <mergeCell ref="K103:L103"/>
    <mergeCell ref="K96:L96"/>
    <mergeCell ref="D97:E97"/>
    <mergeCell ref="G97:H97"/>
    <mergeCell ref="I97:J97"/>
    <mergeCell ref="K97:L97"/>
    <mergeCell ref="D98:E98"/>
    <mergeCell ref="G98:H98"/>
    <mergeCell ref="I98:J98"/>
    <mergeCell ref="K98:L98"/>
    <mergeCell ref="B115:M115"/>
    <mergeCell ref="B24:C24"/>
    <mergeCell ref="D24:E24"/>
    <mergeCell ref="G24:H24"/>
    <mergeCell ref="I24:J24"/>
    <mergeCell ref="K24:L24"/>
    <mergeCell ref="B26:C26"/>
    <mergeCell ref="D26:E26"/>
    <mergeCell ref="B29:C29"/>
    <mergeCell ref="D29:E29"/>
    <mergeCell ref="G29:H29"/>
    <mergeCell ref="I29:J29"/>
    <mergeCell ref="K29:L29"/>
    <mergeCell ref="I27:J27"/>
    <mergeCell ref="K27:L27"/>
    <mergeCell ref="B28:C28"/>
    <mergeCell ref="D28:E28"/>
    <mergeCell ref="G28:H28"/>
    <mergeCell ref="B92:C92"/>
    <mergeCell ref="D92:E92"/>
    <mergeCell ref="G92:H92"/>
    <mergeCell ref="I92:J92"/>
    <mergeCell ref="K92:L92"/>
    <mergeCell ref="D93:E93"/>
    <mergeCell ref="K35:L35"/>
    <mergeCell ref="B36:C36"/>
    <mergeCell ref="D36:E36"/>
    <mergeCell ref="G36:H36"/>
    <mergeCell ref="I36:J36"/>
    <mergeCell ref="K36:L36"/>
    <mergeCell ref="K37:L37"/>
    <mergeCell ref="B113:C113"/>
    <mergeCell ref="D113:E113"/>
    <mergeCell ref="G113:H113"/>
    <mergeCell ref="I113:J113"/>
    <mergeCell ref="K113:L113"/>
    <mergeCell ref="B38:C38"/>
    <mergeCell ref="D38:E38"/>
    <mergeCell ref="G38:H38"/>
    <mergeCell ref="I38:J38"/>
    <mergeCell ref="B37:C37"/>
    <mergeCell ref="D37:E37"/>
    <mergeCell ref="G37:H37"/>
    <mergeCell ref="I37:J37"/>
    <mergeCell ref="B35:C35"/>
    <mergeCell ref="D35:E35"/>
    <mergeCell ref="G35:H35"/>
    <mergeCell ref="I35:J35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K28:L28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K38:L38"/>
    <mergeCell ref="B39:C39"/>
    <mergeCell ref="D39:E39"/>
    <mergeCell ref="G39:H39"/>
    <mergeCell ref="I39:J39"/>
    <mergeCell ref="K39:L39"/>
    <mergeCell ref="B23:C23"/>
    <mergeCell ref="D23:E23"/>
    <mergeCell ref="G23:H23"/>
    <mergeCell ref="I23:J23"/>
    <mergeCell ref="K23:L23"/>
    <mergeCell ref="B25:C25"/>
    <mergeCell ref="D25:E25"/>
    <mergeCell ref="G25:H25"/>
    <mergeCell ref="I25:J25"/>
    <mergeCell ref="K25:L25"/>
    <mergeCell ref="B30:C30"/>
    <mergeCell ref="K26:L26"/>
    <mergeCell ref="B27:C27"/>
    <mergeCell ref="D27:E27"/>
    <mergeCell ref="G27:H27"/>
    <mergeCell ref="G26:H26"/>
    <mergeCell ref="I26:J26"/>
    <mergeCell ref="I28:J28"/>
    <mergeCell ref="K18:L18"/>
    <mergeCell ref="F12:G12"/>
    <mergeCell ref="N14:O14"/>
    <mergeCell ref="B16:C16"/>
    <mergeCell ref="D16:E16"/>
    <mergeCell ref="G16:H16"/>
    <mergeCell ref="I16:J16"/>
    <mergeCell ref="K16:L16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B19:C19"/>
    <mergeCell ref="D19:E19"/>
    <mergeCell ref="G19:H19"/>
    <mergeCell ref="I19:J19"/>
    <mergeCell ref="K19:L19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G59:H59"/>
    <mergeCell ref="I59:J59"/>
    <mergeCell ref="K59:L59"/>
    <mergeCell ref="B55:C55"/>
    <mergeCell ref="D55:E55"/>
    <mergeCell ref="G55:H55"/>
    <mergeCell ref="I55:J55"/>
    <mergeCell ref="K55:L55"/>
    <mergeCell ref="B57:C57"/>
    <mergeCell ref="D57:E57"/>
    <mergeCell ref="G57:H57"/>
    <mergeCell ref="I57:J57"/>
    <mergeCell ref="K57:L57"/>
    <mergeCell ref="B62:C62"/>
    <mergeCell ref="D62:E62"/>
    <mergeCell ref="G62:H62"/>
    <mergeCell ref="I62:J62"/>
    <mergeCell ref="K62:L62"/>
    <mergeCell ref="B43:C43"/>
    <mergeCell ref="B56:C56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D65:E65"/>
    <mergeCell ref="G65:H65"/>
    <mergeCell ref="I65:J65"/>
    <mergeCell ref="K65:L65"/>
    <mergeCell ref="B66:C66"/>
    <mergeCell ref="D66:E66"/>
    <mergeCell ref="G66:H66"/>
    <mergeCell ref="I66:J66"/>
    <mergeCell ref="K66:L66"/>
    <mergeCell ref="D67:E67"/>
    <mergeCell ref="G67:H67"/>
    <mergeCell ref="I67:J67"/>
    <mergeCell ref="K67:L67"/>
    <mergeCell ref="B68:C68"/>
    <mergeCell ref="D68:E68"/>
    <mergeCell ref="G68:H68"/>
    <mergeCell ref="I68:J68"/>
    <mergeCell ref="K68:L68"/>
    <mergeCell ref="D71:E71"/>
    <mergeCell ref="G71:H71"/>
    <mergeCell ref="I71:J71"/>
    <mergeCell ref="K71:L71"/>
    <mergeCell ref="D72:E72"/>
    <mergeCell ref="G72:H72"/>
    <mergeCell ref="I72:J72"/>
    <mergeCell ref="K72:L72"/>
    <mergeCell ref="D69:E69"/>
    <mergeCell ref="G69:H69"/>
    <mergeCell ref="I69:J69"/>
    <mergeCell ref="K69:L69"/>
    <mergeCell ref="D70:E70"/>
    <mergeCell ref="G70:H70"/>
    <mergeCell ref="I70:J70"/>
    <mergeCell ref="K70:L70"/>
    <mergeCell ref="B76:C76"/>
    <mergeCell ref="D76:E76"/>
    <mergeCell ref="G76:H76"/>
    <mergeCell ref="I76:J76"/>
    <mergeCell ref="K76:L76"/>
    <mergeCell ref="D73:E73"/>
    <mergeCell ref="G73:H73"/>
    <mergeCell ref="I73:J73"/>
    <mergeCell ref="K73:L73"/>
    <mergeCell ref="D74:E74"/>
    <mergeCell ref="G74:H74"/>
    <mergeCell ref="I74:J74"/>
    <mergeCell ref="K74:L74"/>
    <mergeCell ref="D77:E77"/>
    <mergeCell ref="G77:H77"/>
    <mergeCell ref="I77:J77"/>
    <mergeCell ref="K77:L77"/>
    <mergeCell ref="D78:E78"/>
    <mergeCell ref="G78:H78"/>
    <mergeCell ref="I78:J78"/>
    <mergeCell ref="K78:L78"/>
    <mergeCell ref="D75:E75"/>
    <mergeCell ref="G75:H75"/>
    <mergeCell ref="I75:J75"/>
    <mergeCell ref="K75:L75"/>
    <mergeCell ref="D81:E81"/>
    <mergeCell ref="G81:H81"/>
    <mergeCell ref="I81:J81"/>
    <mergeCell ref="K81:L81"/>
    <mergeCell ref="D82:E82"/>
    <mergeCell ref="G82:H82"/>
    <mergeCell ref="I82:J82"/>
    <mergeCell ref="K82:L82"/>
    <mergeCell ref="D79:E79"/>
    <mergeCell ref="G79:H79"/>
    <mergeCell ref="I79:J79"/>
    <mergeCell ref="K79:L79"/>
    <mergeCell ref="D80:E80"/>
    <mergeCell ref="G80:H80"/>
    <mergeCell ref="I80:J80"/>
    <mergeCell ref="K80:L80"/>
    <mergeCell ref="D85:E85"/>
    <mergeCell ref="G85:H85"/>
    <mergeCell ref="I85:J85"/>
    <mergeCell ref="K85:L85"/>
    <mergeCell ref="D86:E86"/>
    <mergeCell ref="G86:H86"/>
    <mergeCell ref="I86:J86"/>
    <mergeCell ref="K86:L86"/>
    <mergeCell ref="D83:E83"/>
    <mergeCell ref="G83:H83"/>
    <mergeCell ref="I83:J83"/>
    <mergeCell ref="K83:L83"/>
    <mergeCell ref="D84:E84"/>
    <mergeCell ref="G84:H84"/>
    <mergeCell ref="I84:J84"/>
    <mergeCell ref="K84:L84"/>
    <mergeCell ref="D87:E87"/>
    <mergeCell ref="G87:H87"/>
    <mergeCell ref="I87:J87"/>
    <mergeCell ref="K87:L87"/>
    <mergeCell ref="B88:C88"/>
    <mergeCell ref="D88:E88"/>
    <mergeCell ref="G88:H88"/>
    <mergeCell ref="I88:J88"/>
    <mergeCell ref="K88:L88"/>
    <mergeCell ref="D89:E89"/>
    <mergeCell ref="G89:H89"/>
    <mergeCell ref="I89:J89"/>
    <mergeCell ref="K89:L89"/>
    <mergeCell ref="B90:C90"/>
    <mergeCell ref="D90:E90"/>
    <mergeCell ref="G90:H90"/>
    <mergeCell ref="I90:J90"/>
    <mergeCell ref="K90:L90"/>
    <mergeCell ref="D91:E91"/>
    <mergeCell ref="G91:H91"/>
    <mergeCell ref="I91:J91"/>
    <mergeCell ref="K91:L91"/>
    <mergeCell ref="D94:E94"/>
    <mergeCell ref="G94:H94"/>
    <mergeCell ref="B101:C101"/>
    <mergeCell ref="B102:C102"/>
    <mergeCell ref="D102:E102"/>
    <mergeCell ref="G102:H102"/>
    <mergeCell ref="I102:J102"/>
    <mergeCell ref="K102:L102"/>
    <mergeCell ref="G93:H93"/>
    <mergeCell ref="I93:J93"/>
    <mergeCell ref="K93:L93"/>
    <mergeCell ref="I94:J94"/>
    <mergeCell ref="K94:L94"/>
    <mergeCell ref="D95:E95"/>
    <mergeCell ref="G95:H95"/>
    <mergeCell ref="I95:J95"/>
    <mergeCell ref="K95:L95"/>
    <mergeCell ref="D96:E96"/>
    <mergeCell ref="G96:H96"/>
    <mergeCell ref="I96:J96"/>
    <mergeCell ref="B106:C106"/>
    <mergeCell ref="D106:E106"/>
    <mergeCell ref="G106:H106"/>
    <mergeCell ref="I106:J106"/>
    <mergeCell ref="K106:L106"/>
    <mergeCell ref="B107:C107"/>
    <mergeCell ref="D107:E107"/>
    <mergeCell ref="G107:H107"/>
    <mergeCell ref="I107:J107"/>
    <mergeCell ref="K107:L107"/>
    <mergeCell ref="B108:C108"/>
    <mergeCell ref="D108:E108"/>
    <mergeCell ref="G108:H108"/>
    <mergeCell ref="I108:J108"/>
    <mergeCell ref="K108:L108"/>
    <mergeCell ref="B109:C109"/>
    <mergeCell ref="D109:E109"/>
    <mergeCell ref="G109:H109"/>
    <mergeCell ref="I109:J109"/>
    <mergeCell ref="K109:L109"/>
    <mergeCell ref="D112:E112"/>
    <mergeCell ref="G112:H112"/>
    <mergeCell ref="I112:J112"/>
    <mergeCell ref="K112:L112"/>
    <mergeCell ref="B110:C110"/>
    <mergeCell ref="D110:E110"/>
    <mergeCell ref="G110:H110"/>
    <mergeCell ref="I110:J110"/>
    <mergeCell ref="K110:L110"/>
    <mergeCell ref="B111:C111"/>
    <mergeCell ref="D111:E111"/>
    <mergeCell ref="G111:H111"/>
    <mergeCell ref="I111:J111"/>
    <mergeCell ref="K111:L111"/>
  </mergeCells>
  <hyperlinks>
    <hyperlink ref="N4" r:id="rId1" xr:uid="{00000000-0004-0000-1F00-000000000000}"/>
  </hyperlinks>
  <pageMargins left="7.874015748031496E-2" right="7.874015748031496E-2" top="0.39370078740157483" bottom="0.27559055118110237" header="0" footer="0"/>
  <pageSetup paperSize="9" scale="67" orientation="portrait" r:id="rId2"/>
  <headerFooter alignWithMargins="0"/>
  <drawing r:id="rId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P401"/>
  <sheetViews>
    <sheetView topLeftCell="A88" workbookViewId="0">
      <selection activeCell="D118" sqref="D11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2729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250087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SUM(O18:O30)+12.24</f>
        <v>145.84000000000003</v>
      </c>
      <c r="P17" s="60"/>
    </row>
    <row r="18" spans="2:16" ht="15" customHeight="1" x14ac:dyDescent="0.25">
      <c r="B18" s="375">
        <v>1</v>
      </c>
      <c r="C18" s="376"/>
      <c r="D18" s="367" t="s">
        <v>747</v>
      </c>
      <c r="E18" s="368"/>
      <c r="F18" s="190" t="s">
        <v>2736</v>
      </c>
      <c r="G18" s="369">
        <v>4100116456</v>
      </c>
      <c r="H18" s="370"/>
      <c r="I18" s="391" t="s">
        <v>1457</v>
      </c>
      <c r="J18" s="370"/>
      <c r="K18" s="369" t="s">
        <v>2141</v>
      </c>
      <c r="L18" s="368"/>
      <c r="M18" s="7" t="s">
        <v>387</v>
      </c>
      <c r="N18" s="11"/>
      <c r="O18" s="81">
        <v>9.98</v>
      </c>
      <c r="P18" s="60">
        <v>15</v>
      </c>
    </row>
    <row r="19" spans="2:16" ht="15" customHeight="1" x14ac:dyDescent="0.25">
      <c r="B19" s="375">
        <v>2</v>
      </c>
      <c r="C19" s="376"/>
      <c r="D19" s="367" t="s">
        <v>747</v>
      </c>
      <c r="E19" s="368"/>
      <c r="F19" s="190" t="s">
        <v>2736</v>
      </c>
      <c r="G19" s="369">
        <v>4100116456</v>
      </c>
      <c r="H19" s="370"/>
      <c r="I19" s="391" t="s">
        <v>1457</v>
      </c>
      <c r="J19" s="370"/>
      <c r="K19" s="369" t="s">
        <v>2141</v>
      </c>
      <c r="L19" s="368"/>
      <c r="M19" s="7" t="s">
        <v>387</v>
      </c>
      <c r="N19" s="11"/>
      <c r="O19" s="81">
        <v>9.98</v>
      </c>
      <c r="P19" s="60">
        <v>15</v>
      </c>
    </row>
    <row r="20" spans="2:16" ht="15" customHeight="1" x14ac:dyDescent="0.25">
      <c r="B20" s="375">
        <v>3</v>
      </c>
      <c r="C20" s="376"/>
      <c r="D20" s="367" t="s">
        <v>747</v>
      </c>
      <c r="E20" s="368"/>
      <c r="F20" s="190" t="s">
        <v>2737</v>
      </c>
      <c r="G20" s="369">
        <v>4100116460</v>
      </c>
      <c r="H20" s="370"/>
      <c r="I20" s="391" t="s">
        <v>1457</v>
      </c>
      <c r="J20" s="370"/>
      <c r="K20" s="369" t="s">
        <v>53</v>
      </c>
      <c r="L20" s="368"/>
      <c r="M20" s="7" t="s">
        <v>387</v>
      </c>
      <c r="N20" s="11"/>
      <c r="O20" s="81">
        <v>13.28</v>
      </c>
      <c r="P20" s="60">
        <v>21</v>
      </c>
    </row>
    <row r="21" spans="2:16" ht="15" customHeight="1" x14ac:dyDescent="0.25">
      <c r="B21" s="378">
        <v>4</v>
      </c>
      <c r="C21" s="379"/>
      <c r="D21" s="367" t="s">
        <v>747</v>
      </c>
      <c r="E21" s="368"/>
      <c r="F21" s="190" t="s">
        <v>2737</v>
      </c>
      <c r="G21" s="369">
        <v>4100116460</v>
      </c>
      <c r="H21" s="370"/>
      <c r="I21" s="391" t="s">
        <v>1457</v>
      </c>
      <c r="J21" s="370"/>
      <c r="K21" s="369" t="s">
        <v>53</v>
      </c>
      <c r="L21" s="368"/>
      <c r="M21" s="7" t="s">
        <v>387</v>
      </c>
      <c r="N21" s="11"/>
      <c r="O21" s="82">
        <v>13.28</v>
      </c>
      <c r="P21" s="60">
        <v>21</v>
      </c>
    </row>
    <row r="22" spans="2:16" ht="15" customHeight="1" x14ac:dyDescent="0.25">
      <c r="B22" s="378">
        <v>5</v>
      </c>
      <c r="C22" s="379"/>
      <c r="D22" s="367" t="s">
        <v>747</v>
      </c>
      <c r="E22" s="368"/>
      <c r="F22" s="190" t="s">
        <v>2737</v>
      </c>
      <c r="G22" s="369">
        <v>4100116460</v>
      </c>
      <c r="H22" s="370"/>
      <c r="I22" s="391" t="s">
        <v>1457</v>
      </c>
      <c r="J22" s="370"/>
      <c r="K22" s="369" t="s">
        <v>53</v>
      </c>
      <c r="L22" s="368"/>
      <c r="M22" s="7" t="s">
        <v>387</v>
      </c>
      <c r="N22" s="11"/>
      <c r="O22" s="82">
        <v>13.3</v>
      </c>
      <c r="P22" s="60">
        <v>19</v>
      </c>
    </row>
    <row r="23" spans="2:16" ht="15" customHeight="1" x14ac:dyDescent="0.25">
      <c r="B23" s="365"/>
      <c r="C23" s="366"/>
      <c r="D23" s="367" t="s">
        <v>747</v>
      </c>
      <c r="E23" s="368"/>
      <c r="F23" s="190" t="s">
        <v>2737</v>
      </c>
      <c r="G23" s="369">
        <v>4100116459</v>
      </c>
      <c r="H23" s="370"/>
      <c r="I23" s="391" t="s">
        <v>1457</v>
      </c>
      <c r="J23" s="370"/>
      <c r="K23" s="369" t="s">
        <v>53</v>
      </c>
      <c r="L23" s="368"/>
      <c r="M23" s="7" t="s">
        <v>387</v>
      </c>
      <c r="N23" s="11"/>
      <c r="O23" s="84"/>
      <c r="P23" s="60">
        <v>2</v>
      </c>
    </row>
    <row r="24" spans="2:16" ht="15" customHeight="1" x14ac:dyDescent="0.25">
      <c r="B24" s="365">
        <v>6</v>
      </c>
      <c r="C24" s="366"/>
      <c r="D24" s="367" t="s">
        <v>1461</v>
      </c>
      <c r="E24" s="368"/>
      <c r="F24" s="190" t="s">
        <v>2737</v>
      </c>
      <c r="G24" s="369">
        <v>4100116462</v>
      </c>
      <c r="H24" s="370"/>
      <c r="I24" s="391" t="s">
        <v>1462</v>
      </c>
      <c r="J24" s="370"/>
      <c r="K24" s="369" t="s">
        <v>53</v>
      </c>
      <c r="L24" s="368"/>
      <c r="M24" s="7" t="s">
        <v>387</v>
      </c>
      <c r="N24" s="11"/>
      <c r="O24" s="84">
        <v>11.22</v>
      </c>
      <c r="P24" s="60">
        <v>14</v>
      </c>
    </row>
    <row r="25" spans="2:16" ht="15" customHeight="1" x14ac:dyDescent="0.25">
      <c r="B25" s="365">
        <v>7</v>
      </c>
      <c r="C25" s="366"/>
      <c r="D25" s="367" t="s">
        <v>1461</v>
      </c>
      <c r="E25" s="368"/>
      <c r="F25" s="190" t="s">
        <v>2737</v>
      </c>
      <c r="G25" s="369">
        <v>4100116462</v>
      </c>
      <c r="H25" s="370"/>
      <c r="I25" s="391" t="s">
        <v>1462</v>
      </c>
      <c r="J25" s="370"/>
      <c r="K25" s="369" t="s">
        <v>53</v>
      </c>
      <c r="L25" s="368"/>
      <c r="M25" s="7" t="s">
        <v>387</v>
      </c>
      <c r="N25" s="11"/>
      <c r="O25" s="84">
        <v>10.56</v>
      </c>
      <c r="P25" s="60">
        <v>13</v>
      </c>
    </row>
    <row r="26" spans="2:16" ht="15" customHeight="1" x14ac:dyDescent="0.25">
      <c r="B26" s="365">
        <v>8</v>
      </c>
      <c r="C26" s="366"/>
      <c r="D26" s="367" t="s">
        <v>1461</v>
      </c>
      <c r="E26" s="368"/>
      <c r="F26" s="190" t="s">
        <v>2737</v>
      </c>
      <c r="G26" s="369">
        <v>4100116461</v>
      </c>
      <c r="H26" s="370"/>
      <c r="I26" s="391" t="s">
        <v>1462</v>
      </c>
      <c r="J26" s="370"/>
      <c r="K26" s="369" t="s">
        <v>53</v>
      </c>
      <c r="L26" s="368"/>
      <c r="M26" s="7" t="s">
        <v>387</v>
      </c>
      <c r="N26" s="11"/>
      <c r="O26" s="84">
        <v>11.2</v>
      </c>
      <c r="P26" s="60">
        <v>14</v>
      </c>
    </row>
    <row r="27" spans="2:16" ht="15" customHeight="1" x14ac:dyDescent="0.25">
      <c r="B27" s="365">
        <v>9</v>
      </c>
      <c r="C27" s="366"/>
      <c r="D27" s="367" t="s">
        <v>1461</v>
      </c>
      <c r="E27" s="368"/>
      <c r="F27" s="190" t="s">
        <v>2737</v>
      </c>
      <c r="G27" s="369">
        <v>4100116461</v>
      </c>
      <c r="H27" s="370"/>
      <c r="I27" s="391" t="s">
        <v>1462</v>
      </c>
      <c r="J27" s="370"/>
      <c r="K27" s="369" t="s">
        <v>53</v>
      </c>
      <c r="L27" s="368"/>
      <c r="M27" s="7" t="s">
        <v>387</v>
      </c>
      <c r="N27" s="11"/>
      <c r="O27" s="84">
        <v>9.84</v>
      </c>
      <c r="P27" s="60">
        <v>12</v>
      </c>
    </row>
    <row r="28" spans="2:16" ht="15" customHeight="1" x14ac:dyDescent="0.25">
      <c r="B28" s="365">
        <v>10</v>
      </c>
      <c r="C28" s="366"/>
      <c r="D28" s="367" t="s">
        <v>1461</v>
      </c>
      <c r="E28" s="368"/>
      <c r="F28" s="190" t="s">
        <v>2737</v>
      </c>
      <c r="G28" s="369">
        <v>4100116461</v>
      </c>
      <c r="H28" s="370"/>
      <c r="I28" s="391" t="s">
        <v>1462</v>
      </c>
      <c r="J28" s="370"/>
      <c r="K28" s="369" t="s">
        <v>53</v>
      </c>
      <c r="L28" s="368"/>
      <c r="M28" s="7" t="s">
        <v>387</v>
      </c>
      <c r="N28" s="11"/>
      <c r="O28" s="84">
        <v>9.84</v>
      </c>
      <c r="P28" s="60">
        <v>12</v>
      </c>
    </row>
    <row r="29" spans="2:16" ht="15" customHeight="1" x14ac:dyDescent="0.25">
      <c r="B29" s="365">
        <v>11</v>
      </c>
      <c r="C29" s="366"/>
      <c r="D29" s="367" t="s">
        <v>1461</v>
      </c>
      <c r="E29" s="368"/>
      <c r="F29" s="190" t="s">
        <v>2736</v>
      </c>
      <c r="G29" s="369">
        <v>4100116457</v>
      </c>
      <c r="H29" s="370"/>
      <c r="I29" s="391" t="s">
        <v>1462</v>
      </c>
      <c r="J29" s="370"/>
      <c r="K29" s="369" t="s">
        <v>2141</v>
      </c>
      <c r="L29" s="368"/>
      <c r="M29" s="7" t="s">
        <v>387</v>
      </c>
      <c r="N29" s="11"/>
      <c r="O29" s="84">
        <v>10.56</v>
      </c>
      <c r="P29" s="60">
        <v>13</v>
      </c>
    </row>
    <row r="30" spans="2:16" ht="15" customHeight="1" x14ac:dyDescent="0.25">
      <c r="B30" s="365">
        <v>12</v>
      </c>
      <c r="C30" s="366"/>
      <c r="D30" s="367" t="s">
        <v>1461</v>
      </c>
      <c r="E30" s="368"/>
      <c r="F30" s="190" t="s">
        <v>2736</v>
      </c>
      <c r="G30" s="369">
        <v>4100116457</v>
      </c>
      <c r="H30" s="370"/>
      <c r="I30" s="391" t="s">
        <v>1462</v>
      </c>
      <c r="J30" s="370"/>
      <c r="K30" s="369" t="s">
        <v>2141</v>
      </c>
      <c r="L30" s="368"/>
      <c r="M30" s="7" t="s">
        <v>387</v>
      </c>
      <c r="N30" s="11"/>
      <c r="O30" s="84">
        <v>10.56</v>
      </c>
      <c r="P30" s="60">
        <v>13</v>
      </c>
    </row>
    <row r="31" spans="2:16" ht="15" x14ac:dyDescent="0.25">
      <c r="B31" s="373" t="s">
        <v>37</v>
      </c>
      <c r="C31" s="374"/>
      <c r="D31" s="50"/>
      <c r="E31" s="61"/>
      <c r="F31" s="61"/>
      <c r="G31" s="50"/>
      <c r="H31" s="62"/>
      <c r="I31" s="63"/>
      <c r="J31" s="62"/>
      <c r="K31" s="50"/>
      <c r="L31" s="61"/>
      <c r="M31" s="8"/>
      <c r="N31" s="8"/>
      <c r="O31" s="164">
        <f>SUM(O32:O69)+11.7</f>
        <v>142.24</v>
      </c>
      <c r="P31" s="60"/>
    </row>
    <row r="32" spans="2:16" ht="15" customHeight="1" x14ac:dyDescent="0.25">
      <c r="B32" s="365">
        <v>13</v>
      </c>
      <c r="C32" s="366"/>
      <c r="D32" s="351" t="s">
        <v>1461</v>
      </c>
      <c r="E32" s="352"/>
      <c r="F32" s="190" t="s">
        <v>2736</v>
      </c>
      <c r="G32" s="355">
        <v>4100116457</v>
      </c>
      <c r="H32" s="354"/>
      <c r="I32" s="353" t="s">
        <v>1462</v>
      </c>
      <c r="J32" s="354"/>
      <c r="K32" s="355" t="s">
        <v>2141</v>
      </c>
      <c r="L32" s="352"/>
      <c r="M32" s="27" t="s">
        <v>387</v>
      </c>
      <c r="N32" s="24"/>
      <c r="O32" s="84">
        <v>10.56</v>
      </c>
      <c r="P32" s="109">
        <v>13</v>
      </c>
    </row>
    <row r="33" spans="2:16" ht="15" customHeight="1" x14ac:dyDescent="0.25">
      <c r="B33" s="365">
        <v>14</v>
      </c>
      <c r="C33" s="366"/>
      <c r="D33" s="351" t="s">
        <v>1461</v>
      </c>
      <c r="E33" s="352"/>
      <c r="F33" s="190" t="s">
        <v>2736</v>
      </c>
      <c r="G33" s="355">
        <v>4100116457</v>
      </c>
      <c r="H33" s="354"/>
      <c r="I33" s="353" t="s">
        <v>1462</v>
      </c>
      <c r="J33" s="354"/>
      <c r="K33" s="355" t="s">
        <v>2141</v>
      </c>
      <c r="L33" s="352"/>
      <c r="M33" s="27" t="s">
        <v>387</v>
      </c>
      <c r="N33" s="24"/>
      <c r="O33" s="84">
        <v>9.84</v>
      </c>
      <c r="P33" s="109">
        <v>12</v>
      </c>
    </row>
    <row r="34" spans="2:16" ht="15" customHeight="1" x14ac:dyDescent="0.25">
      <c r="B34" s="365">
        <v>15</v>
      </c>
      <c r="C34" s="366"/>
      <c r="D34" s="351" t="s">
        <v>1461</v>
      </c>
      <c r="E34" s="352"/>
      <c r="F34" s="190" t="s">
        <v>2736</v>
      </c>
      <c r="G34" s="355">
        <v>4100116457</v>
      </c>
      <c r="H34" s="354"/>
      <c r="I34" s="353" t="s">
        <v>1462</v>
      </c>
      <c r="J34" s="354"/>
      <c r="K34" s="355" t="s">
        <v>2141</v>
      </c>
      <c r="L34" s="352"/>
      <c r="M34" s="27" t="s">
        <v>387</v>
      </c>
      <c r="N34" s="24"/>
      <c r="O34" s="84">
        <v>9.84</v>
      </c>
      <c r="P34" s="109">
        <v>12</v>
      </c>
    </row>
    <row r="35" spans="2:16" ht="15" customHeight="1" x14ac:dyDescent="0.25">
      <c r="B35" s="365">
        <v>16</v>
      </c>
      <c r="C35" s="366"/>
      <c r="D35" s="351" t="s">
        <v>2214</v>
      </c>
      <c r="E35" s="352"/>
      <c r="F35" s="190" t="s">
        <v>2737</v>
      </c>
      <c r="G35" s="355">
        <v>4100116464</v>
      </c>
      <c r="H35" s="354"/>
      <c r="I35" s="353" t="s">
        <v>1904</v>
      </c>
      <c r="J35" s="354"/>
      <c r="K35" s="355" t="s">
        <v>53</v>
      </c>
      <c r="L35" s="352"/>
      <c r="M35" s="27" t="s">
        <v>387</v>
      </c>
      <c r="N35" s="24"/>
      <c r="O35" s="84">
        <v>11.9</v>
      </c>
      <c r="P35" s="109">
        <v>21</v>
      </c>
    </row>
    <row r="36" spans="2:16" ht="15" customHeight="1" x14ac:dyDescent="0.25">
      <c r="B36" s="365">
        <v>17</v>
      </c>
      <c r="C36" s="366"/>
      <c r="D36" s="351" t="s">
        <v>2214</v>
      </c>
      <c r="E36" s="352"/>
      <c r="F36" s="190" t="s">
        <v>2737</v>
      </c>
      <c r="G36" s="355">
        <v>4100116463</v>
      </c>
      <c r="H36" s="354"/>
      <c r="I36" s="353" t="s">
        <v>1904</v>
      </c>
      <c r="J36" s="354"/>
      <c r="K36" s="355" t="s">
        <v>53</v>
      </c>
      <c r="L36" s="352"/>
      <c r="M36" s="27" t="s">
        <v>387</v>
      </c>
      <c r="N36" s="24"/>
      <c r="O36" s="84">
        <v>11.4</v>
      </c>
      <c r="P36" s="109">
        <v>20</v>
      </c>
    </row>
    <row r="37" spans="2:16" ht="15" customHeight="1" x14ac:dyDescent="0.25">
      <c r="B37" s="365">
        <v>18</v>
      </c>
      <c r="C37" s="366"/>
      <c r="D37" s="351" t="s">
        <v>2214</v>
      </c>
      <c r="E37" s="352"/>
      <c r="F37" s="190" t="s">
        <v>2737</v>
      </c>
      <c r="G37" s="355">
        <v>4100116463</v>
      </c>
      <c r="H37" s="354"/>
      <c r="I37" s="353" t="s">
        <v>1904</v>
      </c>
      <c r="J37" s="354"/>
      <c r="K37" s="355" t="s">
        <v>53</v>
      </c>
      <c r="L37" s="352"/>
      <c r="M37" s="27" t="s">
        <v>387</v>
      </c>
      <c r="N37" s="24"/>
      <c r="O37" s="84">
        <v>11.4</v>
      </c>
      <c r="P37" s="109">
        <v>20</v>
      </c>
    </row>
    <row r="38" spans="2:16" ht="15" customHeight="1" x14ac:dyDescent="0.25">
      <c r="B38" s="416">
        <v>19</v>
      </c>
      <c r="C38" s="417"/>
      <c r="D38" s="351" t="s">
        <v>2214</v>
      </c>
      <c r="E38" s="352"/>
      <c r="F38" s="190" t="s">
        <v>2737</v>
      </c>
      <c r="G38" s="355">
        <v>4100116463</v>
      </c>
      <c r="H38" s="354"/>
      <c r="I38" s="353" t="s">
        <v>1904</v>
      </c>
      <c r="J38" s="354"/>
      <c r="K38" s="355" t="s">
        <v>53</v>
      </c>
      <c r="L38" s="352"/>
      <c r="M38" s="27" t="s">
        <v>387</v>
      </c>
      <c r="N38" s="24"/>
      <c r="O38" s="83">
        <v>9.3800000000000008</v>
      </c>
      <c r="P38" s="109">
        <v>16</v>
      </c>
    </row>
    <row r="39" spans="2:16" ht="15" customHeight="1" x14ac:dyDescent="0.25">
      <c r="B39" s="378">
        <v>20</v>
      </c>
      <c r="C39" s="379"/>
      <c r="D39" s="351" t="s">
        <v>1377</v>
      </c>
      <c r="E39" s="352"/>
      <c r="F39" s="190" t="s">
        <v>2737</v>
      </c>
      <c r="G39" s="355">
        <v>4100116466</v>
      </c>
      <c r="H39" s="354"/>
      <c r="I39" s="353" t="s">
        <v>1467</v>
      </c>
      <c r="J39" s="354"/>
      <c r="K39" s="355" t="s">
        <v>53</v>
      </c>
      <c r="L39" s="352"/>
      <c r="M39" s="27" t="s">
        <v>387</v>
      </c>
      <c r="N39" s="24">
        <v>75</v>
      </c>
      <c r="O39" s="82">
        <v>9</v>
      </c>
      <c r="P39" s="109">
        <v>20</v>
      </c>
    </row>
    <row r="40" spans="2:16" ht="15" customHeight="1" x14ac:dyDescent="0.25">
      <c r="B40" s="416"/>
      <c r="C40" s="417"/>
      <c r="D40" s="351" t="s">
        <v>1377</v>
      </c>
      <c r="E40" s="352"/>
      <c r="F40" s="190" t="s">
        <v>2737</v>
      </c>
      <c r="G40" s="355">
        <v>4100116466</v>
      </c>
      <c r="H40" s="354"/>
      <c r="I40" s="353" t="s">
        <v>1467</v>
      </c>
      <c r="J40" s="354"/>
      <c r="K40" s="355" t="s">
        <v>53</v>
      </c>
      <c r="L40" s="352"/>
      <c r="M40" s="27" t="s">
        <v>387</v>
      </c>
      <c r="N40" s="24">
        <v>80</v>
      </c>
      <c r="O40" s="83"/>
      <c r="P40" s="109">
        <v>30</v>
      </c>
    </row>
    <row r="41" spans="2:16" ht="15" customHeight="1" x14ac:dyDescent="0.25">
      <c r="B41" s="416"/>
      <c r="C41" s="417"/>
      <c r="D41" s="351" t="s">
        <v>1377</v>
      </c>
      <c r="E41" s="352"/>
      <c r="F41" s="190" t="s">
        <v>2737</v>
      </c>
      <c r="G41" s="355">
        <v>4100116466</v>
      </c>
      <c r="H41" s="354"/>
      <c r="I41" s="353" t="s">
        <v>1467</v>
      </c>
      <c r="J41" s="354"/>
      <c r="K41" s="355" t="s">
        <v>53</v>
      </c>
      <c r="L41" s="352"/>
      <c r="M41" s="27" t="s">
        <v>387</v>
      </c>
      <c r="N41" s="24">
        <v>85</v>
      </c>
      <c r="O41" s="83"/>
      <c r="P41" s="109">
        <v>33</v>
      </c>
    </row>
    <row r="42" spans="2:16" ht="15" customHeight="1" x14ac:dyDescent="0.25">
      <c r="B42" s="416"/>
      <c r="C42" s="417"/>
      <c r="D42" s="351" t="s">
        <v>1377</v>
      </c>
      <c r="E42" s="352"/>
      <c r="F42" s="190" t="s">
        <v>2737</v>
      </c>
      <c r="G42" s="355">
        <v>4100116466</v>
      </c>
      <c r="H42" s="354"/>
      <c r="I42" s="353" t="s">
        <v>1467</v>
      </c>
      <c r="J42" s="354"/>
      <c r="K42" s="355" t="s">
        <v>53</v>
      </c>
      <c r="L42" s="352"/>
      <c r="M42" s="27" t="s">
        <v>387</v>
      </c>
      <c r="N42" s="24">
        <v>90</v>
      </c>
      <c r="O42" s="83"/>
      <c r="P42" s="109">
        <v>19</v>
      </c>
    </row>
    <row r="43" spans="2:16" ht="15" customHeight="1" x14ac:dyDescent="0.25">
      <c r="B43" s="378">
        <v>21</v>
      </c>
      <c r="C43" s="379"/>
      <c r="D43" s="351" t="s">
        <v>1377</v>
      </c>
      <c r="E43" s="352"/>
      <c r="F43" s="190" t="s">
        <v>2737</v>
      </c>
      <c r="G43" s="355">
        <v>4100116465</v>
      </c>
      <c r="H43" s="354"/>
      <c r="I43" s="353" t="s">
        <v>1467</v>
      </c>
      <c r="J43" s="354"/>
      <c r="K43" s="355" t="s">
        <v>53</v>
      </c>
      <c r="L43" s="352"/>
      <c r="M43" s="27" t="s">
        <v>387</v>
      </c>
      <c r="N43" s="24">
        <v>75</v>
      </c>
      <c r="O43" s="82">
        <v>7.06</v>
      </c>
      <c r="P43" s="109">
        <v>8</v>
      </c>
    </row>
    <row r="44" spans="2:16" ht="15" customHeight="1" x14ac:dyDescent="0.25">
      <c r="B44" s="416"/>
      <c r="C44" s="417"/>
      <c r="D44" s="351" t="s">
        <v>1377</v>
      </c>
      <c r="E44" s="352"/>
      <c r="F44" s="190" t="s">
        <v>2737</v>
      </c>
      <c r="G44" s="355">
        <v>4100116465</v>
      </c>
      <c r="H44" s="354"/>
      <c r="I44" s="353" t="s">
        <v>1467</v>
      </c>
      <c r="J44" s="354"/>
      <c r="K44" s="355" t="s">
        <v>53</v>
      </c>
      <c r="L44" s="352"/>
      <c r="M44" s="27" t="s">
        <v>387</v>
      </c>
      <c r="N44" s="24">
        <v>80</v>
      </c>
      <c r="O44" s="83"/>
      <c r="P44" s="109">
        <v>19</v>
      </c>
    </row>
    <row r="45" spans="2:16" ht="15" customHeight="1" x14ac:dyDescent="0.25">
      <c r="B45" s="416"/>
      <c r="C45" s="417"/>
      <c r="D45" s="351" t="s">
        <v>1377</v>
      </c>
      <c r="E45" s="352"/>
      <c r="F45" s="190" t="s">
        <v>2737</v>
      </c>
      <c r="G45" s="355">
        <v>4100116465</v>
      </c>
      <c r="H45" s="354"/>
      <c r="I45" s="353" t="s">
        <v>1467</v>
      </c>
      <c r="J45" s="354"/>
      <c r="K45" s="355" t="s">
        <v>53</v>
      </c>
      <c r="L45" s="352"/>
      <c r="M45" s="27" t="s">
        <v>387</v>
      </c>
      <c r="N45" s="24">
        <v>85</v>
      </c>
      <c r="O45" s="83"/>
      <c r="P45" s="109">
        <v>18</v>
      </c>
    </row>
    <row r="46" spans="2:16" ht="15" customHeight="1" x14ac:dyDescent="0.25">
      <c r="B46" s="416"/>
      <c r="C46" s="417"/>
      <c r="D46" s="351" t="s">
        <v>1377</v>
      </c>
      <c r="E46" s="352"/>
      <c r="F46" s="190" t="s">
        <v>2737</v>
      </c>
      <c r="G46" s="355">
        <v>4100116465</v>
      </c>
      <c r="H46" s="354"/>
      <c r="I46" s="353" t="s">
        <v>1467</v>
      </c>
      <c r="J46" s="354"/>
      <c r="K46" s="355" t="s">
        <v>53</v>
      </c>
      <c r="L46" s="352"/>
      <c r="M46" s="27" t="s">
        <v>387</v>
      </c>
      <c r="N46" s="24">
        <v>90</v>
      </c>
      <c r="O46" s="83"/>
      <c r="P46" s="109">
        <v>8</v>
      </c>
    </row>
    <row r="47" spans="2:16" ht="15" customHeight="1" x14ac:dyDescent="0.25">
      <c r="B47" s="416"/>
      <c r="C47" s="417"/>
      <c r="D47" s="351" t="s">
        <v>1377</v>
      </c>
      <c r="E47" s="352"/>
      <c r="F47" s="190" t="s">
        <v>2737</v>
      </c>
      <c r="G47" s="355">
        <v>4100116468</v>
      </c>
      <c r="H47" s="354"/>
      <c r="I47" s="353" t="s">
        <v>1467</v>
      </c>
      <c r="J47" s="354"/>
      <c r="K47" s="355" t="s">
        <v>147</v>
      </c>
      <c r="L47" s="352"/>
      <c r="M47" s="27" t="s">
        <v>387</v>
      </c>
      <c r="N47" s="24">
        <v>75</v>
      </c>
      <c r="O47" s="83"/>
      <c r="P47" s="109">
        <v>3</v>
      </c>
    </row>
    <row r="48" spans="2:16" ht="15" customHeight="1" x14ac:dyDescent="0.25">
      <c r="B48" s="416"/>
      <c r="C48" s="417"/>
      <c r="D48" s="351" t="s">
        <v>1377</v>
      </c>
      <c r="E48" s="352"/>
      <c r="F48" s="190" t="s">
        <v>2737</v>
      </c>
      <c r="G48" s="355">
        <v>4100116468</v>
      </c>
      <c r="H48" s="354"/>
      <c r="I48" s="353" t="s">
        <v>1467</v>
      </c>
      <c r="J48" s="354"/>
      <c r="K48" s="355" t="s">
        <v>147</v>
      </c>
      <c r="L48" s="352"/>
      <c r="M48" s="27" t="s">
        <v>387</v>
      </c>
      <c r="N48" s="24">
        <v>80</v>
      </c>
      <c r="O48" s="83"/>
      <c r="P48" s="109">
        <v>5</v>
      </c>
    </row>
    <row r="49" spans="2:16" ht="15" customHeight="1" x14ac:dyDescent="0.25">
      <c r="B49" s="416"/>
      <c r="C49" s="417"/>
      <c r="D49" s="351" t="s">
        <v>1377</v>
      </c>
      <c r="E49" s="352"/>
      <c r="F49" s="190" t="s">
        <v>2737</v>
      </c>
      <c r="G49" s="355">
        <v>4100116468</v>
      </c>
      <c r="H49" s="354"/>
      <c r="I49" s="353" t="s">
        <v>1467</v>
      </c>
      <c r="J49" s="354"/>
      <c r="K49" s="355" t="s">
        <v>147</v>
      </c>
      <c r="L49" s="352"/>
      <c r="M49" s="27" t="s">
        <v>387</v>
      </c>
      <c r="N49" s="24">
        <v>85</v>
      </c>
      <c r="O49" s="83"/>
      <c r="P49" s="109">
        <v>4</v>
      </c>
    </row>
    <row r="50" spans="2:16" ht="15" customHeight="1" x14ac:dyDescent="0.25">
      <c r="B50" s="416"/>
      <c r="C50" s="417"/>
      <c r="D50" s="351" t="s">
        <v>1377</v>
      </c>
      <c r="E50" s="352"/>
      <c r="F50" s="190" t="s">
        <v>2737</v>
      </c>
      <c r="G50" s="355">
        <v>4100116468</v>
      </c>
      <c r="H50" s="354"/>
      <c r="I50" s="353" t="s">
        <v>1467</v>
      </c>
      <c r="J50" s="354"/>
      <c r="K50" s="355" t="s">
        <v>147</v>
      </c>
      <c r="L50" s="352"/>
      <c r="M50" s="27" t="s">
        <v>387</v>
      </c>
      <c r="N50" s="24">
        <v>90</v>
      </c>
      <c r="O50" s="83"/>
      <c r="P50" s="109">
        <v>2</v>
      </c>
    </row>
    <row r="51" spans="2:16" ht="15" customHeight="1" x14ac:dyDescent="0.25">
      <c r="B51" s="416"/>
      <c r="C51" s="417"/>
      <c r="D51" s="351" t="s">
        <v>1377</v>
      </c>
      <c r="E51" s="352"/>
      <c r="F51" s="190" t="s">
        <v>2737</v>
      </c>
      <c r="G51" s="355">
        <v>4100116467</v>
      </c>
      <c r="H51" s="354"/>
      <c r="I51" s="353" t="s">
        <v>1467</v>
      </c>
      <c r="J51" s="354"/>
      <c r="K51" s="355" t="s">
        <v>147</v>
      </c>
      <c r="L51" s="352"/>
      <c r="M51" s="27" t="s">
        <v>387</v>
      </c>
      <c r="N51" s="24">
        <v>80</v>
      </c>
      <c r="O51" s="83"/>
      <c r="P51" s="109">
        <v>3</v>
      </c>
    </row>
    <row r="52" spans="2:16" ht="15" customHeight="1" x14ac:dyDescent="0.25">
      <c r="B52" s="416"/>
      <c r="C52" s="417"/>
      <c r="D52" s="351" t="s">
        <v>1377</v>
      </c>
      <c r="E52" s="352"/>
      <c r="F52" s="190" t="s">
        <v>2737</v>
      </c>
      <c r="G52" s="355">
        <v>4100116467</v>
      </c>
      <c r="H52" s="354"/>
      <c r="I52" s="353" t="s">
        <v>1467</v>
      </c>
      <c r="J52" s="354"/>
      <c r="K52" s="355" t="s">
        <v>147</v>
      </c>
      <c r="L52" s="352"/>
      <c r="M52" s="27" t="s">
        <v>387</v>
      </c>
      <c r="N52" s="24">
        <v>85</v>
      </c>
      <c r="O52" s="83"/>
      <c r="P52" s="109">
        <v>3</v>
      </c>
    </row>
    <row r="53" spans="2:16" ht="15" customHeight="1" x14ac:dyDescent="0.25">
      <c r="B53" s="365"/>
      <c r="C53" s="366"/>
      <c r="D53" s="351" t="s">
        <v>1377</v>
      </c>
      <c r="E53" s="352"/>
      <c r="F53" s="190" t="s">
        <v>2737</v>
      </c>
      <c r="G53" s="355">
        <v>4100116467</v>
      </c>
      <c r="H53" s="354"/>
      <c r="I53" s="353" t="s">
        <v>1467</v>
      </c>
      <c r="J53" s="354"/>
      <c r="K53" s="355" t="s">
        <v>147</v>
      </c>
      <c r="L53" s="352"/>
      <c r="M53" s="27" t="s">
        <v>387</v>
      </c>
      <c r="N53" s="24">
        <v>90</v>
      </c>
      <c r="O53" s="84"/>
      <c r="P53" s="109">
        <v>1</v>
      </c>
    </row>
    <row r="54" spans="2:16" ht="15" customHeight="1" x14ac:dyDescent="0.25">
      <c r="B54" s="378">
        <v>22</v>
      </c>
      <c r="C54" s="379"/>
      <c r="D54" s="351" t="s">
        <v>480</v>
      </c>
      <c r="E54" s="352"/>
      <c r="F54" s="190" t="s">
        <v>2737</v>
      </c>
      <c r="G54" s="355">
        <v>4100116473</v>
      </c>
      <c r="H54" s="354"/>
      <c r="I54" s="353" t="s">
        <v>1468</v>
      </c>
      <c r="J54" s="354"/>
      <c r="K54" s="355" t="s">
        <v>147</v>
      </c>
      <c r="L54" s="352"/>
      <c r="M54" s="27" t="s">
        <v>387</v>
      </c>
      <c r="N54" s="24">
        <v>85</v>
      </c>
      <c r="O54" s="82">
        <v>13.46</v>
      </c>
      <c r="P54" s="109">
        <v>2</v>
      </c>
    </row>
    <row r="55" spans="2:16" ht="15" customHeight="1" x14ac:dyDescent="0.25">
      <c r="B55" s="416"/>
      <c r="C55" s="417"/>
      <c r="D55" s="351" t="s">
        <v>480</v>
      </c>
      <c r="E55" s="352"/>
      <c r="F55" s="190" t="s">
        <v>2737</v>
      </c>
      <c r="G55" s="355">
        <v>4100116473</v>
      </c>
      <c r="H55" s="354"/>
      <c r="I55" s="353" t="s">
        <v>1468</v>
      </c>
      <c r="J55" s="354"/>
      <c r="K55" s="355" t="s">
        <v>147</v>
      </c>
      <c r="L55" s="352"/>
      <c r="M55" s="27" t="s">
        <v>387</v>
      </c>
      <c r="N55" s="24">
        <v>90</v>
      </c>
      <c r="O55" s="83"/>
      <c r="P55" s="109">
        <v>2</v>
      </c>
    </row>
    <row r="56" spans="2:16" ht="15" customHeight="1" x14ac:dyDescent="0.25">
      <c r="B56" s="416"/>
      <c r="C56" s="417"/>
      <c r="D56" s="351" t="s">
        <v>480</v>
      </c>
      <c r="E56" s="352"/>
      <c r="F56" s="190" t="s">
        <v>2737</v>
      </c>
      <c r="G56" s="355">
        <v>4100116473</v>
      </c>
      <c r="H56" s="354"/>
      <c r="I56" s="353" t="s">
        <v>1468</v>
      </c>
      <c r="J56" s="354"/>
      <c r="K56" s="355" t="s">
        <v>147</v>
      </c>
      <c r="L56" s="352"/>
      <c r="M56" s="27" t="s">
        <v>387</v>
      </c>
      <c r="N56" s="24">
        <v>95</v>
      </c>
      <c r="O56" s="83"/>
      <c r="P56" s="109">
        <v>2</v>
      </c>
    </row>
    <row r="57" spans="2:16" ht="15" customHeight="1" x14ac:dyDescent="0.25">
      <c r="B57" s="416"/>
      <c r="C57" s="417"/>
      <c r="D57" s="351" t="s">
        <v>480</v>
      </c>
      <c r="E57" s="352"/>
      <c r="F57" s="190" t="s">
        <v>2737</v>
      </c>
      <c r="G57" s="355">
        <v>4100116473</v>
      </c>
      <c r="H57" s="354"/>
      <c r="I57" s="353" t="s">
        <v>1468</v>
      </c>
      <c r="J57" s="354"/>
      <c r="K57" s="355" t="s">
        <v>147</v>
      </c>
      <c r="L57" s="352"/>
      <c r="M57" s="27" t="s">
        <v>387</v>
      </c>
      <c r="N57" s="24">
        <v>100</v>
      </c>
      <c r="O57" s="83"/>
      <c r="P57" s="109">
        <v>2</v>
      </c>
    </row>
    <row r="58" spans="2:16" ht="15" customHeight="1" x14ac:dyDescent="0.25">
      <c r="B58" s="416"/>
      <c r="C58" s="417"/>
      <c r="D58" s="351" t="s">
        <v>480</v>
      </c>
      <c r="E58" s="352"/>
      <c r="F58" s="190" t="s">
        <v>2737</v>
      </c>
      <c r="G58" s="355">
        <v>4100116472</v>
      </c>
      <c r="H58" s="354"/>
      <c r="I58" s="353" t="s">
        <v>1468</v>
      </c>
      <c r="J58" s="354"/>
      <c r="K58" s="355" t="s">
        <v>147</v>
      </c>
      <c r="L58" s="352"/>
      <c r="M58" s="27" t="s">
        <v>387</v>
      </c>
      <c r="N58" s="24">
        <v>85</v>
      </c>
      <c r="O58" s="83"/>
      <c r="P58" s="109">
        <v>2</v>
      </c>
    </row>
    <row r="59" spans="2:16" ht="15" customHeight="1" x14ac:dyDescent="0.25">
      <c r="B59" s="416"/>
      <c r="C59" s="417"/>
      <c r="D59" s="351" t="s">
        <v>480</v>
      </c>
      <c r="E59" s="352"/>
      <c r="F59" s="190" t="s">
        <v>2737</v>
      </c>
      <c r="G59" s="355">
        <v>4100116472</v>
      </c>
      <c r="H59" s="354"/>
      <c r="I59" s="353" t="s">
        <v>1468</v>
      </c>
      <c r="J59" s="354"/>
      <c r="K59" s="355" t="s">
        <v>147</v>
      </c>
      <c r="L59" s="352"/>
      <c r="M59" s="27" t="s">
        <v>387</v>
      </c>
      <c r="N59" s="24">
        <v>90</v>
      </c>
      <c r="O59" s="83"/>
      <c r="P59" s="109">
        <v>4</v>
      </c>
    </row>
    <row r="60" spans="2:16" ht="15" customHeight="1" x14ac:dyDescent="0.25">
      <c r="B60" s="416"/>
      <c r="C60" s="417"/>
      <c r="D60" s="351" t="s">
        <v>480</v>
      </c>
      <c r="E60" s="352"/>
      <c r="F60" s="190" t="s">
        <v>2737</v>
      </c>
      <c r="G60" s="355">
        <v>4100116472</v>
      </c>
      <c r="H60" s="354"/>
      <c r="I60" s="353" t="s">
        <v>1468</v>
      </c>
      <c r="J60" s="354"/>
      <c r="K60" s="355" t="s">
        <v>147</v>
      </c>
      <c r="L60" s="352"/>
      <c r="M60" s="27" t="s">
        <v>387</v>
      </c>
      <c r="N60" s="24">
        <v>95</v>
      </c>
      <c r="O60" s="83"/>
      <c r="P60" s="109">
        <v>4</v>
      </c>
    </row>
    <row r="61" spans="2:16" ht="15" customHeight="1" x14ac:dyDescent="0.25">
      <c r="B61" s="416"/>
      <c r="C61" s="417"/>
      <c r="D61" s="351" t="s">
        <v>480</v>
      </c>
      <c r="E61" s="352"/>
      <c r="F61" s="190" t="s">
        <v>2737</v>
      </c>
      <c r="G61" s="355">
        <v>4100116474</v>
      </c>
      <c r="H61" s="354"/>
      <c r="I61" s="353" t="s">
        <v>1468</v>
      </c>
      <c r="J61" s="354"/>
      <c r="K61" s="355" t="s">
        <v>2371</v>
      </c>
      <c r="L61" s="352"/>
      <c r="M61" s="27" t="s">
        <v>387</v>
      </c>
      <c r="N61" s="24">
        <v>90</v>
      </c>
      <c r="O61" s="83"/>
      <c r="P61" s="109">
        <v>2</v>
      </c>
    </row>
    <row r="62" spans="2:16" ht="15" customHeight="1" x14ac:dyDescent="0.25">
      <c r="B62" s="416"/>
      <c r="C62" s="417"/>
      <c r="D62" s="351" t="s">
        <v>480</v>
      </c>
      <c r="E62" s="352"/>
      <c r="F62" s="190" t="s">
        <v>2737</v>
      </c>
      <c r="G62" s="355">
        <v>4100116470</v>
      </c>
      <c r="H62" s="354"/>
      <c r="I62" s="353" t="s">
        <v>1468</v>
      </c>
      <c r="J62" s="354"/>
      <c r="K62" s="355" t="s">
        <v>53</v>
      </c>
      <c r="L62" s="352"/>
      <c r="M62" s="27" t="s">
        <v>387</v>
      </c>
      <c r="N62" s="24">
        <v>85</v>
      </c>
      <c r="O62" s="83"/>
      <c r="P62" s="109">
        <v>22</v>
      </c>
    </row>
    <row r="63" spans="2:16" ht="15" customHeight="1" x14ac:dyDescent="0.25">
      <c r="B63" s="416"/>
      <c r="C63" s="417"/>
      <c r="D63" s="351" t="s">
        <v>480</v>
      </c>
      <c r="E63" s="352"/>
      <c r="F63" s="190" t="s">
        <v>2737</v>
      </c>
      <c r="G63" s="355">
        <v>4100116470</v>
      </c>
      <c r="H63" s="354"/>
      <c r="I63" s="353" t="s">
        <v>1468</v>
      </c>
      <c r="J63" s="354"/>
      <c r="K63" s="355" t="s">
        <v>53</v>
      </c>
      <c r="L63" s="352"/>
      <c r="M63" s="27" t="s">
        <v>387</v>
      </c>
      <c r="N63" s="24">
        <v>90</v>
      </c>
      <c r="O63" s="83"/>
      <c r="P63" s="109">
        <v>34</v>
      </c>
    </row>
    <row r="64" spans="2:16" ht="15" customHeight="1" x14ac:dyDescent="0.25">
      <c r="B64" s="378">
        <v>23</v>
      </c>
      <c r="C64" s="379"/>
      <c r="D64" s="351" t="s">
        <v>480</v>
      </c>
      <c r="E64" s="352"/>
      <c r="F64" s="190" t="s">
        <v>2737</v>
      </c>
      <c r="G64" s="355">
        <v>4100116470</v>
      </c>
      <c r="H64" s="354"/>
      <c r="I64" s="353" t="s">
        <v>1468</v>
      </c>
      <c r="J64" s="354"/>
      <c r="K64" s="355" t="s">
        <v>53</v>
      </c>
      <c r="L64" s="352"/>
      <c r="M64" s="27" t="s">
        <v>387</v>
      </c>
      <c r="N64" s="24">
        <v>95</v>
      </c>
      <c r="O64" s="82">
        <v>14.06</v>
      </c>
      <c r="P64" s="109">
        <v>31</v>
      </c>
    </row>
    <row r="65" spans="2:16" ht="15" customHeight="1" x14ac:dyDescent="0.25">
      <c r="B65" s="416"/>
      <c r="C65" s="417"/>
      <c r="D65" s="351" t="s">
        <v>480</v>
      </c>
      <c r="E65" s="352"/>
      <c r="F65" s="190" t="s">
        <v>2737</v>
      </c>
      <c r="G65" s="355">
        <v>4100116470</v>
      </c>
      <c r="H65" s="354"/>
      <c r="I65" s="353" t="s">
        <v>1468</v>
      </c>
      <c r="J65" s="354"/>
      <c r="K65" s="355" t="s">
        <v>53</v>
      </c>
      <c r="L65" s="352"/>
      <c r="M65" s="27" t="s">
        <v>387</v>
      </c>
      <c r="N65" s="24">
        <v>100</v>
      </c>
      <c r="O65" s="83"/>
      <c r="P65" s="109">
        <v>14</v>
      </c>
    </row>
    <row r="66" spans="2:16" ht="15" customHeight="1" x14ac:dyDescent="0.25">
      <c r="B66" s="365"/>
      <c r="C66" s="366"/>
      <c r="D66" s="351" t="s">
        <v>480</v>
      </c>
      <c r="E66" s="352"/>
      <c r="F66" s="190" t="s">
        <v>2737</v>
      </c>
      <c r="G66" s="355">
        <v>4100116471</v>
      </c>
      <c r="H66" s="354"/>
      <c r="I66" s="353" t="s">
        <v>1468</v>
      </c>
      <c r="J66" s="354"/>
      <c r="K66" s="355" t="s">
        <v>53</v>
      </c>
      <c r="L66" s="352"/>
      <c r="M66" s="27" t="s">
        <v>387</v>
      </c>
      <c r="N66" s="24">
        <v>90</v>
      </c>
      <c r="O66" s="84"/>
      <c r="P66" s="109">
        <v>43</v>
      </c>
    </row>
    <row r="67" spans="2:16" ht="15" customHeight="1" x14ac:dyDescent="0.25">
      <c r="B67" s="378">
        <v>24</v>
      </c>
      <c r="C67" s="379"/>
      <c r="D67" s="351" t="s">
        <v>480</v>
      </c>
      <c r="E67" s="352"/>
      <c r="F67" s="190" t="s">
        <v>2737</v>
      </c>
      <c r="G67" s="355">
        <v>4100116471</v>
      </c>
      <c r="H67" s="354"/>
      <c r="I67" s="353" t="s">
        <v>1468</v>
      </c>
      <c r="J67" s="354"/>
      <c r="K67" s="355" t="s">
        <v>53</v>
      </c>
      <c r="L67" s="352"/>
      <c r="M67" s="27" t="s">
        <v>387</v>
      </c>
      <c r="N67" s="24">
        <v>85</v>
      </c>
      <c r="O67" s="82">
        <v>12.64</v>
      </c>
      <c r="P67" s="109">
        <v>22</v>
      </c>
    </row>
    <row r="68" spans="2:16" ht="15" customHeight="1" x14ac:dyDescent="0.25">
      <c r="B68" s="416"/>
      <c r="C68" s="417"/>
      <c r="D68" s="351" t="s">
        <v>480</v>
      </c>
      <c r="E68" s="352"/>
      <c r="F68" s="190" t="s">
        <v>2737</v>
      </c>
      <c r="G68" s="355">
        <v>4100116471</v>
      </c>
      <c r="H68" s="354"/>
      <c r="I68" s="353" t="s">
        <v>1468</v>
      </c>
      <c r="J68" s="354"/>
      <c r="K68" s="355" t="s">
        <v>53</v>
      </c>
      <c r="L68" s="352"/>
      <c r="M68" s="27" t="s">
        <v>387</v>
      </c>
      <c r="N68" s="24">
        <v>95</v>
      </c>
      <c r="O68" s="83"/>
      <c r="P68" s="109">
        <v>37</v>
      </c>
    </row>
    <row r="69" spans="2:16" ht="15" customHeight="1" x14ac:dyDescent="0.25">
      <c r="B69" s="365"/>
      <c r="C69" s="366"/>
      <c r="D69" s="351" t="s">
        <v>480</v>
      </c>
      <c r="E69" s="352"/>
      <c r="F69" s="190" t="s">
        <v>2737</v>
      </c>
      <c r="G69" s="355">
        <v>4100116471</v>
      </c>
      <c r="H69" s="354"/>
      <c r="I69" s="353" t="s">
        <v>1468</v>
      </c>
      <c r="J69" s="354"/>
      <c r="K69" s="355" t="s">
        <v>53</v>
      </c>
      <c r="L69" s="352"/>
      <c r="M69" s="27" t="s">
        <v>387</v>
      </c>
      <c r="N69" s="24">
        <v>100</v>
      </c>
      <c r="O69" s="84"/>
      <c r="P69" s="109">
        <v>20</v>
      </c>
    </row>
    <row r="70" spans="2:16" ht="15" x14ac:dyDescent="0.25">
      <c r="B70" s="418" t="s">
        <v>56</v>
      </c>
      <c r="C70" s="409"/>
      <c r="D70" s="50"/>
      <c r="E70" s="61"/>
      <c r="F70" s="61"/>
      <c r="G70" s="50"/>
      <c r="H70" s="62"/>
      <c r="I70" s="63"/>
      <c r="J70" s="62"/>
      <c r="K70" s="50"/>
      <c r="L70" s="61"/>
      <c r="M70" s="8"/>
      <c r="N70" s="8"/>
      <c r="O70" s="170">
        <f>SUM(O71:O90)+9.08</f>
        <v>149.04000000000002</v>
      </c>
      <c r="P70" s="60"/>
    </row>
    <row r="71" spans="2:16" ht="15" customHeight="1" x14ac:dyDescent="0.25">
      <c r="B71" s="378">
        <v>25</v>
      </c>
      <c r="C71" s="379"/>
      <c r="D71" s="351" t="s">
        <v>2430</v>
      </c>
      <c r="E71" s="352"/>
      <c r="F71" s="190" t="s">
        <v>2737</v>
      </c>
      <c r="G71" s="355">
        <v>4100116469</v>
      </c>
      <c r="H71" s="354"/>
      <c r="I71" s="353" t="s">
        <v>2432</v>
      </c>
      <c r="J71" s="354"/>
      <c r="K71" s="355" t="s">
        <v>53</v>
      </c>
      <c r="L71" s="352"/>
      <c r="M71" s="27" t="s">
        <v>387</v>
      </c>
      <c r="N71" s="24">
        <v>75</v>
      </c>
      <c r="O71" s="82">
        <v>11.52</v>
      </c>
      <c r="P71" s="109">
        <v>18</v>
      </c>
    </row>
    <row r="72" spans="2:16" ht="15" customHeight="1" x14ac:dyDescent="0.25">
      <c r="B72" s="40"/>
      <c r="C72" s="36"/>
      <c r="D72" s="351" t="s">
        <v>2430</v>
      </c>
      <c r="E72" s="352"/>
      <c r="F72" s="190" t="s">
        <v>2737</v>
      </c>
      <c r="G72" s="355">
        <v>4100116469</v>
      </c>
      <c r="H72" s="354"/>
      <c r="I72" s="353" t="s">
        <v>2432</v>
      </c>
      <c r="J72" s="354"/>
      <c r="K72" s="355" t="s">
        <v>53</v>
      </c>
      <c r="L72" s="352"/>
      <c r="M72" s="27" t="s">
        <v>387</v>
      </c>
      <c r="N72" s="24">
        <v>80</v>
      </c>
      <c r="O72" s="83"/>
      <c r="P72" s="109">
        <v>28</v>
      </c>
    </row>
    <row r="73" spans="2:16" ht="15" customHeight="1" x14ac:dyDescent="0.25">
      <c r="B73" s="40"/>
      <c r="C73" s="36"/>
      <c r="D73" s="351" t="s">
        <v>2430</v>
      </c>
      <c r="E73" s="352"/>
      <c r="F73" s="190" t="s">
        <v>2737</v>
      </c>
      <c r="G73" s="355">
        <v>4100116469</v>
      </c>
      <c r="H73" s="354"/>
      <c r="I73" s="353" t="s">
        <v>2432</v>
      </c>
      <c r="J73" s="354"/>
      <c r="K73" s="355" t="s">
        <v>53</v>
      </c>
      <c r="L73" s="352"/>
      <c r="M73" s="27" t="s">
        <v>387</v>
      </c>
      <c r="N73" s="24">
        <v>85</v>
      </c>
      <c r="O73" s="83"/>
      <c r="P73" s="109">
        <v>22</v>
      </c>
    </row>
    <row r="74" spans="2:16" ht="15" customHeight="1" x14ac:dyDescent="0.25">
      <c r="B74" s="76"/>
      <c r="C74" s="69"/>
      <c r="D74" s="351" t="s">
        <v>2430</v>
      </c>
      <c r="E74" s="352"/>
      <c r="F74" s="190" t="s">
        <v>2737</v>
      </c>
      <c r="G74" s="355">
        <v>4100116469</v>
      </c>
      <c r="H74" s="354"/>
      <c r="I74" s="353" t="s">
        <v>2432</v>
      </c>
      <c r="J74" s="354"/>
      <c r="K74" s="355" t="s">
        <v>53</v>
      </c>
      <c r="L74" s="352"/>
      <c r="M74" s="27" t="s">
        <v>387</v>
      </c>
      <c r="N74" s="24">
        <v>90</v>
      </c>
      <c r="O74" s="84"/>
      <c r="P74" s="109">
        <v>14</v>
      </c>
    </row>
    <row r="75" spans="2:16" ht="15" customHeight="1" x14ac:dyDescent="0.25">
      <c r="B75" s="365">
        <v>26</v>
      </c>
      <c r="C75" s="366"/>
      <c r="D75" s="367" t="s">
        <v>747</v>
      </c>
      <c r="E75" s="368"/>
      <c r="F75" s="190" t="s">
        <v>2737</v>
      </c>
      <c r="G75" s="369">
        <v>4100116459</v>
      </c>
      <c r="H75" s="370"/>
      <c r="I75" s="391" t="s">
        <v>1457</v>
      </c>
      <c r="J75" s="370"/>
      <c r="K75" s="369" t="s">
        <v>53</v>
      </c>
      <c r="L75" s="368"/>
      <c r="M75" s="7" t="s">
        <v>415</v>
      </c>
      <c r="N75" s="11"/>
      <c r="O75" s="84">
        <v>10.58</v>
      </c>
      <c r="P75" s="60">
        <v>16</v>
      </c>
    </row>
    <row r="76" spans="2:16" ht="15" customHeight="1" x14ac:dyDescent="0.25">
      <c r="B76" s="365">
        <v>27</v>
      </c>
      <c r="C76" s="366"/>
      <c r="D76" s="367" t="s">
        <v>747</v>
      </c>
      <c r="E76" s="368"/>
      <c r="F76" s="190" t="s">
        <v>2737</v>
      </c>
      <c r="G76" s="369">
        <v>4100116459</v>
      </c>
      <c r="H76" s="370"/>
      <c r="I76" s="391" t="s">
        <v>1457</v>
      </c>
      <c r="J76" s="370"/>
      <c r="K76" s="369" t="s">
        <v>53</v>
      </c>
      <c r="L76" s="368"/>
      <c r="M76" s="7" t="s">
        <v>415</v>
      </c>
      <c r="N76" s="11"/>
      <c r="O76" s="84">
        <v>10.58</v>
      </c>
      <c r="P76" s="60">
        <v>16</v>
      </c>
    </row>
    <row r="77" spans="2:16" ht="15" customHeight="1" x14ac:dyDescent="0.25">
      <c r="B77" s="365">
        <v>28</v>
      </c>
      <c r="C77" s="366"/>
      <c r="D77" s="367" t="s">
        <v>747</v>
      </c>
      <c r="E77" s="368"/>
      <c r="F77" s="190" t="s">
        <v>2737</v>
      </c>
      <c r="G77" s="369">
        <v>4100116459</v>
      </c>
      <c r="H77" s="370"/>
      <c r="I77" s="391" t="s">
        <v>1457</v>
      </c>
      <c r="J77" s="370"/>
      <c r="K77" s="369" t="s">
        <v>53</v>
      </c>
      <c r="L77" s="368"/>
      <c r="M77" s="7" t="s">
        <v>415</v>
      </c>
      <c r="N77" s="11"/>
      <c r="O77" s="84">
        <v>10.58</v>
      </c>
      <c r="P77" s="60">
        <v>16</v>
      </c>
    </row>
    <row r="78" spans="2:16" ht="15" customHeight="1" x14ac:dyDescent="0.25">
      <c r="B78" s="365">
        <v>29</v>
      </c>
      <c r="C78" s="366"/>
      <c r="D78" s="367" t="s">
        <v>747</v>
      </c>
      <c r="E78" s="368"/>
      <c r="F78" s="190" t="s">
        <v>2737</v>
      </c>
      <c r="G78" s="369">
        <v>4100116459</v>
      </c>
      <c r="H78" s="370"/>
      <c r="I78" s="391" t="s">
        <v>1457</v>
      </c>
      <c r="J78" s="370"/>
      <c r="K78" s="369" t="s">
        <v>53</v>
      </c>
      <c r="L78" s="368"/>
      <c r="M78" s="7" t="s">
        <v>415</v>
      </c>
      <c r="N78" s="11"/>
      <c r="O78" s="84">
        <v>10.58</v>
      </c>
      <c r="P78" s="60">
        <v>16</v>
      </c>
    </row>
    <row r="79" spans="2:16" ht="15" customHeight="1" x14ac:dyDescent="0.25">
      <c r="B79" s="365">
        <v>30</v>
      </c>
      <c r="C79" s="366"/>
      <c r="D79" s="367" t="s">
        <v>747</v>
      </c>
      <c r="E79" s="368"/>
      <c r="F79" s="190" t="s">
        <v>2737</v>
      </c>
      <c r="G79" s="369">
        <v>4100116459</v>
      </c>
      <c r="H79" s="370"/>
      <c r="I79" s="391" t="s">
        <v>1457</v>
      </c>
      <c r="J79" s="370"/>
      <c r="K79" s="369" t="s">
        <v>53</v>
      </c>
      <c r="L79" s="368"/>
      <c r="M79" s="7" t="s">
        <v>415</v>
      </c>
      <c r="N79" s="11"/>
      <c r="O79" s="84">
        <v>6.66</v>
      </c>
      <c r="P79" s="60">
        <v>9</v>
      </c>
    </row>
    <row r="80" spans="2:16" ht="15" customHeight="1" x14ac:dyDescent="0.25">
      <c r="B80" s="365">
        <v>31</v>
      </c>
      <c r="C80" s="366"/>
      <c r="D80" s="367" t="s">
        <v>747</v>
      </c>
      <c r="E80" s="368"/>
      <c r="F80" s="190" t="s">
        <v>2737</v>
      </c>
      <c r="G80" s="369">
        <v>4100116460</v>
      </c>
      <c r="H80" s="370"/>
      <c r="I80" s="391" t="s">
        <v>1457</v>
      </c>
      <c r="J80" s="370"/>
      <c r="K80" s="369" t="s">
        <v>53</v>
      </c>
      <c r="L80" s="368"/>
      <c r="M80" s="7" t="s">
        <v>415</v>
      </c>
      <c r="N80" s="11"/>
      <c r="O80" s="84">
        <v>10.58</v>
      </c>
      <c r="P80" s="60">
        <v>16</v>
      </c>
    </row>
    <row r="81" spans="2:16" ht="15" customHeight="1" x14ac:dyDescent="0.25">
      <c r="B81" s="365">
        <v>32</v>
      </c>
      <c r="C81" s="366"/>
      <c r="D81" s="367" t="s">
        <v>747</v>
      </c>
      <c r="E81" s="368"/>
      <c r="F81" s="190" t="s">
        <v>2737</v>
      </c>
      <c r="G81" s="369">
        <v>4100116460</v>
      </c>
      <c r="H81" s="370"/>
      <c r="I81" s="391" t="s">
        <v>1457</v>
      </c>
      <c r="J81" s="370"/>
      <c r="K81" s="369" t="s">
        <v>53</v>
      </c>
      <c r="L81" s="368"/>
      <c r="M81" s="7" t="s">
        <v>415</v>
      </c>
      <c r="N81" s="11"/>
      <c r="O81" s="84">
        <v>10.58</v>
      </c>
      <c r="P81" s="60">
        <v>16</v>
      </c>
    </row>
    <row r="82" spans="2:16" ht="15" customHeight="1" x14ac:dyDescent="0.25">
      <c r="B82" s="416">
        <v>33</v>
      </c>
      <c r="C82" s="417"/>
      <c r="D82" s="367" t="s">
        <v>747</v>
      </c>
      <c r="E82" s="368"/>
      <c r="F82" s="190" t="s">
        <v>2737</v>
      </c>
      <c r="G82" s="369">
        <v>4100116460</v>
      </c>
      <c r="H82" s="370"/>
      <c r="I82" s="391" t="s">
        <v>1457</v>
      </c>
      <c r="J82" s="370"/>
      <c r="K82" s="369" t="s">
        <v>53</v>
      </c>
      <c r="L82" s="368"/>
      <c r="M82" s="7" t="s">
        <v>415</v>
      </c>
      <c r="N82" s="11"/>
      <c r="O82" s="83">
        <v>10.58</v>
      </c>
      <c r="P82" s="60">
        <v>16</v>
      </c>
    </row>
    <row r="83" spans="2:16" ht="15" customHeight="1" x14ac:dyDescent="0.25">
      <c r="B83" s="378">
        <v>34</v>
      </c>
      <c r="C83" s="379"/>
      <c r="D83" s="367" t="s">
        <v>747</v>
      </c>
      <c r="E83" s="368"/>
      <c r="F83" s="190" t="s">
        <v>2737</v>
      </c>
      <c r="G83" s="369">
        <v>4100116460</v>
      </c>
      <c r="H83" s="370"/>
      <c r="I83" s="391" t="s">
        <v>1457</v>
      </c>
      <c r="J83" s="370"/>
      <c r="K83" s="369" t="s">
        <v>53</v>
      </c>
      <c r="L83" s="368"/>
      <c r="M83" s="7" t="s">
        <v>415</v>
      </c>
      <c r="N83" s="11"/>
      <c r="O83" s="82">
        <v>8</v>
      </c>
      <c r="P83" s="60">
        <v>8</v>
      </c>
    </row>
    <row r="84" spans="2:16" ht="15" customHeight="1" x14ac:dyDescent="0.25">
      <c r="B84" s="76"/>
      <c r="C84" s="69"/>
      <c r="D84" s="367" t="s">
        <v>2466</v>
      </c>
      <c r="E84" s="368"/>
      <c r="F84" s="190" t="s">
        <v>2737</v>
      </c>
      <c r="G84" s="369">
        <v>4100116475</v>
      </c>
      <c r="H84" s="370"/>
      <c r="I84" s="371" t="s">
        <v>2467</v>
      </c>
      <c r="J84" s="372"/>
      <c r="K84" s="369" t="s">
        <v>53</v>
      </c>
      <c r="L84" s="368"/>
      <c r="M84" s="7" t="s">
        <v>387</v>
      </c>
      <c r="N84" s="24"/>
      <c r="O84" s="84"/>
      <c r="P84" s="109">
        <v>3</v>
      </c>
    </row>
    <row r="85" spans="2:16" ht="15" customHeight="1" x14ac:dyDescent="0.25">
      <c r="B85" s="375">
        <v>35</v>
      </c>
      <c r="C85" s="376"/>
      <c r="D85" s="367" t="s">
        <v>2466</v>
      </c>
      <c r="E85" s="368"/>
      <c r="F85" s="190" t="s">
        <v>2737</v>
      </c>
      <c r="G85" s="369">
        <v>4100116476</v>
      </c>
      <c r="H85" s="370"/>
      <c r="I85" s="371" t="s">
        <v>2467</v>
      </c>
      <c r="J85" s="372"/>
      <c r="K85" s="369" t="s">
        <v>147</v>
      </c>
      <c r="L85" s="368"/>
      <c r="M85" s="7" t="s">
        <v>387</v>
      </c>
      <c r="N85" s="11"/>
      <c r="O85" s="81">
        <v>6.62</v>
      </c>
      <c r="P85" s="60">
        <v>10</v>
      </c>
    </row>
    <row r="86" spans="2:16" ht="15" customHeight="1" x14ac:dyDescent="0.25">
      <c r="B86" s="375">
        <v>36</v>
      </c>
      <c r="C86" s="376"/>
      <c r="D86" s="367" t="s">
        <v>2466</v>
      </c>
      <c r="E86" s="368"/>
      <c r="F86" s="190" t="s">
        <v>2737</v>
      </c>
      <c r="G86" s="369">
        <v>4100116477</v>
      </c>
      <c r="H86" s="370"/>
      <c r="I86" s="371" t="s">
        <v>2467</v>
      </c>
      <c r="J86" s="372"/>
      <c r="K86" s="369" t="s">
        <v>1778</v>
      </c>
      <c r="L86" s="368"/>
      <c r="M86" s="7" t="s">
        <v>387</v>
      </c>
      <c r="N86" s="11"/>
      <c r="O86" s="81">
        <v>6.62</v>
      </c>
      <c r="P86" s="60">
        <v>10</v>
      </c>
    </row>
    <row r="87" spans="2:16" ht="15" customHeight="1" x14ac:dyDescent="0.25">
      <c r="B87" s="375">
        <v>37</v>
      </c>
      <c r="C87" s="376"/>
      <c r="D87" s="367" t="s">
        <v>2466</v>
      </c>
      <c r="E87" s="368"/>
      <c r="F87" s="190" t="s">
        <v>2737</v>
      </c>
      <c r="G87" s="369">
        <v>4100116477</v>
      </c>
      <c r="H87" s="370"/>
      <c r="I87" s="371" t="s">
        <v>2467</v>
      </c>
      <c r="J87" s="372"/>
      <c r="K87" s="369" t="s">
        <v>1778</v>
      </c>
      <c r="L87" s="368"/>
      <c r="M87" s="7" t="s">
        <v>387</v>
      </c>
      <c r="N87" s="11"/>
      <c r="O87" s="81">
        <v>6.62</v>
      </c>
      <c r="P87" s="60">
        <v>10</v>
      </c>
    </row>
    <row r="88" spans="2:16" ht="15" customHeight="1" x14ac:dyDescent="0.25">
      <c r="B88" s="375">
        <v>38</v>
      </c>
      <c r="C88" s="376"/>
      <c r="D88" s="367" t="s">
        <v>2466</v>
      </c>
      <c r="E88" s="368"/>
      <c r="F88" s="190" t="s">
        <v>2737</v>
      </c>
      <c r="G88" s="369">
        <v>4100116477</v>
      </c>
      <c r="H88" s="370"/>
      <c r="I88" s="371" t="s">
        <v>2467</v>
      </c>
      <c r="J88" s="372"/>
      <c r="K88" s="369" t="s">
        <v>1778</v>
      </c>
      <c r="L88" s="368"/>
      <c r="M88" s="7" t="s">
        <v>387</v>
      </c>
      <c r="N88" s="11"/>
      <c r="O88" s="81">
        <v>6.62</v>
      </c>
      <c r="P88" s="60">
        <v>10</v>
      </c>
    </row>
    <row r="89" spans="2:16" ht="15" customHeight="1" x14ac:dyDescent="0.25">
      <c r="B89" s="375">
        <v>39</v>
      </c>
      <c r="C89" s="376"/>
      <c r="D89" s="367" t="s">
        <v>2466</v>
      </c>
      <c r="E89" s="368"/>
      <c r="F89" s="190" t="s">
        <v>2737</v>
      </c>
      <c r="G89" s="369">
        <v>4100116475</v>
      </c>
      <c r="H89" s="370"/>
      <c r="I89" s="371" t="s">
        <v>2467</v>
      </c>
      <c r="J89" s="372"/>
      <c r="K89" s="369" t="s">
        <v>53</v>
      </c>
      <c r="L89" s="368"/>
      <c r="M89" s="7" t="s">
        <v>387</v>
      </c>
      <c r="N89" s="11"/>
      <c r="O89" s="81">
        <v>6.62</v>
      </c>
      <c r="P89" s="60">
        <v>10</v>
      </c>
    </row>
    <row r="90" spans="2:16" ht="15" customHeight="1" x14ac:dyDescent="0.25">
      <c r="B90" s="375">
        <v>40</v>
      </c>
      <c r="C90" s="376"/>
      <c r="D90" s="367" t="s">
        <v>2466</v>
      </c>
      <c r="E90" s="368"/>
      <c r="F90" s="190" t="s">
        <v>2737</v>
      </c>
      <c r="G90" s="369">
        <v>4100116475</v>
      </c>
      <c r="H90" s="370"/>
      <c r="I90" s="371" t="s">
        <v>2467</v>
      </c>
      <c r="J90" s="372"/>
      <c r="K90" s="369" t="s">
        <v>53</v>
      </c>
      <c r="L90" s="368"/>
      <c r="M90" s="7" t="s">
        <v>387</v>
      </c>
      <c r="N90" s="11"/>
      <c r="O90" s="81">
        <v>6.62</v>
      </c>
      <c r="P90" s="60">
        <v>10</v>
      </c>
    </row>
    <row r="91" spans="2:16" ht="15" x14ac:dyDescent="0.25">
      <c r="B91" s="418" t="s">
        <v>57</v>
      </c>
      <c r="C91" s="409"/>
      <c r="D91" s="50"/>
      <c r="E91" s="61"/>
      <c r="F91" s="61"/>
      <c r="G91" s="50"/>
      <c r="H91" s="62"/>
      <c r="I91" s="63"/>
      <c r="J91" s="62"/>
      <c r="K91" s="50"/>
      <c r="L91" s="61"/>
      <c r="M91" s="8"/>
      <c r="N91" s="8"/>
      <c r="O91" s="170">
        <f>SUM(O92:O109)+11.24</f>
        <v>113.4</v>
      </c>
      <c r="P91" s="60"/>
    </row>
    <row r="92" spans="2:16" ht="15" customHeight="1" x14ac:dyDescent="0.25">
      <c r="B92" s="375">
        <v>41</v>
      </c>
      <c r="C92" s="376"/>
      <c r="D92" s="367" t="s">
        <v>2466</v>
      </c>
      <c r="E92" s="368"/>
      <c r="F92" s="190" t="s">
        <v>2737</v>
      </c>
      <c r="G92" s="369">
        <v>4100116475</v>
      </c>
      <c r="H92" s="370"/>
      <c r="I92" s="371" t="s">
        <v>2467</v>
      </c>
      <c r="J92" s="372"/>
      <c r="K92" s="369" t="s">
        <v>53</v>
      </c>
      <c r="L92" s="368"/>
      <c r="M92" s="7" t="s">
        <v>387</v>
      </c>
      <c r="N92" s="11"/>
      <c r="O92" s="81">
        <v>6.62</v>
      </c>
      <c r="P92" s="60">
        <v>10</v>
      </c>
    </row>
    <row r="93" spans="2:16" ht="15" customHeight="1" x14ac:dyDescent="0.25">
      <c r="B93" s="375">
        <v>42</v>
      </c>
      <c r="C93" s="376"/>
      <c r="D93" s="367" t="s">
        <v>2466</v>
      </c>
      <c r="E93" s="368"/>
      <c r="F93" s="190" t="s">
        <v>2737</v>
      </c>
      <c r="G93" s="369">
        <v>4100116475</v>
      </c>
      <c r="H93" s="370"/>
      <c r="I93" s="371" t="s">
        <v>2467</v>
      </c>
      <c r="J93" s="372"/>
      <c r="K93" s="369" t="s">
        <v>53</v>
      </c>
      <c r="L93" s="368"/>
      <c r="M93" s="7" t="s">
        <v>387</v>
      </c>
      <c r="N93" s="11"/>
      <c r="O93" s="81">
        <v>6.62</v>
      </c>
      <c r="P93" s="60">
        <v>10</v>
      </c>
    </row>
    <row r="94" spans="2:16" ht="15" customHeight="1" x14ac:dyDescent="0.25">
      <c r="B94" s="375">
        <v>43</v>
      </c>
      <c r="C94" s="376"/>
      <c r="D94" s="367" t="s">
        <v>2466</v>
      </c>
      <c r="E94" s="368"/>
      <c r="F94" s="190" t="s">
        <v>2737</v>
      </c>
      <c r="G94" s="369">
        <v>4100116475</v>
      </c>
      <c r="H94" s="370"/>
      <c r="I94" s="371" t="s">
        <v>2467</v>
      </c>
      <c r="J94" s="372"/>
      <c r="K94" s="369" t="s">
        <v>53</v>
      </c>
      <c r="L94" s="368"/>
      <c r="M94" s="7" t="s">
        <v>387</v>
      </c>
      <c r="N94" s="11"/>
      <c r="O94" s="81">
        <v>6.62</v>
      </c>
      <c r="P94" s="60">
        <v>10</v>
      </c>
    </row>
    <row r="95" spans="2:16" ht="15" customHeight="1" x14ac:dyDescent="0.25">
      <c r="B95" s="375">
        <v>44</v>
      </c>
      <c r="C95" s="376"/>
      <c r="D95" s="367" t="s">
        <v>2466</v>
      </c>
      <c r="E95" s="368"/>
      <c r="F95" s="190" t="s">
        <v>2737</v>
      </c>
      <c r="G95" s="369">
        <v>4100116475</v>
      </c>
      <c r="H95" s="370"/>
      <c r="I95" s="371" t="s">
        <v>2467</v>
      </c>
      <c r="J95" s="372"/>
      <c r="K95" s="369" t="s">
        <v>53</v>
      </c>
      <c r="L95" s="368"/>
      <c r="M95" s="7" t="s">
        <v>387</v>
      </c>
      <c r="N95" s="11"/>
      <c r="O95" s="81">
        <v>6.62</v>
      </c>
      <c r="P95" s="60">
        <v>10</v>
      </c>
    </row>
    <row r="96" spans="2:16" ht="15" customHeight="1" x14ac:dyDescent="0.25">
      <c r="B96" s="375">
        <v>45</v>
      </c>
      <c r="C96" s="376"/>
      <c r="D96" s="367" t="s">
        <v>2466</v>
      </c>
      <c r="E96" s="368"/>
      <c r="F96" s="190" t="s">
        <v>2737</v>
      </c>
      <c r="G96" s="369">
        <v>4100116475</v>
      </c>
      <c r="H96" s="370"/>
      <c r="I96" s="371" t="s">
        <v>2467</v>
      </c>
      <c r="J96" s="372"/>
      <c r="K96" s="369" t="s">
        <v>53</v>
      </c>
      <c r="L96" s="368"/>
      <c r="M96" s="7" t="s">
        <v>387</v>
      </c>
      <c r="N96" s="11"/>
      <c r="O96" s="81">
        <v>6.62</v>
      </c>
      <c r="P96" s="60">
        <v>10</v>
      </c>
    </row>
    <row r="97" spans="2:16" ht="15" customHeight="1" x14ac:dyDescent="0.25">
      <c r="B97" s="375">
        <v>46</v>
      </c>
      <c r="C97" s="376"/>
      <c r="D97" s="367" t="s">
        <v>2466</v>
      </c>
      <c r="E97" s="368"/>
      <c r="F97" s="190" t="s">
        <v>2737</v>
      </c>
      <c r="G97" s="369">
        <v>4100116475</v>
      </c>
      <c r="H97" s="370"/>
      <c r="I97" s="371" t="s">
        <v>2467</v>
      </c>
      <c r="J97" s="372"/>
      <c r="K97" s="369" t="s">
        <v>53</v>
      </c>
      <c r="L97" s="368"/>
      <c r="M97" s="7" t="s">
        <v>387</v>
      </c>
      <c r="N97" s="11"/>
      <c r="O97" s="81">
        <v>6.62</v>
      </c>
      <c r="P97" s="60">
        <v>10</v>
      </c>
    </row>
    <row r="98" spans="2:16" ht="15" customHeight="1" x14ac:dyDescent="0.25">
      <c r="B98" s="375">
        <v>47</v>
      </c>
      <c r="C98" s="376"/>
      <c r="D98" s="367" t="s">
        <v>2466</v>
      </c>
      <c r="E98" s="368"/>
      <c r="F98" s="190" t="s">
        <v>2737</v>
      </c>
      <c r="G98" s="369">
        <v>4100116475</v>
      </c>
      <c r="H98" s="370"/>
      <c r="I98" s="371" t="s">
        <v>2467</v>
      </c>
      <c r="J98" s="372"/>
      <c r="K98" s="369" t="s">
        <v>53</v>
      </c>
      <c r="L98" s="368"/>
      <c r="M98" s="7" t="s">
        <v>387</v>
      </c>
      <c r="N98" s="11"/>
      <c r="O98" s="81">
        <v>6.62</v>
      </c>
      <c r="P98" s="60">
        <v>10</v>
      </c>
    </row>
    <row r="99" spans="2:16" ht="15" customHeight="1" x14ac:dyDescent="0.25">
      <c r="B99" s="375">
        <v>48</v>
      </c>
      <c r="C99" s="376"/>
      <c r="D99" s="367" t="s">
        <v>2466</v>
      </c>
      <c r="E99" s="368"/>
      <c r="F99" s="190" t="s">
        <v>2737</v>
      </c>
      <c r="G99" s="369">
        <v>4100116475</v>
      </c>
      <c r="H99" s="370"/>
      <c r="I99" s="371" t="s">
        <v>2467</v>
      </c>
      <c r="J99" s="372"/>
      <c r="K99" s="369" t="s">
        <v>53</v>
      </c>
      <c r="L99" s="368"/>
      <c r="M99" s="7" t="s">
        <v>387</v>
      </c>
      <c r="N99" s="11"/>
      <c r="O99" s="81">
        <v>6.62</v>
      </c>
      <c r="P99" s="60">
        <v>10</v>
      </c>
    </row>
    <row r="100" spans="2:16" ht="15" customHeight="1" x14ac:dyDescent="0.25">
      <c r="B100" s="375">
        <v>49</v>
      </c>
      <c r="C100" s="376"/>
      <c r="D100" s="367" t="s">
        <v>2466</v>
      </c>
      <c r="E100" s="368"/>
      <c r="F100" s="190" t="s">
        <v>2737</v>
      </c>
      <c r="G100" s="369">
        <v>4100116475</v>
      </c>
      <c r="H100" s="370"/>
      <c r="I100" s="371" t="s">
        <v>2467</v>
      </c>
      <c r="J100" s="372"/>
      <c r="K100" s="369" t="s">
        <v>53</v>
      </c>
      <c r="L100" s="368"/>
      <c r="M100" s="7" t="s">
        <v>387</v>
      </c>
      <c r="N100" s="11"/>
      <c r="O100" s="81">
        <v>6.62</v>
      </c>
      <c r="P100" s="60">
        <v>10</v>
      </c>
    </row>
    <row r="101" spans="2:16" ht="15" customHeight="1" x14ac:dyDescent="0.25">
      <c r="B101" s="375">
        <v>50</v>
      </c>
      <c r="C101" s="376"/>
      <c r="D101" s="367" t="s">
        <v>2466</v>
      </c>
      <c r="E101" s="368"/>
      <c r="F101" s="190" t="s">
        <v>2737</v>
      </c>
      <c r="G101" s="369">
        <v>4100116475</v>
      </c>
      <c r="H101" s="370"/>
      <c r="I101" s="371" t="s">
        <v>2467</v>
      </c>
      <c r="J101" s="372"/>
      <c r="K101" s="369" t="s">
        <v>53</v>
      </c>
      <c r="L101" s="368"/>
      <c r="M101" s="7" t="s">
        <v>387</v>
      </c>
      <c r="N101" s="11"/>
      <c r="O101" s="81">
        <v>6.62</v>
      </c>
      <c r="P101" s="60">
        <v>10</v>
      </c>
    </row>
    <row r="102" spans="2:16" ht="15" customHeight="1" x14ac:dyDescent="0.25">
      <c r="B102" s="375">
        <v>51</v>
      </c>
      <c r="C102" s="376"/>
      <c r="D102" s="367" t="s">
        <v>2466</v>
      </c>
      <c r="E102" s="368"/>
      <c r="F102" s="190" t="s">
        <v>2737</v>
      </c>
      <c r="G102" s="369">
        <v>4100116475</v>
      </c>
      <c r="H102" s="370"/>
      <c r="I102" s="371" t="s">
        <v>2467</v>
      </c>
      <c r="J102" s="372"/>
      <c r="K102" s="369" t="s">
        <v>53</v>
      </c>
      <c r="L102" s="368"/>
      <c r="M102" s="7" t="s">
        <v>387</v>
      </c>
      <c r="N102" s="11"/>
      <c r="O102" s="81">
        <v>6.62</v>
      </c>
      <c r="P102" s="60">
        <v>10</v>
      </c>
    </row>
    <row r="103" spans="2:16" ht="15" customHeight="1" x14ac:dyDescent="0.25">
      <c r="B103" s="375">
        <v>52</v>
      </c>
      <c r="C103" s="376"/>
      <c r="D103" s="367" t="s">
        <v>2466</v>
      </c>
      <c r="E103" s="368"/>
      <c r="F103" s="190" t="s">
        <v>2737</v>
      </c>
      <c r="G103" s="369">
        <v>4100116475</v>
      </c>
      <c r="H103" s="370"/>
      <c r="I103" s="371" t="s">
        <v>2467</v>
      </c>
      <c r="J103" s="372"/>
      <c r="K103" s="369" t="s">
        <v>53</v>
      </c>
      <c r="L103" s="368"/>
      <c r="M103" s="7" t="s">
        <v>387</v>
      </c>
      <c r="N103" s="11"/>
      <c r="O103" s="81">
        <v>6.62</v>
      </c>
      <c r="P103" s="60">
        <v>10</v>
      </c>
    </row>
    <row r="104" spans="2:16" ht="15" customHeight="1" x14ac:dyDescent="0.25">
      <c r="B104" s="375">
        <v>53</v>
      </c>
      <c r="C104" s="376"/>
      <c r="D104" s="367" t="s">
        <v>2466</v>
      </c>
      <c r="E104" s="368"/>
      <c r="F104" s="190" t="s">
        <v>2737</v>
      </c>
      <c r="G104" s="369">
        <v>4100116475</v>
      </c>
      <c r="H104" s="370"/>
      <c r="I104" s="371" t="s">
        <v>2467</v>
      </c>
      <c r="J104" s="372"/>
      <c r="K104" s="369" t="s">
        <v>53</v>
      </c>
      <c r="L104" s="368"/>
      <c r="M104" s="7" t="s">
        <v>387</v>
      </c>
      <c r="N104" s="11"/>
      <c r="O104" s="81">
        <v>6.62</v>
      </c>
      <c r="P104" s="60">
        <v>10</v>
      </c>
    </row>
    <row r="105" spans="2:16" ht="15" customHeight="1" x14ac:dyDescent="0.25">
      <c r="B105" s="375">
        <v>54</v>
      </c>
      <c r="C105" s="376"/>
      <c r="D105" s="367" t="s">
        <v>2466</v>
      </c>
      <c r="E105" s="368"/>
      <c r="F105" s="190" t="s">
        <v>2737</v>
      </c>
      <c r="G105" s="369">
        <v>4100116475</v>
      </c>
      <c r="H105" s="370"/>
      <c r="I105" s="371" t="s">
        <v>2467</v>
      </c>
      <c r="J105" s="372"/>
      <c r="K105" s="369" t="s">
        <v>53</v>
      </c>
      <c r="L105" s="368"/>
      <c r="M105" s="7" t="s">
        <v>387</v>
      </c>
      <c r="N105" s="11"/>
      <c r="O105" s="81">
        <v>6.62</v>
      </c>
      <c r="P105" s="60">
        <v>10</v>
      </c>
    </row>
    <row r="106" spans="2:16" ht="15" customHeight="1" x14ac:dyDescent="0.25">
      <c r="B106" s="375">
        <v>55</v>
      </c>
      <c r="C106" s="376"/>
      <c r="D106" s="367" t="s">
        <v>2466</v>
      </c>
      <c r="E106" s="368"/>
      <c r="F106" s="190" t="s">
        <v>2737</v>
      </c>
      <c r="G106" s="369">
        <v>4100116475</v>
      </c>
      <c r="H106" s="370"/>
      <c r="I106" s="371" t="s">
        <v>2467</v>
      </c>
      <c r="J106" s="372"/>
      <c r="K106" s="369" t="s">
        <v>53</v>
      </c>
      <c r="L106" s="368"/>
      <c r="M106" s="7" t="s">
        <v>387</v>
      </c>
      <c r="N106" s="11"/>
      <c r="O106" s="81">
        <v>6.62</v>
      </c>
      <c r="P106" s="60">
        <v>10</v>
      </c>
    </row>
    <row r="107" spans="2:16" ht="15" customHeight="1" x14ac:dyDescent="0.25">
      <c r="B107" s="378">
        <v>56</v>
      </c>
      <c r="C107" s="379"/>
      <c r="D107" s="367" t="s">
        <v>2664</v>
      </c>
      <c r="E107" s="368"/>
      <c r="F107" s="190" t="s">
        <v>2737</v>
      </c>
      <c r="G107" s="369">
        <v>4100116716</v>
      </c>
      <c r="H107" s="370"/>
      <c r="I107" s="371" t="s">
        <v>2663</v>
      </c>
      <c r="J107" s="372"/>
      <c r="K107" s="369" t="s">
        <v>53</v>
      </c>
      <c r="L107" s="368"/>
      <c r="M107" s="7" t="s">
        <v>387</v>
      </c>
      <c r="N107" s="11"/>
      <c r="O107" s="82">
        <v>2.86</v>
      </c>
      <c r="P107" s="60">
        <v>8</v>
      </c>
    </row>
    <row r="108" spans="2:16" ht="15" customHeight="1" x14ac:dyDescent="0.25">
      <c r="B108" s="416"/>
      <c r="C108" s="417"/>
      <c r="D108" s="367" t="s">
        <v>2666</v>
      </c>
      <c r="E108" s="368"/>
      <c r="F108" s="190" t="s">
        <v>2737</v>
      </c>
      <c r="G108" s="369">
        <v>4100116717</v>
      </c>
      <c r="H108" s="370"/>
      <c r="I108" s="371" t="s">
        <v>2667</v>
      </c>
      <c r="J108" s="372"/>
      <c r="K108" s="369" t="s">
        <v>53</v>
      </c>
      <c r="L108" s="368"/>
      <c r="M108" s="7" t="s">
        <v>387</v>
      </c>
      <c r="N108" s="11" t="s">
        <v>652</v>
      </c>
      <c r="O108" s="83"/>
      <c r="P108" s="60">
        <v>4</v>
      </c>
    </row>
    <row r="109" spans="2:16" ht="15" customHeight="1" x14ac:dyDescent="0.25">
      <c r="B109" s="365"/>
      <c r="C109" s="366"/>
      <c r="D109" s="367" t="s">
        <v>2666</v>
      </c>
      <c r="E109" s="368"/>
      <c r="F109" s="190" t="s">
        <v>2737</v>
      </c>
      <c r="G109" s="369">
        <v>4100116717</v>
      </c>
      <c r="H109" s="370"/>
      <c r="I109" s="371" t="s">
        <v>2667</v>
      </c>
      <c r="J109" s="372"/>
      <c r="K109" s="369" t="s">
        <v>53</v>
      </c>
      <c r="L109" s="368"/>
      <c r="M109" s="7" t="s">
        <v>387</v>
      </c>
      <c r="N109" s="11" t="s">
        <v>650</v>
      </c>
      <c r="O109" s="84"/>
      <c r="P109" s="60">
        <v>5</v>
      </c>
    </row>
    <row r="110" spans="2:16" ht="15" customHeight="1" x14ac:dyDescent="0.25">
      <c r="B110" s="365"/>
      <c r="C110" s="366"/>
      <c r="D110" s="351"/>
      <c r="E110" s="352"/>
      <c r="F110" s="190"/>
      <c r="G110" s="355"/>
      <c r="H110" s="354"/>
      <c r="I110" s="391"/>
      <c r="J110" s="370"/>
      <c r="K110" s="355"/>
      <c r="L110" s="352"/>
      <c r="M110" s="27"/>
      <c r="N110" s="24"/>
      <c r="O110" s="84"/>
      <c r="P110" s="109"/>
    </row>
    <row r="111" spans="2:16" ht="15" x14ac:dyDescent="0.25">
      <c r="B111" s="20"/>
      <c r="C111" s="45"/>
      <c r="D111" s="168"/>
      <c r="E111" s="41"/>
      <c r="F111" s="41"/>
      <c r="G111" s="41"/>
      <c r="H111" s="41"/>
      <c r="I111" s="41"/>
      <c r="K111" s="20"/>
      <c r="L111" s="45"/>
      <c r="M111" s="1"/>
      <c r="N111" s="1"/>
      <c r="O111" s="169">
        <f>SUM(O18:O30)+SUM(O32:O69)+SUM(O71:O90)+SUM(O92:O109)</f>
        <v>506.26000000000005</v>
      </c>
    </row>
    <row r="112" spans="2:16" ht="15.75" x14ac:dyDescent="0.25">
      <c r="B112" s="356" t="s">
        <v>29</v>
      </c>
      <c r="C112" s="356"/>
      <c r="D112" s="356"/>
      <c r="E112" s="356"/>
      <c r="F112" s="356"/>
      <c r="G112" s="356"/>
      <c r="H112" s="356"/>
      <c r="I112" s="356"/>
      <c r="J112" s="356"/>
      <c r="K112" s="356"/>
      <c r="L112" s="356"/>
      <c r="M112" s="356"/>
      <c r="N112" s="79"/>
      <c r="O112" s="75"/>
      <c r="P112" s="73">
        <f>SUM(P18:P110)</f>
        <v>1158</v>
      </c>
    </row>
    <row r="113" spans="2:15" ht="15" x14ac:dyDescent="0.25">
      <c r="B113" s="20"/>
      <c r="C113" s="45"/>
      <c r="D113" s="20"/>
      <c r="E113" s="45"/>
      <c r="F113" s="45"/>
      <c r="G113" s="20"/>
      <c r="I113" s="3"/>
      <c r="K113" s="20"/>
      <c r="L113" s="45"/>
      <c r="M113" s="1"/>
      <c r="N113" s="1"/>
      <c r="O113" s="86"/>
    </row>
    <row r="114" spans="2:15" ht="15" customHeight="1" x14ac:dyDescent="0.25">
      <c r="B114" s="1"/>
      <c r="C114" s="1"/>
      <c r="D114" s="1" t="s">
        <v>49</v>
      </c>
      <c r="E114" s="1" t="s">
        <v>2747</v>
      </c>
      <c r="I114" s="1"/>
      <c r="J114" s="1"/>
      <c r="K114" s="1"/>
      <c r="L114" s="1"/>
      <c r="M114" s="1"/>
      <c r="N114" s="1"/>
      <c r="O114" s="1"/>
    </row>
    <row r="115" spans="2:15" ht="15" x14ac:dyDescent="0.25">
      <c r="B115" s="1"/>
      <c r="C115" s="1"/>
      <c r="D115" s="1" t="s">
        <v>2748</v>
      </c>
      <c r="E115" s="23"/>
      <c r="F115" s="23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" x14ac:dyDescent="0.25">
      <c r="B116" s="1"/>
      <c r="C116" s="1"/>
      <c r="D116" s="1" t="s">
        <v>2738</v>
      </c>
      <c r="E116" s="3"/>
      <c r="F116" s="3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" x14ac:dyDescent="0.25">
      <c r="B117" s="1"/>
      <c r="C117" s="1"/>
      <c r="D117" s="1" t="s">
        <v>2749</v>
      </c>
      <c r="E117" s="23"/>
      <c r="F117" s="23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" x14ac:dyDescent="0.25">
      <c r="B118" s="1"/>
      <c r="C118" s="1"/>
      <c r="D118" s="1" t="s">
        <v>2739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2:15" ht="15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2:15" ht="15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2:15" ht="15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2:15" ht="15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2:15" ht="15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5" ht="1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5" ht="1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5" ht="1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5" ht="1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385" ht="8.25" customHeight="1" x14ac:dyDescent="0.2"/>
    <row r="387" ht="8.25" customHeight="1" x14ac:dyDescent="0.2"/>
    <row r="389" ht="9" customHeight="1" x14ac:dyDescent="0.2"/>
    <row r="391" ht="7.5" customHeight="1" x14ac:dyDescent="0.2"/>
    <row r="393" ht="6.75" customHeight="1" x14ac:dyDescent="0.2"/>
    <row r="395" ht="7.5" customHeight="1" x14ac:dyDescent="0.2"/>
    <row r="397" ht="9" customHeight="1" x14ac:dyDescent="0.2"/>
    <row r="399" ht="7.5" customHeight="1" x14ac:dyDescent="0.2"/>
    <row r="401" ht="8.25" customHeight="1" x14ac:dyDescent="0.2"/>
  </sheetData>
  <autoFilter ref="B16:P16" xr:uid="{00000000-0009-0000-0000-000020000000}">
    <filterColumn colId="0" showButton="0"/>
    <filterColumn colId="2" showButton="0"/>
    <filterColumn colId="5" showButton="0"/>
    <filterColumn colId="7" showButton="0"/>
    <filterColumn colId="9" showButton="0"/>
  </autoFilter>
  <mergeCells count="458">
    <mergeCell ref="B112:M112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B110:C110"/>
    <mergeCell ref="D110:E110"/>
    <mergeCell ref="G110:H110"/>
    <mergeCell ref="I110:J110"/>
    <mergeCell ref="K110:L110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B27:C27"/>
    <mergeCell ref="D27:E27"/>
    <mergeCell ref="G27:H27"/>
    <mergeCell ref="I27:J27"/>
    <mergeCell ref="K27:L27"/>
    <mergeCell ref="G34:H34"/>
    <mergeCell ref="I34:J34"/>
    <mergeCell ref="K34:L34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F12:G12"/>
    <mergeCell ref="N14:O14"/>
    <mergeCell ref="B16:C16"/>
    <mergeCell ref="D16:E16"/>
    <mergeCell ref="G16:H16"/>
    <mergeCell ref="I16:J16"/>
    <mergeCell ref="K16:L16"/>
    <mergeCell ref="K20:L20"/>
    <mergeCell ref="B17:C17"/>
    <mergeCell ref="B18:C18"/>
    <mergeCell ref="D18:E18"/>
    <mergeCell ref="G18:H18"/>
    <mergeCell ref="I18:J18"/>
    <mergeCell ref="B19:C19"/>
    <mergeCell ref="D19:E19"/>
    <mergeCell ref="G19:H19"/>
    <mergeCell ref="I19:J19"/>
    <mergeCell ref="K19:L19"/>
    <mergeCell ref="K18:L18"/>
    <mergeCell ref="B20:C20"/>
    <mergeCell ref="D20:E20"/>
    <mergeCell ref="G20:H20"/>
    <mergeCell ref="I20:J2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65:C65"/>
    <mergeCell ref="D65:E65"/>
    <mergeCell ref="G65:H65"/>
    <mergeCell ref="I65:J65"/>
    <mergeCell ref="K65:L65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7:C67"/>
    <mergeCell ref="D67:E67"/>
    <mergeCell ref="G67:H67"/>
    <mergeCell ref="I67:J67"/>
    <mergeCell ref="K67:L67"/>
    <mergeCell ref="B66:C66"/>
    <mergeCell ref="D66:E66"/>
    <mergeCell ref="G66:H66"/>
    <mergeCell ref="I66:J66"/>
    <mergeCell ref="K66:L66"/>
    <mergeCell ref="B70:C70"/>
    <mergeCell ref="B68:C68"/>
    <mergeCell ref="D68:E68"/>
    <mergeCell ref="G68:H68"/>
    <mergeCell ref="I68:J68"/>
    <mergeCell ref="K68:L68"/>
    <mergeCell ref="B69:C69"/>
    <mergeCell ref="D69:E69"/>
    <mergeCell ref="G69:H69"/>
    <mergeCell ref="I69:J69"/>
    <mergeCell ref="K69:L69"/>
    <mergeCell ref="D72:E72"/>
    <mergeCell ref="G72:H72"/>
    <mergeCell ref="I72:J72"/>
    <mergeCell ref="K72:L72"/>
    <mergeCell ref="D73:E73"/>
    <mergeCell ref="G73:H73"/>
    <mergeCell ref="I73:J73"/>
    <mergeCell ref="K73:L73"/>
    <mergeCell ref="B71:C71"/>
    <mergeCell ref="D71:E71"/>
    <mergeCell ref="G71:H71"/>
    <mergeCell ref="I71:J71"/>
    <mergeCell ref="K71:L71"/>
    <mergeCell ref="D74:E74"/>
    <mergeCell ref="G74:H74"/>
    <mergeCell ref="I74:J74"/>
    <mergeCell ref="K74:L74"/>
    <mergeCell ref="B75:C75"/>
    <mergeCell ref="D75:E75"/>
    <mergeCell ref="G75:H75"/>
    <mergeCell ref="I75:J75"/>
    <mergeCell ref="K75:L75"/>
    <mergeCell ref="B76:C76"/>
    <mergeCell ref="D76:E76"/>
    <mergeCell ref="G76:H76"/>
    <mergeCell ref="I76:J76"/>
    <mergeCell ref="K76:L76"/>
    <mergeCell ref="B77:C77"/>
    <mergeCell ref="D77:E77"/>
    <mergeCell ref="G77:H77"/>
    <mergeCell ref="I77:J77"/>
    <mergeCell ref="K77:L77"/>
    <mergeCell ref="B78:C78"/>
    <mergeCell ref="D78:E78"/>
    <mergeCell ref="G78:H78"/>
    <mergeCell ref="I78:J78"/>
    <mergeCell ref="K78:L78"/>
    <mergeCell ref="B79:C79"/>
    <mergeCell ref="D79:E79"/>
    <mergeCell ref="G79:H79"/>
    <mergeCell ref="I79:J79"/>
    <mergeCell ref="K79:L79"/>
    <mergeCell ref="B80:C80"/>
    <mergeCell ref="D80:E80"/>
    <mergeCell ref="G80:H80"/>
    <mergeCell ref="I80:J80"/>
    <mergeCell ref="K80:L80"/>
    <mergeCell ref="B81:C81"/>
    <mergeCell ref="D81:E81"/>
    <mergeCell ref="G81:H81"/>
    <mergeCell ref="I81:J81"/>
    <mergeCell ref="K81:L81"/>
    <mergeCell ref="B82:C82"/>
    <mergeCell ref="D82:E82"/>
    <mergeCell ref="G82:H82"/>
    <mergeCell ref="I82:J82"/>
    <mergeCell ref="K82:L82"/>
    <mergeCell ref="B83:C83"/>
    <mergeCell ref="D83:E83"/>
    <mergeCell ref="G83:H83"/>
    <mergeCell ref="I83:J83"/>
    <mergeCell ref="K83:L83"/>
    <mergeCell ref="D84:E84"/>
    <mergeCell ref="G84:H84"/>
    <mergeCell ref="I84:J84"/>
    <mergeCell ref="K84:L84"/>
    <mergeCell ref="B85:C85"/>
    <mergeCell ref="D85:E85"/>
    <mergeCell ref="G85:H85"/>
    <mergeCell ref="I85:J85"/>
    <mergeCell ref="K85:L85"/>
    <mergeCell ref="B86:C86"/>
    <mergeCell ref="D86:E86"/>
    <mergeCell ref="G86:H86"/>
    <mergeCell ref="I86:J86"/>
    <mergeCell ref="K86:L86"/>
    <mergeCell ref="B87:C87"/>
    <mergeCell ref="D87:E87"/>
    <mergeCell ref="G87:H87"/>
    <mergeCell ref="I87:J87"/>
    <mergeCell ref="K87:L87"/>
    <mergeCell ref="B90:C90"/>
    <mergeCell ref="D90:E90"/>
    <mergeCell ref="G90:H90"/>
    <mergeCell ref="I90:J90"/>
    <mergeCell ref="K90:L90"/>
    <mergeCell ref="B91:C91"/>
    <mergeCell ref="B88:C88"/>
    <mergeCell ref="D88:E88"/>
    <mergeCell ref="G88:H88"/>
    <mergeCell ref="I88:J88"/>
    <mergeCell ref="K88:L88"/>
    <mergeCell ref="B89:C89"/>
    <mergeCell ref="D89:E89"/>
    <mergeCell ref="G89:H89"/>
    <mergeCell ref="I89:J89"/>
    <mergeCell ref="K89:L89"/>
    <mergeCell ref="B92:C92"/>
    <mergeCell ref="D92:E92"/>
    <mergeCell ref="G92:H92"/>
    <mergeCell ref="I92:J92"/>
    <mergeCell ref="K92:L92"/>
    <mergeCell ref="B93:C93"/>
    <mergeCell ref="D93:E93"/>
    <mergeCell ref="G93:H93"/>
    <mergeCell ref="I93:J93"/>
    <mergeCell ref="K93:L93"/>
    <mergeCell ref="B94:C94"/>
    <mergeCell ref="D94:E94"/>
    <mergeCell ref="G94:H94"/>
    <mergeCell ref="I94:J94"/>
    <mergeCell ref="K94:L94"/>
    <mergeCell ref="B95:C95"/>
    <mergeCell ref="D95:E95"/>
    <mergeCell ref="G95:H95"/>
    <mergeCell ref="I95:J95"/>
    <mergeCell ref="K95:L95"/>
    <mergeCell ref="B96:C96"/>
    <mergeCell ref="D96:E96"/>
    <mergeCell ref="G96:H96"/>
    <mergeCell ref="I96:J96"/>
    <mergeCell ref="K96:L96"/>
    <mergeCell ref="B97:C97"/>
    <mergeCell ref="D97:E97"/>
    <mergeCell ref="G97:H97"/>
    <mergeCell ref="I97:J97"/>
    <mergeCell ref="K97:L97"/>
    <mergeCell ref="B98:C98"/>
    <mergeCell ref="D98:E98"/>
    <mergeCell ref="G98:H98"/>
    <mergeCell ref="I98:J98"/>
    <mergeCell ref="K98:L98"/>
    <mergeCell ref="B99:C99"/>
    <mergeCell ref="D99:E99"/>
    <mergeCell ref="G99:H99"/>
    <mergeCell ref="I99:J99"/>
    <mergeCell ref="K99:L99"/>
    <mergeCell ref="B100:C100"/>
    <mergeCell ref="D100:E100"/>
    <mergeCell ref="G100:H100"/>
    <mergeCell ref="I100:J100"/>
    <mergeCell ref="K100:L100"/>
    <mergeCell ref="B101:C101"/>
    <mergeCell ref="D101:E101"/>
    <mergeCell ref="G101:H101"/>
    <mergeCell ref="I101:J101"/>
    <mergeCell ref="K101:L101"/>
    <mergeCell ref="B102:C102"/>
    <mergeCell ref="D102:E102"/>
    <mergeCell ref="G102:H102"/>
    <mergeCell ref="I102:J102"/>
    <mergeCell ref="K102:L102"/>
    <mergeCell ref="B103:C103"/>
    <mergeCell ref="D103:E103"/>
    <mergeCell ref="G103:H103"/>
    <mergeCell ref="I103:J103"/>
    <mergeCell ref="K103:L103"/>
    <mergeCell ref="B104:C104"/>
    <mergeCell ref="D104:E104"/>
    <mergeCell ref="G104:H104"/>
    <mergeCell ref="I104:J104"/>
    <mergeCell ref="K104:L104"/>
    <mergeCell ref="B105:C105"/>
    <mergeCell ref="D105:E105"/>
    <mergeCell ref="G105:H105"/>
    <mergeCell ref="I105:J105"/>
    <mergeCell ref="K105:L105"/>
    <mergeCell ref="B106:C106"/>
    <mergeCell ref="D106:E106"/>
    <mergeCell ref="G106:H106"/>
    <mergeCell ref="I106:J106"/>
    <mergeCell ref="K106:L106"/>
    <mergeCell ref="B107:C107"/>
    <mergeCell ref="D107:E107"/>
    <mergeCell ref="G107:H107"/>
    <mergeCell ref="I107:J107"/>
    <mergeCell ref="K107:L107"/>
    <mergeCell ref="B108:C108"/>
    <mergeCell ref="D108:E108"/>
    <mergeCell ref="G108:H108"/>
    <mergeCell ref="I108:J108"/>
    <mergeCell ref="K108:L108"/>
    <mergeCell ref="B109:C109"/>
    <mergeCell ref="D109:E109"/>
    <mergeCell ref="G109:H109"/>
    <mergeCell ref="I109:J109"/>
    <mergeCell ref="K109:L109"/>
  </mergeCells>
  <hyperlinks>
    <hyperlink ref="N4" r:id="rId1" xr:uid="{00000000-0004-0000-2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334"/>
  <sheetViews>
    <sheetView topLeftCell="A20" workbookViewId="0">
      <selection activeCell="D55" sqref="D5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2729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250086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SUM(O18:O48)+9.06</f>
        <v>51.739999999999995</v>
      </c>
      <c r="P17" s="60"/>
    </row>
    <row r="18" spans="1:16" ht="15" x14ac:dyDescent="0.25">
      <c r="A18" s="1"/>
      <c r="B18" s="378">
        <v>1</v>
      </c>
      <c r="C18" s="379"/>
      <c r="D18" s="367" t="s">
        <v>2214</v>
      </c>
      <c r="E18" s="368"/>
      <c r="F18" s="124" t="s">
        <v>2735</v>
      </c>
      <c r="G18" s="369">
        <v>4100116441</v>
      </c>
      <c r="H18" s="370"/>
      <c r="I18" s="371" t="s">
        <v>1904</v>
      </c>
      <c r="J18" s="372"/>
      <c r="K18" s="369" t="s">
        <v>1009</v>
      </c>
      <c r="L18" s="368"/>
      <c r="M18" s="7" t="s">
        <v>387</v>
      </c>
      <c r="N18" s="8"/>
      <c r="O18" s="82">
        <v>11.02</v>
      </c>
      <c r="P18" s="60">
        <v>10</v>
      </c>
    </row>
    <row r="19" spans="1:16" ht="15" customHeight="1" x14ac:dyDescent="0.25">
      <c r="B19" s="416"/>
      <c r="C19" s="417"/>
      <c r="D19" s="367" t="s">
        <v>1377</v>
      </c>
      <c r="E19" s="368"/>
      <c r="F19" s="9" t="s">
        <v>2735</v>
      </c>
      <c r="G19" s="369">
        <v>4100116442</v>
      </c>
      <c r="H19" s="370"/>
      <c r="I19" s="371" t="s">
        <v>1467</v>
      </c>
      <c r="J19" s="372"/>
      <c r="K19" s="369" t="s">
        <v>1009</v>
      </c>
      <c r="L19" s="368"/>
      <c r="M19" s="7" t="s">
        <v>387</v>
      </c>
      <c r="N19" s="8">
        <v>75</v>
      </c>
      <c r="O19" s="83"/>
      <c r="P19" s="60">
        <v>4</v>
      </c>
    </row>
    <row r="20" spans="1:16" ht="15" customHeight="1" x14ac:dyDescent="0.25">
      <c r="B20" s="416"/>
      <c r="C20" s="417"/>
      <c r="D20" s="367" t="s">
        <v>1377</v>
      </c>
      <c r="E20" s="368"/>
      <c r="F20" s="9" t="s">
        <v>2735</v>
      </c>
      <c r="G20" s="369">
        <v>4100116442</v>
      </c>
      <c r="H20" s="370"/>
      <c r="I20" s="371" t="s">
        <v>1467</v>
      </c>
      <c r="J20" s="372"/>
      <c r="K20" s="369" t="s">
        <v>1009</v>
      </c>
      <c r="L20" s="368"/>
      <c r="M20" s="7" t="s">
        <v>387</v>
      </c>
      <c r="N20" s="8">
        <v>80</v>
      </c>
      <c r="O20" s="83"/>
      <c r="P20" s="60">
        <v>5</v>
      </c>
    </row>
    <row r="21" spans="1:16" ht="15" customHeight="1" x14ac:dyDescent="0.25">
      <c r="B21" s="416"/>
      <c r="C21" s="417"/>
      <c r="D21" s="367" t="s">
        <v>1377</v>
      </c>
      <c r="E21" s="368"/>
      <c r="F21" s="9" t="s">
        <v>2735</v>
      </c>
      <c r="G21" s="369">
        <v>4100116442</v>
      </c>
      <c r="H21" s="370"/>
      <c r="I21" s="371" t="s">
        <v>1467</v>
      </c>
      <c r="J21" s="372"/>
      <c r="K21" s="369" t="s">
        <v>1009</v>
      </c>
      <c r="L21" s="368"/>
      <c r="M21" s="7" t="s">
        <v>387</v>
      </c>
      <c r="N21" s="8">
        <v>85</v>
      </c>
      <c r="O21" s="83"/>
      <c r="P21" s="60">
        <v>5</v>
      </c>
    </row>
    <row r="22" spans="1:16" ht="15" customHeight="1" x14ac:dyDescent="0.25">
      <c r="B22" s="416"/>
      <c r="C22" s="417"/>
      <c r="D22" s="367" t="s">
        <v>1377</v>
      </c>
      <c r="E22" s="368"/>
      <c r="F22" s="9" t="s">
        <v>2735</v>
      </c>
      <c r="G22" s="369">
        <v>4100116442</v>
      </c>
      <c r="H22" s="370"/>
      <c r="I22" s="371" t="s">
        <v>1467</v>
      </c>
      <c r="J22" s="372"/>
      <c r="K22" s="369" t="s">
        <v>1009</v>
      </c>
      <c r="L22" s="368"/>
      <c r="M22" s="7" t="s">
        <v>387</v>
      </c>
      <c r="N22" s="8">
        <v>90</v>
      </c>
      <c r="O22" s="83"/>
      <c r="P22" s="60">
        <v>3</v>
      </c>
    </row>
    <row r="23" spans="1:16" ht="15" customHeight="1" x14ac:dyDescent="0.25">
      <c r="B23" s="416"/>
      <c r="C23" s="417"/>
      <c r="D23" s="367" t="s">
        <v>1377</v>
      </c>
      <c r="E23" s="368"/>
      <c r="F23" s="9" t="s">
        <v>2735</v>
      </c>
      <c r="G23" s="369">
        <v>4100116443</v>
      </c>
      <c r="H23" s="370"/>
      <c r="I23" s="371" t="s">
        <v>1467</v>
      </c>
      <c r="J23" s="372"/>
      <c r="K23" s="369" t="s">
        <v>1009</v>
      </c>
      <c r="L23" s="368"/>
      <c r="M23" s="7" t="s">
        <v>387</v>
      </c>
      <c r="N23" s="8">
        <v>75</v>
      </c>
      <c r="O23" s="83"/>
      <c r="P23" s="60">
        <v>12</v>
      </c>
    </row>
    <row r="24" spans="1:16" ht="15" customHeight="1" x14ac:dyDescent="0.25">
      <c r="B24" s="416"/>
      <c r="C24" s="417"/>
      <c r="D24" s="367" t="s">
        <v>1377</v>
      </c>
      <c r="E24" s="368"/>
      <c r="F24" s="9" t="s">
        <v>2735</v>
      </c>
      <c r="G24" s="369">
        <v>4100116443</v>
      </c>
      <c r="H24" s="370"/>
      <c r="I24" s="371" t="s">
        <v>1467</v>
      </c>
      <c r="J24" s="372"/>
      <c r="K24" s="369" t="s">
        <v>1009</v>
      </c>
      <c r="L24" s="368"/>
      <c r="M24" s="7" t="s">
        <v>387</v>
      </c>
      <c r="N24" s="8">
        <v>80</v>
      </c>
      <c r="O24" s="83"/>
      <c r="P24" s="60">
        <v>12</v>
      </c>
    </row>
    <row r="25" spans="1:16" ht="15" customHeight="1" x14ac:dyDescent="0.25">
      <c r="B25" s="416"/>
      <c r="C25" s="417"/>
      <c r="D25" s="367" t="s">
        <v>1377</v>
      </c>
      <c r="E25" s="368"/>
      <c r="F25" s="9" t="s">
        <v>2735</v>
      </c>
      <c r="G25" s="369">
        <v>4100116443</v>
      </c>
      <c r="H25" s="370"/>
      <c r="I25" s="371" t="s">
        <v>1467</v>
      </c>
      <c r="J25" s="372"/>
      <c r="K25" s="369" t="s">
        <v>1009</v>
      </c>
      <c r="L25" s="368"/>
      <c r="M25" s="7" t="s">
        <v>387</v>
      </c>
      <c r="N25" s="8">
        <v>85</v>
      </c>
      <c r="O25" s="83"/>
      <c r="P25" s="60">
        <v>10</v>
      </c>
    </row>
    <row r="26" spans="1:16" ht="15" customHeight="1" x14ac:dyDescent="0.25">
      <c r="B26" s="416"/>
      <c r="C26" s="417"/>
      <c r="D26" s="367" t="s">
        <v>1377</v>
      </c>
      <c r="E26" s="368"/>
      <c r="F26" s="9" t="s">
        <v>2735</v>
      </c>
      <c r="G26" s="369">
        <v>4100116443</v>
      </c>
      <c r="H26" s="370"/>
      <c r="I26" s="371" t="s">
        <v>1467</v>
      </c>
      <c r="J26" s="372"/>
      <c r="K26" s="369" t="s">
        <v>1009</v>
      </c>
      <c r="L26" s="368"/>
      <c r="M26" s="7" t="s">
        <v>387</v>
      </c>
      <c r="N26" s="8">
        <v>90</v>
      </c>
      <c r="O26" s="83"/>
      <c r="P26" s="60">
        <v>5</v>
      </c>
    </row>
    <row r="27" spans="1:16" ht="15" customHeight="1" x14ac:dyDescent="0.25">
      <c r="B27" s="416"/>
      <c r="C27" s="417"/>
      <c r="D27" s="367" t="s">
        <v>1377</v>
      </c>
      <c r="E27" s="368"/>
      <c r="F27" s="9" t="s">
        <v>2735</v>
      </c>
      <c r="G27" s="369">
        <v>4100116444</v>
      </c>
      <c r="H27" s="370"/>
      <c r="I27" s="371" t="s">
        <v>1467</v>
      </c>
      <c r="J27" s="372"/>
      <c r="K27" s="369" t="s">
        <v>1009</v>
      </c>
      <c r="L27" s="368"/>
      <c r="M27" s="7" t="s">
        <v>387</v>
      </c>
      <c r="N27" s="8">
        <v>80</v>
      </c>
      <c r="O27" s="83"/>
      <c r="P27" s="60">
        <v>1</v>
      </c>
    </row>
    <row r="28" spans="1:16" ht="15" customHeight="1" x14ac:dyDescent="0.25">
      <c r="B28" s="416"/>
      <c r="C28" s="417"/>
      <c r="D28" s="367" t="s">
        <v>1377</v>
      </c>
      <c r="E28" s="368"/>
      <c r="F28" s="9" t="s">
        <v>2735</v>
      </c>
      <c r="G28" s="369">
        <v>4100116444</v>
      </c>
      <c r="H28" s="370"/>
      <c r="I28" s="371" t="s">
        <v>1467</v>
      </c>
      <c r="J28" s="372"/>
      <c r="K28" s="369" t="s">
        <v>1009</v>
      </c>
      <c r="L28" s="368"/>
      <c r="M28" s="7" t="s">
        <v>387</v>
      </c>
      <c r="N28" s="8">
        <v>85</v>
      </c>
      <c r="O28" s="83"/>
      <c r="P28" s="60">
        <v>1</v>
      </c>
    </row>
    <row r="29" spans="1:16" ht="15" customHeight="1" x14ac:dyDescent="0.25">
      <c r="B29" s="416"/>
      <c r="C29" s="417"/>
      <c r="D29" s="367" t="s">
        <v>1377</v>
      </c>
      <c r="E29" s="368"/>
      <c r="F29" s="9" t="s">
        <v>2735</v>
      </c>
      <c r="G29" s="369">
        <v>4100116444</v>
      </c>
      <c r="H29" s="370"/>
      <c r="I29" s="371" t="s">
        <v>1467</v>
      </c>
      <c r="J29" s="372"/>
      <c r="K29" s="369" t="s">
        <v>1009</v>
      </c>
      <c r="L29" s="368"/>
      <c r="M29" s="7" t="s">
        <v>387</v>
      </c>
      <c r="N29" s="8">
        <v>90</v>
      </c>
      <c r="O29" s="83"/>
      <c r="P29" s="60">
        <v>1</v>
      </c>
    </row>
    <row r="30" spans="1:16" ht="15" x14ac:dyDescent="0.25">
      <c r="A30" s="1"/>
      <c r="B30" s="378">
        <v>2</v>
      </c>
      <c r="C30" s="379"/>
      <c r="D30" s="367" t="s">
        <v>480</v>
      </c>
      <c r="E30" s="368"/>
      <c r="F30" s="124" t="s">
        <v>2735</v>
      </c>
      <c r="G30" s="369">
        <v>4100116446</v>
      </c>
      <c r="H30" s="370"/>
      <c r="I30" s="371" t="s">
        <v>1468</v>
      </c>
      <c r="J30" s="372"/>
      <c r="K30" s="369" t="s">
        <v>1009</v>
      </c>
      <c r="L30" s="368"/>
      <c r="M30" s="7" t="s">
        <v>387</v>
      </c>
      <c r="N30" s="8">
        <v>85</v>
      </c>
      <c r="O30" s="82">
        <v>11.32</v>
      </c>
      <c r="P30" s="60">
        <v>5</v>
      </c>
    </row>
    <row r="31" spans="1:16" ht="15" x14ac:dyDescent="0.25">
      <c r="A31" s="1"/>
      <c r="B31" s="40"/>
      <c r="C31" s="36"/>
      <c r="D31" s="367" t="s">
        <v>480</v>
      </c>
      <c r="E31" s="368"/>
      <c r="F31" s="124" t="s">
        <v>2735</v>
      </c>
      <c r="G31" s="369">
        <v>4100116446</v>
      </c>
      <c r="H31" s="370"/>
      <c r="I31" s="371" t="s">
        <v>1468</v>
      </c>
      <c r="J31" s="372"/>
      <c r="K31" s="369" t="s">
        <v>1009</v>
      </c>
      <c r="L31" s="368"/>
      <c r="M31" s="7" t="s">
        <v>387</v>
      </c>
      <c r="N31" s="8">
        <v>90</v>
      </c>
      <c r="O31" s="83"/>
      <c r="P31" s="60">
        <v>9</v>
      </c>
    </row>
    <row r="32" spans="1:16" ht="15" x14ac:dyDescent="0.25">
      <c r="A32" s="1"/>
      <c r="B32" s="40"/>
      <c r="C32" s="36"/>
      <c r="D32" s="367" t="s">
        <v>480</v>
      </c>
      <c r="E32" s="368"/>
      <c r="F32" s="124" t="s">
        <v>2735</v>
      </c>
      <c r="G32" s="369">
        <v>4100116446</v>
      </c>
      <c r="H32" s="370"/>
      <c r="I32" s="371" t="s">
        <v>1468</v>
      </c>
      <c r="J32" s="372"/>
      <c r="K32" s="369" t="s">
        <v>1009</v>
      </c>
      <c r="L32" s="368"/>
      <c r="M32" s="7" t="s">
        <v>387</v>
      </c>
      <c r="N32" s="8">
        <v>95</v>
      </c>
      <c r="O32" s="83"/>
      <c r="P32" s="60">
        <v>7</v>
      </c>
    </row>
    <row r="33" spans="1:16" ht="15" x14ac:dyDescent="0.25">
      <c r="A33" s="1"/>
      <c r="B33" s="40"/>
      <c r="C33" s="36"/>
      <c r="D33" s="367" t="s">
        <v>480</v>
      </c>
      <c r="E33" s="368"/>
      <c r="F33" s="124" t="s">
        <v>2735</v>
      </c>
      <c r="G33" s="369">
        <v>4100116446</v>
      </c>
      <c r="H33" s="370"/>
      <c r="I33" s="371" t="s">
        <v>1468</v>
      </c>
      <c r="J33" s="372"/>
      <c r="K33" s="369" t="s">
        <v>1009</v>
      </c>
      <c r="L33" s="368"/>
      <c r="M33" s="7" t="s">
        <v>387</v>
      </c>
      <c r="N33" s="8">
        <v>100</v>
      </c>
      <c r="O33" s="83"/>
      <c r="P33" s="60">
        <v>4</v>
      </c>
    </row>
    <row r="34" spans="1:16" ht="15" x14ac:dyDescent="0.25">
      <c r="A34" s="1"/>
      <c r="B34" s="416"/>
      <c r="C34" s="417"/>
      <c r="D34" s="367" t="s">
        <v>480</v>
      </c>
      <c r="E34" s="368"/>
      <c r="F34" s="124" t="s">
        <v>2735</v>
      </c>
      <c r="G34" s="369">
        <v>4100116447</v>
      </c>
      <c r="H34" s="370"/>
      <c r="I34" s="371" t="s">
        <v>1468</v>
      </c>
      <c r="J34" s="372"/>
      <c r="K34" s="369" t="s">
        <v>1009</v>
      </c>
      <c r="L34" s="368"/>
      <c r="M34" s="7" t="s">
        <v>387</v>
      </c>
      <c r="N34" s="8">
        <v>85</v>
      </c>
      <c r="O34" s="83"/>
      <c r="P34" s="60">
        <v>12</v>
      </c>
    </row>
    <row r="35" spans="1:16" ht="15" x14ac:dyDescent="0.25">
      <c r="A35" s="1"/>
      <c r="B35" s="40"/>
      <c r="C35" s="36"/>
      <c r="D35" s="367" t="s">
        <v>480</v>
      </c>
      <c r="E35" s="368"/>
      <c r="F35" s="124" t="s">
        <v>2735</v>
      </c>
      <c r="G35" s="369">
        <v>4100116447</v>
      </c>
      <c r="H35" s="370"/>
      <c r="I35" s="371" t="s">
        <v>1468</v>
      </c>
      <c r="J35" s="372"/>
      <c r="K35" s="369" t="s">
        <v>1009</v>
      </c>
      <c r="L35" s="368"/>
      <c r="M35" s="7" t="s">
        <v>387</v>
      </c>
      <c r="N35" s="8">
        <v>90</v>
      </c>
      <c r="O35" s="83"/>
      <c r="P35" s="60">
        <v>10</v>
      </c>
    </row>
    <row r="36" spans="1:16" ht="15" x14ac:dyDescent="0.25">
      <c r="A36" s="1"/>
      <c r="B36" s="40"/>
      <c r="C36" s="36"/>
      <c r="D36" s="367" t="s">
        <v>480</v>
      </c>
      <c r="E36" s="368"/>
      <c r="F36" s="124" t="s">
        <v>2735</v>
      </c>
      <c r="G36" s="369">
        <v>4100116447</v>
      </c>
      <c r="H36" s="370"/>
      <c r="I36" s="371" t="s">
        <v>1468</v>
      </c>
      <c r="J36" s="372"/>
      <c r="K36" s="369" t="s">
        <v>1009</v>
      </c>
      <c r="L36" s="368"/>
      <c r="M36" s="7" t="s">
        <v>387</v>
      </c>
      <c r="N36" s="8">
        <v>95</v>
      </c>
      <c r="O36" s="83"/>
      <c r="P36" s="60">
        <v>10</v>
      </c>
    </row>
    <row r="37" spans="1:16" ht="15" x14ac:dyDescent="0.25">
      <c r="A37" s="1"/>
      <c r="B37" s="40"/>
      <c r="C37" s="36"/>
      <c r="D37" s="367" t="s">
        <v>480</v>
      </c>
      <c r="E37" s="368"/>
      <c r="F37" s="124" t="s">
        <v>2735</v>
      </c>
      <c r="G37" s="369">
        <v>4100116447</v>
      </c>
      <c r="H37" s="370"/>
      <c r="I37" s="371" t="s">
        <v>1468</v>
      </c>
      <c r="J37" s="372"/>
      <c r="K37" s="369" t="s">
        <v>1009</v>
      </c>
      <c r="L37" s="368"/>
      <c r="M37" s="7" t="s">
        <v>387</v>
      </c>
      <c r="N37" s="8">
        <v>100</v>
      </c>
      <c r="O37" s="83"/>
      <c r="P37" s="60">
        <v>8</v>
      </c>
    </row>
    <row r="38" spans="1:16" ht="15" x14ac:dyDescent="0.25">
      <c r="A38" s="1"/>
      <c r="B38" s="416"/>
      <c r="C38" s="417"/>
      <c r="D38" s="367" t="s">
        <v>480</v>
      </c>
      <c r="E38" s="368"/>
      <c r="F38" s="124" t="s">
        <v>2735</v>
      </c>
      <c r="G38" s="369">
        <v>4100116448</v>
      </c>
      <c r="H38" s="370"/>
      <c r="I38" s="371" t="s">
        <v>1468</v>
      </c>
      <c r="J38" s="372"/>
      <c r="K38" s="369" t="s">
        <v>1009</v>
      </c>
      <c r="L38" s="368"/>
      <c r="M38" s="7" t="s">
        <v>387</v>
      </c>
      <c r="N38" s="8">
        <v>85</v>
      </c>
      <c r="O38" s="83"/>
      <c r="P38" s="60">
        <v>1</v>
      </c>
    </row>
    <row r="39" spans="1:16" ht="15" x14ac:dyDescent="0.25">
      <c r="A39" s="1"/>
      <c r="B39" s="40"/>
      <c r="C39" s="36"/>
      <c r="D39" s="367" t="s">
        <v>480</v>
      </c>
      <c r="E39" s="368"/>
      <c r="F39" s="124" t="s">
        <v>2735</v>
      </c>
      <c r="G39" s="369">
        <v>4100116448</v>
      </c>
      <c r="H39" s="370"/>
      <c r="I39" s="371" t="s">
        <v>1468</v>
      </c>
      <c r="J39" s="372"/>
      <c r="K39" s="369" t="s">
        <v>1009</v>
      </c>
      <c r="L39" s="368"/>
      <c r="M39" s="7" t="s">
        <v>387</v>
      </c>
      <c r="N39" s="8">
        <v>90</v>
      </c>
      <c r="O39" s="83"/>
      <c r="P39" s="60">
        <v>1</v>
      </c>
    </row>
    <row r="40" spans="1:16" ht="15" x14ac:dyDescent="0.25">
      <c r="A40" s="1"/>
      <c r="B40" s="40"/>
      <c r="C40" s="36"/>
      <c r="D40" s="367" t="s">
        <v>480</v>
      </c>
      <c r="E40" s="368"/>
      <c r="F40" s="124" t="s">
        <v>2735</v>
      </c>
      <c r="G40" s="369">
        <v>4100116448</v>
      </c>
      <c r="H40" s="370"/>
      <c r="I40" s="371" t="s">
        <v>1468</v>
      </c>
      <c r="J40" s="372"/>
      <c r="K40" s="369" t="s">
        <v>1009</v>
      </c>
      <c r="L40" s="368"/>
      <c r="M40" s="7" t="s">
        <v>387</v>
      </c>
      <c r="N40" s="8">
        <v>95</v>
      </c>
      <c r="O40" s="83"/>
      <c r="P40" s="60">
        <v>1</v>
      </c>
    </row>
    <row r="41" spans="1:16" ht="15" x14ac:dyDescent="0.25">
      <c r="A41" s="1"/>
      <c r="B41" s="40"/>
      <c r="C41" s="36"/>
      <c r="D41" s="367" t="s">
        <v>480</v>
      </c>
      <c r="E41" s="368"/>
      <c r="F41" s="124" t="s">
        <v>2735</v>
      </c>
      <c r="G41" s="369">
        <v>4100116448</v>
      </c>
      <c r="H41" s="370"/>
      <c r="I41" s="371" t="s">
        <v>1468</v>
      </c>
      <c r="J41" s="372"/>
      <c r="K41" s="369" t="s">
        <v>1009</v>
      </c>
      <c r="L41" s="368"/>
      <c r="M41" s="7" t="s">
        <v>387</v>
      </c>
      <c r="N41" s="8">
        <v>100</v>
      </c>
      <c r="O41" s="83"/>
      <c r="P41" s="60">
        <v>1</v>
      </c>
    </row>
    <row r="42" spans="1:16" ht="15" x14ac:dyDescent="0.25">
      <c r="A42" s="1"/>
      <c r="B42" s="378">
        <v>3</v>
      </c>
      <c r="C42" s="379"/>
      <c r="D42" s="367" t="s">
        <v>2430</v>
      </c>
      <c r="E42" s="368"/>
      <c r="F42" s="124" t="s">
        <v>2735</v>
      </c>
      <c r="G42" s="369">
        <v>4100116445</v>
      </c>
      <c r="H42" s="370"/>
      <c r="I42" s="371" t="s">
        <v>2432</v>
      </c>
      <c r="J42" s="372"/>
      <c r="K42" s="369" t="s">
        <v>1009</v>
      </c>
      <c r="L42" s="368"/>
      <c r="M42" s="7" t="s">
        <v>387</v>
      </c>
      <c r="N42" s="8">
        <v>75</v>
      </c>
      <c r="O42" s="82">
        <v>7.1</v>
      </c>
      <c r="P42" s="60">
        <v>12</v>
      </c>
    </row>
    <row r="43" spans="1:16" ht="15" x14ac:dyDescent="0.25">
      <c r="A43" s="1"/>
      <c r="B43" s="416"/>
      <c r="C43" s="417"/>
      <c r="D43" s="367" t="s">
        <v>2430</v>
      </c>
      <c r="E43" s="368"/>
      <c r="F43" s="124" t="s">
        <v>2735</v>
      </c>
      <c r="G43" s="369">
        <v>4100116445</v>
      </c>
      <c r="H43" s="370"/>
      <c r="I43" s="371" t="s">
        <v>2432</v>
      </c>
      <c r="J43" s="372"/>
      <c r="K43" s="369" t="s">
        <v>1009</v>
      </c>
      <c r="L43" s="368"/>
      <c r="M43" s="7" t="s">
        <v>387</v>
      </c>
      <c r="N43" s="8">
        <v>80</v>
      </c>
      <c r="O43" s="83"/>
      <c r="P43" s="60">
        <v>12</v>
      </c>
    </row>
    <row r="44" spans="1:16" ht="15" x14ac:dyDescent="0.25">
      <c r="A44" s="1"/>
      <c r="B44" s="416"/>
      <c r="C44" s="417"/>
      <c r="D44" s="367" t="s">
        <v>2430</v>
      </c>
      <c r="E44" s="368"/>
      <c r="F44" s="124" t="s">
        <v>2735</v>
      </c>
      <c r="G44" s="369">
        <v>4100116445</v>
      </c>
      <c r="H44" s="370"/>
      <c r="I44" s="371" t="s">
        <v>2432</v>
      </c>
      <c r="J44" s="372"/>
      <c r="K44" s="369" t="s">
        <v>1009</v>
      </c>
      <c r="L44" s="368"/>
      <c r="M44" s="7" t="s">
        <v>387</v>
      </c>
      <c r="N44" s="8">
        <v>85</v>
      </c>
      <c r="O44" s="83"/>
      <c r="P44" s="60">
        <v>10</v>
      </c>
    </row>
    <row r="45" spans="1:16" ht="15" x14ac:dyDescent="0.25">
      <c r="A45" s="1"/>
      <c r="B45" s="365"/>
      <c r="C45" s="366"/>
      <c r="D45" s="367" t="s">
        <v>2430</v>
      </c>
      <c r="E45" s="368"/>
      <c r="F45" s="124" t="s">
        <v>2735</v>
      </c>
      <c r="G45" s="369">
        <v>4100116445</v>
      </c>
      <c r="H45" s="370"/>
      <c r="I45" s="371" t="s">
        <v>2432</v>
      </c>
      <c r="J45" s="372"/>
      <c r="K45" s="369" t="s">
        <v>1009</v>
      </c>
      <c r="L45" s="368"/>
      <c r="M45" s="7" t="s">
        <v>387</v>
      </c>
      <c r="N45" s="8">
        <v>90</v>
      </c>
      <c r="O45" s="84"/>
      <c r="P45" s="60">
        <v>10</v>
      </c>
    </row>
    <row r="46" spans="1:16" ht="15" x14ac:dyDescent="0.25">
      <c r="A46" s="1"/>
      <c r="B46" s="375">
        <v>4</v>
      </c>
      <c r="C46" s="376"/>
      <c r="D46" s="367" t="s">
        <v>2466</v>
      </c>
      <c r="E46" s="368"/>
      <c r="F46" s="124" t="s">
        <v>2735</v>
      </c>
      <c r="G46" s="369">
        <v>4100116449</v>
      </c>
      <c r="H46" s="370"/>
      <c r="I46" s="371" t="s">
        <v>2467</v>
      </c>
      <c r="J46" s="372"/>
      <c r="K46" s="369" t="s">
        <v>1009</v>
      </c>
      <c r="L46" s="368"/>
      <c r="M46" s="7" t="s">
        <v>387</v>
      </c>
      <c r="N46" s="8"/>
      <c r="O46" s="81">
        <v>6.62</v>
      </c>
      <c r="P46" s="60">
        <v>10</v>
      </c>
    </row>
    <row r="47" spans="1:16" ht="15" x14ac:dyDescent="0.25">
      <c r="A47" s="1"/>
      <c r="B47" s="375">
        <v>5</v>
      </c>
      <c r="C47" s="376"/>
      <c r="D47" s="367" t="s">
        <v>2466</v>
      </c>
      <c r="E47" s="368"/>
      <c r="F47" s="124" t="s">
        <v>2735</v>
      </c>
      <c r="G47" s="369">
        <v>4100116449</v>
      </c>
      <c r="H47" s="370"/>
      <c r="I47" s="371" t="s">
        <v>2467</v>
      </c>
      <c r="J47" s="372"/>
      <c r="K47" s="369" t="s">
        <v>1009</v>
      </c>
      <c r="L47" s="368"/>
      <c r="M47" s="7" t="s">
        <v>387</v>
      </c>
      <c r="N47" s="8"/>
      <c r="O47" s="81">
        <v>6.62</v>
      </c>
      <c r="P47" s="60">
        <v>10</v>
      </c>
    </row>
    <row r="48" spans="1:16" ht="15" x14ac:dyDescent="0.25">
      <c r="A48" s="1"/>
      <c r="B48" s="76"/>
      <c r="C48" s="65"/>
      <c r="D48" s="50"/>
      <c r="E48" s="61"/>
      <c r="F48" s="61"/>
      <c r="G48" s="50"/>
      <c r="H48" s="62"/>
      <c r="I48" s="63"/>
      <c r="J48" s="62"/>
      <c r="K48" s="50"/>
      <c r="L48" s="61"/>
      <c r="M48" s="8"/>
      <c r="N48" s="8"/>
      <c r="O48" s="162"/>
      <c r="P48" s="60"/>
    </row>
    <row r="49" spans="1:16" ht="15" x14ac:dyDescent="0.25">
      <c r="A49" s="1"/>
      <c r="B49" s="76"/>
      <c r="C49" s="65"/>
      <c r="D49" s="392"/>
      <c r="E49" s="393"/>
      <c r="F49" s="393"/>
      <c r="G49" s="393"/>
      <c r="H49" s="393"/>
      <c r="I49" s="393"/>
      <c r="J49" s="62"/>
      <c r="K49" s="50"/>
      <c r="L49" s="61"/>
      <c r="M49" s="8"/>
      <c r="N49" s="8"/>
      <c r="O49" s="139">
        <f>SUM(O18:O47)</f>
        <v>42.679999999999993</v>
      </c>
      <c r="P49" s="60"/>
    </row>
    <row r="50" spans="1:16" ht="15.75" x14ac:dyDescent="0.25">
      <c r="A50" s="1"/>
      <c r="B50" s="356" t="s">
        <v>29</v>
      </c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357"/>
      <c r="N50" s="79"/>
      <c r="O50" s="75"/>
      <c r="P50" s="73">
        <f>SUM(P18:P48)</f>
        <v>202</v>
      </c>
    </row>
    <row r="51" spans="1:16" ht="15" x14ac:dyDescent="0.25">
      <c r="A51" s="1"/>
      <c r="B51" s="20"/>
      <c r="C51" s="45"/>
      <c r="D51" s="20"/>
      <c r="E51" s="45"/>
      <c r="F51" s="45"/>
      <c r="G51" s="20"/>
      <c r="I51" s="3"/>
      <c r="K51" s="20"/>
      <c r="L51" s="45"/>
      <c r="M51" s="1"/>
      <c r="N51" s="1"/>
      <c r="O51" s="86"/>
    </row>
    <row r="52" spans="1:16" ht="3.75" customHeight="1" x14ac:dyDescent="0.25">
      <c r="A52" s="1"/>
      <c r="B52" s="1"/>
      <c r="C52" s="1"/>
      <c r="D52" s="17"/>
      <c r="E52" s="20"/>
      <c r="F52" s="20"/>
      <c r="G52" s="20"/>
      <c r="H52" s="3"/>
      <c r="I52" s="3"/>
      <c r="J52" s="1"/>
      <c r="K52" s="1"/>
      <c r="L52" s="1"/>
      <c r="M52" s="1"/>
      <c r="N52" s="1"/>
      <c r="O52" s="1"/>
    </row>
    <row r="53" spans="1:16" ht="15" customHeight="1" x14ac:dyDescent="0.25">
      <c r="A53" s="1"/>
      <c r="B53" s="1"/>
      <c r="C53" s="1"/>
      <c r="D53" s="1" t="s">
        <v>49</v>
      </c>
      <c r="E53" s="1" t="s">
        <v>2745</v>
      </c>
      <c r="I53" s="1"/>
      <c r="J53" s="1"/>
      <c r="K53" s="1"/>
      <c r="L53" s="1"/>
      <c r="M53" s="1"/>
      <c r="N53" s="1"/>
      <c r="O53" s="1"/>
    </row>
    <row r="54" spans="1:16" ht="15" x14ac:dyDescent="0.25">
      <c r="A54" s="1"/>
      <c r="B54" s="1"/>
      <c r="C54" s="1"/>
      <c r="D54" s="1" t="s">
        <v>2746</v>
      </c>
      <c r="E54" s="23"/>
      <c r="F54" s="23"/>
      <c r="G54" s="1"/>
      <c r="H54" s="1"/>
      <c r="I54" s="1"/>
      <c r="J54" s="1"/>
      <c r="K54" s="1"/>
      <c r="L54" s="1"/>
      <c r="M54" s="1"/>
      <c r="N54" s="1"/>
      <c r="O54" s="1"/>
    </row>
    <row r="55" spans="1:16" ht="15" x14ac:dyDescent="0.25">
      <c r="A55" s="1"/>
      <c r="B55" s="1"/>
      <c r="C55" s="1"/>
      <c r="D55" s="1" t="s">
        <v>1049</v>
      </c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</row>
    <row r="56" spans="1:16" ht="15" x14ac:dyDescent="0.25">
      <c r="A56" s="1"/>
      <c r="B56" s="1"/>
      <c r="C56" s="1"/>
      <c r="D56" s="1" t="s">
        <v>1810</v>
      </c>
      <c r="E56" s="23"/>
      <c r="F56" s="23"/>
      <c r="G56" s="1"/>
      <c r="H56" s="1"/>
      <c r="I56" s="1"/>
      <c r="J56" s="1"/>
      <c r="K56" s="1"/>
      <c r="L56" s="1"/>
      <c r="M56" s="1"/>
      <c r="N56" s="1"/>
      <c r="O56" s="1"/>
    </row>
    <row r="57" spans="1:16" ht="15" x14ac:dyDescent="0.25">
      <c r="A57" s="1"/>
      <c r="B57" s="1"/>
      <c r="C57" s="1"/>
      <c r="D57" s="1" t="s">
        <v>1466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6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6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6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6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6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6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6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153">
    <mergeCell ref="N14:O14"/>
    <mergeCell ref="B16:C16"/>
    <mergeCell ref="D16:E16"/>
    <mergeCell ref="G16:H16"/>
    <mergeCell ref="I16:J16"/>
    <mergeCell ref="K16:L16"/>
    <mergeCell ref="D49:I49"/>
    <mergeCell ref="B50:M50"/>
    <mergeCell ref="B17:C17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6:K6"/>
    <mergeCell ref="F10:L10"/>
    <mergeCell ref="F12:G12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D31:E31"/>
    <mergeCell ref="G31:H31"/>
    <mergeCell ref="I31:J31"/>
    <mergeCell ref="K31:L31"/>
    <mergeCell ref="D32:E32"/>
    <mergeCell ref="G32:H32"/>
    <mergeCell ref="I32:J32"/>
    <mergeCell ref="K32:L32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8:C38"/>
    <mergeCell ref="D38:E38"/>
    <mergeCell ref="G38:H38"/>
    <mergeCell ref="I38:J38"/>
    <mergeCell ref="K38:L38"/>
    <mergeCell ref="D35:E35"/>
    <mergeCell ref="G35:H35"/>
    <mergeCell ref="I35:J35"/>
    <mergeCell ref="K35:L35"/>
    <mergeCell ref="D36:E36"/>
    <mergeCell ref="G36:H36"/>
    <mergeCell ref="I36:J36"/>
    <mergeCell ref="K36:L36"/>
    <mergeCell ref="D39:E39"/>
    <mergeCell ref="G39:H39"/>
    <mergeCell ref="I39:J39"/>
    <mergeCell ref="K39:L39"/>
    <mergeCell ref="D40:E40"/>
    <mergeCell ref="G40:H40"/>
    <mergeCell ref="I40:J40"/>
    <mergeCell ref="K40:L40"/>
    <mergeCell ref="D37:E37"/>
    <mergeCell ref="G37:H37"/>
    <mergeCell ref="I37:J37"/>
    <mergeCell ref="K37:L37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7:C47"/>
    <mergeCell ref="D47:E47"/>
    <mergeCell ref="G47:H47"/>
    <mergeCell ref="I47:J47"/>
    <mergeCell ref="K47:L47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</mergeCells>
  <hyperlinks>
    <hyperlink ref="N4" r:id="rId1" xr:uid="{00000000-0004-0000-21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323"/>
  <sheetViews>
    <sheetView workbookViewId="0">
      <selection activeCell="O24" sqref="O2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2729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250085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>
        <f>SUM(O18:O24)+10.2</f>
        <v>39.86</v>
      </c>
      <c r="P17" s="108"/>
    </row>
    <row r="18" spans="1:16" ht="15" customHeight="1" x14ac:dyDescent="0.25">
      <c r="B18" s="378">
        <v>1</v>
      </c>
      <c r="C18" s="379"/>
      <c r="D18" s="367" t="s">
        <v>2664</v>
      </c>
      <c r="E18" s="368"/>
      <c r="F18" s="190" t="s">
        <v>2733</v>
      </c>
      <c r="G18" s="369">
        <v>4100116712</v>
      </c>
      <c r="H18" s="370"/>
      <c r="I18" s="371" t="s">
        <v>2663</v>
      </c>
      <c r="J18" s="372"/>
      <c r="K18" s="369" t="s">
        <v>73</v>
      </c>
      <c r="L18" s="368"/>
      <c r="M18" s="7" t="s">
        <v>387</v>
      </c>
      <c r="N18" s="11"/>
      <c r="O18" s="82">
        <v>3.58</v>
      </c>
      <c r="P18" s="60">
        <v>12</v>
      </c>
    </row>
    <row r="19" spans="1:16" ht="15" customHeight="1" x14ac:dyDescent="0.25">
      <c r="B19" s="416"/>
      <c r="C19" s="417"/>
      <c r="D19" s="367" t="s">
        <v>2666</v>
      </c>
      <c r="E19" s="368"/>
      <c r="F19" s="190" t="s">
        <v>2733</v>
      </c>
      <c r="G19" s="369">
        <v>4100116713</v>
      </c>
      <c r="H19" s="370"/>
      <c r="I19" s="371" t="s">
        <v>2667</v>
      </c>
      <c r="J19" s="372"/>
      <c r="K19" s="369" t="s">
        <v>73</v>
      </c>
      <c r="L19" s="368"/>
      <c r="M19" s="7" t="s">
        <v>387</v>
      </c>
      <c r="N19" s="11" t="s">
        <v>652</v>
      </c>
      <c r="O19" s="83"/>
      <c r="P19" s="60">
        <v>10</v>
      </c>
    </row>
    <row r="20" spans="1:16" ht="15" customHeight="1" x14ac:dyDescent="0.25">
      <c r="B20" s="365"/>
      <c r="C20" s="366"/>
      <c r="D20" s="367" t="s">
        <v>2666</v>
      </c>
      <c r="E20" s="368"/>
      <c r="F20" s="190" t="s">
        <v>2733</v>
      </c>
      <c r="G20" s="369">
        <v>4100116713</v>
      </c>
      <c r="H20" s="370"/>
      <c r="I20" s="371" t="s">
        <v>2667</v>
      </c>
      <c r="J20" s="372"/>
      <c r="K20" s="369" t="s">
        <v>73</v>
      </c>
      <c r="L20" s="368"/>
      <c r="M20" s="7" t="s">
        <v>387</v>
      </c>
      <c r="N20" s="11" t="s">
        <v>650</v>
      </c>
      <c r="O20" s="84"/>
      <c r="P20" s="60">
        <v>2</v>
      </c>
    </row>
    <row r="21" spans="1:16" ht="15" customHeight="1" x14ac:dyDescent="0.25">
      <c r="B21" s="365">
        <v>2</v>
      </c>
      <c r="C21" s="366"/>
      <c r="D21" s="367" t="s">
        <v>2466</v>
      </c>
      <c r="E21" s="368"/>
      <c r="F21" s="190" t="s">
        <v>2733</v>
      </c>
      <c r="G21" s="369">
        <v>4100116409</v>
      </c>
      <c r="H21" s="370"/>
      <c r="I21" s="391" t="s">
        <v>2467</v>
      </c>
      <c r="J21" s="370"/>
      <c r="K21" s="369" t="s">
        <v>73</v>
      </c>
      <c r="L21" s="368"/>
      <c r="M21" s="7" t="s">
        <v>387</v>
      </c>
      <c r="N21" s="11"/>
      <c r="O21" s="84">
        <v>6.52</v>
      </c>
      <c r="P21" s="60">
        <v>10</v>
      </c>
    </row>
    <row r="22" spans="1:16" ht="15" customHeight="1" x14ac:dyDescent="0.25">
      <c r="B22" s="365">
        <v>3</v>
      </c>
      <c r="C22" s="366"/>
      <c r="D22" s="367" t="s">
        <v>2466</v>
      </c>
      <c r="E22" s="368"/>
      <c r="F22" s="190" t="s">
        <v>2733</v>
      </c>
      <c r="G22" s="369">
        <v>4100116409</v>
      </c>
      <c r="H22" s="370"/>
      <c r="I22" s="391" t="s">
        <v>2467</v>
      </c>
      <c r="J22" s="370"/>
      <c r="K22" s="369" t="s">
        <v>73</v>
      </c>
      <c r="L22" s="368"/>
      <c r="M22" s="7" t="s">
        <v>387</v>
      </c>
      <c r="N22" s="11"/>
      <c r="O22" s="84">
        <v>6.52</v>
      </c>
      <c r="P22" s="60">
        <v>10</v>
      </c>
    </row>
    <row r="23" spans="1:16" ht="15" customHeight="1" x14ac:dyDescent="0.25">
      <c r="B23" s="365">
        <v>4</v>
      </c>
      <c r="C23" s="366"/>
      <c r="D23" s="367" t="s">
        <v>2466</v>
      </c>
      <c r="E23" s="368"/>
      <c r="F23" s="190" t="s">
        <v>2733</v>
      </c>
      <c r="G23" s="369">
        <v>4100116409</v>
      </c>
      <c r="H23" s="370"/>
      <c r="I23" s="391" t="s">
        <v>2467</v>
      </c>
      <c r="J23" s="370"/>
      <c r="K23" s="369" t="s">
        <v>73</v>
      </c>
      <c r="L23" s="368"/>
      <c r="M23" s="7" t="s">
        <v>387</v>
      </c>
      <c r="N23" s="11"/>
      <c r="O23" s="84">
        <v>6.52</v>
      </c>
      <c r="P23" s="60">
        <v>10</v>
      </c>
    </row>
    <row r="24" spans="1:16" ht="15" customHeight="1" x14ac:dyDescent="0.25">
      <c r="B24" s="365">
        <v>5</v>
      </c>
      <c r="C24" s="366"/>
      <c r="D24" s="367" t="s">
        <v>2466</v>
      </c>
      <c r="E24" s="368"/>
      <c r="F24" s="190" t="s">
        <v>2733</v>
      </c>
      <c r="G24" s="369">
        <v>4100116409</v>
      </c>
      <c r="H24" s="370"/>
      <c r="I24" s="391" t="s">
        <v>2467</v>
      </c>
      <c r="J24" s="370"/>
      <c r="K24" s="369" t="s">
        <v>73</v>
      </c>
      <c r="L24" s="368"/>
      <c r="M24" s="7" t="s">
        <v>387</v>
      </c>
      <c r="N24" s="11"/>
      <c r="O24" s="84">
        <v>6.52</v>
      </c>
      <c r="P24" s="60">
        <v>11</v>
      </c>
    </row>
    <row r="25" spans="1:16" ht="15" customHeight="1" x14ac:dyDescent="0.25">
      <c r="B25" s="365"/>
      <c r="C25" s="366"/>
      <c r="D25" s="367"/>
      <c r="E25" s="368"/>
      <c r="F25" s="190"/>
      <c r="G25" s="369"/>
      <c r="H25" s="370"/>
      <c r="I25" s="391"/>
      <c r="J25" s="370"/>
      <c r="K25" s="369"/>
      <c r="L25" s="368"/>
      <c r="M25" s="7"/>
      <c r="N25" s="11"/>
      <c r="O25" s="84"/>
      <c r="P25" s="60"/>
    </row>
    <row r="26" spans="1:16" ht="15" x14ac:dyDescent="0.25">
      <c r="A26" s="1"/>
      <c r="B26" s="76"/>
      <c r="C26" s="65"/>
      <c r="D26" s="392"/>
      <c r="E26" s="393"/>
      <c r="F26" s="393"/>
      <c r="G26" s="393"/>
      <c r="H26" s="393"/>
      <c r="I26" s="393"/>
      <c r="J26" s="62"/>
      <c r="K26" s="50"/>
      <c r="L26" s="61"/>
      <c r="M26" s="8"/>
      <c r="N26" s="8"/>
      <c r="O26" s="139">
        <f>SUM(O18:O24)</f>
        <v>29.659999999999997</v>
      </c>
      <c r="P26" s="60"/>
    </row>
    <row r="27" spans="1:16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79"/>
      <c r="O27" s="75"/>
      <c r="P27" s="73">
        <f>SUM(P18:P25)</f>
        <v>65</v>
      </c>
    </row>
    <row r="28" spans="1:16" ht="15" x14ac:dyDescent="0.25">
      <c r="A28" s="1"/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1:16" ht="3.75" customHeight="1" x14ac:dyDescent="0.25">
      <c r="A29" s="1"/>
      <c r="B29" s="1"/>
      <c r="C29" s="1"/>
      <c r="D29" s="17"/>
      <c r="E29" s="20"/>
      <c r="F29" s="20"/>
      <c r="G29" s="20"/>
      <c r="H29" s="3"/>
      <c r="I29" s="3"/>
      <c r="J29" s="1"/>
      <c r="K29" s="1"/>
      <c r="L29" s="1"/>
      <c r="M29" s="1"/>
      <c r="N29" s="1"/>
      <c r="O29" s="1"/>
    </row>
    <row r="30" spans="1:16" ht="15" customHeight="1" x14ac:dyDescent="0.25">
      <c r="A30" s="1"/>
      <c r="B30" s="1"/>
      <c r="C30" s="1"/>
      <c r="D30" s="1" t="s">
        <v>49</v>
      </c>
      <c r="E30" s="1" t="s">
        <v>2734</v>
      </c>
      <c r="G30" s="397"/>
      <c r="H30" s="396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2743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1731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2744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1654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F64" s="1"/>
    </row>
    <row r="65" spans="6:6" ht="15" x14ac:dyDescent="0.25">
      <c r="F65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50">
    <mergeCell ref="F10:N10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0:C20"/>
    <mergeCell ref="D20:E20"/>
    <mergeCell ref="G20:H20"/>
    <mergeCell ref="I20:J20"/>
    <mergeCell ref="K20:L20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D26:I26"/>
    <mergeCell ref="B27:M27"/>
    <mergeCell ref="G30:H30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3:C23"/>
    <mergeCell ref="D23:E23"/>
    <mergeCell ref="G23:H23"/>
    <mergeCell ref="I23:J23"/>
    <mergeCell ref="K23:L23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13"/>
  <sheetViews>
    <sheetView workbookViewId="0">
      <selection activeCell="F35" sqref="F3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2729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250084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customHeight="1" x14ac:dyDescent="0.25">
      <c r="B18" s="378">
        <v>1</v>
      </c>
      <c r="C18" s="379"/>
      <c r="D18" s="367" t="s">
        <v>1377</v>
      </c>
      <c r="E18" s="368"/>
      <c r="F18" s="9" t="s">
        <v>2730</v>
      </c>
      <c r="G18" s="369">
        <v>4100116412</v>
      </c>
      <c r="H18" s="370"/>
      <c r="I18" s="371" t="s">
        <v>1467</v>
      </c>
      <c r="J18" s="372"/>
      <c r="K18" s="369" t="s">
        <v>76</v>
      </c>
      <c r="L18" s="368"/>
      <c r="M18" s="7" t="s">
        <v>387</v>
      </c>
      <c r="N18" s="8">
        <v>75</v>
      </c>
      <c r="O18" s="82">
        <v>8.6999999999999993</v>
      </c>
      <c r="P18" s="60">
        <v>30</v>
      </c>
    </row>
    <row r="19" spans="1:16" ht="15" customHeight="1" x14ac:dyDescent="0.25">
      <c r="B19" s="416"/>
      <c r="C19" s="417"/>
      <c r="D19" s="367" t="s">
        <v>1377</v>
      </c>
      <c r="E19" s="368"/>
      <c r="F19" s="9" t="s">
        <v>2730</v>
      </c>
      <c r="G19" s="369">
        <v>4100116412</v>
      </c>
      <c r="H19" s="370"/>
      <c r="I19" s="371" t="s">
        <v>1467</v>
      </c>
      <c r="J19" s="372"/>
      <c r="K19" s="369" t="s">
        <v>76</v>
      </c>
      <c r="L19" s="368"/>
      <c r="M19" s="7" t="s">
        <v>387</v>
      </c>
      <c r="N19" s="8">
        <v>80</v>
      </c>
      <c r="O19" s="83"/>
      <c r="P19" s="60">
        <v>30</v>
      </c>
    </row>
    <row r="20" spans="1:16" ht="15" customHeight="1" x14ac:dyDescent="0.25">
      <c r="B20" s="416"/>
      <c r="C20" s="417"/>
      <c r="D20" s="367" t="s">
        <v>1377</v>
      </c>
      <c r="E20" s="368"/>
      <c r="F20" s="9" t="s">
        <v>2730</v>
      </c>
      <c r="G20" s="369">
        <v>4100116411</v>
      </c>
      <c r="H20" s="370"/>
      <c r="I20" s="371" t="s">
        <v>1467</v>
      </c>
      <c r="J20" s="372"/>
      <c r="K20" s="369" t="s">
        <v>76</v>
      </c>
      <c r="L20" s="368"/>
      <c r="M20" s="7" t="s">
        <v>387</v>
      </c>
      <c r="N20" s="8">
        <v>75</v>
      </c>
      <c r="O20" s="83"/>
      <c r="P20" s="60">
        <v>20</v>
      </c>
    </row>
    <row r="21" spans="1:16" ht="15" customHeight="1" x14ac:dyDescent="0.25">
      <c r="B21" s="365"/>
      <c r="C21" s="366"/>
      <c r="D21" s="367" t="s">
        <v>1377</v>
      </c>
      <c r="E21" s="368"/>
      <c r="F21" s="9" t="s">
        <v>2730</v>
      </c>
      <c r="G21" s="369">
        <v>4100116411</v>
      </c>
      <c r="H21" s="370"/>
      <c r="I21" s="371" t="s">
        <v>1467</v>
      </c>
      <c r="J21" s="372"/>
      <c r="K21" s="369" t="s">
        <v>76</v>
      </c>
      <c r="L21" s="368"/>
      <c r="M21" s="7" t="s">
        <v>387</v>
      </c>
      <c r="N21" s="8">
        <v>80</v>
      </c>
      <c r="O21" s="84"/>
      <c r="P21" s="60">
        <v>20</v>
      </c>
    </row>
    <row r="22" spans="1:16" ht="15" customHeight="1" x14ac:dyDescent="0.25">
      <c r="B22" s="378">
        <v>2</v>
      </c>
      <c r="C22" s="379"/>
      <c r="D22" s="367" t="s">
        <v>2430</v>
      </c>
      <c r="E22" s="368"/>
      <c r="F22" s="9" t="s">
        <v>2730</v>
      </c>
      <c r="G22" s="369">
        <v>4100116413</v>
      </c>
      <c r="H22" s="370"/>
      <c r="I22" s="371" t="s">
        <v>2432</v>
      </c>
      <c r="J22" s="372"/>
      <c r="K22" s="369" t="s">
        <v>76</v>
      </c>
      <c r="L22" s="368"/>
      <c r="M22" s="7" t="s">
        <v>387</v>
      </c>
      <c r="N22" s="8">
        <v>75</v>
      </c>
      <c r="O22" s="82">
        <v>5.94</v>
      </c>
      <c r="P22" s="60">
        <v>20</v>
      </c>
    </row>
    <row r="23" spans="1:16" ht="15" customHeight="1" x14ac:dyDescent="0.25">
      <c r="B23" s="365"/>
      <c r="C23" s="366"/>
      <c r="D23" s="367" t="s">
        <v>2430</v>
      </c>
      <c r="E23" s="368"/>
      <c r="F23" s="9" t="s">
        <v>2730</v>
      </c>
      <c r="G23" s="369">
        <v>4100116413</v>
      </c>
      <c r="H23" s="370"/>
      <c r="I23" s="371" t="s">
        <v>2432</v>
      </c>
      <c r="J23" s="372"/>
      <c r="K23" s="369" t="s">
        <v>76</v>
      </c>
      <c r="L23" s="368"/>
      <c r="M23" s="7" t="s">
        <v>387</v>
      </c>
      <c r="N23" s="8">
        <v>80</v>
      </c>
      <c r="O23" s="84"/>
      <c r="P23" s="60">
        <v>20</v>
      </c>
    </row>
    <row r="24" spans="1:16" ht="15" x14ac:dyDescent="0.25">
      <c r="A24" s="1"/>
      <c r="B24" s="365"/>
      <c r="C24" s="366"/>
      <c r="D24" s="367"/>
      <c r="E24" s="368"/>
      <c r="F24" s="122"/>
      <c r="G24" s="369"/>
      <c r="H24" s="370"/>
      <c r="I24" s="391"/>
      <c r="J24" s="370"/>
      <c r="K24" s="369"/>
      <c r="L24" s="368"/>
      <c r="M24" s="7"/>
      <c r="N24" s="11"/>
      <c r="O24" s="84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14.64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140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1" t="s">
        <v>2742</v>
      </c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2732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2731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47">
    <mergeCell ref="K19:L19"/>
    <mergeCell ref="B18:C18"/>
    <mergeCell ref="B19:C19"/>
    <mergeCell ref="D19:E19"/>
    <mergeCell ref="G19:H19"/>
    <mergeCell ref="D18:E18"/>
    <mergeCell ref="G18:H18"/>
    <mergeCell ref="I18:J18"/>
    <mergeCell ref="K18:L18"/>
    <mergeCell ref="I19:J19"/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I21:J21"/>
    <mergeCell ref="B24:C24"/>
    <mergeCell ref="D24:E24"/>
    <mergeCell ref="G24:H24"/>
    <mergeCell ref="I24:J24"/>
    <mergeCell ref="G21:H21"/>
    <mergeCell ref="B23:C23"/>
    <mergeCell ref="D23:E23"/>
    <mergeCell ref="G23:H23"/>
    <mergeCell ref="G22:H22"/>
    <mergeCell ref="I22:J22"/>
    <mergeCell ref="K24:L24"/>
    <mergeCell ref="K22:L22"/>
    <mergeCell ref="B26:M26"/>
    <mergeCell ref="B20:C20"/>
    <mergeCell ref="D20:E20"/>
    <mergeCell ref="G20:H20"/>
    <mergeCell ref="I20:J20"/>
    <mergeCell ref="K20:L20"/>
    <mergeCell ref="B21:C21"/>
    <mergeCell ref="D21:E21"/>
    <mergeCell ref="D25:I25"/>
    <mergeCell ref="I23:J23"/>
    <mergeCell ref="K23:L23"/>
    <mergeCell ref="K21:L21"/>
    <mergeCell ref="B22:C22"/>
    <mergeCell ref="D22:E22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P324"/>
  <sheetViews>
    <sheetView topLeftCell="A4" workbookViewId="0">
      <selection activeCell="D38" sqref="D38:F4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2724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250080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SUM(O18:O25)+11.98</f>
        <v>64.139999999999986</v>
      </c>
      <c r="P17" s="60"/>
    </row>
    <row r="18" spans="2:16" ht="15" customHeight="1" x14ac:dyDescent="0.25">
      <c r="B18" s="378">
        <v>1</v>
      </c>
      <c r="C18" s="379"/>
      <c r="D18" s="351" t="s">
        <v>2466</v>
      </c>
      <c r="E18" s="352"/>
      <c r="F18" s="190" t="s">
        <v>2728</v>
      </c>
      <c r="G18" s="355">
        <v>4100117186</v>
      </c>
      <c r="H18" s="354"/>
      <c r="I18" s="353" t="s">
        <v>2467</v>
      </c>
      <c r="J18" s="354"/>
      <c r="K18" s="355" t="s">
        <v>2723</v>
      </c>
      <c r="L18" s="352"/>
      <c r="M18" s="27" t="s">
        <v>404</v>
      </c>
      <c r="N18" s="24"/>
      <c r="O18" s="82">
        <v>6.52</v>
      </c>
      <c r="P18" s="109">
        <v>10</v>
      </c>
    </row>
    <row r="19" spans="2:16" ht="15" customHeight="1" x14ac:dyDescent="0.25">
      <c r="B19" s="378">
        <v>2</v>
      </c>
      <c r="C19" s="379"/>
      <c r="D19" s="351" t="s">
        <v>2466</v>
      </c>
      <c r="E19" s="352"/>
      <c r="F19" s="190" t="s">
        <v>2728</v>
      </c>
      <c r="G19" s="355">
        <v>4100117186</v>
      </c>
      <c r="H19" s="354"/>
      <c r="I19" s="353" t="s">
        <v>2467</v>
      </c>
      <c r="J19" s="354"/>
      <c r="K19" s="355" t="s">
        <v>2723</v>
      </c>
      <c r="L19" s="352"/>
      <c r="M19" s="27" t="s">
        <v>404</v>
      </c>
      <c r="N19" s="24"/>
      <c r="O19" s="82">
        <v>6.52</v>
      </c>
      <c r="P19" s="109">
        <v>10</v>
      </c>
    </row>
    <row r="20" spans="2:16" ht="15" customHeight="1" x14ac:dyDescent="0.25">
      <c r="B20" s="378">
        <v>3</v>
      </c>
      <c r="C20" s="379"/>
      <c r="D20" s="351" t="s">
        <v>2466</v>
      </c>
      <c r="E20" s="352"/>
      <c r="F20" s="190" t="s">
        <v>2728</v>
      </c>
      <c r="G20" s="355">
        <v>4100117186</v>
      </c>
      <c r="H20" s="354"/>
      <c r="I20" s="353" t="s">
        <v>2467</v>
      </c>
      <c r="J20" s="354"/>
      <c r="K20" s="355" t="s">
        <v>2723</v>
      </c>
      <c r="L20" s="352"/>
      <c r="M20" s="27" t="s">
        <v>404</v>
      </c>
      <c r="N20" s="24"/>
      <c r="O20" s="82">
        <v>6.52</v>
      </c>
      <c r="P20" s="109">
        <v>10</v>
      </c>
    </row>
    <row r="21" spans="2:16" ht="15" customHeight="1" x14ac:dyDescent="0.25">
      <c r="B21" s="378">
        <v>4</v>
      </c>
      <c r="C21" s="379"/>
      <c r="D21" s="351" t="s">
        <v>2466</v>
      </c>
      <c r="E21" s="352"/>
      <c r="F21" s="190" t="s">
        <v>2728</v>
      </c>
      <c r="G21" s="355">
        <v>4100117186</v>
      </c>
      <c r="H21" s="354"/>
      <c r="I21" s="353" t="s">
        <v>2467</v>
      </c>
      <c r="J21" s="354"/>
      <c r="K21" s="355" t="s">
        <v>2723</v>
      </c>
      <c r="L21" s="352"/>
      <c r="M21" s="27" t="s">
        <v>404</v>
      </c>
      <c r="N21" s="24"/>
      <c r="O21" s="82">
        <v>6.52</v>
      </c>
      <c r="P21" s="109">
        <v>10</v>
      </c>
    </row>
    <row r="22" spans="2:16" ht="15" customHeight="1" x14ac:dyDescent="0.25">
      <c r="B22" s="378">
        <v>5</v>
      </c>
      <c r="C22" s="379"/>
      <c r="D22" s="351" t="s">
        <v>2466</v>
      </c>
      <c r="E22" s="352"/>
      <c r="F22" s="190" t="s">
        <v>2728</v>
      </c>
      <c r="G22" s="355">
        <v>4100117186</v>
      </c>
      <c r="H22" s="354"/>
      <c r="I22" s="353" t="s">
        <v>2467</v>
      </c>
      <c r="J22" s="354"/>
      <c r="K22" s="355" t="s">
        <v>2723</v>
      </c>
      <c r="L22" s="352"/>
      <c r="M22" s="27" t="s">
        <v>404</v>
      </c>
      <c r="N22" s="24"/>
      <c r="O22" s="82">
        <v>6.52</v>
      </c>
      <c r="P22" s="109">
        <v>10</v>
      </c>
    </row>
    <row r="23" spans="2:16" ht="15" customHeight="1" x14ac:dyDescent="0.25">
      <c r="B23" s="378">
        <v>6</v>
      </c>
      <c r="C23" s="379"/>
      <c r="D23" s="351" t="s">
        <v>2466</v>
      </c>
      <c r="E23" s="352"/>
      <c r="F23" s="190" t="s">
        <v>2728</v>
      </c>
      <c r="G23" s="355">
        <v>4100117186</v>
      </c>
      <c r="H23" s="354"/>
      <c r="I23" s="353" t="s">
        <v>2467</v>
      </c>
      <c r="J23" s="354"/>
      <c r="K23" s="355" t="s">
        <v>2723</v>
      </c>
      <c r="L23" s="352"/>
      <c r="M23" s="27" t="s">
        <v>404</v>
      </c>
      <c r="N23" s="24"/>
      <c r="O23" s="82">
        <v>6.52</v>
      </c>
      <c r="P23" s="109">
        <v>10</v>
      </c>
    </row>
    <row r="24" spans="2:16" ht="15" customHeight="1" x14ac:dyDescent="0.25">
      <c r="B24" s="378">
        <v>7</v>
      </c>
      <c r="C24" s="379"/>
      <c r="D24" s="351" t="s">
        <v>2466</v>
      </c>
      <c r="E24" s="352"/>
      <c r="F24" s="190" t="s">
        <v>2728</v>
      </c>
      <c r="G24" s="355">
        <v>4100117186</v>
      </c>
      <c r="H24" s="354"/>
      <c r="I24" s="353" t="s">
        <v>2467</v>
      </c>
      <c r="J24" s="354"/>
      <c r="K24" s="355" t="s">
        <v>2723</v>
      </c>
      <c r="L24" s="352"/>
      <c r="M24" s="27" t="s">
        <v>404</v>
      </c>
      <c r="N24" s="24"/>
      <c r="O24" s="82">
        <v>6.52</v>
      </c>
      <c r="P24" s="109">
        <v>10</v>
      </c>
    </row>
    <row r="25" spans="2:16" ht="15" customHeight="1" x14ac:dyDescent="0.25">
      <c r="B25" s="378">
        <v>8</v>
      </c>
      <c r="C25" s="379"/>
      <c r="D25" s="351" t="s">
        <v>2466</v>
      </c>
      <c r="E25" s="352"/>
      <c r="F25" s="190" t="s">
        <v>2728</v>
      </c>
      <c r="G25" s="355">
        <v>4100117186</v>
      </c>
      <c r="H25" s="354"/>
      <c r="I25" s="353" t="s">
        <v>2467</v>
      </c>
      <c r="J25" s="354"/>
      <c r="K25" s="355" t="s">
        <v>2723</v>
      </c>
      <c r="L25" s="352"/>
      <c r="M25" s="27" t="s">
        <v>404</v>
      </c>
      <c r="N25" s="24"/>
      <c r="O25" s="82">
        <v>6.52</v>
      </c>
      <c r="P25" s="109">
        <v>10</v>
      </c>
    </row>
    <row r="26" spans="2:16" ht="15" x14ac:dyDescent="0.25">
      <c r="B26" s="418" t="s">
        <v>37</v>
      </c>
      <c r="C26" s="409"/>
      <c r="D26" s="50"/>
      <c r="E26" s="61"/>
      <c r="F26" s="145"/>
      <c r="G26" s="50"/>
      <c r="H26" s="62"/>
      <c r="I26" s="63"/>
      <c r="J26" s="62"/>
      <c r="K26" s="50"/>
      <c r="L26" s="61"/>
      <c r="M26" s="8"/>
      <c r="N26" s="8"/>
      <c r="O26" s="170">
        <f>SUM(O27:O33)+9.5</f>
        <v>52.139999999999993</v>
      </c>
      <c r="P26" s="60"/>
    </row>
    <row r="27" spans="2:16" ht="15" customHeight="1" x14ac:dyDescent="0.25">
      <c r="B27" s="378">
        <v>9</v>
      </c>
      <c r="C27" s="379"/>
      <c r="D27" s="351" t="s">
        <v>2466</v>
      </c>
      <c r="E27" s="352"/>
      <c r="F27" s="190" t="s">
        <v>2728</v>
      </c>
      <c r="G27" s="355">
        <v>4100117186</v>
      </c>
      <c r="H27" s="354"/>
      <c r="I27" s="353" t="s">
        <v>2467</v>
      </c>
      <c r="J27" s="354"/>
      <c r="K27" s="355" t="s">
        <v>2723</v>
      </c>
      <c r="L27" s="352"/>
      <c r="M27" s="27" t="s">
        <v>404</v>
      </c>
      <c r="N27" s="24"/>
      <c r="O27" s="82">
        <v>6.52</v>
      </c>
      <c r="P27" s="109">
        <v>10</v>
      </c>
    </row>
    <row r="28" spans="2:16" ht="15" customHeight="1" x14ac:dyDescent="0.25">
      <c r="B28" s="378">
        <v>10</v>
      </c>
      <c r="C28" s="379"/>
      <c r="D28" s="351" t="s">
        <v>2466</v>
      </c>
      <c r="E28" s="352"/>
      <c r="F28" s="190" t="s">
        <v>2728</v>
      </c>
      <c r="G28" s="355">
        <v>4100117186</v>
      </c>
      <c r="H28" s="354"/>
      <c r="I28" s="353" t="s">
        <v>2467</v>
      </c>
      <c r="J28" s="354"/>
      <c r="K28" s="355" t="s">
        <v>2723</v>
      </c>
      <c r="L28" s="352"/>
      <c r="M28" s="27" t="s">
        <v>404</v>
      </c>
      <c r="N28" s="24"/>
      <c r="O28" s="82">
        <v>6.52</v>
      </c>
      <c r="P28" s="109">
        <v>10</v>
      </c>
    </row>
    <row r="29" spans="2:16" ht="15" customHeight="1" x14ac:dyDescent="0.25">
      <c r="B29" s="378">
        <v>11</v>
      </c>
      <c r="C29" s="379"/>
      <c r="D29" s="351" t="s">
        <v>2466</v>
      </c>
      <c r="E29" s="352"/>
      <c r="F29" s="190" t="s">
        <v>2728</v>
      </c>
      <c r="G29" s="355">
        <v>4100117186</v>
      </c>
      <c r="H29" s="354"/>
      <c r="I29" s="353" t="s">
        <v>2467</v>
      </c>
      <c r="J29" s="354"/>
      <c r="K29" s="355" t="s">
        <v>2723</v>
      </c>
      <c r="L29" s="352"/>
      <c r="M29" s="27" t="s">
        <v>404</v>
      </c>
      <c r="N29" s="24"/>
      <c r="O29" s="82">
        <v>6.52</v>
      </c>
      <c r="P29" s="109">
        <v>10</v>
      </c>
    </row>
    <row r="30" spans="2:16" ht="15" customHeight="1" x14ac:dyDescent="0.25">
      <c r="B30" s="378">
        <v>12</v>
      </c>
      <c r="C30" s="379"/>
      <c r="D30" s="351" t="s">
        <v>2466</v>
      </c>
      <c r="E30" s="352"/>
      <c r="F30" s="190" t="s">
        <v>2728</v>
      </c>
      <c r="G30" s="355">
        <v>4100117186</v>
      </c>
      <c r="H30" s="354"/>
      <c r="I30" s="353" t="s">
        <v>2467</v>
      </c>
      <c r="J30" s="354"/>
      <c r="K30" s="355" t="s">
        <v>2723</v>
      </c>
      <c r="L30" s="352"/>
      <c r="M30" s="27" t="s">
        <v>404</v>
      </c>
      <c r="N30" s="24"/>
      <c r="O30" s="82">
        <v>6.52</v>
      </c>
      <c r="P30" s="109">
        <v>10</v>
      </c>
    </row>
    <row r="31" spans="2:16" ht="15" customHeight="1" x14ac:dyDescent="0.25">
      <c r="B31" s="378">
        <v>13</v>
      </c>
      <c r="C31" s="379"/>
      <c r="D31" s="351" t="s">
        <v>2466</v>
      </c>
      <c r="E31" s="352"/>
      <c r="F31" s="190" t="s">
        <v>2728</v>
      </c>
      <c r="G31" s="355">
        <v>4100117186</v>
      </c>
      <c r="H31" s="354"/>
      <c r="I31" s="353" t="s">
        <v>2467</v>
      </c>
      <c r="J31" s="354"/>
      <c r="K31" s="355" t="s">
        <v>2723</v>
      </c>
      <c r="L31" s="352"/>
      <c r="M31" s="27" t="s">
        <v>404</v>
      </c>
      <c r="N31" s="24"/>
      <c r="O31" s="82">
        <v>6.52</v>
      </c>
      <c r="P31" s="109">
        <v>10</v>
      </c>
    </row>
    <row r="32" spans="2:16" ht="15" customHeight="1" x14ac:dyDescent="0.25">
      <c r="B32" s="378">
        <v>14</v>
      </c>
      <c r="C32" s="379"/>
      <c r="D32" s="351" t="s">
        <v>2466</v>
      </c>
      <c r="E32" s="352"/>
      <c r="F32" s="190" t="s">
        <v>2728</v>
      </c>
      <c r="G32" s="355">
        <v>4100117186</v>
      </c>
      <c r="H32" s="354"/>
      <c r="I32" s="353" t="s">
        <v>2467</v>
      </c>
      <c r="J32" s="354"/>
      <c r="K32" s="355" t="s">
        <v>2723</v>
      </c>
      <c r="L32" s="352"/>
      <c r="M32" s="27" t="s">
        <v>404</v>
      </c>
      <c r="N32" s="24"/>
      <c r="O32" s="82">
        <v>6.52</v>
      </c>
      <c r="P32" s="109">
        <v>10</v>
      </c>
    </row>
    <row r="33" spans="2:16" ht="15" customHeight="1" x14ac:dyDescent="0.25">
      <c r="B33" s="375">
        <v>15</v>
      </c>
      <c r="C33" s="376"/>
      <c r="D33" s="351" t="s">
        <v>2466</v>
      </c>
      <c r="E33" s="352"/>
      <c r="F33" s="190" t="s">
        <v>2728</v>
      </c>
      <c r="G33" s="355">
        <v>4100117186</v>
      </c>
      <c r="H33" s="354"/>
      <c r="I33" s="353" t="s">
        <v>2467</v>
      </c>
      <c r="J33" s="354"/>
      <c r="K33" s="355" t="s">
        <v>2723</v>
      </c>
      <c r="L33" s="352"/>
      <c r="M33" s="27" t="s">
        <v>404</v>
      </c>
      <c r="N33" s="24"/>
      <c r="O33" s="81">
        <v>3.52</v>
      </c>
      <c r="P33" s="109">
        <v>4</v>
      </c>
    </row>
    <row r="34" spans="2:16" ht="15" customHeight="1" x14ac:dyDescent="0.25">
      <c r="B34" s="365"/>
      <c r="C34" s="366"/>
      <c r="D34" s="351"/>
      <c r="E34" s="352"/>
      <c r="F34" s="214"/>
      <c r="G34" s="355"/>
      <c r="H34" s="354"/>
      <c r="I34" s="353"/>
      <c r="J34" s="354"/>
      <c r="K34" s="355"/>
      <c r="L34" s="352"/>
      <c r="M34" s="27"/>
      <c r="N34" s="24"/>
      <c r="O34" s="84"/>
      <c r="P34" s="109"/>
    </row>
    <row r="35" spans="2:16" ht="15" x14ac:dyDescent="0.25">
      <c r="B35" s="20"/>
      <c r="C35" s="45"/>
      <c r="D35" s="168"/>
      <c r="E35" s="41"/>
      <c r="F35" s="41"/>
      <c r="G35" s="41"/>
      <c r="H35" s="41"/>
      <c r="I35" s="41"/>
      <c r="K35" s="20"/>
      <c r="L35" s="45"/>
      <c r="M35" s="1"/>
      <c r="N35" s="1"/>
      <c r="O35" s="169">
        <f>SUM(O18:O25)+SUM(O27:O33)</f>
        <v>94.799999999999983</v>
      </c>
    </row>
    <row r="36" spans="2:16" ht="15.75" x14ac:dyDescent="0.25"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79"/>
      <c r="O36" s="75"/>
      <c r="P36" s="73">
        <f>SUM(P18:P34)</f>
        <v>144</v>
      </c>
    </row>
    <row r="37" spans="2:16" ht="15" x14ac:dyDescent="0.25">
      <c r="B37" s="20"/>
      <c r="C37" s="45"/>
      <c r="D37" s="20"/>
      <c r="E37" s="45"/>
      <c r="F37" s="45"/>
      <c r="G37" s="20"/>
      <c r="I37" s="3"/>
      <c r="K37" s="20"/>
      <c r="L37" s="45"/>
      <c r="M37" s="1"/>
      <c r="N37" s="1"/>
      <c r="O37" s="86"/>
    </row>
    <row r="38" spans="2:16" ht="15" customHeight="1" x14ac:dyDescent="0.25">
      <c r="B38" s="1"/>
      <c r="C38" s="1"/>
      <c r="D38" s="1" t="s">
        <v>49</v>
      </c>
      <c r="E38" s="1" t="s">
        <v>2475</v>
      </c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2725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2727</v>
      </c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2726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 t="s">
        <v>1492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90">
    <mergeCell ref="B36:M36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1:C21"/>
    <mergeCell ref="D21:E21"/>
    <mergeCell ref="G21:H21"/>
    <mergeCell ref="I21:J21"/>
    <mergeCell ref="B24:C24"/>
    <mergeCell ref="D24:E24"/>
    <mergeCell ref="G24:H24"/>
    <mergeCell ref="I24:J24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B25:C25"/>
    <mergeCell ref="D25:E25"/>
    <mergeCell ref="G25:H25"/>
    <mergeCell ref="I25:J25"/>
    <mergeCell ref="K24:L24"/>
    <mergeCell ref="B20:C20"/>
    <mergeCell ref="D20:E20"/>
    <mergeCell ref="G20:H20"/>
    <mergeCell ref="I20:J20"/>
    <mergeCell ref="K20:L20"/>
    <mergeCell ref="D19:E19"/>
    <mergeCell ref="G19:H19"/>
    <mergeCell ref="I19:J19"/>
    <mergeCell ref="K19:L19"/>
    <mergeCell ref="K23:L23"/>
    <mergeCell ref="B26:C26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K21:L21"/>
    <mergeCell ref="D18:E18"/>
    <mergeCell ref="G18:H18"/>
    <mergeCell ref="I18:J18"/>
    <mergeCell ref="K18:L18"/>
    <mergeCell ref="B19:C19"/>
  </mergeCells>
  <hyperlinks>
    <hyperlink ref="N4" r:id="rId1" xr:uid="{00000000-0004-0000-24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1:P309"/>
  <sheetViews>
    <sheetView workbookViewId="0">
      <selection activeCell="P21" sqref="P2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250072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2664</v>
      </c>
      <c r="E18" s="352"/>
      <c r="F18" s="190" t="s">
        <v>2722</v>
      </c>
      <c r="G18" s="355">
        <v>4100114324</v>
      </c>
      <c r="H18" s="354"/>
      <c r="I18" s="353" t="s">
        <v>2663</v>
      </c>
      <c r="J18" s="354"/>
      <c r="K18" s="355" t="s">
        <v>25</v>
      </c>
      <c r="L18" s="352"/>
      <c r="M18" s="27" t="s">
        <v>415</v>
      </c>
      <c r="N18" s="24"/>
      <c r="O18" s="82">
        <v>11</v>
      </c>
      <c r="P18" s="109">
        <v>42</v>
      </c>
    </row>
    <row r="19" spans="2:16" ht="15" customHeight="1" x14ac:dyDescent="0.25">
      <c r="B19" s="416"/>
      <c r="C19" s="417"/>
      <c r="D19" s="351" t="s">
        <v>2666</v>
      </c>
      <c r="E19" s="352"/>
      <c r="F19" s="190" t="s">
        <v>2722</v>
      </c>
      <c r="G19" s="355">
        <v>4100114325</v>
      </c>
      <c r="H19" s="354"/>
      <c r="I19" s="353" t="s">
        <v>2667</v>
      </c>
      <c r="J19" s="354"/>
      <c r="K19" s="355" t="s">
        <v>25</v>
      </c>
      <c r="L19" s="352"/>
      <c r="M19" s="27" t="s">
        <v>415</v>
      </c>
      <c r="N19" s="24" t="s">
        <v>652</v>
      </c>
      <c r="O19" s="83"/>
      <c r="P19" s="109">
        <v>28</v>
      </c>
    </row>
    <row r="20" spans="2:16" ht="15" customHeight="1" x14ac:dyDescent="0.25">
      <c r="B20" s="365"/>
      <c r="C20" s="366"/>
      <c r="D20" s="351" t="s">
        <v>2666</v>
      </c>
      <c r="E20" s="352"/>
      <c r="F20" s="190" t="s">
        <v>2722</v>
      </c>
      <c r="G20" s="355">
        <v>4100114325</v>
      </c>
      <c r="H20" s="354"/>
      <c r="I20" s="353" t="s">
        <v>2667</v>
      </c>
      <c r="J20" s="354"/>
      <c r="K20" s="355" t="s">
        <v>25</v>
      </c>
      <c r="L20" s="352"/>
      <c r="M20" s="27" t="s">
        <v>415</v>
      </c>
      <c r="N20" s="24" t="s">
        <v>650</v>
      </c>
      <c r="O20" s="84"/>
      <c r="P20" s="109">
        <v>14</v>
      </c>
    </row>
    <row r="21" spans="2:16" ht="15" customHeight="1" x14ac:dyDescent="0.25">
      <c r="B21" s="365"/>
      <c r="C21" s="366"/>
      <c r="D21" s="351"/>
      <c r="E21" s="352"/>
      <c r="F21" s="214"/>
      <c r="G21" s="355"/>
      <c r="H21" s="354"/>
      <c r="I21" s="353"/>
      <c r="J21" s="354"/>
      <c r="K21" s="355"/>
      <c r="L21" s="352"/>
      <c r="M21" s="27"/>
      <c r="N21" s="24"/>
      <c r="O21" s="84"/>
      <c r="P21" s="109"/>
    </row>
    <row r="22" spans="2:16" ht="15" x14ac:dyDescent="0.25">
      <c r="B22" s="20"/>
      <c r="C22" s="45"/>
      <c r="D22" s="168"/>
      <c r="E22" s="41"/>
      <c r="F22" s="41"/>
      <c r="G22" s="41"/>
      <c r="H22" s="41"/>
      <c r="I22" s="41"/>
      <c r="K22" s="20"/>
      <c r="L22" s="45"/>
      <c r="M22" s="1"/>
      <c r="N22" s="1"/>
      <c r="O22" s="169">
        <f>SUM(O18:O20)</f>
        <v>11</v>
      </c>
    </row>
    <row r="23" spans="2:16" ht="15.75" x14ac:dyDescent="0.25"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84</v>
      </c>
    </row>
    <row r="24" spans="2:16" ht="15" x14ac:dyDescent="0.25"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2:16" ht="15" customHeight="1" x14ac:dyDescent="0.25">
      <c r="B25" s="1"/>
      <c r="C25" s="1"/>
      <c r="D25" s="1" t="s">
        <v>49</v>
      </c>
      <c r="E25" s="1" t="s">
        <v>2721</v>
      </c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368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369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29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3:M23"/>
    <mergeCell ref="B21:C21"/>
    <mergeCell ref="D21:E21"/>
    <mergeCell ref="G21:H21"/>
    <mergeCell ref="I21:J21"/>
    <mergeCell ref="K21:L21"/>
  </mergeCells>
  <hyperlinks>
    <hyperlink ref="N4" r:id="rId1" xr:uid="{00000000-0004-0000-25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P313"/>
  <sheetViews>
    <sheetView workbookViewId="0">
      <selection activeCell="D30" sqref="D3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2711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250071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67" t="s">
        <v>2664</v>
      </c>
      <c r="E18" s="368"/>
      <c r="F18" s="124" t="s">
        <v>2719</v>
      </c>
      <c r="G18" s="369">
        <v>4100114344</v>
      </c>
      <c r="H18" s="370"/>
      <c r="I18" s="371" t="s">
        <v>2663</v>
      </c>
      <c r="J18" s="372"/>
      <c r="K18" s="369" t="s">
        <v>53</v>
      </c>
      <c r="L18" s="368"/>
      <c r="M18" s="7" t="s">
        <v>415</v>
      </c>
      <c r="N18" s="24"/>
      <c r="O18" s="82">
        <v>13.6</v>
      </c>
      <c r="P18" s="109">
        <v>40</v>
      </c>
    </row>
    <row r="19" spans="2:16" ht="15" customHeight="1" x14ac:dyDescent="0.25">
      <c r="B19" s="416"/>
      <c r="C19" s="417"/>
      <c r="D19" s="367" t="s">
        <v>2664</v>
      </c>
      <c r="E19" s="368"/>
      <c r="F19" s="124" t="s">
        <v>2717</v>
      </c>
      <c r="G19" s="369">
        <v>4100114345</v>
      </c>
      <c r="H19" s="370"/>
      <c r="I19" s="371" t="s">
        <v>2663</v>
      </c>
      <c r="J19" s="372"/>
      <c r="K19" s="369" t="s">
        <v>1778</v>
      </c>
      <c r="L19" s="368"/>
      <c r="M19" s="7" t="s">
        <v>415</v>
      </c>
      <c r="N19" s="24"/>
      <c r="O19" s="83"/>
      <c r="P19" s="109">
        <v>10</v>
      </c>
    </row>
    <row r="20" spans="2:16" ht="15" customHeight="1" x14ac:dyDescent="0.25">
      <c r="B20" s="416"/>
      <c r="C20" s="417"/>
      <c r="D20" s="367" t="s">
        <v>2718</v>
      </c>
      <c r="E20" s="368"/>
      <c r="F20" s="124" t="s">
        <v>2719</v>
      </c>
      <c r="G20" s="369">
        <v>4100114346</v>
      </c>
      <c r="H20" s="370"/>
      <c r="I20" s="371" t="s">
        <v>2667</v>
      </c>
      <c r="J20" s="372"/>
      <c r="K20" s="369" t="s">
        <v>53</v>
      </c>
      <c r="L20" s="368"/>
      <c r="M20" s="7" t="s">
        <v>415</v>
      </c>
      <c r="N20" s="24" t="s">
        <v>652</v>
      </c>
      <c r="O20" s="83"/>
      <c r="P20" s="109">
        <v>28</v>
      </c>
    </row>
    <row r="21" spans="2:16" ht="15" customHeight="1" x14ac:dyDescent="0.25">
      <c r="B21" s="416"/>
      <c r="C21" s="417"/>
      <c r="D21" s="367" t="s">
        <v>2718</v>
      </c>
      <c r="E21" s="368"/>
      <c r="F21" s="124" t="s">
        <v>2719</v>
      </c>
      <c r="G21" s="369">
        <v>4100114346</v>
      </c>
      <c r="H21" s="370"/>
      <c r="I21" s="371" t="s">
        <v>2667</v>
      </c>
      <c r="J21" s="372"/>
      <c r="K21" s="369" t="s">
        <v>53</v>
      </c>
      <c r="L21" s="368"/>
      <c r="M21" s="7" t="s">
        <v>415</v>
      </c>
      <c r="N21" s="24" t="s">
        <v>650</v>
      </c>
      <c r="O21" s="83"/>
      <c r="P21" s="109">
        <v>22</v>
      </c>
    </row>
    <row r="22" spans="2:16" ht="15" customHeight="1" x14ac:dyDescent="0.25">
      <c r="B22" s="416"/>
      <c r="C22" s="417"/>
      <c r="D22" s="367" t="s">
        <v>2718</v>
      </c>
      <c r="E22" s="368"/>
      <c r="F22" s="124" t="s">
        <v>2717</v>
      </c>
      <c r="G22" s="369">
        <v>4100114347</v>
      </c>
      <c r="H22" s="370"/>
      <c r="I22" s="371" t="s">
        <v>2667</v>
      </c>
      <c r="J22" s="372"/>
      <c r="K22" s="369" t="s">
        <v>1778</v>
      </c>
      <c r="L22" s="368"/>
      <c r="M22" s="7" t="s">
        <v>415</v>
      </c>
      <c r="N22" s="24" t="s">
        <v>652</v>
      </c>
      <c r="O22" s="83"/>
      <c r="P22" s="109">
        <v>5</v>
      </c>
    </row>
    <row r="23" spans="2:16" ht="15" customHeight="1" x14ac:dyDescent="0.25">
      <c r="B23" s="416"/>
      <c r="C23" s="417"/>
      <c r="D23" s="367" t="s">
        <v>2718</v>
      </c>
      <c r="E23" s="368"/>
      <c r="F23" s="124" t="s">
        <v>2717</v>
      </c>
      <c r="G23" s="369">
        <v>4100114347</v>
      </c>
      <c r="H23" s="370"/>
      <c r="I23" s="371" t="s">
        <v>2667</v>
      </c>
      <c r="J23" s="372"/>
      <c r="K23" s="369" t="s">
        <v>1778</v>
      </c>
      <c r="L23" s="368"/>
      <c r="M23" s="7" t="s">
        <v>415</v>
      </c>
      <c r="N23" s="24" t="s">
        <v>650</v>
      </c>
      <c r="O23" s="83"/>
      <c r="P23" s="109">
        <v>5</v>
      </c>
    </row>
    <row r="24" spans="2:16" ht="15" customHeight="1" x14ac:dyDescent="0.25">
      <c r="B24" s="365"/>
      <c r="C24" s="366"/>
      <c r="D24" s="351"/>
      <c r="E24" s="352"/>
      <c r="F24" s="190"/>
      <c r="G24" s="355"/>
      <c r="H24" s="354"/>
      <c r="I24" s="391"/>
      <c r="J24" s="370"/>
      <c r="K24" s="355"/>
      <c r="L24" s="352"/>
      <c r="M24" s="27"/>
      <c r="N24" s="24"/>
      <c r="O24" s="84"/>
      <c r="P24" s="109"/>
    </row>
    <row r="25" spans="2:16" ht="15" x14ac:dyDescent="0.25">
      <c r="B25" s="20"/>
      <c r="C25" s="45"/>
      <c r="D25" s="168"/>
      <c r="E25" s="41"/>
      <c r="F25" s="41"/>
      <c r="G25" s="41"/>
      <c r="H25" s="41"/>
      <c r="I25" s="41"/>
      <c r="K25" s="20"/>
      <c r="L25" s="45"/>
      <c r="M25" s="1"/>
      <c r="N25" s="1"/>
      <c r="O25" s="169">
        <f>SUM(O18:O23)</f>
        <v>13.6</v>
      </c>
    </row>
    <row r="26" spans="2:16" ht="15.75" x14ac:dyDescent="0.25">
      <c r="B26" s="356" t="s">
        <v>29</v>
      </c>
      <c r="C26" s="356"/>
      <c r="D26" s="356"/>
      <c r="E26" s="356"/>
      <c r="F26" s="356"/>
      <c r="G26" s="356"/>
      <c r="H26" s="356"/>
      <c r="I26" s="356"/>
      <c r="J26" s="356"/>
      <c r="K26" s="356"/>
      <c r="L26" s="356"/>
      <c r="M26" s="356"/>
      <c r="N26" s="79"/>
      <c r="O26" s="75"/>
      <c r="P26" s="73">
        <f>SUM(P18:P24)</f>
        <v>110</v>
      </c>
    </row>
    <row r="27" spans="2:16" ht="15" x14ac:dyDescent="0.25"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2:16" ht="15" customHeight="1" x14ac:dyDescent="0.25">
      <c r="B28" s="1"/>
      <c r="C28" s="1"/>
      <c r="D28" s="1" t="s">
        <v>49</v>
      </c>
      <c r="E28" s="1" t="s">
        <v>2720</v>
      </c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 t="s">
        <v>368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 t="s">
        <v>2616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44">
    <mergeCell ref="B17:C17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B26:M26"/>
    <mergeCell ref="B24:C24"/>
    <mergeCell ref="D24:E24"/>
    <mergeCell ref="G24:H24"/>
    <mergeCell ref="I24:J24"/>
    <mergeCell ref="K24:L24"/>
  </mergeCells>
  <hyperlinks>
    <hyperlink ref="N4" r:id="rId1" xr:uid="{00000000-0004-0000-2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07"/>
  <sheetViews>
    <sheetView topLeftCell="A4" workbookViewId="0">
      <selection activeCell="D33" sqref="D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2711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250070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2664</v>
      </c>
      <c r="E18" s="368"/>
      <c r="F18" s="124" t="s">
        <v>2715</v>
      </c>
      <c r="G18" s="369">
        <v>4100114326</v>
      </c>
      <c r="H18" s="370"/>
      <c r="I18" s="371" t="s">
        <v>2663</v>
      </c>
      <c r="J18" s="372"/>
      <c r="K18" s="369" t="s">
        <v>1009</v>
      </c>
      <c r="L18" s="368"/>
      <c r="M18" s="7" t="s">
        <v>415</v>
      </c>
      <c r="N18" s="8"/>
      <c r="O18" s="82">
        <v>2.08</v>
      </c>
      <c r="P18" s="60">
        <v>6</v>
      </c>
    </row>
    <row r="19" spans="1:16" ht="15" x14ac:dyDescent="0.25">
      <c r="A19" s="1"/>
      <c r="B19" s="416"/>
      <c r="C19" s="417"/>
      <c r="D19" s="367" t="s">
        <v>2666</v>
      </c>
      <c r="E19" s="368"/>
      <c r="F19" s="124" t="s">
        <v>2715</v>
      </c>
      <c r="G19" s="369">
        <v>4100114327</v>
      </c>
      <c r="H19" s="370"/>
      <c r="I19" s="371" t="s">
        <v>2667</v>
      </c>
      <c r="J19" s="372"/>
      <c r="K19" s="369" t="s">
        <v>1009</v>
      </c>
      <c r="L19" s="368"/>
      <c r="M19" s="7" t="s">
        <v>415</v>
      </c>
      <c r="N19" s="8" t="s">
        <v>652</v>
      </c>
      <c r="O19" s="83"/>
      <c r="P19" s="60">
        <v>3</v>
      </c>
    </row>
    <row r="20" spans="1:16" ht="15" x14ac:dyDescent="0.25">
      <c r="A20" s="1"/>
      <c r="B20" s="365"/>
      <c r="C20" s="366"/>
      <c r="D20" s="367" t="s">
        <v>2666</v>
      </c>
      <c r="E20" s="368"/>
      <c r="F20" s="124" t="s">
        <v>2715</v>
      </c>
      <c r="G20" s="369">
        <v>4100114327</v>
      </c>
      <c r="H20" s="370"/>
      <c r="I20" s="371" t="s">
        <v>2667</v>
      </c>
      <c r="J20" s="372"/>
      <c r="K20" s="369" t="s">
        <v>1009</v>
      </c>
      <c r="L20" s="368"/>
      <c r="M20" s="7" t="s">
        <v>415</v>
      </c>
      <c r="N20" s="8" t="s">
        <v>650</v>
      </c>
      <c r="O20" s="84"/>
      <c r="P20" s="60">
        <v>3</v>
      </c>
    </row>
    <row r="21" spans="1:16" ht="15" x14ac:dyDescent="0.25">
      <c r="A21" s="1"/>
      <c r="B21" s="76"/>
      <c r="C21" s="65"/>
      <c r="D21" s="50"/>
      <c r="E21" s="61"/>
      <c r="F21" s="61"/>
      <c r="G21" s="50"/>
      <c r="H21" s="62"/>
      <c r="I21" s="63"/>
      <c r="J21" s="62"/>
      <c r="K21" s="50"/>
      <c r="L21" s="61"/>
      <c r="M21" s="8"/>
      <c r="N21" s="8"/>
      <c r="O21" s="162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SUM(O18:O20)</f>
        <v>2.08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12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2201</v>
      </c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470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2716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291" ht="8.25" customHeight="1" x14ac:dyDescent="0.2"/>
    <row r="293" ht="8.25" customHeight="1" x14ac:dyDescent="0.2"/>
    <row r="295" ht="9" customHeight="1" x14ac:dyDescent="0.2"/>
    <row r="297" ht="7.5" customHeight="1" x14ac:dyDescent="0.2"/>
    <row r="299" ht="6.75" customHeight="1" x14ac:dyDescent="0.2"/>
    <row r="301" ht="7.5" customHeight="1" x14ac:dyDescent="0.2"/>
    <row r="303" ht="9" customHeight="1" x14ac:dyDescent="0.2"/>
    <row r="305" ht="7.5" customHeight="1" x14ac:dyDescent="0.2"/>
    <row r="307" ht="8.25" customHeight="1" x14ac:dyDescent="0.2"/>
  </sheetData>
  <mergeCells count="27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D22:I22"/>
    <mergeCell ref="B23:M23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</mergeCells>
  <hyperlinks>
    <hyperlink ref="N4" r:id="rId1" xr:uid="{00000000-0004-0000-27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309"/>
  <sheetViews>
    <sheetView workbookViewId="0">
      <selection activeCell="K31" sqref="K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2711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250069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customHeight="1" x14ac:dyDescent="0.25">
      <c r="B18" s="378">
        <v>1</v>
      </c>
      <c r="C18" s="379"/>
      <c r="D18" s="367" t="s">
        <v>2664</v>
      </c>
      <c r="E18" s="368"/>
      <c r="F18" s="9" t="s">
        <v>2714</v>
      </c>
      <c r="G18" s="369">
        <v>4100114322</v>
      </c>
      <c r="H18" s="370"/>
      <c r="I18" s="371" t="s">
        <v>2663</v>
      </c>
      <c r="J18" s="372"/>
      <c r="K18" s="369" t="s">
        <v>76</v>
      </c>
      <c r="L18" s="368"/>
      <c r="M18" s="7" t="s">
        <v>415</v>
      </c>
      <c r="N18" s="8"/>
      <c r="O18" s="82">
        <v>3.42</v>
      </c>
      <c r="P18" s="60">
        <v>10</v>
      </c>
    </row>
    <row r="19" spans="1:16" ht="15" customHeight="1" x14ac:dyDescent="0.25">
      <c r="B19" s="365"/>
      <c r="C19" s="366"/>
      <c r="D19" s="367" t="s">
        <v>2666</v>
      </c>
      <c r="E19" s="368"/>
      <c r="F19" s="9" t="s">
        <v>2714</v>
      </c>
      <c r="G19" s="369">
        <v>4100114323</v>
      </c>
      <c r="H19" s="370"/>
      <c r="I19" s="371" t="s">
        <v>2667</v>
      </c>
      <c r="J19" s="372"/>
      <c r="K19" s="369" t="s">
        <v>76</v>
      </c>
      <c r="L19" s="368"/>
      <c r="M19" s="7" t="s">
        <v>415</v>
      </c>
      <c r="N19" s="8" t="s">
        <v>652</v>
      </c>
      <c r="O19" s="84"/>
      <c r="P19" s="60">
        <v>10</v>
      </c>
    </row>
    <row r="20" spans="1:16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SUM(O18:O19)</f>
        <v>3.42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20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1" t="s">
        <v>2713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1636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2670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27">
    <mergeCell ref="B22:M22"/>
    <mergeCell ref="B20:C20"/>
    <mergeCell ref="D20:E20"/>
    <mergeCell ref="G20:H20"/>
    <mergeCell ref="I20:J20"/>
    <mergeCell ref="K20:L20"/>
    <mergeCell ref="D21:I21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319"/>
  <sheetViews>
    <sheetView workbookViewId="0">
      <selection activeCell="M28" sqref="M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2711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250068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8">
        <v>1</v>
      </c>
      <c r="C18" s="379"/>
      <c r="D18" s="367" t="s">
        <v>2664</v>
      </c>
      <c r="E18" s="368"/>
      <c r="F18" s="190" t="s">
        <v>2712</v>
      </c>
      <c r="G18" s="369">
        <v>4100114320</v>
      </c>
      <c r="H18" s="370"/>
      <c r="I18" s="371" t="s">
        <v>2663</v>
      </c>
      <c r="J18" s="372"/>
      <c r="K18" s="369" t="s">
        <v>73</v>
      </c>
      <c r="L18" s="368"/>
      <c r="M18" s="7" t="s">
        <v>415</v>
      </c>
      <c r="N18" s="11"/>
      <c r="O18" s="82">
        <v>3.88</v>
      </c>
      <c r="P18" s="60">
        <v>12</v>
      </c>
    </row>
    <row r="19" spans="1:16" ht="15" customHeight="1" x14ac:dyDescent="0.25">
      <c r="B19" s="416"/>
      <c r="C19" s="417"/>
      <c r="D19" s="367" t="s">
        <v>2666</v>
      </c>
      <c r="E19" s="368"/>
      <c r="F19" s="190" t="s">
        <v>2712</v>
      </c>
      <c r="G19" s="369">
        <v>4100114321</v>
      </c>
      <c r="H19" s="370"/>
      <c r="I19" s="371" t="s">
        <v>2667</v>
      </c>
      <c r="J19" s="372"/>
      <c r="K19" s="369" t="s">
        <v>73</v>
      </c>
      <c r="L19" s="368"/>
      <c r="M19" s="7" t="s">
        <v>415</v>
      </c>
      <c r="N19" s="11" t="s">
        <v>652</v>
      </c>
      <c r="O19" s="83"/>
      <c r="P19" s="60">
        <v>10</v>
      </c>
    </row>
    <row r="20" spans="1:16" ht="15" customHeight="1" x14ac:dyDescent="0.25">
      <c r="B20" s="365"/>
      <c r="C20" s="366"/>
      <c r="D20" s="367" t="s">
        <v>2666</v>
      </c>
      <c r="E20" s="368"/>
      <c r="F20" s="190" t="s">
        <v>2712</v>
      </c>
      <c r="G20" s="369">
        <v>4100114321</v>
      </c>
      <c r="H20" s="370"/>
      <c r="I20" s="371" t="s">
        <v>2667</v>
      </c>
      <c r="J20" s="372"/>
      <c r="K20" s="369" t="s">
        <v>73</v>
      </c>
      <c r="L20" s="368"/>
      <c r="M20" s="7" t="s">
        <v>415</v>
      </c>
      <c r="N20" s="11" t="s">
        <v>650</v>
      </c>
      <c r="O20" s="84"/>
      <c r="P20" s="60">
        <v>2</v>
      </c>
    </row>
    <row r="21" spans="1:16" ht="15" customHeight="1" x14ac:dyDescent="0.25">
      <c r="B21" s="365"/>
      <c r="C21" s="366"/>
      <c r="D21" s="367"/>
      <c r="E21" s="368"/>
      <c r="F21" s="190"/>
      <c r="G21" s="369"/>
      <c r="H21" s="370"/>
      <c r="I21" s="391"/>
      <c r="J21" s="370"/>
      <c r="K21" s="369"/>
      <c r="L21" s="368"/>
      <c r="M21" s="7"/>
      <c r="N21" s="11"/>
      <c r="O21" s="84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SUM(O18:O18)</f>
        <v>3.88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24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2227</v>
      </c>
      <c r="G26" s="397"/>
      <c r="H26" s="396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1636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1635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F60" s="1"/>
    </row>
    <row r="61" spans="1:15" ht="15" x14ac:dyDescent="0.25">
      <c r="F61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0">
    <mergeCell ref="D22:I22"/>
    <mergeCell ref="B23:M23"/>
    <mergeCell ref="G26:H26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9:C19"/>
    <mergeCell ref="D19:E19"/>
    <mergeCell ref="B16:C16"/>
    <mergeCell ref="D16:E16"/>
    <mergeCell ref="G16:H16"/>
    <mergeCell ref="B18:C18"/>
    <mergeCell ref="D18:E18"/>
    <mergeCell ref="G18:H18"/>
    <mergeCell ref="F10:N10"/>
    <mergeCell ref="N14:O14"/>
    <mergeCell ref="I16:J16"/>
    <mergeCell ref="K16:L16"/>
    <mergeCell ref="G19:H19"/>
    <mergeCell ref="I19:J19"/>
    <mergeCell ref="K19:L19"/>
    <mergeCell ref="I18:J18"/>
    <mergeCell ref="K18:L18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P323"/>
  <sheetViews>
    <sheetView workbookViewId="0">
      <selection activeCell="O34" sqref="O3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250060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SUM(O18:O31)+15.58</f>
        <v>77.520000000000024</v>
      </c>
      <c r="P17" s="60"/>
    </row>
    <row r="18" spans="2:16" ht="15" customHeight="1" x14ac:dyDescent="0.25">
      <c r="B18" s="375">
        <v>1</v>
      </c>
      <c r="C18" s="376"/>
      <c r="D18" s="367" t="s">
        <v>2563</v>
      </c>
      <c r="E18" s="368"/>
      <c r="F18" s="190" t="s">
        <v>2694</v>
      </c>
      <c r="G18" s="369">
        <v>4100112301</v>
      </c>
      <c r="H18" s="370"/>
      <c r="I18" s="391" t="s">
        <v>2565</v>
      </c>
      <c r="J18" s="370"/>
      <c r="K18" s="369" t="s">
        <v>53</v>
      </c>
      <c r="L18" s="368"/>
      <c r="M18" s="7" t="s">
        <v>387</v>
      </c>
      <c r="N18" s="11"/>
      <c r="O18" s="81">
        <v>4.4800000000000004</v>
      </c>
      <c r="P18" s="60">
        <v>4</v>
      </c>
    </row>
    <row r="19" spans="2:16" ht="15" customHeight="1" x14ac:dyDescent="0.25">
      <c r="B19" s="375">
        <v>2</v>
      </c>
      <c r="C19" s="376"/>
      <c r="D19" s="367" t="s">
        <v>2563</v>
      </c>
      <c r="E19" s="368"/>
      <c r="F19" s="190" t="s">
        <v>2694</v>
      </c>
      <c r="G19" s="369">
        <v>4100112301</v>
      </c>
      <c r="H19" s="370"/>
      <c r="I19" s="391" t="s">
        <v>2565</v>
      </c>
      <c r="J19" s="370"/>
      <c r="K19" s="369" t="s">
        <v>53</v>
      </c>
      <c r="L19" s="368"/>
      <c r="M19" s="7" t="s">
        <v>387</v>
      </c>
      <c r="N19" s="11"/>
      <c r="O19" s="81">
        <v>4.4800000000000004</v>
      </c>
      <c r="P19" s="60">
        <v>4</v>
      </c>
    </row>
    <row r="20" spans="2:16" ht="15" customHeight="1" x14ac:dyDescent="0.25">
      <c r="B20" s="375">
        <v>3</v>
      </c>
      <c r="C20" s="376"/>
      <c r="D20" s="367" t="s">
        <v>2563</v>
      </c>
      <c r="E20" s="368"/>
      <c r="F20" s="190" t="s">
        <v>2694</v>
      </c>
      <c r="G20" s="369">
        <v>4100112301</v>
      </c>
      <c r="H20" s="370"/>
      <c r="I20" s="391" t="s">
        <v>2565</v>
      </c>
      <c r="J20" s="370"/>
      <c r="K20" s="369" t="s">
        <v>53</v>
      </c>
      <c r="L20" s="368"/>
      <c r="M20" s="7" t="s">
        <v>387</v>
      </c>
      <c r="N20" s="11"/>
      <c r="O20" s="81">
        <v>4.4800000000000004</v>
      </c>
      <c r="P20" s="60">
        <v>4</v>
      </c>
    </row>
    <row r="21" spans="2:16" ht="15" customHeight="1" x14ac:dyDescent="0.25">
      <c r="B21" s="375">
        <v>4</v>
      </c>
      <c r="C21" s="376"/>
      <c r="D21" s="367" t="s">
        <v>2563</v>
      </c>
      <c r="E21" s="368"/>
      <c r="F21" s="190" t="s">
        <v>2694</v>
      </c>
      <c r="G21" s="369">
        <v>4100112301</v>
      </c>
      <c r="H21" s="370"/>
      <c r="I21" s="391" t="s">
        <v>2565</v>
      </c>
      <c r="J21" s="370"/>
      <c r="K21" s="369" t="s">
        <v>53</v>
      </c>
      <c r="L21" s="368"/>
      <c r="M21" s="7" t="s">
        <v>2640</v>
      </c>
      <c r="N21" s="11"/>
      <c r="O21" s="81">
        <v>4.4800000000000004</v>
      </c>
      <c r="P21" s="60">
        <v>4</v>
      </c>
    </row>
    <row r="22" spans="2:16" ht="15" customHeight="1" x14ac:dyDescent="0.25">
      <c r="B22" s="375">
        <v>5</v>
      </c>
      <c r="C22" s="376"/>
      <c r="D22" s="367" t="s">
        <v>2563</v>
      </c>
      <c r="E22" s="368"/>
      <c r="F22" s="190" t="s">
        <v>2694</v>
      </c>
      <c r="G22" s="369">
        <v>4100112301</v>
      </c>
      <c r="H22" s="370"/>
      <c r="I22" s="391" t="s">
        <v>2565</v>
      </c>
      <c r="J22" s="370"/>
      <c r="K22" s="369" t="s">
        <v>53</v>
      </c>
      <c r="L22" s="368"/>
      <c r="M22" s="7" t="s">
        <v>2640</v>
      </c>
      <c r="N22" s="11"/>
      <c r="O22" s="81">
        <v>4.4800000000000004</v>
      </c>
      <c r="P22" s="60">
        <v>4</v>
      </c>
    </row>
    <row r="23" spans="2:16" ht="15" customHeight="1" x14ac:dyDescent="0.25">
      <c r="B23" s="375">
        <v>6</v>
      </c>
      <c r="C23" s="376"/>
      <c r="D23" s="367" t="s">
        <v>2563</v>
      </c>
      <c r="E23" s="368"/>
      <c r="F23" s="190" t="s">
        <v>2694</v>
      </c>
      <c r="G23" s="369">
        <v>4100112301</v>
      </c>
      <c r="H23" s="370"/>
      <c r="I23" s="391" t="s">
        <v>2565</v>
      </c>
      <c r="J23" s="370"/>
      <c r="K23" s="369" t="s">
        <v>53</v>
      </c>
      <c r="L23" s="368"/>
      <c r="M23" s="7" t="s">
        <v>2640</v>
      </c>
      <c r="N23" s="11"/>
      <c r="O23" s="81">
        <v>4.4800000000000004</v>
      </c>
      <c r="P23" s="60">
        <v>4</v>
      </c>
    </row>
    <row r="24" spans="2:16" ht="15" customHeight="1" x14ac:dyDescent="0.25">
      <c r="B24" s="375">
        <v>7</v>
      </c>
      <c r="C24" s="376"/>
      <c r="D24" s="367" t="s">
        <v>2563</v>
      </c>
      <c r="E24" s="368"/>
      <c r="F24" s="190" t="s">
        <v>2694</v>
      </c>
      <c r="G24" s="369">
        <v>4100112301</v>
      </c>
      <c r="H24" s="370"/>
      <c r="I24" s="391" t="s">
        <v>2565</v>
      </c>
      <c r="J24" s="370"/>
      <c r="K24" s="369" t="s">
        <v>53</v>
      </c>
      <c r="L24" s="368"/>
      <c r="M24" s="7" t="s">
        <v>2640</v>
      </c>
      <c r="N24" s="11"/>
      <c r="O24" s="81">
        <v>4.4800000000000004</v>
      </c>
      <c r="P24" s="60">
        <v>4</v>
      </c>
    </row>
    <row r="25" spans="2:16" ht="15" customHeight="1" x14ac:dyDescent="0.25">
      <c r="B25" s="375">
        <v>8</v>
      </c>
      <c r="C25" s="376"/>
      <c r="D25" s="367" t="s">
        <v>2563</v>
      </c>
      <c r="E25" s="368"/>
      <c r="F25" s="190" t="s">
        <v>2694</v>
      </c>
      <c r="G25" s="369">
        <v>4100112301</v>
      </c>
      <c r="H25" s="370"/>
      <c r="I25" s="391" t="s">
        <v>2565</v>
      </c>
      <c r="J25" s="370"/>
      <c r="K25" s="369" t="s">
        <v>53</v>
      </c>
      <c r="L25" s="368"/>
      <c r="M25" s="7" t="s">
        <v>2640</v>
      </c>
      <c r="N25" s="11"/>
      <c r="O25" s="81">
        <v>4.4800000000000004</v>
      </c>
      <c r="P25" s="60">
        <v>4</v>
      </c>
    </row>
    <row r="26" spans="2:16" ht="15" customHeight="1" x14ac:dyDescent="0.25">
      <c r="B26" s="375">
        <v>9</v>
      </c>
      <c r="C26" s="376"/>
      <c r="D26" s="367" t="s">
        <v>2563</v>
      </c>
      <c r="E26" s="368"/>
      <c r="F26" s="190" t="s">
        <v>2694</v>
      </c>
      <c r="G26" s="369">
        <v>4100112301</v>
      </c>
      <c r="H26" s="370"/>
      <c r="I26" s="391" t="s">
        <v>2565</v>
      </c>
      <c r="J26" s="370"/>
      <c r="K26" s="369" t="s">
        <v>53</v>
      </c>
      <c r="L26" s="368"/>
      <c r="M26" s="7" t="s">
        <v>2640</v>
      </c>
      <c r="N26" s="11"/>
      <c r="O26" s="81">
        <v>4.4800000000000004</v>
      </c>
      <c r="P26" s="60">
        <v>4</v>
      </c>
    </row>
    <row r="27" spans="2:16" ht="15" customHeight="1" x14ac:dyDescent="0.25">
      <c r="B27" s="375">
        <v>10</v>
      </c>
      <c r="C27" s="376"/>
      <c r="D27" s="367" t="s">
        <v>2563</v>
      </c>
      <c r="E27" s="368"/>
      <c r="F27" s="190" t="s">
        <v>2694</v>
      </c>
      <c r="G27" s="369">
        <v>4100112301</v>
      </c>
      <c r="H27" s="370"/>
      <c r="I27" s="391" t="s">
        <v>2565</v>
      </c>
      <c r="J27" s="370"/>
      <c r="K27" s="369" t="s">
        <v>53</v>
      </c>
      <c r="L27" s="368"/>
      <c r="M27" s="7" t="s">
        <v>2640</v>
      </c>
      <c r="N27" s="11"/>
      <c r="O27" s="81">
        <v>4.4800000000000004</v>
      </c>
      <c r="P27" s="60">
        <v>4</v>
      </c>
    </row>
    <row r="28" spans="2:16" ht="15" customHeight="1" x14ac:dyDescent="0.25">
      <c r="B28" s="375">
        <v>11</v>
      </c>
      <c r="C28" s="376"/>
      <c r="D28" s="367" t="s">
        <v>2563</v>
      </c>
      <c r="E28" s="368"/>
      <c r="F28" s="190" t="s">
        <v>2694</v>
      </c>
      <c r="G28" s="369">
        <v>4100112301</v>
      </c>
      <c r="H28" s="370"/>
      <c r="I28" s="391" t="s">
        <v>2565</v>
      </c>
      <c r="J28" s="370"/>
      <c r="K28" s="369" t="s">
        <v>53</v>
      </c>
      <c r="L28" s="368"/>
      <c r="M28" s="7" t="s">
        <v>2640</v>
      </c>
      <c r="N28" s="11"/>
      <c r="O28" s="81">
        <v>4.4800000000000004</v>
      </c>
      <c r="P28" s="60">
        <v>4</v>
      </c>
    </row>
    <row r="29" spans="2:16" ht="15" customHeight="1" x14ac:dyDescent="0.25">
      <c r="B29" s="375">
        <v>12</v>
      </c>
      <c r="C29" s="376"/>
      <c r="D29" s="367" t="s">
        <v>2563</v>
      </c>
      <c r="E29" s="368"/>
      <c r="F29" s="190" t="s">
        <v>2694</v>
      </c>
      <c r="G29" s="369">
        <v>4100112301</v>
      </c>
      <c r="H29" s="370"/>
      <c r="I29" s="391" t="s">
        <v>2565</v>
      </c>
      <c r="J29" s="370"/>
      <c r="K29" s="369" t="s">
        <v>53</v>
      </c>
      <c r="L29" s="368"/>
      <c r="M29" s="7" t="s">
        <v>2640</v>
      </c>
      <c r="N29" s="11"/>
      <c r="O29" s="81">
        <v>4.4800000000000004</v>
      </c>
      <c r="P29" s="60">
        <v>4</v>
      </c>
    </row>
    <row r="30" spans="2:16" ht="15" customHeight="1" x14ac:dyDescent="0.25">
      <c r="B30" s="375">
        <v>13</v>
      </c>
      <c r="C30" s="376"/>
      <c r="D30" s="367" t="s">
        <v>2563</v>
      </c>
      <c r="E30" s="368"/>
      <c r="F30" s="190" t="s">
        <v>2694</v>
      </c>
      <c r="G30" s="369">
        <v>4100112301</v>
      </c>
      <c r="H30" s="370"/>
      <c r="I30" s="391" t="s">
        <v>2565</v>
      </c>
      <c r="J30" s="370"/>
      <c r="K30" s="369" t="s">
        <v>53</v>
      </c>
      <c r="L30" s="368"/>
      <c r="M30" s="7" t="s">
        <v>2640</v>
      </c>
      <c r="N30" s="11"/>
      <c r="O30" s="81">
        <v>4.4800000000000004</v>
      </c>
      <c r="P30" s="60">
        <v>4</v>
      </c>
    </row>
    <row r="31" spans="2:16" ht="15" customHeight="1" x14ac:dyDescent="0.25">
      <c r="B31" s="375">
        <v>14</v>
      </c>
      <c r="C31" s="376"/>
      <c r="D31" s="367" t="s">
        <v>2563</v>
      </c>
      <c r="E31" s="368"/>
      <c r="F31" s="190" t="s">
        <v>2694</v>
      </c>
      <c r="G31" s="369">
        <v>4100112301</v>
      </c>
      <c r="H31" s="370"/>
      <c r="I31" s="391" t="s">
        <v>2565</v>
      </c>
      <c r="J31" s="370"/>
      <c r="K31" s="369" t="s">
        <v>53</v>
      </c>
      <c r="L31" s="368"/>
      <c r="M31" s="7" t="s">
        <v>2640</v>
      </c>
      <c r="N31" s="11"/>
      <c r="O31" s="81">
        <v>3.7</v>
      </c>
      <c r="P31" s="60">
        <v>3</v>
      </c>
    </row>
    <row r="32" spans="2:16" ht="15" customHeight="1" x14ac:dyDescent="0.25">
      <c r="B32" s="365"/>
      <c r="C32" s="366"/>
      <c r="D32" s="351"/>
      <c r="E32" s="352"/>
      <c r="F32" s="190"/>
      <c r="G32" s="355"/>
      <c r="H32" s="354"/>
      <c r="I32" s="391"/>
      <c r="J32" s="370"/>
      <c r="K32" s="355"/>
      <c r="L32" s="352"/>
      <c r="M32" s="27"/>
      <c r="N32" s="24"/>
      <c r="O32" s="84"/>
      <c r="P32" s="109"/>
    </row>
    <row r="33" spans="2:16" ht="15" x14ac:dyDescent="0.25">
      <c r="B33" s="20"/>
      <c r="C33" s="45"/>
      <c r="D33" s="168"/>
      <c r="E33" s="41"/>
      <c r="F33" s="41"/>
      <c r="G33" s="41"/>
      <c r="H33" s="41"/>
      <c r="I33" s="41"/>
      <c r="K33" s="20"/>
      <c r="L33" s="45"/>
      <c r="M33" s="1"/>
      <c r="N33" s="1"/>
      <c r="O33" s="169">
        <f>SUM(O18:O31)</f>
        <v>61.940000000000026</v>
      </c>
    </row>
    <row r="34" spans="2:16" ht="15.75" x14ac:dyDescent="0.25">
      <c r="B34" s="356" t="s">
        <v>29</v>
      </c>
      <c r="C34" s="356"/>
      <c r="D34" s="356"/>
      <c r="E34" s="356"/>
      <c r="F34" s="356"/>
      <c r="G34" s="356"/>
      <c r="H34" s="356"/>
      <c r="I34" s="356"/>
      <c r="J34" s="356"/>
      <c r="K34" s="356"/>
      <c r="L34" s="356"/>
      <c r="M34" s="356"/>
      <c r="N34" s="79"/>
      <c r="O34" s="75"/>
      <c r="P34" s="73">
        <f>SUM(P18:P32)</f>
        <v>55</v>
      </c>
    </row>
    <row r="35" spans="2:16" ht="15" x14ac:dyDescent="0.25">
      <c r="B35" s="20"/>
      <c r="C35" s="45"/>
      <c r="D35" s="20"/>
      <c r="E35" s="45"/>
      <c r="F35" s="45"/>
      <c r="G35" s="20"/>
      <c r="I35" s="3"/>
      <c r="K35" s="20"/>
      <c r="L35" s="45"/>
      <c r="M35" s="1"/>
      <c r="N35" s="1"/>
      <c r="O35" s="86"/>
    </row>
    <row r="36" spans="2:16" ht="15" customHeight="1" x14ac:dyDescent="0.25">
      <c r="B36" s="1"/>
      <c r="C36" s="1"/>
      <c r="D36" s="1" t="s">
        <v>49</v>
      </c>
      <c r="E36" s="1" t="s">
        <v>2709</v>
      </c>
      <c r="I36" s="1"/>
      <c r="J36" s="1"/>
      <c r="K36" s="1"/>
      <c r="L36" s="1"/>
      <c r="M36" s="1"/>
      <c r="N36" s="1"/>
      <c r="O36" s="1"/>
    </row>
    <row r="37" spans="2:16" ht="15" x14ac:dyDescent="0.25">
      <c r="B37" s="1"/>
      <c r="C37" s="1"/>
      <c r="D37" s="1" t="s">
        <v>2710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 t="s">
        <v>1022</v>
      </c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2695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203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84">
    <mergeCell ref="B34:M34"/>
    <mergeCell ref="B32:C32"/>
    <mergeCell ref="D32:E32"/>
    <mergeCell ref="G32:H32"/>
    <mergeCell ref="I32:J32"/>
    <mergeCell ref="K32:L32"/>
    <mergeCell ref="B29:C29"/>
    <mergeCell ref="D29:E29"/>
    <mergeCell ref="G29:H29"/>
    <mergeCell ref="I29:J29"/>
    <mergeCell ref="K29:L29"/>
    <mergeCell ref="B31:C31"/>
    <mergeCell ref="D31:E31"/>
    <mergeCell ref="G31:H31"/>
    <mergeCell ref="I31:J31"/>
    <mergeCell ref="K31:L31"/>
    <mergeCell ref="B27:C27"/>
    <mergeCell ref="D27:E27"/>
    <mergeCell ref="G27:H27"/>
    <mergeCell ref="I27:J27"/>
    <mergeCell ref="K27:L27"/>
    <mergeCell ref="B30:C30"/>
    <mergeCell ref="D30:E30"/>
    <mergeCell ref="G30:H30"/>
    <mergeCell ref="I30:J30"/>
    <mergeCell ref="K30:L30"/>
    <mergeCell ref="B25:C25"/>
    <mergeCell ref="D25:E25"/>
    <mergeCell ref="G25:H25"/>
    <mergeCell ref="I25:J25"/>
    <mergeCell ref="K25:L25"/>
    <mergeCell ref="B28:C28"/>
    <mergeCell ref="D28:E28"/>
    <mergeCell ref="G28:H28"/>
    <mergeCell ref="I28:J28"/>
    <mergeCell ref="K28:L28"/>
    <mergeCell ref="B23:C23"/>
    <mergeCell ref="D23:E23"/>
    <mergeCell ref="G23:H23"/>
    <mergeCell ref="I23:J23"/>
    <mergeCell ref="K23:L23"/>
    <mergeCell ref="B26:C26"/>
    <mergeCell ref="D26:E26"/>
    <mergeCell ref="G26:H26"/>
    <mergeCell ref="I26:J26"/>
    <mergeCell ref="K26:L26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0:C20"/>
    <mergeCell ref="D20:E20"/>
    <mergeCell ref="G20:H20"/>
    <mergeCell ref="I20:J20"/>
    <mergeCell ref="K20:L20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2A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B1:P309"/>
  <sheetViews>
    <sheetView workbookViewId="0">
      <selection activeCell="Q33" sqref="Q3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250059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67" t="s">
        <v>2563</v>
      </c>
      <c r="E18" s="368"/>
      <c r="F18" s="190" t="s">
        <v>2708</v>
      </c>
      <c r="G18" s="369">
        <v>4100112296</v>
      </c>
      <c r="H18" s="370"/>
      <c r="I18" s="391" t="s">
        <v>2565</v>
      </c>
      <c r="J18" s="370"/>
      <c r="K18" s="369" t="s">
        <v>1735</v>
      </c>
      <c r="L18" s="368"/>
      <c r="M18" s="7" t="s">
        <v>2640</v>
      </c>
      <c r="N18" s="11"/>
      <c r="O18" s="81">
        <v>4.4800000000000004</v>
      </c>
      <c r="P18" s="60">
        <v>4</v>
      </c>
    </row>
    <row r="19" spans="2:16" ht="15" customHeight="1" x14ac:dyDescent="0.25">
      <c r="B19" s="375">
        <v>2</v>
      </c>
      <c r="C19" s="376"/>
      <c r="D19" s="367" t="s">
        <v>2563</v>
      </c>
      <c r="E19" s="368"/>
      <c r="F19" s="190" t="s">
        <v>2708</v>
      </c>
      <c r="G19" s="369">
        <v>4100112296</v>
      </c>
      <c r="H19" s="370"/>
      <c r="I19" s="391" t="s">
        <v>2565</v>
      </c>
      <c r="J19" s="370"/>
      <c r="K19" s="369" t="s">
        <v>1735</v>
      </c>
      <c r="L19" s="368"/>
      <c r="M19" s="7" t="s">
        <v>2640</v>
      </c>
      <c r="N19" s="11"/>
      <c r="O19" s="81">
        <v>4.4800000000000004</v>
      </c>
      <c r="P19" s="60">
        <v>4</v>
      </c>
    </row>
    <row r="20" spans="2:16" ht="15" customHeight="1" x14ac:dyDescent="0.25">
      <c r="B20" s="375">
        <v>3</v>
      </c>
      <c r="C20" s="376"/>
      <c r="D20" s="367" t="s">
        <v>2563</v>
      </c>
      <c r="E20" s="368"/>
      <c r="F20" s="190" t="s">
        <v>2696</v>
      </c>
      <c r="G20" s="369">
        <v>4100112280</v>
      </c>
      <c r="H20" s="370"/>
      <c r="I20" s="391" t="s">
        <v>2565</v>
      </c>
      <c r="J20" s="370"/>
      <c r="K20" s="369" t="s">
        <v>25</v>
      </c>
      <c r="L20" s="368"/>
      <c r="M20" s="7" t="s">
        <v>2640</v>
      </c>
      <c r="N20" s="11"/>
      <c r="O20" s="81">
        <v>3.1</v>
      </c>
      <c r="P20" s="60">
        <v>2</v>
      </c>
    </row>
    <row r="21" spans="2:16" ht="15" customHeight="1" x14ac:dyDescent="0.25">
      <c r="B21" s="365"/>
      <c r="C21" s="366"/>
      <c r="D21" s="351"/>
      <c r="E21" s="352"/>
      <c r="F21" s="214"/>
      <c r="G21" s="355"/>
      <c r="H21" s="354"/>
      <c r="I21" s="353"/>
      <c r="J21" s="354"/>
      <c r="K21" s="355"/>
      <c r="L21" s="352"/>
      <c r="M21" s="27"/>
      <c r="N21" s="24"/>
      <c r="O21" s="84"/>
      <c r="P21" s="109"/>
    </row>
    <row r="22" spans="2:16" ht="15" x14ac:dyDescent="0.25">
      <c r="B22" s="20"/>
      <c r="C22" s="45"/>
      <c r="D22" s="168"/>
      <c r="E22" s="41"/>
      <c r="F22" s="41"/>
      <c r="G22" s="41"/>
      <c r="H22" s="41"/>
      <c r="I22" s="41"/>
      <c r="K22" s="20"/>
      <c r="L22" s="45"/>
      <c r="M22" s="1"/>
      <c r="N22" s="1"/>
      <c r="O22" s="169">
        <f>SUM(O18:O20)</f>
        <v>12.06</v>
      </c>
    </row>
    <row r="23" spans="2:16" ht="15.75" x14ac:dyDescent="0.25"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10</v>
      </c>
    </row>
    <row r="24" spans="2:16" ht="15" x14ac:dyDescent="0.25"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2:16" ht="15" customHeight="1" x14ac:dyDescent="0.25">
      <c r="B25" s="1"/>
      <c r="C25" s="1"/>
      <c r="D25" s="1" t="s">
        <v>49</v>
      </c>
      <c r="E25" s="1" t="s">
        <v>2707</v>
      </c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1213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1356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29">
    <mergeCell ref="B23:M23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2B00-000000000000}"/>
  </hyperlinks>
  <pageMargins left="7.874015748031496E-2" right="7.874015748031496E-2" top="0.39370078740157483" bottom="0.27559055118110237" header="0" footer="0"/>
  <pageSetup paperSize="9" scale="69" orientation="portrait" r:id="rId2"/>
  <headerFooter alignWithMargins="0"/>
  <drawing r:id="rId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S321"/>
  <sheetViews>
    <sheetView workbookViewId="0">
      <selection activeCell="I39" sqref="I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5.1406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7.14062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250058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9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>
        <f>SUM(O18:O29)+7.68</f>
        <v>59.200000000000017</v>
      </c>
      <c r="P17" s="60"/>
    </row>
    <row r="18" spans="1:19" ht="15" customHeight="1" x14ac:dyDescent="0.25">
      <c r="B18" s="375">
        <v>1</v>
      </c>
      <c r="C18" s="376"/>
      <c r="D18" s="367" t="s">
        <v>2563</v>
      </c>
      <c r="E18" s="368"/>
      <c r="F18" s="190" t="s">
        <v>2692</v>
      </c>
      <c r="G18" s="369">
        <v>4100112276</v>
      </c>
      <c r="H18" s="370"/>
      <c r="I18" s="391" t="s">
        <v>2565</v>
      </c>
      <c r="J18" s="370"/>
      <c r="K18" s="369" t="s">
        <v>76</v>
      </c>
      <c r="L18" s="368"/>
      <c r="M18" s="7" t="s">
        <v>2640</v>
      </c>
      <c r="N18" s="11"/>
      <c r="O18" s="81">
        <v>4.4800000000000004</v>
      </c>
      <c r="P18" s="60">
        <v>4</v>
      </c>
    </row>
    <row r="19" spans="1:19" ht="15" customHeight="1" x14ac:dyDescent="0.25">
      <c r="B19" s="375">
        <v>2</v>
      </c>
      <c r="C19" s="376"/>
      <c r="D19" s="367" t="s">
        <v>2563</v>
      </c>
      <c r="E19" s="368"/>
      <c r="F19" s="190" t="s">
        <v>2692</v>
      </c>
      <c r="G19" s="369">
        <v>4100112276</v>
      </c>
      <c r="H19" s="370"/>
      <c r="I19" s="391" t="s">
        <v>2565</v>
      </c>
      <c r="J19" s="370"/>
      <c r="K19" s="369" t="s">
        <v>76</v>
      </c>
      <c r="L19" s="368"/>
      <c r="M19" s="7" t="s">
        <v>2640</v>
      </c>
      <c r="N19" s="11"/>
      <c r="O19" s="81">
        <v>4.4800000000000004</v>
      </c>
      <c r="P19" s="60">
        <v>4</v>
      </c>
      <c r="S19" s="57"/>
    </row>
    <row r="20" spans="1:19" ht="15" customHeight="1" x14ac:dyDescent="0.25">
      <c r="B20" s="375">
        <v>3</v>
      </c>
      <c r="C20" s="376"/>
      <c r="D20" s="367" t="s">
        <v>2563</v>
      </c>
      <c r="E20" s="368"/>
      <c r="F20" s="190" t="s">
        <v>2692</v>
      </c>
      <c r="G20" s="369">
        <v>4100112276</v>
      </c>
      <c r="H20" s="370"/>
      <c r="I20" s="391" t="s">
        <v>2565</v>
      </c>
      <c r="J20" s="370"/>
      <c r="K20" s="369" t="s">
        <v>76</v>
      </c>
      <c r="L20" s="368"/>
      <c r="M20" s="7" t="s">
        <v>2640</v>
      </c>
      <c r="N20" s="11"/>
      <c r="O20" s="81">
        <v>4.4800000000000004</v>
      </c>
      <c r="P20" s="60">
        <v>4</v>
      </c>
    </row>
    <row r="21" spans="1:19" ht="15" customHeight="1" x14ac:dyDescent="0.25">
      <c r="B21" s="375">
        <v>4</v>
      </c>
      <c r="C21" s="376"/>
      <c r="D21" s="367" t="s">
        <v>2563</v>
      </c>
      <c r="E21" s="368"/>
      <c r="F21" s="190" t="s">
        <v>2692</v>
      </c>
      <c r="G21" s="369">
        <v>4100112276</v>
      </c>
      <c r="H21" s="370"/>
      <c r="I21" s="391" t="s">
        <v>2565</v>
      </c>
      <c r="J21" s="370"/>
      <c r="K21" s="369" t="s">
        <v>76</v>
      </c>
      <c r="L21" s="368"/>
      <c r="M21" s="7" t="s">
        <v>2640</v>
      </c>
      <c r="N21" s="11"/>
      <c r="O21" s="81">
        <v>4.4800000000000004</v>
      </c>
      <c r="P21" s="60">
        <v>4</v>
      </c>
    </row>
    <row r="22" spans="1:19" ht="15" customHeight="1" x14ac:dyDescent="0.25">
      <c r="B22" s="375">
        <v>5</v>
      </c>
      <c r="C22" s="376"/>
      <c r="D22" s="367" t="s">
        <v>2563</v>
      </c>
      <c r="E22" s="368"/>
      <c r="F22" s="190" t="s">
        <v>2692</v>
      </c>
      <c r="G22" s="369">
        <v>4100112276</v>
      </c>
      <c r="H22" s="370"/>
      <c r="I22" s="391" t="s">
        <v>2565</v>
      </c>
      <c r="J22" s="370"/>
      <c r="K22" s="369" t="s">
        <v>76</v>
      </c>
      <c r="L22" s="368"/>
      <c r="M22" s="7" t="s">
        <v>2640</v>
      </c>
      <c r="N22" s="11"/>
      <c r="O22" s="81">
        <v>4.4800000000000004</v>
      </c>
      <c r="P22" s="60">
        <v>4</v>
      </c>
    </row>
    <row r="23" spans="1:19" ht="15" customHeight="1" x14ac:dyDescent="0.25">
      <c r="B23" s="375">
        <v>6</v>
      </c>
      <c r="C23" s="376"/>
      <c r="D23" s="367" t="s">
        <v>2563</v>
      </c>
      <c r="E23" s="368"/>
      <c r="F23" s="190" t="s">
        <v>2692</v>
      </c>
      <c r="G23" s="369">
        <v>4100112276</v>
      </c>
      <c r="H23" s="370"/>
      <c r="I23" s="391" t="s">
        <v>2565</v>
      </c>
      <c r="J23" s="370"/>
      <c r="K23" s="369" t="s">
        <v>76</v>
      </c>
      <c r="L23" s="368"/>
      <c r="M23" s="7" t="s">
        <v>2640</v>
      </c>
      <c r="N23" s="11"/>
      <c r="O23" s="81">
        <v>4.4800000000000004</v>
      </c>
      <c r="P23" s="60">
        <v>4</v>
      </c>
    </row>
    <row r="24" spans="1:19" ht="15" customHeight="1" x14ac:dyDescent="0.25">
      <c r="B24" s="375">
        <v>7</v>
      </c>
      <c r="C24" s="376"/>
      <c r="D24" s="367" t="s">
        <v>2563</v>
      </c>
      <c r="E24" s="368"/>
      <c r="F24" s="190" t="s">
        <v>2692</v>
      </c>
      <c r="G24" s="369">
        <v>4100112276</v>
      </c>
      <c r="H24" s="370"/>
      <c r="I24" s="391" t="s">
        <v>2565</v>
      </c>
      <c r="J24" s="370"/>
      <c r="K24" s="369" t="s">
        <v>76</v>
      </c>
      <c r="L24" s="368"/>
      <c r="M24" s="7" t="s">
        <v>2640</v>
      </c>
      <c r="N24" s="11"/>
      <c r="O24" s="81">
        <v>4.4800000000000004</v>
      </c>
      <c r="P24" s="60">
        <v>4</v>
      </c>
    </row>
    <row r="25" spans="1:19" ht="15" customHeight="1" x14ac:dyDescent="0.25">
      <c r="B25" s="375">
        <v>8</v>
      </c>
      <c r="C25" s="376"/>
      <c r="D25" s="367" t="s">
        <v>2563</v>
      </c>
      <c r="E25" s="368"/>
      <c r="F25" s="190" t="s">
        <v>2692</v>
      </c>
      <c r="G25" s="369">
        <v>4100112276</v>
      </c>
      <c r="H25" s="370"/>
      <c r="I25" s="391" t="s">
        <v>2565</v>
      </c>
      <c r="J25" s="370"/>
      <c r="K25" s="369" t="s">
        <v>76</v>
      </c>
      <c r="L25" s="368"/>
      <c r="M25" s="7" t="s">
        <v>2640</v>
      </c>
      <c r="N25" s="11"/>
      <c r="O25" s="81">
        <v>4.4800000000000004</v>
      </c>
      <c r="P25" s="60">
        <v>4</v>
      </c>
    </row>
    <row r="26" spans="1:19" ht="15" customHeight="1" x14ac:dyDescent="0.25">
      <c r="B26" s="375">
        <v>9</v>
      </c>
      <c r="C26" s="376"/>
      <c r="D26" s="367" t="s">
        <v>2563</v>
      </c>
      <c r="E26" s="368"/>
      <c r="F26" s="190" t="s">
        <v>2692</v>
      </c>
      <c r="G26" s="369">
        <v>4100112276</v>
      </c>
      <c r="H26" s="370"/>
      <c r="I26" s="391" t="s">
        <v>2565</v>
      </c>
      <c r="J26" s="370"/>
      <c r="K26" s="369" t="s">
        <v>76</v>
      </c>
      <c r="L26" s="368"/>
      <c r="M26" s="7" t="s">
        <v>2640</v>
      </c>
      <c r="N26" s="11"/>
      <c r="O26" s="81">
        <v>4.4800000000000004</v>
      </c>
      <c r="P26" s="60">
        <v>4</v>
      </c>
    </row>
    <row r="27" spans="1:19" ht="15" customHeight="1" x14ac:dyDescent="0.25">
      <c r="B27" s="375">
        <v>10</v>
      </c>
      <c r="C27" s="376"/>
      <c r="D27" s="367" t="s">
        <v>2563</v>
      </c>
      <c r="E27" s="368"/>
      <c r="F27" s="190" t="s">
        <v>2692</v>
      </c>
      <c r="G27" s="369">
        <v>4100112276</v>
      </c>
      <c r="H27" s="370"/>
      <c r="I27" s="391" t="s">
        <v>2565</v>
      </c>
      <c r="J27" s="370"/>
      <c r="K27" s="369" t="s">
        <v>76</v>
      </c>
      <c r="L27" s="368"/>
      <c r="M27" s="7" t="s">
        <v>2640</v>
      </c>
      <c r="N27" s="11"/>
      <c r="O27" s="81">
        <v>4.4800000000000004</v>
      </c>
      <c r="P27" s="60">
        <v>4</v>
      </c>
    </row>
    <row r="28" spans="1:19" ht="15" customHeight="1" x14ac:dyDescent="0.25">
      <c r="B28" s="375">
        <v>11</v>
      </c>
      <c r="C28" s="376"/>
      <c r="D28" s="367" t="s">
        <v>2563</v>
      </c>
      <c r="E28" s="368"/>
      <c r="F28" s="190" t="s">
        <v>2692</v>
      </c>
      <c r="G28" s="369">
        <v>4100112276</v>
      </c>
      <c r="H28" s="370"/>
      <c r="I28" s="391" t="s">
        <v>2565</v>
      </c>
      <c r="J28" s="370"/>
      <c r="K28" s="369" t="s">
        <v>76</v>
      </c>
      <c r="L28" s="368"/>
      <c r="M28" s="7" t="s">
        <v>2640</v>
      </c>
      <c r="N28" s="11"/>
      <c r="O28" s="81">
        <v>4.4800000000000004</v>
      </c>
      <c r="P28" s="60">
        <v>4</v>
      </c>
    </row>
    <row r="29" spans="1:19" ht="15" customHeight="1" x14ac:dyDescent="0.25">
      <c r="B29" s="375">
        <v>12</v>
      </c>
      <c r="C29" s="376"/>
      <c r="D29" s="367" t="s">
        <v>2563</v>
      </c>
      <c r="E29" s="368"/>
      <c r="F29" s="190" t="s">
        <v>2692</v>
      </c>
      <c r="G29" s="369">
        <v>4100112276</v>
      </c>
      <c r="H29" s="370"/>
      <c r="I29" s="391" t="s">
        <v>2565</v>
      </c>
      <c r="J29" s="370"/>
      <c r="K29" s="369" t="s">
        <v>76</v>
      </c>
      <c r="L29" s="368"/>
      <c r="M29" s="7" t="s">
        <v>2640</v>
      </c>
      <c r="N29" s="11"/>
      <c r="O29" s="81">
        <v>2.2400000000000002</v>
      </c>
      <c r="P29" s="60">
        <v>1</v>
      </c>
    </row>
    <row r="30" spans="1:19" ht="15" x14ac:dyDescent="0.25">
      <c r="A30" s="1"/>
      <c r="B30" s="365"/>
      <c r="C30" s="366"/>
      <c r="D30" s="367"/>
      <c r="E30" s="368"/>
      <c r="F30" s="122"/>
      <c r="G30" s="369"/>
      <c r="H30" s="370"/>
      <c r="I30" s="391"/>
      <c r="J30" s="370"/>
      <c r="K30" s="369"/>
      <c r="L30" s="368"/>
      <c r="M30" s="7"/>
      <c r="N30" s="11"/>
      <c r="O30" s="84"/>
      <c r="P30" s="60"/>
    </row>
    <row r="31" spans="1:19" ht="15" x14ac:dyDescent="0.25">
      <c r="A31" s="1"/>
      <c r="B31" s="76"/>
      <c r="C31" s="65"/>
      <c r="D31" s="392"/>
      <c r="E31" s="393"/>
      <c r="F31" s="393"/>
      <c r="G31" s="393"/>
      <c r="H31" s="393"/>
      <c r="I31" s="393"/>
      <c r="J31" s="62"/>
      <c r="K31" s="50"/>
      <c r="L31" s="61"/>
      <c r="M31" s="8"/>
      <c r="N31" s="8"/>
      <c r="O31" s="139">
        <f>SUM(O18:O29)</f>
        <v>51.520000000000017</v>
      </c>
      <c r="P31" s="60"/>
    </row>
    <row r="32" spans="1:19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79"/>
      <c r="O32" s="75"/>
      <c r="P32" s="73">
        <f>SUM(P18:P30)</f>
        <v>45</v>
      </c>
    </row>
    <row r="33" spans="1:15" ht="15" x14ac:dyDescent="0.25">
      <c r="A33" s="1"/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1:15" ht="3.75" customHeight="1" x14ac:dyDescent="0.25">
      <c r="A34" s="1"/>
      <c r="B34" s="1"/>
      <c r="C34" s="1"/>
      <c r="D34" s="17"/>
      <c r="E34" s="20"/>
      <c r="F34" s="20"/>
      <c r="G34" s="20"/>
      <c r="H34" s="3"/>
      <c r="I34" s="3"/>
      <c r="J34" s="1"/>
      <c r="K34" s="1"/>
      <c r="L34" s="1"/>
      <c r="M34" s="1"/>
      <c r="N34" s="1"/>
      <c r="O34" s="1"/>
    </row>
    <row r="35" spans="1:15" ht="15" customHeight="1" x14ac:dyDescent="0.25">
      <c r="A35" s="1"/>
      <c r="B35" s="1"/>
      <c r="C35" s="1"/>
      <c r="D35" s="1" t="s">
        <v>49</v>
      </c>
      <c r="E35" s="1" t="s">
        <v>2705</v>
      </c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2706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1777</v>
      </c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 t="s">
        <v>2693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 t="s">
        <v>1324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77">
    <mergeCell ref="D26:E26"/>
    <mergeCell ref="B29:C29"/>
    <mergeCell ref="D29:E29"/>
    <mergeCell ref="G29:H29"/>
    <mergeCell ref="K30:L30"/>
    <mergeCell ref="K27:L27"/>
    <mergeCell ref="I27:J27"/>
    <mergeCell ref="B26:C26"/>
    <mergeCell ref="K26:L26"/>
    <mergeCell ref="G26:H26"/>
    <mergeCell ref="I26:J26"/>
    <mergeCell ref="B32:M32"/>
    <mergeCell ref="D31:I31"/>
    <mergeCell ref="B30:C30"/>
    <mergeCell ref="B27:C27"/>
    <mergeCell ref="D27:E27"/>
    <mergeCell ref="K28:L28"/>
    <mergeCell ref="D28:E28"/>
    <mergeCell ref="G28:H28"/>
    <mergeCell ref="K29:L29"/>
    <mergeCell ref="B28:C28"/>
    <mergeCell ref="I29:J29"/>
    <mergeCell ref="D30:E30"/>
    <mergeCell ref="G30:H30"/>
    <mergeCell ref="I30:J30"/>
    <mergeCell ref="I28:J28"/>
    <mergeCell ref="G27:H27"/>
    <mergeCell ref="D23:E23"/>
    <mergeCell ref="I23:J23"/>
    <mergeCell ref="B20:C20"/>
    <mergeCell ref="D20:E20"/>
    <mergeCell ref="G20:H20"/>
    <mergeCell ref="B21:C21"/>
    <mergeCell ref="D21:E21"/>
    <mergeCell ref="G21:H21"/>
    <mergeCell ref="I21:J21"/>
    <mergeCell ref="I20:J20"/>
    <mergeCell ref="G24:H24"/>
    <mergeCell ref="I24:J24"/>
    <mergeCell ref="K25:L25"/>
    <mergeCell ref="K22:L22"/>
    <mergeCell ref="K23:L23"/>
    <mergeCell ref="K24:L24"/>
    <mergeCell ref="G22:H22"/>
    <mergeCell ref="I22:J22"/>
    <mergeCell ref="G23:H23"/>
    <mergeCell ref="F6:K6"/>
    <mergeCell ref="F8:J8"/>
    <mergeCell ref="F10:N10"/>
    <mergeCell ref="F12:G12"/>
    <mergeCell ref="N14:O14"/>
    <mergeCell ref="K16:L16"/>
    <mergeCell ref="D25:E25"/>
    <mergeCell ref="B24:C24"/>
    <mergeCell ref="D24:E24"/>
    <mergeCell ref="B25:C25"/>
    <mergeCell ref="B22:C22"/>
    <mergeCell ref="D22:E22"/>
    <mergeCell ref="B23:C23"/>
    <mergeCell ref="K18:L18"/>
    <mergeCell ref="G19:H19"/>
    <mergeCell ref="I19:J19"/>
    <mergeCell ref="K19:L19"/>
    <mergeCell ref="G25:H25"/>
    <mergeCell ref="I25:J25"/>
    <mergeCell ref="K20:L20"/>
    <mergeCell ref="K21:L21"/>
    <mergeCell ref="D19:E19"/>
    <mergeCell ref="B16:C16"/>
    <mergeCell ref="D16:E16"/>
    <mergeCell ref="G16:H16"/>
    <mergeCell ref="I16:J16"/>
    <mergeCell ref="B18:C18"/>
    <mergeCell ref="D18:E18"/>
    <mergeCell ref="G18:H18"/>
    <mergeCell ref="I18:J18"/>
    <mergeCell ref="B19:C19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P317"/>
  <sheetViews>
    <sheetView workbookViewId="0">
      <selection activeCell="H43" sqref="H4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4.42578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2697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250057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67" t="s">
        <v>2664</v>
      </c>
      <c r="E18" s="368"/>
      <c r="F18" s="190" t="s">
        <v>2699</v>
      </c>
      <c r="G18" s="369">
        <v>4100114345</v>
      </c>
      <c r="H18" s="370"/>
      <c r="I18" s="391" t="s">
        <v>2663</v>
      </c>
      <c r="J18" s="370"/>
      <c r="K18" s="369" t="s">
        <v>1778</v>
      </c>
      <c r="L18" s="368"/>
      <c r="M18" s="7" t="s">
        <v>387</v>
      </c>
      <c r="N18" s="11"/>
      <c r="O18" s="82">
        <v>6.84</v>
      </c>
      <c r="P18" s="60">
        <v>10</v>
      </c>
    </row>
    <row r="19" spans="2:16" ht="15" customHeight="1" x14ac:dyDescent="0.25">
      <c r="B19" s="416"/>
      <c r="C19" s="417"/>
      <c r="D19" s="367" t="s">
        <v>2664</v>
      </c>
      <c r="E19" s="368"/>
      <c r="F19" s="190" t="s">
        <v>2699</v>
      </c>
      <c r="G19" s="369">
        <v>4100114344</v>
      </c>
      <c r="H19" s="370"/>
      <c r="I19" s="391" t="s">
        <v>2663</v>
      </c>
      <c r="J19" s="370"/>
      <c r="K19" s="369" t="s">
        <v>53</v>
      </c>
      <c r="L19" s="368"/>
      <c r="M19" s="7" t="s">
        <v>387</v>
      </c>
      <c r="N19" s="11"/>
      <c r="O19" s="83"/>
      <c r="P19" s="60">
        <v>24</v>
      </c>
    </row>
    <row r="20" spans="2:16" ht="15" customHeight="1" x14ac:dyDescent="0.25">
      <c r="B20" s="416"/>
      <c r="C20" s="417"/>
      <c r="D20" s="367" t="s">
        <v>2664</v>
      </c>
      <c r="E20" s="368"/>
      <c r="F20" s="190" t="s">
        <v>2699</v>
      </c>
      <c r="G20" s="369">
        <v>4100114344</v>
      </c>
      <c r="H20" s="370"/>
      <c r="I20" s="391" t="s">
        <v>2663</v>
      </c>
      <c r="J20" s="370"/>
      <c r="K20" s="369" t="s">
        <v>53</v>
      </c>
      <c r="L20" s="368"/>
      <c r="M20" s="7" t="s">
        <v>415</v>
      </c>
      <c r="N20" s="11"/>
      <c r="O20" s="83"/>
      <c r="P20" s="60">
        <v>5</v>
      </c>
    </row>
    <row r="21" spans="2:16" ht="15" customHeight="1" x14ac:dyDescent="0.25">
      <c r="B21" s="378">
        <v>2</v>
      </c>
      <c r="C21" s="379"/>
      <c r="D21" s="367" t="s">
        <v>2666</v>
      </c>
      <c r="E21" s="368"/>
      <c r="F21" s="190" t="s">
        <v>2699</v>
      </c>
      <c r="G21" s="369">
        <v>4100114346</v>
      </c>
      <c r="H21" s="370"/>
      <c r="I21" s="391" t="s">
        <v>2667</v>
      </c>
      <c r="J21" s="370"/>
      <c r="K21" s="369" t="s">
        <v>53</v>
      </c>
      <c r="L21" s="368"/>
      <c r="M21" s="7" t="s">
        <v>387</v>
      </c>
      <c r="N21" s="11" t="s">
        <v>2700</v>
      </c>
      <c r="O21" s="82">
        <v>4.54</v>
      </c>
      <c r="P21" s="60">
        <v>18</v>
      </c>
    </row>
    <row r="22" spans="2:16" ht="15" customHeight="1" x14ac:dyDescent="0.25">
      <c r="B22" s="416"/>
      <c r="C22" s="417"/>
      <c r="D22" s="367" t="s">
        <v>2666</v>
      </c>
      <c r="E22" s="368"/>
      <c r="F22" s="190" t="s">
        <v>2699</v>
      </c>
      <c r="G22" s="369">
        <v>4100114346</v>
      </c>
      <c r="H22" s="370"/>
      <c r="I22" s="391" t="s">
        <v>2667</v>
      </c>
      <c r="J22" s="370"/>
      <c r="K22" s="369" t="s">
        <v>53</v>
      </c>
      <c r="L22" s="368"/>
      <c r="M22" s="7" t="s">
        <v>387</v>
      </c>
      <c r="N22" s="11" t="s">
        <v>2701</v>
      </c>
      <c r="O22" s="83"/>
      <c r="P22" s="60">
        <v>12</v>
      </c>
    </row>
    <row r="23" spans="2:16" ht="15" customHeight="1" x14ac:dyDescent="0.25">
      <c r="B23" s="416"/>
      <c r="C23" s="417"/>
      <c r="D23" s="367" t="s">
        <v>2666</v>
      </c>
      <c r="E23" s="368"/>
      <c r="F23" s="190" t="s">
        <v>2699</v>
      </c>
      <c r="G23" s="369">
        <v>4100114347</v>
      </c>
      <c r="H23" s="370"/>
      <c r="I23" s="391" t="s">
        <v>2667</v>
      </c>
      <c r="J23" s="370"/>
      <c r="K23" s="369" t="s">
        <v>1778</v>
      </c>
      <c r="L23" s="368"/>
      <c r="M23" s="7" t="s">
        <v>387</v>
      </c>
      <c r="N23" s="11" t="s">
        <v>2700</v>
      </c>
      <c r="O23" s="83"/>
      <c r="P23" s="60">
        <v>5</v>
      </c>
    </row>
    <row r="24" spans="2:16" ht="15" customHeight="1" x14ac:dyDescent="0.25">
      <c r="B24" s="416"/>
      <c r="C24" s="417"/>
      <c r="D24" s="367" t="s">
        <v>2666</v>
      </c>
      <c r="E24" s="368"/>
      <c r="F24" s="190" t="s">
        <v>2699</v>
      </c>
      <c r="G24" s="369">
        <v>4100114347</v>
      </c>
      <c r="H24" s="370"/>
      <c r="I24" s="391" t="s">
        <v>2667</v>
      </c>
      <c r="J24" s="370"/>
      <c r="K24" s="369" t="s">
        <v>1778</v>
      </c>
      <c r="L24" s="368"/>
      <c r="M24" s="7" t="s">
        <v>387</v>
      </c>
      <c r="N24" s="11" t="s">
        <v>2701</v>
      </c>
      <c r="O24" s="83"/>
      <c r="P24" s="60">
        <v>5</v>
      </c>
    </row>
    <row r="25" spans="2:16" ht="15" customHeight="1" x14ac:dyDescent="0.25">
      <c r="B25" s="416"/>
      <c r="C25" s="417"/>
      <c r="D25" s="367" t="s">
        <v>2664</v>
      </c>
      <c r="E25" s="368"/>
      <c r="F25" s="190" t="s">
        <v>2702</v>
      </c>
      <c r="G25" s="369">
        <v>4100114356</v>
      </c>
      <c r="H25" s="370"/>
      <c r="I25" s="391" t="s">
        <v>2650</v>
      </c>
      <c r="J25" s="370"/>
      <c r="K25" s="369" t="s">
        <v>53</v>
      </c>
      <c r="L25" s="368"/>
      <c r="M25" s="7" t="s">
        <v>387</v>
      </c>
      <c r="N25" s="11"/>
      <c r="O25" s="83"/>
      <c r="P25" s="60">
        <v>1</v>
      </c>
    </row>
    <row r="26" spans="2:16" ht="15" customHeight="1" x14ac:dyDescent="0.25">
      <c r="B26" s="416"/>
      <c r="C26" s="417"/>
      <c r="D26" s="367" t="s">
        <v>2649</v>
      </c>
      <c r="E26" s="368"/>
      <c r="F26" s="190" t="s">
        <v>2702</v>
      </c>
      <c r="G26" s="369">
        <v>4100114356</v>
      </c>
      <c r="H26" s="370"/>
      <c r="I26" s="391" t="s">
        <v>2650</v>
      </c>
      <c r="J26" s="370"/>
      <c r="K26" s="369" t="s">
        <v>53</v>
      </c>
      <c r="L26" s="368"/>
      <c r="M26" s="7" t="s">
        <v>628</v>
      </c>
      <c r="N26" s="11"/>
      <c r="O26" s="83"/>
      <c r="P26" s="60">
        <v>1</v>
      </c>
    </row>
    <row r="27" spans="2:16" ht="15" customHeight="1" x14ac:dyDescent="0.25">
      <c r="B27" s="365"/>
      <c r="C27" s="366"/>
      <c r="D27" s="367" t="s">
        <v>2646</v>
      </c>
      <c r="E27" s="368"/>
      <c r="F27" s="190" t="s">
        <v>2702</v>
      </c>
      <c r="G27" s="369">
        <v>4100114343</v>
      </c>
      <c r="H27" s="370"/>
      <c r="I27" s="391" t="s">
        <v>2648</v>
      </c>
      <c r="J27" s="370"/>
      <c r="K27" s="369" t="s">
        <v>53</v>
      </c>
      <c r="L27" s="368"/>
      <c r="M27" s="7" t="s">
        <v>628</v>
      </c>
      <c r="N27" s="11" t="s">
        <v>2701</v>
      </c>
      <c r="O27" s="84"/>
      <c r="P27" s="60">
        <v>1</v>
      </c>
    </row>
    <row r="28" spans="2:16" ht="15" customHeight="1" x14ac:dyDescent="0.25">
      <c r="B28" s="365"/>
      <c r="C28" s="366"/>
      <c r="D28" s="351"/>
      <c r="E28" s="352"/>
      <c r="F28" s="190"/>
      <c r="G28" s="355"/>
      <c r="H28" s="354"/>
      <c r="I28" s="391"/>
      <c r="J28" s="370"/>
      <c r="K28" s="355"/>
      <c r="L28" s="352"/>
      <c r="M28" s="27"/>
      <c r="N28" s="24"/>
      <c r="O28" s="84"/>
      <c r="P28" s="109"/>
    </row>
    <row r="29" spans="2:16" ht="15" x14ac:dyDescent="0.25">
      <c r="B29" s="20"/>
      <c r="C29" s="45"/>
      <c r="D29" s="168"/>
      <c r="E29" s="41"/>
      <c r="F29" s="41"/>
      <c r="G29" s="41"/>
      <c r="H29" s="41"/>
      <c r="I29" s="41"/>
      <c r="K29" s="20"/>
      <c r="L29" s="45"/>
      <c r="M29" s="1"/>
      <c r="N29" s="1"/>
      <c r="O29" s="169">
        <f>SUM(O18:O21)</f>
        <v>11.379999999999999</v>
      </c>
    </row>
    <row r="30" spans="2:16" ht="15.75" x14ac:dyDescent="0.25">
      <c r="B30" s="356" t="s">
        <v>29</v>
      </c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79"/>
      <c r="O30" s="75"/>
      <c r="P30" s="73">
        <f>SUM(P18:P28)</f>
        <v>82</v>
      </c>
    </row>
    <row r="31" spans="2:16" ht="15" x14ac:dyDescent="0.25">
      <c r="B31" s="20"/>
      <c r="C31" s="45"/>
      <c r="D31" s="20"/>
      <c r="E31" s="45"/>
      <c r="F31" s="45"/>
      <c r="G31" s="20"/>
      <c r="I31" s="3"/>
      <c r="K31" s="20"/>
      <c r="L31" s="45"/>
      <c r="M31" s="1"/>
      <c r="N31" s="1"/>
      <c r="O31" s="86"/>
    </row>
    <row r="32" spans="2:16" ht="15" customHeight="1" x14ac:dyDescent="0.25">
      <c r="B32" s="1"/>
      <c r="C32" s="1"/>
      <c r="D32" s="1" t="s">
        <v>49</v>
      </c>
      <c r="E32" s="1" t="s">
        <v>2704</v>
      </c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368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2703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301" ht="8.25" customHeight="1" x14ac:dyDescent="0.2"/>
    <row r="303" ht="8.25" customHeight="1" x14ac:dyDescent="0.2"/>
    <row r="305" ht="9" customHeight="1" x14ac:dyDescent="0.2"/>
    <row r="307" ht="7.5" customHeight="1" x14ac:dyDescent="0.2"/>
    <row r="309" ht="6.75" customHeight="1" x14ac:dyDescent="0.2"/>
    <row r="311" ht="7.5" customHeight="1" x14ac:dyDescent="0.2"/>
    <row r="313" ht="9" customHeight="1" x14ac:dyDescent="0.2"/>
    <row r="315" ht="7.5" customHeight="1" x14ac:dyDescent="0.2"/>
    <row r="317" ht="8.25" customHeight="1" x14ac:dyDescent="0.2"/>
  </sheetData>
  <mergeCells count="64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K24:L24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B23:C23"/>
    <mergeCell ref="D23:E23"/>
    <mergeCell ref="G23:H23"/>
    <mergeCell ref="I23:J23"/>
    <mergeCell ref="K23:L23"/>
    <mergeCell ref="I28:J28"/>
    <mergeCell ref="B27:C27"/>
    <mergeCell ref="D27:E27"/>
    <mergeCell ref="G27:H27"/>
    <mergeCell ref="I27:J27"/>
    <mergeCell ref="B30:M30"/>
    <mergeCell ref="K28:L28"/>
    <mergeCell ref="K27:L27"/>
    <mergeCell ref="K22:L22"/>
    <mergeCell ref="D26:E26"/>
    <mergeCell ref="G26:H26"/>
    <mergeCell ref="I26:J26"/>
    <mergeCell ref="K26:L26"/>
    <mergeCell ref="B26:C26"/>
    <mergeCell ref="B22:C22"/>
    <mergeCell ref="D22:E22"/>
    <mergeCell ref="G22:H22"/>
    <mergeCell ref="I22:J22"/>
    <mergeCell ref="B28:C28"/>
    <mergeCell ref="D28:E28"/>
    <mergeCell ref="G28:H28"/>
  </mergeCells>
  <hyperlinks>
    <hyperlink ref="N4" r:id="rId1" xr:uid="{00000000-0004-0000-2D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B1:P309"/>
  <sheetViews>
    <sheetView workbookViewId="0">
      <selection activeCell="I37" sqref="I3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2697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250056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2666</v>
      </c>
      <c r="E18" s="352"/>
      <c r="F18" s="190" t="s">
        <v>2699</v>
      </c>
      <c r="G18" s="355">
        <v>4100114346</v>
      </c>
      <c r="H18" s="354"/>
      <c r="I18" s="353" t="s">
        <v>2667</v>
      </c>
      <c r="J18" s="354"/>
      <c r="K18" s="355" t="s">
        <v>53</v>
      </c>
      <c r="L18" s="352"/>
      <c r="M18" s="27" t="s">
        <v>415</v>
      </c>
      <c r="N18" s="24" t="s">
        <v>652</v>
      </c>
      <c r="O18" s="82">
        <v>9.3000000000000007</v>
      </c>
      <c r="P18" s="109">
        <v>50</v>
      </c>
    </row>
    <row r="19" spans="2:16" ht="15" customHeight="1" x14ac:dyDescent="0.25">
      <c r="B19" s="365"/>
      <c r="C19" s="366"/>
      <c r="D19" s="351" t="s">
        <v>2666</v>
      </c>
      <c r="E19" s="352"/>
      <c r="F19" s="190" t="s">
        <v>2699</v>
      </c>
      <c r="G19" s="355">
        <v>4100114346</v>
      </c>
      <c r="H19" s="354"/>
      <c r="I19" s="353" t="s">
        <v>2667</v>
      </c>
      <c r="J19" s="354"/>
      <c r="K19" s="355" t="s">
        <v>53</v>
      </c>
      <c r="L19" s="352"/>
      <c r="M19" s="27" t="s">
        <v>415</v>
      </c>
      <c r="N19" s="24" t="s">
        <v>650</v>
      </c>
      <c r="O19" s="84"/>
      <c r="P19" s="109">
        <v>50</v>
      </c>
    </row>
    <row r="20" spans="2:16" ht="15" customHeight="1" x14ac:dyDescent="0.25">
      <c r="B20" s="375">
        <v>2</v>
      </c>
      <c r="C20" s="376"/>
      <c r="D20" s="351" t="s">
        <v>2664</v>
      </c>
      <c r="E20" s="352"/>
      <c r="F20" s="190" t="s">
        <v>2699</v>
      </c>
      <c r="G20" s="355">
        <v>4100114344</v>
      </c>
      <c r="H20" s="354"/>
      <c r="I20" s="353" t="s">
        <v>2663</v>
      </c>
      <c r="J20" s="354"/>
      <c r="K20" s="355" t="s">
        <v>53</v>
      </c>
      <c r="L20" s="352"/>
      <c r="M20" s="27" t="s">
        <v>415</v>
      </c>
      <c r="N20" s="24"/>
      <c r="O20" s="81">
        <v>7.02</v>
      </c>
      <c r="P20" s="109">
        <v>40</v>
      </c>
    </row>
    <row r="21" spans="2:16" ht="15" customHeight="1" x14ac:dyDescent="0.25">
      <c r="B21" s="365"/>
      <c r="C21" s="366"/>
      <c r="D21" s="351"/>
      <c r="E21" s="352"/>
      <c r="F21" s="214"/>
      <c r="G21" s="355"/>
      <c r="H21" s="354"/>
      <c r="I21" s="353"/>
      <c r="J21" s="354"/>
      <c r="K21" s="355"/>
      <c r="L21" s="352"/>
      <c r="M21" s="27"/>
      <c r="N21" s="24"/>
      <c r="O21" s="84"/>
      <c r="P21" s="109"/>
    </row>
    <row r="22" spans="2:16" ht="15" x14ac:dyDescent="0.25">
      <c r="B22" s="20"/>
      <c r="C22" s="45"/>
      <c r="D22" s="168"/>
      <c r="E22" s="41"/>
      <c r="F22" s="41"/>
      <c r="G22" s="41"/>
      <c r="H22" s="41"/>
      <c r="I22" s="41"/>
      <c r="K22" s="20"/>
      <c r="L22" s="45"/>
      <c r="M22" s="1"/>
      <c r="N22" s="1"/>
      <c r="O22" s="169">
        <f>SUM(O18:O20)</f>
        <v>16.32</v>
      </c>
    </row>
    <row r="23" spans="2:16" ht="15.75" x14ac:dyDescent="0.25"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140</v>
      </c>
    </row>
    <row r="24" spans="2:16" ht="15" x14ac:dyDescent="0.25"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2:16" ht="15" customHeight="1" x14ac:dyDescent="0.25">
      <c r="B25" s="1"/>
      <c r="C25" s="1"/>
      <c r="D25" s="1" t="s">
        <v>49</v>
      </c>
      <c r="E25" s="1" t="s">
        <v>2698</v>
      </c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960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2687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29">
    <mergeCell ref="B17:C17"/>
    <mergeCell ref="F12:G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23:M23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</mergeCells>
  <hyperlinks>
    <hyperlink ref="N4" r:id="rId1" xr:uid="{00000000-0004-0000-2E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B1:P316"/>
  <sheetViews>
    <sheetView workbookViewId="0">
      <selection activeCell="M6" sqref="M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2678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250039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1377</v>
      </c>
      <c r="E18" s="352"/>
      <c r="F18" s="190" t="s">
        <v>2686</v>
      </c>
      <c r="G18" s="355">
        <v>4100112282</v>
      </c>
      <c r="H18" s="354"/>
      <c r="I18" s="353" t="s">
        <v>1467</v>
      </c>
      <c r="J18" s="354"/>
      <c r="K18" s="355" t="s">
        <v>25</v>
      </c>
      <c r="L18" s="352"/>
      <c r="M18" s="27" t="s">
        <v>415</v>
      </c>
      <c r="N18" s="24">
        <v>75</v>
      </c>
      <c r="O18" s="82">
        <v>13.42</v>
      </c>
      <c r="P18" s="109">
        <v>3</v>
      </c>
    </row>
    <row r="19" spans="2:16" ht="15" customHeight="1" x14ac:dyDescent="0.25">
      <c r="B19" s="416"/>
      <c r="C19" s="417"/>
      <c r="D19" s="351" t="s">
        <v>1377</v>
      </c>
      <c r="E19" s="352"/>
      <c r="F19" s="190" t="s">
        <v>2686</v>
      </c>
      <c r="G19" s="355">
        <v>4100112281</v>
      </c>
      <c r="H19" s="354"/>
      <c r="I19" s="353" t="s">
        <v>1467</v>
      </c>
      <c r="J19" s="354"/>
      <c r="K19" s="355" t="s">
        <v>25</v>
      </c>
      <c r="L19" s="352"/>
      <c r="M19" s="27" t="s">
        <v>415</v>
      </c>
      <c r="N19" s="24">
        <v>75</v>
      </c>
      <c r="O19" s="83"/>
      <c r="P19" s="109">
        <v>19</v>
      </c>
    </row>
    <row r="20" spans="2:16" ht="15" customHeight="1" x14ac:dyDescent="0.25">
      <c r="B20" s="416"/>
      <c r="C20" s="417"/>
      <c r="D20" s="351" t="s">
        <v>1377</v>
      </c>
      <c r="E20" s="352"/>
      <c r="F20" s="190" t="s">
        <v>2686</v>
      </c>
      <c r="G20" s="355">
        <v>4100112281</v>
      </c>
      <c r="H20" s="354"/>
      <c r="I20" s="353" t="s">
        <v>1467</v>
      </c>
      <c r="J20" s="354"/>
      <c r="K20" s="355" t="s">
        <v>25</v>
      </c>
      <c r="L20" s="352"/>
      <c r="M20" s="27" t="s">
        <v>415</v>
      </c>
      <c r="N20" s="24">
        <v>80</v>
      </c>
      <c r="O20" s="83"/>
      <c r="P20" s="109">
        <v>21</v>
      </c>
    </row>
    <row r="21" spans="2:16" ht="15" customHeight="1" x14ac:dyDescent="0.25">
      <c r="B21" s="416"/>
      <c r="C21" s="417"/>
      <c r="D21" s="351" t="s">
        <v>1377</v>
      </c>
      <c r="E21" s="352"/>
      <c r="F21" s="190" t="s">
        <v>2686</v>
      </c>
      <c r="G21" s="355">
        <v>4100112281</v>
      </c>
      <c r="H21" s="354"/>
      <c r="I21" s="353" t="s">
        <v>1467</v>
      </c>
      <c r="J21" s="354"/>
      <c r="K21" s="355" t="s">
        <v>25</v>
      </c>
      <c r="L21" s="352"/>
      <c r="M21" s="27" t="s">
        <v>415</v>
      </c>
      <c r="N21" s="24">
        <v>85</v>
      </c>
      <c r="O21" s="83"/>
      <c r="P21" s="109">
        <v>5</v>
      </c>
    </row>
    <row r="22" spans="2:16" ht="15" customHeight="1" x14ac:dyDescent="0.25">
      <c r="B22" s="416"/>
      <c r="C22" s="417"/>
      <c r="D22" s="351" t="s">
        <v>1377</v>
      </c>
      <c r="E22" s="352"/>
      <c r="F22" s="190" t="s">
        <v>2686</v>
      </c>
      <c r="G22" s="355">
        <v>4100112281</v>
      </c>
      <c r="H22" s="354"/>
      <c r="I22" s="353" t="s">
        <v>1467</v>
      </c>
      <c r="J22" s="354"/>
      <c r="K22" s="355" t="s">
        <v>25</v>
      </c>
      <c r="L22" s="352"/>
      <c r="M22" s="27" t="s">
        <v>415</v>
      </c>
      <c r="N22" s="24">
        <v>90</v>
      </c>
      <c r="O22" s="83"/>
      <c r="P22" s="109">
        <v>12</v>
      </c>
    </row>
    <row r="23" spans="2:16" ht="15" customHeight="1" x14ac:dyDescent="0.25">
      <c r="B23" s="40"/>
      <c r="C23" s="36"/>
      <c r="D23" s="351" t="s">
        <v>480</v>
      </c>
      <c r="E23" s="352"/>
      <c r="F23" s="190" t="s">
        <v>2686</v>
      </c>
      <c r="G23" s="355">
        <v>4100112289</v>
      </c>
      <c r="H23" s="354"/>
      <c r="I23" s="353" t="s">
        <v>2684</v>
      </c>
      <c r="J23" s="354"/>
      <c r="K23" s="355" t="s">
        <v>25</v>
      </c>
      <c r="L23" s="352"/>
      <c r="M23" s="27" t="s">
        <v>387</v>
      </c>
      <c r="N23" s="24">
        <v>85</v>
      </c>
      <c r="O23" s="83"/>
      <c r="P23" s="109">
        <v>12</v>
      </c>
    </row>
    <row r="24" spans="2:16" ht="15" customHeight="1" x14ac:dyDescent="0.25">
      <c r="B24" s="40"/>
      <c r="C24" s="36"/>
      <c r="D24" s="351" t="s">
        <v>480</v>
      </c>
      <c r="E24" s="352"/>
      <c r="F24" s="190" t="s">
        <v>2686</v>
      </c>
      <c r="G24" s="355">
        <v>4100112289</v>
      </c>
      <c r="H24" s="354"/>
      <c r="I24" s="353" t="s">
        <v>2684</v>
      </c>
      <c r="J24" s="354"/>
      <c r="K24" s="355" t="s">
        <v>25</v>
      </c>
      <c r="L24" s="352"/>
      <c r="M24" s="27" t="s">
        <v>387</v>
      </c>
      <c r="N24" s="24">
        <v>90</v>
      </c>
      <c r="O24" s="83"/>
      <c r="P24" s="109">
        <v>15</v>
      </c>
    </row>
    <row r="25" spans="2:16" ht="15" customHeight="1" x14ac:dyDescent="0.25">
      <c r="B25" s="40"/>
      <c r="C25" s="36"/>
      <c r="D25" s="351" t="s">
        <v>480</v>
      </c>
      <c r="E25" s="352"/>
      <c r="F25" s="190" t="s">
        <v>2686</v>
      </c>
      <c r="G25" s="355">
        <v>4100112289</v>
      </c>
      <c r="H25" s="354"/>
      <c r="I25" s="353" t="s">
        <v>2684</v>
      </c>
      <c r="J25" s="354"/>
      <c r="K25" s="355" t="s">
        <v>25</v>
      </c>
      <c r="L25" s="352"/>
      <c r="M25" s="27" t="s">
        <v>387</v>
      </c>
      <c r="N25" s="24">
        <v>95</v>
      </c>
      <c r="O25" s="83"/>
      <c r="P25" s="109">
        <v>16</v>
      </c>
    </row>
    <row r="26" spans="2:16" ht="15" customHeight="1" x14ac:dyDescent="0.25">
      <c r="B26" s="76"/>
      <c r="C26" s="69"/>
      <c r="D26" s="351" t="s">
        <v>480</v>
      </c>
      <c r="E26" s="352"/>
      <c r="F26" s="190" t="s">
        <v>2686</v>
      </c>
      <c r="G26" s="355">
        <v>4100112289</v>
      </c>
      <c r="H26" s="354"/>
      <c r="I26" s="353" t="s">
        <v>2684</v>
      </c>
      <c r="J26" s="354"/>
      <c r="K26" s="355" t="s">
        <v>25</v>
      </c>
      <c r="L26" s="352"/>
      <c r="M26" s="27" t="s">
        <v>387</v>
      </c>
      <c r="N26" s="24">
        <v>100</v>
      </c>
      <c r="O26" s="84"/>
      <c r="P26" s="109">
        <v>15</v>
      </c>
    </row>
    <row r="27" spans="2:16" ht="15" customHeight="1" x14ac:dyDescent="0.25">
      <c r="B27" s="375">
        <v>2</v>
      </c>
      <c r="C27" s="376"/>
      <c r="D27" s="351" t="s">
        <v>2214</v>
      </c>
      <c r="E27" s="352"/>
      <c r="F27" s="190" t="s">
        <v>2686</v>
      </c>
      <c r="G27" s="355">
        <v>4100112279</v>
      </c>
      <c r="H27" s="354"/>
      <c r="I27" s="353" t="s">
        <v>1904</v>
      </c>
      <c r="J27" s="354"/>
      <c r="K27" s="355" t="s">
        <v>25</v>
      </c>
      <c r="L27" s="352"/>
      <c r="M27" s="27" t="s">
        <v>387</v>
      </c>
      <c r="N27" s="24"/>
      <c r="O27" s="81">
        <v>3.1</v>
      </c>
      <c r="P27" s="109">
        <v>4</v>
      </c>
    </row>
    <row r="28" spans="2:16" ht="15" customHeight="1" x14ac:dyDescent="0.25">
      <c r="B28" s="365"/>
      <c r="C28" s="366"/>
      <c r="D28" s="351"/>
      <c r="E28" s="352"/>
      <c r="F28" s="214"/>
      <c r="G28" s="355"/>
      <c r="H28" s="354"/>
      <c r="I28" s="353"/>
      <c r="J28" s="354"/>
      <c r="K28" s="355"/>
      <c r="L28" s="352"/>
      <c r="M28" s="27"/>
      <c r="N28" s="24"/>
      <c r="O28" s="84"/>
      <c r="P28" s="109"/>
    </row>
    <row r="29" spans="2:16" ht="15" x14ac:dyDescent="0.25">
      <c r="B29" s="20"/>
      <c r="C29" s="45"/>
      <c r="D29" s="168"/>
      <c r="E29" s="41"/>
      <c r="F29" s="41"/>
      <c r="G29" s="41"/>
      <c r="H29" s="41"/>
      <c r="I29" s="41"/>
      <c r="K29" s="20"/>
      <c r="L29" s="45"/>
      <c r="M29" s="1"/>
      <c r="N29" s="1"/>
      <c r="O29" s="169">
        <f>SUM(O18:O27)</f>
        <v>16.52</v>
      </c>
    </row>
    <row r="30" spans="2:16" ht="15.75" x14ac:dyDescent="0.25"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57"/>
      <c r="N30" s="79"/>
      <c r="O30" s="75"/>
      <c r="P30" s="73">
        <f>SUM(P18:P28)</f>
        <v>122</v>
      </c>
    </row>
    <row r="31" spans="2:16" ht="15" x14ac:dyDescent="0.25">
      <c r="B31" s="20"/>
      <c r="C31" s="45"/>
      <c r="D31" s="20"/>
      <c r="E31" s="45"/>
      <c r="F31" s="45"/>
      <c r="G31" s="20"/>
      <c r="I31" s="3"/>
      <c r="K31" s="20"/>
      <c r="L31" s="45"/>
      <c r="M31" s="1"/>
      <c r="N31" s="1"/>
      <c r="O31" s="86"/>
    </row>
    <row r="32" spans="2:16" ht="15" customHeight="1" x14ac:dyDescent="0.25">
      <c r="B32" s="1"/>
      <c r="C32" s="1"/>
      <c r="D32" s="1" t="s">
        <v>49</v>
      </c>
      <c r="E32" s="1" t="s">
        <v>2690</v>
      </c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960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2687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300" ht="8.25" customHeight="1" x14ac:dyDescent="0.2"/>
    <row r="302" ht="8.25" customHeight="1" x14ac:dyDescent="0.2"/>
    <row r="304" ht="9" customHeight="1" x14ac:dyDescent="0.2"/>
    <row r="306" ht="7.5" customHeight="1" x14ac:dyDescent="0.2"/>
    <row r="308" ht="6.75" customHeight="1" x14ac:dyDescent="0.2"/>
    <row r="310" ht="7.5" customHeight="1" x14ac:dyDescent="0.2"/>
    <row r="312" ht="9" customHeight="1" x14ac:dyDescent="0.2"/>
    <row r="314" ht="7.5" customHeight="1" x14ac:dyDescent="0.2"/>
    <row r="316" ht="8.25" customHeight="1" x14ac:dyDescent="0.2"/>
  </sheetData>
  <mergeCells count="60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K28:L28"/>
    <mergeCell ref="I26:J26"/>
    <mergeCell ref="K26:L26"/>
    <mergeCell ref="G27:H27"/>
    <mergeCell ref="I27:J27"/>
    <mergeCell ref="K27:L27"/>
    <mergeCell ref="B30:M30"/>
    <mergeCell ref="D23:E23"/>
    <mergeCell ref="G23:H23"/>
    <mergeCell ref="I23:J23"/>
    <mergeCell ref="K23:L23"/>
    <mergeCell ref="D24:E24"/>
    <mergeCell ref="G24:H24"/>
    <mergeCell ref="I24:J24"/>
    <mergeCell ref="B27:C27"/>
    <mergeCell ref="D27:E27"/>
    <mergeCell ref="K24:L24"/>
    <mergeCell ref="D25:E25"/>
    <mergeCell ref="B28:C28"/>
    <mergeCell ref="D28:E28"/>
    <mergeCell ref="G28:H28"/>
    <mergeCell ref="I28:J28"/>
    <mergeCell ref="G25:H25"/>
    <mergeCell ref="I25:J25"/>
    <mergeCell ref="K25:L25"/>
    <mergeCell ref="D26:E26"/>
    <mergeCell ref="G26:H26"/>
  </mergeCells>
  <hyperlinks>
    <hyperlink ref="N4" r:id="rId1" xr:uid="{00000000-0004-0000-2F00-000000000000}"/>
  </hyperlinks>
  <pageMargins left="7.874015748031496E-2" right="7.874015748031496E-2" top="0.39370078740157483" bottom="0.27559055118110237" header="0" footer="0"/>
  <pageSetup paperSize="9" scale="69" orientation="portrait" r:id="rId2"/>
  <headerFooter alignWithMargins="0"/>
  <drawing r:id="rId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P329"/>
  <sheetViews>
    <sheetView topLeftCell="A7" workbookViewId="0">
      <selection activeCell="D42" sqref="D42:F4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2678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250038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SUM(O18:O34)+9.5</f>
        <v>92.4</v>
      </c>
      <c r="P17" s="60"/>
    </row>
    <row r="18" spans="2:16" ht="15" customHeight="1" x14ac:dyDescent="0.25">
      <c r="B18" s="375">
        <v>1</v>
      </c>
      <c r="C18" s="376"/>
      <c r="D18" s="367" t="s">
        <v>2214</v>
      </c>
      <c r="E18" s="368"/>
      <c r="F18" s="124" t="s">
        <v>2682</v>
      </c>
      <c r="G18" s="369">
        <v>4100112300</v>
      </c>
      <c r="H18" s="370"/>
      <c r="I18" s="371" t="s">
        <v>1904</v>
      </c>
      <c r="J18" s="372"/>
      <c r="K18" s="369" t="s">
        <v>53</v>
      </c>
      <c r="L18" s="368"/>
      <c r="M18" s="7" t="s">
        <v>2680</v>
      </c>
      <c r="N18" s="24"/>
      <c r="O18" s="81">
        <v>9.3000000000000007</v>
      </c>
      <c r="P18" s="109">
        <v>16</v>
      </c>
    </row>
    <row r="19" spans="2:16" ht="15" customHeight="1" x14ac:dyDescent="0.25">
      <c r="B19" s="375">
        <v>2</v>
      </c>
      <c r="C19" s="376"/>
      <c r="D19" s="367" t="s">
        <v>2214</v>
      </c>
      <c r="E19" s="368"/>
      <c r="F19" s="124" t="s">
        <v>2682</v>
      </c>
      <c r="G19" s="369">
        <v>4100112300</v>
      </c>
      <c r="H19" s="370"/>
      <c r="I19" s="371" t="s">
        <v>1904</v>
      </c>
      <c r="J19" s="372"/>
      <c r="K19" s="369" t="s">
        <v>53</v>
      </c>
      <c r="L19" s="368"/>
      <c r="M19" s="7" t="s">
        <v>2680</v>
      </c>
      <c r="N19" s="24"/>
      <c r="O19" s="81">
        <v>9.3000000000000007</v>
      </c>
      <c r="P19" s="109">
        <v>16</v>
      </c>
    </row>
    <row r="20" spans="2:16" ht="15" customHeight="1" x14ac:dyDescent="0.25">
      <c r="B20" s="375">
        <v>3</v>
      </c>
      <c r="C20" s="376"/>
      <c r="D20" s="367" t="s">
        <v>2214</v>
      </c>
      <c r="E20" s="368"/>
      <c r="F20" s="124" t="s">
        <v>2682</v>
      </c>
      <c r="G20" s="369">
        <v>4100112300</v>
      </c>
      <c r="H20" s="370"/>
      <c r="I20" s="371" t="s">
        <v>1904</v>
      </c>
      <c r="J20" s="372"/>
      <c r="K20" s="369" t="s">
        <v>53</v>
      </c>
      <c r="L20" s="368"/>
      <c r="M20" s="7" t="s">
        <v>2680</v>
      </c>
      <c r="N20" s="24"/>
      <c r="O20" s="81">
        <v>6.34</v>
      </c>
      <c r="P20" s="109">
        <v>10</v>
      </c>
    </row>
    <row r="21" spans="2:16" ht="15" customHeight="1" x14ac:dyDescent="0.25">
      <c r="B21" s="375">
        <v>4</v>
      </c>
      <c r="C21" s="376"/>
      <c r="D21" s="367" t="s">
        <v>2214</v>
      </c>
      <c r="E21" s="368"/>
      <c r="F21" s="124" t="s">
        <v>2682</v>
      </c>
      <c r="G21" s="369">
        <v>4100112300</v>
      </c>
      <c r="H21" s="370"/>
      <c r="I21" s="371" t="s">
        <v>1904</v>
      </c>
      <c r="J21" s="372"/>
      <c r="K21" s="369" t="s">
        <v>53</v>
      </c>
      <c r="L21" s="368"/>
      <c r="M21" s="7" t="s">
        <v>387</v>
      </c>
      <c r="N21" s="24"/>
      <c r="O21" s="81">
        <v>9.3000000000000007</v>
      </c>
      <c r="P21" s="109">
        <v>16</v>
      </c>
    </row>
    <row r="22" spans="2:16" ht="15" customHeight="1" x14ac:dyDescent="0.25">
      <c r="B22" s="375">
        <v>5</v>
      </c>
      <c r="C22" s="376"/>
      <c r="D22" s="367" t="s">
        <v>2214</v>
      </c>
      <c r="E22" s="368"/>
      <c r="F22" s="124" t="s">
        <v>2682</v>
      </c>
      <c r="G22" s="369">
        <v>4100112300</v>
      </c>
      <c r="H22" s="370"/>
      <c r="I22" s="371" t="s">
        <v>1904</v>
      </c>
      <c r="J22" s="372"/>
      <c r="K22" s="369" t="s">
        <v>53</v>
      </c>
      <c r="L22" s="368"/>
      <c r="M22" s="7" t="s">
        <v>387</v>
      </c>
      <c r="N22" s="24"/>
      <c r="O22" s="81">
        <v>9.3000000000000007</v>
      </c>
      <c r="P22" s="109">
        <v>16</v>
      </c>
    </row>
    <row r="23" spans="2:16" ht="15" customHeight="1" x14ac:dyDescent="0.25">
      <c r="B23" s="375">
        <v>6</v>
      </c>
      <c r="C23" s="376"/>
      <c r="D23" s="367" t="s">
        <v>2214</v>
      </c>
      <c r="E23" s="368"/>
      <c r="F23" s="124" t="s">
        <v>2682</v>
      </c>
      <c r="G23" s="369">
        <v>4100112300</v>
      </c>
      <c r="H23" s="370"/>
      <c r="I23" s="371" t="s">
        <v>1904</v>
      </c>
      <c r="J23" s="372"/>
      <c r="K23" s="369" t="s">
        <v>53</v>
      </c>
      <c r="L23" s="368"/>
      <c r="M23" s="7" t="s">
        <v>387</v>
      </c>
      <c r="N23" s="24"/>
      <c r="O23" s="81">
        <v>9.3000000000000007</v>
      </c>
      <c r="P23" s="109">
        <v>16</v>
      </c>
    </row>
    <row r="24" spans="2:16" ht="15" customHeight="1" x14ac:dyDescent="0.25">
      <c r="B24" s="375">
        <v>7</v>
      </c>
      <c r="C24" s="376"/>
      <c r="D24" s="367" t="s">
        <v>2214</v>
      </c>
      <c r="E24" s="368"/>
      <c r="F24" s="124" t="s">
        <v>2682</v>
      </c>
      <c r="G24" s="369">
        <v>4100112300</v>
      </c>
      <c r="H24" s="370"/>
      <c r="I24" s="371" t="s">
        <v>1904</v>
      </c>
      <c r="J24" s="372"/>
      <c r="K24" s="369" t="s">
        <v>53</v>
      </c>
      <c r="L24" s="368"/>
      <c r="M24" s="7" t="s">
        <v>387</v>
      </c>
      <c r="N24" s="24"/>
      <c r="O24" s="81">
        <v>9.3000000000000007</v>
      </c>
      <c r="P24" s="109">
        <v>16</v>
      </c>
    </row>
    <row r="25" spans="2:16" ht="15" customHeight="1" x14ac:dyDescent="0.25">
      <c r="B25" s="378">
        <v>8</v>
      </c>
      <c r="C25" s="379"/>
      <c r="D25" s="367" t="s">
        <v>2214</v>
      </c>
      <c r="E25" s="368"/>
      <c r="F25" s="124" t="s">
        <v>2682</v>
      </c>
      <c r="G25" s="369">
        <v>4100112300</v>
      </c>
      <c r="H25" s="370"/>
      <c r="I25" s="371" t="s">
        <v>1904</v>
      </c>
      <c r="J25" s="372"/>
      <c r="K25" s="369" t="s">
        <v>53</v>
      </c>
      <c r="L25" s="368"/>
      <c r="M25" s="7" t="s">
        <v>387</v>
      </c>
      <c r="N25" s="24"/>
      <c r="O25" s="82">
        <v>9.3000000000000007</v>
      </c>
      <c r="P25" s="109">
        <v>16</v>
      </c>
    </row>
    <row r="26" spans="2:16" ht="15" customHeight="1" x14ac:dyDescent="0.25">
      <c r="B26" s="378">
        <v>9</v>
      </c>
      <c r="C26" s="379"/>
      <c r="D26" s="367" t="s">
        <v>1377</v>
      </c>
      <c r="E26" s="368"/>
      <c r="F26" s="124" t="s">
        <v>2682</v>
      </c>
      <c r="G26" s="369">
        <v>4100112302</v>
      </c>
      <c r="H26" s="370"/>
      <c r="I26" s="371" t="s">
        <v>1467</v>
      </c>
      <c r="J26" s="372"/>
      <c r="K26" s="369" t="s">
        <v>53</v>
      </c>
      <c r="L26" s="368"/>
      <c r="M26" s="7" t="s">
        <v>415</v>
      </c>
      <c r="N26" s="24">
        <v>75</v>
      </c>
      <c r="O26" s="82">
        <v>11.46</v>
      </c>
      <c r="P26" s="109">
        <v>2</v>
      </c>
    </row>
    <row r="27" spans="2:16" ht="15" customHeight="1" x14ac:dyDescent="0.25">
      <c r="B27" s="416"/>
      <c r="C27" s="417"/>
      <c r="D27" s="367" t="s">
        <v>1377</v>
      </c>
      <c r="E27" s="368"/>
      <c r="F27" s="124" t="s">
        <v>2682</v>
      </c>
      <c r="G27" s="369">
        <v>4100112302</v>
      </c>
      <c r="H27" s="370"/>
      <c r="I27" s="371" t="s">
        <v>1467</v>
      </c>
      <c r="J27" s="372"/>
      <c r="K27" s="369" t="s">
        <v>53</v>
      </c>
      <c r="L27" s="368"/>
      <c r="M27" s="7" t="s">
        <v>415</v>
      </c>
      <c r="N27" s="24">
        <v>80</v>
      </c>
      <c r="O27" s="83"/>
      <c r="P27" s="109">
        <v>5</v>
      </c>
    </row>
    <row r="28" spans="2:16" ht="15" customHeight="1" x14ac:dyDescent="0.25">
      <c r="B28" s="416"/>
      <c r="C28" s="417"/>
      <c r="D28" s="367" t="s">
        <v>1377</v>
      </c>
      <c r="E28" s="368"/>
      <c r="F28" s="124" t="s">
        <v>2682</v>
      </c>
      <c r="G28" s="369">
        <v>4100112302</v>
      </c>
      <c r="H28" s="370"/>
      <c r="I28" s="371" t="s">
        <v>1467</v>
      </c>
      <c r="J28" s="372"/>
      <c r="K28" s="369" t="s">
        <v>53</v>
      </c>
      <c r="L28" s="368"/>
      <c r="M28" s="7" t="s">
        <v>415</v>
      </c>
      <c r="N28" s="24">
        <v>85</v>
      </c>
      <c r="O28" s="83"/>
      <c r="P28" s="109">
        <v>6</v>
      </c>
    </row>
    <row r="29" spans="2:16" ht="15" customHeight="1" x14ac:dyDescent="0.25">
      <c r="B29" s="416"/>
      <c r="C29" s="417"/>
      <c r="D29" s="367" t="s">
        <v>1377</v>
      </c>
      <c r="E29" s="368"/>
      <c r="F29" s="124" t="s">
        <v>2682</v>
      </c>
      <c r="G29" s="369">
        <v>4100112302</v>
      </c>
      <c r="H29" s="370"/>
      <c r="I29" s="371" t="s">
        <v>1467</v>
      </c>
      <c r="J29" s="372"/>
      <c r="K29" s="369" t="s">
        <v>53</v>
      </c>
      <c r="L29" s="368"/>
      <c r="M29" s="7" t="s">
        <v>415</v>
      </c>
      <c r="N29" s="24">
        <v>90</v>
      </c>
      <c r="O29" s="83"/>
      <c r="P29" s="109">
        <v>1</v>
      </c>
    </row>
    <row r="30" spans="2:16" ht="15" customHeight="1" x14ac:dyDescent="0.25">
      <c r="B30" s="416"/>
      <c r="C30" s="417"/>
      <c r="D30" s="367" t="s">
        <v>1377</v>
      </c>
      <c r="E30" s="368"/>
      <c r="F30" s="124" t="s">
        <v>2682</v>
      </c>
      <c r="G30" s="369">
        <v>4100112302</v>
      </c>
      <c r="H30" s="370"/>
      <c r="I30" s="371" t="s">
        <v>1467</v>
      </c>
      <c r="J30" s="372"/>
      <c r="K30" s="369" t="s">
        <v>53</v>
      </c>
      <c r="L30" s="368"/>
      <c r="M30" s="7" t="s">
        <v>2683</v>
      </c>
      <c r="N30" s="24">
        <v>75</v>
      </c>
      <c r="O30" s="83"/>
      <c r="P30" s="109">
        <v>12</v>
      </c>
    </row>
    <row r="31" spans="2:16" ht="15" customHeight="1" x14ac:dyDescent="0.25">
      <c r="B31" s="416"/>
      <c r="C31" s="417"/>
      <c r="D31" s="367" t="s">
        <v>1377</v>
      </c>
      <c r="E31" s="368"/>
      <c r="F31" s="124" t="s">
        <v>2682</v>
      </c>
      <c r="G31" s="369">
        <v>4100112302</v>
      </c>
      <c r="H31" s="370"/>
      <c r="I31" s="371" t="s">
        <v>1467</v>
      </c>
      <c r="J31" s="372"/>
      <c r="K31" s="369" t="s">
        <v>53</v>
      </c>
      <c r="L31" s="368"/>
      <c r="M31" s="7" t="s">
        <v>2683</v>
      </c>
      <c r="N31" s="24">
        <v>80</v>
      </c>
      <c r="O31" s="83"/>
      <c r="P31" s="109">
        <v>22</v>
      </c>
    </row>
    <row r="32" spans="2:16" ht="15" customHeight="1" x14ac:dyDescent="0.25">
      <c r="B32" s="416"/>
      <c r="C32" s="417"/>
      <c r="D32" s="367" t="s">
        <v>1377</v>
      </c>
      <c r="E32" s="368"/>
      <c r="F32" s="124" t="s">
        <v>2682</v>
      </c>
      <c r="G32" s="369">
        <v>4100112302</v>
      </c>
      <c r="H32" s="370"/>
      <c r="I32" s="371" t="s">
        <v>1467</v>
      </c>
      <c r="J32" s="372"/>
      <c r="K32" s="369" t="s">
        <v>53</v>
      </c>
      <c r="L32" s="368"/>
      <c r="M32" s="7" t="s">
        <v>2683</v>
      </c>
      <c r="N32" s="24">
        <v>85</v>
      </c>
      <c r="O32" s="83"/>
      <c r="P32" s="109">
        <v>14</v>
      </c>
    </row>
    <row r="33" spans="2:16" ht="15" customHeight="1" x14ac:dyDescent="0.25">
      <c r="B33" s="416"/>
      <c r="C33" s="417"/>
      <c r="D33" s="367" t="s">
        <v>1377</v>
      </c>
      <c r="E33" s="368"/>
      <c r="F33" s="124" t="s">
        <v>2682</v>
      </c>
      <c r="G33" s="369">
        <v>4100112302</v>
      </c>
      <c r="H33" s="370"/>
      <c r="I33" s="371" t="s">
        <v>1467</v>
      </c>
      <c r="J33" s="372"/>
      <c r="K33" s="369" t="s">
        <v>53</v>
      </c>
      <c r="L33" s="368"/>
      <c r="M33" s="7" t="s">
        <v>2683</v>
      </c>
      <c r="N33" s="24">
        <v>90</v>
      </c>
      <c r="O33" s="83"/>
      <c r="P33" s="109">
        <v>6</v>
      </c>
    </row>
    <row r="34" spans="2:16" ht="15" customHeight="1" x14ac:dyDescent="0.25">
      <c r="B34" s="416"/>
      <c r="C34" s="417"/>
      <c r="D34" s="367" t="s">
        <v>480</v>
      </c>
      <c r="E34" s="368"/>
      <c r="F34" s="124" t="s">
        <v>2682</v>
      </c>
      <c r="G34" s="369">
        <v>4100112311</v>
      </c>
      <c r="H34" s="370"/>
      <c r="I34" s="371" t="s">
        <v>2684</v>
      </c>
      <c r="J34" s="372"/>
      <c r="K34" s="369" t="s">
        <v>53</v>
      </c>
      <c r="L34" s="368"/>
      <c r="M34" s="7" t="s">
        <v>387</v>
      </c>
      <c r="N34" s="24">
        <v>85</v>
      </c>
      <c r="O34" s="83"/>
      <c r="P34" s="109">
        <v>8</v>
      </c>
    </row>
    <row r="35" spans="2:16" ht="15" customHeight="1" x14ac:dyDescent="0.25">
      <c r="B35" s="416"/>
      <c r="C35" s="417"/>
      <c r="D35" s="367" t="s">
        <v>480</v>
      </c>
      <c r="E35" s="368"/>
      <c r="F35" s="124" t="s">
        <v>2682</v>
      </c>
      <c r="G35" s="369">
        <v>4100112311</v>
      </c>
      <c r="H35" s="370"/>
      <c r="I35" s="371" t="s">
        <v>2684</v>
      </c>
      <c r="J35" s="372"/>
      <c r="K35" s="369" t="s">
        <v>53</v>
      </c>
      <c r="L35" s="368"/>
      <c r="M35" s="7" t="s">
        <v>387</v>
      </c>
      <c r="N35" s="24">
        <v>90</v>
      </c>
      <c r="O35" s="83"/>
      <c r="P35" s="109">
        <v>12</v>
      </c>
    </row>
    <row r="36" spans="2:16" ht="15" customHeight="1" x14ac:dyDescent="0.25">
      <c r="B36" s="416"/>
      <c r="C36" s="417"/>
      <c r="D36" s="367" t="s">
        <v>480</v>
      </c>
      <c r="E36" s="368"/>
      <c r="F36" s="124" t="s">
        <v>2682</v>
      </c>
      <c r="G36" s="369">
        <v>4100112311</v>
      </c>
      <c r="H36" s="370"/>
      <c r="I36" s="371" t="s">
        <v>2684</v>
      </c>
      <c r="J36" s="372"/>
      <c r="K36" s="369" t="s">
        <v>53</v>
      </c>
      <c r="L36" s="368"/>
      <c r="M36" s="7" t="s">
        <v>387</v>
      </c>
      <c r="N36" s="24">
        <v>95</v>
      </c>
      <c r="O36" s="83"/>
      <c r="P36" s="109">
        <v>12</v>
      </c>
    </row>
    <row r="37" spans="2:16" ht="15" customHeight="1" x14ac:dyDescent="0.25">
      <c r="B37" s="76"/>
      <c r="C37" s="69"/>
      <c r="D37" s="367" t="s">
        <v>480</v>
      </c>
      <c r="E37" s="368"/>
      <c r="F37" s="124" t="s">
        <v>2682</v>
      </c>
      <c r="G37" s="369">
        <v>4100112311</v>
      </c>
      <c r="H37" s="370"/>
      <c r="I37" s="371" t="s">
        <v>2684</v>
      </c>
      <c r="J37" s="372"/>
      <c r="K37" s="369" t="s">
        <v>53</v>
      </c>
      <c r="L37" s="368"/>
      <c r="M37" s="7" t="s">
        <v>387</v>
      </c>
      <c r="N37" s="24">
        <v>100</v>
      </c>
      <c r="O37" s="84"/>
      <c r="P37" s="109">
        <v>6</v>
      </c>
    </row>
    <row r="38" spans="2:16" ht="15" customHeight="1" x14ac:dyDescent="0.25">
      <c r="B38" s="365"/>
      <c r="C38" s="366"/>
      <c r="D38" s="351"/>
      <c r="E38" s="352"/>
      <c r="F38" s="190"/>
      <c r="G38" s="355"/>
      <c r="H38" s="354"/>
      <c r="I38" s="391"/>
      <c r="J38" s="370"/>
      <c r="K38" s="355"/>
      <c r="L38" s="352"/>
      <c r="M38" s="27"/>
      <c r="N38" s="24"/>
      <c r="O38" s="84"/>
      <c r="P38" s="109"/>
    </row>
    <row r="39" spans="2:16" ht="15" x14ac:dyDescent="0.25">
      <c r="B39" s="20"/>
      <c r="C39" s="45"/>
      <c r="D39" s="168"/>
      <c r="E39" s="41"/>
      <c r="F39" s="41"/>
      <c r="G39" s="41"/>
      <c r="H39" s="41"/>
      <c r="I39" s="41"/>
      <c r="K39" s="20"/>
      <c r="L39" s="45"/>
      <c r="M39" s="1"/>
      <c r="N39" s="1"/>
      <c r="O39" s="169">
        <f>SUM(O18:O34)</f>
        <v>82.9</v>
      </c>
    </row>
    <row r="40" spans="2:16" ht="15.75" x14ac:dyDescent="0.25">
      <c r="B40" s="356" t="s">
        <v>29</v>
      </c>
      <c r="C40" s="356"/>
      <c r="D40" s="356"/>
      <c r="E40" s="356"/>
      <c r="F40" s="356"/>
      <c r="G40" s="356"/>
      <c r="H40" s="356"/>
      <c r="I40" s="356"/>
      <c r="J40" s="356"/>
      <c r="K40" s="356"/>
      <c r="L40" s="356"/>
      <c r="M40" s="356"/>
      <c r="N40" s="79"/>
      <c r="O40" s="75"/>
      <c r="P40" s="73">
        <f>SUM(P18:P38)</f>
        <v>228</v>
      </c>
    </row>
    <row r="41" spans="2:16" ht="15" x14ac:dyDescent="0.25">
      <c r="B41" s="20"/>
      <c r="C41" s="45"/>
      <c r="D41" s="20"/>
      <c r="E41" s="45"/>
      <c r="F41" s="45"/>
      <c r="G41" s="20"/>
      <c r="I41" s="3"/>
      <c r="K41" s="20"/>
      <c r="L41" s="45"/>
      <c r="M41" s="1"/>
      <c r="N41" s="1"/>
      <c r="O41" s="86"/>
    </row>
    <row r="42" spans="2:16" ht="15" customHeight="1" x14ac:dyDescent="0.25">
      <c r="B42" s="1"/>
      <c r="C42" s="1"/>
      <c r="D42" s="1" t="s">
        <v>49</v>
      </c>
      <c r="E42" s="1" t="s">
        <v>2688</v>
      </c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 t="s">
        <v>2689</v>
      </c>
      <c r="E43" s="23"/>
      <c r="F43" s="23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 t="s">
        <v>1745</v>
      </c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 t="s">
        <v>2685</v>
      </c>
      <c r="E45" s="23"/>
      <c r="F45" s="23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 t="s">
        <v>1324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113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40:M40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K36:L36"/>
  </mergeCells>
  <hyperlinks>
    <hyperlink ref="N4" r:id="rId1" xr:uid="{00000000-0004-0000-3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319"/>
  <sheetViews>
    <sheetView workbookViewId="0">
      <selection activeCell="O32" sqref="O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2678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250037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8">
        <v>1</v>
      </c>
      <c r="C18" s="379"/>
      <c r="D18" s="367" t="s">
        <v>2214</v>
      </c>
      <c r="E18" s="368"/>
      <c r="F18" s="190" t="s">
        <v>2679</v>
      </c>
      <c r="G18" s="369">
        <v>4100112274</v>
      </c>
      <c r="H18" s="370"/>
      <c r="I18" s="371" t="s">
        <v>1904</v>
      </c>
      <c r="J18" s="372"/>
      <c r="K18" s="369" t="s">
        <v>73</v>
      </c>
      <c r="L18" s="368"/>
      <c r="M18" s="7" t="s">
        <v>2680</v>
      </c>
      <c r="N18" s="11"/>
      <c r="O18" s="82">
        <v>8.6</v>
      </c>
      <c r="P18" s="60">
        <v>10</v>
      </c>
    </row>
    <row r="19" spans="1:16" ht="15" customHeight="1" x14ac:dyDescent="0.25">
      <c r="B19" s="365"/>
      <c r="C19" s="366"/>
      <c r="D19" s="367" t="s">
        <v>2214</v>
      </c>
      <c r="E19" s="368"/>
      <c r="F19" s="190" t="s">
        <v>2679</v>
      </c>
      <c r="G19" s="369">
        <v>4100112274</v>
      </c>
      <c r="H19" s="370"/>
      <c r="I19" s="371" t="s">
        <v>1904</v>
      </c>
      <c r="J19" s="372"/>
      <c r="K19" s="369" t="s">
        <v>73</v>
      </c>
      <c r="L19" s="368"/>
      <c r="M19" s="7" t="s">
        <v>387</v>
      </c>
      <c r="N19" s="11"/>
      <c r="O19" s="84"/>
      <c r="P19" s="60">
        <v>4</v>
      </c>
    </row>
    <row r="20" spans="1:16" ht="15" customHeight="1" x14ac:dyDescent="0.25">
      <c r="B20" s="365">
        <v>2</v>
      </c>
      <c r="C20" s="366"/>
      <c r="D20" s="367" t="s">
        <v>2214</v>
      </c>
      <c r="E20" s="368"/>
      <c r="F20" s="190" t="s">
        <v>2679</v>
      </c>
      <c r="G20" s="369">
        <v>4100112274</v>
      </c>
      <c r="H20" s="370"/>
      <c r="I20" s="371" t="s">
        <v>1904</v>
      </c>
      <c r="J20" s="372"/>
      <c r="K20" s="369" t="s">
        <v>73</v>
      </c>
      <c r="L20" s="368"/>
      <c r="M20" s="7" t="s">
        <v>387</v>
      </c>
      <c r="N20" s="11"/>
      <c r="O20" s="84">
        <v>9.36</v>
      </c>
      <c r="P20" s="60">
        <v>16</v>
      </c>
    </row>
    <row r="21" spans="1:16" ht="15" customHeight="1" x14ac:dyDescent="0.25">
      <c r="B21" s="365"/>
      <c r="C21" s="366"/>
      <c r="D21" s="367"/>
      <c r="E21" s="368"/>
      <c r="F21" s="190"/>
      <c r="G21" s="369"/>
      <c r="H21" s="370"/>
      <c r="I21" s="391"/>
      <c r="J21" s="370"/>
      <c r="K21" s="369"/>
      <c r="L21" s="368"/>
      <c r="M21" s="7"/>
      <c r="N21" s="11"/>
      <c r="O21" s="84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SUM(O18:O20)</f>
        <v>17.96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30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2681</v>
      </c>
      <c r="G26" s="397"/>
      <c r="H26" s="396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1146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808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F60" s="1"/>
    </row>
    <row r="61" spans="1:15" ht="15" x14ac:dyDescent="0.25">
      <c r="F61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0">
    <mergeCell ref="F10:N10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D22:I22"/>
    <mergeCell ref="B23:M23"/>
    <mergeCell ref="G26:H26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1:P312"/>
  <sheetViews>
    <sheetView topLeftCell="A8" workbookViewId="0">
      <selection activeCell="P21" sqref="P2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250036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2664</v>
      </c>
      <c r="E18" s="352"/>
      <c r="F18" s="190" t="s">
        <v>2674</v>
      </c>
      <c r="G18" s="355">
        <v>4100114324</v>
      </c>
      <c r="H18" s="354"/>
      <c r="I18" s="353" t="s">
        <v>2663</v>
      </c>
      <c r="J18" s="354"/>
      <c r="K18" s="355" t="s">
        <v>25</v>
      </c>
      <c r="L18" s="352"/>
      <c r="M18" s="27" t="s">
        <v>387</v>
      </c>
      <c r="N18" s="24"/>
      <c r="O18" s="82">
        <v>3.22</v>
      </c>
      <c r="P18" s="109">
        <v>10</v>
      </c>
    </row>
    <row r="19" spans="2:16" ht="15" customHeight="1" x14ac:dyDescent="0.25">
      <c r="B19" s="416"/>
      <c r="C19" s="417"/>
      <c r="D19" s="351" t="s">
        <v>2666</v>
      </c>
      <c r="E19" s="352"/>
      <c r="F19" s="190" t="s">
        <v>2674</v>
      </c>
      <c r="G19" s="355">
        <v>4100114325</v>
      </c>
      <c r="H19" s="354"/>
      <c r="I19" s="353" t="s">
        <v>2667</v>
      </c>
      <c r="J19" s="354"/>
      <c r="K19" s="355" t="s">
        <v>25</v>
      </c>
      <c r="L19" s="352"/>
      <c r="M19" s="27" t="s">
        <v>387</v>
      </c>
      <c r="N19" s="24" t="s">
        <v>652</v>
      </c>
      <c r="O19" s="83"/>
      <c r="P19" s="109">
        <v>6</v>
      </c>
    </row>
    <row r="20" spans="2:16" ht="15" customHeight="1" x14ac:dyDescent="0.25">
      <c r="B20" s="365"/>
      <c r="C20" s="366"/>
      <c r="D20" s="351" t="s">
        <v>2666</v>
      </c>
      <c r="E20" s="352"/>
      <c r="F20" s="190" t="s">
        <v>2674</v>
      </c>
      <c r="G20" s="355">
        <v>4100114325</v>
      </c>
      <c r="H20" s="354"/>
      <c r="I20" s="353" t="s">
        <v>2667</v>
      </c>
      <c r="J20" s="354"/>
      <c r="K20" s="355" t="s">
        <v>25</v>
      </c>
      <c r="L20" s="352"/>
      <c r="M20" s="27" t="s">
        <v>387</v>
      </c>
      <c r="N20" s="24" t="s">
        <v>650</v>
      </c>
      <c r="O20" s="84"/>
      <c r="P20" s="109">
        <v>4</v>
      </c>
    </row>
    <row r="21" spans="2:16" ht="15" customHeight="1" x14ac:dyDescent="0.25">
      <c r="B21" s="416">
        <v>2</v>
      </c>
      <c r="C21" s="417"/>
      <c r="D21" s="351" t="s">
        <v>2664</v>
      </c>
      <c r="E21" s="352"/>
      <c r="F21" s="190" t="s">
        <v>2675</v>
      </c>
      <c r="G21" s="355">
        <v>4100114344</v>
      </c>
      <c r="H21" s="354"/>
      <c r="I21" s="353" t="s">
        <v>2663</v>
      </c>
      <c r="J21" s="354"/>
      <c r="K21" s="355" t="s">
        <v>53</v>
      </c>
      <c r="L21" s="352"/>
      <c r="M21" s="27" t="s">
        <v>387</v>
      </c>
      <c r="N21" s="24"/>
      <c r="O21" s="83">
        <v>6.78</v>
      </c>
      <c r="P21" s="109">
        <v>40</v>
      </c>
    </row>
    <row r="22" spans="2:16" ht="15" customHeight="1" x14ac:dyDescent="0.25">
      <c r="B22" s="378">
        <v>3</v>
      </c>
      <c r="C22" s="379"/>
      <c r="D22" s="351" t="s">
        <v>2666</v>
      </c>
      <c r="E22" s="352"/>
      <c r="F22" s="190" t="s">
        <v>2675</v>
      </c>
      <c r="G22" s="355">
        <v>4100114346</v>
      </c>
      <c r="H22" s="354"/>
      <c r="I22" s="353" t="s">
        <v>2667</v>
      </c>
      <c r="J22" s="354"/>
      <c r="K22" s="355" t="s">
        <v>53</v>
      </c>
      <c r="L22" s="352"/>
      <c r="M22" s="27" t="s">
        <v>387</v>
      </c>
      <c r="N22" s="24" t="s">
        <v>652</v>
      </c>
      <c r="O22" s="82">
        <v>9</v>
      </c>
      <c r="P22" s="109">
        <v>50</v>
      </c>
    </row>
    <row r="23" spans="2:16" ht="15" customHeight="1" x14ac:dyDescent="0.25">
      <c r="B23" s="365"/>
      <c r="C23" s="366"/>
      <c r="D23" s="351" t="s">
        <v>2666</v>
      </c>
      <c r="E23" s="352"/>
      <c r="F23" s="190" t="s">
        <v>2675</v>
      </c>
      <c r="G23" s="355">
        <v>4100114346</v>
      </c>
      <c r="H23" s="354"/>
      <c r="I23" s="353" t="s">
        <v>2667</v>
      </c>
      <c r="J23" s="354"/>
      <c r="K23" s="355" t="s">
        <v>53</v>
      </c>
      <c r="L23" s="352"/>
      <c r="M23" s="27" t="s">
        <v>387</v>
      </c>
      <c r="N23" s="24" t="s">
        <v>650</v>
      </c>
      <c r="O23" s="84"/>
      <c r="P23" s="109">
        <v>50</v>
      </c>
    </row>
    <row r="24" spans="2:16" ht="15" customHeight="1" x14ac:dyDescent="0.25">
      <c r="B24" s="365"/>
      <c r="C24" s="366"/>
      <c r="D24" s="351"/>
      <c r="E24" s="352"/>
      <c r="F24" s="214"/>
      <c r="G24" s="355"/>
      <c r="H24" s="354"/>
      <c r="I24" s="353"/>
      <c r="J24" s="354"/>
      <c r="K24" s="355"/>
      <c r="L24" s="352"/>
      <c r="M24" s="27"/>
      <c r="N24" s="24"/>
      <c r="O24" s="84"/>
      <c r="P24" s="109"/>
    </row>
    <row r="25" spans="2:16" ht="15" x14ac:dyDescent="0.25">
      <c r="B25" s="20"/>
      <c r="C25" s="45"/>
      <c r="D25" s="168"/>
      <c r="E25" s="41"/>
      <c r="F25" s="41"/>
      <c r="G25" s="41"/>
      <c r="H25" s="41"/>
      <c r="I25" s="41"/>
      <c r="K25" s="20"/>
      <c r="L25" s="45"/>
      <c r="M25" s="1"/>
      <c r="N25" s="1"/>
      <c r="O25" s="169">
        <f>SUM(O18:O23)</f>
        <v>19</v>
      </c>
    </row>
    <row r="26" spans="2:16" ht="15.75" x14ac:dyDescent="0.25"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160</v>
      </c>
    </row>
    <row r="27" spans="2:16" ht="15" x14ac:dyDescent="0.25"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2:16" ht="15" customHeight="1" x14ac:dyDescent="0.25">
      <c r="B28" s="1"/>
      <c r="C28" s="1"/>
      <c r="D28" s="1" t="s">
        <v>49</v>
      </c>
      <c r="E28" s="1" t="s">
        <v>2677</v>
      </c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 t="s">
        <v>1146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 t="s">
        <v>2676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296" ht="8.25" customHeight="1" x14ac:dyDescent="0.2"/>
    <row r="298" ht="8.25" customHeight="1" x14ac:dyDescent="0.2"/>
    <row r="300" ht="9" customHeight="1" x14ac:dyDescent="0.2"/>
    <row r="302" ht="7.5" customHeight="1" x14ac:dyDescent="0.2"/>
    <row r="304" ht="6.75" customHeight="1" x14ac:dyDescent="0.2"/>
    <row r="306" ht="7.5" customHeight="1" x14ac:dyDescent="0.2"/>
    <row r="308" ht="9" customHeight="1" x14ac:dyDescent="0.2"/>
    <row r="310" ht="7.5" customHeight="1" x14ac:dyDescent="0.2"/>
    <row r="312" ht="8.25" customHeight="1" x14ac:dyDescent="0.2"/>
  </sheetData>
  <mergeCells count="44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6:M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</mergeCells>
  <hyperlinks>
    <hyperlink ref="N4" r:id="rId1" xr:uid="{00000000-0004-0000-32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307"/>
  <sheetViews>
    <sheetView topLeftCell="A4" workbookViewId="0">
      <selection activeCell="D28" sqref="D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250035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2664</v>
      </c>
      <c r="E18" s="368"/>
      <c r="F18" s="124" t="s">
        <v>2672</v>
      </c>
      <c r="G18" s="369">
        <v>4100114326</v>
      </c>
      <c r="H18" s="370"/>
      <c r="I18" s="371" t="s">
        <v>2663</v>
      </c>
      <c r="J18" s="372"/>
      <c r="K18" s="369" t="s">
        <v>1009</v>
      </c>
      <c r="L18" s="368"/>
      <c r="M18" s="7" t="s">
        <v>387</v>
      </c>
      <c r="N18" s="8"/>
      <c r="O18" s="82">
        <v>3.9</v>
      </c>
      <c r="P18" s="60">
        <v>12</v>
      </c>
    </row>
    <row r="19" spans="1:16" ht="15" x14ac:dyDescent="0.25">
      <c r="A19" s="1"/>
      <c r="B19" s="416"/>
      <c r="C19" s="417"/>
      <c r="D19" s="367" t="s">
        <v>2666</v>
      </c>
      <c r="E19" s="368"/>
      <c r="F19" s="124" t="s">
        <v>2672</v>
      </c>
      <c r="G19" s="369">
        <v>4100114327</v>
      </c>
      <c r="H19" s="370"/>
      <c r="I19" s="371" t="s">
        <v>2667</v>
      </c>
      <c r="J19" s="372"/>
      <c r="K19" s="369" t="s">
        <v>1009</v>
      </c>
      <c r="L19" s="368"/>
      <c r="M19" s="7" t="s">
        <v>387</v>
      </c>
      <c r="N19" s="8" t="s">
        <v>652</v>
      </c>
      <c r="O19" s="83"/>
      <c r="P19" s="60">
        <v>6</v>
      </c>
    </row>
    <row r="20" spans="1:16" ht="15" x14ac:dyDescent="0.25">
      <c r="A20" s="1"/>
      <c r="B20" s="365"/>
      <c r="C20" s="366"/>
      <c r="D20" s="367" t="s">
        <v>2666</v>
      </c>
      <c r="E20" s="368"/>
      <c r="F20" s="124" t="s">
        <v>2672</v>
      </c>
      <c r="G20" s="369">
        <v>4100114327</v>
      </c>
      <c r="H20" s="370"/>
      <c r="I20" s="371" t="s">
        <v>2667</v>
      </c>
      <c r="J20" s="372"/>
      <c r="K20" s="369" t="s">
        <v>1009</v>
      </c>
      <c r="L20" s="368"/>
      <c r="M20" s="7" t="s">
        <v>387</v>
      </c>
      <c r="N20" s="8" t="s">
        <v>650</v>
      </c>
      <c r="O20" s="84"/>
      <c r="P20" s="60">
        <v>6</v>
      </c>
    </row>
    <row r="21" spans="1:16" ht="15" x14ac:dyDescent="0.25">
      <c r="A21" s="1"/>
      <c r="B21" s="76"/>
      <c r="C21" s="65"/>
      <c r="D21" s="50"/>
      <c r="E21" s="61"/>
      <c r="F21" s="61"/>
      <c r="G21" s="50"/>
      <c r="H21" s="62"/>
      <c r="I21" s="63"/>
      <c r="J21" s="62"/>
      <c r="K21" s="50"/>
      <c r="L21" s="61"/>
      <c r="M21" s="8"/>
      <c r="N21" s="8"/>
      <c r="O21" s="162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SUM(O18:O20)</f>
        <v>3.9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24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2673</v>
      </c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1636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2670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291" ht="8.25" customHeight="1" x14ac:dyDescent="0.2"/>
    <row r="293" ht="8.25" customHeight="1" x14ac:dyDescent="0.2"/>
    <row r="295" ht="9" customHeight="1" x14ac:dyDescent="0.2"/>
    <row r="297" ht="7.5" customHeight="1" x14ac:dyDescent="0.2"/>
    <row r="299" ht="6.75" customHeight="1" x14ac:dyDescent="0.2"/>
    <row r="301" ht="7.5" customHeight="1" x14ac:dyDescent="0.2"/>
    <row r="303" ht="9" customHeight="1" x14ac:dyDescent="0.2"/>
    <row r="305" ht="7.5" customHeight="1" x14ac:dyDescent="0.2"/>
    <row r="307" ht="8.25" customHeight="1" x14ac:dyDescent="0.2"/>
  </sheetData>
  <mergeCells count="27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D22:I22"/>
    <mergeCell ref="B23:M23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</mergeCells>
  <hyperlinks>
    <hyperlink ref="N4" r:id="rId1" xr:uid="{00000000-0004-0000-33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309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250034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customHeight="1" x14ac:dyDescent="0.25">
      <c r="B18" s="378">
        <v>1</v>
      </c>
      <c r="C18" s="379"/>
      <c r="D18" s="367" t="s">
        <v>2664</v>
      </c>
      <c r="E18" s="368"/>
      <c r="F18" s="9" t="s">
        <v>2669</v>
      </c>
      <c r="G18" s="369">
        <v>4100114322</v>
      </c>
      <c r="H18" s="370"/>
      <c r="I18" s="371" t="s">
        <v>2663</v>
      </c>
      <c r="J18" s="372"/>
      <c r="K18" s="369" t="s">
        <v>76</v>
      </c>
      <c r="L18" s="368"/>
      <c r="M18" s="7" t="s">
        <v>387</v>
      </c>
      <c r="N18" s="8"/>
      <c r="O18" s="82">
        <v>5.26</v>
      </c>
      <c r="P18" s="60">
        <v>25</v>
      </c>
    </row>
    <row r="19" spans="1:16" ht="15" customHeight="1" x14ac:dyDescent="0.25">
      <c r="B19" s="365"/>
      <c r="C19" s="366"/>
      <c r="D19" s="367" t="s">
        <v>2666</v>
      </c>
      <c r="E19" s="368"/>
      <c r="F19" s="9" t="s">
        <v>2669</v>
      </c>
      <c r="G19" s="369">
        <v>4100114323</v>
      </c>
      <c r="H19" s="370"/>
      <c r="I19" s="371" t="s">
        <v>2667</v>
      </c>
      <c r="J19" s="372"/>
      <c r="K19" s="369" t="s">
        <v>76</v>
      </c>
      <c r="L19" s="368"/>
      <c r="M19" s="7" t="s">
        <v>387</v>
      </c>
      <c r="N19" s="8" t="s">
        <v>652</v>
      </c>
      <c r="O19" s="84"/>
      <c r="P19" s="60">
        <v>10</v>
      </c>
    </row>
    <row r="20" spans="1:16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SUM(O18:O19)</f>
        <v>5.26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35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1" t="s">
        <v>2671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1636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2670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293" ht="8.25" customHeight="1" x14ac:dyDescent="0.2"/>
    <row r="295" ht="8.25" customHeight="1" x14ac:dyDescent="0.2"/>
    <row r="297" ht="9" customHeight="1" x14ac:dyDescent="0.2"/>
    <row r="299" ht="7.5" customHeight="1" x14ac:dyDescent="0.2"/>
    <row r="301" ht="6.75" customHeight="1" x14ac:dyDescent="0.2"/>
    <row r="303" ht="7.5" customHeight="1" x14ac:dyDescent="0.2"/>
    <row r="305" ht="9" customHeight="1" x14ac:dyDescent="0.2"/>
    <row r="307" ht="7.5" customHeight="1" x14ac:dyDescent="0.2"/>
    <row r="309" ht="8.25" customHeight="1" x14ac:dyDescent="0.2"/>
  </sheetData>
  <mergeCells count="27"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2:M22"/>
    <mergeCell ref="B20:C20"/>
    <mergeCell ref="D20:E20"/>
    <mergeCell ref="G20:H20"/>
    <mergeCell ref="I20:J20"/>
    <mergeCell ref="K20:L20"/>
    <mergeCell ref="D21:I21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319"/>
  <sheetViews>
    <sheetView workbookViewId="0">
      <selection activeCell="O37" sqref="O3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2662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250033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8">
        <v>1</v>
      </c>
      <c r="C18" s="379"/>
      <c r="D18" s="367" t="s">
        <v>2664</v>
      </c>
      <c r="E18" s="368"/>
      <c r="F18" s="190" t="s">
        <v>2665</v>
      </c>
      <c r="G18" s="369">
        <v>4100114320</v>
      </c>
      <c r="H18" s="370"/>
      <c r="I18" s="371" t="s">
        <v>2663</v>
      </c>
      <c r="J18" s="372"/>
      <c r="K18" s="369" t="s">
        <v>73</v>
      </c>
      <c r="L18" s="368"/>
      <c r="M18" s="7" t="s">
        <v>387</v>
      </c>
      <c r="N18" s="11"/>
      <c r="O18" s="82">
        <v>3.8</v>
      </c>
      <c r="P18" s="60">
        <v>12</v>
      </c>
    </row>
    <row r="19" spans="1:16" ht="15" customHeight="1" x14ac:dyDescent="0.25">
      <c r="B19" s="416"/>
      <c r="C19" s="417"/>
      <c r="D19" s="367" t="s">
        <v>2666</v>
      </c>
      <c r="E19" s="368"/>
      <c r="F19" s="190" t="s">
        <v>2665</v>
      </c>
      <c r="G19" s="369">
        <v>4100114321</v>
      </c>
      <c r="H19" s="370"/>
      <c r="I19" s="371" t="s">
        <v>2667</v>
      </c>
      <c r="J19" s="372"/>
      <c r="K19" s="369" t="s">
        <v>73</v>
      </c>
      <c r="L19" s="368"/>
      <c r="M19" s="7" t="s">
        <v>387</v>
      </c>
      <c r="N19" s="11" t="s">
        <v>652</v>
      </c>
      <c r="O19" s="83"/>
      <c r="P19" s="60">
        <v>10</v>
      </c>
    </row>
    <row r="20" spans="1:16" ht="15" customHeight="1" x14ac:dyDescent="0.25">
      <c r="B20" s="365"/>
      <c r="C20" s="366"/>
      <c r="D20" s="367" t="s">
        <v>2666</v>
      </c>
      <c r="E20" s="368"/>
      <c r="F20" s="190" t="s">
        <v>2665</v>
      </c>
      <c r="G20" s="369">
        <v>4100114321</v>
      </c>
      <c r="H20" s="370"/>
      <c r="I20" s="371" t="s">
        <v>2667</v>
      </c>
      <c r="J20" s="372"/>
      <c r="K20" s="369" t="s">
        <v>73</v>
      </c>
      <c r="L20" s="368"/>
      <c r="M20" s="7" t="s">
        <v>387</v>
      </c>
      <c r="N20" s="11" t="s">
        <v>650</v>
      </c>
      <c r="O20" s="84"/>
      <c r="P20" s="60">
        <v>2</v>
      </c>
    </row>
    <row r="21" spans="1:16" ht="15" customHeight="1" x14ac:dyDescent="0.25">
      <c r="B21" s="365"/>
      <c r="C21" s="366"/>
      <c r="D21" s="367"/>
      <c r="E21" s="368"/>
      <c r="F21" s="190"/>
      <c r="G21" s="369"/>
      <c r="H21" s="370"/>
      <c r="I21" s="391"/>
      <c r="J21" s="370"/>
      <c r="K21" s="369"/>
      <c r="L21" s="368"/>
      <c r="M21" s="7"/>
      <c r="N21" s="11"/>
      <c r="O21" s="84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SUM(O18:O18)</f>
        <v>3.8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24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2668</v>
      </c>
      <c r="G26" s="397"/>
      <c r="H26" s="396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1636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1635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F60" s="1"/>
    </row>
    <row r="61" spans="1:15" ht="15" x14ac:dyDescent="0.25">
      <c r="F61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0">
    <mergeCell ref="B18:C18"/>
    <mergeCell ref="D18:E18"/>
    <mergeCell ref="I16:J16"/>
    <mergeCell ref="K16:L16"/>
    <mergeCell ref="B21:C21"/>
    <mergeCell ref="D21:E21"/>
    <mergeCell ref="G21:H21"/>
    <mergeCell ref="I21:J21"/>
    <mergeCell ref="K21:L21"/>
    <mergeCell ref="G18:H18"/>
    <mergeCell ref="I18:J18"/>
    <mergeCell ref="K18:L18"/>
    <mergeCell ref="F10:N10"/>
    <mergeCell ref="N14:O14"/>
    <mergeCell ref="B16:C16"/>
    <mergeCell ref="D16:E16"/>
    <mergeCell ref="G16:H16"/>
    <mergeCell ref="D22:I22"/>
    <mergeCell ref="B23:M23"/>
    <mergeCell ref="G26:H2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1:P349"/>
  <sheetViews>
    <sheetView topLeftCell="A10" workbookViewId="0">
      <selection activeCell="M46" sqref="M46:M4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8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2638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250026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SUM(O18:O33)+7.44</f>
        <v>83.11</v>
      </c>
      <c r="P17" s="60"/>
    </row>
    <row r="18" spans="2:16" ht="15" customHeight="1" x14ac:dyDescent="0.25">
      <c r="B18" s="378">
        <v>1</v>
      </c>
      <c r="C18" s="379"/>
      <c r="D18" s="351" t="s">
        <v>2466</v>
      </c>
      <c r="E18" s="352"/>
      <c r="F18" s="190" t="s">
        <v>2647</v>
      </c>
      <c r="G18" s="355">
        <v>4100112297</v>
      </c>
      <c r="H18" s="354"/>
      <c r="I18" s="353" t="s">
        <v>2467</v>
      </c>
      <c r="J18" s="354"/>
      <c r="K18" s="355" t="s">
        <v>1735</v>
      </c>
      <c r="L18" s="352"/>
      <c r="M18" s="27" t="s">
        <v>2640</v>
      </c>
      <c r="N18" s="24"/>
      <c r="O18" s="82">
        <v>6.82</v>
      </c>
      <c r="P18" s="109">
        <v>10</v>
      </c>
    </row>
    <row r="19" spans="2:16" ht="15" customHeight="1" x14ac:dyDescent="0.25">
      <c r="B19" s="378">
        <v>2</v>
      </c>
      <c r="C19" s="379"/>
      <c r="D19" s="351" t="s">
        <v>2646</v>
      </c>
      <c r="E19" s="352"/>
      <c r="F19" s="190" t="s">
        <v>2644</v>
      </c>
      <c r="G19" s="355">
        <v>4100114343</v>
      </c>
      <c r="H19" s="354"/>
      <c r="I19" s="353" t="s">
        <v>2648</v>
      </c>
      <c r="J19" s="354"/>
      <c r="K19" s="355" t="s">
        <v>53</v>
      </c>
      <c r="L19" s="352"/>
      <c r="M19" s="27" t="s">
        <v>387</v>
      </c>
      <c r="N19" s="24">
        <v>1</v>
      </c>
      <c r="O19" s="82">
        <v>2.85</v>
      </c>
      <c r="P19" s="109">
        <v>25</v>
      </c>
    </row>
    <row r="20" spans="2:16" ht="15" customHeight="1" x14ac:dyDescent="0.25">
      <c r="B20" s="378">
        <v>3</v>
      </c>
      <c r="C20" s="379"/>
      <c r="D20" s="351" t="s">
        <v>2646</v>
      </c>
      <c r="E20" s="352"/>
      <c r="F20" s="190" t="s">
        <v>2644</v>
      </c>
      <c r="G20" s="355">
        <v>4100114343</v>
      </c>
      <c r="H20" s="354"/>
      <c r="I20" s="353" t="s">
        <v>2648</v>
      </c>
      <c r="J20" s="354"/>
      <c r="K20" s="355" t="s">
        <v>53</v>
      </c>
      <c r="L20" s="352"/>
      <c r="M20" s="27" t="s">
        <v>387</v>
      </c>
      <c r="N20" s="24">
        <v>2</v>
      </c>
      <c r="O20" s="82">
        <v>2.85</v>
      </c>
      <c r="P20" s="109">
        <v>25</v>
      </c>
    </row>
    <row r="21" spans="2:16" ht="15" customHeight="1" x14ac:dyDescent="0.25">
      <c r="B21" s="378">
        <v>4</v>
      </c>
      <c r="C21" s="379"/>
      <c r="D21" s="351" t="s">
        <v>2646</v>
      </c>
      <c r="E21" s="352"/>
      <c r="F21" s="190" t="s">
        <v>2644</v>
      </c>
      <c r="G21" s="355">
        <v>4100114343</v>
      </c>
      <c r="H21" s="354"/>
      <c r="I21" s="353" t="s">
        <v>2648</v>
      </c>
      <c r="J21" s="354"/>
      <c r="K21" s="355" t="s">
        <v>53</v>
      </c>
      <c r="L21" s="352"/>
      <c r="M21" s="27" t="s">
        <v>382</v>
      </c>
      <c r="N21" s="24">
        <v>1</v>
      </c>
      <c r="O21" s="82">
        <v>3.83</v>
      </c>
      <c r="P21" s="109">
        <v>25</v>
      </c>
    </row>
    <row r="22" spans="2:16" ht="15" customHeight="1" x14ac:dyDescent="0.25">
      <c r="B22" s="365"/>
      <c r="C22" s="366"/>
      <c r="D22" s="351" t="s">
        <v>2646</v>
      </c>
      <c r="E22" s="352"/>
      <c r="F22" s="190" t="s">
        <v>2644</v>
      </c>
      <c r="G22" s="355">
        <v>4100114343</v>
      </c>
      <c r="H22" s="354"/>
      <c r="I22" s="353" t="s">
        <v>2648</v>
      </c>
      <c r="J22" s="354"/>
      <c r="K22" s="355" t="s">
        <v>53</v>
      </c>
      <c r="L22" s="352"/>
      <c r="M22" s="27" t="s">
        <v>382</v>
      </c>
      <c r="N22" s="24">
        <v>2</v>
      </c>
      <c r="O22" s="84"/>
      <c r="P22" s="109">
        <v>15</v>
      </c>
    </row>
    <row r="23" spans="2:16" ht="15" customHeight="1" x14ac:dyDescent="0.25">
      <c r="B23" s="378">
        <v>5</v>
      </c>
      <c r="C23" s="379"/>
      <c r="D23" s="351" t="s">
        <v>2646</v>
      </c>
      <c r="E23" s="352"/>
      <c r="F23" s="190" t="s">
        <v>2644</v>
      </c>
      <c r="G23" s="355">
        <v>4100114343</v>
      </c>
      <c r="H23" s="354"/>
      <c r="I23" s="353" t="s">
        <v>2648</v>
      </c>
      <c r="J23" s="354"/>
      <c r="K23" s="355" t="s">
        <v>53</v>
      </c>
      <c r="L23" s="352"/>
      <c r="M23" s="27" t="s">
        <v>628</v>
      </c>
      <c r="N23" s="24">
        <v>1</v>
      </c>
      <c r="O23" s="82">
        <v>3.54</v>
      </c>
      <c r="P23" s="109">
        <v>20</v>
      </c>
    </row>
    <row r="24" spans="2:16" ht="15" customHeight="1" x14ac:dyDescent="0.25">
      <c r="B24" s="365"/>
      <c r="C24" s="366"/>
      <c r="D24" s="351" t="s">
        <v>2646</v>
      </c>
      <c r="E24" s="352"/>
      <c r="F24" s="190" t="s">
        <v>2644</v>
      </c>
      <c r="G24" s="355">
        <v>4100114343</v>
      </c>
      <c r="H24" s="354"/>
      <c r="I24" s="353" t="s">
        <v>2648</v>
      </c>
      <c r="J24" s="354"/>
      <c r="K24" s="355" t="s">
        <v>53</v>
      </c>
      <c r="L24" s="352"/>
      <c r="M24" s="27" t="s">
        <v>628</v>
      </c>
      <c r="N24" s="24">
        <v>2</v>
      </c>
      <c r="O24" s="84"/>
      <c r="P24" s="109">
        <v>15</v>
      </c>
    </row>
    <row r="25" spans="2:16" ht="15" customHeight="1" x14ac:dyDescent="0.25">
      <c r="B25" s="378">
        <v>6</v>
      </c>
      <c r="C25" s="379"/>
      <c r="D25" s="351" t="s">
        <v>2646</v>
      </c>
      <c r="E25" s="352"/>
      <c r="F25" s="190" t="s">
        <v>2644</v>
      </c>
      <c r="G25" s="355">
        <v>4100114343</v>
      </c>
      <c r="H25" s="354"/>
      <c r="I25" s="353" t="s">
        <v>2648</v>
      </c>
      <c r="J25" s="354"/>
      <c r="K25" s="355" t="s">
        <v>53</v>
      </c>
      <c r="L25" s="352"/>
      <c r="M25" s="27" t="s">
        <v>2296</v>
      </c>
      <c r="N25" s="24">
        <v>1</v>
      </c>
      <c r="O25" s="82">
        <v>3.58</v>
      </c>
      <c r="P25" s="109">
        <v>25</v>
      </c>
    </row>
    <row r="26" spans="2:16" ht="15" customHeight="1" x14ac:dyDescent="0.25">
      <c r="B26" s="365"/>
      <c r="C26" s="366"/>
      <c r="D26" s="351" t="s">
        <v>2646</v>
      </c>
      <c r="E26" s="352"/>
      <c r="F26" s="190" t="s">
        <v>2644</v>
      </c>
      <c r="G26" s="355">
        <v>4100114343</v>
      </c>
      <c r="H26" s="354"/>
      <c r="I26" s="353" t="s">
        <v>2648</v>
      </c>
      <c r="J26" s="354"/>
      <c r="K26" s="355" t="s">
        <v>53</v>
      </c>
      <c r="L26" s="352"/>
      <c r="M26" s="27" t="s">
        <v>2296</v>
      </c>
      <c r="N26" s="24">
        <v>2</v>
      </c>
      <c r="O26" s="84"/>
      <c r="P26" s="109">
        <v>15</v>
      </c>
    </row>
    <row r="27" spans="2:16" ht="15" customHeight="1" x14ac:dyDescent="0.25">
      <c r="B27" s="378">
        <v>7</v>
      </c>
      <c r="C27" s="379"/>
      <c r="D27" s="351" t="s">
        <v>2649</v>
      </c>
      <c r="E27" s="352"/>
      <c r="F27" s="190" t="s">
        <v>2644</v>
      </c>
      <c r="G27" s="355">
        <v>4100114356</v>
      </c>
      <c r="H27" s="354"/>
      <c r="I27" s="353" t="s">
        <v>2650</v>
      </c>
      <c r="J27" s="354"/>
      <c r="K27" s="355" t="s">
        <v>53</v>
      </c>
      <c r="L27" s="352"/>
      <c r="M27" s="27" t="s">
        <v>387</v>
      </c>
      <c r="N27" s="24"/>
      <c r="O27" s="82">
        <v>6.34</v>
      </c>
      <c r="P27" s="109">
        <v>44</v>
      </c>
    </row>
    <row r="28" spans="2:16" ht="15" customHeight="1" x14ac:dyDescent="0.25">
      <c r="B28" s="378">
        <v>8</v>
      </c>
      <c r="C28" s="379"/>
      <c r="D28" s="351" t="s">
        <v>2649</v>
      </c>
      <c r="E28" s="352"/>
      <c r="F28" s="190" t="s">
        <v>2644</v>
      </c>
      <c r="G28" s="355">
        <v>4100114356</v>
      </c>
      <c r="H28" s="354"/>
      <c r="I28" s="353" t="s">
        <v>2650</v>
      </c>
      <c r="J28" s="354"/>
      <c r="K28" s="355" t="s">
        <v>53</v>
      </c>
      <c r="L28" s="352"/>
      <c r="M28" s="27" t="s">
        <v>382</v>
      </c>
      <c r="N28" s="24"/>
      <c r="O28" s="82">
        <v>5.14</v>
      </c>
      <c r="P28" s="109">
        <v>32</v>
      </c>
    </row>
    <row r="29" spans="2:16" ht="15" customHeight="1" x14ac:dyDescent="0.25">
      <c r="B29" s="378">
        <v>9</v>
      </c>
      <c r="C29" s="379"/>
      <c r="D29" s="351" t="s">
        <v>2649</v>
      </c>
      <c r="E29" s="352"/>
      <c r="F29" s="190" t="s">
        <v>2644</v>
      </c>
      <c r="G29" s="355">
        <v>4100114356</v>
      </c>
      <c r="H29" s="354"/>
      <c r="I29" s="353" t="s">
        <v>2650</v>
      </c>
      <c r="J29" s="354"/>
      <c r="K29" s="355" t="s">
        <v>53</v>
      </c>
      <c r="L29" s="352"/>
      <c r="M29" s="27" t="s">
        <v>628</v>
      </c>
      <c r="N29" s="24"/>
      <c r="O29" s="82">
        <v>5.24</v>
      </c>
      <c r="P29" s="109">
        <v>33</v>
      </c>
    </row>
    <row r="30" spans="2:16" ht="15" customHeight="1" x14ac:dyDescent="0.25">
      <c r="B30" s="378">
        <v>10</v>
      </c>
      <c r="C30" s="379"/>
      <c r="D30" s="351" t="s">
        <v>2649</v>
      </c>
      <c r="E30" s="352"/>
      <c r="F30" s="190" t="s">
        <v>2644</v>
      </c>
      <c r="G30" s="355">
        <v>4100114356</v>
      </c>
      <c r="H30" s="354"/>
      <c r="I30" s="353" t="s">
        <v>2650</v>
      </c>
      <c r="J30" s="354"/>
      <c r="K30" s="355" t="s">
        <v>53</v>
      </c>
      <c r="L30" s="352"/>
      <c r="M30" s="27" t="s">
        <v>2296</v>
      </c>
      <c r="N30" s="24"/>
      <c r="O30" s="82">
        <v>5.24</v>
      </c>
      <c r="P30" s="109">
        <v>33</v>
      </c>
    </row>
    <row r="31" spans="2:16" ht="15" customHeight="1" x14ac:dyDescent="0.25">
      <c r="B31" s="378">
        <v>11</v>
      </c>
      <c r="C31" s="379"/>
      <c r="D31" s="351" t="s">
        <v>1724</v>
      </c>
      <c r="E31" s="352"/>
      <c r="F31" s="190" t="s">
        <v>2651</v>
      </c>
      <c r="G31" s="355">
        <v>4100112278</v>
      </c>
      <c r="H31" s="354"/>
      <c r="I31" s="353" t="s">
        <v>1725</v>
      </c>
      <c r="J31" s="354"/>
      <c r="K31" s="355" t="s">
        <v>25</v>
      </c>
      <c r="L31" s="352"/>
      <c r="M31" s="27" t="s">
        <v>415</v>
      </c>
      <c r="N31" s="24"/>
      <c r="O31" s="82">
        <v>10.08</v>
      </c>
      <c r="P31" s="109">
        <v>12</v>
      </c>
    </row>
    <row r="32" spans="2:16" ht="15" customHeight="1" x14ac:dyDescent="0.25">
      <c r="B32" s="378">
        <v>12</v>
      </c>
      <c r="C32" s="379"/>
      <c r="D32" s="351" t="s">
        <v>1724</v>
      </c>
      <c r="E32" s="352"/>
      <c r="F32" s="190" t="s">
        <v>2651</v>
      </c>
      <c r="G32" s="355">
        <v>4100112278</v>
      </c>
      <c r="H32" s="354"/>
      <c r="I32" s="353" t="s">
        <v>1725</v>
      </c>
      <c r="J32" s="354"/>
      <c r="K32" s="355" t="s">
        <v>25</v>
      </c>
      <c r="L32" s="352"/>
      <c r="M32" s="27" t="s">
        <v>415</v>
      </c>
      <c r="N32" s="24"/>
      <c r="O32" s="82">
        <v>10.08</v>
      </c>
      <c r="P32" s="109">
        <v>12</v>
      </c>
    </row>
    <row r="33" spans="2:16" ht="15" customHeight="1" x14ac:dyDescent="0.25">
      <c r="B33" s="378">
        <v>13</v>
      </c>
      <c r="C33" s="379"/>
      <c r="D33" s="351" t="s">
        <v>1724</v>
      </c>
      <c r="E33" s="352"/>
      <c r="F33" s="190" t="s">
        <v>2651</v>
      </c>
      <c r="G33" s="355">
        <v>4100112278</v>
      </c>
      <c r="H33" s="354"/>
      <c r="I33" s="353" t="s">
        <v>1725</v>
      </c>
      <c r="J33" s="354"/>
      <c r="K33" s="355" t="s">
        <v>25</v>
      </c>
      <c r="L33" s="352"/>
      <c r="M33" s="27" t="s">
        <v>415</v>
      </c>
      <c r="N33" s="24"/>
      <c r="O33" s="82">
        <v>10.08</v>
      </c>
      <c r="P33" s="109">
        <v>12</v>
      </c>
    </row>
    <row r="34" spans="2:16" ht="15" x14ac:dyDescent="0.25">
      <c r="B34" s="418" t="s">
        <v>37</v>
      </c>
      <c r="C34" s="409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SUM(O35:O58)+7.14</f>
        <v>83.7</v>
      </c>
      <c r="P34" s="60"/>
    </row>
    <row r="35" spans="2:16" ht="15" customHeight="1" x14ac:dyDescent="0.25">
      <c r="B35" s="378">
        <v>14</v>
      </c>
      <c r="C35" s="379"/>
      <c r="D35" s="351" t="s">
        <v>1724</v>
      </c>
      <c r="E35" s="352"/>
      <c r="F35" s="190" t="s">
        <v>2651</v>
      </c>
      <c r="G35" s="355">
        <v>4100112278</v>
      </c>
      <c r="H35" s="354"/>
      <c r="I35" s="353" t="s">
        <v>1725</v>
      </c>
      <c r="J35" s="354"/>
      <c r="K35" s="355" t="s">
        <v>25</v>
      </c>
      <c r="L35" s="352"/>
      <c r="M35" s="27" t="s">
        <v>415</v>
      </c>
      <c r="N35" s="24"/>
      <c r="O35" s="82">
        <v>10.08</v>
      </c>
      <c r="P35" s="109">
        <v>12</v>
      </c>
    </row>
    <row r="36" spans="2:16" ht="15" customHeight="1" x14ac:dyDescent="0.25">
      <c r="B36" s="378">
        <v>15</v>
      </c>
      <c r="C36" s="379"/>
      <c r="D36" s="351" t="s">
        <v>1724</v>
      </c>
      <c r="E36" s="352"/>
      <c r="F36" s="190" t="s">
        <v>2651</v>
      </c>
      <c r="G36" s="355">
        <v>4100112278</v>
      </c>
      <c r="H36" s="354"/>
      <c r="I36" s="353" t="s">
        <v>1725</v>
      </c>
      <c r="J36" s="354"/>
      <c r="K36" s="355" t="s">
        <v>25</v>
      </c>
      <c r="L36" s="352"/>
      <c r="M36" s="27" t="s">
        <v>415</v>
      </c>
      <c r="N36" s="24"/>
      <c r="O36" s="82">
        <v>10.08</v>
      </c>
      <c r="P36" s="109">
        <v>12</v>
      </c>
    </row>
    <row r="37" spans="2:16" ht="15" customHeight="1" x14ac:dyDescent="0.25">
      <c r="B37" s="378">
        <v>16</v>
      </c>
      <c r="C37" s="379"/>
      <c r="D37" s="351" t="s">
        <v>1724</v>
      </c>
      <c r="E37" s="352"/>
      <c r="F37" s="190" t="s">
        <v>2651</v>
      </c>
      <c r="G37" s="355">
        <v>4100112278</v>
      </c>
      <c r="H37" s="354"/>
      <c r="I37" s="353" t="s">
        <v>1725</v>
      </c>
      <c r="J37" s="354"/>
      <c r="K37" s="355" t="s">
        <v>25</v>
      </c>
      <c r="L37" s="352"/>
      <c r="M37" s="27" t="s">
        <v>415</v>
      </c>
      <c r="N37" s="24"/>
      <c r="O37" s="82">
        <v>10.08</v>
      </c>
      <c r="P37" s="109">
        <v>12</v>
      </c>
    </row>
    <row r="38" spans="2:16" ht="15" customHeight="1" x14ac:dyDescent="0.25">
      <c r="B38" s="378">
        <v>17</v>
      </c>
      <c r="C38" s="379"/>
      <c r="D38" s="351" t="s">
        <v>1724</v>
      </c>
      <c r="E38" s="352"/>
      <c r="F38" s="190" t="s">
        <v>2651</v>
      </c>
      <c r="G38" s="355">
        <v>4100112278</v>
      </c>
      <c r="H38" s="354"/>
      <c r="I38" s="353" t="s">
        <v>1725</v>
      </c>
      <c r="J38" s="354"/>
      <c r="K38" s="355" t="s">
        <v>25</v>
      </c>
      <c r="L38" s="352"/>
      <c r="M38" s="27" t="s">
        <v>415</v>
      </c>
      <c r="N38" s="24"/>
      <c r="O38" s="82">
        <v>10.92</v>
      </c>
      <c r="P38" s="109">
        <v>13</v>
      </c>
    </row>
    <row r="39" spans="2:16" ht="15" customHeight="1" x14ac:dyDescent="0.25">
      <c r="B39" s="378">
        <v>18</v>
      </c>
      <c r="C39" s="379"/>
      <c r="D39" s="351" t="s">
        <v>480</v>
      </c>
      <c r="E39" s="352"/>
      <c r="F39" s="190" t="s">
        <v>2651</v>
      </c>
      <c r="G39" s="355">
        <v>4100112285</v>
      </c>
      <c r="H39" s="354"/>
      <c r="I39" s="353" t="s">
        <v>1468</v>
      </c>
      <c r="J39" s="354"/>
      <c r="K39" s="355" t="s">
        <v>25</v>
      </c>
      <c r="L39" s="352"/>
      <c r="M39" s="27" t="s">
        <v>387</v>
      </c>
      <c r="N39" s="24">
        <v>85</v>
      </c>
      <c r="O39" s="82">
        <v>10.44</v>
      </c>
      <c r="P39" s="109">
        <v>16</v>
      </c>
    </row>
    <row r="40" spans="2:16" ht="15" customHeight="1" x14ac:dyDescent="0.25">
      <c r="B40" s="40"/>
      <c r="C40" s="36"/>
      <c r="D40" s="351" t="s">
        <v>480</v>
      </c>
      <c r="E40" s="352"/>
      <c r="F40" s="190" t="s">
        <v>2651</v>
      </c>
      <c r="G40" s="355">
        <v>4100112285</v>
      </c>
      <c r="H40" s="354"/>
      <c r="I40" s="353" t="s">
        <v>1468</v>
      </c>
      <c r="J40" s="354"/>
      <c r="K40" s="355" t="s">
        <v>25</v>
      </c>
      <c r="L40" s="352"/>
      <c r="M40" s="27" t="s">
        <v>387</v>
      </c>
      <c r="N40" s="24">
        <v>90</v>
      </c>
      <c r="O40" s="83"/>
      <c r="P40" s="109">
        <v>21</v>
      </c>
    </row>
    <row r="41" spans="2:16" ht="15" customHeight="1" x14ac:dyDescent="0.25">
      <c r="B41" s="40"/>
      <c r="C41" s="36"/>
      <c r="D41" s="351" t="s">
        <v>480</v>
      </c>
      <c r="E41" s="352"/>
      <c r="F41" s="190" t="s">
        <v>2651</v>
      </c>
      <c r="G41" s="355">
        <v>4100112285</v>
      </c>
      <c r="H41" s="354"/>
      <c r="I41" s="353" t="s">
        <v>1468</v>
      </c>
      <c r="J41" s="354"/>
      <c r="K41" s="355" t="s">
        <v>25</v>
      </c>
      <c r="L41" s="352"/>
      <c r="M41" s="27" t="s">
        <v>387</v>
      </c>
      <c r="N41" s="24">
        <v>95</v>
      </c>
      <c r="O41" s="83"/>
      <c r="P41" s="109">
        <v>10</v>
      </c>
    </row>
    <row r="42" spans="2:16" ht="15" customHeight="1" x14ac:dyDescent="0.25">
      <c r="B42" s="40"/>
      <c r="C42" s="36"/>
      <c r="D42" s="351" t="s">
        <v>480</v>
      </c>
      <c r="E42" s="352"/>
      <c r="F42" s="190" t="s">
        <v>2651</v>
      </c>
      <c r="G42" s="355">
        <v>4100112284</v>
      </c>
      <c r="H42" s="354"/>
      <c r="I42" s="353" t="s">
        <v>1468</v>
      </c>
      <c r="J42" s="354"/>
      <c r="K42" s="355" t="s">
        <v>25</v>
      </c>
      <c r="L42" s="352"/>
      <c r="M42" s="27" t="s">
        <v>387</v>
      </c>
      <c r="N42" s="24">
        <v>85</v>
      </c>
      <c r="O42" s="83"/>
      <c r="P42" s="109">
        <v>5</v>
      </c>
    </row>
    <row r="43" spans="2:16" ht="15" customHeight="1" x14ac:dyDescent="0.25">
      <c r="B43" s="40"/>
      <c r="C43" s="36"/>
      <c r="D43" s="351" t="s">
        <v>480</v>
      </c>
      <c r="E43" s="352"/>
      <c r="F43" s="190" t="s">
        <v>2651</v>
      </c>
      <c r="G43" s="355">
        <v>4100112284</v>
      </c>
      <c r="H43" s="354"/>
      <c r="I43" s="353" t="s">
        <v>1468</v>
      </c>
      <c r="J43" s="354"/>
      <c r="K43" s="355" t="s">
        <v>25</v>
      </c>
      <c r="L43" s="352"/>
      <c r="M43" s="27" t="s">
        <v>387</v>
      </c>
      <c r="N43" s="24">
        <v>90</v>
      </c>
      <c r="O43" s="83"/>
      <c r="P43" s="109">
        <v>7</v>
      </c>
    </row>
    <row r="44" spans="2:16" ht="15" customHeight="1" x14ac:dyDescent="0.25">
      <c r="B44" s="40"/>
      <c r="C44" s="36"/>
      <c r="D44" s="351" t="s">
        <v>480</v>
      </c>
      <c r="E44" s="352"/>
      <c r="F44" s="190" t="s">
        <v>2651</v>
      </c>
      <c r="G44" s="355">
        <v>4100112284</v>
      </c>
      <c r="H44" s="354"/>
      <c r="I44" s="353" t="s">
        <v>1468</v>
      </c>
      <c r="J44" s="354"/>
      <c r="K44" s="355" t="s">
        <v>25</v>
      </c>
      <c r="L44" s="352"/>
      <c r="M44" s="27" t="s">
        <v>387</v>
      </c>
      <c r="N44" s="24">
        <v>95</v>
      </c>
      <c r="O44" s="83"/>
      <c r="P44" s="109">
        <v>6</v>
      </c>
    </row>
    <row r="45" spans="2:16" ht="15" customHeight="1" x14ac:dyDescent="0.25">
      <c r="B45" s="40"/>
      <c r="C45" s="36"/>
      <c r="D45" s="351" t="s">
        <v>480</v>
      </c>
      <c r="E45" s="352"/>
      <c r="F45" s="190" t="s">
        <v>2651</v>
      </c>
      <c r="G45" s="355">
        <v>4100112284</v>
      </c>
      <c r="H45" s="354"/>
      <c r="I45" s="353" t="s">
        <v>1468</v>
      </c>
      <c r="J45" s="354"/>
      <c r="K45" s="355" t="s">
        <v>25</v>
      </c>
      <c r="L45" s="352"/>
      <c r="M45" s="27" t="s">
        <v>387</v>
      </c>
      <c r="N45" s="24">
        <v>100</v>
      </c>
      <c r="O45" s="83"/>
      <c r="P45" s="109">
        <v>1</v>
      </c>
    </row>
    <row r="46" spans="2:16" ht="15" customHeight="1" x14ac:dyDescent="0.25">
      <c r="B46" s="378">
        <v>19</v>
      </c>
      <c r="C46" s="379"/>
      <c r="D46" s="351" t="s">
        <v>480</v>
      </c>
      <c r="E46" s="352"/>
      <c r="F46" s="190" t="s">
        <v>2651</v>
      </c>
      <c r="G46" s="355">
        <v>4100112284</v>
      </c>
      <c r="H46" s="354"/>
      <c r="I46" s="353" t="s">
        <v>1468</v>
      </c>
      <c r="J46" s="354"/>
      <c r="K46" s="355" t="s">
        <v>25</v>
      </c>
      <c r="L46" s="352"/>
      <c r="M46" s="27" t="s">
        <v>622</v>
      </c>
      <c r="N46" s="24">
        <v>85</v>
      </c>
      <c r="O46" s="82">
        <v>9.6199999999999992</v>
      </c>
      <c r="P46" s="109">
        <v>16</v>
      </c>
    </row>
    <row r="47" spans="2:16" ht="15" customHeight="1" x14ac:dyDescent="0.25">
      <c r="B47" s="40"/>
      <c r="C47" s="36"/>
      <c r="D47" s="351" t="s">
        <v>480</v>
      </c>
      <c r="E47" s="352"/>
      <c r="F47" s="190" t="s">
        <v>2651</v>
      </c>
      <c r="G47" s="355">
        <v>4100112284</v>
      </c>
      <c r="H47" s="354"/>
      <c r="I47" s="353" t="s">
        <v>1468</v>
      </c>
      <c r="J47" s="354"/>
      <c r="K47" s="355" t="s">
        <v>25</v>
      </c>
      <c r="L47" s="352"/>
      <c r="M47" s="27" t="s">
        <v>622</v>
      </c>
      <c r="N47" s="24">
        <v>90</v>
      </c>
      <c r="O47" s="83"/>
      <c r="P47" s="109">
        <v>12</v>
      </c>
    </row>
    <row r="48" spans="2:16" ht="15" customHeight="1" x14ac:dyDescent="0.25">
      <c r="B48" s="40"/>
      <c r="C48" s="36"/>
      <c r="D48" s="351" t="s">
        <v>480</v>
      </c>
      <c r="E48" s="352"/>
      <c r="F48" s="190" t="s">
        <v>2651</v>
      </c>
      <c r="G48" s="355">
        <v>4100112284</v>
      </c>
      <c r="H48" s="354"/>
      <c r="I48" s="353" t="s">
        <v>1468</v>
      </c>
      <c r="J48" s="354"/>
      <c r="K48" s="355" t="s">
        <v>25</v>
      </c>
      <c r="L48" s="352"/>
      <c r="M48" s="27" t="s">
        <v>622</v>
      </c>
      <c r="N48" s="24">
        <v>95</v>
      </c>
      <c r="O48" s="83"/>
      <c r="P48" s="109">
        <v>16</v>
      </c>
    </row>
    <row r="49" spans="2:16" ht="15" customHeight="1" x14ac:dyDescent="0.25">
      <c r="B49" s="76"/>
      <c r="C49" s="69"/>
      <c r="D49" s="351" t="s">
        <v>480</v>
      </c>
      <c r="E49" s="352"/>
      <c r="F49" s="190" t="s">
        <v>2651</v>
      </c>
      <c r="G49" s="355">
        <v>4100112284</v>
      </c>
      <c r="H49" s="354"/>
      <c r="I49" s="353" t="s">
        <v>1468</v>
      </c>
      <c r="J49" s="354"/>
      <c r="K49" s="355" t="s">
        <v>25</v>
      </c>
      <c r="L49" s="352"/>
      <c r="M49" s="27" t="s">
        <v>622</v>
      </c>
      <c r="N49" s="24">
        <v>100</v>
      </c>
      <c r="O49" s="84"/>
      <c r="P49" s="109">
        <v>14</v>
      </c>
    </row>
    <row r="50" spans="2:16" ht="15" customHeight="1" x14ac:dyDescent="0.25">
      <c r="B50" s="378">
        <v>20</v>
      </c>
      <c r="C50" s="379"/>
      <c r="D50" s="351" t="s">
        <v>2430</v>
      </c>
      <c r="E50" s="352"/>
      <c r="F50" s="190" t="s">
        <v>2651</v>
      </c>
      <c r="G50" s="355">
        <v>4100112283</v>
      </c>
      <c r="H50" s="354"/>
      <c r="I50" s="353" t="s">
        <v>2432</v>
      </c>
      <c r="J50" s="354"/>
      <c r="K50" s="355" t="s">
        <v>25</v>
      </c>
      <c r="L50" s="352"/>
      <c r="M50" s="27" t="s">
        <v>387</v>
      </c>
      <c r="N50" s="24">
        <v>75</v>
      </c>
      <c r="O50" s="82">
        <v>7.8</v>
      </c>
      <c r="P50" s="109">
        <v>16</v>
      </c>
    </row>
    <row r="51" spans="2:16" ht="15" customHeight="1" x14ac:dyDescent="0.25">
      <c r="B51" s="40"/>
      <c r="C51" s="36"/>
      <c r="D51" s="351" t="s">
        <v>2430</v>
      </c>
      <c r="E51" s="352"/>
      <c r="F51" s="190" t="s">
        <v>2651</v>
      </c>
      <c r="G51" s="355">
        <v>4100112283</v>
      </c>
      <c r="H51" s="354"/>
      <c r="I51" s="353" t="s">
        <v>2432</v>
      </c>
      <c r="J51" s="354"/>
      <c r="K51" s="355" t="s">
        <v>25</v>
      </c>
      <c r="L51" s="352"/>
      <c r="M51" s="27" t="s">
        <v>387</v>
      </c>
      <c r="N51" s="24">
        <v>80</v>
      </c>
      <c r="O51" s="83"/>
      <c r="P51" s="109">
        <v>15</v>
      </c>
    </row>
    <row r="52" spans="2:16" ht="15" customHeight="1" x14ac:dyDescent="0.25">
      <c r="B52" s="40"/>
      <c r="C52" s="36"/>
      <c r="D52" s="351" t="s">
        <v>2430</v>
      </c>
      <c r="E52" s="352"/>
      <c r="F52" s="190" t="s">
        <v>2651</v>
      </c>
      <c r="G52" s="355">
        <v>4100112283</v>
      </c>
      <c r="H52" s="354"/>
      <c r="I52" s="353" t="s">
        <v>2432</v>
      </c>
      <c r="J52" s="354"/>
      <c r="K52" s="355" t="s">
        <v>25</v>
      </c>
      <c r="L52" s="352"/>
      <c r="M52" s="27" t="s">
        <v>387</v>
      </c>
      <c r="N52" s="24">
        <v>85</v>
      </c>
      <c r="O52" s="83"/>
      <c r="P52" s="109">
        <v>12</v>
      </c>
    </row>
    <row r="53" spans="2:16" ht="15" customHeight="1" x14ac:dyDescent="0.25">
      <c r="B53" s="40"/>
      <c r="C53" s="36"/>
      <c r="D53" s="351" t="s">
        <v>2430</v>
      </c>
      <c r="E53" s="352"/>
      <c r="F53" s="190" t="s">
        <v>2651</v>
      </c>
      <c r="G53" s="355">
        <v>4100112283</v>
      </c>
      <c r="H53" s="354"/>
      <c r="I53" s="353" t="s">
        <v>2432</v>
      </c>
      <c r="J53" s="354"/>
      <c r="K53" s="355" t="s">
        <v>25</v>
      </c>
      <c r="L53" s="352"/>
      <c r="M53" s="27" t="s">
        <v>387</v>
      </c>
      <c r="N53" s="24">
        <v>90</v>
      </c>
      <c r="O53" s="83"/>
      <c r="P53" s="109">
        <v>9</v>
      </c>
    </row>
    <row r="54" spans="2:16" ht="15" customHeight="1" x14ac:dyDescent="0.25">
      <c r="B54" s="378">
        <v>21</v>
      </c>
      <c r="C54" s="379"/>
      <c r="D54" s="351" t="s">
        <v>1377</v>
      </c>
      <c r="E54" s="352"/>
      <c r="F54" s="190" t="s">
        <v>2651</v>
      </c>
      <c r="G54" s="355">
        <v>4100112281</v>
      </c>
      <c r="H54" s="354"/>
      <c r="I54" s="353" t="s">
        <v>1467</v>
      </c>
      <c r="J54" s="354"/>
      <c r="K54" s="355" t="s">
        <v>25</v>
      </c>
      <c r="L54" s="352"/>
      <c r="M54" s="27" t="s">
        <v>387</v>
      </c>
      <c r="N54" s="24">
        <v>75</v>
      </c>
      <c r="O54" s="82">
        <v>7.54</v>
      </c>
      <c r="P54" s="109">
        <v>26</v>
      </c>
    </row>
    <row r="55" spans="2:16" ht="15" customHeight="1" x14ac:dyDescent="0.25">
      <c r="B55" s="40"/>
      <c r="C55" s="36"/>
      <c r="D55" s="351" t="s">
        <v>1377</v>
      </c>
      <c r="E55" s="352"/>
      <c r="F55" s="190" t="s">
        <v>2651</v>
      </c>
      <c r="G55" s="355">
        <v>4100112281</v>
      </c>
      <c r="H55" s="354"/>
      <c r="I55" s="353" t="s">
        <v>1467</v>
      </c>
      <c r="J55" s="354"/>
      <c r="K55" s="355" t="s">
        <v>25</v>
      </c>
      <c r="L55" s="352"/>
      <c r="M55" s="27" t="s">
        <v>387</v>
      </c>
      <c r="N55" s="24">
        <v>80</v>
      </c>
      <c r="O55" s="83"/>
      <c r="P55" s="109">
        <v>23</v>
      </c>
    </row>
    <row r="56" spans="2:16" ht="15" customHeight="1" x14ac:dyDescent="0.25">
      <c r="B56" s="416"/>
      <c r="C56" s="417"/>
      <c r="D56" s="351" t="s">
        <v>1377</v>
      </c>
      <c r="E56" s="352"/>
      <c r="F56" s="190" t="s">
        <v>2651</v>
      </c>
      <c r="G56" s="355">
        <v>4100112281</v>
      </c>
      <c r="H56" s="354"/>
      <c r="I56" s="353" t="s">
        <v>1467</v>
      </c>
      <c r="J56" s="354"/>
      <c r="K56" s="355" t="s">
        <v>25</v>
      </c>
      <c r="L56" s="352"/>
      <c r="M56" s="27" t="s">
        <v>387</v>
      </c>
      <c r="N56" s="24">
        <v>85</v>
      </c>
      <c r="O56" s="83"/>
      <c r="P56" s="109">
        <v>18</v>
      </c>
    </row>
    <row r="57" spans="2:16" ht="15" customHeight="1" x14ac:dyDescent="0.25">
      <c r="B57" s="416"/>
      <c r="C57" s="417"/>
      <c r="D57" s="351" t="s">
        <v>1377</v>
      </c>
      <c r="E57" s="352"/>
      <c r="F57" s="190" t="s">
        <v>2651</v>
      </c>
      <c r="G57" s="355">
        <v>4100112281</v>
      </c>
      <c r="H57" s="354"/>
      <c r="I57" s="353" t="s">
        <v>1467</v>
      </c>
      <c r="J57" s="354"/>
      <c r="K57" s="355" t="s">
        <v>25</v>
      </c>
      <c r="L57" s="352"/>
      <c r="M57" s="27" t="s">
        <v>387</v>
      </c>
      <c r="N57" s="24">
        <v>90</v>
      </c>
      <c r="O57" s="83"/>
      <c r="P57" s="109">
        <v>11</v>
      </c>
    </row>
    <row r="58" spans="2:16" ht="15" customHeight="1" x14ac:dyDescent="0.25">
      <c r="B58" s="365"/>
      <c r="C58" s="366"/>
      <c r="D58" s="351" t="s">
        <v>1377</v>
      </c>
      <c r="E58" s="352"/>
      <c r="F58" s="190" t="s">
        <v>2651</v>
      </c>
      <c r="G58" s="355">
        <v>4100112282</v>
      </c>
      <c r="H58" s="354"/>
      <c r="I58" s="353" t="s">
        <v>1467</v>
      </c>
      <c r="J58" s="354"/>
      <c r="K58" s="355" t="s">
        <v>25</v>
      </c>
      <c r="L58" s="352"/>
      <c r="M58" s="27" t="s">
        <v>387</v>
      </c>
      <c r="N58" s="24">
        <v>85</v>
      </c>
      <c r="O58" s="84"/>
      <c r="P58" s="109">
        <v>4</v>
      </c>
    </row>
    <row r="59" spans="2:16" ht="15" customHeight="1" x14ac:dyDescent="0.25">
      <c r="B59" s="365"/>
      <c r="C59" s="366"/>
      <c r="D59" s="351"/>
      <c r="E59" s="352"/>
      <c r="F59" s="214"/>
      <c r="G59" s="355"/>
      <c r="H59" s="354"/>
      <c r="I59" s="353"/>
      <c r="J59" s="354"/>
      <c r="K59" s="355"/>
      <c r="L59" s="352"/>
      <c r="M59" s="27"/>
      <c r="N59" s="24"/>
      <c r="O59" s="84"/>
      <c r="P59" s="109"/>
    </row>
    <row r="60" spans="2:16" ht="15" x14ac:dyDescent="0.25">
      <c r="B60" s="20"/>
      <c r="C60" s="45"/>
      <c r="D60" s="168"/>
      <c r="E60" s="41"/>
      <c r="F60" s="41"/>
      <c r="G60" s="41"/>
      <c r="H60" s="41"/>
      <c r="I60" s="41"/>
      <c r="K60" s="20"/>
      <c r="L60" s="45"/>
      <c r="M60" s="1"/>
      <c r="N60" s="1"/>
      <c r="O60" s="169">
        <f>SUM(O18:O33)+SUM(O35:O59)</f>
        <v>152.23000000000002</v>
      </c>
    </row>
    <row r="61" spans="2:16" ht="15.75" x14ac:dyDescent="0.25">
      <c r="B61" s="356" t="s">
        <v>29</v>
      </c>
      <c r="C61" s="357"/>
      <c r="D61" s="357"/>
      <c r="E61" s="357"/>
      <c r="F61" s="357"/>
      <c r="G61" s="357"/>
      <c r="H61" s="357"/>
      <c r="I61" s="357"/>
      <c r="J61" s="357"/>
      <c r="K61" s="357"/>
      <c r="L61" s="357"/>
      <c r="M61" s="357"/>
      <c r="N61" s="79"/>
      <c r="O61" s="75"/>
      <c r="P61" s="73">
        <f>SUM(P18:P59)</f>
        <v>660</v>
      </c>
    </row>
    <row r="62" spans="2:16" ht="15" x14ac:dyDescent="0.25">
      <c r="B62" s="20"/>
      <c r="C62" s="45"/>
      <c r="D62" s="20"/>
      <c r="E62" s="45"/>
      <c r="F62" s="45"/>
      <c r="G62" s="20"/>
      <c r="I62" s="3"/>
      <c r="K62" s="20"/>
      <c r="L62" s="45"/>
      <c r="M62" s="1"/>
      <c r="N62" s="1"/>
      <c r="O62" s="86"/>
    </row>
    <row r="63" spans="2:16" ht="15" customHeight="1" x14ac:dyDescent="0.25">
      <c r="B63" s="1"/>
      <c r="C63" s="1"/>
      <c r="D63" s="1" t="s">
        <v>49</v>
      </c>
      <c r="E63" s="1" t="s">
        <v>2658</v>
      </c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 t="s">
        <v>2659</v>
      </c>
      <c r="E64" s="23"/>
      <c r="F64" s="23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 t="s">
        <v>1491</v>
      </c>
      <c r="E65" s="3"/>
      <c r="F65" s="3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 t="s">
        <v>2660</v>
      </c>
      <c r="E66" s="23"/>
      <c r="F66" s="23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 t="s">
        <v>2661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333" ht="8.25" customHeight="1" x14ac:dyDescent="0.2"/>
    <row r="335" ht="8.25" customHeight="1" x14ac:dyDescent="0.2"/>
    <row r="337" ht="9" customHeight="1" x14ac:dyDescent="0.2"/>
    <row r="339" ht="7.5" customHeight="1" x14ac:dyDescent="0.2"/>
    <row r="341" ht="6.75" customHeight="1" x14ac:dyDescent="0.2"/>
    <row r="343" ht="7.5" customHeight="1" x14ac:dyDescent="0.2"/>
    <row r="345" ht="9" customHeight="1" x14ac:dyDescent="0.2"/>
    <row r="347" ht="7.5" customHeight="1" x14ac:dyDescent="0.2"/>
    <row r="349" ht="8.25" customHeight="1" x14ac:dyDescent="0.2"/>
  </sheetData>
  <mergeCells count="202">
    <mergeCell ref="B54:C54"/>
    <mergeCell ref="D54:E54"/>
    <mergeCell ref="G54:H54"/>
    <mergeCell ref="I54:J54"/>
    <mergeCell ref="K54:L54"/>
    <mergeCell ref="D55:E55"/>
    <mergeCell ref="G55:H55"/>
    <mergeCell ref="I55:J55"/>
    <mergeCell ref="K55:L55"/>
    <mergeCell ref="D51:E51"/>
    <mergeCell ref="G51:H51"/>
    <mergeCell ref="I51:J51"/>
    <mergeCell ref="K51:L51"/>
    <mergeCell ref="D52:E52"/>
    <mergeCell ref="G52:H52"/>
    <mergeCell ref="I52:J52"/>
    <mergeCell ref="K52:L52"/>
    <mergeCell ref="D53:E53"/>
    <mergeCell ref="G53:H53"/>
    <mergeCell ref="I53:J53"/>
    <mergeCell ref="K53:L53"/>
    <mergeCell ref="D48:E48"/>
    <mergeCell ref="G48:H48"/>
    <mergeCell ref="I48:J48"/>
    <mergeCell ref="K48:L48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46:C46"/>
    <mergeCell ref="D46:E46"/>
    <mergeCell ref="G46:H46"/>
    <mergeCell ref="I46:J46"/>
    <mergeCell ref="K46:L46"/>
    <mergeCell ref="D47:E47"/>
    <mergeCell ref="G47:H47"/>
    <mergeCell ref="I47:J47"/>
    <mergeCell ref="K47:L47"/>
    <mergeCell ref="D43:E43"/>
    <mergeCell ref="G43:H43"/>
    <mergeCell ref="I43:J43"/>
    <mergeCell ref="K43:L43"/>
    <mergeCell ref="D44:E44"/>
    <mergeCell ref="G44:H44"/>
    <mergeCell ref="I44:J44"/>
    <mergeCell ref="K44:L44"/>
    <mergeCell ref="D45:E45"/>
    <mergeCell ref="G45:H45"/>
    <mergeCell ref="I45:J45"/>
    <mergeCell ref="K45:L45"/>
    <mergeCell ref="D40:E40"/>
    <mergeCell ref="G40:H40"/>
    <mergeCell ref="I40:J40"/>
    <mergeCell ref="K40:L40"/>
    <mergeCell ref="D41:E41"/>
    <mergeCell ref="G41:H41"/>
    <mergeCell ref="I41:J41"/>
    <mergeCell ref="K41:L41"/>
    <mergeCell ref="D42:E42"/>
    <mergeCell ref="G42:H42"/>
    <mergeCell ref="I42:J42"/>
    <mergeCell ref="K42:L42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G35:H35"/>
    <mergeCell ref="I35:J35"/>
    <mergeCell ref="K35:L35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61:M61"/>
    <mergeCell ref="B26:C26"/>
    <mergeCell ref="D26:E26"/>
    <mergeCell ref="G26:H26"/>
    <mergeCell ref="I26:J26"/>
    <mergeCell ref="K26:L26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4:C34"/>
    <mergeCell ref="B33:C33"/>
    <mergeCell ref="D33:E33"/>
    <mergeCell ref="G33:H33"/>
    <mergeCell ref="I33:J33"/>
    <mergeCell ref="K33:L33"/>
    <mergeCell ref="B35:C35"/>
    <mergeCell ref="D35:E35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19:C19"/>
    <mergeCell ref="D19:E19"/>
    <mergeCell ref="G19:H19"/>
    <mergeCell ref="I19:J19"/>
    <mergeCell ref="K19:L19"/>
    <mergeCell ref="B25:C25"/>
    <mergeCell ref="D25:E25"/>
    <mergeCell ref="G25:H25"/>
    <mergeCell ref="I25:J25"/>
    <mergeCell ref="K25:L25"/>
    <mergeCell ref="B20:C20"/>
    <mergeCell ref="D20:E20"/>
    <mergeCell ref="G20:H20"/>
    <mergeCell ref="I20:J20"/>
    <mergeCell ref="K20:L20"/>
    <mergeCell ref="D21:E21"/>
    <mergeCell ref="G21:H21"/>
    <mergeCell ref="I21:J21"/>
    <mergeCell ref="K21:L21"/>
    <mergeCell ref="B21:C21"/>
    <mergeCell ref="B22:C22"/>
    <mergeCell ref="D22:E22"/>
    <mergeCell ref="G22:H22"/>
    <mergeCell ref="I22:J22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3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P359"/>
  <sheetViews>
    <sheetView topLeftCell="A28" workbookViewId="0">
      <selection activeCell="P41" sqref="P4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2638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250025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SUM(O18:O34)+8.78</f>
        <v>119.19999999999999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24" t="s">
        <v>2644</v>
      </c>
      <c r="G18" s="369">
        <v>4100112310</v>
      </c>
      <c r="H18" s="370"/>
      <c r="I18" s="371" t="s">
        <v>2467</v>
      </c>
      <c r="J18" s="372"/>
      <c r="K18" s="369" t="s">
        <v>1778</v>
      </c>
      <c r="L18" s="368"/>
      <c r="M18" s="7" t="s">
        <v>2640</v>
      </c>
      <c r="N18" s="24"/>
      <c r="O18" s="81">
        <v>6.88</v>
      </c>
      <c r="P18" s="109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24" t="s">
        <v>2644</v>
      </c>
      <c r="G19" s="369">
        <v>4100112308</v>
      </c>
      <c r="H19" s="370"/>
      <c r="I19" s="371" t="s">
        <v>2467</v>
      </c>
      <c r="J19" s="372"/>
      <c r="K19" s="369" t="s">
        <v>53</v>
      </c>
      <c r="L19" s="368"/>
      <c r="M19" s="7" t="s">
        <v>2640</v>
      </c>
      <c r="N19" s="24"/>
      <c r="O19" s="81">
        <v>6.88</v>
      </c>
      <c r="P19" s="109">
        <v>10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24" t="s">
        <v>2644</v>
      </c>
      <c r="G20" s="369">
        <v>4100112308</v>
      </c>
      <c r="H20" s="370"/>
      <c r="I20" s="371" t="s">
        <v>2467</v>
      </c>
      <c r="J20" s="372"/>
      <c r="K20" s="369" t="s">
        <v>53</v>
      </c>
      <c r="L20" s="368"/>
      <c r="M20" s="7" t="s">
        <v>2640</v>
      </c>
      <c r="N20" s="24"/>
      <c r="O20" s="81">
        <v>6.88</v>
      </c>
      <c r="P20" s="109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24" t="s">
        <v>2644</v>
      </c>
      <c r="G21" s="369">
        <v>4100112308</v>
      </c>
      <c r="H21" s="370"/>
      <c r="I21" s="371" t="s">
        <v>2467</v>
      </c>
      <c r="J21" s="372"/>
      <c r="K21" s="369" t="s">
        <v>53</v>
      </c>
      <c r="L21" s="368"/>
      <c r="M21" s="7" t="s">
        <v>2640</v>
      </c>
      <c r="N21" s="24"/>
      <c r="O21" s="81">
        <v>6.88</v>
      </c>
      <c r="P21" s="109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24" t="s">
        <v>2644</v>
      </c>
      <c r="G22" s="369">
        <v>4100112308</v>
      </c>
      <c r="H22" s="370"/>
      <c r="I22" s="371" t="s">
        <v>2467</v>
      </c>
      <c r="J22" s="372"/>
      <c r="K22" s="369" t="s">
        <v>53</v>
      </c>
      <c r="L22" s="368"/>
      <c r="M22" s="7" t="s">
        <v>2640</v>
      </c>
      <c r="N22" s="24"/>
      <c r="O22" s="81">
        <v>6.88</v>
      </c>
      <c r="P22" s="109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24" t="s">
        <v>2644</v>
      </c>
      <c r="G23" s="369">
        <v>4100112308</v>
      </c>
      <c r="H23" s="370"/>
      <c r="I23" s="371" t="s">
        <v>2467</v>
      </c>
      <c r="J23" s="372"/>
      <c r="K23" s="369" t="s">
        <v>53</v>
      </c>
      <c r="L23" s="368"/>
      <c r="M23" s="7" t="s">
        <v>2640</v>
      </c>
      <c r="N23" s="24"/>
      <c r="O23" s="81">
        <v>6.88</v>
      </c>
      <c r="P23" s="109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24" t="s">
        <v>2644</v>
      </c>
      <c r="G24" s="369">
        <v>4100112308</v>
      </c>
      <c r="H24" s="370"/>
      <c r="I24" s="371" t="s">
        <v>2467</v>
      </c>
      <c r="J24" s="372"/>
      <c r="K24" s="369" t="s">
        <v>53</v>
      </c>
      <c r="L24" s="368"/>
      <c r="M24" s="7" t="s">
        <v>2640</v>
      </c>
      <c r="N24" s="24"/>
      <c r="O24" s="81">
        <v>6.88</v>
      </c>
      <c r="P24" s="109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24" t="s">
        <v>2644</v>
      </c>
      <c r="G25" s="369">
        <v>4100112308</v>
      </c>
      <c r="H25" s="370"/>
      <c r="I25" s="371" t="s">
        <v>2467</v>
      </c>
      <c r="J25" s="372"/>
      <c r="K25" s="369" t="s">
        <v>53</v>
      </c>
      <c r="L25" s="368"/>
      <c r="M25" s="7" t="s">
        <v>2640</v>
      </c>
      <c r="N25" s="24"/>
      <c r="O25" s="81">
        <v>6.88</v>
      </c>
      <c r="P25" s="109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24" t="s">
        <v>2644</v>
      </c>
      <c r="G26" s="369">
        <v>4100112308</v>
      </c>
      <c r="H26" s="370"/>
      <c r="I26" s="371" t="s">
        <v>2467</v>
      </c>
      <c r="J26" s="372"/>
      <c r="K26" s="369" t="s">
        <v>53</v>
      </c>
      <c r="L26" s="368"/>
      <c r="M26" s="7" t="s">
        <v>2640</v>
      </c>
      <c r="N26" s="24"/>
      <c r="O26" s="81">
        <v>6.88</v>
      </c>
      <c r="P26" s="109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24" t="s">
        <v>2644</v>
      </c>
      <c r="G27" s="369">
        <v>4100112308</v>
      </c>
      <c r="H27" s="370"/>
      <c r="I27" s="371" t="s">
        <v>2467</v>
      </c>
      <c r="J27" s="372"/>
      <c r="K27" s="369" t="s">
        <v>53</v>
      </c>
      <c r="L27" s="368"/>
      <c r="M27" s="7" t="s">
        <v>2640</v>
      </c>
      <c r="N27" s="24"/>
      <c r="O27" s="81">
        <v>6.88</v>
      </c>
      <c r="P27" s="109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24" t="s">
        <v>2644</v>
      </c>
      <c r="G28" s="369">
        <v>4100112308</v>
      </c>
      <c r="H28" s="370"/>
      <c r="I28" s="371" t="s">
        <v>2467</v>
      </c>
      <c r="J28" s="372"/>
      <c r="K28" s="369" t="s">
        <v>53</v>
      </c>
      <c r="L28" s="368"/>
      <c r="M28" s="7" t="s">
        <v>2640</v>
      </c>
      <c r="N28" s="24"/>
      <c r="O28" s="81">
        <v>6.88</v>
      </c>
      <c r="P28" s="109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24" t="s">
        <v>2644</v>
      </c>
      <c r="G29" s="369">
        <v>4100112308</v>
      </c>
      <c r="H29" s="370"/>
      <c r="I29" s="371" t="s">
        <v>2467</v>
      </c>
      <c r="J29" s="372"/>
      <c r="K29" s="369" t="s">
        <v>53</v>
      </c>
      <c r="L29" s="368"/>
      <c r="M29" s="7" t="s">
        <v>2640</v>
      </c>
      <c r="N29" s="24"/>
      <c r="O29" s="81">
        <v>6.88</v>
      </c>
      <c r="P29" s="109">
        <v>10</v>
      </c>
    </row>
    <row r="30" spans="2:16" ht="15" customHeight="1" x14ac:dyDescent="0.25">
      <c r="B30" s="375">
        <v>13</v>
      </c>
      <c r="C30" s="376"/>
      <c r="D30" s="367" t="s">
        <v>2466</v>
      </c>
      <c r="E30" s="368"/>
      <c r="F30" s="124" t="s">
        <v>2644</v>
      </c>
      <c r="G30" s="369">
        <v>4100112308</v>
      </c>
      <c r="H30" s="370"/>
      <c r="I30" s="371" t="s">
        <v>2467</v>
      </c>
      <c r="J30" s="372"/>
      <c r="K30" s="369" t="s">
        <v>53</v>
      </c>
      <c r="L30" s="368"/>
      <c r="M30" s="7" t="s">
        <v>2640</v>
      </c>
      <c r="N30" s="24"/>
      <c r="O30" s="81">
        <v>6.88</v>
      </c>
      <c r="P30" s="109">
        <v>10</v>
      </c>
    </row>
    <row r="31" spans="2:16" ht="15" customHeight="1" x14ac:dyDescent="0.25">
      <c r="B31" s="378">
        <v>14</v>
      </c>
      <c r="C31" s="379"/>
      <c r="D31" s="367" t="s">
        <v>2466</v>
      </c>
      <c r="E31" s="368"/>
      <c r="F31" s="124" t="s">
        <v>2644</v>
      </c>
      <c r="G31" s="369">
        <v>4100112308</v>
      </c>
      <c r="H31" s="370"/>
      <c r="I31" s="371" t="s">
        <v>2467</v>
      </c>
      <c r="J31" s="372"/>
      <c r="K31" s="369" t="s">
        <v>53</v>
      </c>
      <c r="L31" s="368"/>
      <c r="M31" s="7" t="s">
        <v>2640</v>
      </c>
      <c r="N31" s="24"/>
      <c r="O31" s="81">
        <v>6.88</v>
      </c>
      <c r="P31" s="109">
        <v>10</v>
      </c>
    </row>
    <row r="32" spans="2:16" ht="15" customHeight="1" x14ac:dyDescent="0.25">
      <c r="B32" s="378">
        <v>15</v>
      </c>
      <c r="C32" s="379"/>
      <c r="D32" s="367" t="s">
        <v>2466</v>
      </c>
      <c r="E32" s="368"/>
      <c r="F32" s="124" t="s">
        <v>2644</v>
      </c>
      <c r="G32" s="369">
        <v>4100112308</v>
      </c>
      <c r="H32" s="370"/>
      <c r="I32" s="371" t="s">
        <v>2467</v>
      </c>
      <c r="J32" s="372"/>
      <c r="K32" s="369" t="s">
        <v>53</v>
      </c>
      <c r="L32" s="368"/>
      <c r="M32" s="7" t="s">
        <v>2640</v>
      </c>
      <c r="N32" s="24"/>
      <c r="O32" s="82">
        <v>3.52</v>
      </c>
      <c r="P32" s="109">
        <v>2</v>
      </c>
    </row>
    <row r="33" spans="2:16" ht="15" customHeight="1" x14ac:dyDescent="0.25">
      <c r="B33" s="365"/>
      <c r="C33" s="366"/>
      <c r="D33" s="367" t="s">
        <v>2466</v>
      </c>
      <c r="E33" s="368"/>
      <c r="F33" s="124" t="s">
        <v>2644</v>
      </c>
      <c r="G33" s="369">
        <v>4100112307</v>
      </c>
      <c r="H33" s="370"/>
      <c r="I33" s="371" t="s">
        <v>2467</v>
      </c>
      <c r="J33" s="372"/>
      <c r="K33" s="369" t="s">
        <v>90</v>
      </c>
      <c r="L33" s="368"/>
      <c r="M33" s="7" t="s">
        <v>2640</v>
      </c>
      <c r="N33" s="24"/>
      <c r="O33" s="84"/>
      <c r="P33" s="109">
        <v>2</v>
      </c>
    </row>
    <row r="34" spans="2:16" ht="15" customHeight="1" x14ac:dyDescent="0.25">
      <c r="B34" s="378">
        <v>16</v>
      </c>
      <c r="C34" s="379"/>
      <c r="D34" s="367" t="s">
        <v>747</v>
      </c>
      <c r="E34" s="368"/>
      <c r="F34" s="124" t="s">
        <v>2644</v>
      </c>
      <c r="G34" s="369">
        <v>4100112298</v>
      </c>
      <c r="H34" s="370"/>
      <c r="I34" s="371" t="s">
        <v>1457</v>
      </c>
      <c r="J34" s="372"/>
      <c r="K34" s="369" t="s">
        <v>53</v>
      </c>
      <c r="L34" s="368"/>
      <c r="M34" s="7" t="s">
        <v>387</v>
      </c>
      <c r="N34" s="24"/>
      <c r="O34" s="82">
        <v>10.58</v>
      </c>
      <c r="P34" s="109">
        <v>16</v>
      </c>
    </row>
    <row r="35" spans="2:16" ht="15" x14ac:dyDescent="0.25">
      <c r="B35" s="418" t="s">
        <v>37</v>
      </c>
      <c r="C35" s="409"/>
      <c r="D35" s="50"/>
      <c r="E35" s="61"/>
      <c r="F35" s="145"/>
      <c r="G35" s="50"/>
      <c r="H35" s="62"/>
      <c r="I35" s="63"/>
      <c r="J35" s="62"/>
      <c r="K35" s="50"/>
      <c r="L35" s="61"/>
      <c r="M35" s="8"/>
      <c r="N35" s="8"/>
      <c r="O35" s="170">
        <f>SUM(O36:O67)+8.86</f>
        <v>103.081</v>
      </c>
      <c r="P35" s="60"/>
    </row>
    <row r="36" spans="2:16" ht="15" customHeight="1" x14ac:dyDescent="0.25">
      <c r="B36" s="378">
        <v>17</v>
      </c>
      <c r="C36" s="379"/>
      <c r="D36" s="367" t="s">
        <v>747</v>
      </c>
      <c r="E36" s="368"/>
      <c r="F36" s="124" t="s">
        <v>2644</v>
      </c>
      <c r="G36" s="369">
        <v>4100112298</v>
      </c>
      <c r="H36" s="370"/>
      <c r="I36" s="371" t="s">
        <v>1457</v>
      </c>
      <c r="J36" s="372"/>
      <c r="K36" s="369" t="s">
        <v>53</v>
      </c>
      <c r="L36" s="368"/>
      <c r="M36" s="7" t="s">
        <v>387</v>
      </c>
      <c r="N36" s="24"/>
      <c r="O36" s="82">
        <v>10.58</v>
      </c>
      <c r="P36" s="109">
        <v>16</v>
      </c>
    </row>
    <row r="37" spans="2:16" ht="15" customHeight="1" x14ac:dyDescent="0.25">
      <c r="B37" s="378">
        <v>18</v>
      </c>
      <c r="C37" s="379"/>
      <c r="D37" s="367" t="s">
        <v>747</v>
      </c>
      <c r="E37" s="368"/>
      <c r="F37" s="124" t="s">
        <v>2644</v>
      </c>
      <c r="G37" s="369">
        <v>4100112298</v>
      </c>
      <c r="H37" s="370"/>
      <c r="I37" s="371" t="s">
        <v>1457</v>
      </c>
      <c r="J37" s="372"/>
      <c r="K37" s="369" t="s">
        <v>53</v>
      </c>
      <c r="L37" s="368"/>
      <c r="M37" s="7" t="s">
        <v>387</v>
      </c>
      <c r="N37" s="24"/>
      <c r="O37" s="82">
        <v>10.58</v>
      </c>
      <c r="P37" s="109">
        <v>16</v>
      </c>
    </row>
    <row r="38" spans="2:16" ht="15" customHeight="1" x14ac:dyDescent="0.25">
      <c r="B38" s="378">
        <v>19</v>
      </c>
      <c r="C38" s="379"/>
      <c r="D38" s="367" t="s">
        <v>747</v>
      </c>
      <c r="E38" s="368"/>
      <c r="F38" s="124" t="s">
        <v>2644</v>
      </c>
      <c r="G38" s="369">
        <v>4100112298</v>
      </c>
      <c r="H38" s="370"/>
      <c r="I38" s="371" t="s">
        <v>1457</v>
      </c>
      <c r="J38" s="372"/>
      <c r="K38" s="369" t="s">
        <v>53</v>
      </c>
      <c r="L38" s="368"/>
      <c r="M38" s="7" t="s">
        <v>387</v>
      </c>
      <c r="N38" s="24"/>
      <c r="O38" s="82">
        <v>10.58</v>
      </c>
      <c r="P38" s="109">
        <v>16</v>
      </c>
    </row>
    <row r="39" spans="2:16" ht="15" customHeight="1" x14ac:dyDescent="0.25">
      <c r="B39" s="378">
        <v>20</v>
      </c>
      <c r="C39" s="379"/>
      <c r="D39" s="367" t="s">
        <v>747</v>
      </c>
      <c r="E39" s="368"/>
      <c r="F39" s="124" t="s">
        <v>2644</v>
      </c>
      <c r="G39" s="369">
        <v>4100112298</v>
      </c>
      <c r="H39" s="370"/>
      <c r="I39" s="371" t="s">
        <v>1457</v>
      </c>
      <c r="J39" s="372"/>
      <c r="K39" s="369" t="s">
        <v>53</v>
      </c>
      <c r="L39" s="368"/>
      <c r="M39" s="7" t="s">
        <v>387</v>
      </c>
      <c r="N39" s="24"/>
      <c r="O39" s="82">
        <v>10.58</v>
      </c>
      <c r="P39" s="109">
        <v>16</v>
      </c>
    </row>
    <row r="40" spans="2:16" ht="15" customHeight="1" x14ac:dyDescent="0.25">
      <c r="B40" s="378">
        <v>21</v>
      </c>
      <c r="C40" s="379"/>
      <c r="D40" s="367" t="s">
        <v>747</v>
      </c>
      <c r="E40" s="368"/>
      <c r="F40" s="124" t="s">
        <v>2644</v>
      </c>
      <c r="G40" s="369">
        <v>4100112298</v>
      </c>
      <c r="H40" s="370"/>
      <c r="I40" s="371" t="s">
        <v>1457</v>
      </c>
      <c r="J40" s="372"/>
      <c r="K40" s="369" t="s">
        <v>53</v>
      </c>
      <c r="L40" s="368"/>
      <c r="M40" s="7" t="s">
        <v>387</v>
      </c>
      <c r="N40" s="24"/>
      <c r="O40" s="82">
        <v>10.58</v>
      </c>
      <c r="P40" s="109">
        <v>16</v>
      </c>
    </row>
    <row r="41" spans="2:16" ht="15" customHeight="1" x14ac:dyDescent="0.25">
      <c r="B41" s="378">
        <v>22</v>
      </c>
      <c r="C41" s="379"/>
      <c r="D41" s="367" t="s">
        <v>747</v>
      </c>
      <c r="E41" s="368"/>
      <c r="F41" s="124" t="s">
        <v>2644</v>
      </c>
      <c r="G41" s="369">
        <v>4100112298</v>
      </c>
      <c r="H41" s="370"/>
      <c r="I41" s="371" t="s">
        <v>1457</v>
      </c>
      <c r="J41" s="372"/>
      <c r="K41" s="369" t="s">
        <v>53</v>
      </c>
      <c r="L41" s="368"/>
      <c r="M41" s="7" t="s">
        <v>387</v>
      </c>
      <c r="N41" s="24"/>
      <c r="O41" s="82">
        <v>6.66</v>
      </c>
      <c r="P41" s="109">
        <v>9</v>
      </c>
    </row>
    <row r="42" spans="2:16" ht="15" customHeight="1" x14ac:dyDescent="0.25">
      <c r="B42" s="378">
        <v>23</v>
      </c>
      <c r="C42" s="379"/>
      <c r="D42" s="367" t="s">
        <v>1724</v>
      </c>
      <c r="E42" s="368"/>
      <c r="F42" s="124" t="s">
        <v>2644</v>
      </c>
      <c r="G42" s="369">
        <v>4100112299</v>
      </c>
      <c r="H42" s="370"/>
      <c r="I42" s="371" t="s">
        <v>1725</v>
      </c>
      <c r="J42" s="372"/>
      <c r="K42" s="369" t="s">
        <v>53</v>
      </c>
      <c r="L42" s="368"/>
      <c r="M42" s="7" t="s">
        <v>415</v>
      </c>
      <c r="N42" s="24"/>
      <c r="O42" s="82">
        <v>8.52</v>
      </c>
      <c r="P42" s="109">
        <v>10</v>
      </c>
    </row>
    <row r="43" spans="2:16" ht="15" customHeight="1" x14ac:dyDescent="0.25">
      <c r="B43" s="378">
        <v>24</v>
      </c>
      <c r="C43" s="379"/>
      <c r="D43" s="367" t="s">
        <v>1724</v>
      </c>
      <c r="E43" s="368"/>
      <c r="F43" s="124" t="s">
        <v>2644</v>
      </c>
      <c r="G43" s="369">
        <v>4100112299</v>
      </c>
      <c r="H43" s="370"/>
      <c r="I43" s="371" t="s">
        <v>1725</v>
      </c>
      <c r="J43" s="372"/>
      <c r="K43" s="369" t="s">
        <v>53</v>
      </c>
      <c r="L43" s="368"/>
      <c r="M43" s="7" t="s">
        <v>415</v>
      </c>
      <c r="N43" s="24"/>
      <c r="O43" s="82">
        <v>8.5210000000000008</v>
      </c>
      <c r="P43" s="109">
        <v>10</v>
      </c>
    </row>
    <row r="44" spans="2:16" ht="15" customHeight="1" x14ac:dyDescent="0.25">
      <c r="B44" s="378">
        <v>25</v>
      </c>
      <c r="C44" s="379"/>
      <c r="D44" s="367" t="s">
        <v>480</v>
      </c>
      <c r="E44" s="368"/>
      <c r="F44" s="124" t="s">
        <v>2644</v>
      </c>
      <c r="G44" s="369">
        <v>4100112306</v>
      </c>
      <c r="H44" s="370"/>
      <c r="I44" s="371" t="s">
        <v>1468</v>
      </c>
      <c r="J44" s="372"/>
      <c r="K44" s="369" t="s">
        <v>147</v>
      </c>
      <c r="L44" s="368"/>
      <c r="M44" s="7" t="s">
        <v>387</v>
      </c>
      <c r="N44" s="24">
        <v>85</v>
      </c>
      <c r="O44" s="82">
        <v>10.119999999999999</v>
      </c>
      <c r="P44" s="109">
        <v>2</v>
      </c>
    </row>
    <row r="45" spans="2:16" ht="15" customHeight="1" x14ac:dyDescent="0.25">
      <c r="B45" s="416"/>
      <c r="C45" s="417"/>
      <c r="D45" s="367" t="s">
        <v>480</v>
      </c>
      <c r="E45" s="368"/>
      <c r="F45" s="124" t="s">
        <v>2644</v>
      </c>
      <c r="G45" s="369">
        <v>4100112306</v>
      </c>
      <c r="H45" s="370"/>
      <c r="I45" s="371" t="s">
        <v>1468</v>
      </c>
      <c r="J45" s="372"/>
      <c r="K45" s="369" t="s">
        <v>147</v>
      </c>
      <c r="L45" s="368"/>
      <c r="M45" s="7" t="s">
        <v>387</v>
      </c>
      <c r="N45" s="24">
        <v>90</v>
      </c>
      <c r="O45" s="83"/>
      <c r="P45" s="109">
        <v>4</v>
      </c>
    </row>
    <row r="46" spans="2:16" ht="15" customHeight="1" x14ac:dyDescent="0.25">
      <c r="B46" s="416"/>
      <c r="C46" s="417"/>
      <c r="D46" s="367" t="s">
        <v>480</v>
      </c>
      <c r="E46" s="368"/>
      <c r="F46" s="124" t="s">
        <v>2644</v>
      </c>
      <c r="G46" s="369">
        <v>4100112306</v>
      </c>
      <c r="H46" s="370"/>
      <c r="I46" s="371" t="s">
        <v>1468</v>
      </c>
      <c r="J46" s="372"/>
      <c r="K46" s="369" t="s">
        <v>147</v>
      </c>
      <c r="L46" s="368"/>
      <c r="M46" s="7" t="s">
        <v>387</v>
      </c>
      <c r="N46" s="24">
        <v>95</v>
      </c>
      <c r="O46" s="83"/>
      <c r="P46" s="109">
        <v>4</v>
      </c>
    </row>
    <row r="47" spans="2:16" ht="15" customHeight="1" x14ac:dyDescent="0.25">
      <c r="B47" s="416"/>
      <c r="C47" s="417"/>
      <c r="D47" s="367" t="s">
        <v>480</v>
      </c>
      <c r="E47" s="368"/>
      <c r="F47" s="124" t="s">
        <v>2644</v>
      </c>
      <c r="G47" s="369">
        <v>4100112305</v>
      </c>
      <c r="H47" s="370"/>
      <c r="I47" s="371" t="s">
        <v>1468</v>
      </c>
      <c r="J47" s="372"/>
      <c r="K47" s="369" t="s">
        <v>53</v>
      </c>
      <c r="L47" s="368"/>
      <c r="M47" s="7" t="s">
        <v>387</v>
      </c>
      <c r="N47" s="24">
        <v>85</v>
      </c>
      <c r="O47" s="83"/>
      <c r="P47" s="109">
        <v>1</v>
      </c>
    </row>
    <row r="48" spans="2:16" ht="15" customHeight="1" x14ac:dyDescent="0.25">
      <c r="B48" s="416"/>
      <c r="C48" s="417"/>
      <c r="D48" s="367" t="s">
        <v>480</v>
      </c>
      <c r="E48" s="368"/>
      <c r="F48" s="124" t="s">
        <v>2644</v>
      </c>
      <c r="G48" s="369">
        <v>4100112305</v>
      </c>
      <c r="H48" s="370"/>
      <c r="I48" s="371" t="s">
        <v>1468</v>
      </c>
      <c r="J48" s="372"/>
      <c r="K48" s="369" t="s">
        <v>53</v>
      </c>
      <c r="L48" s="368"/>
      <c r="M48" s="7" t="s">
        <v>387</v>
      </c>
      <c r="N48" s="24">
        <v>90</v>
      </c>
      <c r="O48" s="83"/>
      <c r="P48" s="109">
        <v>11</v>
      </c>
    </row>
    <row r="49" spans="2:16" ht="15" customHeight="1" x14ac:dyDescent="0.25">
      <c r="B49" s="416"/>
      <c r="C49" s="417"/>
      <c r="D49" s="367" t="s">
        <v>480</v>
      </c>
      <c r="E49" s="368"/>
      <c r="F49" s="124" t="s">
        <v>2644</v>
      </c>
      <c r="G49" s="369">
        <v>4100112305</v>
      </c>
      <c r="H49" s="370"/>
      <c r="I49" s="371" t="s">
        <v>1468</v>
      </c>
      <c r="J49" s="372"/>
      <c r="K49" s="369" t="s">
        <v>53</v>
      </c>
      <c r="L49" s="368"/>
      <c r="M49" s="7" t="s">
        <v>387</v>
      </c>
      <c r="N49" s="24">
        <v>95</v>
      </c>
      <c r="O49" s="83"/>
      <c r="P49" s="109">
        <v>5</v>
      </c>
    </row>
    <row r="50" spans="2:16" ht="15" customHeight="1" x14ac:dyDescent="0.25">
      <c r="B50" s="416"/>
      <c r="C50" s="417"/>
      <c r="D50" s="367" t="s">
        <v>480</v>
      </c>
      <c r="E50" s="368"/>
      <c r="F50" s="124" t="s">
        <v>2644</v>
      </c>
      <c r="G50" s="369">
        <v>4100112306</v>
      </c>
      <c r="H50" s="370"/>
      <c r="I50" s="371" t="s">
        <v>1468</v>
      </c>
      <c r="J50" s="372"/>
      <c r="K50" s="369" t="s">
        <v>147</v>
      </c>
      <c r="L50" s="368"/>
      <c r="M50" s="7" t="s">
        <v>622</v>
      </c>
      <c r="N50" s="24">
        <v>85</v>
      </c>
      <c r="O50" s="83"/>
      <c r="P50" s="109">
        <v>4</v>
      </c>
    </row>
    <row r="51" spans="2:16" ht="15" customHeight="1" x14ac:dyDescent="0.25">
      <c r="B51" s="416"/>
      <c r="C51" s="417"/>
      <c r="D51" s="367" t="s">
        <v>480</v>
      </c>
      <c r="E51" s="368"/>
      <c r="F51" s="124" t="s">
        <v>2644</v>
      </c>
      <c r="G51" s="369">
        <v>4100112306</v>
      </c>
      <c r="H51" s="370"/>
      <c r="I51" s="371" t="s">
        <v>1468</v>
      </c>
      <c r="J51" s="372"/>
      <c r="K51" s="369" t="s">
        <v>147</v>
      </c>
      <c r="L51" s="368"/>
      <c r="M51" s="7" t="s">
        <v>622</v>
      </c>
      <c r="N51" s="24">
        <v>90</v>
      </c>
      <c r="O51" s="83"/>
      <c r="P51" s="109">
        <v>10</v>
      </c>
    </row>
    <row r="52" spans="2:16" ht="15" customHeight="1" x14ac:dyDescent="0.25">
      <c r="B52" s="416"/>
      <c r="C52" s="417"/>
      <c r="D52" s="367" t="s">
        <v>480</v>
      </c>
      <c r="E52" s="368"/>
      <c r="F52" s="124" t="s">
        <v>2644</v>
      </c>
      <c r="G52" s="369">
        <v>4100112306</v>
      </c>
      <c r="H52" s="370"/>
      <c r="I52" s="371" t="s">
        <v>1468</v>
      </c>
      <c r="J52" s="372"/>
      <c r="K52" s="369" t="s">
        <v>147</v>
      </c>
      <c r="L52" s="368"/>
      <c r="M52" s="7" t="s">
        <v>622</v>
      </c>
      <c r="N52" s="24">
        <v>95</v>
      </c>
      <c r="O52" s="83"/>
      <c r="P52" s="109">
        <v>3</v>
      </c>
    </row>
    <row r="53" spans="2:16" ht="15" customHeight="1" x14ac:dyDescent="0.25">
      <c r="B53" s="416"/>
      <c r="C53" s="417"/>
      <c r="D53" s="367" t="s">
        <v>480</v>
      </c>
      <c r="E53" s="368"/>
      <c r="F53" s="124" t="s">
        <v>2644</v>
      </c>
      <c r="G53" s="369">
        <v>4100112306</v>
      </c>
      <c r="H53" s="370"/>
      <c r="I53" s="371" t="s">
        <v>1468</v>
      </c>
      <c r="J53" s="372"/>
      <c r="K53" s="369" t="s">
        <v>147</v>
      </c>
      <c r="L53" s="368"/>
      <c r="M53" s="7" t="s">
        <v>622</v>
      </c>
      <c r="N53" s="24">
        <v>100</v>
      </c>
      <c r="O53" s="83"/>
      <c r="P53" s="109">
        <v>1</v>
      </c>
    </row>
    <row r="54" spans="2:16" ht="15" customHeight="1" x14ac:dyDescent="0.25">
      <c r="B54" s="40"/>
      <c r="C54" s="36"/>
      <c r="D54" s="367" t="s">
        <v>480</v>
      </c>
      <c r="E54" s="368"/>
      <c r="F54" s="124" t="s">
        <v>2644</v>
      </c>
      <c r="G54" s="369">
        <v>4100112305</v>
      </c>
      <c r="H54" s="370"/>
      <c r="I54" s="371" t="s">
        <v>1468</v>
      </c>
      <c r="J54" s="372"/>
      <c r="K54" s="369" t="s">
        <v>53</v>
      </c>
      <c r="L54" s="368"/>
      <c r="M54" s="7" t="s">
        <v>622</v>
      </c>
      <c r="N54" s="24">
        <v>85</v>
      </c>
      <c r="O54" s="83"/>
      <c r="P54" s="109">
        <v>1</v>
      </c>
    </row>
    <row r="55" spans="2:16" ht="15" customHeight="1" x14ac:dyDescent="0.25">
      <c r="B55" s="40"/>
      <c r="C55" s="36"/>
      <c r="D55" s="367" t="s">
        <v>480</v>
      </c>
      <c r="E55" s="368"/>
      <c r="F55" s="124" t="s">
        <v>2644</v>
      </c>
      <c r="G55" s="369">
        <v>4100112305</v>
      </c>
      <c r="H55" s="370"/>
      <c r="I55" s="371" t="s">
        <v>1468</v>
      </c>
      <c r="J55" s="372"/>
      <c r="K55" s="369" t="s">
        <v>53</v>
      </c>
      <c r="L55" s="368"/>
      <c r="M55" s="7" t="s">
        <v>622</v>
      </c>
      <c r="N55" s="24">
        <v>90</v>
      </c>
      <c r="O55" s="83"/>
      <c r="P55" s="109">
        <v>1</v>
      </c>
    </row>
    <row r="56" spans="2:16" ht="15" customHeight="1" x14ac:dyDescent="0.25">
      <c r="B56" s="40"/>
      <c r="C56" s="36"/>
      <c r="D56" s="367" t="s">
        <v>480</v>
      </c>
      <c r="E56" s="368"/>
      <c r="F56" s="124" t="s">
        <v>2644</v>
      </c>
      <c r="G56" s="369">
        <v>4100112305</v>
      </c>
      <c r="H56" s="370"/>
      <c r="I56" s="371" t="s">
        <v>1468</v>
      </c>
      <c r="J56" s="372"/>
      <c r="K56" s="369" t="s">
        <v>53</v>
      </c>
      <c r="L56" s="368"/>
      <c r="M56" s="7" t="s">
        <v>622</v>
      </c>
      <c r="N56" s="24">
        <v>95</v>
      </c>
      <c r="O56" s="83"/>
      <c r="P56" s="109">
        <v>2</v>
      </c>
    </row>
    <row r="57" spans="2:16" ht="15" customHeight="1" x14ac:dyDescent="0.25">
      <c r="B57" s="40"/>
      <c r="C57" s="36"/>
      <c r="D57" s="367" t="s">
        <v>480</v>
      </c>
      <c r="E57" s="368"/>
      <c r="F57" s="124" t="s">
        <v>2644</v>
      </c>
      <c r="G57" s="369">
        <v>4100112305</v>
      </c>
      <c r="H57" s="370"/>
      <c r="I57" s="371" t="s">
        <v>1468</v>
      </c>
      <c r="J57" s="372"/>
      <c r="K57" s="369" t="s">
        <v>53</v>
      </c>
      <c r="L57" s="368"/>
      <c r="M57" s="7" t="s">
        <v>622</v>
      </c>
      <c r="N57" s="24">
        <v>100</v>
      </c>
      <c r="O57" s="83"/>
      <c r="P57" s="109">
        <v>2</v>
      </c>
    </row>
    <row r="58" spans="2:16" ht="15" customHeight="1" x14ac:dyDescent="0.25">
      <c r="B58" s="40"/>
      <c r="C58" s="36"/>
      <c r="D58" s="367" t="s">
        <v>1377</v>
      </c>
      <c r="E58" s="368"/>
      <c r="F58" s="124" t="s">
        <v>2644</v>
      </c>
      <c r="G58" s="369">
        <v>4100112302</v>
      </c>
      <c r="H58" s="370"/>
      <c r="I58" s="371" t="s">
        <v>1467</v>
      </c>
      <c r="J58" s="372"/>
      <c r="K58" s="369" t="s">
        <v>53</v>
      </c>
      <c r="L58" s="368"/>
      <c r="M58" s="7" t="s">
        <v>387</v>
      </c>
      <c r="N58" s="24">
        <v>75</v>
      </c>
      <c r="O58" s="83"/>
      <c r="P58" s="109">
        <v>4</v>
      </c>
    </row>
    <row r="59" spans="2:16" ht="15" customHeight="1" x14ac:dyDescent="0.25">
      <c r="B59" s="40"/>
      <c r="C59" s="36"/>
      <c r="D59" s="367" t="s">
        <v>1377</v>
      </c>
      <c r="E59" s="368"/>
      <c r="F59" s="124" t="s">
        <v>2644</v>
      </c>
      <c r="G59" s="369">
        <v>4100112302</v>
      </c>
      <c r="H59" s="370"/>
      <c r="I59" s="371" t="s">
        <v>1467</v>
      </c>
      <c r="J59" s="372"/>
      <c r="K59" s="369" t="s">
        <v>53</v>
      </c>
      <c r="L59" s="368"/>
      <c r="M59" s="7" t="s">
        <v>387</v>
      </c>
      <c r="N59" s="24">
        <v>80</v>
      </c>
      <c r="O59" s="83"/>
      <c r="P59" s="109">
        <v>6</v>
      </c>
    </row>
    <row r="60" spans="2:16" ht="15" customHeight="1" x14ac:dyDescent="0.25">
      <c r="B60" s="40"/>
      <c r="C60" s="36"/>
      <c r="D60" s="367" t="s">
        <v>1377</v>
      </c>
      <c r="E60" s="368"/>
      <c r="F60" s="124" t="s">
        <v>2644</v>
      </c>
      <c r="G60" s="369">
        <v>4100112302</v>
      </c>
      <c r="H60" s="370"/>
      <c r="I60" s="371" t="s">
        <v>1467</v>
      </c>
      <c r="J60" s="372"/>
      <c r="K60" s="369" t="s">
        <v>53</v>
      </c>
      <c r="L60" s="368"/>
      <c r="M60" s="7" t="s">
        <v>387</v>
      </c>
      <c r="N60" s="24">
        <v>85</v>
      </c>
      <c r="O60" s="83"/>
      <c r="P60" s="109">
        <v>8</v>
      </c>
    </row>
    <row r="61" spans="2:16" ht="15" customHeight="1" x14ac:dyDescent="0.25">
      <c r="B61" s="40"/>
      <c r="C61" s="36"/>
      <c r="D61" s="367" t="s">
        <v>1377</v>
      </c>
      <c r="E61" s="368"/>
      <c r="F61" s="124" t="s">
        <v>2644</v>
      </c>
      <c r="G61" s="369">
        <v>4100112302</v>
      </c>
      <c r="H61" s="370"/>
      <c r="I61" s="371" t="s">
        <v>1467</v>
      </c>
      <c r="J61" s="372"/>
      <c r="K61" s="369" t="s">
        <v>53</v>
      </c>
      <c r="L61" s="368"/>
      <c r="M61" s="7" t="s">
        <v>387</v>
      </c>
      <c r="N61" s="24">
        <v>90</v>
      </c>
      <c r="O61" s="83"/>
      <c r="P61" s="109">
        <v>2</v>
      </c>
    </row>
    <row r="62" spans="2:16" ht="15" customHeight="1" x14ac:dyDescent="0.25">
      <c r="B62" s="378">
        <v>26</v>
      </c>
      <c r="C62" s="379"/>
      <c r="D62" s="367" t="s">
        <v>2430</v>
      </c>
      <c r="E62" s="368"/>
      <c r="F62" s="124" t="s">
        <v>2644</v>
      </c>
      <c r="G62" s="369">
        <v>4100112303</v>
      </c>
      <c r="H62" s="370"/>
      <c r="I62" s="371" t="s">
        <v>2432</v>
      </c>
      <c r="J62" s="372"/>
      <c r="K62" s="369" t="s">
        <v>53</v>
      </c>
      <c r="L62" s="368"/>
      <c r="M62" s="7" t="s">
        <v>387</v>
      </c>
      <c r="N62" s="24">
        <v>75</v>
      </c>
      <c r="O62" s="82">
        <v>7.5</v>
      </c>
      <c r="P62" s="109">
        <v>14</v>
      </c>
    </row>
    <row r="63" spans="2:16" ht="15" customHeight="1" x14ac:dyDescent="0.25">
      <c r="B63" s="40"/>
      <c r="C63" s="36"/>
      <c r="D63" s="367" t="s">
        <v>2430</v>
      </c>
      <c r="E63" s="368"/>
      <c r="F63" s="124" t="s">
        <v>2644</v>
      </c>
      <c r="G63" s="369">
        <v>4100112303</v>
      </c>
      <c r="H63" s="370"/>
      <c r="I63" s="371" t="s">
        <v>2432</v>
      </c>
      <c r="J63" s="372"/>
      <c r="K63" s="369" t="s">
        <v>53</v>
      </c>
      <c r="L63" s="368"/>
      <c r="M63" s="7" t="s">
        <v>387</v>
      </c>
      <c r="N63" s="24">
        <v>80</v>
      </c>
      <c r="O63" s="83"/>
      <c r="P63" s="109">
        <v>23</v>
      </c>
    </row>
    <row r="64" spans="2:16" ht="15" customHeight="1" x14ac:dyDescent="0.25">
      <c r="B64" s="40"/>
      <c r="C64" s="36"/>
      <c r="D64" s="367" t="s">
        <v>2430</v>
      </c>
      <c r="E64" s="368"/>
      <c r="F64" s="124" t="s">
        <v>2644</v>
      </c>
      <c r="G64" s="369">
        <v>4100112303</v>
      </c>
      <c r="H64" s="370"/>
      <c r="I64" s="371" t="s">
        <v>2432</v>
      </c>
      <c r="J64" s="372"/>
      <c r="K64" s="369" t="s">
        <v>53</v>
      </c>
      <c r="L64" s="368"/>
      <c r="M64" s="7" t="s">
        <v>387</v>
      </c>
      <c r="N64" s="24">
        <v>85</v>
      </c>
      <c r="O64" s="83"/>
      <c r="P64" s="109">
        <v>9</v>
      </c>
    </row>
    <row r="65" spans="2:16" ht="15" customHeight="1" x14ac:dyDescent="0.25">
      <c r="B65" s="40"/>
      <c r="C65" s="36"/>
      <c r="D65" s="367" t="s">
        <v>2430</v>
      </c>
      <c r="E65" s="368"/>
      <c r="F65" s="124" t="s">
        <v>2644</v>
      </c>
      <c r="G65" s="369">
        <v>4100112304</v>
      </c>
      <c r="H65" s="370"/>
      <c r="I65" s="371" t="s">
        <v>2432</v>
      </c>
      <c r="J65" s="372"/>
      <c r="K65" s="369" t="s">
        <v>147</v>
      </c>
      <c r="L65" s="368"/>
      <c r="M65" s="7" t="s">
        <v>387</v>
      </c>
      <c r="N65" s="24">
        <v>75</v>
      </c>
      <c r="O65" s="83"/>
      <c r="P65" s="109">
        <v>2</v>
      </c>
    </row>
    <row r="66" spans="2:16" ht="15" customHeight="1" x14ac:dyDescent="0.25">
      <c r="B66" s="40"/>
      <c r="C66" s="36"/>
      <c r="D66" s="367" t="s">
        <v>2430</v>
      </c>
      <c r="E66" s="368"/>
      <c r="F66" s="124" t="s">
        <v>2644</v>
      </c>
      <c r="G66" s="369">
        <v>4100112304</v>
      </c>
      <c r="H66" s="370"/>
      <c r="I66" s="371" t="s">
        <v>2432</v>
      </c>
      <c r="J66" s="372"/>
      <c r="K66" s="369" t="s">
        <v>147</v>
      </c>
      <c r="L66" s="368"/>
      <c r="M66" s="7" t="s">
        <v>387</v>
      </c>
      <c r="N66" s="24">
        <v>80</v>
      </c>
      <c r="O66" s="83"/>
      <c r="P66" s="109">
        <v>2</v>
      </c>
    </row>
    <row r="67" spans="2:16" ht="15" customHeight="1" x14ac:dyDescent="0.25">
      <c r="B67" s="76"/>
      <c r="C67" s="69"/>
      <c r="D67" s="367" t="s">
        <v>2430</v>
      </c>
      <c r="E67" s="368"/>
      <c r="F67" s="124" t="s">
        <v>2644</v>
      </c>
      <c r="G67" s="369">
        <v>4100112304</v>
      </c>
      <c r="H67" s="370"/>
      <c r="I67" s="371" t="s">
        <v>2432</v>
      </c>
      <c r="J67" s="372"/>
      <c r="K67" s="369" t="s">
        <v>147</v>
      </c>
      <c r="L67" s="368"/>
      <c r="M67" s="7" t="s">
        <v>387</v>
      </c>
      <c r="N67" s="24">
        <v>85</v>
      </c>
      <c r="O67" s="84"/>
      <c r="P67" s="109">
        <v>2</v>
      </c>
    </row>
    <row r="68" spans="2:16" ht="15" customHeight="1" x14ac:dyDescent="0.25">
      <c r="B68" s="375"/>
      <c r="C68" s="376"/>
      <c r="D68" s="351"/>
      <c r="E68" s="352"/>
      <c r="F68" s="190"/>
      <c r="G68" s="355"/>
      <c r="H68" s="354"/>
      <c r="I68" s="391"/>
      <c r="J68" s="370"/>
      <c r="K68" s="355"/>
      <c r="L68" s="352"/>
      <c r="M68" s="27"/>
      <c r="N68" s="24"/>
      <c r="O68" s="81"/>
      <c r="P68" s="109"/>
    </row>
    <row r="69" spans="2:16" ht="15" x14ac:dyDescent="0.25">
      <c r="B69" s="20"/>
      <c r="C69" s="45"/>
      <c r="D69" s="168"/>
      <c r="E69" s="41"/>
      <c r="F69" s="41"/>
      <c r="G69" s="41"/>
      <c r="H69" s="41"/>
      <c r="I69" s="41"/>
      <c r="K69" s="20"/>
      <c r="L69" s="45"/>
      <c r="M69" s="1"/>
      <c r="N69" s="1"/>
      <c r="O69" s="169">
        <f>SUM(O18:O34)+SUM(O36:O67)</f>
        <v>204.64099999999999</v>
      </c>
    </row>
    <row r="70" spans="2:16" ht="15.75" x14ac:dyDescent="0.25">
      <c r="B70" s="356" t="s">
        <v>29</v>
      </c>
      <c r="C70" s="356"/>
      <c r="D70" s="356"/>
      <c r="E70" s="356"/>
      <c r="F70" s="356"/>
      <c r="G70" s="356"/>
      <c r="H70" s="356"/>
      <c r="I70" s="356"/>
      <c r="J70" s="356"/>
      <c r="K70" s="356"/>
      <c r="L70" s="356"/>
      <c r="M70" s="356"/>
      <c r="N70" s="79"/>
      <c r="O70" s="75"/>
      <c r="P70" s="73">
        <f>SUM(P18:P68)</f>
        <v>392</v>
      </c>
    </row>
    <row r="71" spans="2:16" ht="15" x14ac:dyDescent="0.25">
      <c r="B71" s="20"/>
      <c r="C71" s="45"/>
      <c r="D71" s="20"/>
      <c r="E71" s="45"/>
      <c r="F71" s="45"/>
      <c r="G71" s="20"/>
      <c r="I71" s="3"/>
      <c r="K71" s="20"/>
      <c r="L71" s="45"/>
      <c r="M71" s="1"/>
      <c r="N71" s="1"/>
      <c r="O71" s="86"/>
    </row>
    <row r="72" spans="2:16" ht="15" customHeight="1" x14ac:dyDescent="0.25">
      <c r="B72" s="1"/>
      <c r="C72" s="1"/>
      <c r="D72" s="1" t="s">
        <v>49</v>
      </c>
      <c r="E72" s="1" t="s">
        <v>2656</v>
      </c>
      <c r="I72" s="1"/>
      <c r="J72" s="1"/>
      <c r="K72" s="1"/>
      <c r="L72" s="1"/>
      <c r="M72" s="1"/>
      <c r="N72" s="1"/>
      <c r="O72" s="1"/>
    </row>
    <row r="73" spans="2:16" ht="15" x14ac:dyDescent="0.25">
      <c r="B73" s="1"/>
      <c r="C73" s="1"/>
      <c r="D73" s="1" t="s">
        <v>2657</v>
      </c>
      <c r="E73" s="23"/>
      <c r="F73" s="23"/>
      <c r="G73" s="1"/>
      <c r="H73" s="1"/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 t="s">
        <v>1231</v>
      </c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2645</v>
      </c>
      <c r="E75" s="23"/>
      <c r="F75" s="23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 t="s">
        <v>1960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343" ht="8.25" customHeight="1" x14ac:dyDescent="0.2"/>
    <row r="345" ht="8.25" customHeight="1" x14ac:dyDescent="0.2"/>
    <row r="347" ht="9" customHeight="1" x14ac:dyDescent="0.2"/>
    <row r="349" ht="7.5" customHeight="1" x14ac:dyDescent="0.2"/>
    <row r="351" ht="6.75" customHeight="1" x14ac:dyDescent="0.2"/>
    <row r="353" ht="7.5" customHeight="1" x14ac:dyDescent="0.2"/>
    <row r="355" ht="9" customHeight="1" x14ac:dyDescent="0.2"/>
    <row r="357" ht="7.5" customHeight="1" x14ac:dyDescent="0.2"/>
    <row r="359" ht="8.25" customHeight="1" x14ac:dyDescent="0.2"/>
  </sheetData>
  <mergeCells count="247">
    <mergeCell ref="B70:M70"/>
    <mergeCell ref="D60:E60"/>
    <mergeCell ref="G60:H60"/>
    <mergeCell ref="I60:J60"/>
    <mergeCell ref="K60:L60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D63:E63"/>
    <mergeCell ref="G63:H63"/>
    <mergeCell ref="I63:J63"/>
    <mergeCell ref="K63:L63"/>
    <mergeCell ref="D64:E64"/>
    <mergeCell ref="G64:H64"/>
    <mergeCell ref="I64:J64"/>
    <mergeCell ref="K64:L64"/>
    <mergeCell ref="D65:E65"/>
    <mergeCell ref="G65:H65"/>
    <mergeCell ref="B53:C53"/>
    <mergeCell ref="D53:E53"/>
    <mergeCell ref="G53:H53"/>
    <mergeCell ref="I53:J53"/>
    <mergeCell ref="K53:L53"/>
    <mergeCell ref="B68:C68"/>
    <mergeCell ref="D68:E68"/>
    <mergeCell ref="G68:H68"/>
    <mergeCell ref="I68:J68"/>
    <mergeCell ref="K68:L68"/>
    <mergeCell ref="I65:J65"/>
    <mergeCell ref="K65:L65"/>
    <mergeCell ref="D66:E66"/>
    <mergeCell ref="G66:H66"/>
    <mergeCell ref="I66:J66"/>
    <mergeCell ref="K66:L66"/>
    <mergeCell ref="D67:E67"/>
    <mergeCell ref="G67:H67"/>
    <mergeCell ref="I67:J67"/>
    <mergeCell ref="K67:L67"/>
    <mergeCell ref="G56:H56"/>
    <mergeCell ref="I56:J56"/>
    <mergeCell ref="K56:L56"/>
    <mergeCell ref="B49:C49"/>
    <mergeCell ref="D49:E49"/>
    <mergeCell ref="G49:H49"/>
    <mergeCell ref="I49:J49"/>
    <mergeCell ref="K49:L49"/>
    <mergeCell ref="D54:E54"/>
    <mergeCell ref="G54:H54"/>
    <mergeCell ref="I54:J54"/>
    <mergeCell ref="K54:L54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52:C52"/>
    <mergeCell ref="D52:E52"/>
    <mergeCell ref="G52:H52"/>
    <mergeCell ref="I52:J52"/>
    <mergeCell ref="K52:L52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1:C41"/>
    <mergeCell ref="D41:E41"/>
    <mergeCell ref="G41:H41"/>
    <mergeCell ref="I41:J41"/>
    <mergeCell ref="K41:L41"/>
    <mergeCell ref="B44:C44"/>
    <mergeCell ref="D44:E44"/>
    <mergeCell ref="G44:H44"/>
    <mergeCell ref="I44:J44"/>
    <mergeCell ref="K44:L44"/>
    <mergeCell ref="I42:J42"/>
    <mergeCell ref="K42:L42"/>
    <mergeCell ref="B43:C43"/>
    <mergeCell ref="D43:E43"/>
    <mergeCell ref="G43:H43"/>
    <mergeCell ref="I43:J43"/>
    <mergeCell ref="K43:L43"/>
    <mergeCell ref="D42:E42"/>
    <mergeCell ref="B42:C42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4:C34"/>
    <mergeCell ref="D34:E34"/>
    <mergeCell ref="G34:H34"/>
    <mergeCell ref="I34:J34"/>
    <mergeCell ref="K34:L34"/>
    <mergeCell ref="B36:C36"/>
    <mergeCell ref="D36:E36"/>
    <mergeCell ref="G36:H36"/>
    <mergeCell ref="I36:J36"/>
    <mergeCell ref="K36:L36"/>
    <mergeCell ref="B30:C30"/>
    <mergeCell ref="D30:E30"/>
    <mergeCell ref="G30:H30"/>
    <mergeCell ref="I30:J30"/>
    <mergeCell ref="K30:L30"/>
    <mergeCell ref="D31:E31"/>
    <mergeCell ref="G31:H31"/>
    <mergeCell ref="I31:J31"/>
    <mergeCell ref="K31:L31"/>
    <mergeCell ref="B31:C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29:C29"/>
    <mergeCell ref="D29:E29"/>
    <mergeCell ref="G29:H29"/>
    <mergeCell ref="I29:J29"/>
    <mergeCell ref="K29:L29"/>
    <mergeCell ref="D59:E59"/>
    <mergeCell ref="G59:H59"/>
    <mergeCell ref="I59:J59"/>
    <mergeCell ref="K59:L59"/>
    <mergeCell ref="G42:H42"/>
    <mergeCell ref="D57:E57"/>
    <mergeCell ref="G57:H57"/>
    <mergeCell ref="I57:J57"/>
    <mergeCell ref="K57:L57"/>
    <mergeCell ref="D58:E58"/>
    <mergeCell ref="G58:H58"/>
    <mergeCell ref="I58:J58"/>
    <mergeCell ref="K58:L58"/>
    <mergeCell ref="B35:C35"/>
    <mergeCell ref="D55:E55"/>
    <mergeCell ref="G55:H55"/>
    <mergeCell ref="I55:J55"/>
    <mergeCell ref="K55:L55"/>
    <mergeCell ref="D56:E5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37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344"/>
  <sheetViews>
    <sheetView topLeftCell="A34" workbookViewId="0">
      <selection activeCell="I61" sqref="I6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2638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250024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SUM(O18:O29)+10.46</f>
        <v>93.02000000000001</v>
      </c>
      <c r="P17" s="60"/>
    </row>
    <row r="18" spans="1:16" ht="15" x14ac:dyDescent="0.25">
      <c r="A18" s="1"/>
      <c r="B18" s="375">
        <v>1</v>
      </c>
      <c r="C18" s="376"/>
      <c r="D18" s="367" t="s">
        <v>2466</v>
      </c>
      <c r="E18" s="368"/>
      <c r="F18" s="124" t="s">
        <v>2642</v>
      </c>
      <c r="G18" s="369">
        <v>4100112295</v>
      </c>
      <c r="H18" s="370"/>
      <c r="I18" s="371" t="s">
        <v>2467</v>
      </c>
      <c r="J18" s="372"/>
      <c r="K18" s="369" t="s">
        <v>1009</v>
      </c>
      <c r="L18" s="368"/>
      <c r="M18" s="7" t="s">
        <v>2640</v>
      </c>
      <c r="N18" s="8"/>
      <c r="O18" s="81">
        <v>6.88</v>
      </c>
      <c r="P18" s="60">
        <v>10</v>
      </c>
    </row>
    <row r="19" spans="1:16" ht="15" x14ac:dyDescent="0.25">
      <c r="A19" s="1"/>
      <c r="B19" s="375">
        <v>2</v>
      </c>
      <c r="C19" s="376"/>
      <c r="D19" s="367" t="s">
        <v>2466</v>
      </c>
      <c r="E19" s="368"/>
      <c r="F19" s="124" t="s">
        <v>2642</v>
      </c>
      <c r="G19" s="369">
        <v>4100112295</v>
      </c>
      <c r="H19" s="370"/>
      <c r="I19" s="371" t="s">
        <v>2467</v>
      </c>
      <c r="J19" s="372"/>
      <c r="K19" s="369" t="s">
        <v>1009</v>
      </c>
      <c r="L19" s="368"/>
      <c r="M19" s="7" t="s">
        <v>2640</v>
      </c>
      <c r="N19" s="8"/>
      <c r="O19" s="81">
        <v>6.88</v>
      </c>
      <c r="P19" s="60">
        <v>10</v>
      </c>
    </row>
    <row r="20" spans="1:16" ht="15" x14ac:dyDescent="0.25">
      <c r="A20" s="1"/>
      <c r="B20" s="375">
        <v>3</v>
      </c>
      <c r="C20" s="376"/>
      <c r="D20" s="367" t="s">
        <v>2466</v>
      </c>
      <c r="E20" s="368"/>
      <c r="F20" s="124" t="s">
        <v>2642</v>
      </c>
      <c r="G20" s="369">
        <v>4100112295</v>
      </c>
      <c r="H20" s="370"/>
      <c r="I20" s="371" t="s">
        <v>2467</v>
      </c>
      <c r="J20" s="372"/>
      <c r="K20" s="369" t="s">
        <v>1009</v>
      </c>
      <c r="L20" s="368"/>
      <c r="M20" s="7" t="s">
        <v>2640</v>
      </c>
      <c r="N20" s="8"/>
      <c r="O20" s="81">
        <v>6.88</v>
      </c>
      <c r="P20" s="60">
        <v>10</v>
      </c>
    </row>
    <row r="21" spans="1:16" ht="15" x14ac:dyDescent="0.25">
      <c r="A21" s="1"/>
      <c r="B21" s="375">
        <v>4</v>
      </c>
      <c r="C21" s="376"/>
      <c r="D21" s="367" t="s">
        <v>2466</v>
      </c>
      <c r="E21" s="368"/>
      <c r="F21" s="124" t="s">
        <v>2642</v>
      </c>
      <c r="G21" s="369">
        <v>4100112295</v>
      </c>
      <c r="H21" s="370"/>
      <c r="I21" s="371" t="s">
        <v>2467</v>
      </c>
      <c r="J21" s="372"/>
      <c r="K21" s="369" t="s">
        <v>1009</v>
      </c>
      <c r="L21" s="368"/>
      <c r="M21" s="7" t="s">
        <v>2640</v>
      </c>
      <c r="N21" s="8"/>
      <c r="O21" s="81">
        <v>6.88</v>
      </c>
      <c r="P21" s="60">
        <v>10</v>
      </c>
    </row>
    <row r="22" spans="1:16" ht="15" x14ac:dyDescent="0.25">
      <c r="A22" s="1"/>
      <c r="B22" s="375">
        <v>5</v>
      </c>
      <c r="C22" s="376"/>
      <c r="D22" s="367" t="s">
        <v>2466</v>
      </c>
      <c r="E22" s="368"/>
      <c r="F22" s="124" t="s">
        <v>2642</v>
      </c>
      <c r="G22" s="369">
        <v>4100112295</v>
      </c>
      <c r="H22" s="370"/>
      <c r="I22" s="371" t="s">
        <v>2467</v>
      </c>
      <c r="J22" s="372"/>
      <c r="K22" s="369" t="s">
        <v>1009</v>
      </c>
      <c r="L22" s="368"/>
      <c r="M22" s="7" t="s">
        <v>2640</v>
      </c>
      <c r="N22" s="8"/>
      <c r="O22" s="81">
        <v>6.88</v>
      </c>
      <c r="P22" s="60">
        <v>10</v>
      </c>
    </row>
    <row r="23" spans="1:16" ht="15" x14ac:dyDescent="0.25">
      <c r="A23" s="1"/>
      <c r="B23" s="375">
        <v>6</v>
      </c>
      <c r="C23" s="376"/>
      <c r="D23" s="367" t="s">
        <v>2466</v>
      </c>
      <c r="E23" s="368"/>
      <c r="F23" s="124" t="s">
        <v>2642</v>
      </c>
      <c r="G23" s="369">
        <v>4100112295</v>
      </c>
      <c r="H23" s="370"/>
      <c r="I23" s="371" t="s">
        <v>2467</v>
      </c>
      <c r="J23" s="372"/>
      <c r="K23" s="369" t="s">
        <v>1009</v>
      </c>
      <c r="L23" s="368"/>
      <c r="M23" s="7" t="s">
        <v>2640</v>
      </c>
      <c r="N23" s="8"/>
      <c r="O23" s="81">
        <v>6.88</v>
      </c>
      <c r="P23" s="60">
        <v>10</v>
      </c>
    </row>
    <row r="24" spans="1:16" ht="15" x14ac:dyDescent="0.25">
      <c r="A24" s="1"/>
      <c r="B24" s="375">
        <v>7</v>
      </c>
      <c r="C24" s="376"/>
      <c r="D24" s="367" t="s">
        <v>2466</v>
      </c>
      <c r="E24" s="368"/>
      <c r="F24" s="124" t="s">
        <v>2642</v>
      </c>
      <c r="G24" s="369">
        <v>4100112295</v>
      </c>
      <c r="H24" s="370"/>
      <c r="I24" s="371" t="s">
        <v>2467</v>
      </c>
      <c r="J24" s="372"/>
      <c r="K24" s="369" t="s">
        <v>1009</v>
      </c>
      <c r="L24" s="368"/>
      <c r="M24" s="7" t="s">
        <v>2640</v>
      </c>
      <c r="N24" s="8"/>
      <c r="O24" s="81">
        <v>6.88</v>
      </c>
      <c r="P24" s="60">
        <v>10</v>
      </c>
    </row>
    <row r="25" spans="1:16" ht="15" x14ac:dyDescent="0.25">
      <c r="A25" s="1"/>
      <c r="B25" s="375">
        <v>8</v>
      </c>
      <c r="C25" s="376"/>
      <c r="D25" s="367" t="s">
        <v>2466</v>
      </c>
      <c r="E25" s="368"/>
      <c r="F25" s="124" t="s">
        <v>2642</v>
      </c>
      <c r="G25" s="369">
        <v>4100112295</v>
      </c>
      <c r="H25" s="370"/>
      <c r="I25" s="371" t="s">
        <v>2467</v>
      </c>
      <c r="J25" s="372"/>
      <c r="K25" s="369" t="s">
        <v>1009</v>
      </c>
      <c r="L25" s="368"/>
      <c r="M25" s="7" t="s">
        <v>2640</v>
      </c>
      <c r="N25" s="8"/>
      <c r="O25" s="81">
        <v>6.88</v>
      </c>
      <c r="P25" s="60">
        <v>10</v>
      </c>
    </row>
    <row r="26" spans="1:16" ht="15" x14ac:dyDescent="0.25">
      <c r="A26" s="1"/>
      <c r="B26" s="375">
        <v>9</v>
      </c>
      <c r="C26" s="376"/>
      <c r="D26" s="367" t="s">
        <v>2466</v>
      </c>
      <c r="E26" s="368"/>
      <c r="F26" s="124" t="s">
        <v>2642</v>
      </c>
      <c r="G26" s="369">
        <v>4100112295</v>
      </c>
      <c r="H26" s="370"/>
      <c r="I26" s="371" t="s">
        <v>2467</v>
      </c>
      <c r="J26" s="372"/>
      <c r="K26" s="369" t="s">
        <v>1009</v>
      </c>
      <c r="L26" s="368"/>
      <c r="M26" s="7" t="s">
        <v>2640</v>
      </c>
      <c r="N26" s="8"/>
      <c r="O26" s="81">
        <v>6.88</v>
      </c>
      <c r="P26" s="60">
        <v>10</v>
      </c>
    </row>
    <row r="27" spans="1:16" ht="15" x14ac:dyDescent="0.25">
      <c r="A27" s="1"/>
      <c r="B27" s="375">
        <v>10</v>
      </c>
      <c r="C27" s="376"/>
      <c r="D27" s="367" t="s">
        <v>2466</v>
      </c>
      <c r="E27" s="368"/>
      <c r="F27" s="124" t="s">
        <v>2642</v>
      </c>
      <c r="G27" s="369">
        <v>4100112295</v>
      </c>
      <c r="H27" s="370"/>
      <c r="I27" s="371" t="s">
        <v>2467</v>
      </c>
      <c r="J27" s="372"/>
      <c r="K27" s="369" t="s">
        <v>1009</v>
      </c>
      <c r="L27" s="368"/>
      <c r="M27" s="7" t="s">
        <v>2640</v>
      </c>
      <c r="N27" s="8"/>
      <c r="O27" s="81">
        <v>6.88</v>
      </c>
      <c r="P27" s="60">
        <v>10</v>
      </c>
    </row>
    <row r="28" spans="1:16" ht="15" x14ac:dyDescent="0.25">
      <c r="A28" s="1"/>
      <c r="B28" s="375">
        <v>11</v>
      </c>
      <c r="C28" s="376"/>
      <c r="D28" s="367" t="s">
        <v>2466</v>
      </c>
      <c r="E28" s="368"/>
      <c r="F28" s="124" t="s">
        <v>2642</v>
      </c>
      <c r="G28" s="369">
        <v>4100112295</v>
      </c>
      <c r="H28" s="370"/>
      <c r="I28" s="371" t="s">
        <v>2467</v>
      </c>
      <c r="J28" s="372"/>
      <c r="K28" s="369" t="s">
        <v>1009</v>
      </c>
      <c r="L28" s="368"/>
      <c r="M28" s="7" t="s">
        <v>2640</v>
      </c>
      <c r="N28" s="8"/>
      <c r="O28" s="81">
        <v>6.88</v>
      </c>
      <c r="P28" s="60">
        <v>10</v>
      </c>
    </row>
    <row r="29" spans="1:16" ht="15" x14ac:dyDescent="0.25">
      <c r="A29" s="1"/>
      <c r="B29" s="375">
        <v>12</v>
      </c>
      <c r="C29" s="376"/>
      <c r="D29" s="367" t="s">
        <v>2466</v>
      </c>
      <c r="E29" s="368"/>
      <c r="F29" s="124" t="s">
        <v>2642</v>
      </c>
      <c r="G29" s="369">
        <v>4100112295</v>
      </c>
      <c r="H29" s="370"/>
      <c r="I29" s="371" t="s">
        <v>2467</v>
      </c>
      <c r="J29" s="372"/>
      <c r="K29" s="369" t="s">
        <v>1009</v>
      </c>
      <c r="L29" s="368"/>
      <c r="M29" s="7" t="s">
        <v>2640</v>
      </c>
      <c r="N29" s="8"/>
      <c r="O29" s="81">
        <v>6.88</v>
      </c>
      <c r="P29" s="60">
        <v>10</v>
      </c>
    </row>
    <row r="30" spans="1:16" ht="15" x14ac:dyDescent="0.25">
      <c r="B30" s="418" t="s">
        <v>37</v>
      </c>
      <c r="C30" s="409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70">
        <f>SUM(O31:O56)+9.68</f>
        <v>55.160000000000004</v>
      </c>
      <c r="P30" s="60"/>
    </row>
    <row r="31" spans="1:16" ht="15" x14ac:dyDescent="0.25">
      <c r="A31" s="1"/>
      <c r="B31" s="375">
        <v>13</v>
      </c>
      <c r="C31" s="376"/>
      <c r="D31" s="367" t="s">
        <v>2466</v>
      </c>
      <c r="E31" s="368"/>
      <c r="F31" s="124" t="s">
        <v>2642</v>
      </c>
      <c r="G31" s="369">
        <v>4100112295</v>
      </c>
      <c r="H31" s="370"/>
      <c r="I31" s="371" t="s">
        <v>2467</v>
      </c>
      <c r="J31" s="372"/>
      <c r="K31" s="369" t="s">
        <v>1009</v>
      </c>
      <c r="L31" s="368"/>
      <c r="M31" s="7" t="s">
        <v>2640</v>
      </c>
      <c r="N31" s="8"/>
      <c r="O31" s="81">
        <v>6.88</v>
      </c>
      <c r="P31" s="60">
        <v>10</v>
      </c>
    </row>
    <row r="32" spans="1:16" ht="15" x14ac:dyDescent="0.25">
      <c r="A32" s="1"/>
      <c r="B32" s="375">
        <v>14</v>
      </c>
      <c r="C32" s="376"/>
      <c r="D32" s="367" t="s">
        <v>2466</v>
      </c>
      <c r="E32" s="368"/>
      <c r="F32" s="124" t="s">
        <v>2642</v>
      </c>
      <c r="G32" s="369">
        <v>4100112295</v>
      </c>
      <c r="H32" s="370"/>
      <c r="I32" s="371" t="s">
        <v>2467</v>
      </c>
      <c r="J32" s="372"/>
      <c r="K32" s="369" t="s">
        <v>1009</v>
      </c>
      <c r="L32" s="368"/>
      <c r="M32" s="7" t="s">
        <v>2640</v>
      </c>
      <c r="N32" s="8"/>
      <c r="O32" s="81">
        <v>6.88</v>
      </c>
      <c r="P32" s="60">
        <v>10</v>
      </c>
    </row>
    <row r="33" spans="1:16" ht="15" x14ac:dyDescent="0.25">
      <c r="A33" s="1"/>
      <c r="B33" s="375">
        <v>15</v>
      </c>
      <c r="C33" s="376"/>
      <c r="D33" s="367" t="s">
        <v>2466</v>
      </c>
      <c r="E33" s="368"/>
      <c r="F33" s="124" t="s">
        <v>2642</v>
      </c>
      <c r="G33" s="369">
        <v>4100112295</v>
      </c>
      <c r="H33" s="370"/>
      <c r="I33" s="371" t="s">
        <v>2467</v>
      </c>
      <c r="J33" s="372"/>
      <c r="K33" s="369" t="s">
        <v>1009</v>
      </c>
      <c r="L33" s="368"/>
      <c r="M33" s="7" t="s">
        <v>2640</v>
      </c>
      <c r="N33" s="8"/>
      <c r="O33" s="81">
        <v>6.88</v>
      </c>
      <c r="P33" s="60">
        <v>10</v>
      </c>
    </row>
    <row r="34" spans="1:16" ht="15" x14ac:dyDescent="0.25">
      <c r="A34" s="1"/>
      <c r="B34" s="375">
        <v>16</v>
      </c>
      <c r="C34" s="376"/>
      <c r="D34" s="367" t="s">
        <v>2466</v>
      </c>
      <c r="E34" s="368"/>
      <c r="F34" s="124" t="s">
        <v>2642</v>
      </c>
      <c r="G34" s="369">
        <v>4100112295</v>
      </c>
      <c r="H34" s="370"/>
      <c r="I34" s="371" t="s">
        <v>2467</v>
      </c>
      <c r="J34" s="372"/>
      <c r="K34" s="369" t="s">
        <v>1009</v>
      </c>
      <c r="L34" s="368"/>
      <c r="M34" s="7" t="s">
        <v>2640</v>
      </c>
      <c r="N34" s="8"/>
      <c r="O34" s="81">
        <v>6.88</v>
      </c>
      <c r="P34" s="60">
        <v>10</v>
      </c>
    </row>
    <row r="35" spans="1:16" ht="15" x14ac:dyDescent="0.25">
      <c r="A35" s="1"/>
      <c r="B35" s="375">
        <v>17</v>
      </c>
      <c r="C35" s="376"/>
      <c r="D35" s="367" t="s">
        <v>2466</v>
      </c>
      <c r="E35" s="368"/>
      <c r="F35" s="124" t="s">
        <v>2642</v>
      </c>
      <c r="G35" s="369">
        <v>4100112295</v>
      </c>
      <c r="H35" s="370"/>
      <c r="I35" s="371" t="s">
        <v>2467</v>
      </c>
      <c r="J35" s="372"/>
      <c r="K35" s="369" t="s">
        <v>1009</v>
      </c>
      <c r="L35" s="368"/>
      <c r="M35" s="7" t="s">
        <v>2640</v>
      </c>
      <c r="N35" s="8"/>
      <c r="O35" s="81">
        <v>6.88</v>
      </c>
      <c r="P35" s="60">
        <v>10</v>
      </c>
    </row>
    <row r="36" spans="1:16" ht="15" x14ac:dyDescent="0.25">
      <c r="A36" s="1"/>
      <c r="B36" s="378">
        <v>18</v>
      </c>
      <c r="C36" s="379"/>
      <c r="D36" s="367" t="s">
        <v>2466</v>
      </c>
      <c r="E36" s="368"/>
      <c r="F36" s="124" t="s">
        <v>2642</v>
      </c>
      <c r="G36" s="369">
        <v>4100112295</v>
      </c>
      <c r="H36" s="370"/>
      <c r="I36" s="371" t="s">
        <v>2467</v>
      </c>
      <c r="J36" s="372"/>
      <c r="K36" s="369" t="s">
        <v>1009</v>
      </c>
      <c r="L36" s="368"/>
      <c r="M36" s="7" t="s">
        <v>2640</v>
      </c>
      <c r="N36" s="8"/>
      <c r="O36" s="82">
        <v>4.0999999999999996</v>
      </c>
      <c r="P36" s="60">
        <v>5</v>
      </c>
    </row>
    <row r="37" spans="1:16" ht="15" x14ac:dyDescent="0.25">
      <c r="A37" s="1"/>
      <c r="B37" s="378">
        <v>19</v>
      </c>
      <c r="C37" s="379"/>
      <c r="D37" s="367" t="s">
        <v>480</v>
      </c>
      <c r="E37" s="368"/>
      <c r="F37" s="124" t="s">
        <v>2642</v>
      </c>
      <c r="G37" s="369">
        <v>4100112292</v>
      </c>
      <c r="H37" s="370"/>
      <c r="I37" s="371" t="s">
        <v>1468</v>
      </c>
      <c r="J37" s="372"/>
      <c r="K37" s="369" t="s">
        <v>1009</v>
      </c>
      <c r="L37" s="368"/>
      <c r="M37" s="7" t="s">
        <v>622</v>
      </c>
      <c r="N37" s="8">
        <v>85</v>
      </c>
      <c r="O37" s="82">
        <v>6.98</v>
      </c>
      <c r="P37" s="60">
        <v>3</v>
      </c>
    </row>
    <row r="38" spans="1:16" ht="15" x14ac:dyDescent="0.25">
      <c r="A38" s="1"/>
      <c r="B38" s="40"/>
      <c r="C38" s="36"/>
      <c r="D38" s="367" t="s">
        <v>480</v>
      </c>
      <c r="E38" s="368"/>
      <c r="F38" s="124" t="s">
        <v>2642</v>
      </c>
      <c r="G38" s="369">
        <v>4100112292</v>
      </c>
      <c r="H38" s="370"/>
      <c r="I38" s="371" t="s">
        <v>1468</v>
      </c>
      <c r="J38" s="372"/>
      <c r="K38" s="369" t="s">
        <v>1009</v>
      </c>
      <c r="L38" s="368"/>
      <c r="M38" s="7" t="s">
        <v>622</v>
      </c>
      <c r="N38" s="8">
        <v>90</v>
      </c>
      <c r="O38" s="83"/>
      <c r="P38" s="60">
        <v>5</v>
      </c>
    </row>
    <row r="39" spans="1:16" ht="15" x14ac:dyDescent="0.25">
      <c r="A39" s="1"/>
      <c r="B39" s="40"/>
      <c r="C39" s="36"/>
      <c r="D39" s="367" t="s">
        <v>480</v>
      </c>
      <c r="E39" s="368"/>
      <c r="F39" s="124" t="s">
        <v>2642</v>
      </c>
      <c r="G39" s="369">
        <v>4100112292</v>
      </c>
      <c r="H39" s="370"/>
      <c r="I39" s="371" t="s">
        <v>1468</v>
      </c>
      <c r="J39" s="372"/>
      <c r="K39" s="369" t="s">
        <v>1009</v>
      </c>
      <c r="L39" s="368"/>
      <c r="M39" s="7" t="s">
        <v>622</v>
      </c>
      <c r="N39" s="8">
        <v>95</v>
      </c>
      <c r="O39" s="83"/>
      <c r="P39" s="60">
        <v>5</v>
      </c>
    </row>
    <row r="40" spans="1:16" ht="15" x14ac:dyDescent="0.25">
      <c r="A40" s="1"/>
      <c r="B40" s="40"/>
      <c r="C40" s="36"/>
      <c r="D40" s="367" t="s">
        <v>480</v>
      </c>
      <c r="E40" s="368"/>
      <c r="F40" s="124" t="s">
        <v>2642</v>
      </c>
      <c r="G40" s="369">
        <v>4100112292</v>
      </c>
      <c r="H40" s="370"/>
      <c r="I40" s="371" t="s">
        <v>1468</v>
      </c>
      <c r="J40" s="372"/>
      <c r="K40" s="369" t="s">
        <v>1009</v>
      </c>
      <c r="L40" s="368"/>
      <c r="M40" s="7" t="s">
        <v>622</v>
      </c>
      <c r="N40" s="8">
        <v>100</v>
      </c>
      <c r="O40" s="83"/>
      <c r="P40" s="60">
        <v>3</v>
      </c>
    </row>
    <row r="41" spans="1:16" ht="15" x14ac:dyDescent="0.25">
      <c r="A41" s="1"/>
      <c r="B41" s="40"/>
      <c r="C41" s="36"/>
      <c r="D41" s="367" t="s">
        <v>480</v>
      </c>
      <c r="E41" s="368"/>
      <c r="F41" s="124" t="s">
        <v>2642</v>
      </c>
      <c r="G41" s="369">
        <v>4100112292</v>
      </c>
      <c r="H41" s="370"/>
      <c r="I41" s="371" t="s">
        <v>1468</v>
      </c>
      <c r="J41" s="372"/>
      <c r="K41" s="369" t="s">
        <v>1009</v>
      </c>
      <c r="L41" s="368"/>
      <c r="M41" s="7" t="s">
        <v>387</v>
      </c>
      <c r="N41" s="8">
        <v>85</v>
      </c>
      <c r="O41" s="83"/>
      <c r="P41" s="60">
        <v>4</v>
      </c>
    </row>
    <row r="42" spans="1:16" ht="15" x14ac:dyDescent="0.25">
      <c r="A42" s="1"/>
      <c r="B42" s="40"/>
      <c r="C42" s="36"/>
      <c r="D42" s="367" t="s">
        <v>480</v>
      </c>
      <c r="E42" s="368"/>
      <c r="F42" s="124" t="s">
        <v>2642</v>
      </c>
      <c r="G42" s="369">
        <v>4100112292</v>
      </c>
      <c r="H42" s="370"/>
      <c r="I42" s="371" t="s">
        <v>1468</v>
      </c>
      <c r="J42" s="372"/>
      <c r="K42" s="369" t="s">
        <v>1009</v>
      </c>
      <c r="L42" s="368"/>
      <c r="M42" s="7" t="s">
        <v>387</v>
      </c>
      <c r="N42" s="8">
        <v>90</v>
      </c>
      <c r="O42" s="83"/>
      <c r="P42" s="60">
        <v>6</v>
      </c>
    </row>
    <row r="43" spans="1:16" ht="15" x14ac:dyDescent="0.25">
      <c r="A43" s="1"/>
      <c r="B43" s="40"/>
      <c r="C43" s="36"/>
      <c r="D43" s="367" t="s">
        <v>480</v>
      </c>
      <c r="E43" s="368"/>
      <c r="F43" s="124" t="s">
        <v>2642</v>
      </c>
      <c r="G43" s="369">
        <v>4100112292</v>
      </c>
      <c r="H43" s="370"/>
      <c r="I43" s="371" t="s">
        <v>1468</v>
      </c>
      <c r="J43" s="372"/>
      <c r="K43" s="369" t="s">
        <v>1009</v>
      </c>
      <c r="L43" s="368"/>
      <c r="M43" s="7" t="s">
        <v>387</v>
      </c>
      <c r="N43" s="8">
        <v>95</v>
      </c>
      <c r="O43" s="83"/>
      <c r="P43" s="60">
        <v>6</v>
      </c>
    </row>
    <row r="44" spans="1:16" ht="15" x14ac:dyDescent="0.25">
      <c r="A44" s="1"/>
      <c r="B44" s="40"/>
      <c r="C44" s="36"/>
      <c r="D44" s="367" t="s">
        <v>480</v>
      </c>
      <c r="E44" s="368"/>
      <c r="F44" s="124" t="s">
        <v>2642</v>
      </c>
      <c r="G44" s="369">
        <v>4100112292</v>
      </c>
      <c r="H44" s="370"/>
      <c r="I44" s="371" t="s">
        <v>1468</v>
      </c>
      <c r="J44" s="372"/>
      <c r="K44" s="369" t="s">
        <v>1009</v>
      </c>
      <c r="L44" s="368"/>
      <c r="M44" s="7" t="s">
        <v>387</v>
      </c>
      <c r="N44" s="8">
        <v>100</v>
      </c>
      <c r="O44" s="83"/>
      <c r="P44" s="60">
        <v>4</v>
      </c>
    </row>
    <row r="45" spans="1:16" ht="15" x14ac:dyDescent="0.25">
      <c r="A45" s="1"/>
      <c r="B45" s="40"/>
      <c r="C45" s="36"/>
      <c r="D45" s="367" t="s">
        <v>480</v>
      </c>
      <c r="E45" s="368"/>
      <c r="F45" s="124" t="s">
        <v>2642</v>
      </c>
      <c r="G45" s="369">
        <v>4100112293</v>
      </c>
      <c r="H45" s="370"/>
      <c r="I45" s="371" t="s">
        <v>1468</v>
      </c>
      <c r="J45" s="372"/>
      <c r="K45" s="369" t="s">
        <v>1009</v>
      </c>
      <c r="L45" s="368"/>
      <c r="M45" s="7" t="s">
        <v>387</v>
      </c>
      <c r="N45" s="8">
        <v>85</v>
      </c>
      <c r="O45" s="83"/>
      <c r="P45" s="60">
        <v>1</v>
      </c>
    </row>
    <row r="46" spans="1:16" ht="15" x14ac:dyDescent="0.25">
      <c r="A46" s="1"/>
      <c r="B46" s="40"/>
      <c r="C46" s="36"/>
      <c r="D46" s="367" t="s">
        <v>480</v>
      </c>
      <c r="E46" s="368"/>
      <c r="F46" s="124" t="s">
        <v>2642</v>
      </c>
      <c r="G46" s="369">
        <v>4100112293</v>
      </c>
      <c r="H46" s="370"/>
      <c r="I46" s="371" t="s">
        <v>1468</v>
      </c>
      <c r="J46" s="372"/>
      <c r="K46" s="369" t="s">
        <v>1009</v>
      </c>
      <c r="L46" s="368"/>
      <c r="M46" s="7" t="s">
        <v>387</v>
      </c>
      <c r="N46" s="8">
        <v>90</v>
      </c>
      <c r="O46" s="83"/>
      <c r="P46" s="60">
        <v>1</v>
      </c>
    </row>
    <row r="47" spans="1:16" ht="15" x14ac:dyDescent="0.25">
      <c r="A47" s="1"/>
      <c r="B47" s="40"/>
      <c r="C47" s="36"/>
      <c r="D47" s="367" t="s">
        <v>480</v>
      </c>
      <c r="E47" s="368"/>
      <c r="F47" s="124" t="s">
        <v>2642</v>
      </c>
      <c r="G47" s="369">
        <v>4100112293</v>
      </c>
      <c r="H47" s="370"/>
      <c r="I47" s="371" t="s">
        <v>1468</v>
      </c>
      <c r="J47" s="372"/>
      <c r="K47" s="369" t="s">
        <v>1009</v>
      </c>
      <c r="L47" s="368"/>
      <c r="M47" s="7" t="s">
        <v>387</v>
      </c>
      <c r="N47" s="8">
        <v>95</v>
      </c>
      <c r="O47" s="83"/>
      <c r="P47" s="60">
        <v>1</v>
      </c>
    </row>
    <row r="48" spans="1:16" ht="15" x14ac:dyDescent="0.25">
      <c r="A48" s="1"/>
      <c r="B48" s="40"/>
      <c r="C48" s="36"/>
      <c r="D48" s="367" t="s">
        <v>480</v>
      </c>
      <c r="E48" s="368"/>
      <c r="F48" s="124" t="s">
        <v>2642</v>
      </c>
      <c r="G48" s="369">
        <v>4100112293</v>
      </c>
      <c r="H48" s="370"/>
      <c r="I48" s="371" t="s">
        <v>1468</v>
      </c>
      <c r="J48" s="372"/>
      <c r="K48" s="369" t="s">
        <v>1009</v>
      </c>
      <c r="L48" s="368"/>
      <c r="M48" s="7" t="s">
        <v>387</v>
      </c>
      <c r="N48" s="8">
        <v>100</v>
      </c>
      <c r="O48" s="83"/>
      <c r="P48" s="60">
        <v>1</v>
      </c>
    </row>
    <row r="49" spans="1:16" ht="15" x14ac:dyDescent="0.25">
      <c r="A49" s="1"/>
      <c r="B49" s="40"/>
      <c r="C49" s="36"/>
      <c r="D49" s="367" t="s">
        <v>1377</v>
      </c>
      <c r="E49" s="368"/>
      <c r="F49" s="124" t="s">
        <v>2642</v>
      </c>
      <c r="G49" s="369">
        <v>4100112290</v>
      </c>
      <c r="H49" s="370"/>
      <c r="I49" s="371" t="s">
        <v>1467</v>
      </c>
      <c r="J49" s="372"/>
      <c r="K49" s="369" t="s">
        <v>1009</v>
      </c>
      <c r="L49" s="368"/>
      <c r="M49" s="7" t="s">
        <v>387</v>
      </c>
      <c r="N49" s="8">
        <v>75</v>
      </c>
      <c r="O49" s="83"/>
      <c r="P49" s="60">
        <v>3</v>
      </c>
    </row>
    <row r="50" spans="1:16" ht="15" x14ac:dyDescent="0.25">
      <c r="A50" s="1"/>
      <c r="B50" s="40"/>
      <c r="C50" s="36"/>
      <c r="D50" s="367" t="s">
        <v>1377</v>
      </c>
      <c r="E50" s="368"/>
      <c r="F50" s="124" t="s">
        <v>2642</v>
      </c>
      <c r="G50" s="369">
        <v>4100112290</v>
      </c>
      <c r="H50" s="370"/>
      <c r="I50" s="371" t="s">
        <v>1467</v>
      </c>
      <c r="J50" s="372"/>
      <c r="K50" s="369" t="s">
        <v>1009</v>
      </c>
      <c r="L50" s="368"/>
      <c r="M50" s="7" t="s">
        <v>387</v>
      </c>
      <c r="N50" s="8">
        <v>80</v>
      </c>
      <c r="O50" s="83"/>
      <c r="P50" s="60">
        <v>5</v>
      </c>
    </row>
    <row r="51" spans="1:16" ht="15" x14ac:dyDescent="0.25">
      <c r="A51" s="1"/>
      <c r="B51" s="40"/>
      <c r="C51" s="36"/>
      <c r="D51" s="367" t="s">
        <v>1377</v>
      </c>
      <c r="E51" s="368"/>
      <c r="F51" s="124" t="s">
        <v>2642</v>
      </c>
      <c r="G51" s="369">
        <v>4100112290</v>
      </c>
      <c r="H51" s="370"/>
      <c r="I51" s="371" t="s">
        <v>1467</v>
      </c>
      <c r="J51" s="372"/>
      <c r="K51" s="369" t="s">
        <v>1009</v>
      </c>
      <c r="L51" s="368"/>
      <c r="M51" s="7" t="s">
        <v>387</v>
      </c>
      <c r="N51" s="8">
        <v>85</v>
      </c>
      <c r="O51" s="83"/>
      <c r="P51" s="60">
        <v>5</v>
      </c>
    </row>
    <row r="52" spans="1:16" ht="15" x14ac:dyDescent="0.25">
      <c r="A52" s="1"/>
      <c r="B52" s="40"/>
      <c r="C52" s="36"/>
      <c r="D52" s="367" t="s">
        <v>1377</v>
      </c>
      <c r="E52" s="368"/>
      <c r="F52" s="124" t="s">
        <v>2642</v>
      </c>
      <c r="G52" s="369">
        <v>4100112290</v>
      </c>
      <c r="H52" s="370"/>
      <c r="I52" s="371" t="s">
        <v>1467</v>
      </c>
      <c r="J52" s="372"/>
      <c r="K52" s="369" t="s">
        <v>1009</v>
      </c>
      <c r="L52" s="368"/>
      <c r="M52" s="7" t="s">
        <v>387</v>
      </c>
      <c r="N52" s="8">
        <v>90</v>
      </c>
      <c r="O52" s="83"/>
      <c r="P52" s="60">
        <v>3</v>
      </c>
    </row>
    <row r="53" spans="1:16" ht="15" x14ac:dyDescent="0.25">
      <c r="A53" s="1"/>
      <c r="B53" s="40"/>
      <c r="C53" s="36"/>
      <c r="D53" s="367" t="s">
        <v>1377</v>
      </c>
      <c r="E53" s="368"/>
      <c r="F53" s="124" t="s">
        <v>2642</v>
      </c>
      <c r="G53" s="369">
        <v>4100112291</v>
      </c>
      <c r="H53" s="370"/>
      <c r="I53" s="371" t="s">
        <v>1467</v>
      </c>
      <c r="J53" s="372"/>
      <c r="K53" s="369" t="s">
        <v>1009</v>
      </c>
      <c r="L53" s="368"/>
      <c r="M53" s="7" t="s">
        <v>387</v>
      </c>
      <c r="N53" s="8">
        <v>80</v>
      </c>
      <c r="O53" s="83"/>
      <c r="P53" s="60">
        <v>1</v>
      </c>
    </row>
    <row r="54" spans="1:16" ht="15" x14ac:dyDescent="0.25">
      <c r="A54" s="1"/>
      <c r="B54" s="40"/>
      <c r="C54" s="36"/>
      <c r="D54" s="367" t="s">
        <v>1377</v>
      </c>
      <c r="E54" s="368"/>
      <c r="F54" s="124" t="s">
        <v>2642</v>
      </c>
      <c r="G54" s="369">
        <v>4100112291</v>
      </c>
      <c r="H54" s="370"/>
      <c r="I54" s="371" t="s">
        <v>1467</v>
      </c>
      <c r="J54" s="372"/>
      <c r="K54" s="369" t="s">
        <v>1009</v>
      </c>
      <c r="L54" s="368"/>
      <c r="M54" s="7" t="s">
        <v>387</v>
      </c>
      <c r="N54" s="8">
        <v>85</v>
      </c>
      <c r="O54" s="83"/>
      <c r="P54" s="60">
        <v>1</v>
      </c>
    </row>
    <row r="55" spans="1:16" ht="15" x14ac:dyDescent="0.25">
      <c r="A55" s="1"/>
      <c r="B55" s="76"/>
      <c r="C55" s="69"/>
      <c r="D55" s="367" t="s">
        <v>1377</v>
      </c>
      <c r="E55" s="368"/>
      <c r="F55" s="124" t="s">
        <v>2642</v>
      </c>
      <c r="G55" s="369">
        <v>4100112291</v>
      </c>
      <c r="H55" s="370"/>
      <c r="I55" s="371" t="s">
        <v>1467</v>
      </c>
      <c r="J55" s="372"/>
      <c r="K55" s="369" t="s">
        <v>1009</v>
      </c>
      <c r="L55" s="368"/>
      <c r="M55" s="7" t="s">
        <v>387</v>
      </c>
      <c r="N55" s="8">
        <v>90</v>
      </c>
      <c r="O55" s="84"/>
      <c r="P55" s="60">
        <v>1</v>
      </c>
    </row>
    <row r="56" spans="1:16" ht="15" x14ac:dyDescent="0.25">
      <c r="A56" s="1"/>
      <c r="B56" s="76"/>
      <c r="C56" s="65"/>
      <c r="D56" s="50"/>
      <c r="E56" s="61"/>
      <c r="F56" s="61"/>
      <c r="G56" s="50"/>
      <c r="H56" s="62"/>
      <c r="I56" s="63"/>
      <c r="J56" s="62"/>
      <c r="K56" s="50"/>
      <c r="L56" s="61"/>
      <c r="M56" s="8"/>
      <c r="N56" s="8"/>
      <c r="O56" s="162"/>
      <c r="P56" s="60"/>
    </row>
    <row r="57" spans="1:16" ht="15" x14ac:dyDescent="0.25">
      <c r="A57" s="1"/>
      <c r="B57" s="76"/>
      <c r="C57" s="65"/>
      <c r="D57" s="392"/>
      <c r="E57" s="393"/>
      <c r="F57" s="393"/>
      <c r="G57" s="393"/>
      <c r="H57" s="393"/>
      <c r="I57" s="393"/>
      <c r="J57" s="62"/>
      <c r="K57" s="50"/>
      <c r="L57" s="61"/>
      <c r="M57" s="8"/>
      <c r="N57" s="8"/>
      <c r="O57" s="139">
        <f>SUM(O18:O29)+SUM(O31:O55)</f>
        <v>128.04000000000002</v>
      </c>
      <c r="P57" s="60"/>
    </row>
    <row r="58" spans="1:16" ht="15.75" x14ac:dyDescent="0.25">
      <c r="A58" s="1"/>
      <c r="B58" s="356" t="s">
        <v>29</v>
      </c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357"/>
      <c r="N58" s="79"/>
      <c r="O58" s="75"/>
      <c r="P58" s="73">
        <f>SUM(P18:P56)</f>
        <v>234</v>
      </c>
    </row>
    <row r="59" spans="1:16" ht="15" x14ac:dyDescent="0.25">
      <c r="A59" s="1"/>
      <c r="B59" s="20"/>
      <c r="C59" s="45"/>
      <c r="D59" s="20"/>
      <c r="E59" s="45"/>
      <c r="F59" s="45"/>
      <c r="G59" s="20"/>
      <c r="I59" s="3"/>
      <c r="K59" s="20"/>
      <c r="L59" s="45"/>
      <c r="M59" s="1"/>
      <c r="N59" s="1"/>
      <c r="O59" s="86"/>
    </row>
    <row r="60" spans="1:16" ht="3.75" customHeight="1" x14ac:dyDescent="0.25">
      <c r="A60" s="1"/>
      <c r="B60" s="1"/>
      <c r="C60" s="1"/>
      <c r="D60" s="17"/>
      <c r="E60" s="20"/>
      <c r="F60" s="20"/>
      <c r="G60" s="20"/>
      <c r="H60" s="3"/>
      <c r="I60" s="3"/>
      <c r="J60" s="1"/>
      <c r="K60" s="1"/>
      <c r="L60" s="1"/>
      <c r="M60" s="1"/>
      <c r="N60" s="1"/>
      <c r="O60" s="1"/>
    </row>
    <row r="61" spans="1:16" ht="15" customHeight="1" x14ac:dyDescent="0.25">
      <c r="A61" s="1"/>
      <c r="B61" s="1"/>
      <c r="C61" s="1"/>
      <c r="D61" s="1" t="s">
        <v>49</v>
      </c>
      <c r="E61" s="1" t="s">
        <v>2654</v>
      </c>
      <c r="I61" s="1"/>
      <c r="J61" s="1"/>
      <c r="K61" s="1"/>
      <c r="L61" s="1"/>
      <c r="M61" s="1"/>
      <c r="N61" s="1"/>
      <c r="O61" s="1"/>
    </row>
    <row r="62" spans="1:16" ht="15" x14ac:dyDescent="0.25">
      <c r="A62" s="1"/>
      <c r="B62" s="1"/>
      <c r="C62" s="1"/>
      <c r="D62" s="1" t="s">
        <v>2655</v>
      </c>
      <c r="E62" s="23"/>
      <c r="F62" s="23"/>
      <c r="G62" s="1"/>
      <c r="H62" s="1"/>
      <c r="I62" s="1"/>
      <c r="J62" s="1"/>
      <c r="K62" s="1"/>
      <c r="L62" s="1"/>
      <c r="M62" s="1"/>
      <c r="N62" s="1"/>
      <c r="O62" s="1"/>
    </row>
    <row r="63" spans="1:16" ht="15" x14ac:dyDescent="0.25">
      <c r="A63" s="1"/>
      <c r="B63" s="1"/>
      <c r="C63" s="1"/>
      <c r="D63" s="1" t="s">
        <v>1166</v>
      </c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</row>
    <row r="64" spans="1:16" ht="15" x14ac:dyDescent="0.25">
      <c r="A64" s="1"/>
      <c r="B64" s="1"/>
      <c r="C64" s="1"/>
      <c r="D64" s="1" t="s">
        <v>2643</v>
      </c>
      <c r="E64" s="23"/>
      <c r="F64" s="23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 t="s">
        <v>1433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180">
    <mergeCell ref="D53:E53"/>
    <mergeCell ref="G53:H53"/>
    <mergeCell ref="I53:J53"/>
    <mergeCell ref="K53:L53"/>
    <mergeCell ref="D54:E54"/>
    <mergeCell ref="G54:H54"/>
    <mergeCell ref="I54:J54"/>
    <mergeCell ref="K54:L54"/>
    <mergeCell ref="D55:E55"/>
    <mergeCell ref="G55:H55"/>
    <mergeCell ref="I55:J55"/>
    <mergeCell ref="K55:L55"/>
    <mergeCell ref="D50:E50"/>
    <mergeCell ref="G50:H50"/>
    <mergeCell ref="I50:J50"/>
    <mergeCell ref="K50:L50"/>
    <mergeCell ref="D51:E51"/>
    <mergeCell ref="G51:H51"/>
    <mergeCell ref="I51:J51"/>
    <mergeCell ref="K51:L51"/>
    <mergeCell ref="D52:E52"/>
    <mergeCell ref="G52:H52"/>
    <mergeCell ref="I52:J52"/>
    <mergeCell ref="K52:L52"/>
    <mergeCell ref="D47:E47"/>
    <mergeCell ref="G47:H47"/>
    <mergeCell ref="I47:J47"/>
    <mergeCell ref="K47:L47"/>
    <mergeCell ref="D48:E48"/>
    <mergeCell ref="G48:H48"/>
    <mergeCell ref="I48:J48"/>
    <mergeCell ref="K48:L48"/>
    <mergeCell ref="D49:E49"/>
    <mergeCell ref="G49:H49"/>
    <mergeCell ref="I49:J49"/>
    <mergeCell ref="K49:L49"/>
    <mergeCell ref="D44:E44"/>
    <mergeCell ref="G44:H44"/>
    <mergeCell ref="I44:J44"/>
    <mergeCell ref="K44:L44"/>
    <mergeCell ref="D45:E45"/>
    <mergeCell ref="G45:H45"/>
    <mergeCell ref="I45:J45"/>
    <mergeCell ref="K45:L45"/>
    <mergeCell ref="D46:E46"/>
    <mergeCell ref="G46:H46"/>
    <mergeCell ref="I46:J46"/>
    <mergeCell ref="K46:L46"/>
    <mergeCell ref="D41:E41"/>
    <mergeCell ref="G41:H41"/>
    <mergeCell ref="I41:J41"/>
    <mergeCell ref="K41:L41"/>
    <mergeCell ref="D42:E42"/>
    <mergeCell ref="G42:H42"/>
    <mergeCell ref="I42:J42"/>
    <mergeCell ref="K42:L42"/>
    <mergeCell ref="D43:E43"/>
    <mergeCell ref="G43:H43"/>
    <mergeCell ref="I43:J43"/>
    <mergeCell ref="K43:L43"/>
    <mergeCell ref="D38:E38"/>
    <mergeCell ref="G38:H38"/>
    <mergeCell ref="I38:J38"/>
    <mergeCell ref="K38:L38"/>
    <mergeCell ref="D39:E39"/>
    <mergeCell ref="G39:H39"/>
    <mergeCell ref="I39:J39"/>
    <mergeCell ref="K39:L39"/>
    <mergeCell ref="D40:E40"/>
    <mergeCell ref="G40:H40"/>
    <mergeCell ref="I40:J40"/>
    <mergeCell ref="K40:L40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29:C29"/>
    <mergeCell ref="D29:E29"/>
    <mergeCell ref="G29:H29"/>
    <mergeCell ref="I29:J29"/>
    <mergeCell ref="K29:L29"/>
    <mergeCell ref="B30:C30"/>
    <mergeCell ref="B31:C31"/>
    <mergeCell ref="D31:E31"/>
    <mergeCell ref="G31:H31"/>
    <mergeCell ref="I31:J31"/>
    <mergeCell ref="K31:L31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58:M58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K20:L20"/>
    <mergeCell ref="B17:C17"/>
    <mergeCell ref="B18:C18"/>
    <mergeCell ref="D18:E18"/>
    <mergeCell ref="G18:H18"/>
    <mergeCell ref="I18:J18"/>
    <mergeCell ref="K18:L18"/>
    <mergeCell ref="D57:I57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I25:J25"/>
    <mergeCell ref="K25:L25"/>
    <mergeCell ref="B26:C26"/>
    <mergeCell ref="D26:E26"/>
    <mergeCell ref="G26:H26"/>
    <mergeCell ref="I26:J26"/>
    <mergeCell ref="K26:L26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38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315"/>
  <sheetViews>
    <sheetView workbookViewId="0">
      <selection activeCell="P14" sqref="P1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2638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250023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>
        <f>SUM(O18:O23)+10</f>
        <v>51.28</v>
      </c>
      <c r="P17" s="60"/>
    </row>
    <row r="18" spans="1:16" ht="15" customHeight="1" x14ac:dyDescent="0.25">
      <c r="B18" s="375">
        <v>1</v>
      </c>
      <c r="C18" s="376"/>
      <c r="D18" s="367" t="s">
        <v>2466</v>
      </c>
      <c r="E18" s="368"/>
      <c r="F18" s="9" t="s">
        <v>2639</v>
      </c>
      <c r="G18" s="369">
        <v>4100112277</v>
      </c>
      <c r="H18" s="370"/>
      <c r="I18" s="371" t="s">
        <v>2467</v>
      </c>
      <c r="J18" s="372"/>
      <c r="K18" s="369" t="s">
        <v>76</v>
      </c>
      <c r="L18" s="368"/>
      <c r="M18" s="7" t="s">
        <v>2640</v>
      </c>
      <c r="N18" s="8"/>
      <c r="O18" s="81">
        <v>6.88</v>
      </c>
      <c r="P18" s="60">
        <v>10</v>
      </c>
    </row>
    <row r="19" spans="1:16" ht="15" customHeight="1" x14ac:dyDescent="0.25">
      <c r="B19" s="375">
        <v>2</v>
      </c>
      <c r="C19" s="376"/>
      <c r="D19" s="367" t="s">
        <v>2466</v>
      </c>
      <c r="E19" s="368"/>
      <c r="F19" s="9" t="s">
        <v>2639</v>
      </c>
      <c r="G19" s="369">
        <v>4100112277</v>
      </c>
      <c r="H19" s="370"/>
      <c r="I19" s="371" t="s">
        <v>2467</v>
      </c>
      <c r="J19" s="372"/>
      <c r="K19" s="369" t="s">
        <v>76</v>
      </c>
      <c r="L19" s="368"/>
      <c r="M19" s="7" t="s">
        <v>2640</v>
      </c>
      <c r="N19" s="8"/>
      <c r="O19" s="81">
        <v>6.88</v>
      </c>
      <c r="P19" s="60">
        <v>10</v>
      </c>
    </row>
    <row r="20" spans="1:16" ht="15" customHeight="1" x14ac:dyDescent="0.25">
      <c r="B20" s="375">
        <v>3</v>
      </c>
      <c r="C20" s="376"/>
      <c r="D20" s="367" t="s">
        <v>2466</v>
      </c>
      <c r="E20" s="368"/>
      <c r="F20" s="9" t="s">
        <v>2639</v>
      </c>
      <c r="G20" s="369">
        <v>4100112277</v>
      </c>
      <c r="H20" s="370"/>
      <c r="I20" s="371" t="s">
        <v>2467</v>
      </c>
      <c r="J20" s="372"/>
      <c r="K20" s="369" t="s">
        <v>76</v>
      </c>
      <c r="L20" s="368"/>
      <c r="M20" s="7" t="s">
        <v>2640</v>
      </c>
      <c r="N20" s="8"/>
      <c r="O20" s="81">
        <v>6.88</v>
      </c>
      <c r="P20" s="60">
        <v>10</v>
      </c>
    </row>
    <row r="21" spans="1:16" ht="15" customHeight="1" x14ac:dyDescent="0.25">
      <c r="B21" s="375">
        <v>4</v>
      </c>
      <c r="C21" s="376"/>
      <c r="D21" s="367" t="s">
        <v>2466</v>
      </c>
      <c r="E21" s="368"/>
      <c r="F21" s="9" t="s">
        <v>2639</v>
      </c>
      <c r="G21" s="369">
        <v>4100112277</v>
      </c>
      <c r="H21" s="370"/>
      <c r="I21" s="371" t="s">
        <v>2467</v>
      </c>
      <c r="J21" s="372"/>
      <c r="K21" s="369" t="s">
        <v>76</v>
      </c>
      <c r="L21" s="368"/>
      <c r="M21" s="7" t="s">
        <v>2640</v>
      </c>
      <c r="N21" s="8"/>
      <c r="O21" s="81">
        <v>6.88</v>
      </c>
      <c r="P21" s="60">
        <v>10</v>
      </c>
    </row>
    <row r="22" spans="1:16" ht="15" customHeight="1" x14ac:dyDescent="0.25">
      <c r="B22" s="375">
        <v>5</v>
      </c>
      <c r="C22" s="376"/>
      <c r="D22" s="367" t="s">
        <v>2466</v>
      </c>
      <c r="E22" s="368"/>
      <c r="F22" s="9" t="s">
        <v>2639</v>
      </c>
      <c r="G22" s="369">
        <v>4100112277</v>
      </c>
      <c r="H22" s="370"/>
      <c r="I22" s="371" t="s">
        <v>2467</v>
      </c>
      <c r="J22" s="372"/>
      <c r="K22" s="369" t="s">
        <v>76</v>
      </c>
      <c r="L22" s="368"/>
      <c r="M22" s="7" t="s">
        <v>2640</v>
      </c>
      <c r="N22" s="8"/>
      <c r="O22" s="81">
        <v>6.88</v>
      </c>
      <c r="P22" s="60">
        <v>10</v>
      </c>
    </row>
    <row r="23" spans="1:16" ht="15" customHeight="1" x14ac:dyDescent="0.25">
      <c r="B23" s="375">
        <v>6</v>
      </c>
      <c r="C23" s="376"/>
      <c r="D23" s="367" t="s">
        <v>2466</v>
      </c>
      <c r="E23" s="368"/>
      <c r="F23" s="9" t="s">
        <v>2639</v>
      </c>
      <c r="G23" s="369">
        <v>4100112277</v>
      </c>
      <c r="H23" s="370"/>
      <c r="I23" s="371" t="s">
        <v>2467</v>
      </c>
      <c r="J23" s="372"/>
      <c r="K23" s="369" t="s">
        <v>76</v>
      </c>
      <c r="L23" s="368"/>
      <c r="M23" s="7" t="s">
        <v>2640</v>
      </c>
      <c r="N23" s="8"/>
      <c r="O23" s="81">
        <v>6.88</v>
      </c>
      <c r="P23" s="60">
        <v>10</v>
      </c>
    </row>
    <row r="24" spans="1:16" ht="15" x14ac:dyDescent="0.25">
      <c r="A24" s="1"/>
      <c r="B24" s="365"/>
      <c r="C24" s="366"/>
      <c r="D24" s="367"/>
      <c r="E24" s="368"/>
      <c r="F24" s="122"/>
      <c r="G24" s="369"/>
      <c r="H24" s="370"/>
      <c r="I24" s="391"/>
      <c r="J24" s="370"/>
      <c r="K24" s="369"/>
      <c r="L24" s="368"/>
      <c r="M24" s="7"/>
      <c r="N24" s="11"/>
      <c r="O24" s="84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41.28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60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1" t="s">
        <v>2652</v>
      </c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2653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1082</v>
      </c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2641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47">
    <mergeCell ref="K24:L24"/>
    <mergeCell ref="K23:L23"/>
    <mergeCell ref="B26:M26"/>
    <mergeCell ref="B22:C22"/>
    <mergeCell ref="D22:E22"/>
    <mergeCell ref="G22:H22"/>
    <mergeCell ref="I22:J22"/>
    <mergeCell ref="K22:L22"/>
    <mergeCell ref="B23:C23"/>
    <mergeCell ref="D23:E23"/>
    <mergeCell ref="D25:I25"/>
    <mergeCell ref="B20:C20"/>
    <mergeCell ref="D20:E20"/>
    <mergeCell ref="G20:H20"/>
    <mergeCell ref="I20:J20"/>
    <mergeCell ref="B24:C24"/>
    <mergeCell ref="D24:E24"/>
    <mergeCell ref="G24:H24"/>
    <mergeCell ref="I24:J24"/>
    <mergeCell ref="B21:C21"/>
    <mergeCell ref="D21:E21"/>
    <mergeCell ref="G21:H21"/>
    <mergeCell ref="I21:J21"/>
    <mergeCell ref="I23:J23"/>
    <mergeCell ref="G23:H23"/>
    <mergeCell ref="K21:L21"/>
    <mergeCell ref="G18:H18"/>
    <mergeCell ref="I18:J18"/>
    <mergeCell ref="K18:L18"/>
    <mergeCell ref="G19:H19"/>
    <mergeCell ref="I19:J19"/>
    <mergeCell ref="K20:L20"/>
    <mergeCell ref="K19:L19"/>
    <mergeCell ref="B19:C19"/>
    <mergeCell ref="D19:E19"/>
    <mergeCell ref="B16:C16"/>
    <mergeCell ref="D16:E16"/>
    <mergeCell ref="F6:K6"/>
    <mergeCell ref="F8:J8"/>
    <mergeCell ref="F10:N10"/>
    <mergeCell ref="F12:G12"/>
    <mergeCell ref="N14:O14"/>
    <mergeCell ref="G16:H16"/>
    <mergeCell ref="I16:J16"/>
    <mergeCell ref="K16:L16"/>
    <mergeCell ref="B18:C18"/>
    <mergeCell ref="D18:E18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B1:P323"/>
  <sheetViews>
    <sheetView workbookViewId="0">
      <selection activeCell="D37" sqref="D37:F4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85546875" customWidth="1"/>
    <col min="6" max="6" width="20.1406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2621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250017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SUM(O18:O32)+8.25</f>
        <v>93.049999999999983</v>
      </c>
      <c r="P17" s="60"/>
    </row>
    <row r="18" spans="2:16" ht="15" customHeight="1" x14ac:dyDescent="0.25">
      <c r="B18" s="378">
        <v>1</v>
      </c>
      <c r="C18" s="379"/>
      <c r="D18" s="351" t="s">
        <v>2466</v>
      </c>
      <c r="E18" s="352"/>
      <c r="F18" s="190" t="s">
        <v>2633</v>
      </c>
      <c r="G18" s="355">
        <v>4100112297</v>
      </c>
      <c r="H18" s="354"/>
      <c r="I18" s="353" t="s">
        <v>2467</v>
      </c>
      <c r="J18" s="354"/>
      <c r="K18" s="355" t="s">
        <v>1735</v>
      </c>
      <c r="L18" s="352"/>
      <c r="M18" s="27" t="s">
        <v>415</v>
      </c>
      <c r="N18" s="24"/>
      <c r="O18" s="82">
        <v>6.6</v>
      </c>
      <c r="P18" s="109">
        <v>8</v>
      </c>
    </row>
    <row r="19" spans="2:16" ht="15" customHeight="1" x14ac:dyDescent="0.25">
      <c r="B19" s="365"/>
      <c r="C19" s="366"/>
      <c r="D19" s="351" t="s">
        <v>2466</v>
      </c>
      <c r="E19" s="352"/>
      <c r="F19" s="190" t="s">
        <v>2634</v>
      </c>
      <c r="G19" s="355">
        <v>4100112287</v>
      </c>
      <c r="H19" s="354"/>
      <c r="I19" s="353" t="s">
        <v>2467</v>
      </c>
      <c r="J19" s="354"/>
      <c r="K19" s="355" t="s">
        <v>25</v>
      </c>
      <c r="L19" s="352"/>
      <c r="M19" s="27" t="s">
        <v>387</v>
      </c>
      <c r="N19" s="24"/>
      <c r="O19" s="84"/>
      <c r="P19" s="109">
        <v>2</v>
      </c>
    </row>
    <row r="20" spans="2:16" ht="15" customHeight="1" x14ac:dyDescent="0.25">
      <c r="B20" s="378">
        <v>2</v>
      </c>
      <c r="C20" s="379"/>
      <c r="D20" s="351" t="s">
        <v>2466</v>
      </c>
      <c r="E20" s="352"/>
      <c r="F20" s="190" t="s">
        <v>2633</v>
      </c>
      <c r="G20" s="355">
        <v>4100112297</v>
      </c>
      <c r="H20" s="354"/>
      <c r="I20" s="353" t="s">
        <v>2467</v>
      </c>
      <c r="J20" s="354"/>
      <c r="K20" s="355" t="s">
        <v>1735</v>
      </c>
      <c r="L20" s="352"/>
      <c r="M20" s="27" t="s">
        <v>2625</v>
      </c>
      <c r="N20" s="24"/>
      <c r="O20" s="82">
        <v>6.6</v>
      </c>
      <c r="P20" s="109">
        <v>10</v>
      </c>
    </row>
    <row r="21" spans="2:16" ht="15" customHeight="1" x14ac:dyDescent="0.25">
      <c r="B21" s="378">
        <v>3</v>
      </c>
      <c r="C21" s="379"/>
      <c r="D21" s="351" t="s">
        <v>2466</v>
      </c>
      <c r="E21" s="352"/>
      <c r="F21" s="190" t="s">
        <v>2634</v>
      </c>
      <c r="G21" s="355">
        <v>4100112288</v>
      </c>
      <c r="H21" s="354"/>
      <c r="I21" s="353" t="s">
        <v>2467</v>
      </c>
      <c r="J21" s="354"/>
      <c r="K21" s="355" t="s">
        <v>53</v>
      </c>
      <c r="L21" s="352"/>
      <c r="M21" s="27" t="s">
        <v>2625</v>
      </c>
      <c r="N21" s="24"/>
      <c r="O21" s="82">
        <v>5.6</v>
      </c>
      <c r="P21" s="109">
        <v>3</v>
      </c>
    </row>
    <row r="22" spans="2:16" ht="15" customHeight="1" x14ac:dyDescent="0.25">
      <c r="B22" s="76"/>
      <c r="C22" s="69"/>
      <c r="D22" s="351" t="s">
        <v>2466</v>
      </c>
      <c r="E22" s="352"/>
      <c r="F22" s="190" t="s">
        <v>2634</v>
      </c>
      <c r="G22" s="355">
        <v>4100112286</v>
      </c>
      <c r="H22" s="354"/>
      <c r="I22" s="353" t="s">
        <v>2467</v>
      </c>
      <c r="J22" s="354"/>
      <c r="K22" s="355" t="s">
        <v>25</v>
      </c>
      <c r="L22" s="352"/>
      <c r="M22" s="27" t="s">
        <v>2625</v>
      </c>
      <c r="N22" s="24"/>
      <c r="O22" s="84"/>
      <c r="P22" s="109">
        <v>5</v>
      </c>
    </row>
    <row r="23" spans="2:16" ht="15" customHeight="1" x14ac:dyDescent="0.25">
      <c r="B23" s="375">
        <v>4</v>
      </c>
      <c r="C23" s="376"/>
      <c r="D23" s="351" t="s">
        <v>2466</v>
      </c>
      <c r="E23" s="352"/>
      <c r="F23" s="190" t="s">
        <v>2634</v>
      </c>
      <c r="G23" s="355">
        <v>4100112286</v>
      </c>
      <c r="H23" s="354"/>
      <c r="I23" s="353" t="s">
        <v>2467</v>
      </c>
      <c r="J23" s="354"/>
      <c r="K23" s="355" t="s">
        <v>25</v>
      </c>
      <c r="L23" s="352"/>
      <c r="M23" s="27" t="s">
        <v>2625</v>
      </c>
      <c r="N23" s="24"/>
      <c r="O23" s="81">
        <v>6.6</v>
      </c>
      <c r="P23" s="109">
        <v>10</v>
      </c>
    </row>
    <row r="24" spans="2:16" ht="15" customHeight="1" x14ac:dyDescent="0.25">
      <c r="B24" s="375">
        <v>5</v>
      </c>
      <c r="C24" s="376"/>
      <c r="D24" s="351" t="s">
        <v>2466</v>
      </c>
      <c r="E24" s="352"/>
      <c r="F24" s="190" t="s">
        <v>2634</v>
      </c>
      <c r="G24" s="355">
        <v>4100112286</v>
      </c>
      <c r="H24" s="354"/>
      <c r="I24" s="353" t="s">
        <v>2467</v>
      </c>
      <c r="J24" s="354"/>
      <c r="K24" s="355" t="s">
        <v>25</v>
      </c>
      <c r="L24" s="352"/>
      <c r="M24" s="27" t="s">
        <v>2625</v>
      </c>
      <c r="N24" s="24"/>
      <c r="O24" s="81">
        <v>6.6</v>
      </c>
      <c r="P24" s="109">
        <v>10</v>
      </c>
    </row>
    <row r="25" spans="2:16" ht="15" customHeight="1" x14ac:dyDescent="0.25">
      <c r="B25" s="375">
        <v>6</v>
      </c>
      <c r="C25" s="376"/>
      <c r="D25" s="351" t="s">
        <v>2466</v>
      </c>
      <c r="E25" s="352"/>
      <c r="F25" s="190" t="s">
        <v>2634</v>
      </c>
      <c r="G25" s="355">
        <v>4100112286</v>
      </c>
      <c r="H25" s="354"/>
      <c r="I25" s="353" t="s">
        <v>2467</v>
      </c>
      <c r="J25" s="354"/>
      <c r="K25" s="355" t="s">
        <v>25</v>
      </c>
      <c r="L25" s="352"/>
      <c r="M25" s="27" t="s">
        <v>2625</v>
      </c>
      <c r="N25" s="24"/>
      <c r="O25" s="81">
        <v>6.6</v>
      </c>
      <c r="P25" s="109">
        <v>10</v>
      </c>
    </row>
    <row r="26" spans="2:16" ht="15" customHeight="1" x14ac:dyDescent="0.25">
      <c r="B26" s="375">
        <v>7</v>
      </c>
      <c r="C26" s="376"/>
      <c r="D26" s="351" t="s">
        <v>2466</v>
      </c>
      <c r="E26" s="352"/>
      <c r="F26" s="190" t="s">
        <v>2634</v>
      </c>
      <c r="G26" s="355">
        <v>4100112286</v>
      </c>
      <c r="H26" s="354"/>
      <c r="I26" s="353" t="s">
        <v>2467</v>
      </c>
      <c r="J26" s="354"/>
      <c r="K26" s="355" t="s">
        <v>25</v>
      </c>
      <c r="L26" s="352"/>
      <c r="M26" s="27" t="s">
        <v>2625</v>
      </c>
      <c r="N26" s="24"/>
      <c r="O26" s="81">
        <v>6.6</v>
      </c>
      <c r="P26" s="109">
        <v>10</v>
      </c>
    </row>
    <row r="27" spans="2:16" ht="15" customHeight="1" x14ac:dyDescent="0.25">
      <c r="B27" s="375">
        <v>8</v>
      </c>
      <c r="C27" s="376"/>
      <c r="D27" s="351" t="s">
        <v>2466</v>
      </c>
      <c r="E27" s="352"/>
      <c r="F27" s="190" t="s">
        <v>2634</v>
      </c>
      <c r="G27" s="355">
        <v>4100112286</v>
      </c>
      <c r="H27" s="354"/>
      <c r="I27" s="353" t="s">
        <v>2467</v>
      </c>
      <c r="J27" s="354"/>
      <c r="K27" s="355" t="s">
        <v>25</v>
      </c>
      <c r="L27" s="352"/>
      <c r="M27" s="27" t="s">
        <v>2625</v>
      </c>
      <c r="N27" s="24"/>
      <c r="O27" s="81">
        <v>6.6</v>
      </c>
      <c r="P27" s="109">
        <v>10</v>
      </c>
    </row>
    <row r="28" spans="2:16" ht="15" customHeight="1" x14ac:dyDescent="0.25">
      <c r="B28" s="375">
        <v>9</v>
      </c>
      <c r="C28" s="376"/>
      <c r="D28" s="351" t="s">
        <v>2466</v>
      </c>
      <c r="E28" s="352"/>
      <c r="F28" s="190" t="s">
        <v>2634</v>
      </c>
      <c r="G28" s="355">
        <v>4100112286</v>
      </c>
      <c r="H28" s="354"/>
      <c r="I28" s="353" t="s">
        <v>2467</v>
      </c>
      <c r="J28" s="354"/>
      <c r="K28" s="355" t="s">
        <v>25</v>
      </c>
      <c r="L28" s="352"/>
      <c r="M28" s="27" t="s">
        <v>2625</v>
      </c>
      <c r="N28" s="24"/>
      <c r="O28" s="81">
        <v>6.6</v>
      </c>
      <c r="P28" s="109">
        <v>10</v>
      </c>
    </row>
    <row r="29" spans="2:16" ht="15" customHeight="1" x14ac:dyDescent="0.25">
      <c r="B29" s="375">
        <v>10</v>
      </c>
      <c r="C29" s="376"/>
      <c r="D29" s="351" t="s">
        <v>2466</v>
      </c>
      <c r="E29" s="352"/>
      <c r="F29" s="190" t="s">
        <v>2634</v>
      </c>
      <c r="G29" s="355">
        <v>4100112286</v>
      </c>
      <c r="H29" s="354"/>
      <c r="I29" s="353" t="s">
        <v>2467</v>
      </c>
      <c r="J29" s="354"/>
      <c r="K29" s="355" t="s">
        <v>25</v>
      </c>
      <c r="L29" s="352"/>
      <c r="M29" s="27" t="s">
        <v>2625</v>
      </c>
      <c r="N29" s="24"/>
      <c r="O29" s="81">
        <v>6.6</v>
      </c>
      <c r="P29" s="109">
        <v>10</v>
      </c>
    </row>
    <row r="30" spans="2:16" ht="15" customHeight="1" x14ac:dyDescent="0.25">
      <c r="B30" s="375">
        <v>11</v>
      </c>
      <c r="C30" s="376"/>
      <c r="D30" s="351" t="s">
        <v>2466</v>
      </c>
      <c r="E30" s="352"/>
      <c r="F30" s="190" t="s">
        <v>2634</v>
      </c>
      <c r="G30" s="355">
        <v>4100112286</v>
      </c>
      <c r="H30" s="354"/>
      <c r="I30" s="353" t="s">
        <v>2467</v>
      </c>
      <c r="J30" s="354"/>
      <c r="K30" s="355" t="s">
        <v>25</v>
      </c>
      <c r="L30" s="352"/>
      <c r="M30" s="27" t="s">
        <v>2625</v>
      </c>
      <c r="N30" s="24"/>
      <c r="O30" s="81">
        <v>6.6</v>
      </c>
      <c r="P30" s="109">
        <v>10</v>
      </c>
    </row>
    <row r="31" spans="2:16" ht="15" customHeight="1" x14ac:dyDescent="0.25">
      <c r="B31" s="375">
        <v>12</v>
      </c>
      <c r="C31" s="376"/>
      <c r="D31" s="351" t="s">
        <v>2466</v>
      </c>
      <c r="E31" s="352"/>
      <c r="F31" s="190" t="s">
        <v>2634</v>
      </c>
      <c r="G31" s="355">
        <v>4100112286</v>
      </c>
      <c r="H31" s="354"/>
      <c r="I31" s="353" t="s">
        <v>2467</v>
      </c>
      <c r="J31" s="354"/>
      <c r="K31" s="355" t="s">
        <v>25</v>
      </c>
      <c r="L31" s="352"/>
      <c r="M31" s="27" t="s">
        <v>2625</v>
      </c>
      <c r="N31" s="24"/>
      <c r="O31" s="81">
        <v>6.6</v>
      </c>
      <c r="P31" s="109">
        <v>10</v>
      </c>
    </row>
    <row r="32" spans="2:16" ht="15" customHeight="1" x14ac:dyDescent="0.25">
      <c r="B32" s="375">
        <v>13</v>
      </c>
      <c r="C32" s="376"/>
      <c r="D32" s="351" t="s">
        <v>2466</v>
      </c>
      <c r="E32" s="352"/>
      <c r="F32" s="190" t="s">
        <v>2634</v>
      </c>
      <c r="G32" s="355">
        <v>4100112286</v>
      </c>
      <c r="H32" s="354"/>
      <c r="I32" s="353" t="s">
        <v>2467</v>
      </c>
      <c r="J32" s="354"/>
      <c r="K32" s="355" t="s">
        <v>25</v>
      </c>
      <c r="L32" s="352"/>
      <c r="M32" s="27" t="s">
        <v>2625</v>
      </c>
      <c r="N32" s="24"/>
      <c r="O32" s="81">
        <v>6.6</v>
      </c>
      <c r="P32" s="109">
        <v>10</v>
      </c>
    </row>
    <row r="33" spans="2:16" ht="15" customHeight="1" x14ac:dyDescent="0.25">
      <c r="B33" s="365"/>
      <c r="C33" s="366"/>
      <c r="D33" s="351"/>
      <c r="E33" s="352"/>
      <c r="F33" s="214"/>
      <c r="G33" s="355"/>
      <c r="H33" s="354"/>
      <c r="I33" s="353"/>
      <c r="J33" s="354"/>
      <c r="K33" s="355"/>
      <c r="L33" s="352"/>
      <c r="M33" s="27"/>
      <c r="N33" s="24"/>
      <c r="O33" s="84"/>
      <c r="P33" s="109"/>
    </row>
    <row r="34" spans="2:16" ht="15" x14ac:dyDescent="0.25">
      <c r="B34" s="20"/>
      <c r="C34" s="45"/>
      <c r="D34" s="168"/>
      <c r="E34" s="41"/>
      <c r="F34" s="41"/>
      <c r="G34" s="41"/>
      <c r="H34" s="41"/>
      <c r="I34" s="41"/>
      <c r="K34" s="20"/>
      <c r="L34" s="45"/>
      <c r="M34" s="1"/>
      <c r="N34" s="1"/>
      <c r="O34" s="169">
        <f>SUM(O18:O32)</f>
        <v>84.799999999999983</v>
      </c>
    </row>
    <row r="35" spans="2:16" ht="15.75" x14ac:dyDescent="0.25">
      <c r="B35" s="356" t="s">
        <v>29</v>
      </c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357"/>
      <c r="N35" s="79"/>
      <c r="O35" s="75"/>
      <c r="P35" s="73">
        <f>SUM(P18:P33)</f>
        <v>128</v>
      </c>
    </row>
    <row r="36" spans="2:16" ht="15" x14ac:dyDescent="0.25">
      <c r="B36" s="20"/>
      <c r="C36" s="45"/>
      <c r="D36" s="20"/>
      <c r="E36" s="45"/>
      <c r="F36" s="45"/>
      <c r="G36" s="20"/>
      <c r="I36" s="3"/>
      <c r="K36" s="20"/>
      <c r="L36" s="45"/>
      <c r="M36" s="1"/>
      <c r="N36" s="1"/>
      <c r="O36" s="86"/>
    </row>
    <row r="37" spans="2:16" ht="15" customHeight="1" x14ac:dyDescent="0.25">
      <c r="B37" s="1"/>
      <c r="C37" s="1"/>
      <c r="D37" s="1" t="s">
        <v>49</v>
      </c>
      <c r="E37" s="1" t="s">
        <v>2635</v>
      </c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 t="s">
        <v>2636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973</v>
      </c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2637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203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88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K22:L22"/>
    <mergeCell ref="B33:C33"/>
    <mergeCell ref="D33:E33"/>
    <mergeCell ref="G33:H33"/>
    <mergeCell ref="I33:J33"/>
    <mergeCell ref="K33:L33"/>
    <mergeCell ref="K23:L23"/>
    <mergeCell ref="B25:C25"/>
    <mergeCell ref="B23:C23"/>
    <mergeCell ref="D23:E23"/>
    <mergeCell ref="G23:H23"/>
    <mergeCell ref="I23:J23"/>
    <mergeCell ref="D22:E22"/>
    <mergeCell ref="G22:H22"/>
    <mergeCell ref="I22:J22"/>
    <mergeCell ref="K25:L25"/>
    <mergeCell ref="B21:C21"/>
    <mergeCell ref="D21:E21"/>
    <mergeCell ref="G21:H21"/>
    <mergeCell ref="I21:J21"/>
    <mergeCell ref="K21:L21"/>
    <mergeCell ref="B35:M35"/>
    <mergeCell ref="B27:C27"/>
    <mergeCell ref="D27:E27"/>
    <mergeCell ref="G27:H27"/>
    <mergeCell ref="I27:J27"/>
    <mergeCell ref="K27:L27"/>
    <mergeCell ref="B29:C29"/>
    <mergeCell ref="D29:E29"/>
    <mergeCell ref="G29:H29"/>
    <mergeCell ref="I29:J29"/>
    <mergeCell ref="B28:C28"/>
    <mergeCell ref="B31:C31"/>
    <mergeCell ref="D31:E31"/>
    <mergeCell ref="G31:H31"/>
    <mergeCell ref="I31:J31"/>
    <mergeCell ref="K31:L31"/>
    <mergeCell ref="K30:L30"/>
    <mergeCell ref="B30:C30"/>
    <mergeCell ref="D30:E30"/>
    <mergeCell ref="D25:E25"/>
    <mergeCell ref="G25:H25"/>
    <mergeCell ref="I25:J25"/>
    <mergeCell ref="D28:E28"/>
    <mergeCell ref="G28:H28"/>
    <mergeCell ref="I28:J28"/>
    <mergeCell ref="K28:L28"/>
    <mergeCell ref="K29:L29"/>
    <mergeCell ref="G30:H30"/>
    <mergeCell ref="I30:J30"/>
    <mergeCell ref="B26:C26"/>
    <mergeCell ref="D26:E26"/>
    <mergeCell ref="G26:H26"/>
    <mergeCell ref="B32:C32"/>
    <mergeCell ref="D32:E32"/>
    <mergeCell ref="G32:H32"/>
    <mergeCell ref="I32:J32"/>
    <mergeCell ref="K32:L32"/>
    <mergeCell ref="I26:J26"/>
    <mergeCell ref="K26:L26"/>
    <mergeCell ref="B24:C24"/>
    <mergeCell ref="D24:E24"/>
    <mergeCell ref="G24:H24"/>
    <mergeCell ref="I24:J24"/>
    <mergeCell ref="K24:L24"/>
  </mergeCells>
  <hyperlinks>
    <hyperlink ref="N4" r:id="rId1" xr:uid="{00000000-0004-0000-3A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P348"/>
  <sheetViews>
    <sheetView topLeftCell="A28" workbookViewId="0">
      <selection activeCell="B47" sqref="B47:M4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2621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250016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SUM(O18:O33)+9.14</f>
        <v>118.36000000000001</v>
      </c>
      <c r="P17" s="60"/>
    </row>
    <row r="18" spans="2:16" ht="15" customHeight="1" x14ac:dyDescent="0.25">
      <c r="B18" s="375">
        <v>1</v>
      </c>
      <c r="C18" s="376"/>
      <c r="D18" s="367" t="s">
        <v>2466</v>
      </c>
      <c r="E18" s="368"/>
      <c r="F18" s="124" t="s">
        <v>2628</v>
      </c>
      <c r="G18" s="369">
        <v>4100112309</v>
      </c>
      <c r="H18" s="370"/>
      <c r="I18" s="371" t="s">
        <v>2467</v>
      </c>
      <c r="J18" s="372"/>
      <c r="K18" s="369" t="s">
        <v>147</v>
      </c>
      <c r="L18" s="368"/>
      <c r="M18" s="7" t="s">
        <v>387</v>
      </c>
      <c r="N18" s="24"/>
      <c r="O18" s="81">
        <v>6.78</v>
      </c>
      <c r="P18" s="109">
        <v>10</v>
      </c>
    </row>
    <row r="19" spans="2:16" ht="15" customHeight="1" x14ac:dyDescent="0.25">
      <c r="B19" s="375">
        <v>2</v>
      </c>
      <c r="C19" s="376"/>
      <c r="D19" s="367" t="s">
        <v>2466</v>
      </c>
      <c r="E19" s="368"/>
      <c r="F19" s="124" t="s">
        <v>2628</v>
      </c>
      <c r="G19" s="369">
        <v>4100112309</v>
      </c>
      <c r="H19" s="370"/>
      <c r="I19" s="371" t="s">
        <v>2467</v>
      </c>
      <c r="J19" s="372"/>
      <c r="K19" s="369" t="s">
        <v>147</v>
      </c>
      <c r="L19" s="368"/>
      <c r="M19" s="7" t="s">
        <v>387</v>
      </c>
      <c r="N19" s="24"/>
      <c r="O19" s="81">
        <v>6.24</v>
      </c>
      <c r="P19" s="109">
        <v>9</v>
      </c>
    </row>
    <row r="20" spans="2:16" ht="15" customHeight="1" x14ac:dyDescent="0.25">
      <c r="B20" s="375">
        <v>3</v>
      </c>
      <c r="C20" s="376"/>
      <c r="D20" s="367" t="s">
        <v>2466</v>
      </c>
      <c r="E20" s="368"/>
      <c r="F20" s="124" t="s">
        <v>2628</v>
      </c>
      <c r="G20" s="369">
        <v>4100112310</v>
      </c>
      <c r="H20" s="370"/>
      <c r="I20" s="371" t="s">
        <v>2467</v>
      </c>
      <c r="J20" s="372"/>
      <c r="K20" s="369" t="s">
        <v>1778</v>
      </c>
      <c r="L20" s="368"/>
      <c r="M20" s="7" t="s">
        <v>387</v>
      </c>
      <c r="N20" s="24"/>
      <c r="O20" s="81">
        <v>6.78</v>
      </c>
      <c r="P20" s="109">
        <v>10</v>
      </c>
    </row>
    <row r="21" spans="2:16" ht="15" customHeight="1" x14ac:dyDescent="0.25">
      <c r="B21" s="375">
        <v>4</v>
      </c>
      <c r="C21" s="376"/>
      <c r="D21" s="367" t="s">
        <v>2466</v>
      </c>
      <c r="E21" s="368"/>
      <c r="F21" s="124" t="s">
        <v>2628</v>
      </c>
      <c r="G21" s="369">
        <v>4100112310</v>
      </c>
      <c r="H21" s="370"/>
      <c r="I21" s="371" t="s">
        <v>2467</v>
      </c>
      <c r="J21" s="372"/>
      <c r="K21" s="369" t="s">
        <v>1778</v>
      </c>
      <c r="L21" s="368"/>
      <c r="M21" s="7" t="s">
        <v>387</v>
      </c>
      <c r="N21" s="24"/>
      <c r="O21" s="81">
        <v>6.78</v>
      </c>
      <c r="P21" s="109">
        <v>10</v>
      </c>
    </row>
    <row r="22" spans="2:16" ht="15" customHeight="1" x14ac:dyDescent="0.25">
      <c r="B22" s="375">
        <v>5</v>
      </c>
      <c r="C22" s="376"/>
      <c r="D22" s="367" t="s">
        <v>2466</v>
      </c>
      <c r="E22" s="368"/>
      <c r="F22" s="124" t="s">
        <v>2628</v>
      </c>
      <c r="G22" s="369">
        <v>4100112310</v>
      </c>
      <c r="H22" s="370"/>
      <c r="I22" s="371" t="s">
        <v>2467</v>
      </c>
      <c r="J22" s="372"/>
      <c r="K22" s="369" t="s">
        <v>1778</v>
      </c>
      <c r="L22" s="368"/>
      <c r="M22" s="7" t="s">
        <v>387</v>
      </c>
      <c r="N22" s="24"/>
      <c r="O22" s="81">
        <v>6.78</v>
      </c>
      <c r="P22" s="109">
        <v>10</v>
      </c>
    </row>
    <row r="23" spans="2:16" ht="15" customHeight="1" x14ac:dyDescent="0.25">
      <c r="B23" s="375">
        <v>6</v>
      </c>
      <c r="C23" s="376"/>
      <c r="D23" s="367" t="s">
        <v>2466</v>
      </c>
      <c r="E23" s="368"/>
      <c r="F23" s="124" t="s">
        <v>2628</v>
      </c>
      <c r="G23" s="369">
        <v>4100112310</v>
      </c>
      <c r="H23" s="370"/>
      <c r="I23" s="371" t="s">
        <v>2467</v>
      </c>
      <c r="J23" s="372"/>
      <c r="K23" s="369" t="s">
        <v>1778</v>
      </c>
      <c r="L23" s="368"/>
      <c r="M23" s="7" t="s">
        <v>387</v>
      </c>
      <c r="N23" s="24"/>
      <c r="O23" s="81">
        <v>6.78</v>
      </c>
      <c r="P23" s="109">
        <v>10</v>
      </c>
    </row>
    <row r="24" spans="2:16" ht="15" customHeight="1" x14ac:dyDescent="0.25">
      <c r="B24" s="375">
        <v>7</v>
      </c>
      <c r="C24" s="376"/>
      <c r="D24" s="367" t="s">
        <v>2466</v>
      </c>
      <c r="E24" s="368"/>
      <c r="F24" s="124" t="s">
        <v>2628</v>
      </c>
      <c r="G24" s="369">
        <v>4100112310</v>
      </c>
      <c r="H24" s="370"/>
      <c r="I24" s="371" t="s">
        <v>2467</v>
      </c>
      <c r="J24" s="372"/>
      <c r="K24" s="369" t="s">
        <v>1778</v>
      </c>
      <c r="L24" s="368"/>
      <c r="M24" s="7" t="s">
        <v>387</v>
      </c>
      <c r="N24" s="24"/>
      <c r="O24" s="81">
        <v>6.78</v>
      </c>
      <c r="P24" s="109">
        <v>10</v>
      </c>
    </row>
    <row r="25" spans="2:16" ht="15" customHeight="1" x14ac:dyDescent="0.25">
      <c r="B25" s="375">
        <v>8</v>
      </c>
      <c r="C25" s="376"/>
      <c r="D25" s="367" t="s">
        <v>2466</v>
      </c>
      <c r="E25" s="368"/>
      <c r="F25" s="124" t="s">
        <v>2628</v>
      </c>
      <c r="G25" s="369">
        <v>4100112308</v>
      </c>
      <c r="H25" s="370"/>
      <c r="I25" s="371" t="s">
        <v>2467</v>
      </c>
      <c r="J25" s="372"/>
      <c r="K25" s="369" t="s">
        <v>53</v>
      </c>
      <c r="L25" s="368"/>
      <c r="M25" s="7" t="s">
        <v>387</v>
      </c>
      <c r="N25" s="24"/>
      <c r="O25" s="81">
        <v>6.78</v>
      </c>
      <c r="P25" s="109">
        <v>10</v>
      </c>
    </row>
    <row r="26" spans="2:16" ht="15" customHeight="1" x14ac:dyDescent="0.25">
      <c r="B26" s="375">
        <v>9</v>
      </c>
      <c r="C26" s="376"/>
      <c r="D26" s="367" t="s">
        <v>2466</v>
      </c>
      <c r="E26" s="368"/>
      <c r="F26" s="124" t="s">
        <v>2628</v>
      </c>
      <c r="G26" s="369">
        <v>4100112308</v>
      </c>
      <c r="H26" s="370"/>
      <c r="I26" s="371" t="s">
        <v>2467</v>
      </c>
      <c r="J26" s="372"/>
      <c r="K26" s="369" t="s">
        <v>53</v>
      </c>
      <c r="L26" s="368"/>
      <c r="M26" s="7" t="s">
        <v>387</v>
      </c>
      <c r="N26" s="24"/>
      <c r="O26" s="81">
        <v>6.78</v>
      </c>
      <c r="P26" s="109">
        <v>10</v>
      </c>
    </row>
    <row r="27" spans="2:16" ht="15" customHeight="1" x14ac:dyDescent="0.25">
      <c r="B27" s="375">
        <v>10</v>
      </c>
      <c r="C27" s="376"/>
      <c r="D27" s="367" t="s">
        <v>2466</v>
      </c>
      <c r="E27" s="368"/>
      <c r="F27" s="124" t="s">
        <v>2628</v>
      </c>
      <c r="G27" s="369">
        <v>4100112308</v>
      </c>
      <c r="H27" s="370"/>
      <c r="I27" s="371" t="s">
        <v>2467</v>
      </c>
      <c r="J27" s="372"/>
      <c r="K27" s="369" t="s">
        <v>53</v>
      </c>
      <c r="L27" s="368"/>
      <c r="M27" s="7" t="s">
        <v>387</v>
      </c>
      <c r="N27" s="24"/>
      <c r="O27" s="81">
        <v>6.78</v>
      </c>
      <c r="P27" s="109">
        <v>10</v>
      </c>
    </row>
    <row r="28" spans="2:16" ht="15" customHeight="1" x14ac:dyDescent="0.25">
      <c r="B28" s="375">
        <v>11</v>
      </c>
      <c r="C28" s="376"/>
      <c r="D28" s="367" t="s">
        <v>2466</v>
      </c>
      <c r="E28" s="368"/>
      <c r="F28" s="124" t="s">
        <v>2628</v>
      </c>
      <c r="G28" s="369">
        <v>4100112308</v>
      </c>
      <c r="H28" s="370"/>
      <c r="I28" s="371" t="s">
        <v>2467</v>
      </c>
      <c r="J28" s="372"/>
      <c r="K28" s="369" t="s">
        <v>53</v>
      </c>
      <c r="L28" s="368"/>
      <c r="M28" s="7" t="s">
        <v>387</v>
      </c>
      <c r="N28" s="24"/>
      <c r="O28" s="81">
        <v>6.78</v>
      </c>
      <c r="P28" s="109">
        <v>10</v>
      </c>
    </row>
    <row r="29" spans="2:16" ht="15" customHeight="1" x14ac:dyDescent="0.25">
      <c r="B29" s="375">
        <v>12</v>
      </c>
      <c r="C29" s="376"/>
      <c r="D29" s="367" t="s">
        <v>2466</v>
      </c>
      <c r="E29" s="368"/>
      <c r="F29" s="124" t="s">
        <v>2628</v>
      </c>
      <c r="G29" s="369">
        <v>4100112308</v>
      </c>
      <c r="H29" s="370"/>
      <c r="I29" s="371" t="s">
        <v>2467</v>
      </c>
      <c r="J29" s="372"/>
      <c r="K29" s="369" t="s">
        <v>53</v>
      </c>
      <c r="L29" s="368"/>
      <c r="M29" s="7" t="s">
        <v>387</v>
      </c>
      <c r="N29" s="24"/>
      <c r="O29" s="81">
        <v>6.78</v>
      </c>
      <c r="P29" s="109">
        <v>10</v>
      </c>
    </row>
    <row r="30" spans="2:16" ht="15" customHeight="1" x14ac:dyDescent="0.25">
      <c r="B30" s="375">
        <v>13</v>
      </c>
      <c r="C30" s="376"/>
      <c r="D30" s="367" t="s">
        <v>2466</v>
      </c>
      <c r="E30" s="368"/>
      <c r="F30" s="124" t="s">
        <v>2628</v>
      </c>
      <c r="G30" s="369">
        <v>4100112308</v>
      </c>
      <c r="H30" s="370"/>
      <c r="I30" s="371" t="s">
        <v>2467</v>
      </c>
      <c r="J30" s="372"/>
      <c r="K30" s="369" t="s">
        <v>53</v>
      </c>
      <c r="L30" s="368"/>
      <c r="M30" s="7" t="s">
        <v>387</v>
      </c>
      <c r="N30" s="24"/>
      <c r="O30" s="81">
        <v>6.78</v>
      </c>
      <c r="P30" s="109">
        <v>10</v>
      </c>
    </row>
    <row r="31" spans="2:16" ht="15" customHeight="1" x14ac:dyDescent="0.25">
      <c r="B31" s="375">
        <v>14</v>
      </c>
      <c r="C31" s="376"/>
      <c r="D31" s="367" t="s">
        <v>2466</v>
      </c>
      <c r="E31" s="368"/>
      <c r="F31" s="124" t="s">
        <v>2628</v>
      </c>
      <c r="G31" s="369">
        <v>4100112308</v>
      </c>
      <c r="H31" s="370"/>
      <c r="I31" s="371" t="s">
        <v>2467</v>
      </c>
      <c r="J31" s="372"/>
      <c r="K31" s="369" t="s">
        <v>53</v>
      </c>
      <c r="L31" s="368"/>
      <c r="M31" s="7" t="s">
        <v>387</v>
      </c>
      <c r="N31" s="24"/>
      <c r="O31" s="81">
        <v>6.78</v>
      </c>
      <c r="P31" s="109">
        <v>10</v>
      </c>
    </row>
    <row r="32" spans="2:16" ht="15" customHeight="1" x14ac:dyDescent="0.25">
      <c r="B32" s="375">
        <v>15</v>
      </c>
      <c r="C32" s="376"/>
      <c r="D32" s="367" t="s">
        <v>2466</v>
      </c>
      <c r="E32" s="368"/>
      <c r="F32" s="124" t="s">
        <v>2628</v>
      </c>
      <c r="G32" s="369">
        <v>4100112308</v>
      </c>
      <c r="H32" s="370"/>
      <c r="I32" s="371" t="s">
        <v>2467</v>
      </c>
      <c r="J32" s="372"/>
      <c r="K32" s="369" t="s">
        <v>53</v>
      </c>
      <c r="L32" s="368"/>
      <c r="M32" s="7" t="s">
        <v>387</v>
      </c>
      <c r="N32" s="24"/>
      <c r="O32" s="81">
        <v>7.42</v>
      </c>
      <c r="P32" s="109">
        <v>11</v>
      </c>
    </row>
    <row r="33" spans="2:16" ht="15" customHeight="1" x14ac:dyDescent="0.25">
      <c r="B33" s="375">
        <v>16</v>
      </c>
      <c r="C33" s="376"/>
      <c r="D33" s="367" t="s">
        <v>2466</v>
      </c>
      <c r="E33" s="368"/>
      <c r="F33" s="124" t="s">
        <v>2628</v>
      </c>
      <c r="G33" s="369">
        <v>4100112308</v>
      </c>
      <c r="H33" s="370"/>
      <c r="I33" s="371" t="s">
        <v>2467</v>
      </c>
      <c r="J33" s="372"/>
      <c r="K33" s="369" t="s">
        <v>53</v>
      </c>
      <c r="L33" s="368"/>
      <c r="M33" s="7" t="s">
        <v>387</v>
      </c>
      <c r="N33" s="24"/>
      <c r="O33" s="81">
        <v>7.42</v>
      </c>
      <c r="P33" s="109">
        <v>11</v>
      </c>
    </row>
    <row r="34" spans="2:16" ht="15" x14ac:dyDescent="0.25">
      <c r="B34" s="418" t="s">
        <v>37</v>
      </c>
      <c r="C34" s="409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SUM(O35:O51)+11.56</f>
        <v>114.2</v>
      </c>
      <c r="P34" s="60"/>
    </row>
    <row r="35" spans="2:16" ht="15" customHeight="1" x14ac:dyDescent="0.25">
      <c r="B35" s="378">
        <v>17</v>
      </c>
      <c r="C35" s="379"/>
      <c r="D35" s="367" t="s">
        <v>2466</v>
      </c>
      <c r="E35" s="368"/>
      <c r="F35" s="124" t="s">
        <v>2628</v>
      </c>
      <c r="G35" s="369">
        <v>4100112309</v>
      </c>
      <c r="H35" s="370"/>
      <c r="I35" s="371" t="s">
        <v>2467</v>
      </c>
      <c r="J35" s="372"/>
      <c r="K35" s="369" t="s">
        <v>147</v>
      </c>
      <c r="L35" s="368"/>
      <c r="M35" s="7" t="s">
        <v>415</v>
      </c>
      <c r="N35" s="24"/>
      <c r="O35" s="82">
        <v>5.72</v>
      </c>
      <c r="P35" s="109">
        <v>6</v>
      </c>
    </row>
    <row r="36" spans="2:16" ht="15" customHeight="1" x14ac:dyDescent="0.25">
      <c r="B36" s="76"/>
      <c r="C36" s="69"/>
      <c r="D36" s="367" t="s">
        <v>2466</v>
      </c>
      <c r="E36" s="368"/>
      <c r="F36" s="124" t="s">
        <v>2628</v>
      </c>
      <c r="G36" s="369">
        <v>4100112307</v>
      </c>
      <c r="H36" s="370"/>
      <c r="I36" s="371" t="s">
        <v>2467</v>
      </c>
      <c r="J36" s="372"/>
      <c r="K36" s="369" t="s">
        <v>90</v>
      </c>
      <c r="L36" s="368"/>
      <c r="M36" s="7" t="s">
        <v>415</v>
      </c>
      <c r="N36" s="24"/>
      <c r="O36" s="84"/>
      <c r="P36" s="109">
        <v>2</v>
      </c>
    </row>
    <row r="37" spans="2:16" ht="15" customHeight="1" x14ac:dyDescent="0.25">
      <c r="B37" s="375">
        <v>18</v>
      </c>
      <c r="C37" s="376"/>
      <c r="D37" s="367" t="s">
        <v>2466</v>
      </c>
      <c r="E37" s="368"/>
      <c r="F37" s="124" t="s">
        <v>2628</v>
      </c>
      <c r="G37" s="369">
        <v>4100112310</v>
      </c>
      <c r="H37" s="370"/>
      <c r="I37" s="371" t="s">
        <v>2467</v>
      </c>
      <c r="J37" s="372"/>
      <c r="K37" s="369" t="s">
        <v>1778</v>
      </c>
      <c r="L37" s="368"/>
      <c r="M37" s="7" t="s">
        <v>415</v>
      </c>
      <c r="N37" s="24"/>
      <c r="O37" s="81">
        <v>6.64</v>
      </c>
      <c r="P37" s="109">
        <v>10</v>
      </c>
    </row>
    <row r="38" spans="2:16" ht="15" customHeight="1" x14ac:dyDescent="0.25">
      <c r="B38" s="375">
        <v>19</v>
      </c>
      <c r="C38" s="376"/>
      <c r="D38" s="367" t="s">
        <v>2466</v>
      </c>
      <c r="E38" s="368"/>
      <c r="F38" s="124" t="s">
        <v>2628</v>
      </c>
      <c r="G38" s="369">
        <v>4100112310</v>
      </c>
      <c r="H38" s="370"/>
      <c r="I38" s="371" t="s">
        <v>2467</v>
      </c>
      <c r="J38" s="372"/>
      <c r="K38" s="369" t="s">
        <v>1778</v>
      </c>
      <c r="L38" s="368"/>
      <c r="M38" s="7" t="s">
        <v>415</v>
      </c>
      <c r="N38" s="24"/>
      <c r="O38" s="81">
        <v>6.64</v>
      </c>
      <c r="P38" s="109">
        <v>10</v>
      </c>
    </row>
    <row r="39" spans="2:16" ht="15" customHeight="1" x14ac:dyDescent="0.25">
      <c r="B39" s="375">
        <v>20</v>
      </c>
      <c r="C39" s="376"/>
      <c r="D39" s="367" t="s">
        <v>2466</v>
      </c>
      <c r="E39" s="368"/>
      <c r="F39" s="124" t="s">
        <v>2628</v>
      </c>
      <c r="G39" s="369">
        <v>4100112308</v>
      </c>
      <c r="H39" s="370"/>
      <c r="I39" s="371" t="s">
        <v>2467</v>
      </c>
      <c r="J39" s="372"/>
      <c r="K39" s="369" t="s">
        <v>53</v>
      </c>
      <c r="L39" s="368"/>
      <c r="M39" s="7" t="s">
        <v>415</v>
      </c>
      <c r="N39" s="24"/>
      <c r="O39" s="81">
        <v>6.64</v>
      </c>
      <c r="P39" s="109">
        <v>10</v>
      </c>
    </row>
    <row r="40" spans="2:16" ht="15" customHeight="1" x14ac:dyDescent="0.25">
      <c r="B40" s="375">
        <v>21</v>
      </c>
      <c r="C40" s="376"/>
      <c r="D40" s="367" t="s">
        <v>2466</v>
      </c>
      <c r="E40" s="368"/>
      <c r="F40" s="124" t="s">
        <v>2628</v>
      </c>
      <c r="G40" s="369">
        <v>4100112308</v>
      </c>
      <c r="H40" s="370"/>
      <c r="I40" s="371" t="s">
        <v>2467</v>
      </c>
      <c r="J40" s="372"/>
      <c r="K40" s="369" t="s">
        <v>53</v>
      </c>
      <c r="L40" s="368"/>
      <c r="M40" s="7" t="s">
        <v>415</v>
      </c>
      <c r="N40" s="24"/>
      <c r="O40" s="81">
        <v>6.64</v>
      </c>
      <c r="P40" s="109">
        <v>10</v>
      </c>
    </row>
    <row r="41" spans="2:16" ht="15" customHeight="1" x14ac:dyDescent="0.25">
      <c r="B41" s="375">
        <v>22</v>
      </c>
      <c r="C41" s="376"/>
      <c r="D41" s="367" t="s">
        <v>2466</v>
      </c>
      <c r="E41" s="368"/>
      <c r="F41" s="124" t="s">
        <v>2628</v>
      </c>
      <c r="G41" s="369">
        <v>4100112308</v>
      </c>
      <c r="H41" s="370"/>
      <c r="I41" s="371" t="s">
        <v>2467</v>
      </c>
      <c r="J41" s="372"/>
      <c r="K41" s="369" t="s">
        <v>53</v>
      </c>
      <c r="L41" s="368"/>
      <c r="M41" s="7" t="s">
        <v>415</v>
      </c>
      <c r="N41" s="24"/>
      <c r="O41" s="81">
        <v>6.64</v>
      </c>
      <c r="P41" s="109">
        <v>10</v>
      </c>
    </row>
    <row r="42" spans="2:16" ht="15" customHeight="1" x14ac:dyDescent="0.25">
      <c r="B42" s="375">
        <v>23</v>
      </c>
      <c r="C42" s="376"/>
      <c r="D42" s="367" t="s">
        <v>2466</v>
      </c>
      <c r="E42" s="368"/>
      <c r="F42" s="124" t="s">
        <v>2628</v>
      </c>
      <c r="G42" s="369">
        <v>4100112308</v>
      </c>
      <c r="H42" s="370"/>
      <c r="I42" s="371" t="s">
        <v>2467</v>
      </c>
      <c r="J42" s="372"/>
      <c r="K42" s="369" t="s">
        <v>53</v>
      </c>
      <c r="L42" s="368"/>
      <c r="M42" s="7" t="s">
        <v>415</v>
      </c>
      <c r="N42" s="24"/>
      <c r="O42" s="81">
        <v>6.64</v>
      </c>
      <c r="P42" s="109">
        <v>10</v>
      </c>
    </row>
    <row r="43" spans="2:16" ht="15" customHeight="1" x14ac:dyDescent="0.25">
      <c r="B43" s="375">
        <v>24</v>
      </c>
      <c r="C43" s="376"/>
      <c r="D43" s="367" t="s">
        <v>2466</v>
      </c>
      <c r="E43" s="368"/>
      <c r="F43" s="124" t="s">
        <v>2628</v>
      </c>
      <c r="G43" s="369">
        <v>4100112308</v>
      </c>
      <c r="H43" s="370"/>
      <c r="I43" s="371" t="s">
        <v>2467</v>
      </c>
      <c r="J43" s="372"/>
      <c r="K43" s="369" t="s">
        <v>53</v>
      </c>
      <c r="L43" s="368"/>
      <c r="M43" s="7" t="s">
        <v>415</v>
      </c>
      <c r="N43" s="24"/>
      <c r="O43" s="81">
        <v>6.64</v>
      </c>
      <c r="P43" s="109">
        <v>10</v>
      </c>
    </row>
    <row r="44" spans="2:16" ht="15" customHeight="1" x14ac:dyDescent="0.25">
      <c r="B44" s="375">
        <v>25</v>
      </c>
      <c r="C44" s="376"/>
      <c r="D44" s="367" t="s">
        <v>2466</v>
      </c>
      <c r="E44" s="368"/>
      <c r="F44" s="124" t="s">
        <v>2628</v>
      </c>
      <c r="G44" s="369">
        <v>4100112308</v>
      </c>
      <c r="H44" s="370"/>
      <c r="I44" s="371" t="s">
        <v>2467</v>
      </c>
      <c r="J44" s="372"/>
      <c r="K44" s="369" t="s">
        <v>53</v>
      </c>
      <c r="L44" s="368"/>
      <c r="M44" s="7" t="s">
        <v>415</v>
      </c>
      <c r="N44" s="24"/>
      <c r="O44" s="81">
        <v>6.64</v>
      </c>
      <c r="P44" s="109">
        <v>10</v>
      </c>
    </row>
    <row r="45" spans="2:16" ht="15" customHeight="1" x14ac:dyDescent="0.25">
      <c r="B45" s="375">
        <v>26</v>
      </c>
      <c r="C45" s="376"/>
      <c r="D45" s="367" t="s">
        <v>2466</v>
      </c>
      <c r="E45" s="368"/>
      <c r="F45" s="124" t="s">
        <v>2628</v>
      </c>
      <c r="G45" s="369">
        <v>4100112308</v>
      </c>
      <c r="H45" s="370"/>
      <c r="I45" s="371" t="s">
        <v>2467</v>
      </c>
      <c r="J45" s="372"/>
      <c r="K45" s="369" t="s">
        <v>53</v>
      </c>
      <c r="L45" s="368"/>
      <c r="M45" s="7" t="s">
        <v>415</v>
      </c>
      <c r="N45" s="24"/>
      <c r="O45" s="81">
        <v>6.64</v>
      </c>
      <c r="P45" s="109">
        <v>10</v>
      </c>
    </row>
    <row r="46" spans="2:16" ht="15" customHeight="1" x14ac:dyDescent="0.25">
      <c r="B46" s="375">
        <v>27</v>
      </c>
      <c r="C46" s="376"/>
      <c r="D46" s="367" t="s">
        <v>2466</v>
      </c>
      <c r="E46" s="368"/>
      <c r="F46" s="124" t="s">
        <v>2628</v>
      </c>
      <c r="G46" s="369">
        <v>4100112308</v>
      </c>
      <c r="H46" s="370"/>
      <c r="I46" s="371" t="s">
        <v>2467</v>
      </c>
      <c r="J46" s="372"/>
      <c r="K46" s="369" t="s">
        <v>53</v>
      </c>
      <c r="L46" s="368"/>
      <c r="M46" s="7" t="s">
        <v>415</v>
      </c>
      <c r="N46" s="24"/>
      <c r="O46" s="81">
        <v>6.64</v>
      </c>
      <c r="P46" s="109">
        <v>10</v>
      </c>
    </row>
    <row r="47" spans="2:16" ht="15" customHeight="1" x14ac:dyDescent="0.25">
      <c r="B47" s="375">
        <v>28</v>
      </c>
      <c r="C47" s="376"/>
      <c r="D47" s="367" t="s">
        <v>2466</v>
      </c>
      <c r="E47" s="368"/>
      <c r="F47" s="124" t="s">
        <v>2628</v>
      </c>
      <c r="G47" s="369">
        <v>4100112308</v>
      </c>
      <c r="H47" s="370"/>
      <c r="I47" s="371" t="s">
        <v>2467</v>
      </c>
      <c r="J47" s="372"/>
      <c r="K47" s="369" t="s">
        <v>53</v>
      </c>
      <c r="L47" s="368"/>
      <c r="M47" s="7" t="s">
        <v>415</v>
      </c>
      <c r="N47" s="24"/>
      <c r="O47" s="81">
        <v>3.96</v>
      </c>
      <c r="P47" s="109">
        <v>5</v>
      </c>
    </row>
    <row r="48" spans="2:16" ht="15" customHeight="1" x14ac:dyDescent="0.25">
      <c r="B48" s="375">
        <v>29</v>
      </c>
      <c r="C48" s="376"/>
      <c r="D48" s="367" t="s">
        <v>2466</v>
      </c>
      <c r="E48" s="368"/>
      <c r="F48" s="124" t="s">
        <v>2628</v>
      </c>
      <c r="G48" s="369">
        <v>4100112310</v>
      </c>
      <c r="H48" s="370"/>
      <c r="I48" s="371" t="s">
        <v>2467</v>
      </c>
      <c r="J48" s="372"/>
      <c r="K48" s="369" t="s">
        <v>1778</v>
      </c>
      <c r="L48" s="368"/>
      <c r="M48" s="7" t="s">
        <v>2625</v>
      </c>
      <c r="N48" s="24"/>
      <c r="O48" s="81">
        <v>6.64</v>
      </c>
      <c r="P48" s="109">
        <v>10</v>
      </c>
    </row>
    <row r="49" spans="2:16" ht="15" customHeight="1" x14ac:dyDescent="0.25">
      <c r="B49" s="375">
        <v>30</v>
      </c>
      <c r="C49" s="376"/>
      <c r="D49" s="367" t="s">
        <v>2466</v>
      </c>
      <c r="E49" s="368"/>
      <c r="F49" s="124" t="s">
        <v>2628</v>
      </c>
      <c r="G49" s="369">
        <v>4100112310</v>
      </c>
      <c r="H49" s="370"/>
      <c r="I49" s="371" t="s">
        <v>2467</v>
      </c>
      <c r="J49" s="372"/>
      <c r="K49" s="369" t="s">
        <v>1778</v>
      </c>
      <c r="L49" s="368"/>
      <c r="M49" s="7" t="s">
        <v>2625</v>
      </c>
      <c r="N49" s="24"/>
      <c r="O49" s="81">
        <v>6.64</v>
      </c>
      <c r="P49" s="109">
        <v>10</v>
      </c>
    </row>
    <row r="50" spans="2:16" ht="15" customHeight="1" x14ac:dyDescent="0.25">
      <c r="B50" s="375">
        <v>31</v>
      </c>
      <c r="C50" s="376"/>
      <c r="D50" s="367" t="s">
        <v>2466</v>
      </c>
      <c r="E50" s="368"/>
      <c r="F50" s="124" t="s">
        <v>2628</v>
      </c>
      <c r="G50" s="369">
        <v>4100112308</v>
      </c>
      <c r="H50" s="370"/>
      <c r="I50" s="371" t="s">
        <v>2467</v>
      </c>
      <c r="J50" s="372"/>
      <c r="K50" s="369" t="s">
        <v>53</v>
      </c>
      <c r="L50" s="368"/>
      <c r="M50" s="7" t="s">
        <v>2625</v>
      </c>
      <c r="N50" s="24"/>
      <c r="O50" s="81">
        <v>6.64</v>
      </c>
      <c r="P50" s="109">
        <v>10</v>
      </c>
    </row>
    <row r="51" spans="2:16" ht="15" customHeight="1" x14ac:dyDescent="0.25">
      <c r="B51" s="375">
        <v>32</v>
      </c>
      <c r="C51" s="376"/>
      <c r="D51" s="367" t="s">
        <v>2466</v>
      </c>
      <c r="E51" s="368"/>
      <c r="F51" s="124" t="s">
        <v>2628</v>
      </c>
      <c r="G51" s="369">
        <v>4100112308</v>
      </c>
      <c r="H51" s="370"/>
      <c r="I51" s="371" t="s">
        <v>2467</v>
      </c>
      <c r="J51" s="372"/>
      <c r="K51" s="369" t="s">
        <v>53</v>
      </c>
      <c r="L51" s="368"/>
      <c r="M51" s="7" t="s">
        <v>2625</v>
      </c>
      <c r="N51" s="24"/>
      <c r="O51" s="81">
        <v>6.64</v>
      </c>
      <c r="P51" s="109">
        <v>10</v>
      </c>
    </row>
    <row r="52" spans="2:16" ht="15" x14ac:dyDescent="0.25">
      <c r="B52" s="418" t="s">
        <v>56</v>
      </c>
      <c r="C52" s="409"/>
      <c r="D52" s="50"/>
      <c r="E52" s="61"/>
      <c r="F52" s="145"/>
      <c r="G52" s="50"/>
      <c r="H52" s="62"/>
      <c r="I52" s="63"/>
      <c r="J52" s="62"/>
      <c r="K52" s="50"/>
      <c r="L52" s="61"/>
      <c r="M52" s="8"/>
      <c r="N52" s="8"/>
      <c r="O52" s="170">
        <f>SUM(O53:O56)+8.32</f>
        <v>33.76</v>
      </c>
      <c r="P52" s="60"/>
    </row>
    <row r="53" spans="2:16" ht="15" customHeight="1" x14ac:dyDescent="0.25">
      <c r="B53" s="375">
        <v>33</v>
      </c>
      <c r="C53" s="376"/>
      <c r="D53" s="367" t="s">
        <v>2466</v>
      </c>
      <c r="E53" s="368"/>
      <c r="F53" s="124" t="s">
        <v>2628</v>
      </c>
      <c r="G53" s="369">
        <v>4100112308</v>
      </c>
      <c r="H53" s="370"/>
      <c r="I53" s="371" t="s">
        <v>2467</v>
      </c>
      <c r="J53" s="372"/>
      <c r="K53" s="369" t="s">
        <v>53</v>
      </c>
      <c r="L53" s="368"/>
      <c r="M53" s="7" t="s">
        <v>2625</v>
      </c>
      <c r="N53" s="24"/>
      <c r="O53" s="81">
        <v>6.64</v>
      </c>
      <c r="P53" s="109">
        <v>10</v>
      </c>
    </row>
    <row r="54" spans="2:16" ht="15" customHeight="1" x14ac:dyDescent="0.25">
      <c r="B54" s="375">
        <v>34</v>
      </c>
      <c r="C54" s="376"/>
      <c r="D54" s="367" t="s">
        <v>2466</v>
      </c>
      <c r="E54" s="368"/>
      <c r="F54" s="124" t="s">
        <v>2628</v>
      </c>
      <c r="G54" s="369">
        <v>4100112308</v>
      </c>
      <c r="H54" s="370"/>
      <c r="I54" s="371" t="s">
        <v>2467</v>
      </c>
      <c r="J54" s="372"/>
      <c r="K54" s="369" t="s">
        <v>53</v>
      </c>
      <c r="L54" s="368"/>
      <c r="M54" s="7" t="s">
        <v>2625</v>
      </c>
      <c r="N54" s="24"/>
      <c r="O54" s="81">
        <v>6.64</v>
      </c>
      <c r="P54" s="109">
        <v>10</v>
      </c>
    </row>
    <row r="55" spans="2:16" ht="15" customHeight="1" x14ac:dyDescent="0.25">
      <c r="B55" s="375">
        <v>35</v>
      </c>
      <c r="C55" s="376"/>
      <c r="D55" s="367" t="s">
        <v>2466</v>
      </c>
      <c r="E55" s="368"/>
      <c r="F55" s="124" t="s">
        <v>2628</v>
      </c>
      <c r="G55" s="369">
        <v>4100112308</v>
      </c>
      <c r="H55" s="370"/>
      <c r="I55" s="371" t="s">
        <v>2467</v>
      </c>
      <c r="J55" s="372"/>
      <c r="K55" s="369" t="s">
        <v>53</v>
      </c>
      <c r="L55" s="368"/>
      <c r="M55" s="7" t="s">
        <v>2625</v>
      </c>
      <c r="N55" s="24"/>
      <c r="O55" s="81">
        <v>6.64</v>
      </c>
      <c r="P55" s="109">
        <v>10</v>
      </c>
    </row>
    <row r="56" spans="2:16" ht="15" customHeight="1" x14ac:dyDescent="0.25">
      <c r="B56" s="375">
        <v>36</v>
      </c>
      <c r="C56" s="376"/>
      <c r="D56" s="367" t="s">
        <v>2466</v>
      </c>
      <c r="E56" s="368"/>
      <c r="F56" s="124" t="s">
        <v>2628</v>
      </c>
      <c r="G56" s="369">
        <v>4100112308</v>
      </c>
      <c r="H56" s="370"/>
      <c r="I56" s="371" t="s">
        <v>2467</v>
      </c>
      <c r="J56" s="372"/>
      <c r="K56" s="369" t="s">
        <v>53</v>
      </c>
      <c r="L56" s="368"/>
      <c r="M56" s="7" t="s">
        <v>2625</v>
      </c>
      <c r="N56" s="24"/>
      <c r="O56" s="81">
        <v>5.52</v>
      </c>
      <c r="P56" s="109">
        <v>8</v>
      </c>
    </row>
    <row r="57" spans="2:16" ht="15" customHeight="1" x14ac:dyDescent="0.25">
      <c r="B57" s="375"/>
      <c r="C57" s="376"/>
      <c r="D57" s="351"/>
      <c r="E57" s="352"/>
      <c r="F57" s="190"/>
      <c r="G57" s="355"/>
      <c r="H57" s="354"/>
      <c r="I57" s="391"/>
      <c r="J57" s="370"/>
      <c r="K57" s="355"/>
      <c r="L57" s="352"/>
      <c r="M57" s="27"/>
      <c r="N57" s="24"/>
      <c r="O57" s="81"/>
      <c r="P57" s="109"/>
    </row>
    <row r="58" spans="2:16" ht="15" x14ac:dyDescent="0.25">
      <c r="B58" s="20"/>
      <c r="C58" s="45"/>
      <c r="D58" s="168"/>
      <c r="E58" s="41"/>
      <c r="F58" s="41"/>
      <c r="G58" s="41"/>
      <c r="H58" s="41"/>
      <c r="I58" s="41"/>
      <c r="K58" s="20"/>
      <c r="L58" s="45"/>
      <c r="M58" s="1"/>
      <c r="N58" s="1"/>
      <c r="O58" s="169">
        <f>SUM(O18:O33)+SUM(O35:O51)+SUM(O53:O56)</f>
        <v>237.3</v>
      </c>
    </row>
    <row r="59" spans="2:16" ht="15.75" x14ac:dyDescent="0.25">
      <c r="B59" s="356" t="s">
        <v>29</v>
      </c>
      <c r="C59" s="356"/>
      <c r="D59" s="356"/>
      <c r="E59" s="356"/>
      <c r="F59" s="356"/>
      <c r="G59" s="356"/>
      <c r="H59" s="356"/>
      <c r="I59" s="356"/>
      <c r="J59" s="356"/>
      <c r="K59" s="356"/>
      <c r="L59" s="356"/>
      <c r="M59" s="356"/>
      <c r="N59" s="79"/>
      <c r="O59" s="75"/>
      <c r="P59" s="73">
        <f>SUM(P18:P57)</f>
        <v>352</v>
      </c>
    </row>
    <row r="60" spans="2:16" ht="15" x14ac:dyDescent="0.25">
      <c r="B60" s="20"/>
      <c r="C60" s="45"/>
      <c r="D60" s="20"/>
      <c r="E60" s="45"/>
      <c r="F60" s="45"/>
      <c r="G60" s="20"/>
      <c r="I60" s="3"/>
      <c r="K60" s="20"/>
      <c r="L60" s="45"/>
      <c r="M60" s="1"/>
      <c r="N60" s="1"/>
      <c r="O60" s="86"/>
    </row>
    <row r="61" spans="2:16" ht="15" customHeight="1" x14ac:dyDescent="0.25">
      <c r="B61" s="1"/>
      <c r="C61" s="1"/>
      <c r="D61" s="1" t="s">
        <v>49</v>
      </c>
      <c r="E61" s="1" t="s">
        <v>2629</v>
      </c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 t="s">
        <v>2631</v>
      </c>
      <c r="E62" s="23"/>
      <c r="F62" s="23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 t="s">
        <v>950</v>
      </c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 t="s">
        <v>2630</v>
      </c>
      <c r="E64" s="23"/>
      <c r="F64" s="23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 t="s">
        <v>2632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332" ht="8.25" customHeight="1" x14ac:dyDescent="0.2"/>
    <row r="334" ht="8.25" customHeight="1" x14ac:dyDescent="0.2"/>
    <row r="336" ht="9" customHeight="1" x14ac:dyDescent="0.2"/>
    <row r="338" ht="7.5" customHeight="1" x14ac:dyDescent="0.2"/>
    <row r="340" ht="6.75" customHeight="1" x14ac:dyDescent="0.2"/>
    <row r="342" ht="7.5" customHeight="1" x14ac:dyDescent="0.2"/>
    <row r="344" ht="9" customHeight="1" x14ac:dyDescent="0.2"/>
    <row r="346" ht="7.5" customHeight="1" x14ac:dyDescent="0.2"/>
    <row r="348" ht="8.25" customHeight="1" x14ac:dyDescent="0.2"/>
  </sheetData>
  <mergeCells count="200"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2:C52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3:C33"/>
    <mergeCell ref="D33:E33"/>
    <mergeCell ref="G33:H33"/>
    <mergeCell ref="I33:J33"/>
    <mergeCell ref="K33:L33"/>
    <mergeCell ref="B34:C34"/>
    <mergeCell ref="B35:C35"/>
    <mergeCell ref="D35:E35"/>
    <mergeCell ref="G35:H35"/>
    <mergeCell ref="I35:J35"/>
    <mergeCell ref="K35:L35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57:C57"/>
    <mergeCell ref="D57:E57"/>
    <mergeCell ref="G57:H57"/>
    <mergeCell ref="I57:J57"/>
    <mergeCell ref="K57:L57"/>
    <mergeCell ref="B59:M59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3B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310"/>
  <sheetViews>
    <sheetView workbookViewId="0">
      <selection activeCell="D18" sqref="D18:P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2621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250015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5">
        <v>1</v>
      </c>
      <c r="C18" s="376"/>
      <c r="D18" s="367" t="s">
        <v>2466</v>
      </c>
      <c r="E18" s="368"/>
      <c r="F18" s="124" t="s">
        <v>2624</v>
      </c>
      <c r="G18" s="369">
        <v>4100112294</v>
      </c>
      <c r="H18" s="370"/>
      <c r="I18" s="371" t="s">
        <v>2467</v>
      </c>
      <c r="J18" s="372"/>
      <c r="K18" s="369" t="s">
        <v>1009</v>
      </c>
      <c r="L18" s="368"/>
      <c r="M18" s="7" t="s">
        <v>415</v>
      </c>
      <c r="N18" s="8"/>
      <c r="O18" s="81">
        <v>6.58</v>
      </c>
      <c r="P18" s="60">
        <v>10</v>
      </c>
    </row>
    <row r="19" spans="1:16" ht="15" x14ac:dyDescent="0.25">
      <c r="A19" s="1"/>
      <c r="B19" s="375">
        <v>2</v>
      </c>
      <c r="C19" s="376"/>
      <c r="D19" s="367" t="s">
        <v>2466</v>
      </c>
      <c r="E19" s="368"/>
      <c r="F19" s="124" t="s">
        <v>2624</v>
      </c>
      <c r="G19" s="369">
        <v>4100112294</v>
      </c>
      <c r="H19" s="370"/>
      <c r="I19" s="371" t="s">
        <v>2467</v>
      </c>
      <c r="J19" s="372"/>
      <c r="K19" s="369" t="s">
        <v>1009</v>
      </c>
      <c r="L19" s="368"/>
      <c r="M19" s="7" t="s">
        <v>415</v>
      </c>
      <c r="N19" s="8"/>
      <c r="O19" s="81">
        <v>6.58</v>
      </c>
      <c r="P19" s="60">
        <v>10</v>
      </c>
    </row>
    <row r="20" spans="1:16" ht="15" x14ac:dyDescent="0.25">
      <c r="A20" s="1"/>
      <c r="B20" s="375">
        <v>3</v>
      </c>
      <c r="C20" s="376"/>
      <c r="D20" s="367" t="s">
        <v>2466</v>
      </c>
      <c r="E20" s="368"/>
      <c r="F20" s="124" t="s">
        <v>2624</v>
      </c>
      <c r="G20" s="369">
        <v>4100112294</v>
      </c>
      <c r="H20" s="370"/>
      <c r="I20" s="371" t="s">
        <v>2467</v>
      </c>
      <c r="J20" s="372"/>
      <c r="K20" s="369" t="s">
        <v>1009</v>
      </c>
      <c r="L20" s="368"/>
      <c r="M20" s="7" t="s">
        <v>2625</v>
      </c>
      <c r="N20" s="8"/>
      <c r="O20" s="81">
        <v>6.6</v>
      </c>
      <c r="P20" s="60">
        <v>10</v>
      </c>
    </row>
    <row r="21" spans="1:16" ht="15" x14ac:dyDescent="0.25">
      <c r="A21" s="1"/>
      <c r="B21" s="375">
        <v>4</v>
      </c>
      <c r="C21" s="376"/>
      <c r="D21" s="367" t="s">
        <v>2466</v>
      </c>
      <c r="E21" s="368"/>
      <c r="F21" s="124" t="s">
        <v>2624</v>
      </c>
      <c r="G21" s="369">
        <v>4100112295</v>
      </c>
      <c r="H21" s="370"/>
      <c r="I21" s="371" t="s">
        <v>2467</v>
      </c>
      <c r="J21" s="372"/>
      <c r="K21" s="369" t="s">
        <v>1009</v>
      </c>
      <c r="L21" s="368"/>
      <c r="M21" s="7" t="s">
        <v>2625</v>
      </c>
      <c r="N21" s="8"/>
      <c r="O21" s="81">
        <v>5.66</v>
      </c>
      <c r="P21" s="60">
        <v>8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25.419999999999998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38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2626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456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2627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294" ht="8.25" customHeight="1" x14ac:dyDescent="0.2"/>
    <row r="296" ht="8.25" customHeight="1" x14ac:dyDescent="0.2"/>
    <row r="298" ht="9" customHeight="1" x14ac:dyDescent="0.2"/>
    <row r="300" ht="7.5" customHeight="1" x14ac:dyDescent="0.2"/>
    <row r="302" ht="6.75" customHeight="1" x14ac:dyDescent="0.2"/>
    <row r="304" ht="7.5" customHeight="1" x14ac:dyDescent="0.2"/>
    <row r="306" ht="9" customHeight="1" x14ac:dyDescent="0.2"/>
    <row r="308" ht="7.5" customHeight="1" x14ac:dyDescent="0.2"/>
    <row r="310" ht="8.25" customHeight="1" x14ac:dyDescent="0.2"/>
  </sheetData>
  <mergeCells count="32">
    <mergeCell ref="I21:J21"/>
    <mergeCell ref="K21:L21"/>
    <mergeCell ref="K18:L18"/>
    <mergeCell ref="D23:I23"/>
    <mergeCell ref="B24:M24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3C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317"/>
  <sheetViews>
    <sheetView workbookViewId="0">
      <selection activeCell="E25" sqref="E2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2621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250014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7" t="s">
        <v>2466</v>
      </c>
      <c r="E18" s="368"/>
      <c r="F18" s="190" t="s">
        <v>2622</v>
      </c>
      <c r="G18" s="369">
        <v>4100112275</v>
      </c>
      <c r="H18" s="370"/>
      <c r="I18" s="371" t="s">
        <v>2467</v>
      </c>
      <c r="J18" s="372"/>
      <c r="K18" s="369" t="s">
        <v>73</v>
      </c>
      <c r="L18" s="368"/>
      <c r="M18" s="7" t="s">
        <v>387</v>
      </c>
      <c r="N18" s="11"/>
      <c r="O18" s="81">
        <v>1.6</v>
      </c>
      <c r="P18" s="60">
        <v>1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1.6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2623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1635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F58" s="1"/>
    </row>
    <row r="59" spans="1:15" ht="15" x14ac:dyDescent="0.25">
      <c r="F59" s="1"/>
    </row>
    <row r="301" ht="8.25" customHeight="1" x14ac:dyDescent="0.2"/>
    <row r="303" ht="8.25" customHeight="1" x14ac:dyDescent="0.2"/>
    <row r="305" ht="9" customHeight="1" x14ac:dyDescent="0.2"/>
    <row r="307" ht="7.5" customHeight="1" x14ac:dyDescent="0.2"/>
    <row r="309" ht="6.75" customHeight="1" x14ac:dyDescent="0.2"/>
    <row r="311" ht="7.5" customHeight="1" x14ac:dyDescent="0.2"/>
    <row r="313" ht="9" customHeight="1" x14ac:dyDescent="0.2"/>
    <row r="315" ht="7.5" customHeight="1" x14ac:dyDescent="0.2"/>
    <row r="317" ht="8.25" customHeight="1" x14ac:dyDescent="0.2"/>
  </sheetData>
  <mergeCells count="20">
    <mergeCell ref="D20:I20"/>
    <mergeCell ref="B21:M21"/>
    <mergeCell ref="G24:H24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B1:P312"/>
  <sheetViews>
    <sheetView workbookViewId="0">
      <selection activeCell="L32" sqref="L3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85546875" customWidth="1"/>
    <col min="6" max="6" width="20.1406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2607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250005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51" t="s">
        <v>2608</v>
      </c>
      <c r="E18" s="352"/>
      <c r="F18" s="190" t="s">
        <v>2618</v>
      </c>
      <c r="G18" s="355">
        <v>4100109073</v>
      </c>
      <c r="H18" s="354"/>
      <c r="I18" s="353" t="s">
        <v>2610</v>
      </c>
      <c r="J18" s="354"/>
      <c r="K18" s="355" t="s">
        <v>25</v>
      </c>
      <c r="L18" s="352"/>
      <c r="M18" s="27" t="s">
        <v>2296</v>
      </c>
      <c r="N18" s="24"/>
      <c r="O18" s="81">
        <v>9.7799999999999994</v>
      </c>
      <c r="P18" s="109">
        <v>16</v>
      </c>
    </row>
    <row r="19" spans="2:16" ht="15" customHeight="1" x14ac:dyDescent="0.25">
      <c r="B19" s="378">
        <v>2</v>
      </c>
      <c r="C19" s="379"/>
      <c r="D19" s="351" t="s">
        <v>2608</v>
      </c>
      <c r="E19" s="352"/>
      <c r="F19" s="190" t="s">
        <v>2618</v>
      </c>
      <c r="G19" s="355">
        <v>4100109073</v>
      </c>
      <c r="H19" s="354"/>
      <c r="I19" s="353" t="s">
        <v>2610</v>
      </c>
      <c r="J19" s="354"/>
      <c r="K19" s="355" t="s">
        <v>25</v>
      </c>
      <c r="L19" s="352"/>
      <c r="M19" s="27" t="s">
        <v>2296</v>
      </c>
      <c r="N19" s="24"/>
      <c r="O19" s="82">
        <v>9.7799999999999994</v>
      </c>
      <c r="P19" s="109">
        <v>16</v>
      </c>
    </row>
    <row r="20" spans="2:16" ht="15" customHeight="1" x14ac:dyDescent="0.25">
      <c r="B20" s="378">
        <v>3</v>
      </c>
      <c r="C20" s="379"/>
      <c r="D20" s="351" t="s">
        <v>2608</v>
      </c>
      <c r="E20" s="352"/>
      <c r="F20" s="190" t="s">
        <v>2618</v>
      </c>
      <c r="G20" s="355">
        <v>4100109073</v>
      </c>
      <c r="H20" s="354"/>
      <c r="I20" s="353" t="s">
        <v>2610</v>
      </c>
      <c r="J20" s="354"/>
      <c r="K20" s="355" t="s">
        <v>25</v>
      </c>
      <c r="L20" s="352"/>
      <c r="M20" s="27" t="s">
        <v>2296</v>
      </c>
      <c r="N20" s="24"/>
      <c r="O20" s="82">
        <v>9.26</v>
      </c>
      <c r="P20" s="109">
        <v>14</v>
      </c>
    </row>
    <row r="21" spans="2:16" ht="15" customHeight="1" x14ac:dyDescent="0.25">
      <c r="B21" s="76"/>
      <c r="C21" s="69"/>
      <c r="D21" s="351" t="s">
        <v>2608</v>
      </c>
      <c r="E21" s="352"/>
      <c r="F21" s="190" t="s">
        <v>2618</v>
      </c>
      <c r="G21" s="355">
        <v>4100109074</v>
      </c>
      <c r="H21" s="354"/>
      <c r="I21" s="353" t="s">
        <v>2610</v>
      </c>
      <c r="J21" s="354"/>
      <c r="K21" s="355" t="s">
        <v>53</v>
      </c>
      <c r="L21" s="352"/>
      <c r="M21" s="27" t="s">
        <v>2296</v>
      </c>
      <c r="N21" s="24"/>
      <c r="O21" s="84"/>
      <c r="P21" s="109">
        <v>1</v>
      </c>
    </row>
    <row r="22" spans="2:16" ht="15" customHeight="1" x14ac:dyDescent="0.25">
      <c r="B22" s="365"/>
      <c r="C22" s="366"/>
      <c r="D22" s="351"/>
      <c r="E22" s="352"/>
      <c r="F22" s="214"/>
      <c r="G22" s="355"/>
      <c r="H22" s="354"/>
      <c r="I22" s="353"/>
      <c r="J22" s="354"/>
      <c r="K22" s="355"/>
      <c r="L22" s="352"/>
      <c r="M22" s="27"/>
      <c r="N22" s="24"/>
      <c r="O22" s="84"/>
      <c r="P22" s="109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SUM(O18:O20)</f>
        <v>28.82</v>
      </c>
    </row>
    <row r="24" spans="2:16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47</v>
      </c>
    </row>
    <row r="25" spans="2:16" ht="15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1" t="s">
        <v>2619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1213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2620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296" ht="8.25" customHeight="1" x14ac:dyDescent="0.2"/>
    <row r="298" ht="8.25" customHeight="1" x14ac:dyDescent="0.2"/>
    <row r="300" ht="9" customHeight="1" x14ac:dyDescent="0.2"/>
    <row r="302" ht="7.5" customHeight="1" x14ac:dyDescent="0.2"/>
    <row r="304" ht="6.75" customHeight="1" x14ac:dyDescent="0.2"/>
    <row r="306" ht="7.5" customHeight="1" x14ac:dyDescent="0.2"/>
    <row r="308" ht="9" customHeight="1" x14ac:dyDescent="0.2"/>
    <row r="310" ht="7.5" customHeight="1" x14ac:dyDescent="0.2"/>
    <row r="312" ht="8.25" customHeight="1" x14ac:dyDescent="0.2"/>
  </sheetData>
  <mergeCells count="33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4:M24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</mergeCells>
  <hyperlinks>
    <hyperlink ref="N4" r:id="rId1" xr:uid="{00000000-0004-0000-3E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1:P310"/>
  <sheetViews>
    <sheetView workbookViewId="0">
      <selection activeCell="G28" sqref="G2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2607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250004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67" t="s">
        <v>2608</v>
      </c>
      <c r="E18" s="368"/>
      <c r="F18" s="124" t="s">
        <v>2615</v>
      </c>
      <c r="G18" s="369">
        <v>4100109135</v>
      </c>
      <c r="H18" s="370"/>
      <c r="I18" s="371" t="s">
        <v>2610</v>
      </c>
      <c r="J18" s="372"/>
      <c r="K18" s="369" t="s">
        <v>53</v>
      </c>
      <c r="L18" s="368"/>
      <c r="M18" s="7" t="s">
        <v>2296</v>
      </c>
      <c r="N18" s="24"/>
      <c r="O18" s="81">
        <v>5.58</v>
      </c>
      <c r="P18" s="109">
        <v>8</v>
      </c>
    </row>
    <row r="19" spans="2:16" ht="15" customHeight="1" x14ac:dyDescent="0.25">
      <c r="B19" s="375"/>
      <c r="C19" s="376"/>
      <c r="D19" s="351"/>
      <c r="E19" s="352"/>
      <c r="F19" s="190"/>
      <c r="G19" s="355"/>
      <c r="H19" s="354"/>
      <c r="I19" s="391"/>
      <c r="J19" s="370"/>
      <c r="K19" s="355"/>
      <c r="L19" s="352"/>
      <c r="M19" s="27"/>
      <c r="N19" s="24"/>
      <c r="O19" s="81"/>
      <c r="P19" s="109"/>
    </row>
    <row r="20" spans="2:16" ht="15" x14ac:dyDescent="0.25">
      <c r="B20" s="20"/>
      <c r="C20" s="45"/>
      <c r="D20" s="168"/>
      <c r="E20" s="41"/>
      <c r="F20" s="41"/>
      <c r="G20" s="41"/>
      <c r="H20" s="41"/>
      <c r="I20" s="41"/>
      <c r="K20" s="20"/>
      <c r="L20" s="45"/>
      <c r="M20" s="1"/>
      <c r="N20" s="1"/>
      <c r="O20" s="169">
        <f>SUM(O18:O19)</f>
        <v>5.58</v>
      </c>
    </row>
    <row r="21" spans="2:16" ht="15.75" x14ac:dyDescent="0.25">
      <c r="B21" s="356" t="s">
        <v>29</v>
      </c>
      <c r="C21" s="356"/>
      <c r="D21" s="356"/>
      <c r="E21" s="356"/>
      <c r="F21" s="356"/>
      <c r="G21" s="356"/>
      <c r="H21" s="356"/>
      <c r="I21" s="356"/>
      <c r="J21" s="356"/>
      <c r="K21" s="356"/>
      <c r="L21" s="356"/>
      <c r="M21" s="356"/>
      <c r="N21" s="79"/>
      <c r="O21" s="75"/>
      <c r="P21" s="73">
        <f>SUM(P18:P19)</f>
        <v>8</v>
      </c>
    </row>
    <row r="22" spans="2:16" ht="15" x14ac:dyDescent="0.25"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2:16" ht="15" customHeight="1" x14ac:dyDescent="0.25">
      <c r="B23" s="1"/>
      <c r="C23" s="1"/>
      <c r="D23" s="1" t="s">
        <v>49</v>
      </c>
      <c r="E23" s="1" t="s">
        <v>2617</v>
      </c>
      <c r="I23" s="1"/>
      <c r="J23" s="1"/>
      <c r="K23" s="1"/>
      <c r="L23" s="1"/>
      <c r="M23" s="1"/>
      <c r="N23" s="1"/>
      <c r="O23" s="1"/>
    </row>
    <row r="24" spans="2:16" ht="15" x14ac:dyDescent="0.25">
      <c r="B24" s="1"/>
      <c r="C24" s="1"/>
      <c r="D24" s="1" t="s">
        <v>368</v>
      </c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2616</v>
      </c>
      <c r="E25" s="23"/>
      <c r="F25" s="2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294" ht="8.25" customHeight="1" x14ac:dyDescent="0.2"/>
    <row r="296" ht="8.25" customHeight="1" x14ac:dyDescent="0.2"/>
    <row r="298" ht="9" customHeight="1" x14ac:dyDescent="0.2"/>
    <row r="300" ht="7.5" customHeight="1" x14ac:dyDescent="0.2"/>
    <row r="302" ht="6.75" customHeight="1" x14ac:dyDescent="0.2"/>
    <row r="304" ht="7.5" customHeight="1" x14ac:dyDescent="0.2"/>
    <row r="306" ht="9" customHeight="1" x14ac:dyDescent="0.2"/>
    <row r="308" ht="7.5" customHeight="1" x14ac:dyDescent="0.2"/>
    <row r="310" ht="8.25" customHeight="1" x14ac:dyDescent="0.2"/>
  </sheetData>
  <mergeCells count="19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1:M21"/>
    <mergeCell ref="B19:C19"/>
    <mergeCell ref="D19:E19"/>
    <mergeCell ref="G19:H19"/>
    <mergeCell ref="I19:J19"/>
    <mergeCell ref="K19:L19"/>
  </mergeCells>
  <hyperlinks>
    <hyperlink ref="N4" r:id="rId1" xr:uid="{00000000-0004-0000-3F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307"/>
  <sheetViews>
    <sheetView workbookViewId="0">
      <selection activeCell="D18" sqref="D18:M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2607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250003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5">
        <v>1</v>
      </c>
      <c r="C18" s="376"/>
      <c r="D18" s="367" t="s">
        <v>2608</v>
      </c>
      <c r="E18" s="368"/>
      <c r="F18" s="124" t="s">
        <v>2612</v>
      </c>
      <c r="G18" s="369">
        <v>4100109090</v>
      </c>
      <c r="H18" s="370"/>
      <c r="I18" s="371" t="s">
        <v>2610</v>
      </c>
      <c r="J18" s="372"/>
      <c r="K18" s="369" t="s">
        <v>1009</v>
      </c>
      <c r="L18" s="368"/>
      <c r="M18" s="7" t="s">
        <v>2296</v>
      </c>
      <c r="N18" s="8"/>
      <c r="O18" s="81">
        <v>8.82</v>
      </c>
      <c r="P18" s="60">
        <v>14</v>
      </c>
    </row>
    <row r="19" spans="1:16" ht="15" x14ac:dyDescent="0.25">
      <c r="A19" s="1"/>
      <c r="B19" s="76"/>
      <c r="C19" s="65"/>
      <c r="D19" s="50"/>
      <c r="E19" s="61"/>
      <c r="F19" s="61"/>
      <c r="G19" s="50"/>
      <c r="H19" s="62"/>
      <c r="I19" s="63"/>
      <c r="J19" s="62"/>
      <c r="K19" s="50"/>
      <c r="L19" s="61"/>
      <c r="M19" s="8"/>
      <c r="N19" s="8"/>
      <c r="O19" s="162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8.82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14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2613</v>
      </c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368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2614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291" ht="8.25" customHeight="1" x14ac:dyDescent="0.2"/>
    <row r="293" ht="8.25" customHeight="1" x14ac:dyDescent="0.2"/>
    <row r="295" ht="9" customHeight="1" x14ac:dyDescent="0.2"/>
    <row r="297" ht="7.5" customHeight="1" x14ac:dyDescent="0.2"/>
    <row r="299" ht="6.75" customHeight="1" x14ac:dyDescent="0.2"/>
    <row r="301" ht="7.5" customHeight="1" x14ac:dyDescent="0.2"/>
    <row r="303" ht="9" customHeight="1" x14ac:dyDescent="0.2"/>
    <row r="305" ht="7.5" customHeight="1" x14ac:dyDescent="0.2"/>
    <row r="307" ht="8.25" customHeight="1" x14ac:dyDescent="0.2"/>
  </sheetData>
  <mergeCells count="17"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  <mergeCell ref="B21:M21"/>
    <mergeCell ref="D20:I20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40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317"/>
  <sheetViews>
    <sheetView workbookViewId="0">
      <selection activeCell="I18" sqref="I18:J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2607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250002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7" t="s">
        <v>2608</v>
      </c>
      <c r="E18" s="368"/>
      <c r="F18" s="190" t="s">
        <v>2609</v>
      </c>
      <c r="G18" s="369">
        <v>4100109047</v>
      </c>
      <c r="H18" s="370"/>
      <c r="I18" s="371" t="s">
        <v>2610</v>
      </c>
      <c r="J18" s="372"/>
      <c r="K18" s="369" t="s">
        <v>73</v>
      </c>
      <c r="L18" s="368"/>
      <c r="M18" s="7" t="s">
        <v>2296</v>
      </c>
      <c r="N18" s="11"/>
      <c r="O18" s="81">
        <v>3.82</v>
      </c>
      <c r="P18" s="60">
        <v>5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SUM(O18:O18)</f>
        <v>3.82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5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2611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1635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F58" s="1"/>
    </row>
    <row r="59" spans="1:15" ht="15" x14ac:dyDescent="0.25">
      <c r="F59" s="1"/>
    </row>
    <row r="301" ht="8.25" customHeight="1" x14ac:dyDescent="0.2"/>
    <row r="303" ht="8.25" customHeight="1" x14ac:dyDescent="0.2"/>
    <row r="305" ht="9" customHeight="1" x14ac:dyDescent="0.2"/>
    <row r="307" ht="7.5" customHeight="1" x14ac:dyDescent="0.2"/>
    <row r="309" ht="6.75" customHeight="1" x14ac:dyDescent="0.2"/>
    <row r="311" ht="7.5" customHeight="1" x14ac:dyDescent="0.2"/>
    <row r="313" ht="9" customHeight="1" x14ac:dyDescent="0.2"/>
    <row r="315" ht="7.5" customHeight="1" x14ac:dyDescent="0.2"/>
    <row r="317" ht="8.25" customHeight="1" x14ac:dyDescent="0.2"/>
  </sheetData>
  <mergeCells count="20">
    <mergeCell ref="F10:N10"/>
    <mergeCell ref="N14:O14"/>
    <mergeCell ref="B16:C16"/>
    <mergeCell ref="D16:E16"/>
    <mergeCell ref="G16:H16"/>
    <mergeCell ref="I16:J16"/>
    <mergeCell ref="K16:L16"/>
    <mergeCell ref="K19:L19"/>
    <mergeCell ref="D20:I20"/>
    <mergeCell ref="B18:C18"/>
    <mergeCell ref="D18:E18"/>
    <mergeCell ref="B21:M21"/>
    <mergeCell ref="G18:H18"/>
    <mergeCell ref="I18:J18"/>
    <mergeCell ref="K18:L18"/>
    <mergeCell ref="G24:H24"/>
    <mergeCell ref="B19:C19"/>
    <mergeCell ref="D19:E19"/>
    <mergeCell ref="G19:H19"/>
    <mergeCell ref="I19:J19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1:P321"/>
  <sheetViews>
    <sheetView workbookViewId="0">
      <selection activeCell="F29" sqref="F2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85546875" customWidth="1"/>
    <col min="6" max="6" width="20.1406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240333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SUM(O18:O28)+13</f>
        <v>49.260000000000005</v>
      </c>
      <c r="P17" s="60"/>
    </row>
    <row r="18" spans="2:16" ht="15" customHeight="1" x14ac:dyDescent="0.25">
      <c r="B18" s="375">
        <v>1</v>
      </c>
      <c r="C18" s="376"/>
      <c r="D18" s="351" t="s">
        <v>2563</v>
      </c>
      <c r="E18" s="352"/>
      <c r="F18" s="190" t="s">
        <v>2595</v>
      </c>
      <c r="G18" s="355">
        <v>4100109057</v>
      </c>
      <c r="H18" s="354"/>
      <c r="I18" s="353" t="s">
        <v>2565</v>
      </c>
      <c r="J18" s="354"/>
      <c r="K18" s="355" t="s">
        <v>25</v>
      </c>
      <c r="L18" s="352"/>
      <c r="M18" s="27" t="s">
        <v>387</v>
      </c>
      <c r="N18" s="24"/>
      <c r="O18" s="81">
        <v>4.4800000000000004</v>
      </c>
      <c r="P18" s="109">
        <v>4</v>
      </c>
    </row>
    <row r="19" spans="2:16" ht="15" customHeight="1" x14ac:dyDescent="0.25">
      <c r="B19" s="375">
        <v>2</v>
      </c>
      <c r="C19" s="376"/>
      <c r="D19" s="351" t="s">
        <v>2563</v>
      </c>
      <c r="E19" s="352"/>
      <c r="F19" s="190" t="s">
        <v>2595</v>
      </c>
      <c r="G19" s="355">
        <v>4100109057</v>
      </c>
      <c r="H19" s="354"/>
      <c r="I19" s="353" t="s">
        <v>2565</v>
      </c>
      <c r="J19" s="354"/>
      <c r="K19" s="355" t="s">
        <v>25</v>
      </c>
      <c r="L19" s="352"/>
      <c r="M19" s="27" t="s">
        <v>387</v>
      </c>
      <c r="N19" s="24"/>
      <c r="O19" s="81">
        <v>4.4800000000000004</v>
      </c>
      <c r="P19" s="109">
        <v>4</v>
      </c>
    </row>
    <row r="20" spans="2:16" ht="15" customHeight="1" x14ac:dyDescent="0.25">
      <c r="B20" s="375">
        <v>3</v>
      </c>
      <c r="C20" s="376"/>
      <c r="D20" s="351" t="s">
        <v>2563</v>
      </c>
      <c r="E20" s="352"/>
      <c r="F20" s="190" t="s">
        <v>2595</v>
      </c>
      <c r="G20" s="355">
        <v>4100109057</v>
      </c>
      <c r="H20" s="354"/>
      <c r="I20" s="353" t="s">
        <v>2565</v>
      </c>
      <c r="J20" s="354"/>
      <c r="K20" s="355" t="s">
        <v>25</v>
      </c>
      <c r="L20" s="352"/>
      <c r="M20" s="27" t="s">
        <v>387</v>
      </c>
      <c r="N20" s="24"/>
      <c r="O20" s="81">
        <v>4.4800000000000004</v>
      </c>
      <c r="P20" s="109">
        <v>4</v>
      </c>
    </row>
    <row r="21" spans="2:16" ht="15" customHeight="1" x14ac:dyDescent="0.25">
      <c r="B21" s="375">
        <v>4</v>
      </c>
      <c r="C21" s="376"/>
      <c r="D21" s="351" t="s">
        <v>2563</v>
      </c>
      <c r="E21" s="352"/>
      <c r="F21" s="190" t="s">
        <v>2595</v>
      </c>
      <c r="G21" s="355">
        <v>4100109057</v>
      </c>
      <c r="H21" s="354"/>
      <c r="I21" s="353" t="s">
        <v>2565</v>
      </c>
      <c r="J21" s="354"/>
      <c r="K21" s="355" t="s">
        <v>25</v>
      </c>
      <c r="L21" s="352"/>
      <c r="M21" s="27" t="s">
        <v>387</v>
      </c>
      <c r="N21" s="24"/>
      <c r="O21" s="81">
        <v>4.4800000000000004</v>
      </c>
      <c r="P21" s="109">
        <v>4</v>
      </c>
    </row>
    <row r="22" spans="2:16" ht="15" customHeight="1" x14ac:dyDescent="0.25">
      <c r="B22" s="378">
        <v>5</v>
      </c>
      <c r="C22" s="379"/>
      <c r="D22" s="351" t="s">
        <v>2563</v>
      </c>
      <c r="E22" s="352"/>
      <c r="F22" s="190" t="s">
        <v>2595</v>
      </c>
      <c r="G22" s="355">
        <v>4100109057</v>
      </c>
      <c r="H22" s="354"/>
      <c r="I22" s="353" t="s">
        <v>2565</v>
      </c>
      <c r="J22" s="354"/>
      <c r="K22" s="355" t="s">
        <v>25</v>
      </c>
      <c r="L22" s="352"/>
      <c r="M22" s="27" t="s">
        <v>387</v>
      </c>
      <c r="N22" s="24"/>
      <c r="O22" s="81">
        <v>4.4800000000000004</v>
      </c>
      <c r="P22" s="109">
        <v>4</v>
      </c>
    </row>
    <row r="23" spans="2:16" ht="15" customHeight="1" x14ac:dyDescent="0.25">
      <c r="B23" s="378">
        <v>6</v>
      </c>
      <c r="C23" s="379"/>
      <c r="D23" s="351" t="s">
        <v>2563</v>
      </c>
      <c r="E23" s="352"/>
      <c r="F23" s="190" t="s">
        <v>2595</v>
      </c>
      <c r="G23" s="355">
        <v>4100109057</v>
      </c>
      <c r="H23" s="354"/>
      <c r="I23" s="353" t="s">
        <v>2565</v>
      </c>
      <c r="J23" s="354"/>
      <c r="K23" s="355" t="s">
        <v>25</v>
      </c>
      <c r="L23" s="352"/>
      <c r="M23" s="27" t="s">
        <v>387</v>
      </c>
      <c r="N23" s="24"/>
      <c r="O23" s="82">
        <v>4.9000000000000004</v>
      </c>
      <c r="P23" s="109">
        <v>1</v>
      </c>
    </row>
    <row r="24" spans="2:16" ht="15" customHeight="1" x14ac:dyDescent="0.25">
      <c r="B24" s="416"/>
      <c r="C24" s="417"/>
      <c r="D24" s="351" t="s">
        <v>1461</v>
      </c>
      <c r="E24" s="352"/>
      <c r="F24" s="190" t="s">
        <v>2596</v>
      </c>
      <c r="G24" s="355">
        <v>4100109097</v>
      </c>
      <c r="H24" s="354"/>
      <c r="I24" s="391" t="s">
        <v>2594</v>
      </c>
      <c r="J24" s="370"/>
      <c r="K24" s="355" t="s">
        <v>1735</v>
      </c>
      <c r="L24" s="352"/>
      <c r="M24" s="27" t="s">
        <v>2555</v>
      </c>
      <c r="N24" s="24"/>
      <c r="O24" s="83"/>
      <c r="P24" s="109">
        <v>3</v>
      </c>
    </row>
    <row r="25" spans="2:16" ht="15" customHeight="1" x14ac:dyDescent="0.25">
      <c r="B25" s="76"/>
      <c r="C25" s="69"/>
      <c r="D25" s="351" t="s">
        <v>2563</v>
      </c>
      <c r="E25" s="352"/>
      <c r="F25" s="190" t="s">
        <v>2595</v>
      </c>
      <c r="G25" s="355">
        <v>4100109057</v>
      </c>
      <c r="H25" s="354"/>
      <c r="I25" s="353" t="s">
        <v>2565</v>
      </c>
      <c r="J25" s="354"/>
      <c r="K25" s="355" t="s">
        <v>25</v>
      </c>
      <c r="L25" s="352"/>
      <c r="M25" s="27" t="s">
        <v>404</v>
      </c>
      <c r="N25" s="24"/>
      <c r="O25" s="84"/>
      <c r="P25" s="109">
        <v>1</v>
      </c>
    </row>
    <row r="26" spans="2:16" ht="15" customHeight="1" x14ac:dyDescent="0.25">
      <c r="B26" s="375">
        <v>7</v>
      </c>
      <c r="C26" s="376"/>
      <c r="D26" s="351" t="s">
        <v>2563</v>
      </c>
      <c r="E26" s="352"/>
      <c r="F26" s="190" t="s">
        <v>2595</v>
      </c>
      <c r="G26" s="355">
        <v>4100109057</v>
      </c>
      <c r="H26" s="354"/>
      <c r="I26" s="353" t="s">
        <v>2565</v>
      </c>
      <c r="J26" s="354"/>
      <c r="K26" s="355" t="s">
        <v>25</v>
      </c>
      <c r="L26" s="352"/>
      <c r="M26" s="27" t="s">
        <v>404</v>
      </c>
      <c r="N26" s="24"/>
      <c r="O26" s="81">
        <v>4.4800000000000004</v>
      </c>
      <c r="P26" s="109">
        <v>4</v>
      </c>
    </row>
    <row r="27" spans="2:16" ht="15" customHeight="1" x14ac:dyDescent="0.25">
      <c r="B27" s="375">
        <v>8</v>
      </c>
      <c r="C27" s="376"/>
      <c r="D27" s="351" t="s">
        <v>2563</v>
      </c>
      <c r="E27" s="352"/>
      <c r="F27" s="190" t="s">
        <v>2595</v>
      </c>
      <c r="G27" s="355">
        <v>4100109057</v>
      </c>
      <c r="H27" s="354"/>
      <c r="I27" s="353" t="s">
        <v>2565</v>
      </c>
      <c r="J27" s="354"/>
      <c r="K27" s="355" t="s">
        <v>25</v>
      </c>
      <c r="L27" s="352"/>
      <c r="M27" s="27" t="s">
        <v>404</v>
      </c>
      <c r="N27" s="24"/>
      <c r="O27" s="81">
        <v>4.4800000000000004</v>
      </c>
      <c r="P27" s="109">
        <v>4</v>
      </c>
    </row>
    <row r="28" spans="2:16" ht="15" customHeight="1" x14ac:dyDescent="0.25">
      <c r="B28" s="375"/>
      <c r="C28" s="376"/>
      <c r="D28" s="351"/>
      <c r="E28" s="352"/>
      <c r="F28" s="190"/>
      <c r="G28" s="355"/>
      <c r="H28" s="354"/>
      <c r="I28" s="353"/>
      <c r="J28" s="354"/>
      <c r="K28" s="355"/>
      <c r="L28" s="352"/>
      <c r="M28" s="27"/>
      <c r="N28" s="24"/>
      <c r="O28" s="81"/>
      <c r="P28" s="109"/>
    </row>
    <row r="29" spans="2:16" ht="15" customHeight="1" x14ac:dyDescent="0.25">
      <c r="B29" s="365"/>
      <c r="C29" s="366"/>
      <c r="D29" s="351"/>
      <c r="E29" s="352"/>
      <c r="F29" s="214"/>
      <c r="G29" s="355"/>
      <c r="H29" s="354"/>
      <c r="I29" s="353"/>
      <c r="J29" s="354"/>
      <c r="K29" s="355"/>
      <c r="L29" s="352"/>
      <c r="M29" s="27"/>
      <c r="N29" s="24"/>
      <c r="O29" s="84"/>
      <c r="P29" s="109"/>
    </row>
    <row r="30" spans="2:16" ht="15" x14ac:dyDescent="0.25">
      <c r="B30" s="20"/>
      <c r="C30" s="45"/>
      <c r="D30" s="168"/>
      <c r="E30" s="41"/>
      <c r="F30" s="41"/>
      <c r="G30" s="41"/>
      <c r="H30" s="41"/>
      <c r="I30" s="41"/>
      <c r="K30" s="20"/>
      <c r="L30" s="45"/>
      <c r="M30" s="1"/>
      <c r="N30" s="1"/>
      <c r="O30" s="169">
        <f>SUM(O18:O28)</f>
        <v>36.260000000000005</v>
      </c>
    </row>
    <row r="31" spans="2:16" ht="15.75" x14ac:dyDescent="0.25"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79"/>
      <c r="O31" s="75"/>
      <c r="P31" s="73">
        <f>SUM(P18:P29)</f>
        <v>33</v>
      </c>
    </row>
    <row r="32" spans="2:16" ht="15" x14ac:dyDescent="0.25">
      <c r="B32" s="20"/>
      <c r="C32" s="45"/>
      <c r="D32" s="20"/>
      <c r="E32" s="45"/>
      <c r="F32" s="45"/>
      <c r="G32" s="20"/>
      <c r="I32" s="3"/>
      <c r="K32" s="20"/>
      <c r="L32" s="45"/>
      <c r="M32" s="1"/>
      <c r="N32" s="1"/>
      <c r="O32" s="86"/>
    </row>
    <row r="33" spans="2:15" ht="15" customHeight="1" x14ac:dyDescent="0.25">
      <c r="B33" s="1"/>
      <c r="C33" s="1"/>
      <c r="D33" s="1" t="s">
        <v>49</v>
      </c>
      <c r="E33" s="1" t="s">
        <v>2605</v>
      </c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2606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 t="s">
        <v>1633</v>
      </c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 t="s">
        <v>2604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 t="s">
        <v>1466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68">
    <mergeCell ref="B23:C23"/>
    <mergeCell ref="B22:C22"/>
    <mergeCell ref="D22:E22"/>
    <mergeCell ref="G22:H22"/>
    <mergeCell ref="I22:J22"/>
    <mergeCell ref="K22:L22"/>
    <mergeCell ref="F12:G12"/>
    <mergeCell ref="D25:E25"/>
    <mergeCell ref="G25:H25"/>
    <mergeCell ref="I25:J25"/>
    <mergeCell ref="K25:L25"/>
    <mergeCell ref="D23:E23"/>
    <mergeCell ref="G23:H23"/>
    <mergeCell ref="I23:J23"/>
    <mergeCell ref="K23:L23"/>
    <mergeCell ref="K18:L18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31:M31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</mergeCells>
  <hyperlinks>
    <hyperlink ref="N4" r:id="rId1" xr:uid="{00000000-0004-0000-42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B1:P336"/>
  <sheetViews>
    <sheetView topLeftCell="A13" workbookViewId="0">
      <selection activeCell="D47" sqref="D47:F5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240332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SUM(O18:O29)+10.9</f>
        <v>66.100000000000009</v>
      </c>
      <c r="P17" s="60"/>
    </row>
    <row r="18" spans="2:16" ht="15" customHeight="1" x14ac:dyDescent="0.25">
      <c r="B18" s="375">
        <v>1</v>
      </c>
      <c r="C18" s="376"/>
      <c r="D18" s="351" t="s">
        <v>2563</v>
      </c>
      <c r="E18" s="352"/>
      <c r="F18" s="190" t="s">
        <v>2603</v>
      </c>
      <c r="G18" s="355">
        <v>4100109115</v>
      </c>
      <c r="H18" s="354"/>
      <c r="I18" s="391" t="s">
        <v>2565</v>
      </c>
      <c r="J18" s="370"/>
      <c r="K18" s="355" t="s">
        <v>53</v>
      </c>
      <c r="L18" s="352"/>
      <c r="M18" s="27" t="s">
        <v>387</v>
      </c>
      <c r="N18" s="24"/>
      <c r="O18" s="81">
        <v>4.5999999999999996</v>
      </c>
      <c r="P18" s="109">
        <v>4</v>
      </c>
    </row>
    <row r="19" spans="2:16" ht="15" customHeight="1" x14ac:dyDescent="0.25">
      <c r="B19" s="375">
        <v>2</v>
      </c>
      <c r="C19" s="376"/>
      <c r="D19" s="351" t="s">
        <v>2563</v>
      </c>
      <c r="E19" s="352"/>
      <c r="F19" s="190" t="s">
        <v>2603</v>
      </c>
      <c r="G19" s="355">
        <v>4100109115</v>
      </c>
      <c r="H19" s="354"/>
      <c r="I19" s="391" t="s">
        <v>2565</v>
      </c>
      <c r="J19" s="370"/>
      <c r="K19" s="355" t="s">
        <v>53</v>
      </c>
      <c r="L19" s="352"/>
      <c r="M19" s="27" t="s">
        <v>387</v>
      </c>
      <c r="N19" s="24"/>
      <c r="O19" s="81">
        <v>4.5999999999999996</v>
      </c>
      <c r="P19" s="109">
        <v>4</v>
      </c>
    </row>
    <row r="20" spans="2:16" ht="15" customHeight="1" x14ac:dyDescent="0.25">
      <c r="B20" s="375">
        <v>3</v>
      </c>
      <c r="C20" s="376"/>
      <c r="D20" s="351" t="s">
        <v>2563</v>
      </c>
      <c r="E20" s="352"/>
      <c r="F20" s="190" t="s">
        <v>2603</v>
      </c>
      <c r="G20" s="355">
        <v>4100109115</v>
      </c>
      <c r="H20" s="354"/>
      <c r="I20" s="391" t="s">
        <v>2565</v>
      </c>
      <c r="J20" s="370"/>
      <c r="K20" s="355" t="s">
        <v>53</v>
      </c>
      <c r="L20" s="352"/>
      <c r="M20" s="27" t="s">
        <v>387</v>
      </c>
      <c r="N20" s="24"/>
      <c r="O20" s="81">
        <v>4.5999999999999996</v>
      </c>
      <c r="P20" s="109">
        <v>4</v>
      </c>
    </row>
    <row r="21" spans="2:16" ht="15" customHeight="1" x14ac:dyDescent="0.25">
      <c r="B21" s="375">
        <v>4</v>
      </c>
      <c r="C21" s="376"/>
      <c r="D21" s="351" t="s">
        <v>2563</v>
      </c>
      <c r="E21" s="352"/>
      <c r="F21" s="190" t="s">
        <v>2603</v>
      </c>
      <c r="G21" s="355">
        <v>4100109115</v>
      </c>
      <c r="H21" s="354"/>
      <c r="I21" s="391" t="s">
        <v>2565</v>
      </c>
      <c r="J21" s="370"/>
      <c r="K21" s="355" t="s">
        <v>53</v>
      </c>
      <c r="L21" s="352"/>
      <c r="M21" s="27" t="s">
        <v>387</v>
      </c>
      <c r="N21" s="24"/>
      <c r="O21" s="81">
        <v>4.5999999999999996</v>
      </c>
      <c r="P21" s="109">
        <v>4</v>
      </c>
    </row>
    <row r="22" spans="2:16" ht="15" customHeight="1" x14ac:dyDescent="0.25">
      <c r="B22" s="375">
        <v>5</v>
      </c>
      <c r="C22" s="376"/>
      <c r="D22" s="351" t="s">
        <v>2563</v>
      </c>
      <c r="E22" s="352"/>
      <c r="F22" s="190" t="s">
        <v>2603</v>
      </c>
      <c r="G22" s="355">
        <v>4100109115</v>
      </c>
      <c r="H22" s="354"/>
      <c r="I22" s="391" t="s">
        <v>2565</v>
      </c>
      <c r="J22" s="370"/>
      <c r="K22" s="355" t="s">
        <v>53</v>
      </c>
      <c r="L22" s="352"/>
      <c r="M22" s="27" t="s">
        <v>387</v>
      </c>
      <c r="N22" s="24"/>
      <c r="O22" s="81">
        <v>4.5999999999999996</v>
      </c>
      <c r="P22" s="109">
        <v>4</v>
      </c>
    </row>
    <row r="23" spans="2:16" ht="15" customHeight="1" x14ac:dyDescent="0.25">
      <c r="B23" s="375">
        <v>6</v>
      </c>
      <c r="C23" s="376"/>
      <c r="D23" s="351" t="s">
        <v>2563</v>
      </c>
      <c r="E23" s="352"/>
      <c r="F23" s="190" t="s">
        <v>2603</v>
      </c>
      <c r="G23" s="355">
        <v>4100109115</v>
      </c>
      <c r="H23" s="354"/>
      <c r="I23" s="391" t="s">
        <v>2565</v>
      </c>
      <c r="J23" s="370"/>
      <c r="K23" s="355" t="s">
        <v>53</v>
      </c>
      <c r="L23" s="352"/>
      <c r="M23" s="27" t="s">
        <v>387</v>
      </c>
      <c r="N23" s="24"/>
      <c r="O23" s="81">
        <v>4.5999999999999996</v>
      </c>
      <c r="P23" s="109">
        <v>4</v>
      </c>
    </row>
    <row r="24" spans="2:16" ht="15" customHeight="1" x14ac:dyDescent="0.25">
      <c r="B24" s="375">
        <v>7</v>
      </c>
      <c r="C24" s="376"/>
      <c r="D24" s="351" t="s">
        <v>2563</v>
      </c>
      <c r="E24" s="352"/>
      <c r="F24" s="190" t="s">
        <v>2603</v>
      </c>
      <c r="G24" s="355">
        <v>4100109115</v>
      </c>
      <c r="H24" s="354"/>
      <c r="I24" s="391" t="s">
        <v>2565</v>
      </c>
      <c r="J24" s="370"/>
      <c r="K24" s="355" t="s">
        <v>53</v>
      </c>
      <c r="L24" s="352"/>
      <c r="M24" s="27" t="s">
        <v>387</v>
      </c>
      <c r="N24" s="24"/>
      <c r="O24" s="81">
        <v>4.5999999999999996</v>
      </c>
      <c r="P24" s="109">
        <v>4</v>
      </c>
    </row>
    <row r="25" spans="2:16" ht="15" customHeight="1" x14ac:dyDescent="0.25">
      <c r="B25" s="375">
        <v>8</v>
      </c>
      <c r="C25" s="376"/>
      <c r="D25" s="351" t="s">
        <v>2563</v>
      </c>
      <c r="E25" s="352"/>
      <c r="F25" s="190" t="s">
        <v>2603</v>
      </c>
      <c r="G25" s="355">
        <v>4100109115</v>
      </c>
      <c r="H25" s="354"/>
      <c r="I25" s="391" t="s">
        <v>2565</v>
      </c>
      <c r="J25" s="370"/>
      <c r="K25" s="355" t="s">
        <v>53</v>
      </c>
      <c r="L25" s="352"/>
      <c r="M25" s="27" t="s">
        <v>387</v>
      </c>
      <c r="N25" s="24"/>
      <c r="O25" s="81">
        <v>4.5999999999999996</v>
      </c>
      <c r="P25" s="109">
        <v>4</v>
      </c>
    </row>
    <row r="26" spans="2:16" ht="15" customHeight="1" x14ac:dyDescent="0.25">
      <c r="B26" s="375">
        <v>9</v>
      </c>
      <c r="C26" s="376"/>
      <c r="D26" s="351" t="s">
        <v>2563</v>
      </c>
      <c r="E26" s="352"/>
      <c r="F26" s="190" t="s">
        <v>2603</v>
      </c>
      <c r="G26" s="355">
        <v>4100109115</v>
      </c>
      <c r="H26" s="354"/>
      <c r="I26" s="391" t="s">
        <v>2565</v>
      </c>
      <c r="J26" s="370"/>
      <c r="K26" s="355" t="s">
        <v>53</v>
      </c>
      <c r="L26" s="352"/>
      <c r="M26" s="27" t="s">
        <v>387</v>
      </c>
      <c r="N26" s="24"/>
      <c r="O26" s="81">
        <v>4.5999999999999996</v>
      </c>
      <c r="P26" s="109">
        <v>4</v>
      </c>
    </row>
    <row r="27" spans="2:16" ht="15" customHeight="1" x14ac:dyDescent="0.25">
      <c r="B27" s="375">
        <v>10</v>
      </c>
      <c r="C27" s="376"/>
      <c r="D27" s="351" t="s">
        <v>2563</v>
      </c>
      <c r="E27" s="352"/>
      <c r="F27" s="190" t="s">
        <v>2603</v>
      </c>
      <c r="G27" s="355">
        <v>4100109115</v>
      </c>
      <c r="H27" s="354"/>
      <c r="I27" s="391" t="s">
        <v>2565</v>
      </c>
      <c r="J27" s="370"/>
      <c r="K27" s="355" t="s">
        <v>53</v>
      </c>
      <c r="L27" s="352"/>
      <c r="M27" s="27" t="s">
        <v>387</v>
      </c>
      <c r="N27" s="24"/>
      <c r="O27" s="81">
        <v>4.5999999999999996</v>
      </c>
      <c r="P27" s="109">
        <v>4</v>
      </c>
    </row>
    <row r="28" spans="2:16" ht="15" customHeight="1" x14ac:dyDescent="0.25">
      <c r="B28" s="375">
        <v>11</v>
      </c>
      <c r="C28" s="376"/>
      <c r="D28" s="351" t="s">
        <v>2563</v>
      </c>
      <c r="E28" s="352"/>
      <c r="F28" s="190" t="s">
        <v>2603</v>
      </c>
      <c r="G28" s="355">
        <v>4100109115</v>
      </c>
      <c r="H28" s="354"/>
      <c r="I28" s="391" t="s">
        <v>2565</v>
      </c>
      <c r="J28" s="370"/>
      <c r="K28" s="355" t="s">
        <v>53</v>
      </c>
      <c r="L28" s="352"/>
      <c r="M28" s="27" t="s">
        <v>387</v>
      </c>
      <c r="N28" s="24"/>
      <c r="O28" s="81">
        <v>4.5999999999999996</v>
      </c>
      <c r="P28" s="109">
        <v>4</v>
      </c>
    </row>
    <row r="29" spans="2:16" ht="15" customHeight="1" x14ac:dyDescent="0.25">
      <c r="B29" s="375">
        <v>12</v>
      </c>
      <c r="C29" s="376"/>
      <c r="D29" s="351" t="s">
        <v>2563</v>
      </c>
      <c r="E29" s="352"/>
      <c r="F29" s="190" t="s">
        <v>2603</v>
      </c>
      <c r="G29" s="355">
        <v>4100109115</v>
      </c>
      <c r="H29" s="354"/>
      <c r="I29" s="391" t="s">
        <v>2565</v>
      </c>
      <c r="J29" s="370"/>
      <c r="K29" s="355" t="s">
        <v>53</v>
      </c>
      <c r="L29" s="352"/>
      <c r="M29" s="27" t="s">
        <v>387</v>
      </c>
      <c r="N29" s="24"/>
      <c r="O29" s="81">
        <v>4.5999999999999996</v>
      </c>
      <c r="P29" s="109">
        <v>4</v>
      </c>
    </row>
    <row r="30" spans="2:16" ht="15" x14ac:dyDescent="0.25">
      <c r="B30" s="418" t="s">
        <v>37</v>
      </c>
      <c r="C30" s="409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70">
        <f>SUM(O31:O43)+11.9</f>
        <v>74.680000000000007</v>
      </c>
      <c r="P30" s="60"/>
    </row>
    <row r="31" spans="2:16" ht="15" customHeight="1" x14ac:dyDescent="0.25">
      <c r="B31" s="375">
        <v>13</v>
      </c>
      <c r="C31" s="376"/>
      <c r="D31" s="351" t="s">
        <v>2563</v>
      </c>
      <c r="E31" s="352"/>
      <c r="F31" s="190" t="s">
        <v>2603</v>
      </c>
      <c r="G31" s="355">
        <v>4100109115</v>
      </c>
      <c r="H31" s="354"/>
      <c r="I31" s="391" t="s">
        <v>2565</v>
      </c>
      <c r="J31" s="370"/>
      <c r="K31" s="355" t="s">
        <v>53</v>
      </c>
      <c r="L31" s="352"/>
      <c r="M31" s="27" t="s">
        <v>387</v>
      </c>
      <c r="N31" s="24"/>
      <c r="O31" s="81">
        <v>4.5999999999999996</v>
      </c>
      <c r="P31" s="109">
        <v>4</v>
      </c>
    </row>
    <row r="32" spans="2:16" ht="15" customHeight="1" x14ac:dyDescent="0.25">
      <c r="B32" s="375">
        <v>14</v>
      </c>
      <c r="C32" s="376"/>
      <c r="D32" s="351" t="s">
        <v>2563</v>
      </c>
      <c r="E32" s="352"/>
      <c r="F32" s="190" t="s">
        <v>2603</v>
      </c>
      <c r="G32" s="355">
        <v>4100109115</v>
      </c>
      <c r="H32" s="354"/>
      <c r="I32" s="391" t="s">
        <v>2565</v>
      </c>
      <c r="J32" s="370"/>
      <c r="K32" s="355" t="s">
        <v>53</v>
      </c>
      <c r="L32" s="352"/>
      <c r="M32" s="27" t="s">
        <v>387</v>
      </c>
      <c r="N32" s="24"/>
      <c r="O32" s="81">
        <v>4.5999999999999996</v>
      </c>
      <c r="P32" s="109">
        <v>4</v>
      </c>
    </row>
    <row r="33" spans="2:16" ht="15" customHeight="1" x14ac:dyDescent="0.25">
      <c r="B33" s="375">
        <v>15</v>
      </c>
      <c r="C33" s="376"/>
      <c r="D33" s="351" t="s">
        <v>2563</v>
      </c>
      <c r="E33" s="352"/>
      <c r="F33" s="190" t="s">
        <v>2603</v>
      </c>
      <c r="G33" s="355">
        <v>4100109115</v>
      </c>
      <c r="H33" s="354"/>
      <c r="I33" s="391" t="s">
        <v>2565</v>
      </c>
      <c r="J33" s="370"/>
      <c r="K33" s="355" t="s">
        <v>53</v>
      </c>
      <c r="L33" s="352"/>
      <c r="M33" s="27" t="s">
        <v>387</v>
      </c>
      <c r="N33" s="24"/>
      <c r="O33" s="81">
        <v>4.5999999999999996</v>
      </c>
      <c r="P33" s="109">
        <v>4</v>
      </c>
    </row>
    <row r="34" spans="2:16" ht="15" customHeight="1" x14ac:dyDescent="0.25">
      <c r="B34" s="375">
        <v>16</v>
      </c>
      <c r="C34" s="376"/>
      <c r="D34" s="351" t="s">
        <v>2563</v>
      </c>
      <c r="E34" s="352"/>
      <c r="F34" s="190" t="s">
        <v>2593</v>
      </c>
      <c r="G34" s="355">
        <v>4100109115</v>
      </c>
      <c r="H34" s="354"/>
      <c r="I34" s="391" t="s">
        <v>2565</v>
      </c>
      <c r="J34" s="370"/>
      <c r="K34" s="355" t="s">
        <v>53</v>
      </c>
      <c r="L34" s="352"/>
      <c r="M34" s="27" t="s">
        <v>2373</v>
      </c>
      <c r="N34" s="24"/>
      <c r="O34" s="81">
        <v>4.5999999999999996</v>
      </c>
      <c r="P34" s="109">
        <v>4</v>
      </c>
    </row>
    <row r="35" spans="2:16" ht="15" customHeight="1" x14ac:dyDescent="0.25">
      <c r="B35" s="375">
        <v>17</v>
      </c>
      <c r="C35" s="376"/>
      <c r="D35" s="351" t="s">
        <v>2563</v>
      </c>
      <c r="E35" s="352"/>
      <c r="F35" s="190" t="s">
        <v>2593</v>
      </c>
      <c r="G35" s="355">
        <v>4100109115</v>
      </c>
      <c r="H35" s="354"/>
      <c r="I35" s="391" t="s">
        <v>2565</v>
      </c>
      <c r="J35" s="370"/>
      <c r="K35" s="355" t="s">
        <v>53</v>
      </c>
      <c r="L35" s="352"/>
      <c r="M35" s="27" t="s">
        <v>2373</v>
      </c>
      <c r="N35" s="24"/>
      <c r="O35" s="81">
        <v>4.5999999999999996</v>
      </c>
      <c r="P35" s="109">
        <v>4</v>
      </c>
    </row>
    <row r="36" spans="2:16" ht="15" customHeight="1" x14ac:dyDescent="0.25">
      <c r="B36" s="375">
        <v>18</v>
      </c>
      <c r="C36" s="376"/>
      <c r="D36" s="351" t="s">
        <v>2563</v>
      </c>
      <c r="E36" s="352"/>
      <c r="F36" s="190" t="s">
        <v>2593</v>
      </c>
      <c r="G36" s="355">
        <v>4100109115</v>
      </c>
      <c r="H36" s="354"/>
      <c r="I36" s="391" t="s">
        <v>2565</v>
      </c>
      <c r="J36" s="370"/>
      <c r="K36" s="355" t="s">
        <v>53</v>
      </c>
      <c r="L36" s="352"/>
      <c r="M36" s="27" t="s">
        <v>2373</v>
      </c>
      <c r="N36" s="24"/>
      <c r="O36" s="81">
        <v>4.5999999999999996</v>
      </c>
      <c r="P36" s="109">
        <v>4</v>
      </c>
    </row>
    <row r="37" spans="2:16" ht="15" customHeight="1" x14ac:dyDescent="0.25">
      <c r="B37" s="375">
        <v>19</v>
      </c>
      <c r="C37" s="376"/>
      <c r="D37" s="351" t="s">
        <v>2563</v>
      </c>
      <c r="E37" s="352"/>
      <c r="F37" s="190" t="s">
        <v>2593</v>
      </c>
      <c r="G37" s="355">
        <v>4100109115</v>
      </c>
      <c r="H37" s="354"/>
      <c r="I37" s="391" t="s">
        <v>2565</v>
      </c>
      <c r="J37" s="370"/>
      <c r="K37" s="355" t="s">
        <v>53</v>
      </c>
      <c r="L37" s="352"/>
      <c r="M37" s="27" t="s">
        <v>404</v>
      </c>
      <c r="N37" s="24"/>
      <c r="O37" s="81">
        <v>4.5999999999999996</v>
      </c>
      <c r="P37" s="109">
        <v>4</v>
      </c>
    </row>
    <row r="38" spans="2:16" ht="15" customHeight="1" x14ac:dyDescent="0.25">
      <c r="B38" s="375">
        <v>20</v>
      </c>
      <c r="C38" s="376"/>
      <c r="D38" s="351" t="s">
        <v>2563</v>
      </c>
      <c r="E38" s="352"/>
      <c r="F38" s="190" t="s">
        <v>2593</v>
      </c>
      <c r="G38" s="355">
        <v>4100109115</v>
      </c>
      <c r="H38" s="354"/>
      <c r="I38" s="391" t="s">
        <v>2565</v>
      </c>
      <c r="J38" s="370"/>
      <c r="K38" s="355" t="s">
        <v>53</v>
      </c>
      <c r="L38" s="352"/>
      <c r="M38" s="27" t="s">
        <v>404</v>
      </c>
      <c r="N38" s="24"/>
      <c r="O38" s="81">
        <v>4.5999999999999996</v>
      </c>
      <c r="P38" s="109">
        <v>4</v>
      </c>
    </row>
    <row r="39" spans="2:16" ht="15" customHeight="1" x14ac:dyDescent="0.25">
      <c r="B39" s="375">
        <v>21</v>
      </c>
      <c r="C39" s="376"/>
      <c r="D39" s="351" t="s">
        <v>2563</v>
      </c>
      <c r="E39" s="352"/>
      <c r="F39" s="190" t="s">
        <v>2593</v>
      </c>
      <c r="G39" s="355">
        <v>4100109115</v>
      </c>
      <c r="H39" s="354"/>
      <c r="I39" s="391" t="s">
        <v>2565</v>
      </c>
      <c r="J39" s="370"/>
      <c r="K39" s="355" t="s">
        <v>53</v>
      </c>
      <c r="L39" s="352"/>
      <c r="M39" s="27" t="s">
        <v>404</v>
      </c>
      <c r="N39" s="24"/>
      <c r="O39" s="81">
        <v>4.5999999999999996</v>
      </c>
      <c r="P39" s="109">
        <v>4</v>
      </c>
    </row>
    <row r="40" spans="2:16" ht="15" customHeight="1" x14ac:dyDescent="0.25">
      <c r="B40" s="375">
        <v>22</v>
      </c>
      <c r="C40" s="376"/>
      <c r="D40" s="351" t="s">
        <v>2563</v>
      </c>
      <c r="E40" s="352"/>
      <c r="F40" s="190" t="s">
        <v>2593</v>
      </c>
      <c r="G40" s="355">
        <v>4100109115</v>
      </c>
      <c r="H40" s="354"/>
      <c r="I40" s="391" t="s">
        <v>2565</v>
      </c>
      <c r="J40" s="370"/>
      <c r="K40" s="355" t="s">
        <v>53</v>
      </c>
      <c r="L40" s="352"/>
      <c r="M40" s="27" t="s">
        <v>404</v>
      </c>
      <c r="N40" s="24"/>
      <c r="O40" s="81">
        <v>4.5999999999999996</v>
      </c>
      <c r="P40" s="109">
        <v>4</v>
      </c>
    </row>
    <row r="41" spans="2:16" ht="15" customHeight="1" x14ac:dyDescent="0.25">
      <c r="B41" s="375">
        <v>23</v>
      </c>
      <c r="C41" s="376"/>
      <c r="D41" s="351" t="s">
        <v>1461</v>
      </c>
      <c r="E41" s="352"/>
      <c r="F41" s="190" t="s">
        <v>2593</v>
      </c>
      <c r="G41" s="355">
        <v>4100109129</v>
      </c>
      <c r="H41" s="354"/>
      <c r="I41" s="391" t="s">
        <v>2594</v>
      </c>
      <c r="J41" s="370"/>
      <c r="K41" s="355" t="s">
        <v>53</v>
      </c>
      <c r="L41" s="352"/>
      <c r="M41" s="27" t="s">
        <v>2555</v>
      </c>
      <c r="N41" s="24"/>
      <c r="O41" s="81">
        <v>8.7200000000000006</v>
      </c>
      <c r="P41" s="109">
        <v>12</v>
      </c>
    </row>
    <row r="42" spans="2:16" ht="15" customHeight="1" x14ac:dyDescent="0.25">
      <c r="B42" s="375">
        <v>24</v>
      </c>
      <c r="C42" s="376"/>
      <c r="D42" s="351" t="s">
        <v>1461</v>
      </c>
      <c r="E42" s="352"/>
      <c r="F42" s="190" t="s">
        <v>2593</v>
      </c>
      <c r="G42" s="355">
        <v>4100109129</v>
      </c>
      <c r="H42" s="354"/>
      <c r="I42" s="391" t="s">
        <v>2594</v>
      </c>
      <c r="J42" s="370"/>
      <c r="K42" s="355" t="s">
        <v>53</v>
      </c>
      <c r="L42" s="352"/>
      <c r="M42" s="27" t="s">
        <v>2555</v>
      </c>
      <c r="N42" s="24"/>
      <c r="O42" s="81">
        <v>8.06</v>
      </c>
      <c r="P42" s="109">
        <v>11</v>
      </c>
    </row>
    <row r="43" spans="2:16" ht="15" x14ac:dyDescent="0.25">
      <c r="B43" s="365"/>
      <c r="C43" s="351"/>
      <c r="D43" s="375"/>
      <c r="E43" s="367"/>
      <c r="F43" s="122"/>
      <c r="G43" s="375"/>
      <c r="H43" s="367"/>
      <c r="I43" s="419"/>
      <c r="J43" s="420"/>
      <c r="K43" s="375"/>
      <c r="L43" s="367"/>
      <c r="M43" s="7"/>
      <c r="N43" s="11"/>
      <c r="O43" s="84"/>
      <c r="P43" s="60"/>
    </row>
    <row r="44" spans="2:16" ht="15" x14ac:dyDescent="0.25">
      <c r="B44" s="20"/>
      <c r="C44" s="45"/>
      <c r="D44" s="168"/>
      <c r="E44" s="41"/>
      <c r="F44" s="41"/>
      <c r="G44" s="41"/>
      <c r="H44" s="41"/>
      <c r="I44" s="41"/>
      <c r="K44" s="20"/>
      <c r="L44" s="45"/>
      <c r="M44" s="1"/>
      <c r="N44" s="1"/>
      <c r="O44" s="169">
        <f>SUM(O18:O29)+SUM(O31:O42)</f>
        <v>117.98000000000002</v>
      </c>
    </row>
    <row r="45" spans="2:16" ht="15.75" x14ac:dyDescent="0.25">
      <c r="B45" s="356" t="s">
        <v>29</v>
      </c>
      <c r="C45" s="356"/>
      <c r="D45" s="356"/>
      <c r="E45" s="356"/>
      <c r="F45" s="356"/>
      <c r="G45" s="356"/>
      <c r="H45" s="356"/>
      <c r="I45" s="356"/>
      <c r="J45" s="356"/>
      <c r="K45" s="356"/>
      <c r="L45" s="356"/>
      <c r="M45" s="356"/>
      <c r="N45" s="79"/>
      <c r="O45" s="75"/>
      <c r="P45" s="73">
        <f>SUM(P18:P43)</f>
        <v>111</v>
      </c>
    </row>
    <row r="46" spans="2:16" ht="15" x14ac:dyDescent="0.25">
      <c r="B46" s="20"/>
      <c r="C46" s="45"/>
      <c r="D46" s="20"/>
      <c r="E46" s="45"/>
      <c r="F46" s="45"/>
      <c r="G46" s="20"/>
      <c r="I46" s="3"/>
      <c r="K46" s="20"/>
      <c r="L46" s="45"/>
      <c r="M46" s="1"/>
      <c r="N46" s="1"/>
      <c r="O46" s="86"/>
    </row>
    <row r="47" spans="2:16" ht="15" customHeight="1" x14ac:dyDescent="0.25">
      <c r="B47" s="1"/>
      <c r="C47" s="1"/>
      <c r="D47" s="1" t="s">
        <v>49</v>
      </c>
      <c r="E47" s="1" t="s">
        <v>2600</v>
      </c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2601</v>
      </c>
      <c r="E48" s="23"/>
      <c r="F48" s="23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 t="s">
        <v>2587</v>
      </c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 t="s">
        <v>2602</v>
      </c>
      <c r="E50" s="23"/>
      <c r="F50" s="23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 t="s">
        <v>1503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320" ht="8.25" customHeight="1" x14ac:dyDescent="0.2"/>
    <row r="322" ht="8.25" customHeight="1" x14ac:dyDescent="0.2"/>
    <row r="324" ht="9" customHeight="1" x14ac:dyDescent="0.2"/>
    <row r="326" ht="7.5" customHeight="1" x14ac:dyDescent="0.2"/>
    <row r="328" ht="6.75" customHeight="1" x14ac:dyDescent="0.2"/>
    <row r="330" ht="7.5" customHeight="1" x14ac:dyDescent="0.2"/>
    <row r="332" ht="9" customHeight="1" x14ac:dyDescent="0.2"/>
    <row r="334" ht="7.5" customHeight="1" x14ac:dyDescent="0.2"/>
    <row r="336" ht="8.25" customHeight="1" x14ac:dyDescent="0.2"/>
  </sheetData>
  <mergeCells count="135">
    <mergeCell ref="F12:G12"/>
    <mergeCell ref="N14:O14"/>
    <mergeCell ref="B16:C16"/>
    <mergeCell ref="D16:E16"/>
    <mergeCell ref="G16:H16"/>
    <mergeCell ref="I16:J16"/>
    <mergeCell ref="K16:L16"/>
    <mergeCell ref="I31:J31"/>
    <mergeCell ref="K31:L31"/>
    <mergeCell ref="D19:E19"/>
    <mergeCell ref="G19:H19"/>
    <mergeCell ref="I19:J19"/>
    <mergeCell ref="K19:L19"/>
    <mergeCell ref="B19:C19"/>
    <mergeCell ref="B17:C17"/>
    <mergeCell ref="B18:C18"/>
    <mergeCell ref="D18:E18"/>
    <mergeCell ref="G18:H18"/>
    <mergeCell ref="I18:J18"/>
    <mergeCell ref="K18:L18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45:M45"/>
    <mergeCell ref="B22:C22"/>
    <mergeCell ref="D22:E22"/>
    <mergeCell ref="G22:H22"/>
    <mergeCell ref="I22:J22"/>
    <mergeCell ref="K22:L22"/>
    <mergeCell ref="B35:C35"/>
    <mergeCell ref="D35:E35"/>
    <mergeCell ref="G35:H35"/>
    <mergeCell ref="I35:J35"/>
    <mergeCell ref="B32:C32"/>
    <mergeCell ref="D32:E32"/>
    <mergeCell ref="G32:H32"/>
    <mergeCell ref="I32:J32"/>
    <mergeCell ref="K32:L32"/>
    <mergeCell ref="B43:C43"/>
    <mergeCell ref="D43:E43"/>
    <mergeCell ref="G43:H43"/>
    <mergeCell ref="I43:J43"/>
    <mergeCell ref="K43:L43"/>
    <mergeCell ref="K35:L35"/>
    <mergeCell ref="B31:C31"/>
    <mergeCell ref="D31:E31"/>
    <mergeCell ref="G31:H31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33:C33"/>
    <mergeCell ref="D33:E33"/>
    <mergeCell ref="G33:H33"/>
    <mergeCell ref="I33:J33"/>
    <mergeCell ref="K33:L33"/>
    <mergeCell ref="B29:C29"/>
    <mergeCell ref="D29:E29"/>
    <mergeCell ref="G29:H29"/>
    <mergeCell ref="I29:J29"/>
    <mergeCell ref="K29:L29"/>
    <mergeCell ref="B30:C30"/>
    <mergeCell ref="B34:C34"/>
    <mergeCell ref="D34:E34"/>
    <mergeCell ref="G34:H34"/>
    <mergeCell ref="I34:J34"/>
    <mergeCell ref="K34:L34"/>
    <mergeCell ref="B37:C37"/>
    <mergeCell ref="D37:E37"/>
    <mergeCell ref="G37:H37"/>
    <mergeCell ref="I37:J37"/>
    <mergeCell ref="K37:L37"/>
    <mergeCell ref="B36:C36"/>
    <mergeCell ref="D36:E36"/>
    <mergeCell ref="G36:H36"/>
    <mergeCell ref="I36:J36"/>
    <mergeCell ref="K36:L36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2:C42"/>
    <mergeCell ref="D42:E42"/>
    <mergeCell ref="G42:H42"/>
    <mergeCell ref="I42:J42"/>
    <mergeCell ref="K42:L42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</mergeCells>
  <hyperlinks>
    <hyperlink ref="N4" r:id="rId1" xr:uid="{00000000-0004-0000-43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316"/>
  <sheetViews>
    <sheetView workbookViewId="0">
      <selection activeCell="O42" sqref="O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240331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SUM(O18:O25)+13.52</f>
        <v>44.88</v>
      </c>
      <c r="P17" s="60"/>
    </row>
    <row r="18" spans="1:16" ht="15" x14ac:dyDescent="0.25">
      <c r="A18" s="1"/>
      <c r="B18" s="375">
        <v>1</v>
      </c>
      <c r="C18" s="376"/>
      <c r="D18" s="367" t="s">
        <v>2563</v>
      </c>
      <c r="E18" s="368"/>
      <c r="F18" s="124" t="s">
        <v>2589</v>
      </c>
      <c r="G18" s="369">
        <v>4100109078</v>
      </c>
      <c r="H18" s="370"/>
      <c r="I18" s="391" t="s">
        <v>2565</v>
      </c>
      <c r="J18" s="370"/>
      <c r="K18" s="369" t="s">
        <v>1009</v>
      </c>
      <c r="L18" s="368"/>
      <c r="M18" s="7" t="s">
        <v>2373</v>
      </c>
      <c r="N18" s="8"/>
      <c r="O18" s="81">
        <v>4.4800000000000004</v>
      </c>
      <c r="P18" s="60">
        <v>4</v>
      </c>
    </row>
    <row r="19" spans="1:16" ht="15" x14ac:dyDescent="0.25">
      <c r="A19" s="1"/>
      <c r="B19" s="378">
        <v>2</v>
      </c>
      <c r="C19" s="379"/>
      <c r="D19" s="367" t="s">
        <v>2563</v>
      </c>
      <c r="E19" s="368"/>
      <c r="F19" s="124" t="s">
        <v>2589</v>
      </c>
      <c r="G19" s="369">
        <v>4100109078</v>
      </c>
      <c r="H19" s="370"/>
      <c r="I19" s="391" t="s">
        <v>2565</v>
      </c>
      <c r="J19" s="370"/>
      <c r="K19" s="369" t="s">
        <v>1009</v>
      </c>
      <c r="L19" s="368"/>
      <c r="M19" s="7" t="s">
        <v>2373</v>
      </c>
      <c r="N19" s="8"/>
      <c r="O19" s="82">
        <v>4.4800000000000004</v>
      </c>
      <c r="P19" s="60">
        <v>4</v>
      </c>
    </row>
    <row r="20" spans="1:16" ht="15" x14ac:dyDescent="0.25">
      <c r="A20" s="1"/>
      <c r="B20" s="378">
        <v>3</v>
      </c>
      <c r="C20" s="379"/>
      <c r="D20" s="367" t="s">
        <v>2563</v>
      </c>
      <c r="E20" s="368"/>
      <c r="F20" s="124" t="s">
        <v>2589</v>
      </c>
      <c r="G20" s="369">
        <v>4100109078</v>
      </c>
      <c r="H20" s="370"/>
      <c r="I20" s="391" t="s">
        <v>2565</v>
      </c>
      <c r="J20" s="370"/>
      <c r="K20" s="369" t="s">
        <v>1009</v>
      </c>
      <c r="L20" s="368"/>
      <c r="M20" s="7" t="s">
        <v>2373</v>
      </c>
      <c r="N20" s="8"/>
      <c r="O20" s="82">
        <v>4.4800000000000004</v>
      </c>
      <c r="P20" s="60">
        <v>2</v>
      </c>
    </row>
    <row r="21" spans="1:16" ht="15" x14ac:dyDescent="0.25">
      <c r="A21" s="1"/>
      <c r="B21" s="365"/>
      <c r="C21" s="366"/>
      <c r="D21" s="367" t="s">
        <v>2563</v>
      </c>
      <c r="E21" s="368"/>
      <c r="F21" s="124" t="s">
        <v>2589</v>
      </c>
      <c r="G21" s="369">
        <v>4100109078</v>
      </c>
      <c r="H21" s="370"/>
      <c r="I21" s="391" t="s">
        <v>2565</v>
      </c>
      <c r="J21" s="370"/>
      <c r="K21" s="369" t="s">
        <v>1009</v>
      </c>
      <c r="L21" s="368"/>
      <c r="M21" s="7" t="s">
        <v>404</v>
      </c>
      <c r="N21" s="8"/>
      <c r="O21" s="84"/>
      <c r="P21" s="60">
        <v>2</v>
      </c>
    </row>
    <row r="22" spans="1:16" ht="15" x14ac:dyDescent="0.25">
      <c r="A22" s="1"/>
      <c r="B22" s="378">
        <v>4</v>
      </c>
      <c r="C22" s="379"/>
      <c r="D22" s="367" t="s">
        <v>2563</v>
      </c>
      <c r="E22" s="368"/>
      <c r="F22" s="124" t="s">
        <v>2589</v>
      </c>
      <c r="G22" s="369">
        <v>4100109078</v>
      </c>
      <c r="H22" s="370"/>
      <c r="I22" s="391" t="s">
        <v>2565</v>
      </c>
      <c r="J22" s="370"/>
      <c r="K22" s="369" t="s">
        <v>1009</v>
      </c>
      <c r="L22" s="368"/>
      <c r="M22" s="7" t="s">
        <v>404</v>
      </c>
      <c r="N22" s="8"/>
      <c r="O22" s="82">
        <v>4.4800000000000004</v>
      </c>
      <c r="P22" s="60">
        <v>4</v>
      </c>
    </row>
    <row r="23" spans="1:16" ht="15" x14ac:dyDescent="0.25">
      <c r="A23" s="1"/>
      <c r="B23" s="378">
        <v>5</v>
      </c>
      <c r="C23" s="379"/>
      <c r="D23" s="367" t="s">
        <v>2563</v>
      </c>
      <c r="E23" s="368"/>
      <c r="F23" s="124" t="s">
        <v>2589</v>
      </c>
      <c r="G23" s="369">
        <v>4100109078</v>
      </c>
      <c r="H23" s="370"/>
      <c r="I23" s="391" t="s">
        <v>2565</v>
      </c>
      <c r="J23" s="370"/>
      <c r="K23" s="369" t="s">
        <v>1009</v>
      </c>
      <c r="L23" s="368"/>
      <c r="M23" s="7" t="s">
        <v>404</v>
      </c>
      <c r="N23" s="8"/>
      <c r="O23" s="82">
        <v>4.4800000000000004</v>
      </c>
      <c r="P23" s="60">
        <v>4</v>
      </c>
    </row>
    <row r="24" spans="1:16" ht="15" x14ac:dyDescent="0.25">
      <c r="A24" s="1"/>
      <c r="B24" s="378">
        <v>6</v>
      </c>
      <c r="C24" s="379"/>
      <c r="D24" s="367" t="s">
        <v>2563</v>
      </c>
      <c r="E24" s="368"/>
      <c r="F24" s="124" t="s">
        <v>2589</v>
      </c>
      <c r="G24" s="369">
        <v>4100109078</v>
      </c>
      <c r="H24" s="370"/>
      <c r="I24" s="391" t="s">
        <v>2565</v>
      </c>
      <c r="J24" s="370"/>
      <c r="K24" s="369" t="s">
        <v>1009</v>
      </c>
      <c r="L24" s="368"/>
      <c r="M24" s="7" t="s">
        <v>404</v>
      </c>
      <c r="N24" s="8"/>
      <c r="O24" s="82">
        <v>4.4800000000000004</v>
      </c>
      <c r="P24" s="60">
        <v>4</v>
      </c>
    </row>
    <row r="25" spans="1:16" ht="15" x14ac:dyDescent="0.25">
      <c r="A25" s="1"/>
      <c r="B25" s="375">
        <v>7</v>
      </c>
      <c r="C25" s="376"/>
      <c r="D25" s="367" t="s">
        <v>2563</v>
      </c>
      <c r="E25" s="368"/>
      <c r="F25" s="124" t="s">
        <v>2589</v>
      </c>
      <c r="G25" s="369">
        <v>4100109078</v>
      </c>
      <c r="H25" s="370"/>
      <c r="I25" s="391" t="s">
        <v>2565</v>
      </c>
      <c r="J25" s="370"/>
      <c r="K25" s="369" t="s">
        <v>1009</v>
      </c>
      <c r="L25" s="368"/>
      <c r="M25" s="7" t="s">
        <v>404</v>
      </c>
      <c r="N25" s="8"/>
      <c r="O25" s="81">
        <v>4.4800000000000004</v>
      </c>
      <c r="P25" s="60">
        <v>4</v>
      </c>
    </row>
    <row r="26" spans="1:16" ht="15" x14ac:dyDescent="0.25">
      <c r="A26" s="1"/>
      <c r="B26" s="76"/>
      <c r="C26" s="65"/>
      <c r="D26" s="50"/>
      <c r="E26" s="61"/>
      <c r="F26" s="61"/>
      <c r="G26" s="50"/>
      <c r="H26" s="62"/>
      <c r="I26" s="63"/>
      <c r="J26" s="62"/>
      <c r="K26" s="50"/>
      <c r="L26" s="61"/>
      <c r="M26" s="8"/>
      <c r="N26" s="8"/>
      <c r="O26" s="162"/>
      <c r="P26" s="60"/>
    </row>
    <row r="27" spans="1:16" ht="15" x14ac:dyDescent="0.25">
      <c r="A27" s="1"/>
      <c r="B27" s="76"/>
      <c r="C27" s="65"/>
      <c r="D27" s="392"/>
      <c r="E27" s="393"/>
      <c r="F27" s="393"/>
      <c r="G27" s="393"/>
      <c r="H27" s="393"/>
      <c r="I27" s="393"/>
      <c r="J27" s="62"/>
      <c r="K27" s="50"/>
      <c r="L27" s="61"/>
      <c r="M27" s="8"/>
      <c r="N27" s="8"/>
      <c r="O27" s="139">
        <f>SUM(O18:O25)</f>
        <v>31.360000000000003</v>
      </c>
      <c r="P27" s="60"/>
    </row>
    <row r="28" spans="1:16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28</v>
      </c>
    </row>
    <row r="29" spans="1:16" ht="15" x14ac:dyDescent="0.25">
      <c r="A29" s="1"/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1:16" ht="3.75" customHeight="1" x14ac:dyDescent="0.25">
      <c r="A30" s="1"/>
      <c r="B30" s="1"/>
      <c r="C30" s="1"/>
      <c r="D30" s="17"/>
      <c r="E30" s="20"/>
      <c r="F30" s="20"/>
      <c r="G30" s="20"/>
      <c r="H30" s="3"/>
      <c r="I30" s="3"/>
      <c r="J30" s="1"/>
      <c r="K30" s="1"/>
      <c r="L30" s="1"/>
      <c r="M30" s="1"/>
      <c r="N30" s="1"/>
      <c r="O30" s="1"/>
    </row>
    <row r="31" spans="1:16" ht="15" customHeight="1" x14ac:dyDescent="0.25">
      <c r="A31" s="1"/>
      <c r="B31" s="1"/>
      <c r="C31" s="1"/>
      <c r="D31" s="1" t="s">
        <v>49</v>
      </c>
      <c r="E31" s="1" t="s">
        <v>2598</v>
      </c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2599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227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2590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1466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300" ht="8.25" customHeight="1" x14ac:dyDescent="0.2"/>
    <row r="302" ht="8.25" customHeight="1" x14ac:dyDescent="0.2"/>
    <row r="304" ht="9" customHeight="1" x14ac:dyDescent="0.2"/>
    <row r="306" ht="7.5" customHeight="1" x14ac:dyDescent="0.2"/>
    <row r="308" ht="6.75" customHeight="1" x14ac:dyDescent="0.2"/>
    <row r="310" ht="7.5" customHeight="1" x14ac:dyDescent="0.2"/>
    <row r="312" ht="9" customHeight="1" x14ac:dyDescent="0.2"/>
    <row r="314" ht="7.5" customHeight="1" x14ac:dyDescent="0.2"/>
    <row r="316" ht="8.25" customHeight="1" x14ac:dyDescent="0.2"/>
  </sheetData>
  <mergeCells count="52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D27:I27"/>
    <mergeCell ref="B28:M28"/>
    <mergeCell ref="B25:C25"/>
    <mergeCell ref="D25:E25"/>
    <mergeCell ref="G25:H25"/>
    <mergeCell ref="I25:J25"/>
    <mergeCell ref="K25:L25"/>
  </mergeCells>
  <hyperlinks>
    <hyperlink ref="N4" r:id="rId1" xr:uid="{00000000-0004-0000-44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313"/>
  <sheetViews>
    <sheetView workbookViewId="0">
      <selection activeCell="I32" sqref="I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2591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240330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customHeight="1" x14ac:dyDescent="0.25">
      <c r="B18" s="375">
        <v>1</v>
      </c>
      <c r="C18" s="376"/>
      <c r="D18" s="367" t="s">
        <v>2563</v>
      </c>
      <c r="E18" s="368"/>
      <c r="F18" s="190" t="s">
        <v>2592</v>
      </c>
      <c r="G18" s="369">
        <v>4100109049</v>
      </c>
      <c r="H18" s="370"/>
      <c r="I18" s="391" t="s">
        <v>2565</v>
      </c>
      <c r="J18" s="370"/>
      <c r="K18" s="369" t="s">
        <v>76</v>
      </c>
      <c r="L18" s="368"/>
      <c r="M18" s="7" t="s">
        <v>2373</v>
      </c>
      <c r="N18" s="11"/>
      <c r="O18" s="81">
        <v>4.4800000000000004</v>
      </c>
      <c r="P18" s="60">
        <v>4</v>
      </c>
    </row>
    <row r="19" spans="1:16" ht="15" customHeight="1" x14ac:dyDescent="0.25">
      <c r="B19" s="375">
        <v>2</v>
      </c>
      <c r="C19" s="376"/>
      <c r="D19" s="367" t="s">
        <v>2563</v>
      </c>
      <c r="E19" s="368"/>
      <c r="F19" s="190" t="s">
        <v>2592</v>
      </c>
      <c r="G19" s="369">
        <v>4100109049</v>
      </c>
      <c r="H19" s="370"/>
      <c r="I19" s="391" t="s">
        <v>2565</v>
      </c>
      <c r="J19" s="370"/>
      <c r="K19" s="369" t="s">
        <v>76</v>
      </c>
      <c r="L19" s="368"/>
      <c r="M19" s="7" t="s">
        <v>2373</v>
      </c>
      <c r="N19" s="11"/>
      <c r="O19" s="81">
        <v>4.4800000000000004</v>
      </c>
      <c r="P19" s="60">
        <v>4</v>
      </c>
    </row>
    <row r="20" spans="1:16" ht="15" customHeight="1" x14ac:dyDescent="0.25">
      <c r="B20" s="375">
        <v>3</v>
      </c>
      <c r="C20" s="376"/>
      <c r="D20" s="367" t="s">
        <v>2563</v>
      </c>
      <c r="E20" s="368"/>
      <c r="F20" s="190" t="s">
        <v>2592</v>
      </c>
      <c r="G20" s="369">
        <v>4100109049</v>
      </c>
      <c r="H20" s="370"/>
      <c r="I20" s="391" t="s">
        <v>2565</v>
      </c>
      <c r="J20" s="370"/>
      <c r="K20" s="369" t="s">
        <v>76</v>
      </c>
      <c r="L20" s="368"/>
      <c r="M20" s="7" t="s">
        <v>2373</v>
      </c>
      <c r="N20" s="11"/>
      <c r="O20" s="81">
        <v>4.4800000000000004</v>
      </c>
      <c r="P20" s="60">
        <v>4</v>
      </c>
    </row>
    <row r="21" spans="1:16" ht="15" customHeight="1" x14ac:dyDescent="0.25">
      <c r="B21" s="375">
        <v>4</v>
      </c>
      <c r="C21" s="376"/>
      <c r="D21" s="367" t="s">
        <v>2563</v>
      </c>
      <c r="E21" s="368"/>
      <c r="F21" s="190" t="s">
        <v>2592</v>
      </c>
      <c r="G21" s="369">
        <v>4100109049</v>
      </c>
      <c r="H21" s="370"/>
      <c r="I21" s="391" t="s">
        <v>2565</v>
      </c>
      <c r="J21" s="370"/>
      <c r="K21" s="369" t="s">
        <v>76</v>
      </c>
      <c r="L21" s="368"/>
      <c r="M21" s="7" t="s">
        <v>2373</v>
      </c>
      <c r="N21" s="11"/>
      <c r="O21" s="81">
        <v>3.04</v>
      </c>
      <c r="P21" s="60">
        <v>2</v>
      </c>
    </row>
    <row r="22" spans="1:16" ht="15" x14ac:dyDescent="0.25">
      <c r="A22" s="1"/>
      <c r="B22" s="365"/>
      <c r="C22" s="366"/>
      <c r="D22" s="367"/>
      <c r="E22" s="368"/>
      <c r="F22" s="122"/>
      <c r="G22" s="369"/>
      <c r="H22" s="370"/>
      <c r="I22" s="391"/>
      <c r="J22" s="370"/>
      <c r="K22" s="369"/>
      <c r="L22" s="368"/>
      <c r="M22" s="7"/>
      <c r="N22" s="11"/>
      <c r="O22" s="84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16.48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14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23"/>
      <c r="F27" s="1" t="s">
        <v>2597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456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457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37"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24:M24"/>
    <mergeCell ref="B22:C22"/>
    <mergeCell ref="D22:E22"/>
    <mergeCell ref="G22:H22"/>
    <mergeCell ref="I22:J22"/>
    <mergeCell ref="K22:L22"/>
    <mergeCell ref="D23:I23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B1:P339"/>
  <sheetViews>
    <sheetView topLeftCell="A13" workbookViewId="0">
      <selection activeCell="G47" sqref="G47:H4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1.85546875" customWidth="1"/>
    <col min="6" max="6" width="20.1406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240318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SUM(O18:O29)+15.22</f>
        <v>69.680000000000007</v>
      </c>
      <c r="P17" s="60"/>
    </row>
    <row r="18" spans="2:16" ht="15" customHeight="1" x14ac:dyDescent="0.25">
      <c r="B18" s="375">
        <v>1</v>
      </c>
      <c r="C18" s="376"/>
      <c r="D18" s="351" t="s">
        <v>2563</v>
      </c>
      <c r="E18" s="352"/>
      <c r="F18" s="190" t="s">
        <v>2582</v>
      </c>
      <c r="G18" s="355">
        <v>4100109057</v>
      </c>
      <c r="H18" s="354"/>
      <c r="I18" s="353" t="s">
        <v>2565</v>
      </c>
      <c r="J18" s="354"/>
      <c r="K18" s="355" t="s">
        <v>25</v>
      </c>
      <c r="L18" s="352"/>
      <c r="M18" s="27" t="s">
        <v>387</v>
      </c>
      <c r="N18" s="24"/>
      <c r="O18" s="81">
        <v>4.5999999999999996</v>
      </c>
      <c r="P18" s="109">
        <v>4</v>
      </c>
    </row>
    <row r="19" spans="2:16" ht="15" customHeight="1" x14ac:dyDescent="0.25">
      <c r="B19" s="375">
        <v>2</v>
      </c>
      <c r="C19" s="376"/>
      <c r="D19" s="351" t="s">
        <v>2563</v>
      </c>
      <c r="E19" s="352"/>
      <c r="F19" s="190" t="s">
        <v>2582</v>
      </c>
      <c r="G19" s="355">
        <v>4100109057</v>
      </c>
      <c r="H19" s="354"/>
      <c r="I19" s="353" t="s">
        <v>2565</v>
      </c>
      <c r="J19" s="354"/>
      <c r="K19" s="355" t="s">
        <v>25</v>
      </c>
      <c r="L19" s="352"/>
      <c r="M19" s="27" t="s">
        <v>387</v>
      </c>
      <c r="N19" s="24"/>
      <c r="O19" s="81">
        <v>4.5999999999999996</v>
      </c>
      <c r="P19" s="109">
        <v>4</v>
      </c>
    </row>
    <row r="20" spans="2:16" ht="15" customHeight="1" x14ac:dyDescent="0.25">
      <c r="B20" s="375">
        <v>3</v>
      </c>
      <c r="C20" s="376"/>
      <c r="D20" s="351" t="s">
        <v>2563</v>
      </c>
      <c r="E20" s="352"/>
      <c r="F20" s="190" t="s">
        <v>2582</v>
      </c>
      <c r="G20" s="355">
        <v>4100109057</v>
      </c>
      <c r="H20" s="354"/>
      <c r="I20" s="353" t="s">
        <v>2565</v>
      </c>
      <c r="J20" s="354"/>
      <c r="K20" s="355" t="s">
        <v>25</v>
      </c>
      <c r="L20" s="352"/>
      <c r="M20" s="27" t="s">
        <v>387</v>
      </c>
      <c r="N20" s="24"/>
      <c r="O20" s="81">
        <v>4.5999999999999996</v>
      </c>
      <c r="P20" s="109">
        <v>4</v>
      </c>
    </row>
    <row r="21" spans="2:16" ht="15" customHeight="1" x14ac:dyDescent="0.25">
      <c r="B21" s="375">
        <v>4</v>
      </c>
      <c r="C21" s="376"/>
      <c r="D21" s="351" t="s">
        <v>2563</v>
      </c>
      <c r="E21" s="352"/>
      <c r="F21" s="190" t="s">
        <v>2582</v>
      </c>
      <c r="G21" s="355">
        <v>4100109057</v>
      </c>
      <c r="H21" s="354"/>
      <c r="I21" s="353" t="s">
        <v>2565</v>
      </c>
      <c r="J21" s="354"/>
      <c r="K21" s="355" t="s">
        <v>25</v>
      </c>
      <c r="L21" s="352"/>
      <c r="M21" s="27" t="s">
        <v>387</v>
      </c>
      <c r="N21" s="24"/>
      <c r="O21" s="81">
        <v>4.5999999999999996</v>
      </c>
      <c r="P21" s="109">
        <v>4</v>
      </c>
    </row>
    <row r="22" spans="2:16" ht="15" customHeight="1" x14ac:dyDescent="0.25">
      <c r="B22" s="375">
        <v>5</v>
      </c>
      <c r="C22" s="376"/>
      <c r="D22" s="351" t="s">
        <v>2563</v>
      </c>
      <c r="E22" s="352"/>
      <c r="F22" s="190" t="s">
        <v>2582</v>
      </c>
      <c r="G22" s="355">
        <v>4100109057</v>
      </c>
      <c r="H22" s="354"/>
      <c r="I22" s="353" t="s">
        <v>2565</v>
      </c>
      <c r="J22" s="354"/>
      <c r="K22" s="355" t="s">
        <v>25</v>
      </c>
      <c r="L22" s="352"/>
      <c r="M22" s="27" t="s">
        <v>387</v>
      </c>
      <c r="N22" s="24"/>
      <c r="O22" s="81">
        <v>4.5999999999999996</v>
      </c>
      <c r="P22" s="109">
        <v>4</v>
      </c>
    </row>
    <row r="23" spans="2:16" ht="15" customHeight="1" x14ac:dyDescent="0.25">
      <c r="B23" s="375">
        <v>6</v>
      </c>
      <c r="C23" s="376"/>
      <c r="D23" s="351" t="s">
        <v>2563</v>
      </c>
      <c r="E23" s="352"/>
      <c r="F23" s="190" t="s">
        <v>2582</v>
      </c>
      <c r="G23" s="355">
        <v>4100109057</v>
      </c>
      <c r="H23" s="354"/>
      <c r="I23" s="353" t="s">
        <v>2565</v>
      </c>
      <c r="J23" s="354"/>
      <c r="K23" s="355" t="s">
        <v>25</v>
      </c>
      <c r="L23" s="352"/>
      <c r="M23" s="27" t="s">
        <v>387</v>
      </c>
      <c r="N23" s="24"/>
      <c r="O23" s="81">
        <v>4.5999999999999996</v>
      </c>
      <c r="P23" s="109">
        <v>4</v>
      </c>
    </row>
    <row r="24" spans="2:16" ht="15" customHeight="1" x14ac:dyDescent="0.25">
      <c r="B24" s="375">
        <v>7</v>
      </c>
      <c r="C24" s="376"/>
      <c r="D24" s="351" t="s">
        <v>2563</v>
      </c>
      <c r="E24" s="352"/>
      <c r="F24" s="190" t="s">
        <v>2582</v>
      </c>
      <c r="G24" s="355">
        <v>4100109057</v>
      </c>
      <c r="H24" s="354"/>
      <c r="I24" s="353" t="s">
        <v>2565</v>
      </c>
      <c r="J24" s="354"/>
      <c r="K24" s="355" t="s">
        <v>25</v>
      </c>
      <c r="L24" s="352"/>
      <c r="M24" s="27" t="s">
        <v>387</v>
      </c>
      <c r="N24" s="24"/>
      <c r="O24" s="81">
        <v>4.5999999999999996</v>
      </c>
      <c r="P24" s="109">
        <v>4</v>
      </c>
    </row>
    <row r="25" spans="2:16" ht="15" customHeight="1" x14ac:dyDescent="0.25">
      <c r="B25" s="375">
        <v>8</v>
      </c>
      <c r="C25" s="376"/>
      <c r="D25" s="351" t="s">
        <v>2563</v>
      </c>
      <c r="E25" s="352"/>
      <c r="F25" s="190" t="s">
        <v>2582</v>
      </c>
      <c r="G25" s="355">
        <v>4100109057</v>
      </c>
      <c r="H25" s="354"/>
      <c r="I25" s="353" t="s">
        <v>2565</v>
      </c>
      <c r="J25" s="354"/>
      <c r="K25" s="355" t="s">
        <v>25</v>
      </c>
      <c r="L25" s="352"/>
      <c r="M25" s="27" t="s">
        <v>387</v>
      </c>
      <c r="N25" s="24"/>
      <c r="O25" s="81">
        <v>4.5999999999999996</v>
      </c>
      <c r="P25" s="109">
        <v>4</v>
      </c>
    </row>
    <row r="26" spans="2:16" ht="15" customHeight="1" x14ac:dyDescent="0.25">
      <c r="B26" s="375">
        <v>9</v>
      </c>
      <c r="C26" s="376"/>
      <c r="D26" s="351" t="s">
        <v>2563</v>
      </c>
      <c r="E26" s="352"/>
      <c r="F26" s="190" t="s">
        <v>2582</v>
      </c>
      <c r="G26" s="355">
        <v>4100109057</v>
      </c>
      <c r="H26" s="354"/>
      <c r="I26" s="353" t="s">
        <v>2565</v>
      </c>
      <c r="J26" s="354"/>
      <c r="K26" s="355" t="s">
        <v>25</v>
      </c>
      <c r="L26" s="352"/>
      <c r="M26" s="27" t="s">
        <v>387</v>
      </c>
      <c r="N26" s="24"/>
      <c r="O26" s="81">
        <v>4.5999999999999996</v>
      </c>
      <c r="P26" s="109">
        <v>4</v>
      </c>
    </row>
    <row r="27" spans="2:16" ht="15" customHeight="1" x14ac:dyDescent="0.25">
      <c r="B27" s="375">
        <v>10</v>
      </c>
      <c r="C27" s="376"/>
      <c r="D27" s="351" t="s">
        <v>2563</v>
      </c>
      <c r="E27" s="352"/>
      <c r="F27" s="190" t="s">
        <v>2582</v>
      </c>
      <c r="G27" s="355">
        <v>4100109057</v>
      </c>
      <c r="H27" s="354"/>
      <c r="I27" s="353" t="s">
        <v>2565</v>
      </c>
      <c r="J27" s="354"/>
      <c r="K27" s="355" t="s">
        <v>25</v>
      </c>
      <c r="L27" s="352"/>
      <c r="M27" s="27" t="s">
        <v>387</v>
      </c>
      <c r="N27" s="24"/>
      <c r="O27" s="81">
        <v>4.5999999999999996</v>
      </c>
      <c r="P27" s="109">
        <v>4</v>
      </c>
    </row>
    <row r="28" spans="2:16" ht="15" customHeight="1" x14ac:dyDescent="0.25">
      <c r="B28" s="375">
        <v>11</v>
      </c>
      <c r="C28" s="376"/>
      <c r="D28" s="351" t="s">
        <v>2563</v>
      </c>
      <c r="E28" s="352"/>
      <c r="F28" s="190" t="s">
        <v>2582</v>
      </c>
      <c r="G28" s="355">
        <v>4100109057</v>
      </c>
      <c r="H28" s="354"/>
      <c r="I28" s="353" t="s">
        <v>2565</v>
      </c>
      <c r="J28" s="354"/>
      <c r="K28" s="355" t="s">
        <v>25</v>
      </c>
      <c r="L28" s="352"/>
      <c r="M28" s="27" t="s">
        <v>387</v>
      </c>
      <c r="N28" s="24"/>
      <c r="O28" s="81">
        <v>4.5999999999999996</v>
      </c>
      <c r="P28" s="109">
        <v>4</v>
      </c>
    </row>
    <row r="29" spans="2:16" ht="15" customHeight="1" x14ac:dyDescent="0.25">
      <c r="B29" s="375">
        <v>12</v>
      </c>
      <c r="C29" s="376"/>
      <c r="D29" s="351" t="s">
        <v>2563</v>
      </c>
      <c r="E29" s="352"/>
      <c r="F29" s="190" t="s">
        <v>2588</v>
      </c>
      <c r="G29" s="355">
        <v>4100109095</v>
      </c>
      <c r="H29" s="354"/>
      <c r="I29" s="353" t="s">
        <v>2565</v>
      </c>
      <c r="J29" s="354"/>
      <c r="K29" s="355" t="s">
        <v>1735</v>
      </c>
      <c r="L29" s="352"/>
      <c r="M29" s="27" t="s">
        <v>387</v>
      </c>
      <c r="N29" s="24"/>
      <c r="O29" s="81">
        <v>3.86</v>
      </c>
      <c r="P29" s="109">
        <v>3</v>
      </c>
    </row>
    <row r="30" spans="2:16" ht="15" x14ac:dyDescent="0.25">
      <c r="B30" s="373" t="s">
        <v>37</v>
      </c>
      <c r="C30" s="374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64">
        <f>SUM(O31:O46)+18</f>
        <v>85.02000000000001</v>
      </c>
      <c r="P30" s="60"/>
    </row>
    <row r="31" spans="2:16" ht="15" customHeight="1" x14ac:dyDescent="0.25">
      <c r="B31" s="375">
        <v>13</v>
      </c>
      <c r="C31" s="376"/>
      <c r="D31" s="351" t="s">
        <v>2563</v>
      </c>
      <c r="E31" s="352"/>
      <c r="F31" s="190" t="s">
        <v>2582</v>
      </c>
      <c r="G31" s="355">
        <v>4100109057</v>
      </c>
      <c r="H31" s="354"/>
      <c r="I31" s="353" t="s">
        <v>2565</v>
      </c>
      <c r="J31" s="354"/>
      <c r="K31" s="355" t="s">
        <v>25</v>
      </c>
      <c r="L31" s="352"/>
      <c r="M31" s="27" t="s">
        <v>404</v>
      </c>
      <c r="N31" s="24"/>
      <c r="O31" s="81">
        <v>4.5999999999999996</v>
      </c>
      <c r="P31" s="109">
        <v>4</v>
      </c>
    </row>
    <row r="32" spans="2:16" ht="15" customHeight="1" x14ac:dyDescent="0.25">
      <c r="B32" s="375">
        <v>14</v>
      </c>
      <c r="C32" s="376"/>
      <c r="D32" s="351" t="s">
        <v>2563</v>
      </c>
      <c r="E32" s="352"/>
      <c r="F32" s="190" t="s">
        <v>2582</v>
      </c>
      <c r="G32" s="355">
        <v>4100109057</v>
      </c>
      <c r="H32" s="354"/>
      <c r="I32" s="353" t="s">
        <v>2565</v>
      </c>
      <c r="J32" s="354"/>
      <c r="K32" s="355" t="s">
        <v>25</v>
      </c>
      <c r="L32" s="352"/>
      <c r="M32" s="27" t="s">
        <v>404</v>
      </c>
      <c r="N32" s="24"/>
      <c r="O32" s="81">
        <v>4.5999999999999996</v>
      </c>
      <c r="P32" s="109">
        <v>4</v>
      </c>
    </row>
    <row r="33" spans="2:16" ht="15" customHeight="1" x14ac:dyDescent="0.25">
      <c r="B33" s="375">
        <v>15</v>
      </c>
      <c r="C33" s="376"/>
      <c r="D33" s="351" t="s">
        <v>2563</v>
      </c>
      <c r="E33" s="352"/>
      <c r="F33" s="190" t="s">
        <v>2582</v>
      </c>
      <c r="G33" s="355">
        <v>4100109057</v>
      </c>
      <c r="H33" s="354"/>
      <c r="I33" s="353" t="s">
        <v>2565</v>
      </c>
      <c r="J33" s="354"/>
      <c r="K33" s="355" t="s">
        <v>25</v>
      </c>
      <c r="L33" s="352"/>
      <c r="M33" s="27" t="s">
        <v>404</v>
      </c>
      <c r="N33" s="24"/>
      <c r="O33" s="81">
        <v>4.5999999999999996</v>
      </c>
      <c r="P33" s="109">
        <v>4</v>
      </c>
    </row>
    <row r="34" spans="2:16" ht="15" customHeight="1" x14ac:dyDescent="0.25">
      <c r="B34" s="375">
        <v>16</v>
      </c>
      <c r="C34" s="376"/>
      <c r="D34" s="351" t="s">
        <v>2563</v>
      </c>
      <c r="E34" s="352"/>
      <c r="F34" s="190" t="s">
        <v>2582</v>
      </c>
      <c r="G34" s="355">
        <v>4100109057</v>
      </c>
      <c r="H34" s="354"/>
      <c r="I34" s="353" t="s">
        <v>2565</v>
      </c>
      <c r="J34" s="354"/>
      <c r="K34" s="355" t="s">
        <v>25</v>
      </c>
      <c r="L34" s="352"/>
      <c r="M34" s="27" t="s">
        <v>404</v>
      </c>
      <c r="N34" s="24"/>
      <c r="O34" s="81">
        <v>4.5999999999999996</v>
      </c>
      <c r="P34" s="109">
        <v>4</v>
      </c>
    </row>
    <row r="35" spans="2:16" ht="15" customHeight="1" x14ac:dyDescent="0.25">
      <c r="B35" s="375">
        <v>17</v>
      </c>
      <c r="C35" s="376"/>
      <c r="D35" s="351" t="s">
        <v>2563</v>
      </c>
      <c r="E35" s="352"/>
      <c r="F35" s="190" t="s">
        <v>2582</v>
      </c>
      <c r="G35" s="355">
        <v>4100109057</v>
      </c>
      <c r="H35" s="354"/>
      <c r="I35" s="353" t="s">
        <v>2565</v>
      </c>
      <c r="J35" s="354"/>
      <c r="K35" s="355" t="s">
        <v>25</v>
      </c>
      <c r="L35" s="352"/>
      <c r="M35" s="27" t="s">
        <v>404</v>
      </c>
      <c r="N35" s="24"/>
      <c r="O35" s="81">
        <v>4.5999999999999996</v>
      </c>
      <c r="P35" s="109">
        <v>4</v>
      </c>
    </row>
    <row r="36" spans="2:16" ht="15" customHeight="1" x14ac:dyDescent="0.25">
      <c r="B36" s="375">
        <v>18</v>
      </c>
      <c r="C36" s="376"/>
      <c r="D36" s="351" t="s">
        <v>2563</v>
      </c>
      <c r="E36" s="352"/>
      <c r="F36" s="190" t="s">
        <v>2582</v>
      </c>
      <c r="G36" s="355">
        <v>4100109057</v>
      </c>
      <c r="H36" s="354"/>
      <c r="I36" s="353" t="s">
        <v>2565</v>
      </c>
      <c r="J36" s="354"/>
      <c r="K36" s="355" t="s">
        <v>25</v>
      </c>
      <c r="L36" s="352"/>
      <c r="M36" s="27" t="s">
        <v>404</v>
      </c>
      <c r="N36" s="24"/>
      <c r="O36" s="81">
        <v>4.5999999999999996</v>
      </c>
      <c r="P36" s="109">
        <v>4</v>
      </c>
    </row>
    <row r="37" spans="2:16" ht="15" customHeight="1" x14ac:dyDescent="0.25">
      <c r="B37" s="375">
        <v>19</v>
      </c>
      <c r="C37" s="376"/>
      <c r="D37" s="351" t="s">
        <v>2563</v>
      </c>
      <c r="E37" s="352"/>
      <c r="F37" s="190" t="s">
        <v>2582</v>
      </c>
      <c r="G37" s="355">
        <v>4100109057</v>
      </c>
      <c r="H37" s="354"/>
      <c r="I37" s="353" t="s">
        <v>2565</v>
      </c>
      <c r="J37" s="354"/>
      <c r="K37" s="355" t="s">
        <v>25</v>
      </c>
      <c r="L37" s="352"/>
      <c r="M37" s="27" t="s">
        <v>404</v>
      </c>
      <c r="N37" s="24"/>
      <c r="O37" s="81">
        <v>4.5999999999999996</v>
      </c>
      <c r="P37" s="109">
        <v>4</v>
      </c>
    </row>
    <row r="38" spans="2:16" ht="15" customHeight="1" x14ac:dyDescent="0.25">
      <c r="B38" s="375">
        <v>20</v>
      </c>
      <c r="C38" s="376"/>
      <c r="D38" s="351" t="s">
        <v>2563</v>
      </c>
      <c r="E38" s="352"/>
      <c r="F38" s="190" t="s">
        <v>2582</v>
      </c>
      <c r="G38" s="355">
        <v>4100109057</v>
      </c>
      <c r="H38" s="354"/>
      <c r="I38" s="353" t="s">
        <v>2565</v>
      </c>
      <c r="J38" s="354"/>
      <c r="K38" s="355" t="s">
        <v>25</v>
      </c>
      <c r="L38" s="352"/>
      <c r="M38" s="27" t="s">
        <v>404</v>
      </c>
      <c r="N38" s="24"/>
      <c r="O38" s="81">
        <v>4.5999999999999996</v>
      </c>
      <c r="P38" s="109">
        <v>4</v>
      </c>
    </row>
    <row r="39" spans="2:16" ht="15" customHeight="1" x14ac:dyDescent="0.25">
      <c r="B39" s="375">
        <v>21</v>
      </c>
      <c r="C39" s="376"/>
      <c r="D39" s="351" t="s">
        <v>2563</v>
      </c>
      <c r="E39" s="352"/>
      <c r="F39" s="190" t="s">
        <v>2582</v>
      </c>
      <c r="G39" s="355">
        <v>4100109057</v>
      </c>
      <c r="H39" s="354"/>
      <c r="I39" s="353" t="s">
        <v>2565</v>
      </c>
      <c r="J39" s="354"/>
      <c r="K39" s="355" t="s">
        <v>25</v>
      </c>
      <c r="L39" s="352"/>
      <c r="M39" s="27" t="s">
        <v>404</v>
      </c>
      <c r="N39" s="24"/>
      <c r="O39" s="81">
        <v>4.5999999999999996</v>
      </c>
      <c r="P39" s="109">
        <v>4</v>
      </c>
    </row>
    <row r="40" spans="2:16" ht="15" customHeight="1" x14ac:dyDescent="0.25">
      <c r="B40" s="375">
        <v>22</v>
      </c>
      <c r="C40" s="376"/>
      <c r="D40" s="351" t="s">
        <v>2563</v>
      </c>
      <c r="E40" s="352"/>
      <c r="F40" s="190" t="s">
        <v>2582</v>
      </c>
      <c r="G40" s="355">
        <v>4100109057</v>
      </c>
      <c r="H40" s="354"/>
      <c r="I40" s="353" t="s">
        <v>2565</v>
      </c>
      <c r="J40" s="354"/>
      <c r="K40" s="355" t="s">
        <v>25</v>
      </c>
      <c r="L40" s="352"/>
      <c r="M40" s="27" t="s">
        <v>404</v>
      </c>
      <c r="N40" s="24"/>
      <c r="O40" s="81">
        <v>4.5999999999999996</v>
      </c>
      <c r="P40" s="109">
        <v>4</v>
      </c>
    </row>
    <row r="41" spans="2:16" ht="15" customHeight="1" x14ac:dyDescent="0.25">
      <c r="B41" s="375">
        <v>23</v>
      </c>
      <c r="C41" s="376"/>
      <c r="D41" s="351" t="s">
        <v>2571</v>
      </c>
      <c r="E41" s="352"/>
      <c r="F41" s="190" t="s">
        <v>2582</v>
      </c>
      <c r="G41" s="355">
        <v>4100109062</v>
      </c>
      <c r="H41" s="354"/>
      <c r="I41" s="353" t="s">
        <v>2572</v>
      </c>
      <c r="J41" s="354"/>
      <c r="K41" s="355" t="s">
        <v>25</v>
      </c>
      <c r="L41" s="352"/>
      <c r="M41" s="27" t="s">
        <v>387</v>
      </c>
      <c r="N41" s="24"/>
      <c r="O41" s="81">
        <v>5.56</v>
      </c>
      <c r="P41" s="109">
        <v>9</v>
      </c>
    </row>
    <row r="42" spans="2:16" ht="15" customHeight="1" x14ac:dyDescent="0.25">
      <c r="B42" s="375">
        <v>24</v>
      </c>
      <c r="C42" s="376"/>
      <c r="D42" s="351" t="s">
        <v>2571</v>
      </c>
      <c r="E42" s="352"/>
      <c r="F42" s="190" t="s">
        <v>2582</v>
      </c>
      <c r="G42" s="355">
        <v>4100109062</v>
      </c>
      <c r="H42" s="354"/>
      <c r="I42" s="353" t="s">
        <v>2572</v>
      </c>
      <c r="J42" s="354"/>
      <c r="K42" s="355" t="s">
        <v>25</v>
      </c>
      <c r="L42" s="352"/>
      <c r="M42" s="27" t="s">
        <v>387</v>
      </c>
      <c r="N42" s="24"/>
      <c r="O42" s="81">
        <v>5.56</v>
      </c>
      <c r="P42" s="109">
        <v>9</v>
      </c>
    </row>
    <row r="43" spans="2:16" ht="15" customHeight="1" x14ac:dyDescent="0.25">
      <c r="B43" s="378">
        <v>25</v>
      </c>
      <c r="C43" s="379"/>
      <c r="D43" s="351" t="s">
        <v>2571</v>
      </c>
      <c r="E43" s="352"/>
      <c r="F43" s="190" t="s">
        <v>2582</v>
      </c>
      <c r="G43" s="355">
        <v>4100109062</v>
      </c>
      <c r="H43" s="354"/>
      <c r="I43" s="353" t="s">
        <v>2572</v>
      </c>
      <c r="J43" s="354"/>
      <c r="K43" s="355" t="s">
        <v>25</v>
      </c>
      <c r="L43" s="352"/>
      <c r="M43" s="27" t="s">
        <v>387</v>
      </c>
      <c r="N43" s="24"/>
      <c r="O43" s="82">
        <v>5.56</v>
      </c>
      <c r="P43" s="109">
        <v>9</v>
      </c>
    </row>
    <row r="44" spans="2:16" ht="15" customHeight="1" x14ac:dyDescent="0.25">
      <c r="B44" s="378">
        <v>26</v>
      </c>
      <c r="C44" s="379"/>
      <c r="D44" s="411" t="s">
        <v>2571</v>
      </c>
      <c r="E44" s="412"/>
      <c r="F44" s="215" t="s">
        <v>2582</v>
      </c>
      <c r="G44" s="415">
        <v>4100109062</v>
      </c>
      <c r="H44" s="414"/>
      <c r="I44" s="413" t="s">
        <v>2572</v>
      </c>
      <c r="J44" s="414"/>
      <c r="K44" s="415" t="s">
        <v>25</v>
      </c>
      <c r="L44" s="412"/>
      <c r="M44" s="21" t="s">
        <v>387</v>
      </c>
      <c r="N44" s="24"/>
      <c r="O44" s="82">
        <v>4.34</v>
      </c>
      <c r="P44" s="109">
        <v>5</v>
      </c>
    </row>
    <row r="45" spans="2:16" ht="15" customHeight="1" x14ac:dyDescent="0.25">
      <c r="B45" s="40"/>
      <c r="C45" s="36"/>
      <c r="D45" s="392" t="s">
        <v>2583</v>
      </c>
      <c r="E45" s="426"/>
      <c r="F45" s="426"/>
      <c r="G45" s="426"/>
      <c r="H45" s="426"/>
      <c r="I45" s="426"/>
      <c r="J45" s="426"/>
      <c r="K45" s="426"/>
      <c r="L45" s="426"/>
      <c r="M45" s="359"/>
      <c r="N45" s="26"/>
      <c r="O45" s="83"/>
      <c r="P45" s="109"/>
    </row>
    <row r="46" spans="2:16" ht="15" customHeight="1" x14ac:dyDescent="0.25">
      <c r="B46" s="365"/>
      <c r="C46" s="366"/>
      <c r="D46" s="369" t="s">
        <v>2571</v>
      </c>
      <c r="E46" s="368"/>
      <c r="F46" s="190" t="s">
        <v>2582</v>
      </c>
      <c r="G46" s="369">
        <v>4100109063</v>
      </c>
      <c r="H46" s="370"/>
      <c r="I46" s="391" t="s">
        <v>2572</v>
      </c>
      <c r="J46" s="370"/>
      <c r="K46" s="369" t="s">
        <v>25</v>
      </c>
      <c r="L46" s="368"/>
      <c r="M46" s="7" t="s">
        <v>387</v>
      </c>
      <c r="N46" s="24"/>
      <c r="O46" s="84"/>
      <c r="P46" s="109">
        <v>2</v>
      </c>
    </row>
    <row r="47" spans="2:16" ht="15" customHeight="1" x14ac:dyDescent="0.25">
      <c r="B47" s="365"/>
      <c r="C47" s="366"/>
      <c r="D47" s="351"/>
      <c r="E47" s="352"/>
      <c r="F47" s="214"/>
      <c r="G47" s="355"/>
      <c r="H47" s="354"/>
      <c r="I47" s="353"/>
      <c r="J47" s="354"/>
      <c r="K47" s="355"/>
      <c r="L47" s="352"/>
      <c r="M47" s="27"/>
      <c r="N47" s="24"/>
      <c r="O47" s="84"/>
      <c r="P47" s="109"/>
    </row>
    <row r="48" spans="2:16" ht="15" x14ac:dyDescent="0.25">
      <c r="B48" s="20"/>
      <c r="C48" s="45"/>
      <c r="D48" s="168"/>
      <c r="E48" s="41"/>
      <c r="F48" s="41"/>
      <c r="G48" s="41"/>
      <c r="H48" s="41"/>
      <c r="I48" s="41"/>
      <c r="K48" s="20"/>
      <c r="L48" s="45"/>
      <c r="M48" s="1"/>
      <c r="N48" s="1"/>
      <c r="O48" s="169">
        <f>SUM(O18:O29)+SUM(O31:O47)</f>
        <v>121.48000000000002</v>
      </c>
    </row>
    <row r="49" spans="2:16" ht="15.75" x14ac:dyDescent="0.25">
      <c r="B49" s="356" t="s">
        <v>29</v>
      </c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79"/>
      <c r="O49" s="75"/>
      <c r="P49" s="73">
        <f>SUM(P18:P47)</f>
        <v>121</v>
      </c>
    </row>
    <row r="50" spans="2:16" ht="15" x14ac:dyDescent="0.25">
      <c r="B50" s="20"/>
      <c r="C50" s="45"/>
      <c r="D50" s="20"/>
      <c r="E50" s="45"/>
      <c r="F50" s="45"/>
      <c r="G50" s="20"/>
      <c r="I50" s="3"/>
      <c r="K50" s="20"/>
      <c r="L50" s="45"/>
      <c r="M50" s="1"/>
      <c r="N50" s="1"/>
      <c r="O50" s="86"/>
    </row>
    <row r="51" spans="2:16" ht="15" customHeight="1" x14ac:dyDescent="0.25">
      <c r="B51" s="1"/>
      <c r="C51" s="1"/>
      <c r="D51" s="1" t="s">
        <v>49</v>
      </c>
      <c r="E51" s="1" t="s">
        <v>2584</v>
      </c>
      <c r="I51" s="1"/>
      <c r="J51" s="1"/>
      <c r="K51" s="1"/>
      <c r="L51" s="1"/>
      <c r="M51" s="1"/>
      <c r="N51" s="1"/>
      <c r="O51" s="1"/>
    </row>
    <row r="52" spans="2:16" ht="15" x14ac:dyDescent="0.25">
      <c r="B52" s="1"/>
      <c r="C52" s="1"/>
      <c r="D52" s="1" t="s">
        <v>2585</v>
      </c>
      <c r="E52" s="23"/>
      <c r="F52" s="23"/>
      <c r="G52" s="1"/>
      <c r="H52" s="1"/>
      <c r="I52" s="1"/>
      <c r="J52" s="1"/>
      <c r="K52" s="1"/>
      <c r="L52" s="1"/>
      <c r="M52" s="1"/>
      <c r="N52" s="1"/>
      <c r="O52" s="1"/>
    </row>
    <row r="53" spans="2:16" ht="15" x14ac:dyDescent="0.25">
      <c r="B53" s="1"/>
      <c r="C53" s="1"/>
      <c r="D53" s="1" t="s">
        <v>2587</v>
      </c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2:16" ht="15" x14ac:dyDescent="0.25">
      <c r="B54" s="1"/>
      <c r="C54" s="1"/>
      <c r="D54" s="1" t="s">
        <v>2586</v>
      </c>
      <c r="E54" s="23"/>
      <c r="F54" s="23"/>
      <c r="G54" s="1"/>
      <c r="H54" s="1"/>
      <c r="I54" s="1"/>
      <c r="J54" s="1"/>
      <c r="K54" s="1"/>
      <c r="L54" s="1"/>
      <c r="M54" s="1"/>
      <c r="N54" s="1"/>
      <c r="O54" s="1"/>
    </row>
    <row r="55" spans="2:16" ht="15" x14ac:dyDescent="0.25">
      <c r="B55" s="1"/>
      <c r="C55" s="1"/>
      <c r="D55" s="1" t="s">
        <v>1503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6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6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6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6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6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6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323" ht="8.25" customHeight="1" x14ac:dyDescent="0.2"/>
    <row r="325" ht="8.25" customHeight="1" x14ac:dyDescent="0.2"/>
    <row r="327" ht="9" customHeight="1" x14ac:dyDescent="0.2"/>
    <row r="329" ht="7.5" customHeight="1" x14ac:dyDescent="0.2"/>
    <row r="331" ht="6.75" customHeight="1" x14ac:dyDescent="0.2"/>
    <row r="333" ht="7.5" customHeight="1" x14ac:dyDescent="0.2"/>
    <row r="335" ht="9" customHeight="1" x14ac:dyDescent="0.2"/>
    <row r="337" ht="7.5" customHeight="1" x14ac:dyDescent="0.2"/>
    <row r="339" ht="8.25" customHeight="1" x14ac:dyDescent="0.2"/>
  </sheetData>
  <mergeCells count="151">
    <mergeCell ref="B44:C44"/>
    <mergeCell ref="D44:E44"/>
    <mergeCell ref="G44:H44"/>
    <mergeCell ref="I44:J44"/>
    <mergeCell ref="K44:L44"/>
    <mergeCell ref="D45:M45"/>
    <mergeCell ref="B37:C37"/>
    <mergeCell ref="D37:E37"/>
    <mergeCell ref="G37:H37"/>
    <mergeCell ref="I37:J37"/>
    <mergeCell ref="K37:L37"/>
    <mergeCell ref="B39:C39"/>
    <mergeCell ref="D39:E39"/>
    <mergeCell ref="G39:H39"/>
    <mergeCell ref="I39:J39"/>
    <mergeCell ref="K39:L39"/>
    <mergeCell ref="B38:C38"/>
    <mergeCell ref="D38:E38"/>
    <mergeCell ref="G38:H38"/>
    <mergeCell ref="I38:J38"/>
    <mergeCell ref="K38:L38"/>
    <mergeCell ref="B43:C43"/>
    <mergeCell ref="D43:E43"/>
    <mergeCell ref="G43:H43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0:C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49:M49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I43:J43"/>
    <mergeCell ref="K43:L43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4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B1:P321"/>
  <sheetViews>
    <sheetView topLeftCell="A10" workbookViewId="0">
      <selection activeCell="M50" sqref="M5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240317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SUM(O18:O27)+13.4</f>
        <v>52.36</v>
      </c>
      <c r="P17" s="60"/>
    </row>
    <row r="18" spans="2:16" ht="15" customHeight="1" x14ac:dyDescent="0.25">
      <c r="B18" s="378">
        <v>1</v>
      </c>
      <c r="C18" s="379"/>
      <c r="D18" s="351" t="s">
        <v>2563</v>
      </c>
      <c r="E18" s="352"/>
      <c r="F18" s="190" t="s">
        <v>2578</v>
      </c>
      <c r="G18" s="355">
        <v>4100109115</v>
      </c>
      <c r="H18" s="354"/>
      <c r="I18" s="391" t="s">
        <v>2565</v>
      </c>
      <c r="J18" s="370"/>
      <c r="K18" s="355" t="s">
        <v>53</v>
      </c>
      <c r="L18" s="352"/>
      <c r="M18" s="27" t="s">
        <v>387</v>
      </c>
      <c r="N18" s="24"/>
      <c r="O18" s="82">
        <v>6.76</v>
      </c>
      <c r="P18" s="109">
        <v>4</v>
      </c>
    </row>
    <row r="19" spans="2:16" ht="15" customHeight="1" x14ac:dyDescent="0.25">
      <c r="B19" s="76"/>
      <c r="C19" s="69"/>
      <c r="D19" s="351" t="s">
        <v>2571</v>
      </c>
      <c r="E19" s="352"/>
      <c r="F19" s="190" t="s">
        <v>2578</v>
      </c>
      <c r="G19" s="355">
        <v>4100109124</v>
      </c>
      <c r="H19" s="354"/>
      <c r="I19" s="391" t="s">
        <v>2572</v>
      </c>
      <c r="J19" s="370"/>
      <c r="K19" s="355" t="s">
        <v>53</v>
      </c>
      <c r="L19" s="352"/>
      <c r="M19" s="27" t="s">
        <v>387</v>
      </c>
      <c r="N19" s="24"/>
      <c r="O19" s="84"/>
      <c r="P19" s="109">
        <v>4</v>
      </c>
    </row>
    <row r="20" spans="2:16" ht="15" customHeight="1" x14ac:dyDescent="0.25">
      <c r="B20" s="365">
        <v>2</v>
      </c>
      <c r="C20" s="366"/>
      <c r="D20" s="351" t="s">
        <v>2563</v>
      </c>
      <c r="E20" s="352"/>
      <c r="F20" s="190" t="s">
        <v>2578</v>
      </c>
      <c r="G20" s="355">
        <v>4100109115</v>
      </c>
      <c r="H20" s="354"/>
      <c r="I20" s="391" t="s">
        <v>2565</v>
      </c>
      <c r="J20" s="370"/>
      <c r="K20" s="355" t="s">
        <v>53</v>
      </c>
      <c r="L20" s="352"/>
      <c r="M20" s="27" t="s">
        <v>387</v>
      </c>
      <c r="N20" s="24"/>
      <c r="O20" s="84">
        <v>4.5999999999999996</v>
      </c>
      <c r="P20" s="109">
        <v>4</v>
      </c>
    </row>
    <row r="21" spans="2:16" ht="15" customHeight="1" x14ac:dyDescent="0.25">
      <c r="B21" s="375">
        <v>3</v>
      </c>
      <c r="C21" s="376"/>
      <c r="D21" s="351" t="s">
        <v>2563</v>
      </c>
      <c r="E21" s="352"/>
      <c r="F21" s="190" t="s">
        <v>2578</v>
      </c>
      <c r="G21" s="355">
        <v>4100109115</v>
      </c>
      <c r="H21" s="354"/>
      <c r="I21" s="391" t="s">
        <v>2565</v>
      </c>
      <c r="J21" s="370"/>
      <c r="K21" s="355" t="s">
        <v>53</v>
      </c>
      <c r="L21" s="352"/>
      <c r="M21" s="27" t="s">
        <v>387</v>
      </c>
      <c r="N21" s="24"/>
      <c r="O21" s="81">
        <v>4.5999999999999996</v>
      </c>
      <c r="P21" s="109">
        <v>4</v>
      </c>
    </row>
    <row r="22" spans="2:16" ht="15" customHeight="1" x14ac:dyDescent="0.25">
      <c r="B22" s="375">
        <v>4</v>
      </c>
      <c r="C22" s="376"/>
      <c r="D22" s="351" t="s">
        <v>2563</v>
      </c>
      <c r="E22" s="352"/>
      <c r="F22" s="190" t="s">
        <v>2578</v>
      </c>
      <c r="G22" s="355">
        <v>4100109115</v>
      </c>
      <c r="H22" s="354"/>
      <c r="I22" s="391" t="s">
        <v>2565</v>
      </c>
      <c r="J22" s="370"/>
      <c r="K22" s="355" t="s">
        <v>53</v>
      </c>
      <c r="L22" s="352"/>
      <c r="M22" s="27" t="s">
        <v>387</v>
      </c>
      <c r="N22" s="24"/>
      <c r="O22" s="81">
        <v>4.5999999999999996</v>
      </c>
      <c r="P22" s="109">
        <v>4</v>
      </c>
    </row>
    <row r="23" spans="2:16" ht="15" customHeight="1" x14ac:dyDescent="0.25">
      <c r="B23" s="375">
        <v>5</v>
      </c>
      <c r="C23" s="376"/>
      <c r="D23" s="351" t="s">
        <v>2563</v>
      </c>
      <c r="E23" s="352"/>
      <c r="F23" s="190" t="s">
        <v>2578</v>
      </c>
      <c r="G23" s="355">
        <v>4100109115</v>
      </c>
      <c r="H23" s="354"/>
      <c r="I23" s="391" t="s">
        <v>2565</v>
      </c>
      <c r="J23" s="370"/>
      <c r="K23" s="355" t="s">
        <v>53</v>
      </c>
      <c r="L23" s="352"/>
      <c r="M23" s="27" t="s">
        <v>387</v>
      </c>
      <c r="N23" s="24"/>
      <c r="O23" s="81">
        <v>4.5999999999999996</v>
      </c>
      <c r="P23" s="109">
        <v>4</v>
      </c>
    </row>
    <row r="24" spans="2:16" ht="15" customHeight="1" x14ac:dyDescent="0.25">
      <c r="B24" s="375">
        <v>6</v>
      </c>
      <c r="C24" s="376"/>
      <c r="D24" s="351" t="s">
        <v>2563</v>
      </c>
      <c r="E24" s="352"/>
      <c r="F24" s="190" t="s">
        <v>2578</v>
      </c>
      <c r="G24" s="355">
        <v>4100109115</v>
      </c>
      <c r="H24" s="354"/>
      <c r="I24" s="391" t="s">
        <v>2565</v>
      </c>
      <c r="J24" s="370"/>
      <c r="K24" s="355" t="s">
        <v>53</v>
      </c>
      <c r="L24" s="352"/>
      <c r="M24" s="27" t="s">
        <v>387</v>
      </c>
      <c r="N24" s="24"/>
      <c r="O24" s="81">
        <v>4.5999999999999996</v>
      </c>
      <c r="P24" s="109">
        <v>4</v>
      </c>
    </row>
    <row r="25" spans="2:16" ht="15" customHeight="1" x14ac:dyDescent="0.25">
      <c r="B25" s="378">
        <v>7</v>
      </c>
      <c r="C25" s="379"/>
      <c r="D25" s="351" t="s">
        <v>2563</v>
      </c>
      <c r="E25" s="352"/>
      <c r="F25" s="190" t="s">
        <v>2578</v>
      </c>
      <c r="G25" s="355">
        <v>4100109115</v>
      </c>
      <c r="H25" s="354"/>
      <c r="I25" s="391" t="s">
        <v>2565</v>
      </c>
      <c r="J25" s="370"/>
      <c r="K25" s="355" t="s">
        <v>53</v>
      </c>
      <c r="L25" s="352"/>
      <c r="M25" s="27" t="s">
        <v>387</v>
      </c>
      <c r="N25" s="24"/>
      <c r="O25" s="82">
        <v>4.5999999999999996</v>
      </c>
      <c r="P25" s="109">
        <v>4</v>
      </c>
    </row>
    <row r="26" spans="2:16" ht="15" customHeight="1" x14ac:dyDescent="0.25">
      <c r="B26" s="378">
        <v>8</v>
      </c>
      <c r="C26" s="379"/>
      <c r="D26" s="351" t="s">
        <v>2563</v>
      </c>
      <c r="E26" s="352"/>
      <c r="F26" s="190" t="s">
        <v>2578</v>
      </c>
      <c r="G26" s="355">
        <v>4100109115</v>
      </c>
      <c r="H26" s="354"/>
      <c r="I26" s="391" t="s">
        <v>2565</v>
      </c>
      <c r="J26" s="370"/>
      <c r="K26" s="355" t="s">
        <v>53</v>
      </c>
      <c r="L26" s="352"/>
      <c r="M26" s="27" t="s">
        <v>387</v>
      </c>
      <c r="N26" s="24"/>
      <c r="O26" s="82">
        <v>4.5999999999999996</v>
      </c>
      <c r="P26" s="109">
        <v>2</v>
      </c>
    </row>
    <row r="27" spans="2:16" ht="15" customHeight="1" x14ac:dyDescent="0.25">
      <c r="B27" s="365"/>
      <c r="C27" s="366"/>
      <c r="D27" s="351" t="s">
        <v>2563</v>
      </c>
      <c r="E27" s="352"/>
      <c r="F27" s="190" t="s">
        <v>2578</v>
      </c>
      <c r="G27" s="355">
        <v>4100109116</v>
      </c>
      <c r="H27" s="354"/>
      <c r="I27" s="391" t="s">
        <v>2565</v>
      </c>
      <c r="J27" s="370"/>
      <c r="K27" s="355" t="s">
        <v>2371</v>
      </c>
      <c r="L27" s="352"/>
      <c r="M27" s="27" t="s">
        <v>387</v>
      </c>
      <c r="N27" s="24"/>
      <c r="O27" s="84"/>
      <c r="P27" s="109">
        <v>2</v>
      </c>
    </row>
    <row r="28" spans="2:16" ht="15" x14ac:dyDescent="0.25">
      <c r="B28" s="365"/>
      <c r="C28" s="351"/>
      <c r="D28" s="375"/>
      <c r="E28" s="367"/>
      <c r="F28" s="122"/>
      <c r="G28" s="375"/>
      <c r="H28" s="367"/>
      <c r="I28" s="419"/>
      <c r="J28" s="420"/>
      <c r="K28" s="375"/>
      <c r="L28" s="367"/>
      <c r="M28" s="7"/>
      <c r="N28" s="11"/>
      <c r="O28" s="84"/>
      <c r="P28" s="60"/>
    </row>
    <row r="29" spans="2:16" ht="15" x14ac:dyDescent="0.25">
      <c r="B29" s="20"/>
      <c r="C29" s="45"/>
      <c r="D29" s="168"/>
      <c r="E29" s="41"/>
      <c r="F29" s="41"/>
      <c r="G29" s="41"/>
      <c r="H29" s="41"/>
      <c r="I29" s="41"/>
      <c r="K29" s="20"/>
      <c r="L29" s="45"/>
      <c r="M29" s="1"/>
      <c r="N29" s="1"/>
      <c r="O29" s="169">
        <f>SUM(O18:O27)</f>
        <v>38.96</v>
      </c>
    </row>
    <row r="30" spans="2:16" ht="15.75" x14ac:dyDescent="0.25">
      <c r="B30" s="356" t="s">
        <v>29</v>
      </c>
      <c r="C30" s="356"/>
      <c r="D30" s="356"/>
      <c r="E30" s="356"/>
      <c r="F30" s="356"/>
      <c r="G30" s="356"/>
      <c r="H30" s="356"/>
      <c r="I30" s="356"/>
      <c r="J30" s="356"/>
      <c r="K30" s="356"/>
      <c r="L30" s="356"/>
      <c r="M30" s="356"/>
      <c r="N30" s="79"/>
      <c r="O30" s="75"/>
      <c r="P30" s="73">
        <f>SUM(P18:P28)</f>
        <v>36</v>
      </c>
    </row>
    <row r="31" spans="2:16" ht="15" x14ac:dyDescent="0.25">
      <c r="B31" s="20"/>
      <c r="C31" s="45"/>
      <c r="D31" s="20"/>
      <c r="E31" s="45"/>
      <c r="F31" s="45"/>
      <c r="G31" s="20"/>
      <c r="I31" s="3"/>
      <c r="K31" s="20"/>
      <c r="L31" s="45"/>
      <c r="M31" s="1"/>
      <c r="N31" s="1"/>
      <c r="O31" s="86"/>
    </row>
    <row r="32" spans="2:16" ht="15" customHeight="1" x14ac:dyDescent="0.25">
      <c r="B32" s="1"/>
      <c r="C32" s="1"/>
      <c r="D32" s="1" t="s">
        <v>49</v>
      </c>
      <c r="E32" s="1" t="s">
        <v>2579</v>
      </c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2580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1633</v>
      </c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 t="s">
        <v>2581</v>
      </c>
      <c r="E35" s="23"/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 t="s">
        <v>1466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63">
    <mergeCell ref="D19:E19"/>
    <mergeCell ref="G19:H19"/>
    <mergeCell ref="I19:J19"/>
    <mergeCell ref="K19:L19"/>
    <mergeCell ref="B23:C23"/>
    <mergeCell ref="D23:E23"/>
    <mergeCell ref="G23:H23"/>
    <mergeCell ref="I23:J23"/>
    <mergeCell ref="K23:L23"/>
    <mergeCell ref="B26:C26"/>
    <mergeCell ref="D26:E26"/>
    <mergeCell ref="G26:H26"/>
    <mergeCell ref="I26:J26"/>
    <mergeCell ref="K26:L26"/>
    <mergeCell ref="B24:C24"/>
    <mergeCell ref="D24:E24"/>
    <mergeCell ref="G24:H24"/>
    <mergeCell ref="I24:J24"/>
    <mergeCell ref="K24:L24"/>
    <mergeCell ref="B30:M30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5:C25"/>
    <mergeCell ref="D25:E25"/>
    <mergeCell ref="G25:H25"/>
    <mergeCell ref="I25:J25"/>
    <mergeCell ref="K25:L25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47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315"/>
  <sheetViews>
    <sheetView workbookViewId="0">
      <selection activeCell="D30" sqref="D30:F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240316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SUM(O18:O24)+13.3</f>
        <v>45.28</v>
      </c>
      <c r="P17" s="60"/>
    </row>
    <row r="18" spans="1:16" ht="15" x14ac:dyDescent="0.25">
      <c r="A18" s="1"/>
      <c r="B18" s="375">
        <v>1</v>
      </c>
      <c r="C18" s="376"/>
      <c r="D18" s="367" t="s">
        <v>2563</v>
      </c>
      <c r="E18" s="368"/>
      <c r="F18" s="124" t="s">
        <v>2574</v>
      </c>
      <c r="G18" s="369">
        <v>4100109078</v>
      </c>
      <c r="H18" s="370"/>
      <c r="I18" s="391" t="s">
        <v>2565</v>
      </c>
      <c r="J18" s="370"/>
      <c r="K18" s="369" t="s">
        <v>1009</v>
      </c>
      <c r="L18" s="368"/>
      <c r="M18" s="7" t="s">
        <v>387</v>
      </c>
      <c r="N18" s="8"/>
      <c r="O18" s="81">
        <v>4.6399999999999997</v>
      </c>
      <c r="P18" s="60">
        <v>4</v>
      </c>
    </row>
    <row r="19" spans="1:16" ht="15" x14ac:dyDescent="0.25">
      <c r="A19" s="1"/>
      <c r="B19" s="375">
        <v>2</v>
      </c>
      <c r="C19" s="376"/>
      <c r="D19" s="367" t="s">
        <v>2563</v>
      </c>
      <c r="E19" s="368"/>
      <c r="F19" s="124" t="s">
        <v>2574</v>
      </c>
      <c r="G19" s="369">
        <v>4100109078</v>
      </c>
      <c r="H19" s="370"/>
      <c r="I19" s="391" t="s">
        <v>2565</v>
      </c>
      <c r="J19" s="370"/>
      <c r="K19" s="369" t="s">
        <v>1009</v>
      </c>
      <c r="L19" s="368"/>
      <c r="M19" s="7" t="s">
        <v>387</v>
      </c>
      <c r="N19" s="8"/>
      <c r="O19" s="81">
        <v>4.6399999999999997</v>
      </c>
      <c r="P19" s="60">
        <v>4</v>
      </c>
    </row>
    <row r="20" spans="1:16" ht="15" x14ac:dyDescent="0.25">
      <c r="A20" s="1"/>
      <c r="B20" s="375">
        <v>3</v>
      </c>
      <c r="C20" s="376"/>
      <c r="D20" s="367" t="s">
        <v>2563</v>
      </c>
      <c r="E20" s="368"/>
      <c r="F20" s="124" t="s">
        <v>2574</v>
      </c>
      <c r="G20" s="369">
        <v>4100109078</v>
      </c>
      <c r="H20" s="370"/>
      <c r="I20" s="391" t="s">
        <v>2565</v>
      </c>
      <c r="J20" s="370"/>
      <c r="K20" s="369" t="s">
        <v>1009</v>
      </c>
      <c r="L20" s="368"/>
      <c r="M20" s="7" t="s">
        <v>387</v>
      </c>
      <c r="N20" s="8"/>
      <c r="O20" s="81">
        <v>4.6399999999999997</v>
      </c>
      <c r="P20" s="60">
        <v>4</v>
      </c>
    </row>
    <row r="21" spans="1:16" ht="15" x14ac:dyDescent="0.25">
      <c r="A21" s="1"/>
      <c r="B21" s="375">
        <v>4</v>
      </c>
      <c r="C21" s="376"/>
      <c r="D21" s="367" t="s">
        <v>2563</v>
      </c>
      <c r="E21" s="368"/>
      <c r="F21" s="124" t="s">
        <v>2574</v>
      </c>
      <c r="G21" s="369">
        <v>4100109078</v>
      </c>
      <c r="H21" s="370"/>
      <c r="I21" s="391" t="s">
        <v>2565</v>
      </c>
      <c r="J21" s="370"/>
      <c r="K21" s="369" t="s">
        <v>1009</v>
      </c>
      <c r="L21" s="368"/>
      <c r="M21" s="7" t="s">
        <v>387</v>
      </c>
      <c r="N21" s="8"/>
      <c r="O21" s="81">
        <v>4.6399999999999997</v>
      </c>
      <c r="P21" s="60">
        <v>4</v>
      </c>
    </row>
    <row r="22" spans="1:16" ht="15" x14ac:dyDescent="0.25">
      <c r="A22" s="1"/>
      <c r="B22" s="375">
        <v>5</v>
      </c>
      <c r="C22" s="376"/>
      <c r="D22" s="367" t="s">
        <v>2563</v>
      </c>
      <c r="E22" s="368"/>
      <c r="F22" s="124" t="s">
        <v>2574</v>
      </c>
      <c r="G22" s="369">
        <v>4100109078</v>
      </c>
      <c r="H22" s="370"/>
      <c r="I22" s="391" t="s">
        <v>2565</v>
      </c>
      <c r="J22" s="370"/>
      <c r="K22" s="369" t="s">
        <v>1009</v>
      </c>
      <c r="L22" s="368"/>
      <c r="M22" s="7" t="s">
        <v>387</v>
      </c>
      <c r="N22" s="8"/>
      <c r="O22" s="81">
        <v>4.6399999999999997</v>
      </c>
      <c r="P22" s="60">
        <v>4</v>
      </c>
    </row>
    <row r="23" spans="1:16" ht="15" x14ac:dyDescent="0.25">
      <c r="A23" s="1"/>
      <c r="B23" s="375">
        <v>6</v>
      </c>
      <c r="C23" s="376"/>
      <c r="D23" s="367" t="s">
        <v>2563</v>
      </c>
      <c r="E23" s="368"/>
      <c r="F23" s="124" t="s">
        <v>2574</v>
      </c>
      <c r="G23" s="369">
        <v>4100109078</v>
      </c>
      <c r="H23" s="370"/>
      <c r="I23" s="391" t="s">
        <v>2565</v>
      </c>
      <c r="J23" s="370"/>
      <c r="K23" s="369" t="s">
        <v>1009</v>
      </c>
      <c r="L23" s="368"/>
      <c r="M23" s="7" t="s">
        <v>387</v>
      </c>
      <c r="N23" s="8"/>
      <c r="O23" s="81">
        <v>3.04</v>
      </c>
      <c r="P23" s="60">
        <v>2</v>
      </c>
    </row>
    <row r="24" spans="1:16" ht="15" x14ac:dyDescent="0.25">
      <c r="A24" s="1"/>
      <c r="B24" s="375">
        <v>7</v>
      </c>
      <c r="C24" s="376"/>
      <c r="D24" s="367" t="s">
        <v>2571</v>
      </c>
      <c r="E24" s="368"/>
      <c r="F24" s="124" t="s">
        <v>2574</v>
      </c>
      <c r="G24" s="369">
        <v>4100109082</v>
      </c>
      <c r="H24" s="370"/>
      <c r="I24" s="391" t="s">
        <v>2572</v>
      </c>
      <c r="J24" s="370"/>
      <c r="K24" s="369" t="s">
        <v>1009</v>
      </c>
      <c r="L24" s="368"/>
      <c r="M24" s="7" t="s">
        <v>387</v>
      </c>
      <c r="N24" s="8"/>
      <c r="O24" s="81">
        <v>5.74</v>
      </c>
      <c r="P24" s="60">
        <v>10</v>
      </c>
    </row>
    <row r="25" spans="1:16" ht="15" x14ac:dyDescent="0.25">
      <c r="A25" s="1"/>
      <c r="B25" s="76"/>
      <c r="C25" s="65"/>
      <c r="D25" s="50"/>
      <c r="E25" s="61"/>
      <c r="F25" s="61"/>
      <c r="G25" s="50"/>
      <c r="H25" s="62"/>
      <c r="I25" s="63"/>
      <c r="J25" s="62"/>
      <c r="K25" s="50"/>
      <c r="L25" s="61"/>
      <c r="M25" s="8"/>
      <c r="N25" s="8"/>
      <c r="O25" s="162"/>
      <c r="P25" s="60"/>
    </row>
    <row r="26" spans="1:16" ht="15" x14ac:dyDescent="0.25">
      <c r="A26" s="1"/>
      <c r="B26" s="76"/>
      <c r="C26" s="65"/>
      <c r="D26" s="392"/>
      <c r="E26" s="393"/>
      <c r="F26" s="393"/>
      <c r="G26" s="393"/>
      <c r="H26" s="393"/>
      <c r="I26" s="393"/>
      <c r="J26" s="62"/>
      <c r="K26" s="50"/>
      <c r="L26" s="61"/>
      <c r="M26" s="8"/>
      <c r="N26" s="8"/>
      <c r="O26" s="139">
        <f>SUM(O18:O24)</f>
        <v>31.979999999999997</v>
      </c>
      <c r="P26" s="60"/>
    </row>
    <row r="27" spans="1:16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79"/>
      <c r="O27" s="75"/>
      <c r="P27" s="73">
        <f>SUM(P18:P25)</f>
        <v>32</v>
      </c>
    </row>
    <row r="28" spans="1:16" ht="15" x14ac:dyDescent="0.25">
      <c r="A28" s="1"/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1:16" ht="3.75" customHeight="1" x14ac:dyDescent="0.25">
      <c r="A29" s="1"/>
      <c r="B29" s="1"/>
      <c r="C29" s="1"/>
      <c r="D29" s="17"/>
      <c r="E29" s="20"/>
      <c r="F29" s="20"/>
      <c r="G29" s="20"/>
      <c r="H29" s="3"/>
      <c r="I29" s="3"/>
      <c r="J29" s="1"/>
      <c r="K29" s="1"/>
      <c r="L29" s="1"/>
      <c r="M29" s="1"/>
      <c r="N29" s="1"/>
      <c r="O29" s="1"/>
    </row>
    <row r="30" spans="1:16" ht="15" customHeight="1" x14ac:dyDescent="0.25">
      <c r="A30" s="1"/>
      <c r="B30" s="1"/>
      <c r="C30" s="1"/>
      <c r="D30" s="1" t="s">
        <v>49</v>
      </c>
      <c r="E30" s="1" t="s">
        <v>2575</v>
      </c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2576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1137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2577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47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7:M27"/>
    <mergeCell ref="B22:C22"/>
    <mergeCell ref="B23:C23"/>
    <mergeCell ref="B24:C24"/>
    <mergeCell ref="D26:I26"/>
    <mergeCell ref="D23:E23"/>
    <mergeCell ref="G23:H23"/>
    <mergeCell ref="I23:J23"/>
    <mergeCell ref="K23:L23"/>
    <mergeCell ref="D24:E24"/>
    <mergeCell ref="G24:H24"/>
    <mergeCell ref="I24:J24"/>
    <mergeCell ref="K24:L24"/>
    <mergeCell ref="D22:E22"/>
    <mergeCell ref="G22:H22"/>
    <mergeCell ref="I22:J22"/>
  </mergeCells>
  <hyperlinks>
    <hyperlink ref="N4" r:id="rId1" xr:uid="{00000000-0004-0000-48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338"/>
  <sheetViews>
    <sheetView topLeftCell="A7" workbookViewId="0">
      <selection activeCell="D43" sqref="D43:F4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2562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240315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>
        <f>SUM(O18:O29)+14.49</f>
        <v>71.609999999999985</v>
      </c>
      <c r="P17" s="108"/>
    </row>
    <row r="18" spans="1:16" ht="15" customHeight="1" x14ac:dyDescent="0.25">
      <c r="B18" s="375">
        <v>1</v>
      </c>
      <c r="C18" s="376"/>
      <c r="D18" s="367" t="s">
        <v>2563</v>
      </c>
      <c r="E18" s="368"/>
      <c r="F18" s="190" t="s">
        <v>2568</v>
      </c>
      <c r="G18" s="369">
        <v>4100109042</v>
      </c>
      <c r="H18" s="370"/>
      <c r="I18" s="371" t="s">
        <v>2565</v>
      </c>
      <c r="J18" s="372"/>
      <c r="K18" s="369" t="s">
        <v>73</v>
      </c>
      <c r="L18" s="368"/>
      <c r="M18" s="7" t="s">
        <v>387</v>
      </c>
      <c r="N18" s="11"/>
      <c r="O18" s="81">
        <v>4.76</v>
      </c>
      <c r="P18" s="60">
        <v>4</v>
      </c>
    </row>
    <row r="19" spans="1:16" ht="15" customHeight="1" x14ac:dyDescent="0.25">
      <c r="B19" s="375">
        <v>2</v>
      </c>
      <c r="C19" s="376"/>
      <c r="D19" s="367" t="s">
        <v>2563</v>
      </c>
      <c r="E19" s="368"/>
      <c r="F19" s="190" t="s">
        <v>2568</v>
      </c>
      <c r="G19" s="369">
        <v>4100109042</v>
      </c>
      <c r="H19" s="370"/>
      <c r="I19" s="371" t="s">
        <v>2565</v>
      </c>
      <c r="J19" s="372"/>
      <c r="K19" s="369" t="s">
        <v>73</v>
      </c>
      <c r="L19" s="368"/>
      <c r="M19" s="7" t="s">
        <v>387</v>
      </c>
      <c r="N19" s="11"/>
      <c r="O19" s="81">
        <v>4.76</v>
      </c>
      <c r="P19" s="60">
        <v>4</v>
      </c>
    </row>
    <row r="20" spans="1:16" ht="15" customHeight="1" x14ac:dyDescent="0.25">
      <c r="B20" s="375">
        <v>3</v>
      </c>
      <c r="C20" s="376"/>
      <c r="D20" s="367" t="s">
        <v>2563</v>
      </c>
      <c r="E20" s="368"/>
      <c r="F20" s="190" t="s">
        <v>2568</v>
      </c>
      <c r="G20" s="369">
        <v>4100109042</v>
      </c>
      <c r="H20" s="370"/>
      <c r="I20" s="371" t="s">
        <v>2565</v>
      </c>
      <c r="J20" s="372"/>
      <c r="K20" s="369" t="s">
        <v>73</v>
      </c>
      <c r="L20" s="368"/>
      <c r="M20" s="7" t="s">
        <v>387</v>
      </c>
      <c r="N20" s="11"/>
      <c r="O20" s="81">
        <v>4.76</v>
      </c>
      <c r="P20" s="60">
        <v>4</v>
      </c>
    </row>
    <row r="21" spans="1:16" ht="15" customHeight="1" x14ac:dyDescent="0.25">
      <c r="B21" s="375">
        <v>4</v>
      </c>
      <c r="C21" s="376"/>
      <c r="D21" s="367" t="s">
        <v>2563</v>
      </c>
      <c r="E21" s="368"/>
      <c r="F21" s="190" t="s">
        <v>2568</v>
      </c>
      <c r="G21" s="369">
        <v>4100109042</v>
      </c>
      <c r="H21" s="370"/>
      <c r="I21" s="371" t="s">
        <v>2565</v>
      </c>
      <c r="J21" s="372"/>
      <c r="K21" s="369" t="s">
        <v>73</v>
      </c>
      <c r="L21" s="368"/>
      <c r="M21" s="7" t="s">
        <v>387</v>
      </c>
      <c r="N21" s="11"/>
      <c r="O21" s="81">
        <v>4.76</v>
      </c>
      <c r="P21" s="60">
        <v>4</v>
      </c>
    </row>
    <row r="22" spans="1:16" ht="15" customHeight="1" x14ac:dyDescent="0.25">
      <c r="B22" s="375">
        <v>5</v>
      </c>
      <c r="C22" s="376"/>
      <c r="D22" s="367" t="s">
        <v>2563</v>
      </c>
      <c r="E22" s="368"/>
      <c r="F22" s="190" t="s">
        <v>2568</v>
      </c>
      <c r="G22" s="369">
        <v>4100109042</v>
      </c>
      <c r="H22" s="370"/>
      <c r="I22" s="371" t="s">
        <v>2565</v>
      </c>
      <c r="J22" s="372"/>
      <c r="K22" s="369" t="s">
        <v>73</v>
      </c>
      <c r="L22" s="368"/>
      <c r="M22" s="7" t="s">
        <v>387</v>
      </c>
      <c r="N22" s="11"/>
      <c r="O22" s="81">
        <v>4.76</v>
      </c>
      <c r="P22" s="60">
        <v>4</v>
      </c>
    </row>
    <row r="23" spans="1:16" ht="15" customHeight="1" x14ac:dyDescent="0.25">
      <c r="B23" s="375">
        <v>6</v>
      </c>
      <c r="C23" s="376"/>
      <c r="D23" s="367" t="s">
        <v>2563</v>
      </c>
      <c r="E23" s="368"/>
      <c r="F23" s="190" t="s">
        <v>2568</v>
      </c>
      <c r="G23" s="369">
        <v>4100109042</v>
      </c>
      <c r="H23" s="370"/>
      <c r="I23" s="371" t="s">
        <v>2565</v>
      </c>
      <c r="J23" s="372"/>
      <c r="K23" s="369" t="s">
        <v>73</v>
      </c>
      <c r="L23" s="368"/>
      <c r="M23" s="7" t="s">
        <v>387</v>
      </c>
      <c r="N23" s="11"/>
      <c r="O23" s="81">
        <v>4.76</v>
      </c>
      <c r="P23" s="60">
        <v>4</v>
      </c>
    </row>
    <row r="24" spans="1:16" ht="15" customHeight="1" x14ac:dyDescent="0.25">
      <c r="B24" s="375">
        <v>7</v>
      </c>
      <c r="C24" s="376"/>
      <c r="D24" s="367" t="s">
        <v>2563</v>
      </c>
      <c r="E24" s="368"/>
      <c r="F24" s="190" t="s">
        <v>2568</v>
      </c>
      <c r="G24" s="369">
        <v>4100109042</v>
      </c>
      <c r="H24" s="370"/>
      <c r="I24" s="371" t="s">
        <v>2565</v>
      </c>
      <c r="J24" s="372"/>
      <c r="K24" s="369" t="s">
        <v>73</v>
      </c>
      <c r="L24" s="368"/>
      <c r="M24" s="7" t="s">
        <v>387</v>
      </c>
      <c r="N24" s="11"/>
      <c r="O24" s="81">
        <v>4.76</v>
      </c>
      <c r="P24" s="60">
        <v>4</v>
      </c>
    </row>
    <row r="25" spans="1:16" ht="15" customHeight="1" x14ac:dyDescent="0.25">
      <c r="B25" s="375">
        <v>8</v>
      </c>
      <c r="C25" s="376"/>
      <c r="D25" s="367" t="s">
        <v>2563</v>
      </c>
      <c r="E25" s="368"/>
      <c r="F25" s="190" t="s">
        <v>2568</v>
      </c>
      <c r="G25" s="369">
        <v>4100109042</v>
      </c>
      <c r="H25" s="370"/>
      <c r="I25" s="371" t="s">
        <v>2565</v>
      </c>
      <c r="J25" s="372"/>
      <c r="K25" s="369" t="s">
        <v>73</v>
      </c>
      <c r="L25" s="368"/>
      <c r="M25" s="7" t="s">
        <v>387</v>
      </c>
      <c r="N25" s="11"/>
      <c r="O25" s="81">
        <v>4.76</v>
      </c>
      <c r="P25" s="60">
        <v>4</v>
      </c>
    </row>
    <row r="26" spans="1:16" ht="15" customHeight="1" x14ac:dyDescent="0.25">
      <c r="B26" s="375">
        <v>9</v>
      </c>
      <c r="C26" s="376"/>
      <c r="D26" s="367" t="s">
        <v>2563</v>
      </c>
      <c r="E26" s="368"/>
      <c r="F26" s="190" t="s">
        <v>2568</v>
      </c>
      <c r="G26" s="369">
        <v>4100109042</v>
      </c>
      <c r="H26" s="370"/>
      <c r="I26" s="371" t="s">
        <v>2565</v>
      </c>
      <c r="J26" s="372"/>
      <c r="K26" s="369" t="s">
        <v>73</v>
      </c>
      <c r="L26" s="368"/>
      <c r="M26" s="7" t="s">
        <v>387</v>
      </c>
      <c r="N26" s="11"/>
      <c r="O26" s="81">
        <v>4.76</v>
      </c>
      <c r="P26" s="60">
        <v>4</v>
      </c>
    </row>
    <row r="27" spans="1:16" ht="15" customHeight="1" x14ac:dyDescent="0.25">
      <c r="B27" s="375">
        <v>10</v>
      </c>
      <c r="C27" s="376"/>
      <c r="D27" s="367" t="s">
        <v>2563</v>
      </c>
      <c r="E27" s="368"/>
      <c r="F27" s="190" t="s">
        <v>2568</v>
      </c>
      <c r="G27" s="369">
        <v>4100109042</v>
      </c>
      <c r="H27" s="370"/>
      <c r="I27" s="371" t="s">
        <v>2565</v>
      </c>
      <c r="J27" s="372"/>
      <c r="K27" s="369" t="s">
        <v>73</v>
      </c>
      <c r="L27" s="368"/>
      <c r="M27" s="7" t="s">
        <v>387</v>
      </c>
      <c r="N27" s="11"/>
      <c r="O27" s="81">
        <v>4.76</v>
      </c>
      <c r="P27" s="60">
        <v>4</v>
      </c>
    </row>
    <row r="28" spans="1:16" ht="15" customHeight="1" x14ac:dyDescent="0.25">
      <c r="B28" s="375">
        <v>11</v>
      </c>
      <c r="C28" s="376"/>
      <c r="D28" s="367" t="s">
        <v>2563</v>
      </c>
      <c r="E28" s="368"/>
      <c r="F28" s="190" t="s">
        <v>2568</v>
      </c>
      <c r="G28" s="369">
        <v>4100109042</v>
      </c>
      <c r="H28" s="370"/>
      <c r="I28" s="371" t="s">
        <v>2565</v>
      </c>
      <c r="J28" s="372"/>
      <c r="K28" s="369" t="s">
        <v>73</v>
      </c>
      <c r="L28" s="368"/>
      <c r="M28" s="7" t="s">
        <v>387</v>
      </c>
      <c r="N28" s="11"/>
      <c r="O28" s="81">
        <v>4.76</v>
      </c>
      <c r="P28" s="60">
        <v>4</v>
      </c>
    </row>
    <row r="29" spans="1:16" ht="15" customHeight="1" x14ac:dyDescent="0.25">
      <c r="B29" s="375">
        <v>12</v>
      </c>
      <c r="C29" s="376"/>
      <c r="D29" s="367" t="s">
        <v>2563</v>
      </c>
      <c r="E29" s="368"/>
      <c r="F29" s="190" t="s">
        <v>2568</v>
      </c>
      <c r="G29" s="369">
        <v>4100109042</v>
      </c>
      <c r="H29" s="370"/>
      <c r="I29" s="371" t="s">
        <v>2565</v>
      </c>
      <c r="J29" s="372"/>
      <c r="K29" s="369" t="s">
        <v>73</v>
      </c>
      <c r="L29" s="368"/>
      <c r="M29" s="7" t="s">
        <v>387</v>
      </c>
      <c r="N29" s="11"/>
      <c r="O29" s="81">
        <v>4.76</v>
      </c>
      <c r="P29" s="60">
        <v>4</v>
      </c>
    </row>
    <row r="30" spans="1:16" ht="15" x14ac:dyDescent="0.25">
      <c r="A30" s="1"/>
      <c r="B30" s="173" t="s">
        <v>37</v>
      </c>
      <c r="C30" s="174"/>
      <c r="D30" s="50"/>
      <c r="E30" s="61"/>
      <c r="F30" s="45"/>
      <c r="G30" s="20"/>
      <c r="I30" s="3"/>
      <c r="K30" s="20"/>
      <c r="L30" s="45"/>
      <c r="M30" s="1"/>
      <c r="N30" s="1"/>
      <c r="O30" s="163">
        <f>SUM(O31:O36)+11.32</f>
        <v>39.059999999999995</v>
      </c>
      <c r="P30" s="108"/>
    </row>
    <row r="31" spans="1:16" ht="15" customHeight="1" x14ac:dyDescent="0.25">
      <c r="B31" s="375">
        <v>13</v>
      </c>
      <c r="C31" s="376"/>
      <c r="D31" s="367" t="s">
        <v>2563</v>
      </c>
      <c r="E31" s="368"/>
      <c r="F31" s="190" t="s">
        <v>2568</v>
      </c>
      <c r="G31" s="369">
        <v>4100109042</v>
      </c>
      <c r="H31" s="370"/>
      <c r="I31" s="371" t="s">
        <v>2565</v>
      </c>
      <c r="J31" s="372"/>
      <c r="K31" s="369" t="s">
        <v>73</v>
      </c>
      <c r="L31" s="368"/>
      <c r="M31" s="7" t="s">
        <v>387</v>
      </c>
      <c r="N31" s="11"/>
      <c r="O31" s="81">
        <v>3.94</v>
      </c>
      <c r="P31" s="60">
        <v>3</v>
      </c>
    </row>
    <row r="32" spans="1:16" ht="15" customHeight="1" x14ac:dyDescent="0.25">
      <c r="B32" s="375">
        <v>14</v>
      </c>
      <c r="C32" s="376"/>
      <c r="D32" s="367" t="s">
        <v>2563</v>
      </c>
      <c r="E32" s="368"/>
      <c r="F32" s="190" t="s">
        <v>2568</v>
      </c>
      <c r="G32" s="369">
        <v>4100109042</v>
      </c>
      <c r="H32" s="370"/>
      <c r="I32" s="371" t="s">
        <v>2565</v>
      </c>
      <c r="J32" s="372"/>
      <c r="K32" s="369" t="s">
        <v>73</v>
      </c>
      <c r="L32" s="368"/>
      <c r="M32" s="7" t="s">
        <v>2373</v>
      </c>
      <c r="N32" s="11"/>
      <c r="O32" s="81">
        <v>4.76</v>
      </c>
      <c r="P32" s="60">
        <v>4</v>
      </c>
    </row>
    <row r="33" spans="1:16" ht="15" customHeight="1" x14ac:dyDescent="0.25">
      <c r="B33" s="375">
        <v>15</v>
      </c>
      <c r="C33" s="376"/>
      <c r="D33" s="367" t="s">
        <v>2563</v>
      </c>
      <c r="E33" s="368"/>
      <c r="F33" s="190" t="s">
        <v>2568</v>
      </c>
      <c r="G33" s="369">
        <v>4100109042</v>
      </c>
      <c r="H33" s="370"/>
      <c r="I33" s="371" t="s">
        <v>2565</v>
      </c>
      <c r="J33" s="372"/>
      <c r="K33" s="369" t="s">
        <v>73</v>
      </c>
      <c r="L33" s="368"/>
      <c r="M33" s="7" t="s">
        <v>2373</v>
      </c>
      <c r="N33" s="11"/>
      <c r="O33" s="81">
        <v>4.76</v>
      </c>
      <c r="P33" s="60">
        <v>4</v>
      </c>
    </row>
    <row r="34" spans="1:16" ht="15" customHeight="1" x14ac:dyDescent="0.25">
      <c r="B34" s="375">
        <v>16</v>
      </c>
      <c r="C34" s="376"/>
      <c r="D34" s="367" t="s">
        <v>2563</v>
      </c>
      <c r="E34" s="368"/>
      <c r="F34" s="190" t="s">
        <v>2568</v>
      </c>
      <c r="G34" s="369">
        <v>4100109042</v>
      </c>
      <c r="H34" s="370"/>
      <c r="I34" s="371" t="s">
        <v>2565</v>
      </c>
      <c r="J34" s="372"/>
      <c r="K34" s="369" t="s">
        <v>73</v>
      </c>
      <c r="L34" s="368"/>
      <c r="M34" s="7" t="s">
        <v>2373</v>
      </c>
      <c r="N34" s="11"/>
      <c r="O34" s="81">
        <v>4.76</v>
      </c>
      <c r="P34" s="60">
        <v>4</v>
      </c>
    </row>
    <row r="35" spans="1:16" ht="15" customHeight="1" x14ac:dyDescent="0.25">
      <c r="B35" s="375">
        <v>17</v>
      </c>
      <c r="C35" s="376"/>
      <c r="D35" s="367" t="s">
        <v>2563</v>
      </c>
      <c r="E35" s="368"/>
      <c r="F35" s="190" t="s">
        <v>2568</v>
      </c>
      <c r="G35" s="369">
        <v>4100109042</v>
      </c>
      <c r="H35" s="370"/>
      <c r="I35" s="371" t="s">
        <v>2565</v>
      </c>
      <c r="J35" s="372"/>
      <c r="K35" s="369" t="s">
        <v>73</v>
      </c>
      <c r="L35" s="368"/>
      <c r="M35" s="7" t="s">
        <v>2373</v>
      </c>
      <c r="N35" s="11"/>
      <c r="O35" s="81">
        <v>4.76</v>
      </c>
      <c r="P35" s="60">
        <v>4</v>
      </c>
    </row>
    <row r="36" spans="1:16" ht="15" customHeight="1" x14ac:dyDescent="0.25">
      <c r="B36" s="375">
        <v>18</v>
      </c>
      <c r="C36" s="376"/>
      <c r="D36" s="367" t="s">
        <v>2563</v>
      </c>
      <c r="E36" s="368"/>
      <c r="F36" s="190" t="s">
        <v>2568</v>
      </c>
      <c r="G36" s="369">
        <v>4100109042</v>
      </c>
      <c r="H36" s="370"/>
      <c r="I36" s="371" t="s">
        <v>2565</v>
      </c>
      <c r="J36" s="372"/>
      <c r="K36" s="369" t="s">
        <v>73</v>
      </c>
      <c r="L36" s="368"/>
      <c r="M36" s="7" t="s">
        <v>2373</v>
      </c>
      <c r="N36" s="11"/>
      <c r="O36" s="81">
        <v>4.76</v>
      </c>
      <c r="P36" s="60">
        <v>4</v>
      </c>
    </row>
    <row r="37" spans="1:16" ht="15" customHeight="1" x14ac:dyDescent="0.25">
      <c r="B37" s="375">
        <v>19</v>
      </c>
      <c r="C37" s="376"/>
      <c r="D37" s="367" t="s">
        <v>2571</v>
      </c>
      <c r="E37" s="368"/>
      <c r="F37" s="190" t="s">
        <v>2568</v>
      </c>
      <c r="G37" s="369">
        <v>4100109044</v>
      </c>
      <c r="H37" s="370"/>
      <c r="I37" s="371" t="s">
        <v>2572</v>
      </c>
      <c r="J37" s="372"/>
      <c r="K37" s="369" t="s">
        <v>73</v>
      </c>
      <c r="L37" s="368"/>
      <c r="M37" s="7" t="s">
        <v>387</v>
      </c>
      <c r="N37" s="11"/>
      <c r="O37" s="81">
        <v>3.54</v>
      </c>
      <c r="P37" s="60">
        <v>5</v>
      </c>
    </row>
    <row r="38" spans="1:16" ht="15" customHeight="1" x14ac:dyDescent="0.25">
      <c r="B38" s="365"/>
      <c r="C38" s="366"/>
      <c r="D38" s="367"/>
      <c r="E38" s="368"/>
      <c r="F38" s="190"/>
      <c r="G38" s="369"/>
      <c r="H38" s="370"/>
      <c r="I38" s="391"/>
      <c r="J38" s="370"/>
      <c r="K38" s="369"/>
      <c r="L38" s="368"/>
      <c r="M38" s="7"/>
      <c r="N38" s="11"/>
      <c r="O38" s="84"/>
      <c r="P38" s="60"/>
    </row>
    <row r="39" spans="1:16" ht="15" x14ac:dyDescent="0.25">
      <c r="A39" s="1"/>
      <c r="B39" s="76"/>
      <c r="C39" s="65"/>
      <c r="D39" s="392"/>
      <c r="E39" s="393"/>
      <c r="F39" s="393"/>
      <c r="G39" s="393"/>
      <c r="H39" s="393"/>
      <c r="I39" s="393"/>
      <c r="J39" s="62"/>
      <c r="K39" s="50"/>
      <c r="L39" s="61"/>
      <c r="M39" s="8"/>
      <c r="N39" s="8"/>
      <c r="O39" s="139">
        <f>SUM(O18:O29)+SUM(O31:O36)</f>
        <v>84.859999999999985</v>
      </c>
      <c r="P39" s="60"/>
    </row>
    <row r="40" spans="1:16" ht="15.75" x14ac:dyDescent="0.25">
      <c r="A40" s="1"/>
      <c r="B40" s="356" t="s">
        <v>29</v>
      </c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79"/>
      <c r="O40" s="75"/>
      <c r="P40" s="73">
        <f>SUM(P18:P38)</f>
        <v>76</v>
      </c>
    </row>
    <row r="41" spans="1:16" ht="15" x14ac:dyDescent="0.25">
      <c r="A41" s="1"/>
      <c r="B41" s="20"/>
      <c r="C41" s="45"/>
      <c r="D41" s="20"/>
      <c r="E41" s="45"/>
      <c r="F41" s="45"/>
      <c r="G41" s="20"/>
      <c r="I41" s="3"/>
      <c r="K41" s="20"/>
      <c r="L41" s="45"/>
      <c r="M41" s="1"/>
      <c r="N41" s="1"/>
      <c r="O41" s="86"/>
    </row>
    <row r="42" spans="1:16" ht="3.75" customHeight="1" x14ac:dyDescent="0.25">
      <c r="A42" s="1"/>
      <c r="B42" s="1"/>
      <c r="C42" s="1"/>
      <c r="D42" s="17"/>
      <c r="E42" s="20"/>
      <c r="F42" s="20"/>
      <c r="G42" s="20"/>
      <c r="H42" s="3"/>
      <c r="I42" s="3"/>
      <c r="J42" s="1"/>
      <c r="K42" s="1"/>
      <c r="L42" s="1"/>
      <c r="M42" s="1"/>
      <c r="N42" s="1"/>
      <c r="O42" s="1"/>
    </row>
    <row r="43" spans="1:16" ht="15" customHeight="1" x14ac:dyDescent="0.25">
      <c r="A43" s="1"/>
      <c r="B43" s="1"/>
      <c r="C43" s="1"/>
      <c r="D43" s="1" t="s">
        <v>49</v>
      </c>
      <c r="E43" s="1" t="s">
        <v>2569</v>
      </c>
      <c r="G43" s="397"/>
      <c r="H43" s="396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 t="s">
        <v>2570</v>
      </c>
      <c r="E44" s="23"/>
      <c r="F44" s="23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 t="s">
        <v>1562</v>
      </c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 t="s">
        <v>2573</v>
      </c>
      <c r="E46" s="23"/>
      <c r="F46" s="23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 t="s">
        <v>1433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x14ac:dyDescent="0.25">
      <c r="F79" s="1"/>
    </row>
    <row r="80" spans="1:15" ht="15" x14ac:dyDescent="0.25">
      <c r="F80" s="1"/>
    </row>
    <row r="322" ht="8.25" customHeight="1" x14ac:dyDescent="0.2"/>
    <row r="324" ht="8.25" customHeight="1" x14ac:dyDescent="0.2"/>
    <row r="326" ht="9" customHeight="1" x14ac:dyDescent="0.2"/>
    <row r="328" ht="7.5" customHeight="1" x14ac:dyDescent="0.2"/>
    <row r="330" ht="6.75" customHeight="1" x14ac:dyDescent="0.2"/>
    <row r="332" ht="7.5" customHeight="1" x14ac:dyDescent="0.2"/>
    <row r="334" ht="9" customHeight="1" x14ac:dyDescent="0.2"/>
    <row r="336" ht="7.5" customHeight="1" x14ac:dyDescent="0.2"/>
    <row r="338" ht="8.25" customHeight="1" x14ac:dyDescent="0.2"/>
  </sheetData>
  <mergeCells count="110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B38:C38"/>
    <mergeCell ref="D38:E38"/>
    <mergeCell ref="G38:H38"/>
    <mergeCell ref="I38:J38"/>
    <mergeCell ref="K38:L38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D39:I39"/>
    <mergeCell ref="B40:M40"/>
    <mergeCell ref="G43:H43"/>
    <mergeCell ref="B23:C23"/>
    <mergeCell ref="D23:E23"/>
    <mergeCell ref="G23:H23"/>
    <mergeCell ref="I23:J23"/>
    <mergeCell ref="K23:L23"/>
    <mergeCell ref="B24:C24"/>
    <mergeCell ref="D24:E24"/>
    <mergeCell ref="B25:C25"/>
    <mergeCell ref="D25:E25"/>
    <mergeCell ref="G25:H25"/>
    <mergeCell ref="I25:J25"/>
    <mergeCell ref="K25:L25"/>
    <mergeCell ref="B29:C29"/>
    <mergeCell ref="D29:E29"/>
    <mergeCell ref="G29:H29"/>
    <mergeCell ref="I29:J29"/>
    <mergeCell ref="K29:L29"/>
    <mergeCell ref="B32:C32"/>
    <mergeCell ref="D32:E32"/>
    <mergeCell ref="G32:H32"/>
    <mergeCell ref="I32:J32"/>
    <mergeCell ref="K22:L22"/>
    <mergeCell ref="B27:C27"/>
    <mergeCell ref="D27:E27"/>
    <mergeCell ref="G27:H27"/>
    <mergeCell ref="I27:J27"/>
    <mergeCell ref="K27:L27"/>
    <mergeCell ref="G24:H24"/>
    <mergeCell ref="I24:J24"/>
    <mergeCell ref="K24:L24"/>
    <mergeCell ref="B26:C26"/>
    <mergeCell ref="D26:E26"/>
    <mergeCell ref="G26:H26"/>
    <mergeCell ref="I26:J26"/>
    <mergeCell ref="K26:L26"/>
    <mergeCell ref="K32:L32"/>
    <mergeCell ref="B28:C28"/>
    <mergeCell ref="D28:E28"/>
    <mergeCell ref="G28:H28"/>
    <mergeCell ref="I28:J28"/>
    <mergeCell ref="K28:L28"/>
    <mergeCell ref="B34:C34"/>
    <mergeCell ref="D34:E34"/>
    <mergeCell ref="G34:H34"/>
    <mergeCell ref="I34:J34"/>
    <mergeCell ref="K34:L34"/>
    <mergeCell ref="B31:C31"/>
    <mergeCell ref="D31:E31"/>
    <mergeCell ref="G31:H31"/>
    <mergeCell ref="I31:J31"/>
    <mergeCell ref="K31:L31"/>
    <mergeCell ref="G33:H33"/>
    <mergeCell ref="I33:J33"/>
    <mergeCell ref="K33:L33"/>
    <mergeCell ref="I36:J36"/>
    <mergeCell ref="K36:L36"/>
    <mergeCell ref="B33:C33"/>
    <mergeCell ref="D33:E33"/>
    <mergeCell ref="G35:H35"/>
    <mergeCell ref="I35:J35"/>
    <mergeCell ref="K35:L35"/>
    <mergeCell ref="B37:C37"/>
    <mergeCell ref="D37:E37"/>
    <mergeCell ref="G37:H37"/>
    <mergeCell ref="I37:J37"/>
    <mergeCell ref="K37:L37"/>
    <mergeCell ref="B35:C35"/>
    <mergeCell ref="D35:E35"/>
    <mergeCell ref="B36:C36"/>
    <mergeCell ref="D36:E36"/>
    <mergeCell ref="G36:H3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323"/>
  <sheetViews>
    <sheetView workbookViewId="0">
      <selection activeCell="A39" sqref="A39:IV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2562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240314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>
        <f>SUM(O18:O29)+12.76</f>
        <v>68.159999999999982</v>
      </c>
      <c r="P17" s="60"/>
    </row>
    <row r="18" spans="1:16" ht="15" customHeight="1" x14ac:dyDescent="0.25">
      <c r="B18" s="375">
        <v>1</v>
      </c>
      <c r="C18" s="376"/>
      <c r="D18" s="367" t="s">
        <v>2563</v>
      </c>
      <c r="E18" s="368"/>
      <c r="F18" s="190" t="s">
        <v>2564</v>
      </c>
      <c r="G18" s="369">
        <v>4100109049</v>
      </c>
      <c r="H18" s="370"/>
      <c r="I18" s="391" t="s">
        <v>2565</v>
      </c>
      <c r="J18" s="370"/>
      <c r="K18" s="369" t="s">
        <v>76</v>
      </c>
      <c r="L18" s="368"/>
      <c r="M18" s="7" t="s">
        <v>387</v>
      </c>
      <c r="N18" s="11"/>
      <c r="O18" s="81">
        <v>4.76</v>
      </c>
      <c r="P18" s="60">
        <v>4</v>
      </c>
    </row>
    <row r="19" spans="1:16" ht="15" customHeight="1" x14ac:dyDescent="0.25">
      <c r="B19" s="375">
        <v>2</v>
      </c>
      <c r="C19" s="376"/>
      <c r="D19" s="367" t="s">
        <v>2563</v>
      </c>
      <c r="E19" s="368"/>
      <c r="F19" s="190" t="s">
        <v>2564</v>
      </c>
      <c r="G19" s="369">
        <v>4100109049</v>
      </c>
      <c r="H19" s="370"/>
      <c r="I19" s="391" t="s">
        <v>2565</v>
      </c>
      <c r="J19" s="370"/>
      <c r="K19" s="369" t="s">
        <v>76</v>
      </c>
      <c r="L19" s="368"/>
      <c r="M19" s="7" t="s">
        <v>387</v>
      </c>
      <c r="N19" s="11"/>
      <c r="O19" s="81">
        <v>4.76</v>
      </c>
      <c r="P19" s="60">
        <v>4</v>
      </c>
    </row>
    <row r="20" spans="1:16" ht="15" customHeight="1" x14ac:dyDescent="0.25">
      <c r="B20" s="375">
        <v>3</v>
      </c>
      <c r="C20" s="376"/>
      <c r="D20" s="367" t="s">
        <v>2563</v>
      </c>
      <c r="E20" s="368"/>
      <c r="F20" s="190" t="s">
        <v>2564</v>
      </c>
      <c r="G20" s="369">
        <v>4100109049</v>
      </c>
      <c r="H20" s="370"/>
      <c r="I20" s="391" t="s">
        <v>2565</v>
      </c>
      <c r="J20" s="370"/>
      <c r="K20" s="369" t="s">
        <v>76</v>
      </c>
      <c r="L20" s="368"/>
      <c r="M20" s="7" t="s">
        <v>387</v>
      </c>
      <c r="N20" s="11"/>
      <c r="O20" s="81">
        <v>4.76</v>
      </c>
      <c r="P20" s="60">
        <v>4</v>
      </c>
    </row>
    <row r="21" spans="1:16" ht="15" customHeight="1" x14ac:dyDescent="0.25">
      <c r="B21" s="375">
        <v>4</v>
      </c>
      <c r="C21" s="376"/>
      <c r="D21" s="367" t="s">
        <v>2563</v>
      </c>
      <c r="E21" s="368"/>
      <c r="F21" s="190" t="s">
        <v>2564</v>
      </c>
      <c r="G21" s="369">
        <v>4100109049</v>
      </c>
      <c r="H21" s="370"/>
      <c r="I21" s="391" t="s">
        <v>2565</v>
      </c>
      <c r="J21" s="370"/>
      <c r="K21" s="369" t="s">
        <v>76</v>
      </c>
      <c r="L21" s="368"/>
      <c r="M21" s="7" t="s">
        <v>387</v>
      </c>
      <c r="N21" s="11"/>
      <c r="O21" s="81">
        <v>4.76</v>
      </c>
      <c r="P21" s="60">
        <v>4</v>
      </c>
    </row>
    <row r="22" spans="1:16" ht="15" customHeight="1" x14ac:dyDescent="0.25">
      <c r="B22" s="375">
        <v>5</v>
      </c>
      <c r="C22" s="376"/>
      <c r="D22" s="367" t="s">
        <v>2563</v>
      </c>
      <c r="E22" s="368"/>
      <c r="F22" s="190" t="s">
        <v>2564</v>
      </c>
      <c r="G22" s="369">
        <v>4100109049</v>
      </c>
      <c r="H22" s="370"/>
      <c r="I22" s="391" t="s">
        <v>2565</v>
      </c>
      <c r="J22" s="370"/>
      <c r="K22" s="369" t="s">
        <v>76</v>
      </c>
      <c r="L22" s="368"/>
      <c r="M22" s="7" t="s">
        <v>387</v>
      </c>
      <c r="N22" s="11"/>
      <c r="O22" s="81">
        <v>4.76</v>
      </c>
      <c r="P22" s="60">
        <v>4</v>
      </c>
    </row>
    <row r="23" spans="1:16" ht="15" customHeight="1" x14ac:dyDescent="0.25">
      <c r="B23" s="375">
        <v>6</v>
      </c>
      <c r="C23" s="376"/>
      <c r="D23" s="367" t="s">
        <v>2563</v>
      </c>
      <c r="E23" s="368"/>
      <c r="F23" s="190" t="s">
        <v>2564</v>
      </c>
      <c r="G23" s="369">
        <v>4100109049</v>
      </c>
      <c r="H23" s="370"/>
      <c r="I23" s="391" t="s">
        <v>2565</v>
      </c>
      <c r="J23" s="370"/>
      <c r="K23" s="369" t="s">
        <v>76</v>
      </c>
      <c r="L23" s="368"/>
      <c r="M23" s="7" t="s">
        <v>387</v>
      </c>
      <c r="N23" s="11"/>
      <c r="O23" s="81">
        <v>4.76</v>
      </c>
      <c r="P23" s="60">
        <v>4</v>
      </c>
    </row>
    <row r="24" spans="1:16" ht="15" customHeight="1" x14ac:dyDescent="0.25">
      <c r="B24" s="375">
        <v>7</v>
      </c>
      <c r="C24" s="376"/>
      <c r="D24" s="367" t="s">
        <v>2563</v>
      </c>
      <c r="E24" s="368"/>
      <c r="F24" s="190" t="s">
        <v>2564</v>
      </c>
      <c r="G24" s="369">
        <v>4100109049</v>
      </c>
      <c r="H24" s="370"/>
      <c r="I24" s="391" t="s">
        <v>2565</v>
      </c>
      <c r="J24" s="370"/>
      <c r="K24" s="369" t="s">
        <v>76</v>
      </c>
      <c r="L24" s="368"/>
      <c r="M24" s="7" t="s">
        <v>387</v>
      </c>
      <c r="N24" s="11"/>
      <c r="O24" s="81">
        <v>4.76</v>
      </c>
      <c r="P24" s="60">
        <v>4</v>
      </c>
    </row>
    <row r="25" spans="1:16" ht="15" customHeight="1" x14ac:dyDescent="0.25">
      <c r="B25" s="375">
        <v>8</v>
      </c>
      <c r="C25" s="376"/>
      <c r="D25" s="367" t="s">
        <v>2563</v>
      </c>
      <c r="E25" s="368"/>
      <c r="F25" s="190" t="s">
        <v>2564</v>
      </c>
      <c r="G25" s="369">
        <v>4100109049</v>
      </c>
      <c r="H25" s="370"/>
      <c r="I25" s="391" t="s">
        <v>2565</v>
      </c>
      <c r="J25" s="370"/>
      <c r="K25" s="369" t="s">
        <v>76</v>
      </c>
      <c r="L25" s="368"/>
      <c r="M25" s="7" t="s">
        <v>387</v>
      </c>
      <c r="N25" s="11"/>
      <c r="O25" s="81">
        <v>3.04</v>
      </c>
      <c r="P25" s="60">
        <v>2</v>
      </c>
    </row>
    <row r="26" spans="1:16" ht="15" customHeight="1" x14ac:dyDescent="0.25">
      <c r="B26" s="375">
        <v>9</v>
      </c>
      <c r="C26" s="376"/>
      <c r="D26" s="367" t="s">
        <v>2563</v>
      </c>
      <c r="E26" s="368"/>
      <c r="F26" s="190" t="s">
        <v>2564</v>
      </c>
      <c r="G26" s="369">
        <v>4100109049</v>
      </c>
      <c r="H26" s="370"/>
      <c r="I26" s="391" t="s">
        <v>2565</v>
      </c>
      <c r="J26" s="370"/>
      <c r="K26" s="369" t="s">
        <v>76</v>
      </c>
      <c r="L26" s="368"/>
      <c r="M26" s="7" t="s">
        <v>2373</v>
      </c>
      <c r="N26" s="11"/>
      <c r="O26" s="81">
        <v>4.76</v>
      </c>
      <c r="P26" s="60">
        <v>4</v>
      </c>
    </row>
    <row r="27" spans="1:16" ht="15" customHeight="1" x14ac:dyDescent="0.25">
      <c r="B27" s="375">
        <v>10</v>
      </c>
      <c r="C27" s="376"/>
      <c r="D27" s="367" t="s">
        <v>2563</v>
      </c>
      <c r="E27" s="368"/>
      <c r="F27" s="190" t="s">
        <v>2564</v>
      </c>
      <c r="G27" s="369">
        <v>4100109049</v>
      </c>
      <c r="H27" s="370"/>
      <c r="I27" s="391" t="s">
        <v>2565</v>
      </c>
      <c r="J27" s="370"/>
      <c r="K27" s="369" t="s">
        <v>76</v>
      </c>
      <c r="L27" s="368"/>
      <c r="M27" s="7" t="s">
        <v>2373</v>
      </c>
      <c r="N27" s="11"/>
      <c r="O27" s="81">
        <v>4.76</v>
      </c>
      <c r="P27" s="60">
        <v>4</v>
      </c>
    </row>
    <row r="28" spans="1:16" ht="15" customHeight="1" x14ac:dyDescent="0.25">
      <c r="B28" s="375">
        <v>11</v>
      </c>
      <c r="C28" s="376"/>
      <c r="D28" s="367" t="s">
        <v>2563</v>
      </c>
      <c r="E28" s="368"/>
      <c r="F28" s="190" t="s">
        <v>2564</v>
      </c>
      <c r="G28" s="369">
        <v>4100109049</v>
      </c>
      <c r="H28" s="370"/>
      <c r="I28" s="391" t="s">
        <v>2565</v>
      </c>
      <c r="J28" s="370"/>
      <c r="K28" s="369" t="s">
        <v>76</v>
      </c>
      <c r="L28" s="368"/>
      <c r="M28" s="7" t="s">
        <v>2373</v>
      </c>
      <c r="N28" s="11"/>
      <c r="O28" s="81">
        <v>4.76</v>
      </c>
      <c r="P28" s="60">
        <v>4</v>
      </c>
    </row>
    <row r="29" spans="1:16" ht="15" customHeight="1" x14ac:dyDescent="0.25">
      <c r="B29" s="375">
        <v>12</v>
      </c>
      <c r="C29" s="376"/>
      <c r="D29" s="367" t="s">
        <v>2563</v>
      </c>
      <c r="E29" s="368"/>
      <c r="F29" s="190" t="s">
        <v>2564</v>
      </c>
      <c r="G29" s="369">
        <v>4100109049</v>
      </c>
      <c r="H29" s="370"/>
      <c r="I29" s="391" t="s">
        <v>2565</v>
      </c>
      <c r="J29" s="370"/>
      <c r="K29" s="369" t="s">
        <v>76</v>
      </c>
      <c r="L29" s="368"/>
      <c r="M29" s="7" t="s">
        <v>2373</v>
      </c>
      <c r="N29" s="11"/>
      <c r="O29" s="81">
        <v>4.76</v>
      </c>
      <c r="P29" s="60">
        <v>4</v>
      </c>
    </row>
    <row r="30" spans="1:16" ht="15" x14ac:dyDescent="0.25">
      <c r="A30" s="1"/>
      <c r="B30" s="365"/>
      <c r="C30" s="366"/>
      <c r="D30" s="367"/>
      <c r="E30" s="368"/>
      <c r="F30" s="122"/>
      <c r="G30" s="369"/>
      <c r="H30" s="370"/>
      <c r="I30" s="391"/>
      <c r="J30" s="370"/>
      <c r="K30" s="369"/>
      <c r="L30" s="368"/>
      <c r="M30" s="7"/>
      <c r="N30" s="11"/>
      <c r="O30" s="84"/>
      <c r="P30" s="60"/>
    </row>
    <row r="31" spans="1:16" ht="15" x14ac:dyDescent="0.25">
      <c r="A31" s="1"/>
      <c r="B31" s="76"/>
      <c r="C31" s="65"/>
      <c r="D31" s="392"/>
      <c r="E31" s="393"/>
      <c r="F31" s="393"/>
      <c r="G31" s="393"/>
      <c r="H31" s="393"/>
      <c r="I31" s="393"/>
      <c r="J31" s="62"/>
      <c r="K31" s="50"/>
      <c r="L31" s="61"/>
      <c r="M31" s="8"/>
      <c r="N31" s="8"/>
      <c r="O31" s="139">
        <f>SUM(O18:O29)</f>
        <v>55.399999999999984</v>
      </c>
      <c r="P31" s="60"/>
    </row>
    <row r="32" spans="1:16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79"/>
      <c r="O32" s="75"/>
      <c r="P32" s="73">
        <f>SUM(P18:P30)</f>
        <v>46</v>
      </c>
    </row>
    <row r="33" spans="1:15" ht="15" x14ac:dyDescent="0.25">
      <c r="A33" s="1"/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1:15" ht="3.75" customHeight="1" x14ac:dyDescent="0.25">
      <c r="A34" s="1"/>
      <c r="B34" s="1"/>
      <c r="C34" s="1"/>
      <c r="D34" s="17"/>
      <c r="E34" s="20"/>
      <c r="F34" s="20"/>
      <c r="G34" s="20"/>
      <c r="H34" s="3"/>
      <c r="I34" s="3"/>
      <c r="J34" s="1"/>
      <c r="K34" s="1"/>
      <c r="L34" s="1"/>
      <c r="M34" s="1"/>
      <c r="N34" s="1"/>
      <c r="O34" s="1"/>
    </row>
    <row r="35" spans="1:15" ht="15" customHeight="1" x14ac:dyDescent="0.25">
      <c r="A35" s="1"/>
      <c r="B35" s="1"/>
      <c r="C35" s="1"/>
      <c r="D35" s="1" t="s">
        <v>49</v>
      </c>
      <c r="E35" s="23"/>
      <c r="F35" s="1" t="s">
        <v>2566</v>
      </c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2567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1777</v>
      </c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 t="s">
        <v>2543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 t="s">
        <v>1324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77">
    <mergeCell ref="B16:C16"/>
    <mergeCell ref="D16:E16"/>
    <mergeCell ref="G16:H16"/>
    <mergeCell ref="I16:J16"/>
    <mergeCell ref="K16:L16"/>
    <mergeCell ref="K23:L23"/>
    <mergeCell ref="F6:K6"/>
    <mergeCell ref="F8:J8"/>
    <mergeCell ref="F10:N10"/>
    <mergeCell ref="F12:G12"/>
    <mergeCell ref="N14:O14"/>
    <mergeCell ref="G21:H21"/>
    <mergeCell ref="I21:J21"/>
    <mergeCell ref="K21:L21"/>
    <mergeCell ref="G19:H19"/>
    <mergeCell ref="I19:J19"/>
    <mergeCell ref="K19:L19"/>
    <mergeCell ref="K22:L22"/>
    <mergeCell ref="G20:H20"/>
    <mergeCell ref="I20:J20"/>
    <mergeCell ref="K20:L20"/>
    <mergeCell ref="B18:C18"/>
    <mergeCell ref="D18:E18"/>
    <mergeCell ref="G18:H18"/>
    <mergeCell ref="I18:J18"/>
    <mergeCell ref="K18:L18"/>
    <mergeCell ref="B21:C21"/>
    <mergeCell ref="D21:E21"/>
    <mergeCell ref="B19:C19"/>
    <mergeCell ref="D19:E19"/>
    <mergeCell ref="B20:C20"/>
    <mergeCell ref="D20:E20"/>
    <mergeCell ref="B22:C22"/>
    <mergeCell ref="D22:E22"/>
    <mergeCell ref="G22:H22"/>
    <mergeCell ref="I22:J22"/>
    <mergeCell ref="G28:H28"/>
    <mergeCell ref="G25:H25"/>
    <mergeCell ref="B23:C23"/>
    <mergeCell ref="D23:E23"/>
    <mergeCell ref="G23:H23"/>
    <mergeCell ref="I23:J23"/>
    <mergeCell ref="D30:E30"/>
    <mergeCell ref="G30:H30"/>
    <mergeCell ref="I30:J30"/>
    <mergeCell ref="B28:C28"/>
    <mergeCell ref="B29:C29"/>
    <mergeCell ref="D29:E29"/>
    <mergeCell ref="G29:H29"/>
    <mergeCell ref="I29:J29"/>
    <mergeCell ref="I28:J28"/>
    <mergeCell ref="K30:L30"/>
    <mergeCell ref="K29:L29"/>
    <mergeCell ref="B32:M32"/>
    <mergeCell ref="B24:C24"/>
    <mergeCell ref="D24:E24"/>
    <mergeCell ref="G24:H24"/>
    <mergeCell ref="I24:J24"/>
    <mergeCell ref="K24:L24"/>
    <mergeCell ref="B25:C25"/>
    <mergeCell ref="D25:E25"/>
    <mergeCell ref="D31:I31"/>
    <mergeCell ref="B26:C26"/>
    <mergeCell ref="D26:E26"/>
    <mergeCell ref="G26:H26"/>
    <mergeCell ref="I26:J26"/>
    <mergeCell ref="B30:C30"/>
    <mergeCell ref="K28:L28"/>
    <mergeCell ref="K25:L25"/>
    <mergeCell ref="B27:C27"/>
    <mergeCell ref="D27:E27"/>
    <mergeCell ref="G27:H27"/>
    <mergeCell ref="I27:J27"/>
    <mergeCell ref="I25:J25"/>
    <mergeCell ref="K27:L27"/>
    <mergeCell ref="D28:E28"/>
    <mergeCell ref="K26:L26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1:P314"/>
  <sheetViews>
    <sheetView workbookViewId="0">
      <selection activeCell="F34" sqref="F3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7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2549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240312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2560</v>
      </c>
      <c r="G18" s="355">
        <v>4100109069</v>
      </c>
      <c r="H18" s="354"/>
      <c r="I18" s="353" t="s">
        <v>2554</v>
      </c>
      <c r="J18" s="354"/>
      <c r="K18" s="355" t="s">
        <v>25</v>
      </c>
      <c r="L18" s="352"/>
      <c r="M18" s="27" t="s">
        <v>2561</v>
      </c>
      <c r="N18" s="24">
        <v>85</v>
      </c>
      <c r="O18" s="82">
        <v>9.6</v>
      </c>
      <c r="P18" s="109">
        <v>5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2560</v>
      </c>
      <c r="G19" s="355">
        <v>4100109069</v>
      </c>
      <c r="H19" s="354"/>
      <c r="I19" s="353" t="s">
        <v>2554</v>
      </c>
      <c r="J19" s="354"/>
      <c r="K19" s="355" t="s">
        <v>25</v>
      </c>
      <c r="L19" s="352"/>
      <c r="M19" s="27" t="s">
        <v>2561</v>
      </c>
      <c r="N19" s="24">
        <v>90</v>
      </c>
      <c r="O19" s="83"/>
      <c r="P19" s="109">
        <v>23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2560</v>
      </c>
      <c r="G20" s="355">
        <v>4100109069</v>
      </c>
      <c r="H20" s="354"/>
      <c r="I20" s="353" t="s">
        <v>2554</v>
      </c>
      <c r="J20" s="354"/>
      <c r="K20" s="355" t="s">
        <v>25</v>
      </c>
      <c r="L20" s="352"/>
      <c r="M20" s="27" t="s">
        <v>2561</v>
      </c>
      <c r="N20" s="24">
        <v>95</v>
      </c>
      <c r="O20" s="83"/>
      <c r="P20" s="109">
        <v>21</v>
      </c>
    </row>
    <row r="21" spans="2:16" ht="15" customHeight="1" x14ac:dyDescent="0.25">
      <c r="B21" s="365"/>
      <c r="C21" s="366"/>
      <c r="D21" s="351" t="s">
        <v>480</v>
      </c>
      <c r="E21" s="352"/>
      <c r="F21" s="190" t="s">
        <v>2560</v>
      </c>
      <c r="G21" s="355">
        <v>4100109069</v>
      </c>
      <c r="H21" s="354"/>
      <c r="I21" s="353" t="s">
        <v>2554</v>
      </c>
      <c r="J21" s="354"/>
      <c r="K21" s="355" t="s">
        <v>25</v>
      </c>
      <c r="L21" s="352"/>
      <c r="M21" s="27" t="s">
        <v>2561</v>
      </c>
      <c r="N21" s="24">
        <v>100</v>
      </c>
      <c r="O21" s="84"/>
      <c r="P21" s="109">
        <v>17</v>
      </c>
    </row>
    <row r="22" spans="2:16" ht="15" customHeight="1" x14ac:dyDescent="0.25">
      <c r="B22" s="365"/>
      <c r="C22" s="366"/>
      <c r="D22" s="351"/>
      <c r="E22" s="352"/>
      <c r="F22" s="190"/>
      <c r="G22" s="355"/>
      <c r="H22" s="354"/>
      <c r="I22" s="353"/>
      <c r="J22" s="354"/>
      <c r="K22" s="355"/>
      <c r="L22" s="352"/>
      <c r="M22" s="27"/>
      <c r="N22" s="24"/>
      <c r="O22" s="84"/>
      <c r="P22" s="109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SUM(O18:O21)+SUM(O22:O22)</f>
        <v>9.6</v>
      </c>
    </row>
    <row r="24" spans="2:16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66</v>
      </c>
    </row>
    <row r="25" spans="2:16" ht="15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1" t="s">
        <v>2559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368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977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mergeCells count="34">
    <mergeCell ref="B24:M24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4B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B1:P315"/>
  <sheetViews>
    <sheetView workbookViewId="0">
      <selection activeCell="P25" sqref="P2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2549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240311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2558</v>
      </c>
      <c r="G18" s="355">
        <v>4100109130</v>
      </c>
      <c r="H18" s="354"/>
      <c r="I18" s="391" t="s">
        <v>2554</v>
      </c>
      <c r="J18" s="370"/>
      <c r="K18" s="355" t="s">
        <v>53</v>
      </c>
      <c r="L18" s="352"/>
      <c r="M18" s="27" t="s">
        <v>2555</v>
      </c>
      <c r="N18" s="24">
        <v>85</v>
      </c>
      <c r="O18" s="82">
        <v>8.6999999999999993</v>
      </c>
      <c r="P18" s="109">
        <v>10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2558</v>
      </c>
      <c r="G19" s="355">
        <v>4100109130</v>
      </c>
      <c r="H19" s="354"/>
      <c r="I19" s="391" t="s">
        <v>2554</v>
      </c>
      <c r="J19" s="370"/>
      <c r="K19" s="355" t="s">
        <v>53</v>
      </c>
      <c r="L19" s="352"/>
      <c r="M19" s="27" t="s">
        <v>2555</v>
      </c>
      <c r="N19" s="24">
        <v>90</v>
      </c>
      <c r="O19" s="83"/>
      <c r="P19" s="109">
        <v>18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2558</v>
      </c>
      <c r="G20" s="355">
        <v>4100109130</v>
      </c>
      <c r="H20" s="354"/>
      <c r="I20" s="391" t="s">
        <v>2554</v>
      </c>
      <c r="J20" s="370"/>
      <c r="K20" s="355" t="s">
        <v>53</v>
      </c>
      <c r="L20" s="352"/>
      <c r="M20" s="27" t="s">
        <v>2555</v>
      </c>
      <c r="N20" s="24">
        <v>95</v>
      </c>
      <c r="O20" s="83"/>
      <c r="P20" s="109">
        <v>18</v>
      </c>
    </row>
    <row r="21" spans="2:16" ht="15" customHeight="1" x14ac:dyDescent="0.25">
      <c r="B21" s="365"/>
      <c r="C21" s="366"/>
      <c r="D21" s="351" t="s">
        <v>480</v>
      </c>
      <c r="E21" s="352"/>
      <c r="F21" s="190" t="s">
        <v>2558</v>
      </c>
      <c r="G21" s="355">
        <v>4100109130</v>
      </c>
      <c r="H21" s="354"/>
      <c r="I21" s="391" t="s">
        <v>2554</v>
      </c>
      <c r="J21" s="370"/>
      <c r="K21" s="355" t="s">
        <v>53</v>
      </c>
      <c r="L21" s="352"/>
      <c r="M21" s="27" t="s">
        <v>2555</v>
      </c>
      <c r="N21" s="24">
        <v>100</v>
      </c>
      <c r="O21" s="84"/>
      <c r="P21" s="109">
        <v>11</v>
      </c>
    </row>
    <row r="22" spans="2:16" ht="15" x14ac:dyDescent="0.25">
      <c r="B22" s="365"/>
      <c r="C22" s="351"/>
      <c r="D22" s="375"/>
      <c r="E22" s="367"/>
      <c r="F22" s="122"/>
      <c r="G22" s="375"/>
      <c r="H22" s="367"/>
      <c r="I22" s="419"/>
      <c r="J22" s="420"/>
      <c r="K22" s="375"/>
      <c r="L22" s="367"/>
      <c r="M22" s="7"/>
      <c r="N22" s="11"/>
      <c r="O22" s="84"/>
      <c r="P22" s="60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SUM(O18:O21)</f>
        <v>8.6999999999999993</v>
      </c>
    </row>
    <row r="24" spans="2:16" ht="15.75" x14ac:dyDescent="0.25">
      <c r="B24" s="356" t="s">
        <v>29</v>
      </c>
      <c r="C24" s="356"/>
      <c r="D24" s="356"/>
      <c r="E24" s="356"/>
      <c r="F24" s="356"/>
      <c r="G24" s="356"/>
      <c r="H24" s="356"/>
      <c r="I24" s="356"/>
      <c r="J24" s="356"/>
      <c r="K24" s="356"/>
      <c r="L24" s="356"/>
      <c r="M24" s="356"/>
      <c r="N24" s="79"/>
      <c r="O24" s="75"/>
      <c r="P24" s="73">
        <f>SUM(P18:P22)</f>
        <v>57</v>
      </c>
    </row>
    <row r="25" spans="2:16" ht="15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1" t="s">
        <v>2557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368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977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34">
    <mergeCell ref="B24:M24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4C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316"/>
  <sheetViews>
    <sheetView workbookViewId="0">
      <selection activeCell="D33" sqref="D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2549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240309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480</v>
      </c>
      <c r="E18" s="368"/>
      <c r="F18" s="124" t="s">
        <v>2553</v>
      </c>
      <c r="G18" s="369">
        <v>4100109087</v>
      </c>
      <c r="H18" s="370"/>
      <c r="I18" s="391" t="s">
        <v>2554</v>
      </c>
      <c r="J18" s="370"/>
      <c r="K18" s="369" t="s">
        <v>1009</v>
      </c>
      <c r="L18" s="368"/>
      <c r="M18" s="7" t="s">
        <v>2555</v>
      </c>
      <c r="N18" s="8">
        <v>85</v>
      </c>
      <c r="O18" s="82">
        <v>5.9</v>
      </c>
      <c r="P18" s="60">
        <v>1</v>
      </c>
    </row>
    <row r="19" spans="1:16" ht="15" x14ac:dyDescent="0.25">
      <c r="A19" s="1"/>
      <c r="B19" s="416"/>
      <c r="C19" s="417"/>
      <c r="D19" s="367" t="s">
        <v>480</v>
      </c>
      <c r="E19" s="368"/>
      <c r="F19" s="124" t="s">
        <v>2553</v>
      </c>
      <c r="G19" s="369">
        <v>4100109087</v>
      </c>
      <c r="H19" s="370"/>
      <c r="I19" s="391" t="s">
        <v>2554</v>
      </c>
      <c r="J19" s="370"/>
      <c r="K19" s="369" t="s">
        <v>1009</v>
      </c>
      <c r="L19" s="368"/>
      <c r="M19" s="7" t="s">
        <v>2555</v>
      </c>
      <c r="N19" s="8">
        <v>90</v>
      </c>
      <c r="O19" s="83"/>
      <c r="P19" s="60">
        <v>3</v>
      </c>
    </row>
    <row r="20" spans="1:16" ht="15" x14ac:dyDescent="0.25">
      <c r="A20" s="1"/>
      <c r="B20" s="416"/>
      <c r="C20" s="417"/>
      <c r="D20" s="367" t="s">
        <v>480</v>
      </c>
      <c r="E20" s="368"/>
      <c r="F20" s="124" t="s">
        <v>2553</v>
      </c>
      <c r="G20" s="369">
        <v>4100109087</v>
      </c>
      <c r="H20" s="370"/>
      <c r="I20" s="391" t="s">
        <v>2554</v>
      </c>
      <c r="J20" s="370"/>
      <c r="K20" s="369" t="s">
        <v>1009</v>
      </c>
      <c r="L20" s="368"/>
      <c r="M20" s="7" t="s">
        <v>2555</v>
      </c>
      <c r="N20" s="8">
        <v>95</v>
      </c>
      <c r="O20" s="83"/>
      <c r="P20" s="60">
        <v>1</v>
      </c>
    </row>
    <row r="21" spans="1:16" ht="15" x14ac:dyDescent="0.25">
      <c r="A21" s="1"/>
      <c r="B21" s="416"/>
      <c r="C21" s="417"/>
      <c r="D21" s="367" t="s">
        <v>480</v>
      </c>
      <c r="E21" s="368"/>
      <c r="F21" s="124" t="s">
        <v>2553</v>
      </c>
      <c r="G21" s="369">
        <v>4100109087</v>
      </c>
      <c r="H21" s="370"/>
      <c r="I21" s="391" t="s">
        <v>2554</v>
      </c>
      <c r="J21" s="370"/>
      <c r="K21" s="369" t="s">
        <v>1009</v>
      </c>
      <c r="L21" s="368"/>
      <c r="M21" s="7" t="s">
        <v>2555</v>
      </c>
      <c r="N21" s="8">
        <v>100</v>
      </c>
      <c r="O21" s="83"/>
      <c r="P21" s="60">
        <v>1</v>
      </c>
    </row>
    <row r="22" spans="1:16" ht="15" x14ac:dyDescent="0.25">
      <c r="A22" s="1"/>
      <c r="B22" s="40"/>
      <c r="C22" s="36"/>
      <c r="D22" s="367" t="s">
        <v>480</v>
      </c>
      <c r="E22" s="368"/>
      <c r="F22" s="124" t="s">
        <v>2553</v>
      </c>
      <c r="G22" s="369">
        <v>4100109086</v>
      </c>
      <c r="H22" s="370"/>
      <c r="I22" s="391" t="s">
        <v>2554</v>
      </c>
      <c r="J22" s="370"/>
      <c r="K22" s="369" t="s">
        <v>1009</v>
      </c>
      <c r="L22" s="368"/>
      <c r="M22" s="7" t="s">
        <v>2555</v>
      </c>
      <c r="N22" s="8">
        <v>85</v>
      </c>
      <c r="O22" s="83"/>
      <c r="P22" s="60">
        <v>5</v>
      </c>
    </row>
    <row r="23" spans="1:16" ht="15" x14ac:dyDescent="0.25">
      <c r="A23" s="1"/>
      <c r="B23" s="40"/>
      <c r="C23" s="36"/>
      <c r="D23" s="367" t="s">
        <v>480</v>
      </c>
      <c r="E23" s="368"/>
      <c r="F23" s="124" t="s">
        <v>2553</v>
      </c>
      <c r="G23" s="369">
        <v>4100109086</v>
      </c>
      <c r="H23" s="370"/>
      <c r="I23" s="391" t="s">
        <v>2554</v>
      </c>
      <c r="J23" s="370"/>
      <c r="K23" s="369" t="s">
        <v>1009</v>
      </c>
      <c r="L23" s="368"/>
      <c r="M23" s="7" t="s">
        <v>2555</v>
      </c>
      <c r="N23" s="8">
        <v>90</v>
      </c>
      <c r="O23" s="83"/>
      <c r="P23" s="60">
        <v>10</v>
      </c>
    </row>
    <row r="24" spans="1:16" ht="15" x14ac:dyDescent="0.25">
      <c r="A24" s="1"/>
      <c r="B24" s="40"/>
      <c r="C24" s="36"/>
      <c r="D24" s="367" t="s">
        <v>480</v>
      </c>
      <c r="E24" s="368"/>
      <c r="F24" s="124" t="s">
        <v>2553</v>
      </c>
      <c r="G24" s="369">
        <v>4100109086</v>
      </c>
      <c r="H24" s="370"/>
      <c r="I24" s="391" t="s">
        <v>2554</v>
      </c>
      <c r="J24" s="370"/>
      <c r="K24" s="369" t="s">
        <v>1009</v>
      </c>
      <c r="L24" s="368"/>
      <c r="M24" s="7" t="s">
        <v>2555</v>
      </c>
      <c r="N24" s="8">
        <v>95</v>
      </c>
      <c r="O24" s="83"/>
      <c r="P24" s="60">
        <v>11</v>
      </c>
    </row>
    <row r="25" spans="1:16" ht="15" x14ac:dyDescent="0.25">
      <c r="A25" s="1"/>
      <c r="B25" s="365"/>
      <c r="C25" s="366"/>
      <c r="D25" s="367" t="s">
        <v>480</v>
      </c>
      <c r="E25" s="368"/>
      <c r="F25" s="124" t="s">
        <v>2553</v>
      </c>
      <c r="G25" s="369">
        <v>4100109086</v>
      </c>
      <c r="H25" s="370"/>
      <c r="I25" s="391" t="s">
        <v>2554</v>
      </c>
      <c r="J25" s="370"/>
      <c r="K25" s="369" t="s">
        <v>1009</v>
      </c>
      <c r="L25" s="368"/>
      <c r="M25" s="7" t="s">
        <v>2555</v>
      </c>
      <c r="N25" s="8">
        <v>100</v>
      </c>
      <c r="O25" s="84"/>
      <c r="P25" s="60">
        <v>6</v>
      </c>
    </row>
    <row r="26" spans="1:16" ht="15" x14ac:dyDescent="0.25">
      <c r="A26" s="1"/>
      <c r="B26" s="76"/>
      <c r="C26" s="65"/>
      <c r="D26" s="50"/>
      <c r="E26" s="61"/>
      <c r="F26" s="61"/>
      <c r="G26" s="50"/>
      <c r="H26" s="62"/>
      <c r="I26" s="63"/>
      <c r="J26" s="62"/>
      <c r="K26" s="50"/>
      <c r="L26" s="61"/>
      <c r="M26" s="8"/>
      <c r="N26" s="8"/>
      <c r="O26" s="162"/>
      <c r="P26" s="60"/>
    </row>
    <row r="27" spans="1:16" ht="15" x14ac:dyDescent="0.25">
      <c r="A27" s="1"/>
      <c r="B27" s="76"/>
      <c r="C27" s="65"/>
      <c r="D27" s="392"/>
      <c r="E27" s="393"/>
      <c r="F27" s="393"/>
      <c r="G27" s="393"/>
      <c r="H27" s="393"/>
      <c r="I27" s="393"/>
      <c r="J27" s="62"/>
      <c r="K27" s="50"/>
      <c r="L27" s="61"/>
      <c r="M27" s="8"/>
      <c r="N27" s="8"/>
      <c r="O27" s="139">
        <f>SUM(O18:O25)</f>
        <v>5.9</v>
      </c>
      <c r="P27" s="60"/>
    </row>
    <row r="28" spans="1:16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38</v>
      </c>
    </row>
    <row r="29" spans="1:16" ht="15" x14ac:dyDescent="0.25">
      <c r="A29" s="1"/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1:16" ht="3.75" customHeight="1" x14ac:dyDescent="0.25">
      <c r="A30" s="1"/>
      <c r="B30" s="1"/>
      <c r="C30" s="1"/>
      <c r="D30" s="17"/>
      <c r="E30" s="20"/>
      <c r="F30" s="20"/>
      <c r="G30" s="20"/>
      <c r="H30" s="3"/>
      <c r="I30" s="3"/>
      <c r="J30" s="1"/>
      <c r="K30" s="1"/>
      <c r="L30" s="1"/>
      <c r="M30" s="1"/>
      <c r="N30" s="1"/>
      <c r="O30" s="1"/>
    </row>
    <row r="31" spans="1:16" ht="15" customHeight="1" x14ac:dyDescent="0.25">
      <c r="A31" s="1"/>
      <c r="B31" s="1"/>
      <c r="C31" s="1"/>
      <c r="D31" s="1" t="s">
        <v>49</v>
      </c>
      <c r="E31" s="1" t="s">
        <v>2556</v>
      </c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1636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2350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300" ht="8.25" customHeight="1" x14ac:dyDescent="0.2"/>
    <row r="302" ht="8.25" customHeight="1" x14ac:dyDescent="0.2"/>
    <row r="304" ht="9" customHeight="1" x14ac:dyDescent="0.2"/>
    <row r="306" ht="7.5" customHeight="1" x14ac:dyDescent="0.2"/>
    <row r="308" ht="6.75" customHeight="1" x14ac:dyDescent="0.2"/>
    <row r="310" ht="7.5" customHeight="1" x14ac:dyDescent="0.2"/>
    <row r="312" ht="9" customHeight="1" x14ac:dyDescent="0.2"/>
    <row r="314" ht="7.5" customHeight="1" x14ac:dyDescent="0.2"/>
    <row r="316" ht="8.25" customHeight="1" x14ac:dyDescent="0.2"/>
  </sheetData>
  <mergeCells count="49">
    <mergeCell ref="B28:M28"/>
    <mergeCell ref="D24:E24"/>
    <mergeCell ref="G24:H24"/>
    <mergeCell ref="I24:J24"/>
    <mergeCell ref="K24:L24"/>
    <mergeCell ref="D27:I27"/>
    <mergeCell ref="B25:C25"/>
    <mergeCell ref="D25:E25"/>
    <mergeCell ref="G25:H25"/>
    <mergeCell ref="I25:J25"/>
    <mergeCell ref="K25:L25"/>
    <mergeCell ref="D22:E22"/>
    <mergeCell ref="G22:H22"/>
    <mergeCell ref="I22:J22"/>
    <mergeCell ref="K22:L22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4D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318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2549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240308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7" t="s">
        <v>662</v>
      </c>
      <c r="E18" s="368"/>
      <c r="F18" s="190" t="s">
        <v>2550</v>
      </c>
      <c r="G18" s="369">
        <v>4100109099</v>
      </c>
      <c r="H18" s="370"/>
      <c r="I18" s="371" t="s">
        <v>2533</v>
      </c>
      <c r="J18" s="372"/>
      <c r="K18" s="369" t="s">
        <v>73</v>
      </c>
      <c r="L18" s="368"/>
      <c r="M18" s="7" t="s">
        <v>2551</v>
      </c>
      <c r="N18" s="11"/>
      <c r="O18" s="81">
        <v>4.4000000000000004</v>
      </c>
      <c r="P18" s="60">
        <v>50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SUM(O18:O19)</f>
        <v>4.4000000000000004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50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1" t="s">
        <v>2552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1635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F59" s="1"/>
    </row>
    <row r="60" spans="1:15" ht="15" x14ac:dyDescent="0.25">
      <c r="F60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20">
    <mergeCell ref="G24:H24"/>
    <mergeCell ref="B19:C19"/>
    <mergeCell ref="D19:E19"/>
    <mergeCell ref="G19:H19"/>
    <mergeCell ref="I19:J19"/>
    <mergeCell ref="D20:I20"/>
    <mergeCell ref="B18:C18"/>
    <mergeCell ref="D18:E18"/>
    <mergeCell ref="B21:M21"/>
    <mergeCell ref="G18:H18"/>
    <mergeCell ref="I18:J18"/>
    <mergeCell ref="K18:L18"/>
    <mergeCell ref="K19:L19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B1:P334"/>
  <sheetViews>
    <sheetView workbookViewId="0">
      <selection activeCell="M45" sqref="M4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" customWidth="1"/>
    <col min="6" max="6" width="17.5703125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240295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SUM(O18:O30)+7.6</f>
        <v>108.7</v>
      </c>
      <c r="P17" s="60"/>
    </row>
    <row r="18" spans="2:16" ht="15" customHeight="1" x14ac:dyDescent="0.25">
      <c r="B18" s="375">
        <v>1</v>
      </c>
      <c r="C18" s="376"/>
      <c r="D18" s="351" t="s">
        <v>1724</v>
      </c>
      <c r="E18" s="352"/>
      <c r="F18" s="190" t="s">
        <v>2535</v>
      </c>
      <c r="G18" s="355">
        <v>4100109054</v>
      </c>
      <c r="H18" s="354"/>
      <c r="I18" s="353" t="s">
        <v>1725</v>
      </c>
      <c r="J18" s="354"/>
      <c r="K18" s="355" t="s">
        <v>25</v>
      </c>
      <c r="L18" s="352"/>
      <c r="M18" s="27" t="s">
        <v>2529</v>
      </c>
      <c r="N18" s="24"/>
      <c r="O18" s="81">
        <v>10.18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1724</v>
      </c>
      <c r="E19" s="352"/>
      <c r="F19" s="190" t="s">
        <v>2535</v>
      </c>
      <c r="G19" s="355">
        <v>4100109054</v>
      </c>
      <c r="H19" s="354"/>
      <c r="I19" s="353" t="s">
        <v>1725</v>
      </c>
      <c r="J19" s="354"/>
      <c r="K19" s="355" t="s">
        <v>25</v>
      </c>
      <c r="L19" s="352"/>
      <c r="M19" s="27" t="s">
        <v>2529</v>
      </c>
      <c r="N19" s="24"/>
      <c r="O19" s="81">
        <v>10.18</v>
      </c>
      <c r="P19" s="109">
        <v>12</v>
      </c>
    </row>
    <row r="20" spans="2:16" ht="15" customHeight="1" x14ac:dyDescent="0.25">
      <c r="B20" s="375">
        <v>3</v>
      </c>
      <c r="C20" s="376"/>
      <c r="D20" s="351" t="s">
        <v>1724</v>
      </c>
      <c r="E20" s="352"/>
      <c r="F20" s="190" t="s">
        <v>2535</v>
      </c>
      <c r="G20" s="355">
        <v>4100109054</v>
      </c>
      <c r="H20" s="354"/>
      <c r="I20" s="353" t="s">
        <v>1725</v>
      </c>
      <c r="J20" s="354"/>
      <c r="K20" s="355" t="s">
        <v>25</v>
      </c>
      <c r="L20" s="352"/>
      <c r="M20" s="27" t="s">
        <v>2529</v>
      </c>
      <c r="N20" s="24"/>
      <c r="O20" s="81">
        <v>10.18</v>
      </c>
      <c r="P20" s="109">
        <v>12</v>
      </c>
    </row>
    <row r="21" spans="2:16" ht="15" customHeight="1" x14ac:dyDescent="0.25">
      <c r="B21" s="375">
        <v>4</v>
      </c>
      <c r="C21" s="376"/>
      <c r="D21" s="351" t="s">
        <v>1724</v>
      </c>
      <c r="E21" s="352"/>
      <c r="F21" s="190" t="s">
        <v>2535</v>
      </c>
      <c r="G21" s="355">
        <v>4100109054</v>
      </c>
      <c r="H21" s="354"/>
      <c r="I21" s="353" t="s">
        <v>1725</v>
      </c>
      <c r="J21" s="354"/>
      <c r="K21" s="355" t="s">
        <v>25</v>
      </c>
      <c r="L21" s="352"/>
      <c r="M21" s="27" t="s">
        <v>2529</v>
      </c>
      <c r="N21" s="24"/>
      <c r="O21" s="81">
        <v>10.18</v>
      </c>
      <c r="P21" s="109">
        <v>12</v>
      </c>
    </row>
    <row r="22" spans="2:16" ht="15" customHeight="1" x14ac:dyDescent="0.25">
      <c r="B22" s="375">
        <v>5</v>
      </c>
      <c r="C22" s="376"/>
      <c r="D22" s="351" t="s">
        <v>1724</v>
      </c>
      <c r="E22" s="352"/>
      <c r="F22" s="190" t="s">
        <v>2535</v>
      </c>
      <c r="G22" s="355">
        <v>4100109054</v>
      </c>
      <c r="H22" s="354"/>
      <c r="I22" s="353" t="s">
        <v>1725</v>
      </c>
      <c r="J22" s="354"/>
      <c r="K22" s="355" t="s">
        <v>25</v>
      </c>
      <c r="L22" s="352"/>
      <c r="M22" s="27" t="s">
        <v>2529</v>
      </c>
      <c r="N22" s="24"/>
      <c r="O22" s="81">
        <v>10.18</v>
      </c>
      <c r="P22" s="109">
        <v>12</v>
      </c>
    </row>
    <row r="23" spans="2:16" ht="15" customHeight="1" x14ac:dyDescent="0.25">
      <c r="B23" s="378">
        <v>6</v>
      </c>
      <c r="C23" s="379"/>
      <c r="D23" s="351" t="s">
        <v>1724</v>
      </c>
      <c r="E23" s="352"/>
      <c r="F23" s="190" t="s">
        <v>2535</v>
      </c>
      <c r="G23" s="355">
        <v>4100109054</v>
      </c>
      <c r="H23" s="354"/>
      <c r="I23" s="353" t="s">
        <v>1725</v>
      </c>
      <c r="J23" s="354"/>
      <c r="K23" s="355" t="s">
        <v>25</v>
      </c>
      <c r="L23" s="352"/>
      <c r="M23" s="27" t="s">
        <v>2529</v>
      </c>
      <c r="N23" s="24"/>
      <c r="O23" s="82">
        <v>10.18</v>
      </c>
      <c r="P23" s="109">
        <v>12</v>
      </c>
    </row>
    <row r="24" spans="2:16" ht="15" customHeight="1" x14ac:dyDescent="0.25">
      <c r="B24" s="378">
        <v>7</v>
      </c>
      <c r="C24" s="379"/>
      <c r="D24" s="351" t="s">
        <v>1724</v>
      </c>
      <c r="E24" s="352"/>
      <c r="F24" s="190" t="s">
        <v>2535</v>
      </c>
      <c r="G24" s="355">
        <v>4100109054</v>
      </c>
      <c r="H24" s="354"/>
      <c r="I24" s="353" t="s">
        <v>1725</v>
      </c>
      <c r="J24" s="354"/>
      <c r="K24" s="355" t="s">
        <v>25</v>
      </c>
      <c r="L24" s="352"/>
      <c r="M24" s="27" t="s">
        <v>2529</v>
      </c>
      <c r="N24" s="24"/>
      <c r="O24" s="82">
        <v>10.18</v>
      </c>
      <c r="P24" s="109">
        <v>10</v>
      </c>
    </row>
    <row r="25" spans="2:16" ht="15" customHeight="1" x14ac:dyDescent="0.25">
      <c r="B25" s="76"/>
      <c r="C25" s="69"/>
      <c r="D25" s="351" t="s">
        <v>1724</v>
      </c>
      <c r="E25" s="352"/>
      <c r="F25" s="190" t="s">
        <v>2546</v>
      </c>
      <c r="G25" s="355">
        <v>4100109093</v>
      </c>
      <c r="H25" s="354"/>
      <c r="I25" s="353" t="s">
        <v>1725</v>
      </c>
      <c r="J25" s="354"/>
      <c r="K25" s="355" t="s">
        <v>1735</v>
      </c>
      <c r="L25" s="352"/>
      <c r="M25" s="27" t="s">
        <v>2529</v>
      </c>
      <c r="N25" s="24"/>
      <c r="O25" s="84"/>
      <c r="P25" s="109">
        <v>2</v>
      </c>
    </row>
    <row r="26" spans="2:16" ht="15" customHeight="1" x14ac:dyDescent="0.25">
      <c r="B26" s="365">
        <v>8</v>
      </c>
      <c r="C26" s="366"/>
      <c r="D26" s="351" t="s">
        <v>2530</v>
      </c>
      <c r="E26" s="352"/>
      <c r="F26" s="190" t="s">
        <v>2535</v>
      </c>
      <c r="G26" s="355">
        <v>4100109056</v>
      </c>
      <c r="H26" s="354"/>
      <c r="I26" s="353" t="s">
        <v>2531</v>
      </c>
      <c r="J26" s="354"/>
      <c r="K26" s="355" t="s">
        <v>25</v>
      </c>
      <c r="L26" s="352"/>
      <c r="M26" s="27" t="s">
        <v>387</v>
      </c>
      <c r="N26" s="24"/>
      <c r="O26" s="84">
        <v>6.28</v>
      </c>
      <c r="P26" s="109">
        <v>8</v>
      </c>
    </row>
    <row r="27" spans="2:16" ht="15" customHeight="1" x14ac:dyDescent="0.25">
      <c r="B27" s="375">
        <v>9</v>
      </c>
      <c r="C27" s="376"/>
      <c r="D27" s="351" t="s">
        <v>2530</v>
      </c>
      <c r="E27" s="352"/>
      <c r="F27" s="190" t="s">
        <v>2535</v>
      </c>
      <c r="G27" s="355">
        <v>4100109056</v>
      </c>
      <c r="H27" s="354"/>
      <c r="I27" s="353" t="s">
        <v>2531</v>
      </c>
      <c r="J27" s="354"/>
      <c r="K27" s="355" t="s">
        <v>25</v>
      </c>
      <c r="L27" s="352"/>
      <c r="M27" s="27" t="s">
        <v>387</v>
      </c>
      <c r="N27" s="24"/>
      <c r="O27" s="81">
        <v>6.28</v>
      </c>
      <c r="P27" s="109">
        <v>8</v>
      </c>
    </row>
    <row r="28" spans="2:16" ht="15" customHeight="1" x14ac:dyDescent="0.25">
      <c r="B28" s="375">
        <v>10</v>
      </c>
      <c r="C28" s="376"/>
      <c r="D28" s="351" t="s">
        <v>2530</v>
      </c>
      <c r="E28" s="352"/>
      <c r="F28" s="190" t="s">
        <v>2535</v>
      </c>
      <c r="G28" s="355">
        <v>4100109056</v>
      </c>
      <c r="H28" s="354"/>
      <c r="I28" s="353" t="s">
        <v>2531</v>
      </c>
      <c r="J28" s="354"/>
      <c r="K28" s="355" t="s">
        <v>25</v>
      </c>
      <c r="L28" s="352"/>
      <c r="M28" s="27" t="s">
        <v>387</v>
      </c>
      <c r="N28" s="24"/>
      <c r="O28" s="81">
        <v>5.76</v>
      </c>
      <c r="P28" s="109">
        <v>7</v>
      </c>
    </row>
    <row r="29" spans="2:16" ht="15" customHeight="1" x14ac:dyDescent="0.25">
      <c r="B29" s="375">
        <v>11</v>
      </c>
      <c r="C29" s="376"/>
      <c r="D29" s="351" t="s">
        <v>2530</v>
      </c>
      <c r="E29" s="352"/>
      <c r="F29" s="190" t="s">
        <v>2535</v>
      </c>
      <c r="G29" s="355">
        <v>4100109056</v>
      </c>
      <c r="H29" s="354"/>
      <c r="I29" s="353" t="s">
        <v>2531</v>
      </c>
      <c r="J29" s="354"/>
      <c r="K29" s="355" t="s">
        <v>25</v>
      </c>
      <c r="L29" s="352"/>
      <c r="M29" s="27" t="s">
        <v>387</v>
      </c>
      <c r="N29" s="24"/>
      <c r="O29" s="81">
        <v>5.76</v>
      </c>
      <c r="P29" s="109">
        <v>7</v>
      </c>
    </row>
    <row r="30" spans="2:16" ht="15" customHeight="1" x14ac:dyDescent="0.25">
      <c r="B30" s="375">
        <v>12</v>
      </c>
      <c r="C30" s="376"/>
      <c r="D30" s="351" t="s">
        <v>2530</v>
      </c>
      <c r="E30" s="352"/>
      <c r="F30" s="190" t="s">
        <v>2535</v>
      </c>
      <c r="G30" s="355">
        <v>4100109056</v>
      </c>
      <c r="H30" s="354"/>
      <c r="I30" s="353" t="s">
        <v>2531</v>
      </c>
      <c r="J30" s="354"/>
      <c r="K30" s="355" t="s">
        <v>25</v>
      </c>
      <c r="L30" s="352"/>
      <c r="M30" s="27" t="s">
        <v>387</v>
      </c>
      <c r="N30" s="24"/>
      <c r="O30" s="81">
        <v>5.76</v>
      </c>
      <c r="P30" s="109">
        <v>7</v>
      </c>
    </row>
    <row r="31" spans="2:16" ht="15" x14ac:dyDescent="0.25">
      <c r="B31" s="418" t="s">
        <v>37</v>
      </c>
      <c r="C31" s="409"/>
      <c r="D31" s="50"/>
      <c r="E31" s="61"/>
      <c r="F31" s="145"/>
      <c r="G31" s="50"/>
      <c r="H31" s="62"/>
      <c r="I31" s="63"/>
      <c r="J31" s="62"/>
      <c r="K31" s="50"/>
      <c r="L31" s="61"/>
      <c r="M31" s="8"/>
      <c r="N31" s="8"/>
      <c r="O31" s="170">
        <f>SUM(O32:O38)+9</f>
        <v>40.68</v>
      </c>
      <c r="P31" s="60"/>
    </row>
    <row r="32" spans="2:16" ht="15" customHeight="1" x14ac:dyDescent="0.25">
      <c r="B32" s="375">
        <v>13</v>
      </c>
      <c r="C32" s="376"/>
      <c r="D32" s="351" t="s">
        <v>2530</v>
      </c>
      <c r="E32" s="352"/>
      <c r="F32" s="190" t="s">
        <v>2535</v>
      </c>
      <c r="G32" s="355">
        <v>4100109056</v>
      </c>
      <c r="H32" s="354"/>
      <c r="I32" s="353" t="s">
        <v>2531</v>
      </c>
      <c r="J32" s="354"/>
      <c r="K32" s="355" t="s">
        <v>25</v>
      </c>
      <c r="L32" s="352"/>
      <c r="M32" s="27" t="s">
        <v>387</v>
      </c>
      <c r="N32" s="24"/>
      <c r="O32" s="81">
        <v>5.76</v>
      </c>
      <c r="P32" s="109">
        <v>7</v>
      </c>
    </row>
    <row r="33" spans="2:16" ht="15" customHeight="1" x14ac:dyDescent="0.25">
      <c r="B33" s="375">
        <v>14</v>
      </c>
      <c r="C33" s="376"/>
      <c r="D33" s="351" t="s">
        <v>2530</v>
      </c>
      <c r="E33" s="352"/>
      <c r="F33" s="190" t="s">
        <v>2535</v>
      </c>
      <c r="G33" s="355">
        <v>4100109056</v>
      </c>
      <c r="H33" s="354"/>
      <c r="I33" s="353" t="s">
        <v>2531</v>
      </c>
      <c r="J33" s="354"/>
      <c r="K33" s="355" t="s">
        <v>25</v>
      </c>
      <c r="L33" s="352"/>
      <c r="M33" s="27" t="s">
        <v>387</v>
      </c>
      <c r="N33" s="24"/>
      <c r="O33" s="81">
        <v>5.76</v>
      </c>
      <c r="P33" s="109">
        <v>7</v>
      </c>
    </row>
    <row r="34" spans="2:16" ht="15" customHeight="1" x14ac:dyDescent="0.25">
      <c r="B34" s="378">
        <v>15</v>
      </c>
      <c r="C34" s="379"/>
      <c r="D34" s="351" t="s">
        <v>2530</v>
      </c>
      <c r="E34" s="352"/>
      <c r="F34" s="190" t="s">
        <v>2535</v>
      </c>
      <c r="G34" s="355">
        <v>4100109056</v>
      </c>
      <c r="H34" s="354"/>
      <c r="I34" s="353" t="s">
        <v>2531</v>
      </c>
      <c r="J34" s="354"/>
      <c r="K34" s="355" t="s">
        <v>25</v>
      </c>
      <c r="L34" s="352"/>
      <c r="M34" s="27" t="s">
        <v>387</v>
      </c>
      <c r="N34" s="24"/>
      <c r="O34" s="82">
        <v>4.18</v>
      </c>
      <c r="P34" s="109">
        <v>4</v>
      </c>
    </row>
    <row r="35" spans="2:16" ht="15" customHeight="1" x14ac:dyDescent="0.25">
      <c r="B35" s="378">
        <v>16</v>
      </c>
      <c r="C35" s="379"/>
      <c r="D35" s="351" t="s">
        <v>2430</v>
      </c>
      <c r="E35" s="352"/>
      <c r="F35" s="190" t="s">
        <v>2535</v>
      </c>
      <c r="G35" s="355">
        <v>4100109059</v>
      </c>
      <c r="H35" s="354"/>
      <c r="I35" s="353" t="s">
        <v>2432</v>
      </c>
      <c r="J35" s="354"/>
      <c r="K35" s="355" t="s">
        <v>25</v>
      </c>
      <c r="L35" s="352"/>
      <c r="M35" s="27" t="s">
        <v>387</v>
      </c>
      <c r="N35" s="24">
        <v>75</v>
      </c>
      <c r="O35" s="82">
        <v>8.82</v>
      </c>
      <c r="P35" s="109">
        <v>28</v>
      </c>
    </row>
    <row r="36" spans="2:16" ht="15" customHeight="1" x14ac:dyDescent="0.25">
      <c r="B36" s="40"/>
      <c r="C36" s="36"/>
      <c r="D36" s="351" t="s">
        <v>2430</v>
      </c>
      <c r="E36" s="352"/>
      <c r="F36" s="190" t="s">
        <v>2535</v>
      </c>
      <c r="G36" s="355">
        <v>4100109059</v>
      </c>
      <c r="H36" s="354"/>
      <c r="I36" s="353" t="s">
        <v>2432</v>
      </c>
      <c r="J36" s="354"/>
      <c r="K36" s="355" t="s">
        <v>25</v>
      </c>
      <c r="L36" s="352"/>
      <c r="M36" s="27" t="s">
        <v>387</v>
      </c>
      <c r="N36" s="24">
        <v>85</v>
      </c>
      <c r="O36" s="83"/>
      <c r="P36" s="109">
        <v>27</v>
      </c>
    </row>
    <row r="37" spans="2:16" ht="15" customHeight="1" x14ac:dyDescent="0.25">
      <c r="B37" s="378">
        <v>17</v>
      </c>
      <c r="C37" s="379"/>
      <c r="D37" s="351" t="s">
        <v>2430</v>
      </c>
      <c r="E37" s="352"/>
      <c r="F37" s="190" t="s">
        <v>2535</v>
      </c>
      <c r="G37" s="355">
        <v>4100109059</v>
      </c>
      <c r="H37" s="354"/>
      <c r="I37" s="353" t="s">
        <v>2432</v>
      </c>
      <c r="J37" s="354"/>
      <c r="K37" s="355" t="s">
        <v>25</v>
      </c>
      <c r="L37" s="352"/>
      <c r="M37" s="27" t="s">
        <v>387</v>
      </c>
      <c r="N37" s="24">
        <v>80</v>
      </c>
      <c r="O37" s="82">
        <v>7.16</v>
      </c>
      <c r="P37" s="109">
        <v>33</v>
      </c>
    </row>
    <row r="38" spans="2:16" ht="15" customHeight="1" x14ac:dyDescent="0.25">
      <c r="B38" s="40"/>
      <c r="C38" s="36"/>
      <c r="D38" s="351" t="s">
        <v>2430</v>
      </c>
      <c r="E38" s="352"/>
      <c r="F38" s="190" t="s">
        <v>2535</v>
      </c>
      <c r="G38" s="355">
        <v>4100109059</v>
      </c>
      <c r="H38" s="354"/>
      <c r="I38" s="353" t="s">
        <v>2432</v>
      </c>
      <c r="J38" s="354"/>
      <c r="K38" s="355" t="s">
        <v>25</v>
      </c>
      <c r="L38" s="352"/>
      <c r="M38" s="27" t="s">
        <v>387</v>
      </c>
      <c r="N38" s="24">
        <v>90</v>
      </c>
      <c r="O38" s="83"/>
      <c r="P38" s="109">
        <v>17</v>
      </c>
    </row>
    <row r="39" spans="2:16" ht="15" customHeight="1" x14ac:dyDescent="0.25">
      <c r="B39" s="76"/>
      <c r="C39" s="69"/>
      <c r="D39" s="351" t="s">
        <v>2513</v>
      </c>
      <c r="E39" s="352"/>
      <c r="F39" s="190" t="s">
        <v>2520</v>
      </c>
      <c r="G39" s="355">
        <v>4100109096</v>
      </c>
      <c r="H39" s="354"/>
      <c r="I39" s="353" t="s">
        <v>2512</v>
      </c>
      <c r="J39" s="354"/>
      <c r="K39" s="355" t="s">
        <v>1735</v>
      </c>
      <c r="L39" s="352"/>
      <c r="M39" s="27" t="s">
        <v>387</v>
      </c>
      <c r="N39" s="24">
        <v>80</v>
      </c>
      <c r="O39" s="84"/>
      <c r="P39" s="109">
        <v>1</v>
      </c>
    </row>
    <row r="40" spans="2:16" ht="15" customHeight="1" x14ac:dyDescent="0.25">
      <c r="B40" s="365"/>
      <c r="C40" s="366"/>
      <c r="D40" s="351"/>
      <c r="E40" s="352"/>
      <c r="F40" s="190"/>
      <c r="G40" s="355"/>
      <c r="H40" s="354"/>
      <c r="I40" s="353"/>
      <c r="J40" s="354"/>
      <c r="K40" s="355"/>
      <c r="L40" s="352"/>
      <c r="M40" s="27"/>
      <c r="N40" s="24"/>
      <c r="O40" s="84"/>
      <c r="P40" s="109"/>
    </row>
    <row r="41" spans="2:16" ht="15" x14ac:dyDescent="0.25">
      <c r="B41" s="20"/>
      <c r="C41" s="45"/>
      <c r="D41" s="168"/>
      <c r="E41" s="41"/>
      <c r="F41" s="41"/>
      <c r="G41" s="41"/>
      <c r="H41" s="41"/>
      <c r="I41" s="41"/>
      <c r="K41" s="20"/>
      <c r="L41" s="45"/>
      <c r="M41" s="1"/>
      <c r="N41" s="1"/>
      <c r="O41" s="169">
        <f>SUM(O18:O30)+SUM(O32:O40)</f>
        <v>132.78</v>
      </c>
    </row>
    <row r="42" spans="2:16" ht="15.75" x14ac:dyDescent="0.25">
      <c r="B42" s="356" t="s">
        <v>29</v>
      </c>
      <c r="C42" s="357"/>
      <c r="D42" s="357"/>
      <c r="E42" s="357"/>
      <c r="F42" s="357"/>
      <c r="G42" s="357"/>
      <c r="H42" s="357"/>
      <c r="I42" s="357"/>
      <c r="J42" s="357"/>
      <c r="K42" s="357"/>
      <c r="L42" s="357"/>
      <c r="M42" s="357"/>
      <c r="N42" s="79"/>
      <c r="O42" s="75"/>
      <c r="P42" s="73">
        <f>SUM(P18:P40)</f>
        <v>245</v>
      </c>
    </row>
    <row r="43" spans="2:16" ht="15" x14ac:dyDescent="0.25">
      <c r="B43" s="20"/>
      <c r="C43" s="45"/>
      <c r="D43" s="20"/>
      <c r="E43" s="45"/>
      <c r="F43" s="45"/>
      <c r="G43" s="20"/>
      <c r="I43" s="3"/>
      <c r="K43" s="20"/>
      <c r="L43" s="45"/>
      <c r="M43" s="1"/>
      <c r="N43" s="1"/>
      <c r="O43" s="86"/>
    </row>
    <row r="44" spans="2:16" ht="15" customHeight="1" x14ac:dyDescent="0.25">
      <c r="B44" s="1"/>
      <c r="C44" s="1"/>
      <c r="D44" s="1" t="s">
        <v>49</v>
      </c>
      <c r="E44" s="23"/>
      <c r="F44" s="1" t="s">
        <v>2547</v>
      </c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 t="s">
        <v>2548</v>
      </c>
      <c r="E45" s="23"/>
      <c r="F45" s="23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 t="s">
        <v>1538</v>
      </c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 t="s">
        <v>2469</v>
      </c>
      <c r="E47" s="23"/>
      <c r="F47" s="23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1433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116">
    <mergeCell ref="B42:M42"/>
    <mergeCell ref="B30:C30"/>
    <mergeCell ref="B32:C32"/>
    <mergeCell ref="B33:C33"/>
    <mergeCell ref="B34:C34"/>
    <mergeCell ref="B35:C35"/>
    <mergeCell ref="D35:E35"/>
    <mergeCell ref="G35:H35"/>
    <mergeCell ref="I35:J35"/>
    <mergeCell ref="K35:L35"/>
    <mergeCell ref="B31:C31"/>
    <mergeCell ref="B37:C37"/>
    <mergeCell ref="D37:E37"/>
    <mergeCell ref="G37:H37"/>
    <mergeCell ref="I37:J37"/>
    <mergeCell ref="K37:L37"/>
    <mergeCell ref="G34:H34"/>
    <mergeCell ref="I34:J34"/>
    <mergeCell ref="K34:L34"/>
    <mergeCell ref="D38:E38"/>
    <mergeCell ref="G38:H38"/>
    <mergeCell ref="I38:J38"/>
    <mergeCell ref="K38:L38"/>
    <mergeCell ref="D36:E36"/>
    <mergeCell ref="B40:C40"/>
    <mergeCell ref="D40:E40"/>
    <mergeCell ref="G40:H40"/>
    <mergeCell ref="I40:J40"/>
    <mergeCell ref="K40:L40"/>
    <mergeCell ref="D33:E33"/>
    <mergeCell ref="G33:H33"/>
    <mergeCell ref="I33:J33"/>
    <mergeCell ref="K33:L33"/>
    <mergeCell ref="D34:E34"/>
    <mergeCell ref="G36:H36"/>
    <mergeCell ref="I36:J36"/>
    <mergeCell ref="K36:L36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  <mergeCell ref="D25:E25"/>
    <mergeCell ref="G25:H25"/>
    <mergeCell ref="I25:J25"/>
    <mergeCell ref="K25:L25"/>
    <mergeCell ref="D39:E39"/>
    <mergeCell ref="G39:H39"/>
    <mergeCell ref="I39:J39"/>
    <mergeCell ref="K39:L39"/>
    <mergeCell ref="D30:E30"/>
    <mergeCell ref="G30:H30"/>
    <mergeCell ref="I30:J30"/>
    <mergeCell ref="K30:L30"/>
    <mergeCell ref="D32:E32"/>
    <mergeCell ref="G32:H32"/>
    <mergeCell ref="I32:J32"/>
    <mergeCell ref="K32:L32"/>
  </mergeCells>
  <hyperlinks>
    <hyperlink ref="N4" r:id="rId1" xr:uid="{00000000-0004-0000-4F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B1:P328"/>
  <sheetViews>
    <sheetView workbookViewId="0">
      <selection activeCell="O18" sqref="O1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5.425781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240294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SUM(O18:O32)+11.92</f>
        <v>82.320000000000007</v>
      </c>
      <c r="P17" s="60"/>
    </row>
    <row r="18" spans="2:16" ht="15" customHeight="1" x14ac:dyDescent="0.25">
      <c r="B18" s="375">
        <v>1</v>
      </c>
      <c r="C18" s="376"/>
      <c r="D18" s="351" t="s">
        <v>1724</v>
      </c>
      <c r="E18" s="352"/>
      <c r="F18" s="190" t="s">
        <v>2536</v>
      </c>
      <c r="G18" s="355">
        <v>4100109109</v>
      </c>
      <c r="H18" s="354"/>
      <c r="I18" s="391" t="s">
        <v>1725</v>
      </c>
      <c r="J18" s="370"/>
      <c r="K18" s="355" t="s">
        <v>53</v>
      </c>
      <c r="L18" s="352"/>
      <c r="M18" s="27" t="s">
        <v>2529</v>
      </c>
      <c r="N18" s="24"/>
      <c r="O18" s="81">
        <v>8.56</v>
      </c>
      <c r="P18" s="109">
        <v>11</v>
      </c>
    </row>
    <row r="19" spans="2:16" ht="15" customHeight="1" x14ac:dyDescent="0.25">
      <c r="B19" s="375">
        <v>2</v>
      </c>
      <c r="C19" s="376"/>
      <c r="D19" s="351" t="s">
        <v>1724</v>
      </c>
      <c r="E19" s="352"/>
      <c r="F19" s="190" t="s">
        <v>2536</v>
      </c>
      <c r="G19" s="355">
        <v>4100109109</v>
      </c>
      <c r="H19" s="354"/>
      <c r="I19" s="391" t="s">
        <v>1725</v>
      </c>
      <c r="J19" s="370"/>
      <c r="K19" s="355" t="s">
        <v>53</v>
      </c>
      <c r="L19" s="352"/>
      <c r="M19" s="27" t="s">
        <v>2529</v>
      </c>
      <c r="N19" s="24"/>
      <c r="O19" s="81">
        <v>8.56</v>
      </c>
      <c r="P19" s="109">
        <v>11</v>
      </c>
    </row>
    <row r="20" spans="2:16" ht="15" customHeight="1" x14ac:dyDescent="0.25">
      <c r="B20" s="375">
        <v>3</v>
      </c>
      <c r="C20" s="376"/>
      <c r="D20" s="351" t="s">
        <v>2530</v>
      </c>
      <c r="E20" s="352"/>
      <c r="F20" s="190" t="s">
        <v>2536</v>
      </c>
      <c r="G20" s="355">
        <v>4100109114</v>
      </c>
      <c r="H20" s="354"/>
      <c r="I20" s="391" t="s">
        <v>2531</v>
      </c>
      <c r="J20" s="370"/>
      <c r="K20" s="355" t="s">
        <v>53</v>
      </c>
      <c r="L20" s="352"/>
      <c r="M20" s="27" t="s">
        <v>387</v>
      </c>
      <c r="N20" s="24"/>
      <c r="O20" s="81">
        <v>6.22</v>
      </c>
      <c r="P20" s="109">
        <v>8</v>
      </c>
    </row>
    <row r="21" spans="2:16" ht="15" customHeight="1" x14ac:dyDescent="0.25">
      <c r="B21" s="375">
        <v>4</v>
      </c>
      <c r="C21" s="376"/>
      <c r="D21" s="351" t="s">
        <v>2530</v>
      </c>
      <c r="E21" s="352"/>
      <c r="F21" s="190" t="s">
        <v>2536</v>
      </c>
      <c r="G21" s="355">
        <v>4100109114</v>
      </c>
      <c r="H21" s="354"/>
      <c r="I21" s="391" t="s">
        <v>2531</v>
      </c>
      <c r="J21" s="370"/>
      <c r="K21" s="355" t="s">
        <v>53</v>
      </c>
      <c r="L21" s="352"/>
      <c r="M21" s="27" t="s">
        <v>387</v>
      </c>
      <c r="N21" s="24"/>
      <c r="O21" s="81">
        <v>5.6</v>
      </c>
      <c r="P21" s="109">
        <v>7</v>
      </c>
    </row>
    <row r="22" spans="2:16" ht="15" customHeight="1" x14ac:dyDescent="0.25">
      <c r="B22" s="375">
        <v>5</v>
      </c>
      <c r="C22" s="376"/>
      <c r="D22" s="351" t="s">
        <v>2530</v>
      </c>
      <c r="E22" s="352"/>
      <c r="F22" s="190" t="s">
        <v>2536</v>
      </c>
      <c r="G22" s="355">
        <v>4100109114</v>
      </c>
      <c r="H22" s="354"/>
      <c r="I22" s="391" t="s">
        <v>2531</v>
      </c>
      <c r="J22" s="370"/>
      <c r="K22" s="355" t="s">
        <v>53</v>
      </c>
      <c r="L22" s="352"/>
      <c r="M22" s="27" t="s">
        <v>387</v>
      </c>
      <c r="N22" s="24"/>
      <c r="O22" s="81">
        <v>5.6</v>
      </c>
      <c r="P22" s="109">
        <v>7</v>
      </c>
    </row>
    <row r="23" spans="2:16" ht="15" customHeight="1" x14ac:dyDescent="0.25">
      <c r="B23" s="375">
        <v>6</v>
      </c>
      <c r="C23" s="376"/>
      <c r="D23" s="351" t="s">
        <v>2530</v>
      </c>
      <c r="E23" s="352"/>
      <c r="F23" s="190" t="s">
        <v>2536</v>
      </c>
      <c r="G23" s="355">
        <v>4100109114</v>
      </c>
      <c r="H23" s="354"/>
      <c r="I23" s="391" t="s">
        <v>2531</v>
      </c>
      <c r="J23" s="370"/>
      <c r="K23" s="355" t="s">
        <v>53</v>
      </c>
      <c r="L23" s="352"/>
      <c r="M23" s="27" t="s">
        <v>387</v>
      </c>
      <c r="N23" s="24"/>
      <c r="O23" s="81">
        <v>5.6</v>
      </c>
      <c r="P23" s="109">
        <v>7</v>
      </c>
    </row>
    <row r="24" spans="2:16" ht="15" customHeight="1" x14ac:dyDescent="0.25">
      <c r="B24" s="375">
        <v>7</v>
      </c>
      <c r="C24" s="376"/>
      <c r="D24" s="351" t="s">
        <v>2530</v>
      </c>
      <c r="E24" s="352"/>
      <c r="F24" s="190" t="s">
        <v>2536</v>
      </c>
      <c r="G24" s="355">
        <v>4100109114</v>
      </c>
      <c r="H24" s="354"/>
      <c r="I24" s="391" t="s">
        <v>2531</v>
      </c>
      <c r="J24" s="370"/>
      <c r="K24" s="355" t="s">
        <v>53</v>
      </c>
      <c r="L24" s="352"/>
      <c r="M24" s="27" t="s">
        <v>387</v>
      </c>
      <c r="N24" s="24"/>
      <c r="O24" s="81">
        <v>5.6</v>
      </c>
      <c r="P24" s="109">
        <v>7</v>
      </c>
    </row>
    <row r="25" spans="2:16" ht="15" customHeight="1" x14ac:dyDescent="0.25">
      <c r="B25" s="375">
        <v>8</v>
      </c>
      <c r="C25" s="376"/>
      <c r="D25" s="351" t="s">
        <v>2530</v>
      </c>
      <c r="E25" s="352"/>
      <c r="F25" s="190" t="s">
        <v>2536</v>
      </c>
      <c r="G25" s="355">
        <v>4100109114</v>
      </c>
      <c r="H25" s="354"/>
      <c r="I25" s="391" t="s">
        <v>2531</v>
      </c>
      <c r="J25" s="370"/>
      <c r="K25" s="355" t="s">
        <v>53</v>
      </c>
      <c r="L25" s="352"/>
      <c r="M25" s="27" t="s">
        <v>387</v>
      </c>
      <c r="N25" s="24"/>
      <c r="O25" s="81">
        <v>5.6</v>
      </c>
      <c r="P25" s="109">
        <v>7</v>
      </c>
    </row>
    <row r="26" spans="2:16" ht="15" customHeight="1" x14ac:dyDescent="0.25">
      <c r="B26" s="375">
        <v>9</v>
      </c>
      <c r="C26" s="376"/>
      <c r="D26" s="351" t="s">
        <v>2530</v>
      </c>
      <c r="E26" s="352"/>
      <c r="F26" s="190" t="s">
        <v>2536</v>
      </c>
      <c r="G26" s="355">
        <v>4100109114</v>
      </c>
      <c r="H26" s="354"/>
      <c r="I26" s="391" t="s">
        <v>2531</v>
      </c>
      <c r="J26" s="370"/>
      <c r="K26" s="355" t="s">
        <v>53</v>
      </c>
      <c r="L26" s="352"/>
      <c r="M26" s="27" t="s">
        <v>404</v>
      </c>
      <c r="N26" s="24"/>
      <c r="O26" s="81">
        <v>5.6</v>
      </c>
      <c r="P26" s="109">
        <v>7</v>
      </c>
    </row>
    <row r="27" spans="2:16" ht="15" customHeight="1" x14ac:dyDescent="0.25">
      <c r="B27" s="378">
        <v>10</v>
      </c>
      <c r="C27" s="379"/>
      <c r="D27" s="351" t="s">
        <v>2530</v>
      </c>
      <c r="E27" s="352"/>
      <c r="F27" s="190" t="s">
        <v>2536</v>
      </c>
      <c r="G27" s="355">
        <v>4100109114</v>
      </c>
      <c r="H27" s="354"/>
      <c r="I27" s="391" t="s">
        <v>2531</v>
      </c>
      <c r="J27" s="370"/>
      <c r="K27" s="355" t="s">
        <v>53</v>
      </c>
      <c r="L27" s="352"/>
      <c r="M27" s="27" t="s">
        <v>404</v>
      </c>
      <c r="N27" s="24"/>
      <c r="O27" s="82">
        <v>5.6</v>
      </c>
      <c r="P27" s="109">
        <v>7</v>
      </c>
    </row>
    <row r="28" spans="2:16" ht="15" customHeight="1" x14ac:dyDescent="0.25">
      <c r="B28" s="375">
        <v>11</v>
      </c>
      <c r="C28" s="376"/>
      <c r="D28" s="367" t="s">
        <v>2530</v>
      </c>
      <c r="E28" s="368"/>
      <c r="F28" s="190" t="s">
        <v>2537</v>
      </c>
      <c r="G28" s="369">
        <v>4100109103</v>
      </c>
      <c r="H28" s="370"/>
      <c r="I28" s="391" t="s">
        <v>2531</v>
      </c>
      <c r="J28" s="370"/>
      <c r="K28" s="369" t="s">
        <v>53</v>
      </c>
      <c r="L28" s="368"/>
      <c r="M28" s="7" t="s">
        <v>404</v>
      </c>
      <c r="N28" s="11"/>
      <c r="O28" s="81">
        <v>4.8</v>
      </c>
      <c r="P28" s="60">
        <v>5</v>
      </c>
    </row>
    <row r="29" spans="2:16" ht="15" customHeight="1" x14ac:dyDescent="0.25">
      <c r="B29" s="416">
        <v>12</v>
      </c>
      <c r="C29" s="417"/>
      <c r="D29" s="351" t="s">
        <v>2430</v>
      </c>
      <c r="E29" s="352"/>
      <c r="F29" s="214" t="s">
        <v>2536</v>
      </c>
      <c r="G29" s="355">
        <v>4100109119</v>
      </c>
      <c r="H29" s="354"/>
      <c r="I29" s="353" t="s">
        <v>2432</v>
      </c>
      <c r="J29" s="354"/>
      <c r="K29" s="355" t="s">
        <v>53</v>
      </c>
      <c r="L29" s="352"/>
      <c r="M29" s="27" t="s">
        <v>387</v>
      </c>
      <c r="N29" s="24">
        <v>75</v>
      </c>
      <c r="O29" s="83">
        <v>3.06</v>
      </c>
      <c r="P29" s="109">
        <v>2</v>
      </c>
    </row>
    <row r="30" spans="2:16" ht="15" customHeight="1" x14ac:dyDescent="0.25">
      <c r="B30" s="416"/>
      <c r="C30" s="417"/>
      <c r="D30" s="351" t="s">
        <v>2430</v>
      </c>
      <c r="E30" s="352"/>
      <c r="F30" s="190" t="s">
        <v>2536</v>
      </c>
      <c r="G30" s="355">
        <v>4100109119</v>
      </c>
      <c r="H30" s="354"/>
      <c r="I30" s="391" t="s">
        <v>2432</v>
      </c>
      <c r="J30" s="370"/>
      <c r="K30" s="355" t="s">
        <v>53</v>
      </c>
      <c r="L30" s="352"/>
      <c r="M30" s="27" t="s">
        <v>387</v>
      </c>
      <c r="N30" s="24">
        <v>80</v>
      </c>
      <c r="O30" s="83"/>
      <c r="P30" s="109">
        <v>5</v>
      </c>
    </row>
    <row r="31" spans="2:16" ht="15" customHeight="1" x14ac:dyDescent="0.25">
      <c r="B31" s="416"/>
      <c r="C31" s="417"/>
      <c r="D31" s="351" t="s">
        <v>2430</v>
      </c>
      <c r="E31" s="352"/>
      <c r="F31" s="190" t="s">
        <v>2536</v>
      </c>
      <c r="G31" s="355">
        <v>4100109119</v>
      </c>
      <c r="H31" s="354"/>
      <c r="I31" s="391" t="s">
        <v>2432</v>
      </c>
      <c r="J31" s="370"/>
      <c r="K31" s="355" t="s">
        <v>53</v>
      </c>
      <c r="L31" s="352"/>
      <c r="M31" s="27" t="s">
        <v>387</v>
      </c>
      <c r="N31" s="24">
        <v>85</v>
      </c>
      <c r="O31" s="83"/>
      <c r="P31" s="109">
        <v>3</v>
      </c>
    </row>
    <row r="32" spans="2:16" ht="15" customHeight="1" x14ac:dyDescent="0.25">
      <c r="B32" s="365"/>
      <c r="C32" s="366"/>
      <c r="D32" s="351" t="s">
        <v>2430</v>
      </c>
      <c r="E32" s="352"/>
      <c r="F32" s="190" t="s">
        <v>2536</v>
      </c>
      <c r="G32" s="355">
        <v>4100109119</v>
      </c>
      <c r="H32" s="354"/>
      <c r="I32" s="391" t="s">
        <v>2432</v>
      </c>
      <c r="J32" s="370"/>
      <c r="K32" s="355" t="s">
        <v>53</v>
      </c>
      <c r="L32" s="352"/>
      <c r="M32" s="27" t="s">
        <v>387</v>
      </c>
      <c r="N32" s="24">
        <v>90</v>
      </c>
      <c r="O32" s="84"/>
      <c r="P32" s="109">
        <v>2</v>
      </c>
    </row>
    <row r="33" spans="2:16" ht="15" x14ac:dyDescent="0.25">
      <c r="B33" s="365"/>
      <c r="C33" s="351"/>
      <c r="D33" s="375"/>
      <c r="E33" s="367"/>
      <c r="F33" s="122"/>
      <c r="G33" s="375"/>
      <c r="H33" s="367"/>
      <c r="I33" s="419"/>
      <c r="J33" s="420"/>
      <c r="K33" s="375"/>
      <c r="L33" s="367"/>
      <c r="M33" s="7"/>
      <c r="N33" s="11"/>
      <c r="O33" s="84"/>
      <c r="P33" s="60"/>
    </row>
    <row r="34" spans="2:16" ht="15" x14ac:dyDescent="0.25">
      <c r="B34" s="20"/>
      <c r="C34" s="45"/>
      <c r="D34" s="168"/>
      <c r="E34" s="41"/>
      <c r="F34" s="41"/>
      <c r="G34" s="41"/>
      <c r="H34" s="41"/>
      <c r="I34" s="41"/>
      <c r="K34" s="20"/>
      <c r="L34" s="45"/>
      <c r="M34" s="1"/>
      <c r="N34" s="1"/>
      <c r="O34" s="169">
        <f>SUM(O18:O32)</f>
        <v>70.400000000000006</v>
      </c>
    </row>
    <row r="35" spans="2:16" ht="15.75" x14ac:dyDescent="0.25">
      <c r="B35" s="356" t="s">
        <v>29</v>
      </c>
      <c r="C35" s="356"/>
      <c r="D35" s="356"/>
      <c r="E35" s="356"/>
      <c r="F35" s="356"/>
      <c r="G35" s="356"/>
      <c r="H35" s="356"/>
      <c r="I35" s="356"/>
      <c r="J35" s="356"/>
      <c r="K35" s="356"/>
      <c r="L35" s="356"/>
      <c r="M35" s="356"/>
      <c r="N35" s="79"/>
      <c r="O35" s="75"/>
      <c r="P35" s="73">
        <f>SUM(P18:P33)</f>
        <v>96</v>
      </c>
    </row>
    <row r="36" spans="2:16" ht="15" x14ac:dyDescent="0.25">
      <c r="B36" s="20"/>
      <c r="C36" s="45"/>
      <c r="D36" s="20"/>
      <c r="E36" s="45"/>
      <c r="F36" s="45"/>
      <c r="G36" s="20"/>
      <c r="I36" s="3"/>
      <c r="K36" s="20"/>
      <c r="L36" s="45"/>
      <c r="M36" s="1"/>
      <c r="N36" s="1"/>
      <c r="O36" s="86"/>
    </row>
    <row r="37" spans="2:16" ht="15" customHeight="1" x14ac:dyDescent="0.25">
      <c r="B37" s="1"/>
      <c r="C37" s="1"/>
      <c r="D37" s="1" t="s">
        <v>49</v>
      </c>
      <c r="E37" s="23"/>
      <c r="F37" s="1" t="s">
        <v>2544</v>
      </c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 t="s">
        <v>2545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1777</v>
      </c>
      <c r="E39" s="3"/>
      <c r="F39" s="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2543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1324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89">
    <mergeCell ref="B35:M35"/>
    <mergeCell ref="B29:C29"/>
    <mergeCell ref="D29:E29"/>
    <mergeCell ref="G29:H29"/>
    <mergeCell ref="I29:J29"/>
    <mergeCell ref="K29:L29"/>
    <mergeCell ref="B31:C31"/>
    <mergeCell ref="D31:E31"/>
    <mergeCell ref="G31:H31"/>
    <mergeCell ref="I31:J31"/>
    <mergeCell ref="K31:L31"/>
    <mergeCell ref="B33:C33"/>
    <mergeCell ref="D33:E33"/>
    <mergeCell ref="G33:H33"/>
    <mergeCell ref="I33:J33"/>
    <mergeCell ref="K33:L33"/>
    <mergeCell ref="B32:C32"/>
    <mergeCell ref="D32:E32"/>
    <mergeCell ref="G32:H32"/>
    <mergeCell ref="I32:J32"/>
    <mergeCell ref="K32:L32"/>
    <mergeCell ref="B30:C30"/>
    <mergeCell ref="D30:E30"/>
    <mergeCell ref="G30:H30"/>
    <mergeCell ref="I30:J30"/>
    <mergeCell ref="K30:L30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315"/>
  <sheetViews>
    <sheetView topLeftCell="A7" workbookViewId="0">
      <selection activeCell="K37" sqref="K3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240293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SUM(O18:O22)+9.64</f>
        <v>45.080000000000005</v>
      </c>
      <c r="P17" s="60"/>
    </row>
    <row r="18" spans="1:16" ht="15" x14ac:dyDescent="0.25">
      <c r="A18" s="1"/>
      <c r="B18" s="375">
        <v>1</v>
      </c>
      <c r="C18" s="376"/>
      <c r="D18" s="367" t="s">
        <v>1724</v>
      </c>
      <c r="E18" s="368"/>
      <c r="F18" s="124" t="s">
        <v>2528</v>
      </c>
      <c r="G18" s="369">
        <v>4100109075</v>
      </c>
      <c r="H18" s="370"/>
      <c r="I18" s="391" t="s">
        <v>1725</v>
      </c>
      <c r="J18" s="370"/>
      <c r="K18" s="369" t="s">
        <v>1009</v>
      </c>
      <c r="L18" s="368"/>
      <c r="M18" s="7" t="s">
        <v>2529</v>
      </c>
      <c r="N18" s="8"/>
      <c r="O18" s="81">
        <v>9.4600000000000009</v>
      </c>
      <c r="P18" s="60">
        <v>11</v>
      </c>
    </row>
    <row r="19" spans="1:16" ht="15" x14ac:dyDescent="0.25">
      <c r="A19" s="1"/>
      <c r="B19" s="375">
        <v>2</v>
      </c>
      <c r="C19" s="376"/>
      <c r="D19" s="367" t="s">
        <v>1724</v>
      </c>
      <c r="E19" s="368"/>
      <c r="F19" s="124" t="s">
        <v>2528</v>
      </c>
      <c r="G19" s="369">
        <v>4100109075</v>
      </c>
      <c r="H19" s="370"/>
      <c r="I19" s="391" t="s">
        <v>1725</v>
      </c>
      <c r="J19" s="370"/>
      <c r="K19" s="369" t="s">
        <v>1009</v>
      </c>
      <c r="L19" s="368"/>
      <c r="M19" s="7" t="s">
        <v>2529</v>
      </c>
      <c r="N19" s="8"/>
      <c r="O19" s="81">
        <v>9.4600000000000009</v>
      </c>
      <c r="P19" s="60">
        <v>11</v>
      </c>
    </row>
    <row r="20" spans="1:16" ht="15" x14ac:dyDescent="0.25">
      <c r="A20" s="1"/>
      <c r="B20" s="375">
        <v>3</v>
      </c>
      <c r="C20" s="376"/>
      <c r="D20" s="367" t="s">
        <v>2530</v>
      </c>
      <c r="E20" s="368"/>
      <c r="F20" s="124" t="s">
        <v>2528</v>
      </c>
      <c r="G20" s="369">
        <v>4100109077</v>
      </c>
      <c r="H20" s="370"/>
      <c r="I20" s="391" t="s">
        <v>2531</v>
      </c>
      <c r="J20" s="370"/>
      <c r="K20" s="369" t="s">
        <v>1009</v>
      </c>
      <c r="L20" s="368"/>
      <c r="M20" s="7" t="s">
        <v>387</v>
      </c>
      <c r="N20" s="8"/>
      <c r="O20" s="81">
        <v>5.74</v>
      </c>
      <c r="P20" s="60">
        <v>7</v>
      </c>
    </row>
    <row r="21" spans="1:16" ht="15" x14ac:dyDescent="0.25">
      <c r="A21" s="1"/>
      <c r="B21" s="375">
        <v>4</v>
      </c>
      <c r="C21" s="376"/>
      <c r="D21" s="367" t="s">
        <v>2530</v>
      </c>
      <c r="E21" s="368"/>
      <c r="F21" s="124" t="s">
        <v>2528</v>
      </c>
      <c r="G21" s="369">
        <v>4100109077</v>
      </c>
      <c r="H21" s="370"/>
      <c r="I21" s="391" t="s">
        <v>2531</v>
      </c>
      <c r="J21" s="370"/>
      <c r="K21" s="369" t="s">
        <v>1009</v>
      </c>
      <c r="L21" s="368"/>
      <c r="M21" s="7" t="s">
        <v>387</v>
      </c>
      <c r="N21" s="8"/>
      <c r="O21" s="81">
        <v>5.74</v>
      </c>
      <c r="P21" s="60">
        <v>7</v>
      </c>
    </row>
    <row r="22" spans="1:16" ht="15" x14ac:dyDescent="0.25">
      <c r="A22" s="1"/>
      <c r="B22" s="375">
        <v>5</v>
      </c>
      <c r="C22" s="376"/>
      <c r="D22" s="367" t="s">
        <v>2530</v>
      </c>
      <c r="E22" s="368"/>
      <c r="F22" s="124" t="s">
        <v>2528</v>
      </c>
      <c r="G22" s="369">
        <v>4100109077</v>
      </c>
      <c r="H22" s="370"/>
      <c r="I22" s="391" t="s">
        <v>2531</v>
      </c>
      <c r="J22" s="370"/>
      <c r="K22" s="369" t="s">
        <v>1009</v>
      </c>
      <c r="L22" s="368"/>
      <c r="M22" s="7" t="s">
        <v>387</v>
      </c>
      <c r="N22" s="8"/>
      <c r="O22" s="81">
        <v>5.04</v>
      </c>
      <c r="P22" s="60">
        <v>6</v>
      </c>
    </row>
    <row r="23" spans="1:16" ht="15" x14ac:dyDescent="0.25">
      <c r="A23" s="1"/>
      <c r="B23" s="76"/>
      <c r="C23" s="65"/>
      <c r="D23" s="50"/>
      <c r="E23" s="61"/>
      <c r="F23" s="61"/>
      <c r="G23" s="50"/>
      <c r="H23" s="62"/>
      <c r="I23" s="63"/>
      <c r="J23" s="62"/>
      <c r="K23" s="50"/>
      <c r="L23" s="61"/>
      <c r="M23" s="8"/>
      <c r="N23" s="8"/>
      <c r="O23" s="162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SUM(O18:O22)</f>
        <v>35.440000000000005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42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23"/>
      <c r="F28" s="1" t="s">
        <v>2541</v>
      </c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2542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1049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1050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1466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37">
    <mergeCell ref="B25:M25"/>
    <mergeCell ref="D24:I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1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319"/>
  <sheetViews>
    <sheetView workbookViewId="0">
      <selection activeCell="O35" sqref="O3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240292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>
        <f>SUM(O18:O25)+9</f>
        <v>57.16</v>
      </c>
      <c r="P17" s="60"/>
    </row>
    <row r="18" spans="1:16" ht="15" customHeight="1" x14ac:dyDescent="0.25">
      <c r="B18" s="375">
        <v>1</v>
      </c>
      <c r="C18" s="376"/>
      <c r="D18" s="367" t="s">
        <v>2530</v>
      </c>
      <c r="E18" s="368"/>
      <c r="F18" s="190" t="s">
        <v>2534</v>
      </c>
      <c r="G18" s="369">
        <v>4100109048</v>
      </c>
      <c r="H18" s="370"/>
      <c r="I18" s="391" t="s">
        <v>2531</v>
      </c>
      <c r="J18" s="370"/>
      <c r="K18" s="369" t="s">
        <v>76</v>
      </c>
      <c r="L18" s="368"/>
      <c r="M18" s="7" t="s">
        <v>387</v>
      </c>
      <c r="N18" s="11"/>
      <c r="O18" s="81">
        <v>6.32</v>
      </c>
      <c r="P18" s="60">
        <v>8</v>
      </c>
    </row>
    <row r="19" spans="1:16" ht="15" customHeight="1" x14ac:dyDescent="0.25">
      <c r="B19" s="375">
        <v>2</v>
      </c>
      <c r="C19" s="376"/>
      <c r="D19" s="367" t="s">
        <v>2530</v>
      </c>
      <c r="E19" s="368"/>
      <c r="F19" s="190" t="s">
        <v>2534</v>
      </c>
      <c r="G19" s="369">
        <v>4100109048</v>
      </c>
      <c r="H19" s="370"/>
      <c r="I19" s="391" t="s">
        <v>2531</v>
      </c>
      <c r="J19" s="370"/>
      <c r="K19" s="369" t="s">
        <v>76</v>
      </c>
      <c r="L19" s="368"/>
      <c r="M19" s="7" t="s">
        <v>387</v>
      </c>
      <c r="N19" s="11"/>
      <c r="O19" s="81">
        <v>6.32</v>
      </c>
      <c r="P19" s="60">
        <v>8</v>
      </c>
    </row>
    <row r="20" spans="1:16" ht="15" customHeight="1" x14ac:dyDescent="0.25">
      <c r="B20" s="375">
        <v>3</v>
      </c>
      <c r="C20" s="376"/>
      <c r="D20" s="367" t="s">
        <v>2530</v>
      </c>
      <c r="E20" s="368"/>
      <c r="F20" s="190" t="s">
        <v>2534</v>
      </c>
      <c r="G20" s="369">
        <v>4100109048</v>
      </c>
      <c r="H20" s="370"/>
      <c r="I20" s="391" t="s">
        <v>2531</v>
      </c>
      <c r="J20" s="370"/>
      <c r="K20" s="369" t="s">
        <v>76</v>
      </c>
      <c r="L20" s="368"/>
      <c r="M20" s="7" t="s">
        <v>387</v>
      </c>
      <c r="N20" s="11"/>
      <c r="O20" s="81">
        <v>6.32</v>
      </c>
      <c r="P20" s="60">
        <v>8</v>
      </c>
    </row>
    <row r="21" spans="1:16" ht="15" customHeight="1" x14ac:dyDescent="0.25">
      <c r="B21" s="375">
        <v>4</v>
      </c>
      <c r="C21" s="376"/>
      <c r="D21" s="367" t="s">
        <v>2530</v>
      </c>
      <c r="E21" s="368"/>
      <c r="F21" s="190" t="s">
        <v>2534</v>
      </c>
      <c r="G21" s="369">
        <v>4100109048</v>
      </c>
      <c r="H21" s="370"/>
      <c r="I21" s="391" t="s">
        <v>2531</v>
      </c>
      <c r="J21" s="370"/>
      <c r="K21" s="369" t="s">
        <v>76</v>
      </c>
      <c r="L21" s="368"/>
      <c r="M21" s="7" t="s">
        <v>387</v>
      </c>
      <c r="N21" s="11"/>
      <c r="O21" s="81">
        <v>5.12</v>
      </c>
      <c r="P21" s="60">
        <v>6</v>
      </c>
    </row>
    <row r="22" spans="1:16" ht="15" customHeight="1" x14ac:dyDescent="0.25">
      <c r="B22" s="375">
        <v>5</v>
      </c>
      <c r="C22" s="376"/>
      <c r="D22" s="367" t="s">
        <v>2530</v>
      </c>
      <c r="E22" s="368"/>
      <c r="F22" s="190" t="s">
        <v>2534</v>
      </c>
      <c r="G22" s="369">
        <v>4100109048</v>
      </c>
      <c r="H22" s="370"/>
      <c r="I22" s="391" t="s">
        <v>2531</v>
      </c>
      <c r="J22" s="370"/>
      <c r="K22" s="369" t="s">
        <v>76</v>
      </c>
      <c r="L22" s="368"/>
      <c r="M22" s="7" t="s">
        <v>404</v>
      </c>
      <c r="N22" s="11"/>
      <c r="O22" s="81">
        <v>6.32</v>
      </c>
      <c r="P22" s="60">
        <v>8</v>
      </c>
    </row>
    <row r="23" spans="1:16" ht="15" customHeight="1" x14ac:dyDescent="0.25">
      <c r="B23" s="375">
        <v>6</v>
      </c>
      <c r="C23" s="376"/>
      <c r="D23" s="367" t="s">
        <v>2530</v>
      </c>
      <c r="E23" s="368"/>
      <c r="F23" s="190" t="s">
        <v>2534</v>
      </c>
      <c r="G23" s="369">
        <v>4100109048</v>
      </c>
      <c r="H23" s="370"/>
      <c r="I23" s="391" t="s">
        <v>2531</v>
      </c>
      <c r="J23" s="370"/>
      <c r="K23" s="369" t="s">
        <v>76</v>
      </c>
      <c r="L23" s="368"/>
      <c r="M23" s="7" t="s">
        <v>404</v>
      </c>
      <c r="N23" s="11"/>
      <c r="O23" s="81">
        <v>6.32</v>
      </c>
      <c r="P23" s="60">
        <v>8</v>
      </c>
    </row>
    <row r="24" spans="1:16" ht="15" customHeight="1" x14ac:dyDescent="0.25">
      <c r="B24" s="375">
        <v>7</v>
      </c>
      <c r="C24" s="376"/>
      <c r="D24" s="367" t="s">
        <v>2530</v>
      </c>
      <c r="E24" s="368"/>
      <c r="F24" s="190" t="s">
        <v>2534</v>
      </c>
      <c r="G24" s="369">
        <v>4100109048</v>
      </c>
      <c r="H24" s="370"/>
      <c r="I24" s="391" t="s">
        <v>2531</v>
      </c>
      <c r="J24" s="370"/>
      <c r="K24" s="369" t="s">
        <v>76</v>
      </c>
      <c r="L24" s="368"/>
      <c r="M24" s="7" t="s">
        <v>404</v>
      </c>
      <c r="N24" s="11"/>
      <c r="O24" s="81">
        <v>6.32</v>
      </c>
      <c r="P24" s="60">
        <v>8</v>
      </c>
    </row>
    <row r="25" spans="1:16" ht="15" customHeight="1" x14ac:dyDescent="0.25">
      <c r="B25" s="375">
        <v>8</v>
      </c>
      <c r="C25" s="376"/>
      <c r="D25" s="367" t="s">
        <v>2530</v>
      </c>
      <c r="E25" s="368"/>
      <c r="F25" s="190" t="s">
        <v>2534</v>
      </c>
      <c r="G25" s="369">
        <v>4100109048</v>
      </c>
      <c r="H25" s="370"/>
      <c r="I25" s="391" t="s">
        <v>2531</v>
      </c>
      <c r="J25" s="370"/>
      <c r="K25" s="369" t="s">
        <v>76</v>
      </c>
      <c r="L25" s="368"/>
      <c r="M25" s="7" t="s">
        <v>404</v>
      </c>
      <c r="N25" s="11"/>
      <c r="O25" s="81">
        <v>5.12</v>
      </c>
      <c r="P25" s="60">
        <v>6</v>
      </c>
    </row>
    <row r="26" spans="1:16" ht="15" x14ac:dyDescent="0.25">
      <c r="A26" s="1"/>
      <c r="B26" s="365"/>
      <c r="C26" s="366"/>
      <c r="D26" s="367"/>
      <c r="E26" s="368"/>
      <c r="F26" s="122"/>
      <c r="G26" s="369"/>
      <c r="H26" s="370"/>
      <c r="I26" s="391"/>
      <c r="J26" s="370"/>
      <c r="K26" s="369"/>
      <c r="L26" s="368"/>
      <c r="M26" s="7"/>
      <c r="N26" s="11"/>
      <c r="O26" s="84"/>
      <c r="P26" s="60"/>
    </row>
    <row r="27" spans="1:16" ht="15" x14ac:dyDescent="0.25">
      <c r="A27" s="1"/>
      <c r="B27" s="76"/>
      <c r="C27" s="65"/>
      <c r="D27" s="392"/>
      <c r="E27" s="393"/>
      <c r="F27" s="393"/>
      <c r="G27" s="393"/>
      <c r="H27" s="393"/>
      <c r="I27" s="393"/>
      <c r="J27" s="62"/>
      <c r="K27" s="50"/>
      <c r="L27" s="61"/>
      <c r="M27" s="8"/>
      <c r="N27" s="8"/>
      <c r="O27" s="139">
        <f>SUM(O18:O25)+SUM(O26:O26)</f>
        <v>48.16</v>
      </c>
      <c r="P27" s="60"/>
    </row>
    <row r="28" spans="1:16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60</v>
      </c>
    </row>
    <row r="29" spans="1:16" ht="15" x14ac:dyDescent="0.25">
      <c r="A29" s="1"/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1:16" ht="3.75" customHeight="1" x14ac:dyDescent="0.25">
      <c r="A30" s="1"/>
      <c r="B30" s="1"/>
      <c r="C30" s="1"/>
      <c r="D30" s="17"/>
      <c r="E30" s="20"/>
      <c r="F30" s="20"/>
      <c r="G30" s="20"/>
      <c r="H30" s="3"/>
      <c r="I30" s="3"/>
      <c r="J30" s="1"/>
      <c r="K30" s="1"/>
      <c r="L30" s="1"/>
      <c r="M30" s="1"/>
      <c r="N30" s="1"/>
      <c r="O30" s="1"/>
    </row>
    <row r="31" spans="1:16" ht="15" customHeight="1" x14ac:dyDescent="0.25">
      <c r="A31" s="1"/>
      <c r="B31" s="1"/>
      <c r="C31" s="1"/>
      <c r="D31" s="1" t="s">
        <v>49</v>
      </c>
      <c r="E31" s="23"/>
      <c r="F31" s="1" t="s">
        <v>2539</v>
      </c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2540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1633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1921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1466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57"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K21:L21"/>
    <mergeCell ref="B22:C22"/>
    <mergeCell ref="D22:E22"/>
    <mergeCell ref="G22:H22"/>
    <mergeCell ref="I22:J22"/>
    <mergeCell ref="K22:L22"/>
    <mergeCell ref="D27:I27"/>
    <mergeCell ref="B28:M28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B26:C26"/>
    <mergeCell ref="D26:E26"/>
    <mergeCell ref="G26:H26"/>
    <mergeCell ref="I26:J26"/>
    <mergeCell ref="K26:L26"/>
    <mergeCell ref="F6:K6"/>
    <mergeCell ref="F8:J8"/>
    <mergeCell ref="F10:N10"/>
    <mergeCell ref="F12:G12"/>
    <mergeCell ref="N14:O14"/>
    <mergeCell ref="B18:C18"/>
    <mergeCell ref="D18:E18"/>
    <mergeCell ref="G18:H18"/>
    <mergeCell ref="I18:J18"/>
    <mergeCell ref="K18:L18"/>
    <mergeCell ref="B16:C16"/>
    <mergeCell ref="D16:E16"/>
    <mergeCell ref="G16:H16"/>
    <mergeCell ref="I16:J16"/>
    <mergeCell ref="K16:L16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322"/>
  <sheetViews>
    <sheetView workbookViewId="0">
      <selection activeCell="E32" sqref="E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7.285156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2527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240291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7" t="s">
        <v>662</v>
      </c>
      <c r="E18" s="368"/>
      <c r="F18" s="190" t="s">
        <v>2532</v>
      </c>
      <c r="G18" s="369">
        <v>4100109099</v>
      </c>
      <c r="H18" s="370"/>
      <c r="I18" s="371" t="s">
        <v>2533</v>
      </c>
      <c r="J18" s="372"/>
      <c r="K18" s="369" t="s">
        <v>73</v>
      </c>
      <c r="L18" s="368"/>
      <c r="M18" s="7" t="s">
        <v>415</v>
      </c>
      <c r="N18" s="11"/>
      <c r="O18" s="81">
        <v>4.6399999999999997</v>
      </c>
      <c r="P18" s="60">
        <v>50</v>
      </c>
    </row>
    <row r="19" spans="1:16" ht="15" customHeight="1" x14ac:dyDescent="0.25">
      <c r="B19" s="378">
        <v>2</v>
      </c>
      <c r="C19" s="379"/>
      <c r="D19" s="367" t="s">
        <v>662</v>
      </c>
      <c r="E19" s="368"/>
      <c r="F19" s="190" t="s">
        <v>2532</v>
      </c>
      <c r="G19" s="369">
        <v>4100109099</v>
      </c>
      <c r="H19" s="370"/>
      <c r="I19" s="371" t="s">
        <v>2533</v>
      </c>
      <c r="J19" s="372"/>
      <c r="K19" s="369" t="s">
        <v>73</v>
      </c>
      <c r="L19" s="368"/>
      <c r="M19" s="7" t="s">
        <v>387</v>
      </c>
      <c r="N19" s="11"/>
      <c r="O19" s="82">
        <v>6.04</v>
      </c>
      <c r="P19" s="60">
        <v>70</v>
      </c>
    </row>
    <row r="20" spans="1:16" ht="15" customHeight="1" x14ac:dyDescent="0.25">
      <c r="B20" s="378">
        <v>3</v>
      </c>
      <c r="C20" s="379"/>
      <c r="D20" s="367" t="s">
        <v>662</v>
      </c>
      <c r="E20" s="368"/>
      <c r="F20" s="190" t="s">
        <v>2532</v>
      </c>
      <c r="G20" s="369">
        <v>4100109099</v>
      </c>
      <c r="H20" s="370"/>
      <c r="I20" s="371" t="s">
        <v>2533</v>
      </c>
      <c r="J20" s="372"/>
      <c r="K20" s="369" t="s">
        <v>73</v>
      </c>
      <c r="L20" s="368"/>
      <c r="M20" s="7" t="s">
        <v>2529</v>
      </c>
      <c r="N20" s="11"/>
      <c r="O20" s="81">
        <v>4.82</v>
      </c>
      <c r="P20" s="60">
        <v>50</v>
      </c>
    </row>
    <row r="21" spans="1:16" ht="15" customHeight="1" x14ac:dyDescent="0.25">
      <c r="B21" s="378">
        <v>4</v>
      </c>
      <c r="C21" s="379"/>
      <c r="D21" s="367" t="s">
        <v>2430</v>
      </c>
      <c r="E21" s="368"/>
      <c r="F21" s="190" t="s">
        <v>2532</v>
      </c>
      <c r="G21" s="369">
        <v>4100109043</v>
      </c>
      <c r="H21" s="370"/>
      <c r="I21" s="371" t="s">
        <v>2432</v>
      </c>
      <c r="J21" s="372"/>
      <c r="K21" s="369" t="s">
        <v>73</v>
      </c>
      <c r="L21" s="368"/>
      <c r="M21" s="7" t="s">
        <v>387</v>
      </c>
      <c r="N21" s="11">
        <v>75</v>
      </c>
      <c r="O21" s="83">
        <v>3.54</v>
      </c>
      <c r="P21" s="60">
        <v>10</v>
      </c>
    </row>
    <row r="22" spans="1:16" ht="15" customHeight="1" x14ac:dyDescent="0.25">
      <c r="B22" s="76"/>
      <c r="C22" s="69"/>
      <c r="D22" s="367" t="s">
        <v>2430</v>
      </c>
      <c r="E22" s="368"/>
      <c r="F22" s="190" t="s">
        <v>2532</v>
      </c>
      <c r="G22" s="369">
        <v>4100109043</v>
      </c>
      <c r="H22" s="370"/>
      <c r="I22" s="371" t="s">
        <v>2432</v>
      </c>
      <c r="J22" s="372"/>
      <c r="K22" s="369" t="s">
        <v>73</v>
      </c>
      <c r="L22" s="368"/>
      <c r="M22" s="7" t="s">
        <v>387</v>
      </c>
      <c r="N22" s="11">
        <v>80</v>
      </c>
      <c r="O22" s="84"/>
      <c r="P22" s="60">
        <v>10</v>
      </c>
    </row>
    <row r="23" spans="1:16" ht="15" customHeight="1" x14ac:dyDescent="0.25">
      <c r="B23" s="365"/>
      <c r="C23" s="366"/>
      <c r="D23" s="367"/>
      <c r="E23" s="368"/>
      <c r="F23" s="190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SUM(O18:O23)</f>
        <v>19.04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190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1" t="s">
        <v>2538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1146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1623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F63" s="1"/>
    </row>
    <row r="64" spans="1:15" ht="15" x14ac:dyDescent="0.25">
      <c r="F64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39">
    <mergeCell ref="G21:H21"/>
    <mergeCell ref="I21:J21"/>
    <mergeCell ref="D24:I24"/>
    <mergeCell ref="B25:M25"/>
    <mergeCell ref="G28:H28"/>
    <mergeCell ref="B23:C23"/>
    <mergeCell ref="D23:E23"/>
    <mergeCell ref="G23:H23"/>
    <mergeCell ref="I23:J23"/>
    <mergeCell ref="K23:L23"/>
    <mergeCell ref="K20:L20"/>
    <mergeCell ref="B19:C19"/>
    <mergeCell ref="D19:E19"/>
    <mergeCell ref="G19:H19"/>
    <mergeCell ref="I19:J19"/>
    <mergeCell ref="K19:L19"/>
    <mergeCell ref="F10:N10"/>
    <mergeCell ref="N14:O14"/>
    <mergeCell ref="B16:C16"/>
    <mergeCell ref="D16:E16"/>
    <mergeCell ref="G16:H16"/>
    <mergeCell ref="I16:J16"/>
    <mergeCell ref="K16:L16"/>
    <mergeCell ref="K18:L18"/>
    <mergeCell ref="K21:L21"/>
    <mergeCell ref="G22:H22"/>
    <mergeCell ref="D20:E20"/>
    <mergeCell ref="B18:C18"/>
    <mergeCell ref="D18:E18"/>
    <mergeCell ref="G18:H18"/>
    <mergeCell ref="I18:J18"/>
    <mergeCell ref="D21:E21"/>
    <mergeCell ref="B20:C20"/>
    <mergeCell ref="D22:E22"/>
    <mergeCell ref="B21:C21"/>
    <mergeCell ref="I22:J22"/>
    <mergeCell ref="K22:L22"/>
    <mergeCell ref="G20:H20"/>
    <mergeCell ref="I20:J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B1:P329"/>
  <sheetViews>
    <sheetView topLeftCell="A4" workbookViewId="0">
      <selection activeCell="U27" sqref="U2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3.140625" customWidth="1"/>
    <col min="6" max="6" width="19.42578125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240283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1377</v>
      </c>
      <c r="E18" s="352"/>
      <c r="F18" s="190" t="s">
        <v>2519</v>
      </c>
      <c r="G18" s="355">
        <v>4100109067</v>
      </c>
      <c r="H18" s="354"/>
      <c r="I18" s="353" t="s">
        <v>2516</v>
      </c>
      <c r="J18" s="354"/>
      <c r="K18" s="355" t="s">
        <v>53</v>
      </c>
      <c r="L18" s="352"/>
      <c r="M18" s="27" t="s">
        <v>387</v>
      </c>
      <c r="N18" s="24">
        <v>80</v>
      </c>
      <c r="O18" s="82">
        <v>6.62</v>
      </c>
      <c r="P18" s="109">
        <v>1</v>
      </c>
    </row>
    <row r="19" spans="2:16" ht="15" customHeight="1" x14ac:dyDescent="0.25">
      <c r="B19" s="416"/>
      <c r="C19" s="417"/>
      <c r="D19" s="351" t="s">
        <v>1377</v>
      </c>
      <c r="E19" s="352"/>
      <c r="F19" s="190" t="s">
        <v>2519</v>
      </c>
      <c r="G19" s="355">
        <v>4100109067</v>
      </c>
      <c r="H19" s="354"/>
      <c r="I19" s="353" t="s">
        <v>2516</v>
      </c>
      <c r="J19" s="354"/>
      <c r="K19" s="355" t="s">
        <v>53</v>
      </c>
      <c r="L19" s="352"/>
      <c r="M19" s="27" t="s">
        <v>387</v>
      </c>
      <c r="N19" s="24">
        <v>85</v>
      </c>
      <c r="O19" s="83"/>
      <c r="P19" s="109">
        <v>1</v>
      </c>
    </row>
    <row r="20" spans="2:16" ht="15" customHeight="1" x14ac:dyDescent="0.25">
      <c r="B20" s="416"/>
      <c r="C20" s="417"/>
      <c r="D20" s="351" t="s">
        <v>1377</v>
      </c>
      <c r="E20" s="352"/>
      <c r="F20" s="190" t="s">
        <v>2519</v>
      </c>
      <c r="G20" s="355">
        <v>4100109066</v>
      </c>
      <c r="H20" s="354"/>
      <c r="I20" s="353" t="s">
        <v>2516</v>
      </c>
      <c r="J20" s="354"/>
      <c r="K20" s="355" t="s">
        <v>25</v>
      </c>
      <c r="L20" s="352"/>
      <c r="M20" s="27" t="s">
        <v>387</v>
      </c>
      <c r="N20" s="24">
        <v>75</v>
      </c>
      <c r="O20" s="83"/>
      <c r="P20" s="109">
        <v>24</v>
      </c>
    </row>
    <row r="21" spans="2:16" ht="15" customHeight="1" x14ac:dyDescent="0.25">
      <c r="B21" s="416"/>
      <c r="C21" s="417"/>
      <c r="D21" s="351" t="s">
        <v>1377</v>
      </c>
      <c r="E21" s="352"/>
      <c r="F21" s="190" t="s">
        <v>2519</v>
      </c>
      <c r="G21" s="355">
        <v>4100109066</v>
      </c>
      <c r="H21" s="354"/>
      <c r="I21" s="353" t="s">
        <v>2516</v>
      </c>
      <c r="J21" s="354"/>
      <c r="K21" s="355" t="s">
        <v>25</v>
      </c>
      <c r="L21" s="352"/>
      <c r="M21" s="27" t="s">
        <v>387</v>
      </c>
      <c r="N21" s="24">
        <v>80</v>
      </c>
      <c r="O21" s="83"/>
      <c r="P21" s="109">
        <v>24</v>
      </c>
    </row>
    <row r="22" spans="2:16" ht="15" customHeight="1" x14ac:dyDescent="0.25">
      <c r="B22" s="416"/>
      <c r="C22" s="417"/>
      <c r="D22" s="351" t="s">
        <v>1377</v>
      </c>
      <c r="E22" s="352"/>
      <c r="F22" s="190" t="s">
        <v>2519</v>
      </c>
      <c r="G22" s="355">
        <v>4100109066</v>
      </c>
      <c r="H22" s="354"/>
      <c r="I22" s="353" t="s">
        <v>2516</v>
      </c>
      <c r="J22" s="354"/>
      <c r="K22" s="355" t="s">
        <v>25</v>
      </c>
      <c r="L22" s="352"/>
      <c r="M22" s="27" t="s">
        <v>387</v>
      </c>
      <c r="N22" s="24">
        <v>85</v>
      </c>
      <c r="O22" s="83"/>
      <c r="P22" s="109">
        <v>14</v>
      </c>
    </row>
    <row r="23" spans="2:16" ht="15" customHeight="1" x14ac:dyDescent="0.25">
      <c r="B23" s="416"/>
      <c r="C23" s="417"/>
      <c r="D23" s="351" t="s">
        <v>1377</v>
      </c>
      <c r="E23" s="352"/>
      <c r="F23" s="190" t="s">
        <v>2519</v>
      </c>
      <c r="G23" s="355">
        <v>4100109066</v>
      </c>
      <c r="H23" s="354"/>
      <c r="I23" s="353" t="s">
        <v>2516</v>
      </c>
      <c r="J23" s="354"/>
      <c r="K23" s="355" t="s">
        <v>25</v>
      </c>
      <c r="L23" s="352"/>
      <c r="M23" s="27" t="s">
        <v>387</v>
      </c>
      <c r="N23" s="24">
        <v>90</v>
      </c>
      <c r="O23" s="83"/>
      <c r="P23" s="109">
        <v>12</v>
      </c>
    </row>
    <row r="24" spans="2:16" ht="15" customHeight="1" x14ac:dyDescent="0.25">
      <c r="B24" s="378">
        <v>2</v>
      </c>
      <c r="C24" s="379"/>
      <c r="D24" s="351" t="s">
        <v>2513</v>
      </c>
      <c r="E24" s="352"/>
      <c r="F24" s="190" t="s">
        <v>2520</v>
      </c>
      <c r="G24" s="355">
        <v>4100109096</v>
      </c>
      <c r="H24" s="354"/>
      <c r="I24" s="353" t="s">
        <v>2512</v>
      </c>
      <c r="J24" s="354"/>
      <c r="K24" s="355" t="s">
        <v>1735</v>
      </c>
      <c r="L24" s="352"/>
      <c r="M24" s="27" t="s">
        <v>387</v>
      </c>
      <c r="N24" s="24">
        <v>75</v>
      </c>
      <c r="O24" s="82">
        <v>9.02</v>
      </c>
      <c r="P24" s="109">
        <v>1</v>
      </c>
    </row>
    <row r="25" spans="2:16" ht="15" customHeight="1" x14ac:dyDescent="0.25">
      <c r="B25" s="416"/>
      <c r="C25" s="417"/>
      <c r="D25" s="351" t="s">
        <v>2513</v>
      </c>
      <c r="E25" s="352"/>
      <c r="F25" s="190" t="s">
        <v>2520</v>
      </c>
      <c r="G25" s="355">
        <v>4100109096</v>
      </c>
      <c r="H25" s="354"/>
      <c r="I25" s="353" t="s">
        <v>2512</v>
      </c>
      <c r="J25" s="354"/>
      <c r="K25" s="355" t="s">
        <v>1735</v>
      </c>
      <c r="L25" s="352"/>
      <c r="M25" s="27" t="s">
        <v>387</v>
      </c>
      <c r="N25" s="24">
        <v>80</v>
      </c>
      <c r="O25" s="83"/>
      <c r="P25" s="109">
        <v>1</v>
      </c>
    </row>
    <row r="26" spans="2:16" ht="15" customHeight="1" x14ac:dyDescent="0.25">
      <c r="B26" s="416"/>
      <c r="C26" s="417"/>
      <c r="D26" s="351" t="s">
        <v>2513</v>
      </c>
      <c r="E26" s="352"/>
      <c r="F26" s="190" t="s">
        <v>2520</v>
      </c>
      <c r="G26" s="355">
        <v>4100109096</v>
      </c>
      <c r="H26" s="354"/>
      <c r="I26" s="353" t="s">
        <v>2512</v>
      </c>
      <c r="J26" s="354"/>
      <c r="K26" s="355" t="s">
        <v>1735</v>
      </c>
      <c r="L26" s="352"/>
      <c r="M26" s="27" t="s">
        <v>387</v>
      </c>
      <c r="N26" s="24">
        <v>85</v>
      </c>
      <c r="O26" s="83"/>
      <c r="P26" s="109">
        <v>1</v>
      </c>
    </row>
    <row r="27" spans="2:16" ht="15" customHeight="1" x14ac:dyDescent="0.25">
      <c r="B27" s="416"/>
      <c r="C27" s="417"/>
      <c r="D27" s="351" t="s">
        <v>2513</v>
      </c>
      <c r="E27" s="352"/>
      <c r="F27" s="190" t="s">
        <v>2520</v>
      </c>
      <c r="G27" s="355">
        <v>4100109096</v>
      </c>
      <c r="H27" s="354"/>
      <c r="I27" s="353" t="s">
        <v>2512</v>
      </c>
      <c r="J27" s="354"/>
      <c r="K27" s="355" t="s">
        <v>1735</v>
      </c>
      <c r="L27" s="352"/>
      <c r="M27" s="27" t="s">
        <v>387</v>
      </c>
      <c r="N27" s="24">
        <v>90</v>
      </c>
      <c r="O27" s="83"/>
      <c r="P27" s="109">
        <v>1</v>
      </c>
    </row>
    <row r="28" spans="2:16" ht="15" customHeight="1" x14ac:dyDescent="0.25">
      <c r="B28" s="416"/>
      <c r="C28" s="417"/>
      <c r="D28" s="351" t="s">
        <v>2513</v>
      </c>
      <c r="E28" s="352"/>
      <c r="F28" s="190" t="s">
        <v>2519</v>
      </c>
      <c r="G28" s="355">
        <v>4100109064</v>
      </c>
      <c r="H28" s="354"/>
      <c r="I28" s="353" t="s">
        <v>2512</v>
      </c>
      <c r="J28" s="354"/>
      <c r="K28" s="355" t="s">
        <v>25</v>
      </c>
      <c r="L28" s="352"/>
      <c r="M28" s="27" t="s">
        <v>387</v>
      </c>
      <c r="N28" s="24">
        <v>75</v>
      </c>
      <c r="O28" s="83"/>
      <c r="P28" s="109">
        <v>28</v>
      </c>
    </row>
    <row r="29" spans="2:16" ht="15" customHeight="1" x14ac:dyDescent="0.25">
      <c r="B29" s="40"/>
      <c r="C29" s="36"/>
      <c r="D29" s="351" t="s">
        <v>2513</v>
      </c>
      <c r="E29" s="352"/>
      <c r="F29" s="190" t="s">
        <v>2519</v>
      </c>
      <c r="G29" s="355">
        <v>4100109064</v>
      </c>
      <c r="H29" s="354"/>
      <c r="I29" s="353" t="s">
        <v>2512</v>
      </c>
      <c r="J29" s="354"/>
      <c r="K29" s="355" t="s">
        <v>25</v>
      </c>
      <c r="L29" s="352"/>
      <c r="M29" s="27" t="s">
        <v>387</v>
      </c>
      <c r="N29" s="24">
        <v>80</v>
      </c>
      <c r="O29" s="83"/>
      <c r="P29" s="109">
        <v>21</v>
      </c>
    </row>
    <row r="30" spans="2:16" ht="15" customHeight="1" x14ac:dyDescent="0.25">
      <c r="B30" s="40"/>
      <c r="C30" s="36"/>
      <c r="D30" s="351" t="s">
        <v>2513</v>
      </c>
      <c r="E30" s="352"/>
      <c r="F30" s="190" t="s">
        <v>2519</v>
      </c>
      <c r="G30" s="355">
        <v>4100109064</v>
      </c>
      <c r="H30" s="354"/>
      <c r="I30" s="353" t="s">
        <v>2512</v>
      </c>
      <c r="J30" s="354"/>
      <c r="K30" s="355" t="s">
        <v>25</v>
      </c>
      <c r="L30" s="352"/>
      <c r="M30" s="27" t="s">
        <v>387</v>
      </c>
      <c r="N30" s="24">
        <v>85</v>
      </c>
      <c r="O30" s="83"/>
      <c r="P30" s="109">
        <v>16</v>
      </c>
    </row>
    <row r="31" spans="2:16" ht="15" customHeight="1" x14ac:dyDescent="0.25">
      <c r="B31" s="40"/>
      <c r="C31" s="36"/>
      <c r="D31" s="427" t="s">
        <v>2526</v>
      </c>
      <c r="E31" s="428"/>
      <c r="F31" s="428"/>
      <c r="G31" s="428"/>
      <c r="H31" s="428"/>
      <c r="I31" s="428"/>
      <c r="J31" s="428"/>
      <c r="K31" s="428"/>
      <c r="L31" s="428"/>
      <c r="M31" s="428"/>
      <c r="N31" s="429"/>
      <c r="O31" s="83"/>
      <c r="P31" s="109"/>
    </row>
    <row r="32" spans="2:16" ht="15" customHeight="1" x14ac:dyDescent="0.25">
      <c r="B32" s="40"/>
      <c r="C32" s="36"/>
      <c r="D32" s="351" t="s">
        <v>2513</v>
      </c>
      <c r="E32" s="352"/>
      <c r="F32" s="190" t="s">
        <v>2519</v>
      </c>
      <c r="G32" s="355">
        <v>4100109065</v>
      </c>
      <c r="H32" s="354"/>
      <c r="I32" s="353" t="s">
        <v>2512</v>
      </c>
      <c r="J32" s="354"/>
      <c r="K32" s="355" t="s">
        <v>53</v>
      </c>
      <c r="L32" s="352"/>
      <c r="M32" s="27" t="s">
        <v>387</v>
      </c>
      <c r="N32" s="24">
        <v>80</v>
      </c>
      <c r="O32" s="83"/>
      <c r="P32" s="109">
        <v>1</v>
      </c>
    </row>
    <row r="33" spans="2:16" ht="15" customHeight="1" x14ac:dyDescent="0.25">
      <c r="B33" s="40"/>
      <c r="C33" s="36"/>
      <c r="D33" s="351" t="s">
        <v>2513</v>
      </c>
      <c r="E33" s="352"/>
      <c r="F33" s="190" t="s">
        <v>2519</v>
      </c>
      <c r="G33" s="355">
        <v>4100109065</v>
      </c>
      <c r="H33" s="354"/>
      <c r="I33" s="353" t="s">
        <v>2512</v>
      </c>
      <c r="J33" s="354"/>
      <c r="K33" s="355" t="s">
        <v>53</v>
      </c>
      <c r="L33" s="352"/>
      <c r="M33" s="27" t="s">
        <v>387</v>
      </c>
      <c r="N33" s="24">
        <v>85</v>
      </c>
      <c r="O33" s="83"/>
      <c r="P33" s="109">
        <v>1</v>
      </c>
    </row>
    <row r="34" spans="2:16" ht="15" customHeight="1" x14ac:dyDescent="0.25">
      <c r="B34" s="76"/>
      <c r="C34" s="69"/>
      <c r="D34" s="351" t="s">
        <v>2513</v>
      </c>
      <c r="E34" s="352"/>
      <c r="F34" s="190" t="s">
        <v>2519</v>
      </c>
      <c r="G34" s="355">
        <v>4100109065</v>
      </c>
      <c r="H34" s="354"/>
      <c r="I34" s="353" t="s">
        <v>2512</v>
      </c>
      <c r="J34" s="354"/>
      <c r="K34" s="355" t="s">
        <v>53</v>
      </c>
      <c r="L34" s="352"/>
      <c r="M34" s="27" t="s">
        <v>387</v>
      </c>
      <c r="N34" s="24">
        <v>90</v>
      </c>
      <c r="O34" s="84"/>
      <c r="P34" s="109">
        <v>1</v>
      </c>
    </row>
    <row r="35" spans="2:16" ht="15" customHeight="1" x14ac:dyDescent="0.25">
      <c r="B35" s="365"/>
      <c r="C35" s="366"/>
      <c r="D35" s="351"/>
      <c r="E35" s="352"/>
      <c r="F35" s="190"/>
      <c r="G35" s="355"/>
      <c r="H35" s="354"/>
      <c r="I35" s="353"/>
      <c r="J35" s="354"/>
      <c r="K35" s="355"/>
      <c r="L35" s="352"/>
      <c r="M35" s="27"/>
      <c r="N35" s="24"/>
      <c r="O35" s="84"/>
      <c r="P35" s="109"/>
    </row>
    <row r="36" spans="2:16" ht="15" x14ac:dyDescent="0.25">
      <c r="B36" s="20"/>
      <c r="C36" s="45"/>
      <c r="D36" s="168"/>
      <c r="E36" s="41"/>
      <c r="F36" s="41"/>
      <c r="G36" s="41"/>
      <c r="H36" s="41"/>
      <c r="I36" s="41"/>
      <c r="K36" s="20"/>
      <c r="L36" s="45"/>
      <c r="M36" s="1"/>
      <c r="N36" s="1"/>
      <c r="O36" s="169">
        <f>SUM(O18:O34)</f>
        <v>15.64</v>
      </c>
    </row>
    <row r="37" spans="2:16" ht="15.75" x14ac:dyDescent="0.25"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79"/>
      <c r="O37" s="75"/>
      <c r="P37" s="73">
        <f>SUM(P18:P35)</f>
        <v>148</v>
      </c>
    </row>
    <row r="38" spans="2:16" ht="15" x14ac:dyDescent="0.25">
      <c r="B38" s="20"/>
      <c r="C38" s="45"/>
      <c r="D38" s="20"/>
      <c r="E38" s="45"/>
      <c r="F38" s="45"/>
      <c r="G38" s="20"/>
      <c r="I38" s="3"/>
      <c r="K38" s="20"/>
      <c r="L38" s="45"/>
      <c r="M38" s="1"/>
      <c r="N38" s="1"/>
      <c r="O38" s="86"/>
    </row>
    <row r="39" spans="2:16" ht="15" customHeight="1" x14ac:dyDescent="0.25">
      <c r="B39" s="1"/>
      <c r="C39" s="1"/>
      <c r="D39" s="1" t="s">
        <v>49</v>
      </c>
      <c r="E39" s="1" t="s">
        <v>2525</v>
      </c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1146</v>
      </c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1145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90">
    <mergeCell ref="B37:M37"/>
    <mergeCell ref="D29:E29"/>
    <mergeCell ref="G29:H29"/>
    <mergeCell ref="I29:J29"/>
    <mergeCell ref="K29:L29"/>
    <mergeCell ref="D30:E30"/>
    <mergeCell ref="G30:H30"/>
    <mergeCell ref="I30:J30"/>
    <mergeCell ref="K30:L30"/>
    <mergeCell ref="D32:E32"/>
    <mergeCell ref="B35:C35"/>
    <mergeCell ref="D35:E35"/>
    <mergeCell ref="G35:H35"/>
    <mergeCell ref="I35:J35"/>
    <mergeCell ref="K35:L35"/>
    <mergeCell ref="D34:E34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0:C20"/>
    <mergeCell ref="D20:E20"/>
    <mergeCell ref="G20:H20"/>
    <mergeCell ref="I20:J20"/>
    <mergeCell ref="K20:L20"/>
    <mergeCell ref="G34:H34"/>
    <mergeCell ref="I34:J34"/>
    <mergeCell ref="K34:L34"/>
    <mergeCell ref="G32:H32"/>
    <mergeCell ref="I32:J32"/>
    <mergeCell ref="K32:L32"/>
    <mergeCell ref="D33:E33"/>
    <mergeCell ref="G33:H33"/>
    <mergeCell ref="I33:J33"/>
    <mergeCell ref="K33:L33"/>
    <mergeCell ref="D31:N31"/>
    <mergeCell ref="K21:L21"/>
    <mergeCell ref="B22:C22"/>
    <mergeCell ref="D22:E22"/>
    <mergeCell ref="G22:H22"/>
    <mergeCell ref="B21:C21"/>
    <mergeCell ref="D21:E21"/>
    <mergeCell ref="G21:H21"/>
    <mergeCell ref="I21:J21"/>
    <mergeCell ref="I22:J22"/>
    <mergeCell ref="K22:L22"/>
    <mergeCell ref="B23:C23"/>
    <mergeCell ref="D23:E23"/>
    <mergeCell ref="G23:H23"/>
    <mergeCell ref="I23:J23"/>
    <mergeCell ref="K23:L23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400-000000000000}"/>
  </hyperlinks>
  <pageMargins left="7.874015748031496E-2" right="7.874015748031496E-2" top="0.39370078740157483" bottom="0.27559055118110237" header="0" footer="0"/>
  <pageSetup paperSize="9" scale="69" orientation="portrait" r:id="rId2"/>
  <headerFooter alignWithMargins="0"/>
  <drawing r:id="rId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B1:P326"/>
  <sheetViews>
    <sheetView workbookViewId="0">
      <selection activeCell="D37" sqref="D3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2511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240282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1377</v>
      </c>
      <c r="E18" s="352"/>
      <c r="F18" s="190" t="s">
        <v>2518</v>
      </c>
      <c r="G18" s="355">
        <v>4100109127</v>
      </c>
      <c r="H18" s="354"/>
      <c r="I18" s="391" t="s">
        <v>2516</v>
      </c>
      <c r="J18" s="370"/>
      <c r="K18" s="355" t="s">
        <v>53</v>
      </c>
      <c r="L18" s="352"/>
      <c r="M18" s="27" t="s">
        <v>387</v>
      </c>
      <c r="N18" s="24">
        <v>75</v>
      </c>
      <c r="O18" s="82">
        <v>10.24</v>
      </c>
      <c r="P18" s="109">
        <v>8</v>
      </c>
    </row>
    <row r="19" spans="2:16" ht="15" customHeight="1" x14ac:dyDescent="0.25">
      <c r="B19" s="416"/>
      <c r="C19" s="417"/>
      <c r="D19" s="351" t="s">
        <v>1377</v>
      </c>
      <c r="E19" s="352"/>
      <c r="F19" s="190" t="s">
        <v>2518</v>
      </c>
      <c r="G19" s="355">
        <v>4100109127</v>
      </c>
      <c r="H19" s="354"/>
      <c r="I19" s="391" t="s">
        <v>2516</v>
      </c>
      <c r="J19" s="370"/>
      <c r="K19" s="355" t="s">
        <v>53</v>
      </c>
      <c r="L19" s="352"/>
      <c r="M19" s="27" t="s">
        <v>387</v>
      </c>
      <c r="N19" s="24">
        <v>80</v>
      </c>
      <c r="O19" s="83"/>
      <c r="P19" s="109">
        <v>16</v>
      </c>
    </row>
    <row r="20" spans="2:16" ht="15" customHeight="1" x14ac:dyDescent="0.25">
      <c r="B20" s="416"/>
      <c r="C20" s="417"/>
      <c r="D20" s="351" t="s">
        <v>1377</v>
      </c>
      <c r="E20" s="352"/>
      <c r="F20" s="190" t="s">
        <v>2518</v>
      </c>
      <c r="G20" s="355">
        <v>4100109127</v>
      </c>
      <c r="H20" s="354"/>
      <c r="I20" s="391" t="s">
        <v>2516</v>
      </c>
      <c r="J20" s="370"/>
      <c r="K20" s="355" t="s">
        <v>53</v>
      </c>
      <c r="L20" s="352"/>
      <c r="M20" s="27" t="s">
        <v>387</v>
      </c>
      <c r="N20" s="24">
        <v>85</v>
      </c>
      <c r="O20" s="83"/>
      <c r="P20" s="109">
        <v>10</v>
      </c>
    </row>
    <row r="21" spans="2:16" ht="15" customHeight="1" x14ac:dyDescent="0.25">
      <c r="B21" s="416"/>
      <c r="C21" s="417"/>
      <c r="D21" s="351" t="s">
        <v>1377</v>
      </c>
      <c r="E21" s="352"/>
      <c r="F21" s="190" t="s">
        <v>2518</v>
      </c>
      <c r="G21" s="355">
        <v>4100109127</v>
      </c>
      <c r="H21" s="354"/>
      <c r="I21" s="391" t="s">
        <v>2516</v>
      </c>
      <c r="J21" s="370"/>
      <c r="K21" s="355" t="s">
        <v>53</v>
      </c>
      <c r="L21" s="352"/>
      <c r="M21" s="27" t="s">
        <v>387</v>
      </c>
      <c r="N21" s="24">
        <v>90</v>
      </c>
      <c r="O21" s="83"/>
      <c r="P21" s="109">
        <v>4</v>
      </c>
    </row>
    <row r="22" spans="2:16" ht="15" customHeight="1" x14ac:dyDescent="0.25">
      <c r="B22" s="416"/>
      <c r="C22" s="417"/>
      <c r="D22" s="351" t="s">
        <v>1377</v>
      </c>
      <c r="E22" s="352"/>
      <c r="F22" s="190" t="s">
        <v>2518</v>
      </c>
      <c r="G22" s="355">
        <v>4100109128</v>
      </c>
      <c r="H22" s="354"/>
      <c r="I22" s="391" t="s">
        <v>2516</v>
      </c>
      <c r="J22" s="370"/>
      <c r="K22" s="355" t="s">
        <v>147</v>
      </c>
      <c r="L22" s="352"/>
      <c r="M22" s="27" t="s">
        <v>387</v>
      </c>
      <c r="N22" s="24">
        <v>75</v>
      </c>
      <c r="O22" s="83"/>
      <c r="P22" s="109">
        <v>2</v>
      </c>
    </row>
    <row r="23" spans="2:16" ht="15" customHeight="1" x14ac:dyDescent="0.25">
      <c r="B23" s="416"/>
      <c r="C23" s="417"/>
      <c r="D23" s="351" t="s">
        <v>1377</v>
      </c>
      <c r="E23" s="352"/>
      <c r="F23" s="190" t="s">
        <v>2518</v>
      </c>
      <c r="G23" s="355">
        <v>4100109128</v>
      </c>
      <c r="H23" s="354"/>
      <c r="I23" s="391" t="s">
        <v>2516</v>
      </c>
      <c r="J23" s="370"/>
      <c r="K23" s="355" t="s">
        <v>147</v>
      </c>
      <c r="L23" s="352"/>
      <c r="M23" s="27" t="s">
        <v>387</v>
      </c>
      <c r="N23" s="24">
        <v>80</v>
      </c>
      <c r="O23" s="83"/>
      <c r="P23" s="109">
        <v>2</v>
      </c>
    </row>
    <row r="24" spans="2:16" ht="15" customHeight="1" x14ac:dyDescent="0.25">
      <c r="B24" s="416"/>
      <c r="C24" s="417"/>
      <c r="D24" s="351" t="s">
        <v>1377</v>
      </c>
      <c r="E24" s="352"/>
      <c r="F24" s="190" t="s">
        <v>2518</v>
      </c>
      <c r="G24" s="355">
        <v>4100109128</v>
      </c>
      <c r="H24" s="354"/>
      <c r="I24" s="391" t="s">
        <v>2516</v>
      </c>
      <c r="J24" s="370"/>
      <c r="K24" s="355" t="s">
        <v>147</v>
      </c>
      <c r="L24" s="352"/>
      <c r="M24" s="27" t="s">
        <v>387</v>
      </c>
      <c r="N24" s="24">
        <v>85</v>
      </c>
      <c r="O24" s="83"/>
      <c r="P24" s="109">
        <v>1</v>
      </c>
    </row>
    <row r="25" spans="2:16" ht="15" customHeight="1" x14ac:dyDescent="0.25">
      <c r="B25" s="416"/>
      <c r="C25" s="417"/>
      <c r="D25" s="351" t="s">
        <v>2513</v>
      </c>
      <c r="E25" s="352"/>
      <c r="F25" s="190" t="s">
        <v>2518</v>
      </c>
      <c r="G25" s="355">
        <v>4100109125</v>
      </c>
      <c r="H25" s="354"/>
      <c r="I25" s="391" t="s">
        <v>2512</v>
      </c>
      <c r="J25" s="370"/>
      <c r="K25" s="355" t="s">
        <v>53</v>
      </c>
      <c r="L25" s="352"/>
      <c r="M25" s="27" t="s">
        <v>387</v>
      </c>
      <c r="N25" s="24">
        <v>75</v>
      </c>
      <c r="O25" s="83"/>
      <c r="P25" s="109">
        <v>21</v>
      </c>
    </row>
    <row r="26" spans="2:16" ht="15" customHeight="1" x14ac:dyDescent="0.25">
      <c r="B26" s="416"/>
      <c r="C26" s="417"/>
      <c r="D26" s="351" t="s">
        <v>2513</v>
      </c>
      <c r="E26" s="352"/>
      <c r="F26" s="190" t="s">
        <v>2518</v>
      </c>
      <c r="G26" s="355">
        <v>4100109125</v>
      </c>
      <c r="H26" s="354"/>
      <c r="I26" s="391" t="s">
        <v>2512</v>
      </c>
      <c r="J26" s="370"/>
      <c r="K26" s="355" t="s">
        <v>53</v>
      </c>
      <c r="L26" s="352"/>
      <c r="M26" s="27" t="s">
        <v>387</v>
      </c>
      <c r="N26" s="24">
        <v>80</v>
      </c>
      <c r="O26" s="83"/>
      <c r="P26" s="109">
        <v>35</v>
      </c>
    </row>
    <row r="27" spans="2:16" ht="15" customHeight="1" x14ac:dyDescent="0.25">
      <c r="B27" s="378">
        <v>2</v>
      </c>
      <c r="C27" s="379"/>
      <c r="D27" s="351" t="s">
        <v>2513</v>
      </c>
      <c r="E27" s="352"/>
      <c r="F27" s="190" t="s">
        <v>2518</v>
      </c>
      <c r="G27" s="355">
        <v>4100109125</v>
      </c>
      <c r="H27" s="354"/>
      <c r="I27" s="391" t="s">
        <v>2512</v>
      </c>
      <c r="J27" s="370"/>
      <c r="K27" s="355" t="s">
        <v>53</v>
      </c>
      <c r="L27" s="352"/>
      <c r="M27" s="27" t="s">
        <v>387</v>
      </c>
      <c r="N27" s="24">
        <v>85</v>
      </c>
      <c r="O27" s="82">
        <v>4.5599999999999996</v>
      </c>
      <c r="P27" s="109">
        <v>20</v>
      </c>
    </row>
    <row r="28" spans="2:16" ht="15" customHeight="1" x14ac:dyDescent="0.25">
      <c r="B28" s="416"/>
      <c r="C28" s="417"/>
      <c r="D28" s="351" t="s">
        <v>2513</v>
      </c>
      <c r="E28" s="352"/>
      <c r="F28" s="190" t="s">
        <v>2518</v>
      </c>
      <c r="G28" s="355">
        <v>4100109125</v>
      </c>
      <c r="H28" s="354"/>
      <c r="I28" s="391" t="s">
        <v>2512</v>
      </c>
      <c r="J28" s="370"/>
      <c r="K28" s="355" t="s">
        <v>53</v>
      </c>
      <c r="L28" s="352"/>
      <c r="M28" s="27" t="s">
        <v>387</v>
      </c>
      <c r="N28" s="24">
        <v>90</v>
      </c>
      <c r="O28" s="83"/>
      <c r="P28" s="109">
        <v>9</v>
      </c>
    </row>
    <row r="29" spans="2:16" ht="15" customHeight="1" x14ac:dyDescent="0.25">
      <c r="B29" s="416"/>
      <c r="C29" s="417"/>
      <c r="D29" s="351" t="s">
        <v>2513</v>
      </c>
      <c r="E29" s="352"/>
      <c r="F29" s="190" t="s">
        <v>2518</v>
      </c>
      <c r="G29" s="355">
        <v>4100109126</v>
      </c>
      <c r="H29" s="354"/>
      <c r="I29" s="391" t="s">
        <v>2512</v>
      </c>
      <c r="J29" s="370"/>
      <c r="K29" s="355" t="s">
        <v>2371</v>
      </c>
      <c r="L29" s="352"/>
      <c r="M29" s="27" t="s">
        <v>387</v>
      </c>
      <c r="N29" s="24">
        <v>75</v>
      </c>
      <c r="O29" s="83"/>
      <c r="P29" s="109">
        <v>2</v>
      </c>
    </row>
    <row r="30" spans="2:16" ht="15" customHeight="1" x14ac:dyDescent="0.25">
      <c r="B30" s="416"/>
      <c r="C30" s="417"/>
      <c r="D30" s="351" t="s">
        <v>2513</v>
      </c>
      <c r="E30" s="352"/>
      <c r="F30" s="190" t="s">
        <v>2518</v>
      </c>
      <c r="G30" s="355">
        <v>4100109126</v>
      </c>
      <c r="H30" s="354"/>
      <c r="I30" s="391" t="s">
        <v>2512</v>
      </c>
      <c r="J30" s="370"/>
      <c r="K30" s="355" t="s">
        <v>2371</v>
      </c>
      <c r="L30" s="352"/>
      <c r="M30" s="27" t="s">
        <v>387</v>
      </c>
      <c r="N30" s="24">
        <v>80</v>
      </c>
      <c r="O30" s="83"/>
      <c r="P30" s="109">
        <v>2</v>
      </c>
    </row>
    <row r="31" spans="2:16" ht="15" x14ac:dyDescent="0.25">
      <c r="B31" s="375"/>
      <c r="C31" s="367"/>
      <c r="D31" s="375"/>
      <c r="E31" s="367"/>
      <c r="F31" s="122"/>
      <c r="G31" s="375"/>
      <c r="H31" s="367"/>
      <c r="I31" s="419"/>
      <c r="J31" s="420"/>
      <c r="K31" s="375"/>
      <c r="L31" s="367"/>
      <c r="M31" s="7"/>
      <c r="N31" s="11"/>
      <c r="O31" s="84"/>
      <c r="P31" s="60"/>
    </row>
    <row r="32" spans="2:16" ht="15" x14ac:dyDescent="0.25">
      <c r="B32" s="20"/>
      <c r="C32" s="45"/>
      <c r="D32" s="168"/>
      <c r="E32" s="41"/>
      <c r="F32" s="41"/>
      <c r="G32" s="41"/>
      <c r="H32" s="41"/>
      <c r="I32" s="41"/>
      <c r="K32" s="20"/>
      <c r="L32" s="45"/>
      <c r="M32" s="1"/>
      <c r="N32" s="1"/>
      <c r="O32" s="169">
        <f>SUM(O18:O30)</f>
        <v>14.8</v>
      </c>
    </row>
    <row r="33" spans="2:16" ht="15.75" x14ac:dyDescent="0.25">
      <c r="B33" s="356" t="s">
        <v>29</v>
      </c>
      <c r="C33" s="356"/>
      <c r="D33" s="356"/>
      <c r="E33" s="356"/>
      <c r="F33" s="356"/>
      <c r="G33" s="356"/>
      <c r="H33" s="356"/>
      <c r="I33" s="356"/>
      <c r="J33" s="356"/>
      <c r="K33" s="356"/>
      <c r="L33" s="356"/>
      <c r="M33" s="356"/>
      <c r="N33" s="79"/>
      <c r="O33" s="75"/>
      <c r="P33" s="73">
        <f>SUM(P18:P31)</f>
        <v>132</v>
      </c>
    </row>
    <row r="34" spans="2:16" ht="15" x14ac:dyDescent="0.25">
      <c r="B34" s="20"/>
      <c r="C34" s="45"/>
      <c r="D34" s="20"/>
      <c r="E34" s="45"/>
      <c r="F34" s="45"/>
      <c r="G34" s="20"/>
      <c r="I34" s="3"/>
      <c r="K34" s="20"/>
      <c r="L34" s="45"/>
      <c r="M34" s="1"/>
      <c r="N34" s="1"/>
      <c r="O34" s="86"/>
    </row>
    <row r="35" spans="2:16" ht="15" customHeight="1" x14ac:dyDescent="0.25">
      <c r="B35" s="1"/>
      <c r="C35" s="1"/>
      <c r="D35" s="1" t="s">
        <v>49</v>
      </c>
      <c r="E35" s="1" t="s">
        <v>2524</v>
      </c>
      <c r="I35" s="1"/>
      <c r="J35" s="1"/>
      <c r="K35" s="1"/>
      <c r="L35" s="1"/>
      <c r="M35" s="1"/>
      <c r="N35" s="1"/>
      <c r="O35" s="1"/>
    </row>
    <row r="36" spans="2:16" ht="15" x14ac:dyDescent="0.25">
      <c r="B36" s="1"/>
      <c r="C36" s="1"/>
      <c r="D36" s="1" t="s">
        <v>960</v>
      </c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2:16" ht="15" x14ac:dyDescent="0.25">
      <c r="B37" s="1"/>
      <c r="C37" s="1"/>
      <c r="D37" s="1" t="s">
        <v>961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79">
    <mergeCell ref="B33:M33"/>
    <mergeCell ref="B31:C31"/>
    <mergeCell ref="D31:E31"/>
    <mergeCell ref="G31:H31"/>
    <mergeCell ref="I31:J31"/>
    <mergeCell ref="K31:L31"/>
    <mergeCell ref="B30:C30"/>
    <mergeCell ref="D30:E30"/>
    <mergeCell ref="G30:H30"/>
    <mergeCell ref="I30:J30"/>
    <mergeCell ref="K30:L30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5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318"/>
  <sheetViews>
    <sheetView workbookViewId="0">
      <selection activeCell="D33" sqref="D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2511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240281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1377</v>
      </c>
      <c r="E18" s="368"/>
      <c r="F18" s="124" t="s">
        <v>2515</v>
      </c>
      <c r="G18" s="369">
        <v>4100109084</v>
      </c>
      <c r="H18" s="370"/>
      <c r="I18" s="391" t="s">
        <v>2516</v>
      </c>
      <c r="J18" s="370"/>
      <c r="K18" s="369" t="s">
        <v>1009</v>
      </c>
      <c r="L18" s="368"/>
      <c r="M18" s="7" t="s">
        <v>387</v>
      </c>
      <c r="N18" s="8">
        <v>75</v>
      </c>
      <c r="O18" s="82">
        <v>3.86</v>
      </c>
      <c r="P18" s="60">
        <v>2</v>
      </c>
    </row>
    <row r="19" spans="1:16" ht="15" x14ac:dyDescent="0.25">
      <c r="A19" s="1"/>
      <c r="B19" s="416"/>
      <c r="C19" s="417"/>
      <c r="D19" s="367" t="s">
        <v>1377</v>
      </c>
      <c r="E19" s="368"/>
      <c r="F19" s="124" t="s">
        <v>2515</v>
      </c>
      <c r="G19" s="369">
        <v>4100109084</v>
      </c>
      <c r="H19" s="370"/>
      <c r="I19" s="391" t="s">
        <v>2516</v>
      </c>
      <c r="J19" s="370"/>
      <c r="K19" s="369" t="s">
        <v>1009</v>
      </c>
      <c r="L19" s="368"/>
      <c r="M19" s="7" t="s">
        <v>387</v>
      </c>
      <c r="N19" s="8">
        <v>80</v>
      </c>
      <c r="O19" s="83"/>
      <c r="P19" s="60">
        <v>4</v>
      </c>
    </row>
    <row r="20" spans="1:16" ht="15" x14ac:dyDescent="0.25">
      <c r="A20" s="1"/>
      <c r="B20" s="416"/>
      <c r="C20" s="417"/>
      <c r="D20" s="367" t="s">
        <v>1377</v>
      </c>
      <c r="E20" s="368"/>
      <c r="F20" s="124" t="s">
        <v>2515</v>
      </c>
      <c r="G20" s="369">
        <v>4100109084</v>
      </c>
      <c r="H20" s="370"/>
      <c r="I20" s="391" t="s">
        <v>2516</v>
      </c>
      <c r="J20" s="370"/>
      <c r="K20" s="369" t="s">
        <v>1009</v>
      </c>
      <c r="L20" s="368"/>
      <c r="M20" s="7" t="s">
        <v>387</v>
      </c>
      <c r="N20" s="8">
        <v>85</v>
      </c>
      <c r="O20" s="83"/>
      <c r="P20" s="60">
        <v>4</v>
      </c>
    </row>
    <row r="21" spans="1:16" ht="15" x14ac:dyDescent="0.25">
      <c r="A21" s="1"/>
      <c r="B21" s="416"/>
      <c r="C21" s="417"/>
      <c r="D21" s="367" t="s">
        <v>1377</v>
      </c>
      <c r="E21" s="368"/>
      <c r="F21" s="124" t="s">
        <v>2515</v>
      </c>
      <c r="G21" s="369">
        <v>4100109084</v>
      </c>
      <c r="H21" s="370"/>
      <c r="I21" s="391" t="s">
        <v>2516</v>
      </c>
      <c r="J21" s="370"/>
      <c r="K21" s="369" t="s">
        <v>1009</v>
      </c>
      <c r="L21" s="368"/>
      <c r="M21" s="7" t="s">
        <v>387</v>
      </c>
      <c r="N21" s="8">
        <v>90</v>
      </c>
      <c r="O21" s="83"/>
      <c r="P21" s="60">
        <v>2</v>
      </c>
    </row>
    <row r="22" spans="1:16" ht="15" x14ac:dyDescent="0.25">
      <c r="A22" s="1"/>
      <c r="B22" s="416"/>
      <c r="C22" s="417"/>
      <c r="D22" s="367" t="s">
        <v>2513</v>
      </c>
      <c r="E22" s="368"/>
      <c r="F22" s="124" t="s">
        <v>2515</v>
      </c>
      <c r="G22" s="369">
        <v>4100109083</v>
      </c>
      <c r="H22" s="370"/>
      <c r="I22" s="391" t="s">
        <v>2512</v>
      </c>
      <c r="J22" s="370"/>
      <c r="K22" s="369" t="s">
        <v>1009</v>
      </c>
      <c r="L22" s="368"/>
      <c r="M22" s="7" t="s">
        <v>387</v>
      </c>
      <c r="N22" s="8">
        <v>75</v>
      </c>
      <c r="O22" s="83"/>
      <c r="P22" s="60">
        <v>4</v>
      </c>
    </row>
    <row r="23" spans="1:16" ht="15" x14ac:dyDescent="0.25">
      <c r="A23" s="1"/>
      <c r="B23" s="416"/>
      <c r="C23" s="417"/>
      <c r="D23" s="367" t="s">
        <v>2513</v>
      </c>
      <c r="E23" s="368"/>
      <c r="F23" s="124" t="s">
        <v>2515</v>
      </c>
      <c r="G23" s="369">
        <v>4100109083</v>
      </c>
      <c r="H23" s="370"/>
      <c r="I23" s="391" t="s">
        <v>2512</v>
      </c>
      <c r="J23" s="370"/>
      <c r="K23" s="369" t="s">
        <v>1009</v>
      </c>
      <c r="L23" s="368"/>
      <c r="M23" s="7" t="s">
        <v>387</v>
      </c>
      <c r="N23" s="8">
        <v>80</v>
      </c>
      <c r="O23" s="83"/>
      <c r="P23" s="60">
        <v>5</v>
      </c>
    </row>
    <row r="24" spans="1:16" ht="15" x14ac:dyDescent="0.25">
      <c r="A24" s="1"/>
      <c r="B24" s="416"/>
      <c r="C24" s="417"/>
      <c r="D24" s="367" t="s">
        <v>2513</v>
      </c>
      <c r="E24" s="368"/>
      <c r="F24" s="124" t="s">
        <v>2515</v>
      </c>
      <c r="G24" s="369">
        <v>4100109083</v>
      </c>
      <c r="H24" s="370"/>
      <c r="I24" s="391" t="s">
        <v>2512</v>
      </c>
      <c r="J24" s="370"/>
      <c r="K24" s="369" t="s">
        <v>1009</v>
      </c>
      <c r="L24" s="368"/>
      <c r="M24" s="7" t="s">
        <v>387</v>
      </c>
      <c r="N24" s="8">
        <v>85</v>
      </c>
      <c r="O24" s="83"/>
      <c r="P24" s="60">
        <v>5</v>
      </c>
    </row>
    <row r="25" spans="1:16" ht="15" x14ac:dyDescent="0.25">
      <c r="A25" s="1"/>
      <c r="B25" s="365"/>
      <c r="C25" s="366"/>
      <c r="D25" s="367" t="s">
        <v>2513</v>
      </c>
      <c r="E25" s="368"/>
      <c r="F25" s="124" t="s">
        <v>2515</v>
      </c>
      <c r="G25" s="369">
        <v>4100109083</v>
      </c>
      <c r="H25" s="370"/>
      <c r="I25" s="391" t="s">
        <v>2512</v>
      </c>
      <c r="J25" s="370"/>
      <c r="K25" s="369" t="s">
        <v>1009</v>
      </c>
      <c r="L25" s="368"/>
      <c r="M25" s="7" t="s">
        <v>387</v>
      </c>
      <c r="N25" s="8">
        <v>90</v>
      </c>
      <c r="O25" s="84"/>
      <c r="P25" s="60">
        <v>4</v>
      </c>
    </row>
    <row r="26" spans="1:16" ht="15" x14ac:dyDescent="0.25">
      <c r="A26" s="1"/>
      <c r="B26" s="76"/>
      <c r="C26" s="65"/>
      <c r="D26" s="50"/>
      <c r="E26" s="61"/>
      <c r="F26" s="61"/>
      <c r="G26" s="50"/>
      <c r="H26" s="62"/>
      <c r="I26" s="63"/>
      <c r="J26" s="62"/>
      <c r="K26" s="50"/>
      <c r="L26" s="61"/>
      <c r="M26" s="8"/>
      <c r="N26" s="8"/>
      <c r="O26" s="162"/>
      <c r="P26" s="60"/>
    </row>
    <row r="27" spans="1:16" ht="15" x14ac:dyDescent="0.25">
      <c r="A27" s="1"/>
      <c r="B27" s="76"/>
      <c r="C27" s="65"/>
      <c r="D27" s="392"/>
      <c r="E27" s="393"/>
      <c r="F27" s="393"/>
      <c r="G27" s="393"/>
      <c r="H27" s="393"/>
      <c r="I27" s="393"/>
      <c r="J27" s="62"/>
      <c r="K27" s="50"/>
      <c r="L27" s="61"/>
      <c r="M27" s="8"/>
      <c r="N27" s="8"/>
      <c r="O27" s="139">
        <f>SUM(O18:O25)</f>
        <v>3.86</v>
      </c>
      <c r="P27" s="60"/>
    </row>
    <row r="28" spans="1:16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30</v>
      </c>
    </row>
    <row r="29" spans="1:16" ht="15" x14ac:dyDescent="0.25">
      <c r="A29" s="1"/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1:16" ht="3.75" customHeight="1" x14ac:dyDescent="0.25">
      <c r="A30" s="1"/>
      <c r="B30" s="1"/>
      <c r="C30" s="1"/>
      <c r="D30" s="17"/>
      <c r="E30" s="20"/>
      <c r="F30" s="20"/>
      <c r="G30" s="20"/>
      <c r="H30" s="3"/>
      <c r="I30" s="3"/>
      <c r="J30" s="1"/>
      <c r="K30" s="1"/>
      <c r="L30" s="1"/>
      <c r="M30" s="1"/>
      <c r="N30" s="1"/>
      <c r="O30" s="1"/>
    </row>
    <row r="31" spans="1:16" ht="15" customHeight="1" x14ac:dyDescent="0.25">
      <c r="A31" s="1"/>
      <c r="B31" s="1"/>
      <c r="C31" s="1"/>
      <c r="D31" s="1" t="s">
        <v>49</v>
      </c>
      <c r="E31" s="1" t="s">
        <v>2517</v>
      </c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1636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2350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52">
    <mergeCell ref="B28:M28"/>
    <mergeCell ref="D27:I27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6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318"/>
  <sheetViews>
    <sheetView workbookViewId="0">
      <selection activeCell="E31" sqref="E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2511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240280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7" t="s">
        <v>2513</v>
      </c>
      <c r="E18" s="368"/>
      <c r="F18" s="190" t="s">
        <v>2514</v>
      </c>
      <c r="G18" s="369">
        <v>4100109045</v>
      </c>
      <c r="H18" s="370"/>
      <c r="I18" s="371" t="s">
        <v>2512</v>
      </c>
      <c r="J18" s="372"/>
      <c r="K18" s="369" t="s">
        <v>73</v>
      </c>
      <c r="L18" s="368"/>
      <c r="M18" s="7" t="s">
        <v>387</v>
      </c>
      <c r="N18" s="11">
        <v>75</v>
      </c>
      <c r="O18" s="81">
        <v>1.28</v>
      </c>
      <c r="P18" s="60">
        <v>5</v>
      </c>
    </row>
    <row r="19" spans="1:16" ht="15" customHeight="1" x14ac:dyDescent="0.25">
      <c r="B19" s="365"/>
      <c r="C19" s="366"/>
      <c r="D19" s="367"/>
      <c r="E19" s="368"/>
      <c r="F19" s="190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SUM(O18:O19)</f>
        <v>1.28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5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23"/>
      <c r="F24" s="1" t="s">
        <v>2523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2522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2521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F59" s="1"/>
    </row>
    <row r="60" spans="1:15" ht="15" x14ac:dyDescent="0.25">
      <c r="F60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20">
    <mergeCell ref="D20:I20"/>
    <mergeCell ref="B21:M21"/>
    <mergeCell ref="G24:H2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I16:J16"/>
    <mergeCell ref="K16:L16"/>
    <mergeCell ref="F10:N10"/>
    <mergeCell ref="N14:O14"/>
    <mergeCell ref="B16:C16"/>
    <mergeCell ref="D16:E16"/>
    <mergeCell ref="G16:H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B1:P346"/>
  <sheetViews>
    <sheetView topLeftCell="A37" workbookViewId="0">
      <selection activeCell="D54" sqref="D54:F5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3.140625" customWidth="1"/>
    <col min="6" max="6" width="19.42578125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85546875" customWidth="1"/>
    <col min="13" max="13" width="20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2495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240260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SUM(O18:O49)+10</f>
        <v>152.62</v>
      </c>
      <c r="P17" s="60"/>
    </row>
    <row r="18" spans="2:16" ht="15" customHeight="1" x14ac:dyDescent="0.25">
      <c r="B18" s="378">
        <v>1</v>
      </c>
      <c r="C18" s="379"/>
      <c r="D18" s="351" t="s">
        <v>1461</v>
      </c>
      <c r="E18" s="352"/>
      <c r="F18" s="190" t="s">
        <v>2507</v>
      </c>
      <c r="G18" s="355">
        <v>4100109092</v>
      </c>
      <c r="H18" s="354"/>
      <c r="I18" s="353" t="s">
        <v>1462</v>
      </c>
      <c r="J18" s="354"/>
      <c r="K18" s="355" t="s">
        <v>1735</v>
      </c>
      <c r="L18" s="352"/>
      <c r="M18" s="27" t="s">
        <v>387</v>
      </c>
      <c r="N18" s="24"/>
      <c r="O18" s="82">
        <v>5.8</v>
      </c>
      <c r="P18" s="109">
        <v>4</v>
      </c>
    </row>
    <row r="19" spans="2:16" ht="15" customHeight="1" x14ac:dyDescent="0.25">
      <c r="B19" s="365"/>
      <c r="C19" s="366"/>
      <c r="D19" s="351" t="s">
        <v>2214</v>
      </c>
      <c r="E19" s="352"/>
      <c r="F19" s="190" t="s">
        <v>2507</v>
      </c>
      <c r="G19" s="355">
        <v>4100109094</v>
      </c>
      <c r="H19" s="354"/>
      <c r="I19" s="353" t="s">
        <v>1904</v>
      </c>
      <c r="J19" s="354"/>
      <c r="K19" s="355" t="s">
        <v>1735</v>
      </c>
      <c r="L19" s="352"/>
      <c r="M19" s="27" t="s">
        <v>387</v>
      </c>
      <c r="N19" s="24"/>
      <c r="O19" s="84"/>
      <c r="P19" s="109">
        <v>3</v>
      </c>
    </row>
    <row r="20" spans="2:16" ht="15" customHeight="1" x14ac:dyDescent="0.25">
      <c r="B20" s="378">
        <v>2</v>
      </c>
      <c r="C20" s="379"/>
      <c r="D20" s="351" t="s">
        <v>747</v>
      </c>
      <c r="E20" s="352"/>
      <c r="F20" s="190" t="s">
        <v>2506</v>
      </c>
      <c r="G20" s="355">
        <v>4100109052</v>
      </c>
      <c r="H20" s="354"/>
      <c r="I20" s="353" t="s">
        <v>1457</v>
      </c>
      <c r="J20" s="354"/>
      <c r="K20" s="355" t="s">
        <v>25</v>
      </c>
      <c r="L20" s="352"/>
      <c r="M20" s="27" t="s">
        <v>387</v>
      </c>
      <c r="N20" s="24"/>
      <c r="O20" s="82">
        <v>10.52</v>
      </c>
      <c r="P20" s="109">
        <v>16</v>
      </c>
    </row>
    <row r="21" spans="2:16" ht="15" customHeight="1" x14ac:dyDescent="0.25">
      <c r="B21" s="378">
        <v>3</v>
      </c>
      <c r="C21" s="379"/>
      <c r="D21" s="351" t="s">
        <v>747</v>
      </c>
      <c r="E21" s="352"/>
      <c r="F21" s="190" t="s">
        <v>2506</v>
      </c>
      <c r="G21" s="355">
        <v>4100109052</v>
      </c>
      <c r="H21" s="354"/>
      <c r="I21" s="353" t="s">
        <v>1457</v>
      </c>
      <c r="J21" s="354"/>
      <c r="K21" s="355" t="s">
        <v>25</v>
      </c>
      <c r="L21" s="352"/>
      <c r="M21" s="27" t="s">
        <v>387</v>
      </c>
      <c r="N21" s="24"/>
      <c r="O21" s="82">
        <v>8.4600000000000009</v>
      </c>
      <c r="P21" s="109">
        <v>4</v>
      </c>
    </row>
    <row r="22" spans="2:16" ht="15" customHeight="1" x14ac:dyDescent="0.25">
      <c r="B22" s="416"/>
      <c r="C22" s="417"/>
      <c r="D22" s="351" t="s">
        <v>747</v>
      </c>
      <c r="E22" s="352"/>
      <c r="F22" s="190" t="s">
        <v>2507</v>
      </c>
      <c r="G22" s="355">
        <v>4100109091</v>
      </c>
      <c r="H22" s="354"/>
      <c r="I22" s="353" t="s">
        <v>1457</v>
      </c>
      <c r="J22" s="354"/>
      <c r="K22" s="355" t="s">
        <v>1735</v>
      </c>
      <c r="L22" s="352"/>
      <c r="M22" s="27" t="s">
        <v>415</v>
      </c>
      <c r="N22" s="24"/>
      <c r="O22" s="83"/>
      <c r="P22" s="109">
        <v>4</v>
      </c>
    </row>
    <row r="23" spans="2:16" ht="15" customHeight="1" x14ac:dyDescent="0.25">
      <c r="B23" s="365"/>
      <c r="C23" s="366"/>
      <c r="D23" s="351" t="s">
        <v>747</v>
      </c>
      <c r="E23" s="352"/>
      <c r="F23" s="190" t="s">
        <v>2507</v>
      </c>
      <c r="G23" s="355">
        <v>4100109091</v>
      </c>
      <c r="H23" s="354"/>
      <c r="I23" s="353" t="s">
        <v>1457</v>
      </c>
      <c r="J23" s="354"/>
      <c r="K23" s="355" t="s">
        <v>1735</v>
      </c>
      <c r="L23" s="352"/>
      <c r="M23" s="27" t="s">
        <v>387</v>
      </c>
      <c r="N23" s="24"/>
      <c r="O23" s="84"/>
      <c r="P23" s="109">
        <v>4</v>
      </c>
    </row>
    <row r="24" spans="2:16" ht="15" customHeight="1" x14ac:dyDescent="0.25">
      <c r="B24" s="416">
        <v>4</v>
      </c>
      <c r="C24" s="417"/>
      <c r="D24" s="351" t="s">
        <v>747</v>
      </c>
      <c r="E24" s="352"/>
      <c r="F24" s="190" t="s">
        <v>2506</v>
      </c>
      <c r="G24" s="355">
        <v>4100109052</v>
      </c>
      <c r="H24" s="354"/>
      <c r="I24" s="353" t="s">
        <v>1457</v>
      </c>
      <c r="J24" s="354"/>
      <c r="K24" s="355" t="s">
        <v>25</v>
      </c>
      <c r="L24" s="352"/>
      <c r="M24" s="27" t="s">
        <v>415</v>
      </c>
      <c r="N24" s="24"/>
      <c r="O24" s="83">
        <v>11.52</v>
      </c>
      <c r="P24" s="109">
        <v>18</v>
      </c>
    </row>
    <row r="25" spans="2:16" ht="15" customHeight="1" x14ac:dyDescent="0.25">
      <c r="B25" s="378">
        <v>5</v>
      </c>
      <c r="C25" s="379"/>
      <c r="D25" s="351" t="s">
        <v>2508</v>
      </c>
      <c r="E25" s="352"/>
      <c r="F25" s="190" t="s">
        <v>2506</v>
      </c>
      <c r="G25" s="355">
        <v>4100109053</v>
      </c>
      <c r="H25" s="354"/>
      <c r="I25" s="353" t="s">
        <v>1725</v>
      </c>
      <c r="J25" s="354"/>
      <c r="K25" s="355" t="s">
        <v>25</v>
      </c>
      <c r="L25" s="352"/>
      <c r="M25" s="27" t="s">
        <v>387</v>
      </c>
      <c r="N25" s="24"/>
      <c r="O25" s="82">
        <v>11.34</v>
      </c>
      <c r="P25" s="109">
        <v>13</v>
      </c>
    </row>
    <row r="26" spans="2:16" ht="15" customHeight="1" x14ac:dyDescent="0.25">
      <c r="B26" s="378">
        <v>6</v>
      </c>
      <c r="C26" s="379"/>
      <c r="D26" s="351" t="s">
        <v>2508</v>
      </c>
      <c r="E26" s="352"/>
      <c r="F26" s="190" t="s">
        <v>2506</v>
      </c>
      <c r="G26" s="355">
        <v>4100109053</v>
      </c>
      <c r="H26" s="354"/>
      <c r="I26" s="353" t="s">
        <v>1725</v>
      </c>
      <c r="J26" s="354"/>
      <c r="K26" s="355" t="s">
        <v>25</v>
      </c>
      <c r="L26" s="352"/>
      <c r="M26" s="27" t="s">
        <v>387</v>
      </c>
      <c r="N26" s="24"/>
      <c r="O26" s="82">
        <v>11.34</v>
      </c>
      <c r="P26" s="109">
        <v>13</v>
      </c>
    </row>
    <row r="27" spans="2:16" ht="15" customHeight="1" x14ac:dyDescent="0.25">
      <c r="B27" s="378">
        <v>7</v>
      </c>
      <c r="C27" s="379"/>
      <c r="D27" s="351" t="s">
        <v>2508</v>
      </c>
      <c r="E27" s="352"/>
      <c r="F27" s="190" t="s">
        <v>2506</v>
      </c>
      <c r="G27" s="355">
        <v>4100109053</v>
      </c>
      <c r="H27" s="354"/>
      <c r="I27" s="353" t="s">
        <v>1725</v>
      </c>
      <c r="J27" s="354"/>
      <c r="K27" s="355" t="s">
        <v>25</v>
      </c>
      <c r="L27" s="352"/>
      <c r="M27" s="27" t="s">
        <v>387</v>
      </c>
      <c r="N27" s="24"/>
      <c r="O27" s="82">
        <v>11.34</v>
      </c>
      <c r="P27" s="109">
        <v>6</v>
      </c>
    </row>
    <row r="28" spans="2:16" ht="15" customHeight="1" x14ac:dyDescent="0.25">
      <c r="B28" s="416"/>
      <c r="C28" s="417"/>
      <c r="D28" s="351" t="s">
        <v>2508</v>
      </c>
      <c r="E28" s="352"/>
      <c r="F28" s="190" t="s">
        <v>2507</v>
      </c>
      <c r="G28" s="355">
        <v>4100109093</v>
      </c>
      <c r="H28" s="354"/>
      <c r="I28" s="353" t="s">
        <v>1725</v>
      </c>
      <c r="J28" s="354"/>
      <c r="K28" s="355" t="s">
        <v>1735</v>
      </c>
      <c r="L28" s="352"/>
      <c r="M28" s="27" t="s">
        <v>415</v>
      </c>
      <c r="N28" s="24"/>
      <c r="O28" s="83"/>
      <c r="P28" s="109">
        <v>3</v>
      </c>
    </row>
    <row r="29" spans="2:16" ht="15" customHeight="1" x14ac:dyDescent="0.25">
      <c r="B29" s="416"/>
      <c r="C29" s="417"/>
      <c r="D29" s="351" t="s">
        <v>2508</v>
      </c>
      <c r="E29" s="352"/>
      <c r="F29" s="190" t="s">
        <v>2507</v>
      </c>
      <c r="G29" s="355">
        <v>4100109093</v>
      </c>
      <c r="H29" s="354"/>
      <c r="I29" s="353" t="s">
        <v>1725</v>
      </c>
      <c r="J29" s="354"/>
      <c r="K29" s="355" t="s">
        <v>1735</v>
      </c>
      <c r="L29" s="352"/>
      <c r="M29" s="27" t="s">
        <v>387</v>
      </c>
      <c r="N29" s="24"/>
      <c r="O29" s="83"/>
      <c r="P29" s="109">
        <v>3</v>
      </c>
    </row>
    <row r="30" spans="2:16" ht="15" customHeight="1" x14ac:dyDescent="0.25">
      <c r="B30" s="365"/>
      <c r="C30" s="366"/>
      <c r="D30" s="351" t="s">
        <v>2508</v>
      </c>
      <c r="E30" s="352"/>
      <c r="F30" s="190" t="s">
        <v>2506</v>
      </c>
      <c r="G30" s="355">
        <v>4100109055</v>
      </c>
      <c r="H30" s="354"/>
      <c r="I30" s="353" t="s">
        <v>1725</v>
      </c>
      <c r="J30" s="354"/>
      <c r="K30" s="355" t="s">
        <v>25</v>
      </c>
      <c r="L30" s="352"/>
      <c r="M30" s="27" t="s">
        <v>387</v>
      </c>
      <c r="N30" s="24"/>
      <c r="O30" s="84"/>
      <c r="P30" s="109">
        <v>1</v>
      </c>
    </row>
    <row r="31" spans="2:16" ht="15" customHeight="1" x14ac:dyDescent="0.25">
      <c r="B31" s="369">
        <v>8</v>
      </c>
      <c r="C31" s="368"/>
      <c r="D31" s="351" t="s">
        <v>2508</v>
      </c>
      <c r="E31" s="352"/>
      <c r="F31" s="190" t="s">
        <v>2506</v>
      </c>
      <c r="G31" s="355">
        <v>4100109053</v>
      </c>
      <c r="H31" s="354"/>
      <c r="I31" s="353" t="s">
        <v>1725</v>
      </c>
      <c r="J31" s="354"/>
      <c r="K31" s="355" t="s">
        <v>25</v>
      </c>
      <c r="L31" s="352"/>
      <c r="M31" s="27" t="s">
        <v>415</v>
      </c>
      <c r="N31" s="24"/>
      <c r="O31" s="81">
        <v>11.34</v>
      </c>
      <c r="P31" s="109">
        <v>13</v>
      </c>
    </row>
    <row r="32" spans="2:16" ht="15" customHeight="1" x14ac:dyDescent="0.25">
      <c r="B32" s="369">
        <v>9</v>
      </c>
      <c r="C32" s="368"/>
      <c r="D32" s="351" t="s">
        <v>2508</v>
      </c>
      <c r="E32" s="352"/>
      <c r="F32" s="190" t="s">
        <v>2506</v>
      </c>
      <c r="G32" s="355">
        <v>4100109053</v>
      </c>
      <c r="H32" s="354"/>
      <c r="I32" s="353" t="s">
        <v>1725</v>
      </c>
      <c r="J32" s="354"/>
      <c r="K32" s="355" t="s">
        <v>25</v>
      </c>
      <c r="L32" s="352"/>
      <c r="M32" s="27" t="s">
        <v>415</v>
      </c>
      <c r="N32" s="24"/>
      <c r="O32" s="81">
        <v>11.34</v>
      </c>
      <c r="P32" s="109">
        <v>13</v>
      </c>
    </row>
    <row r="33" spans="2:16" ht="15" customHeight="1" x14ac:dyDescent="0.25">
      <c r="B33" s="424">
        <v>10</v>
      </c>
      <c r="C33" s="425"/>
      <c r="D33" s="351" t="s">
        <v>2508</v>
      </c>
      <c r="E33" s="352"/>
      <c r="F33" s="190" t="s">
        <v>2506</v>
      </c>
      <c r="G33" s="355">
        <v>4100109053</v>
      </c>
      <c r="H33" s="354"/>
      <c r="I33" s="353" t="s">
        <v>1725</v>
      </c>
      <c r="J33" s="354"/>
      <c r="K33" s="355" t="s">
        <v>25</v>
      </c>
      <c r="L33" s="352"/>
      <c r="M33" s="27" t="s">
        <v>415</v>
      </c>
      <c r="N33" s="24"/>
      <c r="O33" s="82">
        <v>11.34</v>
      </c>
      <c r="P33" s="109">
        <v>13</v>
      </c>
    </row>
    <row r="34" spans="2:16" ht="15" customHeight="1" x14ac:dyDescent="0.25">
      <c r="B34" s="378">
        <v>11</v>
      </c>
      <c r="C34" s="379"/>
      <c r="D34" s="351" t="s">
        <v>480</v>
      </c>
      <c r="E34" s="352"/>
      <c r="F34" s="190" t="s">
        <v>2506</v>
      </c>
      <c r="G34" s="355">
        <v>4100109060</v>
      </c>
      <c r="H34" s="354"/>
      <c r="I34" s="353" t="s">
        <v>1468</v>
      </c>
      <c r="J34" s="354"/>
      <c r="K34" s="355" t="s">
        <v>25</v>
      </c>
      <c r="L34" s="352"/>
      <c r="M34" s="27" t="s">
        <v>622</v>
      </c>
      <c r="N34" s="24">
        <v>85</v>
      </c>
      <c r="O34" s="82">
        <v>11.86</v>
      </c>
      <c r="P34" s="109">
        <v>9</v>
      </c>
    </row>
    <row r="35" spans="2:16" ht="15" customHeight="1" x14ac:dyDescent="0.25">
      <c r="B35" s="416"/>
      <c r="C35" s="417"/>
      <c r="D35" s="351" t="s">
        <v>480</v>
      </c>
      <c r="E35" s="352"/>
      <c r="F35" s="190" t="s">
        <v>2506</v>
      </c>
      <c r="G35" s="355">
        <v>4100109060</v>
      </c>
      <c r="H35" s="354"/>
      <c r="I35" s="353" t="s">
        <v>1468</v>
      </c>
      <c r="J35" s="354"/>
      <c r="K35" s="355" t="s">
        <v>25</v>
      </c>
      <c r="L35" s="352"/>
      <c r="M35" s="27" t="s">
        <v>622</v>
      </c>
      <c r="N35" s="24">
        <v>90</v>
      </c>
      <c r="O35" s="83"/>
      <c r="P35" s="109">
        <v>19</v>
      </c>
    </row>
    <row r="36" spans="2:16" ht="15" customHeight="1" x14ac:dyDescent="0.25">
      <c r="B36" s="416"/>
      <c r="C36" s="417"/>
      <c r="D36" s="351" t="s">
        <v>480</v>
      </c>
      <c r="E36" s="352"/>
      <c r="F36" s="190" t="s">
        <v>2506</v>
      </c>
      <c r="G36" s="355">
        <v>4100109060</v>
      </c>
      <c r="H36" s="354"/>
      <c r="I36" s="353" t="s">
        <v>1468</v>
      </c>
      <c r="J36" s="354"/>
      <c r="K36" s="355" t="s">
        <v>25</v>
      </c>
      <c r="L36" s="352"/>
      <c r="M36" s="27" t="s">
        <v>622</v>
      </c>
      <c r="N36" s="24">
        <v>95</v>
      </c>
      <c r="O36" s="83"/>
      <c r="P36" s="109">
        <v>11</v>
      </c>
    </row>
    <row r="37" spans="2:16" ht="15" customHeight="1" x14ac:dyDescent="0.25">
      <c r="B37" s="416"/>
      <c r="C37" s="417"/>
      <c r="D37" s="351" t="s">
        <v>480</v>
      </c>
      <c r="E37" s="352"/>
      <c r="F37" s="190" t="s">
        <v>2506</v>
      </c>
      <c r="G37" s="355">
        <v>4100109060</v>
      </c>
      <c r="H37" s="354"/>
      <c r="I37" s="353" t="s">
        <v>1468</v>
      </c>
      <c r="J37" s="354"/>
      <c r="K37" s="355" t="s">
        <v>25</v>
      </c>
      <c r="L37" s="352"/>
      <c r="M37" s="27" t="s">
        <v>622</v>
      </c>
      <c r="N37" s="24">
        <v>100</v>
      </c>
      <c r="O37" s="83"/>
      <c r="P37" s="109">
        <v>16</v>
      </c>
    </row>
    <row r="38" spans="2:16" ht="15" customHeight="1" x14ac:dyDescent="0.25">
      <c r="B38" s="416"/>
      <c r="C38" s="417"/>
      <c r="D38" s="351" t="s">
        <v>480</v>
      </c>
      <c r="E38" s="352"/>
      <c r="F38" s="190" t="s">
        <v>2506</v>
      </c>
      <c r="G38" s="355">
        <v>4100109061</v>
      </c>
      <c r="H38" s="354"/>
      <c r="I38" s="353" t="s">
        <v>631</v>
      </c>
      <c r="J38" s="354"/>
      <c r="K38" s="355" t="s">
        <v>25</v>
      </c>
      <c r="L38" s="352"/>
      <c r="M38" s="27" t="s">
        <v>387</v>
      </c>
      <c r="N38" s="24">
        <v>85</v>
      </c>
      <c r="O38" s="83"/>
      <c r="P38" s="109">
        <v>20</v>
      </c>
    </row>
    <row r="39" spans="2:16" ht="15" customHeight="1" x14ac:dyDescent="0.25">
      <c r="B39" s="378">
        <v>12</v>
      </c>
      <c r="C39" s="379"/>
      <c r="D39" s="351" t="s">
        <v>480</v>
      </c>
      <c r="E39" s="352"/>
      <c r="F39" s="190" t="s">
        <v>2506</v>
      </c>
      <c r="G39" s="355">
        <v>4100109061</v>
      </c>
      <c r="H39" s="354"/>
      <c r="I39" s="353" t="s">
        <v>631</v>
      </c>
      <c r="J39" s="354"/>
      <c r="K39" s="355" t="s">
        <v>25</v>
      </c>
      <c r="L39" s="352"/>
      <c r="M39" s="27" t="s">
        <v>387</v>
      </c>
      <c r="N39" s="24">
        <v>90</v>
      </c>
      <c r="O39" s="82">
        <v>12.92</v>
      </c>
      <c r="P39" s="109">
        <v>28</v>
      </c>
    </row>
    <row r="40" spans="2:16" ht="15" customHeight="1" x14ac:dyDescent="0.25">
      <c r="B40" s="416"/>
      <c r="C40" s="417"/>
      <c r="D40" s="351" t="s">
        <v>480</v>
      </c>
      <c r="E40" s="352"/>
      <c r="F40" s="190" t="s">
        <v>2506</v>
      </c>
      <c r="G40" s="355">
        <v>4100109061</v>
      </c>
      <c r="H40" s="354"/>
      <c r="I40" s="353" t="s">
        <v>631</v>
      </c>
      <c r="J40" s="354"/>
      <c r="K40" s="355" t="s">
        <v>25</v>
      </c>
      <c r="L40" s="352"/>
      <c r="M40" s="27" t="s">
        <v>387</v>
      </c>
      <c r="N40" s="24">
        <v>95</v>
      </c>
      <c r="O40" s="83"/>
      <c r="P40" s="109">
        <v>29</v>
      </c>
    </row>
    <row r="41" spans="2:16" ht="15" customHeight="1" x14ac:dyDescent="0.25">
      <c r="B41" s="416"/>
      <c r="C41" s="417"/>
      <c r="D41" s="351" t="s">
        <v>480</v>
      </c>
      <c r="E41" s="352"/>
      <c r="F41" s="190" t="s">
        <v>2506</v>
      </c>
      <c r="G41" s="355">
        <v>4100109061</v>
      </c>
      <c r="H41" s="354"/>
      <c r="I41" s="353" t="s">
        <v>631</v>
      </c>
      <c r="J41" s="354"/>
      <c r="K41" s="355" t="s">
        <v>25</v>
      </c>
      <c r="L41" s="352"/>
      <c r="M41" s="27" t="s">
        <v>387</v>
      </c>
      <c r="N41" s="24">
        <v>100</v>
      </c>
      <c r="O41" s="83"/>
      <c r="P41" s="109">
        <v>27</v>
      </c>
    </row>
    <row r="42" spans="2:16" ht="15" customHeight="1" x14ac:dyDescent="0.25">
      <c r="B42" s="378">
        <v>13</v>
      </c>
      <c r="C42" s="379"/>
      <c r="D42" s="351" t="s">
        <v>1377</v>
      </c>
      <c r="E42" s="352"/>
      <c r="F42" s="190" t="s">
        <v>2506</v>
      </c>
      <c r="G42" s="355">
        <v>4100109058</v>
      </c>
      <c r="H42" s="354"/>
      <c r="I42" s="353" t="s">
        <v>1467</v>
      </c>
      <c r="J42" s="354"/>
      <c r="K42" s="355" t="s">
        <v>25</v>
      </c>
      <c r="L42" s="352"/>
      <c r="M42" s="27" t="s">
        <v>387</v>
      </c>
      <c r="N42" s="24">
        <v>75</v>
      </c>
      <c r="O42" s="82">
        <v>6.76</v>
      </c>
      <c r="P42" s="109">
        <v>23</v>
      </c>
    </row>
    <row r="43" spans="2:16" ht="15" customHeight="1" x14ac:dyDescent="0.25">
      <c r="B43" s="416"/>
      <c r="C43" s="417"/>
      <c r="D43" s="351" t="s">
        <v>1377</v>
      </c>
      <c r="E43" s="352"/>
      <c r="F43" s="190" t="s">
        <v>2506</v>
      </c>
      <c r="G43" s="355">
        <v>4100109058</v>
      </c>
      <c r="H43" s="354"/>
      <c r="I43" s="353" t="s">
        <v>1467</v>
      </c>
      <c r="J43" s="354"/>
      <c r="K43" s="355" t="s">
        <v>25</v>
      </c>
      <c r="L43" s="352"/>
      <c r="M43" s="27" t="s">
        <v>387</v>
      </c>
      <c r="N43" s="24">
        <v>80</v>
      </c>
      <c r="O43" s="83"/>
      <c r="P43" s="109">
        <v>21</v>
      </c>
    </row>
    <row r="44" spans="2:16" ht="15" customHeight="1" x14ac:dyDescent="0.25">
      <c r="B44" s="416"/>
      <c r="C44" s="417"/>
      <c r="D44" s="351" t="s">
        <v>1377</v>
      </c>
      <c r="E44" s="352"/>
      <c r="F44" s="190" t="s">
        <v>2506</v>
      </c>
      <c r="G44" s="355">
        <v>4100109058</v>
      </c>
      <c r="H44" s="354"/>
      <c r="I44" s="353" t="s">
        <v>1467</v>
      </c>
      <c r="J44" s="354"/>
      <c r="K44" s="355" t="s">
        <v>25</v>
      </c>
      <c r="L44" s="352"/>
      <c r="M44" s="27" t="s">
        <v>387</v>
      </c>
      <c r="N44" s="24">
        <v>85</v>
      </c>
      <c r="O44" s="83"/>
      <c r="P44" s="109">
        <v>14</v>
      </c>
    </row>
    <row r="45" spans="2:16" ht="15" customHeight="1" x14ac:dyDescent="0.25">
      <c r="B45" s="365"/>
      <c r="C45" s="366"/>
      <c r="D45" s="351" t="s">
        <v>1377</v>
      </c>
      <c r="E45" s="352"/>
      <c r="F45" s="190" t="s">
        <v>2506</v>
      </c>
      <c r="G45" s="355">
        <v>4100109058</v>
      </c>
      <c r="H45" s="354"/>
      <c r="I45" s="353" t="s">
        <v>1467</v>
      </c>
      <c r="J45" s="354"/>
      <c r="K45" s="355" t="s">
        <v>25</v>
      </c>
      <c r="L45" s="352"/>
      <c r="M45" s="27" t="s">
        <v>387</v>
      </c>
      <c r="N45" s="24">
        <v>90</v>
      </c>
      <c r="O45" s="84"/>
      <c r="P45" s="109">
        <v>12</v>
      </c>
    </row>
    <row r="46" spans="2:16" ht="15" customHeight="1" x14ac:dyDescent="0.25">
      <c r="B46" s="378">
        <v>14</v>
      </c>
      <c r="C46" s="379"/>
      <c r="D46" s="351" t="s">
        <v>1377</v>
      </c>
      <c r="E46" s="352"/>
      <c r="F46" s="190" t="s">
        <v>2506</v>
      </c>
      <c r="G46" s="355">
        <v>4100109058</v>
      </c>
      <c r="H46" s="354"/>
      <c r="I46" s="353" t="s">
        <v>1467</v>
      </c>
      <c r="J46" s="354"/>
      <c r="K46" s="355" t="s">
        <v>25</v>
      </c>
      <c r="L46" s="352"/>
      <c r="M46" s="27" t="s">
        <v>415</v>
      </c>
      <c r="N46" s="24">
        <v>75</v>
      </c>
      <c r="O46" s="82">
        <v>6.74</v>
      </c>
      <c r="P46" s="109">
        <v>22</v>
      </c>
    </row>
    <row r="47" spans="2:16" ht="15" customHeight="1" x14ac:dyDescent="0.25">
      <c r="B47" s="416"/>
      <c r="C47" s="417"/>
      <c r="D47" s="351" t="s">
        <v>1377</v>
      </c>
      <c r="E47" s="352"/>
      <c r="F47" s="190" t="s">
        <v>2506</v>
      </c>
      <c r="G47" s="355">
        <v>4100109058</v>
      </c>
      <c r="H47" s="354"/>
      <c r="I47" s="353" t="s">
        <v>1467</v>
      </c>
      <c r="J47" s="354"/>
      <c r="K47" s="355" t="s">
        <v>25</v>
      </c>
      <c r="L47" s="352"/>
      <c r="M47" s="27" t="s">
        <v>415</v>
      </c>
      <c r="N47" s="24">
        <v>80</v>
      </c>
      <c r="O47" s="83"/>
      <c r="P47" s="109">
        <v>20</v>
      </c>
    </row>
    <row r="48" spans="2:16" ht="15" customHeight="1" x14ac:dyDescent="0.25">
      <c r="B48" s="416"/>
      <c r="C48" s="417"/>
      <c r="D48" s="351" t="s">
        <v>1377</v>
      </c>
      <c r="E48" s="352"/>
      <c r="F48" s="190" t="s">
        <v>2506</v>
      </c>
      <c r="G48" s="355">
        <v>4100109058</v>
      </c>
      <c r="H48" s="354"/>
      <c r="I48" s="353" t="s">
        <v>1467</v>
      </c>
      <c r="J48" s="354"/>
      <c r="K48" s="355" t="s">
        <v>25</v>
      </c>
      <c r="L48" s="352"/>
      <c r="M48" s="27" t="s">
        <v>415</v>
      </c>
      <c r="N48" s="24">
        <v>85</v>
      </c>
      <c r="O48" s="83"/>
      <c r="P48" s="109">
        <v>16</v>
      </c>
    </row>
    <row r="49" spans="2:16" ht="15" customHeight="1" x14ac:dyDescent="0.25">
      <c r="B49" s="365"/>
      <c r="C49" s="366"/>
      <c r="D49" s="351" t="s">
        <v>1377</v>
      </c>
      <c r="E49" s="352"/>
      <c r="F49" s="190" t="s">
        <v>2506</v>
      </c>
      <c r="G49" s="355">
        <v>4100109058</v>
      </c>
      <c r="H49" s="354"/>
      <c r="I49" s="353" t="s">
        <v>1467</v>
      </c>
      <c r="J49" s="354"/>
      <c r="K49" s="355" t="s">
        <v>25</v>
      </c>
      <c r="L49" s="352"/>
      <c r="M49" s="27" t="s">
        <v>415</v>
      </c>
      <c r="N49" s="24">
        <v>90</v>
      </c>
      <c r="O49" s="84"/>
      <c r="P49" s="109">
        <v>13</v>
      </c>
    </row>
    <row r="50" spans="2:16" ht="15" customHeight="1" x14ac:dyDescent="0.25">
      <c r="B50" s="365"/>
      <c r="C50" s="366"/>
      <c r="D50" s="351"/>
      <c r="E50" s="352"/>
      <c r="F50" s="190"/>
      <c r="G50" s="355"/>
      <c r="H50" s="354"/>
      <c r="I50" s="353"/>
      <c r="J50" s="354"/>
      <c r="K50" s="355"/>
      <c r="L50" s="352"/>
      <c r="M50" s="27"/>
      <c r="N50" s="24"/>
      <c r="O50" s="84"/>
      <c r="P50" s="109"/>
    </row>
    <row r="51" spans="2:16" ht="15" x14ac:dyDescent="0.25">
      <c r="B51" s="20"/>
      <c r="C51" s="45"/>
      <c r="D51" s="168"/>
      <c r="E51" s="41"/>
      <c r="F51" s="41"/>
      <c r="G51" s="41"/>
      <c r="H51" s="41"/>
      <c r="I51" s="41"/>
      <c r="K51" s="20"/>
      <c r="L51" s="45"/>
      <c r="M51" s="1"/>
      <c r="N51" s="1"/>
      <c r="O51" s="169">
        <f>SUM(O18:O49)</f>
        <v>142.62</v>
      </c>
    </row>
    <row r="52" spans="2:16" ht="15.75" x14ac:dyDescent="0.25">
      <c r="B52" s="356" t="s">
        <v>29</v>
      </c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357"/>
      <c r="N52" s="79"/>
      <c r="O52" s="75"/>
      <c r="P52" s="73">
        <f>SUM(P18:P50)</f>
        <v>431</v>
      </c>
    </row>
    <row r="53" spans="2:16" ht="15" x14ac:dyDescent="0.25">
      <c r="B53" s="20"/>
      <c r="C53" s="45"/>
      <c r="D53" s="20"/>
      <c r="E53" s="45"/>
      <c r="F53" s="45"/>
      <c r="G53" s="20"/>
      <c r="I53" s="3"/>
      <c r="K53" s="20"/>
      <c r="L53" s="45"/>
      <c r="M53" s="1"/>
      <c r="N53" s="1"/>
      <c r="O53" s="86"/>
    </row>
    <row r="54" spans="2:16" ht="15" customHeight="1" x14ac:dyDescent="0.25">
      <c r="B54" s="1"/>
      <c r="C54" s="1"/>
      <c r="D54" s="1" t="s">
        <v>49</v>
      </c>
      <c r="E54" s="23"/>
      <c r="F54" s="1" t="s">
        <v>2509</v>
      </c>
      <c r="I54" s="1"/>
      <c r="J54" s="1"/>
      <c r="K54" s="1"/>
      <c r="L54" s="1"/>
      <c r="M54" s="1"/>
      <c r="N54" s="1"/>
      <c r="O54" s="1"/>
    </row>
    <row r="55" spans="2:16" ht="15" x14ac:dyDescent="0.25">
      <c r="B55" s="1"/>
      <c r="C55" s="1"/>
      <c r="D55" s="1" t="s">
        <v>2510</v>
      </c>
      <c r="E55" s="23"/>
      <c r="F55" s="23"/>
      <c r="G55" s="1"/>
      <c r="H55" s="1"/>
      <c r="I55" s="1"/>
      <c r="J55" s="1"/>
      <c r="K55" s="1"/>
      <c r="L55" s="1"/>
      <c r="M55" s="1"/>
      <c r="N55" s="1"/>
      <c r="O55" s="1"/>
    </row>
    <row r="56" spans="2:16" ht="15" x14ac:dyDescent="0.25">
      <c r="B56" s="1"/>
      <c r="C56" s="1"/>
      <c r="D56" s="1" t="s">
        <v>1022</v>
      </c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</row>
    <row r="57" spans="2:16" ht="15" x14ac:dyDescent="0.25">
      <c r="B57" s="1"/>
      <c r="C57" s="1"/>
      <c r="D57" s="1" t="s">
        <v>1021</v>
      </c>
      <c r="E57" s="23"/>
      <c r="F57" s="23"/>
      <c r="G57" s="1"/>
      <c r="H57" s="1"/>
      <c r="I57" s="1"/>
      <c r="J57" s="1"/>
      <c r="K57" s="1"/>
      <c r="L57" s="1"/>
      <c r="M57" s="1"/>
      <c r="N57" s="1"/>
      <c r="O57" s="1"/>
    </row>
    <row r="58" spans="2:16" ht="15" x14ac:dyDescent="0.25">
      <c r="B58" s="1"/>
      <c r="C58" s="1"/>
      <c r="D58" s="1" t="s">
        <v>203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6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6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6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330" ht="8.25" customHeight="1" x14ac:dyDescent="0.2"/>
    <row r="332" ht="8.25" customHeight="1" x14ac:dyDescent="0.2"/>
    <row r="334" ht="9" customHeight="1" x14ac:dyDescent="0.2"/>
    <row r="336" ht="7.5" customHeight="1" x14ac:dyDescent="0.2"/>
    <row r="338" ht="6.75" customHeight="1" x14ac:dyDescent="0.2"/>
    <row r="340" ht="7.5" customHeight="1" x14ac:dyDescent="0.2"/>
    <row r="342" ht="9" customHeight="1" x14ac:dyDescent="0.2"/>
    <row r="344" ht="7.5" customHeight="1" x14ac:dyDescent="0.2"/>
    <row r="346" ht="8.25" customHeight="1" x14ac:dyDescent="0.2"/>
  </sheetData>
  <mergeCells count="174">
    <mergeCell ref="B50:C50"/>
    <mergeCell ref="D50:E50"/>
    <mergeCell ref="G50:H50"/>
    <mergeCell ref="I50:J50"/>
    <mergeCell ref="K50:L50"/>
    <mergeCell ref="B52:M52"/>
    <mergeCell ref="B49:C49"/>
    <mergeCell ref="D49:E49"/>
    <mergeCell ref="G49:H49"/>
    <mergeCell ref="I49:J49"/>
    <mergeCell ref="K49:L49"/>
    <mergeCell ref="D46:E46"/>
    <mergeCell ref="G46:H46"/>
    <mergeCell ref="I46:J46"/>
    <mergeCell ref="K46:L46"/>
    <mergeCell ref="B47:C47"/>
    <mergeCell ref="B46:C46"/>
    <mergeCell ref="B48:C48"/>
    <mergeCell ref="D48:E48"/>
    <mergeCell ref="G48:H48"/>
    <mergeCell ref="I48:J48"/>
    <mergeCell ref="K48:L48"/>
    <mergeCell ref="D47:E47"/>
    <mergeCell ref="G47:H47"/>
    <mergeCell ref="I47:J47"/>
    <mergeCell ref="K47:L47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2:C32"/>
    <mergeCell ref="D32:E32"/>
    <mergeCell ref="G32:H32"/>
    <mergeCell ref="I32:J32"/>
    <mergeCell ref="K32:L32"/>
    <mergeCell ref="B35:C35"/>
    <mergeCell ref="D35:E35"/>
    <mergeCell ref="G35:H35"/>
    <mergeCell ref="I35:J35"/>
    <mergeCell ref="K35:L35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3:C33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G19:H19"/>
    <mergeCell ref="I19:J19"/>
    <mergeCell ref="K19:L19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19:C19"/>
    <mergeCell ref="D19:E19"/>
  </mergeCells>
  <hyperlinks>
    <hyperlink ref="N4" r:id="rId1" xr:uid="{00000000-0004-0000-58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B1:P392"/>
  <sheetViews>
    <sheetView topLeftCell="A7" workbookViewId="0">
      <selection activeCell="O37" sqref="O3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2495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240259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SUM(O18:O30)+9.68</f>
        <v>128.18000000000004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2501</v>
      </c>
      <c r="G18" s="355">
        <v>4100109101</v>
      </c>
      <c r="H18" s="354"/>
      <c r="I18" s="391" t="s">
        <v>1462</v>
      </c>
      <c r="J18" s="370"/>
      <c r="K18" s="355" t="s">
        <v>2141</v>
      </c>
      <c r="L18" s="352"/>
      <c r="M18" s="27" t="s">
        <v>387</v>
      </c>
      <c r="N18" s="24"/>
      <c r="O18" s="81">
        <v>9.6199999999999992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2501</v>
      </c>
      <c r="G19" s="355">
        <v>4100109101</v>
      </c>
      <c r="H19" s="354"/>
      <c r="I19" s="391" t="s">
        <v>1462</v>
      </c>
      <c r="J19" s="370"/>
      <c r="K19" s="355" t="s">
        <v>2141</v>
      </c>
      <c r="L19" s="352"/>
      <c r="M19" s="27" t="s">
        <v>387</v>
      </c>
      <c r="N19" s="24"/>
      <c r="O19" s="81">
        <v>9.6199999999999992</v>
      </c>
      <c r="P19" s="109">
        <v>12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2501</v>
      </c>
      <c r="G20" s="355">
        <v>4100109101</v>
      </c>
      <c r="H20" s="354"/>
      <c r="I20" s="391" t="s">
        <v>1462</v>
      </c>
      <c r="J20" s="370"/>
      <c r="K20" s="355" t="s">
        <v>2141</v>
      </c>
      <c r="L20" s="352"/>
      <c r="M20" s="27" t="s">
        <v>387</v>
      </c>
      <c r="N20" s="24"/>
      <c r="O20" s="81">
        <v>9.6199999999999992</v>
      </c>
      <c r="P20" s="109">
        <v>12</v>
      </c>
    </row>
    <row r="21" spans="2:16" ht="15" customHeight="1" x14ac:dyDescent="0.25">
      <c r="B21" s="378">
        <v>4</v>
      </c>
      <c r="C21" s="379"/>
      <c r="D21" s="351" t="s">
        <v>1461</v>
      </c>
      <c r="E21" s="352"/>
      <c r="F21" s="190" t="s">
        <v>2501</v>
      </c>
      <c r="G21" s="355">
        <v>4100109101</v>
      </c>
      <c r="H21" s="354"/>
      <c r="I21" s="391" t="s">
        <v>1462</v>
      </c>
      <c r="J21" s="370"/>
      <c r="K21" s="355" t="s">
        <v>2141</v>
      </c>
      <c r="L21" s="352"/>
      <c r="M21" s="27" t="s">
        <v>387</v>
      </c>
      <c r="N21" s="24"/>
      <c r="O21" s="82">
        <v>9.6199999999999992</v>
      </c>
      <c r="P21" s="109">
        <v>12</v>
      </c>
    </row>
    <row r="22" spans="2:16" ht="15" customHeight="1" x14ac:dyDescent="0.25">
      <c r="B22" s="378">
        <v>5</v>
      </c>
      <c r="C22" s="379"/>
      <c r="D22" s="351" t="s">
        <v>1461</v>
      </c>
      <c r="E22" s="352"/>
      <c r="F22" s="190" t="s">
        <v>2501</v>
      </c>
      <c r="G22" s="355">
        <v>4100109101</v>
      </c>
      <c r="H22" s="354"/>
      <c r="I22" s="391" t="s">
        <v>1462</v>
      </c>
      <c r="J22" s="370"/>
      <c r="K22" s="355" t="s">
        <v>2141</v>
      </c>
      <c r="L22" s="352"/>
      <c r="M22" s="27" t="s">
        <v>387</v>
      </c>
      <c r="N22" s="24"/>
      <c r="O22" s="82">
        <v>9.6199999999999992</v>
      </c>
      <c r="P22" s="109">
        <v>10</v>
      </c>
    </row>
    <row r="23" spans="2:16" ht="15" customHeight="1" x14ac:dyDescent="0.25">
      <c r="B23" s="365"/>
      <c r="C23" s="366"/>
      <c r="D23" s="351" t="s">
        <v>1461</v>
      </c>
      <c r="E23" s="352"/>
      <c r="F23" s="190" t="s">
        <v>2502</v>
      </c>
      <c r="G23" s="355">
        <v>4100109108</v>
      </c>
      <c r="H23" s="354"/>
      <c r="I23" s="391" t="s">
        <v>1462</v>
      </c>
      <c r="J23" s="370"/>
      <c r="K23" s="355" t="s">
        <v>2371</v>
      </c>
      <c r="L23" s="352"/>
      <c r="M23" s="27" t="s">
        <v>387</v>
      </c>
      <c r="N23" s="24"/>
      <c r="O23" s="84"/>
      <c r="P23" s="109">
        <v>2</v>
      </c>
    </row>
    <row r="24" spans="2:16" ht="15" customHeight="1" x14ac:dyDescent="0.25">
      <c r="B24" s="378">
        <v>6</v>
      </c>
      <c r="C24" s="379"/>
      <c r="D24" s="351" t="s">
        <v>1461</v>
      </c>
      <c r="E24" s="352"/>
      <c r="F24" s="190" t="s">
        <v>2502</v>
      </c>
      <c r="G24" s="355">
        <v>4100109107</v>
      </c>
      <c r="H24" s="354"/>
      <c r="I24" s="391" t="s">
        <v>1462</v>
      </c>
      <c r="J24" s="370"/>
      <c r="K24" s="355" t="s">
        <v>53</v>
      </c>
      <c r="L24" s="352"/>
      <c r="M24" s="27" t="s">
        <v>387</v>
      </c>
      <c r="N24" s="24"/>
      <c r="O24" s="82">
        <v>11.06</v>
      </c>
      <c r="P24" s="109">
        <v>14</v>
      </c>
    </row>
    <row r="25" spans="2:16" ht="15" customHeight="1" x14ac:dyDescent="0.25">
      <c r="B25" s="378">
        <v>7</v>
      </c>
      <c r="C25" s="379"/>
      <c r="D25" s="351" t="s">
        <v>1461</v>
      </c>
      <c r="E25" s="352"/>
      <c r="F25" s="190" t="s">
        <v>2502</v>
      </c>
      <c r="G25" s="355">
        <v>4100109107</v>
      </c>
      <c r="H25" s="354"/>
      <c r="I25" s="391" t="s">
        <v>1462</v>
      </c>
      <c r="J25" s="370"/>
      <c r="K25" s="355" t="s">
        <v>53</v>
      </c>
      <c r="L25" s="352"/>
      <c r="M25" s="27" t="s">
        <v>387</v>
      </c>
      <c r="N25" s="24"/>
      <c r="O25" s="82">
        <v>11.06</v>
      </c>
      <c r="P25" s="109">
        <v>14</v>
      </c>
    </row>
    <row r="26" spans="2:16" ht="15" customHeight="1" x14ac:dyDescent="0.25">
      <c r="B26" s="378">
        <v>8</v>
      </c>
      <c r="C26" s="379"/>
      <c r="D26" s="351" t="s">
        <v>1461</v>
      </c>
      <c r="E26" s="352"/>
      <c r="F26" s="190" t="s">
        <v>2502</v>
      </c>
      <c r="G26" s="355">
        <v>4100109107</v>
      </c>
      <c r="H26" s="354"/>
      <c r="I26" s="391" t="s">
        <v>1462</v>
      </c>
      <c r="J26" s="370"/>
      <c r="K26" s="355" t="s">
        <v>53</v>
      </c>
      <c r="L26" s="352"/>
      <c r="M26" s="27" t="s">
        <v>387</v>
      </c>
      <c r="N26" s="24"/>
      <c r="O26" s="82">
        <v>10.44</v>
      </c>
      <c r="P26" s="109">
        <v>13</v>
      </c>
    </row>
    <row r="27" spans="2:16" ht="15" customHeight="1" x14ac:dyDescent="0.25">
      <c r="B27" s="378">
        <v>9</v>
      </c>
      <c r="C27" s="379"/>
      <c r="D27" s="351" t="s">
        <v>2214</v>
      </c>
      <c r="E27" s="352"/>
      <c r="F27" s="190" t="s">
        <v>2502</v>
      </c>
      <c r="G27" s="355">
        <v>4100109112</v>
      </c>
      <c r="H27" s="354"/>
      <c r="I27" s="391" t="s">
        <v>1904</v>
      </c>
      <c r="J27" s="370"/>
      <c r="K27" s="355" t="s">
        <v>53</v>
      </c>
      <c r="L27" s="352"/>
      <c r="M27" s="27" t="s">
        <v>387</v>
      </c>
      <c r="N27" s="24"/>
      <c r="O27" s="82">
        <v>9.4600000000000009</v>
      </c>
      <c r="P27" s="109">
        <v>16</v>
      </c>
    </row>
    <row r="28" spans="2:16" ht="15" customHeight="1" x14ac:dyDescent="0.25">
      <c r="B28" s="378">
        <v>10</v>
      </c>
      <c r="C28" s="379"/>
      <c r="D28" s="351" t="s">
        <v>2214</v>
      </c>
      <c r="E28" s="352"/>
      <c r="F28" s="190" t="s">
        <v>2502</v>
      </c>
      <c r="G28" s="355">
        <v>4100109112</v>
      </c>
      <c r="H28" s="354"/>
      <c r="I28" s="391" t="s">
        <v>1904</v>
      </c>
      <c r="J28" s="370"/>
      <c r="K28" s="355" t="s">
        <v>53</v>
      </c>
      <c r="L28" s="352"/>
      <c r="M28" s="27" t="s">
        <v>387</v>
      </c>
      <c r="N28" s="24"/>
      <c r="O28" s="82">
        <v>9.4600000000000009</v>
      </c>
      <c r="P28" s="109">
        <v>16</v>
      </c>
    </row>
    <row r="29" spans="2:16" ht="15" customHeight="1" x14ac:dyDescent="0.25">
      <c r="B29" s="378">
        <v>11</v>
      </c>
      <c r="C29" s="379"/>
      <c r="D29" s="351" t="s">
        <v>2214</v>
      </c>
      <c r="E29" s="352"/>
      <c r="F29" s="190" t="s">
        <v>2502</v>
      </c>
      <c r="G29" s="355">
        <v>4100109112</v>
      </c>
      <c r="H29" s="354"/>
      <c r="I29" s="391" t="s">
        <v>1904</v>
      </c>
      <c r="J29" s="370"/>
      <c r="K29" s="355" t="s">
        <v>53</v>
      </c>
      <c r="L29" s="352"/>
      <c r="M29" s="27" t="s">
        <v>387</v>
      </c>
      <c r="N29" s="24"/>
      <c r="O29" s="82">
        <v>9.4600000000000009</v>
      </c>
      <c r="P29" s="109">
        <v>16</v>
      </c>
    </row>
    <row r="30" spans="2:16" ht="15" customHeight="1" x14ac:dyDescent="0.25">
      <c r="B30" s="378">
        <v>12</v>
      </c>
      <c r="C30" s="379"/>
      <c r="D30" s="351" t="s">
        <v>2214</v>
      </c>
      <c r="E30" s="352"/>
      <c r="F30" s="190" t="s">
        <v>2502</v>
      </c>
      <c r="G30" s="355">
        <v>4100109112</v>
      </c>
      <c r="H30" s="354"/>
      <c r="I30" s="391" t="s">
        <v>1904</v>
      </c>
      <c r="J30" s="370"/>
      <c r="K30" s="355" t="s">
        <v>53</v>
      </c>
      <c r="L30" s="352"/>
      <c r="M30" s="27" t="s">
        <v>387</v>
      </c>
      <c r="N30" s="24"/>
      <c r="O30" s="82">
        <v>9.4600000000000009</v>
      </c>
      <c r="P30" s="109">
        <v>16</v>
      </c>
    </row>
    <row r="31" spans="2:16" ht="15" x14ac:dyDescent="0.25">
      <c r="B31" s="418" t="s">
        <v>37</v>
      </c>
      <c r="C31" s="409"/>
      <c r="D31" s="50"/>
      <c r="E31" s="61"/>
      <c r="F31" s="145"/>
      <c r="G31" s="50"/>
      <c r="H31" s="62"/>
      <c r="I31" s="63"/>
      <c r="J31" s="62"/>
      <c r="K31" s="50"/>
      <c r="L31" s="61"/>
      <c r="M31" s="8"/>
      <c r="N31" s="8"/>
      <c r="O31" s="170">
        <f>SUM(O32:O44)+4.78</f>
        <v>128.84</v>
      </c>
      <c r="P31" s="60"/>
    </row>
    <row r="32" spans="2:16" ht="15" customHeight="1" x14ac:dyDescent="0.25">
      <c r="B32" s="378">
        <v>13</v>
      </c>
      <c r="C32" s="379"/>
      <c r="D32" s="351" t="s">
        <v>2214</v>
      </c>
      <c r="E32" s="352"/>
      <c r="F32" s="190" t="s">
        <v>2502</v>
      </c>
      <c r="G32" s="355">
        <v>4100109112</v>
      </c>
      <c r="H32" s="354"/>
      <c r="I32" s="391" t="s">
        <v>1904</v>
      </c>
      <c r="J32" s="370"/>
      <c r="K32" s="355" t="s">
        <v>53</v>
      </c>
      <c r="L32" s="352"/>
      <c r="M32" s="27" t="s">
        <v>387</v>
      </c>
      <c r="N32" s="24"/>
      <c r="O32" s="82">
        <v>8.48</v>
      </c>
      <c r="P32" s="109">
        <v>10</v>
      </c>
    </row>
    <row r="33" spans="2:16" ht="15" customHeight="1" x14ac:dyDescent="0.25">
      <c r="B33" s="365"/>
      <c r="C33" s="366"/>
      <c r="D33" s="351" t="s">
        <v>2214</v>
      </c>
      <c r="E33" s="352"/>
      <c r="F33" s="190" t="s">
        <v>2502</v>
      </c>
      <c r="G33" s="355">
        <v>4100109113</v>
      </c>
      <c r="H33" s="354"/>
      <c r="I33" s="391" t="s">
        <v>1904</v>
      </c>
      <c r="J33" s="370"/>
      <c r="K33" s="355" t="s">
        <v>2371</v>
      </c>
      <c r="L33" s="352"/>
      <c r="M33" s="27" t="s">
        <v>387</v>
      </c>
      <c r="N33" s="24"/>
      <c r="O33" s="84"/>
      <c r="P33" s="109">
        <v>4</v>
      </c>
    </row>
    <row r="34" spans="2:16" ht="15" customHeight="1" x14ac:dyDescent="0.25">
      <c r="B34" s="416">
        <v>14</v>
      </c>
      <c r="C34" s="417"/>
      <c r="D34" s="351" t="s">
        <v>2214</v>
      </c>
      <c r="E34" s="352"/>
      <c r="F34" s="190" t="s">
        <v>2502</v>
      </c>
      <c r="G34" s="355">
        <v>4100109111</v>
      </c>
      <c r="H34" s="354"/>
      <c r="I34" s="391" t="s">
        <v>1904</v>
      </c>
      <c r="J34" s="370"/>
      <c r="K34" s="355" t="s">
        <v>53</v>
      </c>
      <c r="L34" s="352"/>
      <c r="M34" s="27" t="s">
        <v>387</v>
      </c>
      <c r="N34" s="24"/>
      <c r="O34" s="83">
        <v>9.4600000000000009</v>
      </c>
      <c r="P34" s="109">
        <v>16</v>
      </c>
    </row>
    <row r="35" spans="2:16" ht="15" customHeight="1" x14ac:dyDescent="0.25">
      <c r="B35" s="375">
        <v>15</v>
      </c>
      <c r="C35" s="376"/>
      <c r="D35" s="351" t="s">
        <v>2214</v>
      </c>
      <c r="E35" s="352"/>
      <c r="F35" s="190" t="s">
        <v>2502</v>
      </c>
      <c r="G35" s="355">
        <v>4100109111</v>
      </c>
      <c r="H35" s="354"/>
      <c r="I35" s="391" t="s">
        <v>1904</v>
      </c>
      <c r="J35" s="370"/>
      <c r="K35" s="355" t="s">
        <v>53</v>
      </c>
      <c r="L35" s="352"/>
      <c r="M35" s="27" t="s">
        <v>387</v>
      </c>
      <c r="N35" s="24"/>
      <c r="O35" s="81">
        <v>9.4600000000000009</v>
      </c>
      <c r="P35" s="109">
        <v>16</v>
      </c>
    </row>
    <row r="36" spans="2:16" ht="15" customHeight="1" x14ac:dyDescent="0.25">
      <c r="B36" s="375">
        <v>16</v>
      </c>
      <c r="C36" s="376"/>
      <c r="D36" s="351" t="s">
        <v>747</v>
      </c>
      <c r="E36" s="352"/>
      <c r="F36" s="190" t="s">
        <v>2501</v>
      </c>
      <c r="G36" s="355">
        <v>4100109100</v>
      </c>
      <c r="H36" s="354"/>
      <c r="I36" s="391" t="s">
        <v>1457</v>
      </c>
      <c r="J36" s="370"/>
      <c r="K36" s="355" t="s">
        <v>2141</v>
      </c>
      <c r="L36" s="352"/>
      <c r="M36" s="27" t="s">
        <v>387</v>
      </c>
      <c r="N36" s="24"/>
      <c r="O36" s="81">
        <v>10.64</v>
      </c>
      <c r="P36" s="109">
        <v>16</v>
      </c>
    </row>
    <row r="37" spans="2:16" ht="15" customHeight="1" x14ac:dyDescent="0.25">
      <c r="B37" s="375">
        <v>17</v>
      </c>
      <c r="C37" s="376"/>
      <c r="D37" s="351" t="s">
        <v>747</v>
      </c>
      <c r="E37" s="352"/>
      <c r="F37" s="190" t="s">
        <v>2501</v>
      </c>
      <c r="G37" s="355">
        <v>4100109100</v>
      </c>
      <c r="H37" s="354"/>
      <c r="I37" s="391" t="s">
        <v>1457</v>
      </c>
      <c r="J37" s="370"/>
      <c r="K37" s="355" t="s">
        <v>2141</v>
      </c>
      <c r="L37" s="352"/>
      <c r="M37" s="27" t="s">
        <v>387</v>
      </c>
      <c r="N37" s="24"/>
      <c r="O37" s="81">
        <v>9.98</v>
      </c>
      <c r="P37" s="109">
        <v>15</v>
      </c>
    </row>
    <row r="38" spans="2:16" ht="15" customHeight="1" x14ac:dyDescent="0.25">
      <c r="B38" s="375">
        <v>18</v>
      </c>
      <c r="C38" s="376"/>
      <c r="D38" s="351" t="s">
        <v>747</v>
      </c>
      <c r="E38" s="352"/>
      <c r="F38" s="190" t="s">
        <v>2502</v>
      </c>
      <c r="G38" s="355">
        <v>4100109106</v>
      </c>
      <c r="H38" s="354"/>
      <c r="I38" s="391" t="s">
        <v>1457</v>
      </c>
      <c r="J38" s="370"/>
      <c r="K38" s="355" t="s">
        <v>53</v>
      </c>
      <c r="L38" s="352"/>
      <c r="M38" s="27" t="s">
        <v>387</v>
      </c>
      <c r="N38" s="24"/>
      <c r="O38" s="81">
        <v>10.76</v>
      </c>
      <c r="P38" s="109">
        <v>16</v>
      </c>
    </row>
    <row r="39" spans="2:16" ht="15" customHeight="1" x14ac:dyDescent="0.25">
      <c r="B39" s="375">
        <v>19</v>
      </c>
      <c r="C39" s="376"/>
      <c r="D39" s="351" t="s">
        <v>747</v>
      </c>
      <c r="E39" s="352"/>
      <c r="F39" s="190" t="s">
        <v>2502</v>
      </c>
      <c r="G39" s="355">
        <v>4100109106</v>
      </c>
      <c r="H39" s="354"/>
      <c r="I39" s="391" t="s">
        <v>1457</v>
      </c>
      <c r="J39" s="370"/>
      <c r="K39" s="355" t="s">
        <v>53</v>
      </c>
      <c r="L39" s="352"/>
      <c r="M39" s="27" t="s">
        <v>387</v>
      </c>
      <c r="N39" s="24"/>
      <c r="O39" s="81">
        <v>11.12</v>
      </c>
      <c r="P39" s="109">
        <v>17</v>
      </c>
    </row>
    <row r="40" spans="2:16" ht="15" customHeight="1" x14ac:dyDescent="0.25">
      <c r="B40" s="375">
        <v>20</v>
      </c>
      <c r="C40" s="376"/>
      <c r="D40" s="351" t="s">
        <v>747</v>
      </c>
      <c r="E40" s="352"/>
      <c r="F40" s="190" t="s">
        <v>2502</v>
      </c>
      <c r="G40" s="355">
        <v>4100109106</v>
      </c>
      <c r="H40" s="354"/>
      <c r="I40" s="391" t="s">
        <v>1457</v>
      </c>
      <c r="J40" s="370"/>
      <c r="K40" s="355" t="s">
        <v>53</v>
      </c>
      <c r="L40" s="352"/>
      <c r="M40" s="27" t="s">
        <v>387</v>
      </c>
      <c r="N40" s="24"/>
      <c r="O40" s="81">
        <v>11.12</v>
      </c>
      <c r="P40" s="109">
        <v>17</v>
      </c>
    </row>
    <row r="41" spans="2:16" ht="15" customHeight="1" x14ac:dyDescent="0.25">
      <c r="B41" s="375">
        <v>21</v>
      </c>
      <c r="C41" s="376"/>
      <c r="D41" s="351" t="s">
        <v>747</v>
      </c>
      <c r="E41" s="352"/>
      <c r="F41" s="190" t="s">
        <v>2502</v>
      </c>
      <c r="G41" s="355">
        <v>4100109106</v>
      </c>
      <c r="H41" s="354"/>
      <c r="I41" s="391" t="s">
        <v>1457</v>
      </c>
      <c r="J41" s="370"/>
      <c r="K41" s="355" t="s">
        <v>53</v>
      </c>
      <c r="L41" s="352"/>
      <c r="M41" s="27" t="s">
        <v>415</v>
      </c>
      <c r="N41" s="24"/>
      <c r="O41" s="81">
        <v>10.92</v>
      </c>
      <c r="P41" s="109">
        <v>17</v>
      </c>
    </row>
    <row r="42" spans="2:16" ht="15" customHeight="1" x14ac:dyDescent="0.25">
      <c r="B42" s="375">
        <v>22</v>
      </c>
      <c r="C42" s="376"/>
      <c r="D42" s="351" t="s">
        <v>747</v>
      </c>
      <c r="E42" s="352"/>
      <c r="F42" s="190" t="s">
        <v>2502</v>
      </c>
      <c r="G42" s="355">
        <v>4100109106</v>
      </c>
      <c r="H42" s="354"/>
      <c r="I42" s="391" t="s">
        <v>1457</v>
      </c>
      <c r="J42" s="370"/>
      <c r="K42" s="355" t="s">
        <v>53</v>
      </c>
      <c r="L42" s="352"/>
      <c r="M42" s="27" t="s">
        <v>415</v>
      </c>
      <c r="N42" s="24"/>
      <c r="O42" s="81">
        <v>10.92</v>
      </c>
      <c r="P42" s="109">
        <v>17</v>
      </c>
    </row>
    <row r="43" spans="2:16" ht="15" customHeight="1" x14ac:dyDescent="0.25">
      <c r="B43" s="375">
        <v>23</v>
      </c>
      <c r="C43" s="376"/>
      <c r="D43" s="351" t="s">
        <v>747</v>
      </c>
      <c r="E43" s="352"/>
      <c r="F43" s="190" t="s">
        <v>2502</v>
      </c>
      <c r="G43" s="355">
        <v>4100109106</v>
      </c>
      <c r="H43" s="354"/>
      <c r="I43" s="391" t="s">
        <v>1457</v>
      </c>
      <c r="J43" s="370"/>
      <c r="K43" s="355" t="s">
        <v>53</v>
      </c>
      <c r="L43" s="352"/>
      <c r="M43" s="27" t="s">
        <v>415</v>
      </c>
      <c r="N43" s="24"/>
      <c r="O43" s="81">
        <v>10.92</v>
      </c>
      <c r="P43" s="109">
        <v>17</v>
      </c>
    </row>
    <row r="44" spans="2:16" ht="15" customHeight="1" x14ac:dyDescent="0.25">
      <c r="B44" s="375">
        <v>24</v>
      </c>
      <c r="C44" s="376"/>
      <c r="D44" s="351" t="s">
        <v>747</v>
      </c>
      <c r="E44" s="352"/>
      <c r="F44" s="190" t="s">
        <v>2502</v>
      </c>
      <c r="G44" s="355">
        <v>4100109106</v>
      </c>
      <c r="H44" s="354"/>
      <c r="I44" s="391" t="s">
        <v>1457</v>
      </c>
      <c r="J44" s="370"/>
      <c r="K44" s="355" t="s">
        <v>53</v>
      </c>
      <c r="L44" s="352"/>
      <c r="M44" s="27" t="s">
        <v>415</v>
      </c>
      <c r="N44" s="24"/>
      <c r="O44" s="81">
        <v>10.28</v>
      </c>
      <c r="P44" s="109">
        <v>16</v>
      </c>
    </row>
    <row r="45" spans="2:16" ht="15" x14ac:dyDescent="0.25">
      <c r="B45" s="418" t="s">
        <v>56</v>
      </c>
      <c r="C45" s="409"/>
      <c r="D45" s="50"/>
      <c r="E45" s="61"/>
      <c r="F45" s="145"/>
      <c r="G45" s="50"/>
      <c r="H45" s="62"/>
      <c r="I45" s="63"/>
      <c r="J45" s="62"/>
      <c r="K45" s="50"/>
      <c r="L45" s="61"/>
      <c r="M45" s="8"/>
      <c r="N45" s="8"/>
      <c r="O45" s="170">
        <f>SUM(O46:O94)+8.84</f>
        <v>170.04</v>
      </c>
      <c r="P45" s="60"/>
    </row>
    <row r="46" spans="2:16" ht="15" customHeight="1" x14ac:dyDescent="0.25">
      <c r="B46" s="375">
        <v>25</v>
      </c>
      <c r="C46" s="376"/>
      <c r="D46" s="351" t="s">
        <v>747</v>
      </c>
      <c r="E46" s="352"/>
      <c r="F46" s="190" t="s">
        <v>2502</v>
      </c>
      <c r="G46" s="355">
        <v>4100109106</v>
      </c>
      <c r="H46" s="354"/>
      <c r="I46" s="391" t="s">
        <v>1457</v>
      </c>
      <c r="J46" s="370"/>
      <c r="K46" s="355" t="s">
        <v>53</v>
      </c>
      <c r="L46" s="352"/>
      <c r="M46" s="27" t="s">
        <v>415</v>
      </c>
      <c r="N46" s="24"/>
      <c r="O46" s="81">
        <v>10.28</v>
      </c>
      <c r="P46" s="109">
        <v>16</v>
      </c>
    </row>
    <row r="47" spans="2:16" ht="15" customHeight="1" x14ac:dyDescent="0.25">
      <c r="B47" s="378">
        <v>26</v>
      </c>
      <c r="C47" s="379"/>
      <c r="D47" s="430" t="s">
        <v>1724</v>
      </c>
      <c r="E47" s="431"/>
      <c r="F47" s="190" t="s">
        <v>2502</v>
      </c>
      <c r="G47" s="355">
        <v>4100109109</v>
      </c>
      <c r="H47" s="354"/>
      <c r="I47" s="391" t="s">
        <v>1725</v>
      </c>
      <c r="J47" s="370"/>
      <c r="K47" s="355" t="s">
        <v>53</v>
      </c>
      <c r="L47" s="352"/>
      <c r="M47" s="27" t="s">
        <v>387</v>
      </c>
      <c r="N47" s="24"/>
      <c r="O47" s="82">
        <v>11.96</v>
      </c>
      <c r="P47" s="109">
        <v>14</v>
      </c>
    </row>
    <row r="48" spans="2:16" ht="15" customHeight="1" x14ac:dyDescent="0.25">
      <c r="B48" s="378">
        <v>27</v>
      </c>
      <c r="C48" s="379"/>
      <c r="D48" s="430" t="s">
        <v>1724</v>
      </c>
      <c r="E48" s="431"/>
      <c r="F48" s="190" t="s">
        <v>2502</v>
      </c>
      <c r="G48" s="355">
        <v>4100109109</v>
      </c>
      <c r="H48" s="354"/>
      <c r="I48" s="391" t="s">
        <v>1725</v>
      </c>
      <c r="J48" s="370"/>
      <c r="K48" s="355" t="s">
        <v>53</v>
      </c>
      <c r="L48" s="352"/>
      <c r="M48" s="27" t="s">
        <v>387</v>
      </c>
      <c r="N48" s="24"/>
      <c r="O48" s="82">
        <v>11.96</v>
      </c>
      <c r="P48" s="109">
        <v>14</v>
      </c>
    </row>
    <row r="49" spans="2:16" ht="15" customHeight="1" x14ac:dyDescent="0.25">
      <c r="B49" s="378">
        <v>28</v>
      </c>
      <c r="C49" s="379"/>
      <c r="D49" s="430" t="s">
        <v>1724</v>
      </c>
      <c r="E49" s="431"/>
      <c r="F49" s="190" t="s">
        <v>2502</v>
      </c>
      <c r="G49" s="355">
        <v>4100109109</v>
      </c>
      <c r="H49" s="354"/>
      <c r="I49" s="391" t="s">
        <v>1725</v>
      </c>
      <c r="J49" s="370"/>
      <c r="K49" s="355" t="s">
        <v>53</v>
      </c>
      <c r="L49" s="352"/>
      <c r="M49" s="27" t="s">
        <v>387</v>
      </c>
      <c r="N49" s="24"/>
      <c r="O49" s="82">
        <v>11.96</v>
      </c>
      <c r="P49" s="109">
        <v>14</v>
      </c>
    </row>
    <row r="50" spans="2:16" ht="15" customHeight="1" x14ac:dyDescent="0.25">
      <c r="B50" s="378">
        <v>29</v>
      </c>
      <c r="C50" s="379"/>
      <c r="D50" s="430" t="s">
        <v>1724</v>
      </c>
      <c r="E50" s="431"/>
      <c r="F50" s="190" t="s">
        <v>2502</v>
      </c>
      <c r="G50" s="355">
        <v>4100109109</v>
      </c>
      <c r="H50" s="354"/>
      <c r="I50" s="391" t="s">
        <v>1725</v>
      </c>
      <c r="J50" s="370"/>
      <c r="K50" s="355" t="s">
        <v>53</v>
      </c>
      <c r="L50" s="352"/>
      <c r="M50" s="27" t="s">
        <v>387</v>
      </c>
      <c r="N50" s="24"/>
      <c r="O50" s="82">
        <v>11.96</v>
      </c>
      <c r="P50" s="109">
        <v>14</v>
      </c>
    </row>
    <row r="51" spans="2:16" ht="15" customHeight="1" x14ac:dyDescent="0.25">
      <c r="B51" s="378">
        <v>30</v>
      </c>
      <c r="C51" s="379"/>
      <c r="D51" s="430" t="s">
        <v>1724</v>
      </c>
      <c r="E51" s="431"/>
      <c r="F51" s="190" t="s">
        <v>2502</v>
      </c>
      <c r="G51" s="355">
        <v>4100109109</v>
      </c>
      <c r="H51" s="354"/>
      <c r="I51" s="391" t="s">
        <v>1725</v>
      </c>
      <c r="J51" s="370"/>
      <c r="K51" s="355" t="s">
        <v>53</v>
      </c>
      <c r="L51" s="352"/>
      <c r="M51" s="27" t="s">
        <v>387</v>
      </c>
      <c r="N51" s="24"/>
      <c r="O51" s="82">
        <v>11.24</v>
      </c>
      <c r="P51" s="109">
        <v>6</v>
      </c>
    </row>
    <row r="52" spans="2:16" ht="15" customHeight="1" x14ac:dyDescent="0.25">
      <c r="B52" s="416"/>
      <c r="C52" s="417"/>
      <c r="D52" s="430" t="s">
        <v>1724</v>
      </c>
      <c r="E52" s="431"/>
      <c r="F52" s="190" t="s">
        <v>2501</v>
      </c>
      <c r="G52" s="355">
        <v>4100109102</v>
      </c>
      <c r="H52" s="354"/>
      <c r="I52" s="391" t="s">
        <v>1725</v>
      </c>
      <c r="J52" s="370"/>
      <c r="K52" s="355" t="s">
        <v>2141</v>
      </c>
      <c r="L52" s="352"/>
      <c r="M52" s="27" t="s">
        <v>387</v>
      </c>
      <c r="N52" s="24"/>
      <c r="O52" s="83"/>
      <c r="P52" s="109">
        <v>3</v>
      </c>
    </row>
    <row r="53" spans="2:16" ht="15" customHeight="1" x14ac:dyDescent="0.25">
      <c r="B53" s="416"/>
      <c r="C53" s="417"/>
      <c r="D53" s="430" t="s">
        <v>1724</v>
      </c>
      <c r="E53" s="431"/>
      <c r="F53" s="190" t="s">
        <v>2502</v>
      </c>
      <c r="G53" s="355">
        <v>4100109110</v>
      </c>
      <c r="H53" s="354"/>
      <c r="I53" s="391" t="s">
        <v>1725</v>
      </c>
      <c r="J53" s="370"/>
      <c r="K53" s="355" t="s">
        <v>2371</v>
      </c>
      <c r="L53" s="352"/>
      <c r="M53" s="27" t="s">
        <v>387</v>
      </c>
      <c r="N53" s="24"/>
      <c r="O53" s="83"/>
      <c r="P53" s="109">
        <v>4</v>
      </c>
    </row>
    <row r="54" spans="2:16" ht="15" customHeight="1" x14ac:dyDescent="0.25">
      <c r="B54" s="378">
        <v>31</v>
      </c>
      <c r="C54" s="379"/>
      <c r="D54" s="430" t="s">
        <v>1724</v>
      </c>
      <c r="E54" s="431"/>
      <c r="F54" s="190" t="s">
        <v>2502</v>
      </c>
      <c r="G54" s="355">
        <v>4100109110</v>
      </c>
      <c r="H54" s="354"/>
      <c r="I54" s="391" t="s">
        <v>1725</v>
      </c>
      <c r="J54" s="370"/>
      <c r="K54" s="355" t="s">
        <v>2371</v>
      </c>
      <c r="L54" s="352"/>
      <c r="M54" s="27" t="s">
        <v>415</v>
      </c>
      <c r="N54" s="24"/>
      <c r="O54" s="82">
        <v>10.28</v>
      </c>
      <c r="P54" s="109">
        <v>4</v>
      </c>
    </row>
    <row r="55" spans="2:16" ht="15" customHeight="1" x14ac:dyDescent="0.25">
      <c r="B55" s="365"/>
      <c r="C55" s="366"/>
      <c r="D55" s="430" t="s">
        <v>1724</v>
      </c>
      <c r="E55" s="431"/>
      <c r="F55" s="190" t="s">
        <v>2502</v>
      </c>
      <c r="G55" s="355">
        <v>4100109109</v>
      </c>
      <c r="H55" s="354"/>
      <c r="I55" s="391" t="s">
        <v>1725</v>
      </c>
      <c r="J55" s="370"/>
      <c r="K55" s="355" t="s">
        <v>53</v>
      </c>
      <c r="L55" s="352"/>
      <c r="M55" s="27" t="s">
        <v>415</v>
      </c>
      <c r="N55" s="24"/>
      <c r="O55" s="84"/>
      <c r="P55" s="109">
        <v>8</v>
      </c>
    </row>
    <row r="56" spans="2:16" ht="15" customHeight="1" x14ac:dyDescent="0.25">
      <c r="B56" s="375">
        <v>32</v>
      </c>
      <c r="C56" s="376"/>
      <c r="D56" s="430" t="s">
        <v>1724</v>
      </c>
      <c r="E56" s="431"/>
      <c r="F56" s="190" t="s">
        <v>2502</v>
      </c>
      <c r="G56" s="355">
        <v>4100109109</v>
      </c>
      <c r="H56" s="354"/>
      <c r="I56" s="391" t="s">
        <v>1725</v>
      </c>
      <c r="J56" s="370"/>
      <c r="K56" s="355" t="s">
        <v>53</v>
      </c>
      <c r="L56" s="352"/>
      <c r="M56" s="27" t="s">
        <v>415</v>
      </c>
      <c r="N56" s="24"/>
      <c r="O56" s="81">
        <v>10.28</v>
      </c>
      <c r="P56" s="109">
        <v>12</v>
      </c>
    </row>
    <row r="57" spans="2:16" ht="15" customHeight="1" x14ac:dyDescent="0.25">
      <c r="B57" s="375">
        <v>33</v>
      </c>
      <c r="C57" s="376"/>
      <c r="D57" s="430" t="s">
        <v>1724</v>
      </c>
      <c r="E57" s="431"/>
      <c r="F57" s="190" t="s">
        <v>2502</v>
      </c>
      <c r="G57" s="355">
        <v>4100109109</v>
      </c>
      <c r="H57" s="354"/>
      <c r="I57" s="391" t="s">
        <v>1725</v>
      </c>
      <c r="J57" s="370"/>
      <c r="K57" s="355" t="s">
        <v>53</v>
      </c>
      <c r="L57" s="352"/>
      <c r="M57" s="27" t="s">
        <v>415</v>
      </c>
      <c r="N57" s="24"/>
      <c r="O57" s="81">
        <v>10.28</v>
      </c>
      <c r="P57" s="109">
        <v>12</v>
      </c>
    </row>
    <row r="58" spans="2:16" ht="15" customHeight="1" x14ac:dyDescent="0.25">
      <c r="B58" s="416">
        <v>34</v>
      </c>
      <c r="C58" s="417"/>
      <c r="D58" s="430" t="s">
        <v>1724</v>
      </c>
      <c r="E58" s="431"/>
      <c r="F58" s="190" t="s">
        <v>2502</v>
      </c>
      <c r="G58" s="355">
        <v>4100109102</v>
      </c>
      <c r="H58" s="354"/>
      <c r="I58" s="391" t="s">
        <v>1725</v>
      </c>
      <c r="J58" s="370"/>
      <c r="K58" s="355" t="s">
        <v>2141</v>
      </c>
      <c r="L58" s="352"/>
      <c r="M58" s="27" t="s">
        <v>415</v>
      </c>
      <c r="N58" s="24"/>
      <c r="O58" s="83">
        <v>11.1</v>
      </c>
      <c r="P58" s="109">
        <v>13</v>
      </c>
    </row>
    <row r="59" spans="2:16" ht="15" customHeight="1" x14ac:dyDescent="0.25">
      <c r="B59" s="378">
        <v>35</v>
      </c>
      <c r="C59" s="379"/>
      <c r="D59" s="430" t="s">
        <v>1724</v>
      </c>
      <c r="E59" s="431"/>
      <c r="F59" s="190" t="s">
        <v>2502</v>
      </c>
      <c r="G59" s="355">
        <v>4100109102</v>
      </c>
      <c r="H59" s="354"/>
      <c r="I59" s="391" t="s">
        <v>1725</v>
      </c>
      <c r="J59" s="370"/>
      <c r="K59" s="355" t="s">
        <v>2141</v>
      </c>
      <c r="L59" s="352"/>
      <c r="M59" s="27" t="s">
        <v>415</v>
      </c>
      <c r="N59" s="24"/>
      <c r="O59" s="82">
        <v>10.28</v>
      </c>
      <c r="P59" s="109">
        <v>12</v>
      </c>
    </row>
    <row r="60" spans="2:16" ht="15" customHeight="1" x14ac:dyDescent="0.25">
      <c r="B60" s="378">
        <v>36</v>
      </c>
      <c r="C60" s="379"/>
      <c r="D60" s="351" t="s">
        <v>480</v>
      </c>
      <c r="E60" s="352"/>
      <c r="F60" s="190" t="s">
        <v>2502</v>
      </c>
      <c r="G60" s="355">
        <v>4100109121</v>
      </c>
      <c r="H60" s="354"/>
      <c r="I60" s="391" t="s">
        <v>1468</v>
      </c>
      <c r="J60" s="370"/>
      <c r="K60" s="355" t="s">
        <v>147</v>
      </c>
      <c r="L60" s="352"/>
      <c r="M60" s="27" t="s">
        <v>387</v>
      </c>
      <c r="N60" s="24">
        <v>85</v>
      </c>
      <c r="O60" s="82">
        <v>13</v>
      </c>
      <c r="P60" s="109">
        <v>6</v>
      </c>
    </row>
    <row r="61" spans="2:16" ht="15" customHeight="1" x14ac:dyDescent="0.25">
      <c r="B61" s="416"/>
      <c r="C61" s="417"/>
      <c r="D61" s="351" t="s">
        <v>480</v>
      </c>
      <c r="E61" s="352"/>
      <c r="F61" s="190" t="s">
        <v>2502</v>
      </c>
      <c r="G61" s="355">
        <v>4100109121</v>
      </c>
      <c r="H61" s="354"/>
      <c r="I61" s="391" t="s">
        <v>1468</v>
      </c>
      <c r="J61" s="370"/>
      <c r="K61" s="355" t="s">
        <v>147</v>
      </c>
      <c r="L61" s="352"/>
      <c r="M61" s="27" t="s">
        <v>387</v>
      </c>
      <c r="N61" s="24">
        <v>90</v>
      </c>
      <c r="O61" s="83"/>
      <c r="P61" s="109">
        <v>8</v>
      </c>
    </row>
    <row r="62" spans="2:16" ht="15" customHeight="1" x14ac:dyDescent="0.25">
      <c r="B62" s="416"/>
      <c r="C62" s="417"/>
      <c r="D62" s="351" t="s">
        <v>480</v>
      </c>
      <c r="E62" s="352"/>
      <c r="F62" s="190" t="s">
        <v>2502</v>
      </c>
      <c r="G62" s="355">
        <v>4100109121</v>
      </c>
      <c r="H62" s="354"/>
      <c r="I62" s="391" t="s">
        <v>1468</v>
      </c>
      <c r="J62" s="370"/>
      <c r="K62" s="355" t="s">
        <v>147</v>
      </c>
      <c r="L62" s="352"/>
      <c r="M62" s="27" t="s">
        <v>387</v>
      </c>
      <c r="N62" s="24">
        <v>95</v>
      </c>
      <c r="O62" s="83"/>
      <c r="P62" s="109">
        <v>5</v>
      </c>
    </row>
    <row r="63" spans="2:16" ht="15" customHeight="1" x14ac:dyDescent="0.25">
      <c r="B63" s="416"/>
      <c r="C63" s="417"/>
      <c r="D63" s="351" t="s">
        <v>480</v>
      </c>
      <c r="E63" s="352"/>
      <c r="F63" s="190" t="s">
        <v>2502</v>
      </c>
      <c r="G63" s="355">
        <v>4100109121</v>
      </c>
      <c r="H63" s="354"/>
      <c r="I63" s="391" t="s">
        <v>1468</v>
      </c>
      <c r="J63" s="370"/>
      <c r="K63" s="355" t="s">
        <v>147</v>
      </c>
      <c r="L63" s="352"/>
      <c r="M63" s="27" t="s">
        <v>387</v>
      </c>
      <c r="N63" s="24">
        <v>100</v>
      </c>
      <c r="O63" s="83"/>
      <c r="P63" s="109">
        <v>1</v>
      </c>
    </row>
    <row r="64" spans="2:16" ht="15" customHeight="1" x14ac:dyDescent="0.25">
      <c r="B64" s="416"/>
      <c r="C64" s="417"/>
      <c r="D64" s="351" t="s">
        <v>480</v>
      </c>
      <c r="E64" s="352"/>
      <c r="F64" s="190" t="s">
        <v>2502</v>
      </c>
      <c r="G64" s="355">
        <v>4100109122</v>
      </c>
      <c r="H64" s="354"/>
      <c r="I64" s="391" t="s">
        <v>1468</v>
      </c>
      <c r="J64" s="370"/>
      <c r="K64" s="355" t="s">
        <v>2371</v>
      </c>
      <c r="L64" s="352"/>
      <c r="M64" s="27" t="s">
        <v>387</v>
      </c>
      <c r="N64" s="24">
        <v>85</v>
      </c>
      <c r="O64" s="83"/>
      <c r="P64" s="109">
        <v>2</v>
      </c>
    </row>
    <row r="65" spans="2:16" ht="15" customHeight="1" x14ac:dyDescent="0.25">
      <c r="B65" s="416"/>
      <c r="C65" s="417"/>
      <c r="D65" s="351" t="s">
        <v>480</v>
      </c>
      <c r="E65" s="352"/>
      <c r="F65" s="190" t="s">
        <v>2502</v>
      </c>
      <c r="G65" s="355">
        <v>4100109122</v>
      </c>
      <c r="H65" s="354"/>
      <c r="I65" s="391" t="s">
        <v>1468</v>
      </c>
      <c r="J65" s="370"/>
      <c r="K65" s="355" t="s">
        <v>2371</v>
      </c>
      <c r="L65" s="352"/>
      <c r="M65" s="27" t="s">
        <v>387</v>
      </c>
      <c r="N65" s="24">
        <v>90</v>
      </c>
      <c r="O65" s="83"/>
      <c r="P65" s="109">
        <v>2</v>
      </c>
    </row>
    <row r="66" spans="2:16" ht="15" customHeight="1" x14ac:dyDescent="0.25">
      <c r="B66" s="416"/>
      <c r="C66" s="417"/>
      <c r="D66" s="351" t="s">
        <v>480</v>
      </c>
      <c r="E66" s="352"/>
      <c r="F66" s="190" t="s">
        <v>2502</v>
      </c>
      <c r="G66" s="355">
        <v>4100109120</v>
      </c>
      <c r="H66" s="354"/>
      <c r="I66" s="391" t="s">
        <v>1468</v>
      </c>
      <c r="J66" s="370"/>
      <c r="K66" s="355" t="s">
        <v>53</v>
      </c>
      <c r="L66" s="352"/>
      <c r="M66" s="27" t="s">
        <v>387</v>
      </c>
      <c r="N66" s="24">
        <v>85</v>
      </c>
      <c r="O66" s="83"/>
      <c r="P66" s="109">
        <v>19</v>
      </c>
    </row>
    <row r="67" spans="2:16" ht="15" customHeight="1" x14ac:dyDescent="0.25">
      <c r="B67" s="416"/>
      <c r="C67" s="417"/>
      <c r="D67" s="351" t="s">
        <v>480</v>
      </c>
      <c r="E67" s="352"/>
      <c r="F67" s="190" t="s">
        <v>2502</v>
      </c>
      <c r="G67" s="355">
        <v>4100109120</v>
      </c>
      <c r="H67" s="354"/>
      <c r="I67" s="391" t="s">
        <v>1468</v>
      </c>
      <c r="J67" s="370"/>
      <c r="K67" s="355" t="s">
        <v>53</v>
      </c>
      <c r="L67" s="352"/>
      <c r="M67" s="27" t="s">
        <v>387</v>
      </c>
      <c r="N67" s="24">
        <v>90</v>
      </c>
      <c r="O67" s="83"/>
      <c r="P67" s="109">
        <v>32</v>
      </c>
    </row>
    <row r="68" spans="2:16" ht="15" customHeight="1" x14ac:dyDescent="0.25">
      <c r="B68" s="40"/>
      <c r="C68" s="36"/>
      <c r="D68" s="351" t="s">
        <v>480</v>
      </c>
      <c r="E68" s="352"/>
      <c r="F68" s="190" t="s">
        <v>2502</v>
      </c>
      <c r="G68" s="355">
        <v>4100109122</v>
      </c>
      <c r="H68" s="354"/>
      <c r="I68" s="391" t="s">
        <v>1468</v>
      </c>
      <c r="J68" s="370"/>
      <c r="K68" s="355" t="s">
        <v>2371</v>
      </c>
      <c r="L68" s="352"/>
      <c r="M68" s="27" t="s">
        <v>622</v>
      </c>
      <c r="N68" s="24">
        <v>85</v>
      </c>
      <c r="O68" s="83"/>
      <c r="P68" s="109">
        <v>2</v>
      </c>
    </row>
    <row r="69" spans="2:16" ht="15" customHeight="1" x14ac:dyDescent="0.25">
      <c r="B69" s="40"/>
      <c r="C69" s="36"/>
      <c r="D69" s="351" t="s">
        <v>480</v>
      </c>
      <c r="E69" s="352"/>
      <c r="F69" s="190" t="s">
        <v>2502</v>
      </c>
      <c r="G69" s="355">
        <v>4100109122</v>
      </c>
      <c r="H69" s="354"/>
      <c r="I69" s="391" t="s">
        <v>1468</v>
      </c>
      <c r="J69" s="370"/>
      <c r="K69" s="355" t="s">
        <v>2371</v>
      </c>
      <c r="L69" s="352"/>
      <c r="M69" s="27" t="s">
        <v>622</v>
      </c>
      <c r="N69" s="24">
        <v>90</v>
      </c>
      <c r="O69" s="83"/>
      <c r="P69" s="109">
        <v>2</v>
      </c>
    </row>
    <row r="70" spans="2:16" ht="15" customHeight="1" x14ac:dyDescent="0.25">
      <c r="B70" s="40"/>
      <c r="C70" s="36"/>
      <c r="D70" s="351" t="s">
        <v>480</v>
      </c>
      <c r="E70" s="352"/>
      <c r="F70" s="190" t="s">
        <v>2502</v>
      </c>
      <c r="G70" s="355">
        <v>4100109121</v>
      </c>
      <c r="H70" s="354"/>
      <c r="I70" s="391" t="s">
        <v>1468</v>
      </c>
      <c r="J70" s="370"/>
      <c r="K70" s="355" t="s">
        <v>147</v>
      </c>
      <c r="L70" s="352"/>
      <c r="M70" s="27" t="s">
        <v>622</v>
      </c>
      <c r="N70" s="24">
        <v>95</v>
      </c>
      <c r="O70" s="83"/>
      <c r="P70" s="109">
        <v>3</v>
      </c>
    </row>
    <row r="71" spans="2:16" ht="15" customHeight="1" x14ac:dyDescent="0.25">
      <c r="B71" s="40"/>
      <c r="C71" s="36"/>
      <c r="D71" s="351" t="s">
        <v>480</v>
      </c>
      <c r="E71" s="352"/>
      <c r="F71" s="190" t="s">
        <v>2502</v>
      </c>
      <c r="G71" s="355">
        <v>4100109121</v>
      </c>
      <c r="H71" s="354"/>
      <c r="I71" s="391" t="s">
        <v>1468</v>
      </c>
      <c r="J71" s="370"/>
      <c r="K71" s="355" t="s">
        <v>147</v>
      </c>
      <c r="L71" s="352"/>
      <c r="M71" s="27" t="s">
        <v>622</v>
      </c>
      <c r="N71" s="24">
        <v>100</v>
      </c>
      <c r="O71" s="83"/>
      <c r="P71" s="109">
        <v>1</v>
      </c>
    </row>
    <row r="72" spans="2:16" ht="15" customHeight="1" x14ac:dyDescent="0.25">
      <c r="B72" s="378">
        <v>37</v>
      </c>
      <c r="C72" s="379"/>
      <c r="D72" s="351" t="s">
        <v>480</v>
      </c>
      <c r="E72" s="352"/>
      <c r="F72" s="190" t="s">
        <v>2502</v>
      </c>
      <c r="G72" s="355">
        <v>4100109120</v>
      </c>
      <c r="H72" s="354"/>
      <c r="I72" s="391" t="s">
        <v>1468</v>
      </c>
      <c r="J72" s="370"/>
      <c r="K72" s="355" t="s">
        <v>53</v>
      </c>
      <c r="L72" s="352"/>
      <c r="M72" s="27" t="s">
        <v>387</v>
      </c>
      <c r="N72" s="24">
        <v>95</v>
      </c>
      <c r="O72" s="82">
        <v>13.46</v>
      </c>
      <c r="P72" s="109">
        <v>34</v>
      </c>
    </row>
    <row r="73" spans="2:16" ht="15" customHeight="1" x14ac:dyDescent="0.25">
      <c r="B73" s="416"/>
      <c r="C73" s="417"/>
      <c r="D73" s="351" t="s">
        <v>480</v>
      </c>
      <c r="E73" s="352"/>
      <c r="F73" s="190" t="s">
        <v>2502</v>
      </c>
      <c r="G73" s="355">
        <v>4100109120</v>
      </c>
      <c r="H73" s="354"/>
      <c r="I73" s="391" t="s">
        <v>1468</v>
      </c>
      <c r="J73" s="370"/>
      <c r="K73" s="355" t="s">
        <v>53</v>
      </c>
      <c r="L73" s="352"/>
      <c r="M73" s="27" t="s">
        <v>387</v>
      </c>
      <c r="N73" s="24">
        <v>100</v>
      </c>
      <c r="O73" s="83"/>
      <c r="P73" s="109">
        <v>18</v>
      </c>
    </row>
    <row r="74" spans="2:16" ht="15" customHeight="1" x14ac:dyDescent="0.25">
      <c r="B74" s="416"/>
      <c r="C74" s="417"/>
      <c r="D74" s="351" t="s">
        <v>480</v>
      </c>
      <c r="E74" s="352"/>
      <c r="F74" s="190" t="s">
        <v>2502</v>
      </c>
      <c r="G74" s="355">
        <v>4100109120</v>
      </c>
      <c r="H74" s="354"/>
      <c r="I74" s="391" t="s">
        <v>1468</v>
      </c>
      <c r="J74" s="370"/>
      <c r="K74" s="355" t="s">
        <v>53</v>
      </c>
      <c r="L74" s="352"/>
      <c r="M74" s="27" t="s">
        <v>622</v>
      </c>
      <c r="N74" s="24">
        <v>85</v>
      </c>
      <c r="O74" s="83"/>
      <c r="P74" s="109">
        <v>3</v>
      </c>
    </row>
    <row r="75" spans="2:16" ht="15" customHeight="1" x14ac:dyDescent="0.25">
      <c r="B75" s="416"/>
      <c r="C75" s="417"/>
      <c r="D75" s="351" t="s">
        <v>480</v>
      </c>
      <c r="E75" s="352"/>
      <c r="F75" s="190" t="s">
        <v>2502</v>
      </c>
      <c r="G75" s="355">
        <v>4100109120</v>
      </c>
      <c r="H75" s="354"/>
      <c r="I75" s="391" t="s">
        <v>1468</v>
      </c>
      <c r="J75" s="370"/>
      <c r="K75" s="355" t="s">
        <v>53</v>
      </c>
      <c r="L75" s="352"/>
      <c r="M75" s="27" t="s">
        <v>622</v>
      </c>
      <c r="N75" s="24">
        <v>90</v>
      </c>
      <c r="O75" s="83"/>
      <c r="P75" s="109">
        <v>8</v>
      </c>
    </row>
    <row r="76" spans="2:16" ht="15" customHeight="1" x14ac:dyDescent="0.25">
      <c r="B76" s="416"/>
      <c r="C76" s="417"/>
      <c r="D76" s="351" t="s">
        <v>480</v>
      </c>
      <c r="E76" s="352"/>
      <c r="F76" s="190" t="s">
        <v>2502</v>
      </c>
      <c r="G76" s="355">
        <v>4100109120</v>
      </c>
      <c r="H76" s="354"/>
      <c r="I76" s="391" t="s">
        <v>1468</v>
      </c>
      <c r="J76" s="370"/>
      <c r="K76" s="355" t="s">
        <v>53</v>
      </c>
      <c r="L76" s="352"/>
      <c r="M76" s="27" t="s">
        <v>622</v>
      </c>
      <c r="N76" s="24">
        <v>95</v>
      </c>
      <c r="O76" s="83"/>
      <c r="P76" s="109">
        <v>10</v>
      </c>
    </row>
    <row r="77" spans="2:16" ht="15" customHeight="1" x14ac:dyDescent="0.25">
      <c r="B77" s="416"/>
      <c r="C77" s="417"/>
      <c r="D77" s="351" t="s">
        <v>480</v>
      </c>
      <c r="E77" s="352"/>
      <c r="F77" s="190" t="s">
        <v>2502</v>
      </c>
      <c r="G77" s="355">
        <v>4100109120</v>
      </c>
      <c r="H77" s="354"/>
      <c r="I77" s="391" t="s">
        <v>1468</v>
      </c>
      <c r="J77" s="370"/>
      <c r="K77" s="355" t="s">
        <v>53</v>
      </c>
      <c r="L77" s="352"/>
      <c r="M77" s="27" t="s">
        <v>622</v>
      </c>
      <c r="N77" s="24">
        <v>100</v>
      </c>
      <c r="O77" s="83"/>
      <c r="P77" s="109">
        <v>6</v>
      </c>
    </row>
    <row r="78" spans="2:16" ht="15" customHeight="1" x14ac:dyDescent="0.25">
      <c r="B78" s="416"/>
      <c r="C78" s="417"/>
      <c r="D78" s="351" t="s">
        <v>480</v>
      </c>
      <c r="E78" s="352"/>
      <c r="F78" s="190" t="s">
        <v>2501</v>
      </c>
      <c r="G78" s="355">
        <v>4100109104</v>
      </c>
      <c r="H78" s="354"/>
      <c r="I78" s="391" t="s">
        <v>1468</v>
      </c>
      <c r="J78" s="370"/>
      <c r="K78" s="355" t="s">
        <v>2141</v>
      </c>
      <c r="L78" s="352"/>
      <c r="M78" s="27" t="s">
        <v>622</v>
      </c>
      <c r="N78" s="24">
        <v>85</v>
      </c>
      <c r="O78" s="83"/>
      <c r="P78" s="109">
        <v>1</v>
      </c>
    </row>
    <row r="79" spans="2:16" ht="15" customHeight="1" x14ac:dyDescent="0.25">
      <c r="B79" s="416"/>
      <c r="C79" s="417"/>
      <c r="D79" s="351" t="s">
        <v>480</v>
      </c>
      <c r="E79" s="352"/>
      <c r="F79" s="190" t="s">
        <v>2501</v>
      </c>
      <c r="G79" s="355">
        <v>4100109104</v>
      </c>
      <c r="H79" s="354"/>
      <c r="I79" s="391" t="s">
        <v>1468</v>
      </c>
      <c r="J79" s="370"/>
      <c r="K79" s="355" t="s">
        <v>2141</v>
      </c>
      <c r="L79" s="352"/>
      <c r="M79" s="27" t="s">
        <v>622</v>
      </c>
      <c r="N79" s="24">
        <v>90</v>
      </c>
      <c r="O79" s="83"/>
      <c r="P79" s="109">
        <v>2</v>
      </c>
    </row>
    <row r="80" spans="2:16" ht="15" customHeight="1" x14ac:dyDescent="0.25">
      <c r="B80" s="416"/>
      <c r="C80" s="417"/>
      <c r="D80" s="351" t="s">
        <v>480</v>
      </c>
      <c r="E80" s="352"/>
      <c r="F80" s="190" t="s">
        <v>2501</v>
      </c>
      <c r="G80" s="355">
        <v>4100109104</v>
      </c>
      <c r="H80" s="354"/>
      <c r="I80" s="391" t="s">
        <v>1468</v>
      </c>
      <c r="J80" s="370"/>
      <c r="K80" s="355" t="s">
        <v>2141</v>
      </c>
      <c r="L80" s="352"/>
      <c r="M80" s="27" t="s">
        <v>622</v>
      </c>
      <c r="N80" s="24">
        <v>95</v>
      </c>
      <c r="O80" s="83"/>
      <c r="P80" s="109">
        <v>2</v>
      </c>
    </row>
    <row r="81" spans="2:16" ht="15" customHeight="1" x14ac:dyDescent="0.25">
      <c r="B81" s="378">
        <v>38</v>
      </c>
      <c r="C81" s="379"/>
      <c r="D81" s="351" t="s">
        <v>480</v>
      </c>
      <c r="E81" s="352"/>
      <c r="F81" s="190" t="s">
        <v>2502</v>
      </c>
      <c r="G81" s="355">
        <v>4100109123</v>
      </c>
      <c r="H81" s="354"/>
      <c r="I81" s="391" t="s">
        <v>631</v>
      </c>
      <c r="J81" s="370"/>
      <c r="K81" s="355" t="s">
        <v>53</v>
      </c>
      <c r="L81" s="352"/>
      <c r="M81" s="27" t="s">
        <v>387</v>
      </c>
      <c r="N81" s="24">
        <v>90</v>
      </c>
      <c r="O81" s="82">
        <v>6.76</v>
      </c>
      <c r="P81" s="109">
        <v>2</v>
      </c>
    </row>
    <row r="82" spans="2:16" ht="15" customHeight="1" x14ac:dyDescent="0.25">
      <c r="B82" s="40"/>
      <c r="C82" s="36"/>
      <c r="D82" s="351" t="s">
        <v>480</v>
      </c>
      <c r="E82" s="352"/>
      <c r="F82" s="190" t="s">
        <v>2502</v>
      </c>
      <c r="G82" s="355">
        <v>4100109123</v>
      </c>
      <c r="H82" s="354"/>
      <c r="I82" s="391" t="s">
        <v>631</v>
      </c>
      <c r="J82" s="370"/>
      <c r="K82" s="355" t="s">
        <v>53</v>
      </c>
      <c r="L82" s="352"/>
      <c r="M82" s="27" t="s">
        <v>387</v>
      </c>
      <c r="N82" s="24">
        <v>100</v>
      </c>
      <c r="O82" s="83"/>
      <c r="P82" s="109">
        <v>1</v>
      </c>
    </row>
    <row r="83" spans="2:16" ht="15" customHeight="1" x14ac:dyDescent="0.25">
      <c r="B83" s="40"/>
      <c r="C83" s="36"/>
      <c r="D83" s="351" t="s">
        <v>1377</v>
      </c>
      <c r="E83" s="352"/>
      <c r="F83" s="190" t="s">
        <v>2502</v>
      </c>
      <c r="G83" s="355">
        <v>4100109118</v>
      </c>
      <c r="H83" s="354"/>
      <c r="I83" s="391" t="s">
        <v>1467</v>
      </c>
      <c r="J83" s="370"/>
      <c r="K83" s="355" t="s">
        <v>147</v>
      </c>
      <c r="L83" s="352"/>
      <c r="M83" s="27" t="s">
        <v>387</v>
      </c>
      <c r="N83" s="24">
        <v>75</v>
      </c>
      <c r="O83" s="83"/>
      <c r="P83" s="109">
        <v>3</v>
      </c>
    </row>
    <row r="84" spans="2:16" ht="15" customHeight="1" x14ac:dyDescent="0.25">
      <c r="B84" s="40"/>
      <c r="C84" s="36"/>
      <c r="D84" s="351" t="s">
        <v>1377</v>
      </c>
      <c r="E84" s="352"/>
      <c r="F84" s="190" t="s">
        <v>2502</v>
      </c>
      <c r="G84" s="355">
        <v>4100109118</v>
      </c>
      <c r="H84" s="354"/>
      <c r="I84" s="391" t="s">
        <v>1467</v>
      </c>
      <c r="J84" s="370"/>
      <c r="K84" s="355" t="s">
        <v>147</v>
      </c>
      <c r="L84" s="352"/>
      <c r="M84" s="27" t="s">
        <v>387</v>
      </c>
      <c r="N84" s="24">
        <v>80</v>
      </c>
      <c r="O84" s="83"/>
      <c r="P84" s="109">
        <v>3</v>
      </c>
    </row>
    <row r="85" spans="2:16" ht="15" customHeight="1" x14ac:dyDescent="0.25">
      <c r="B85" s="40"/>
      <c r="C85" s="36"/>
      <c r="D85" s="351" t="s">
        <v>1377</v>
      </c>
      <c r="E85" s="352"/>
      <c r="F85" s="190" t="s">
        <v>2502</v>
      </c>
      <c r="G85" s="355">
        <v>4100109118</v>
      </c>
      <c r="H85" s="354"/>
      <c r="I85" s="391" t="s">
        <v>1467</v>
      </c>
      <c r="J85" s="370"/>
      <c r="K85" s="355" t="s">
        <v>147</v>
      </c>
      <c r="L85" s="352"/>
      <c r="M85" s="27" t="s">
        <v>387</v>
      </c>
      <c r="N85" s="24">
        <v>85</v>
      </c>
      <c r="O85" s="83"/>
      <c r="P85" s="109">
        <v>3</v>
      </c>
    </row>
    <row r="86" spans="2:16" ht="15" customHeight="1" x14ac:dyDescent="0.25">
      <c r="B86" s="40"/>
      <c r="C86" s="36"/>
      <c r="D86" s="351" t="s">
        <v>1377</v>
      </c>
      <c r="E86" s="352"/>
      <c r="F86" s="190" t="s">
        <v>2502</v>
      </c>
      <c r="G86" s="355">
        <v>4100109118</v>
      </c>
      <c r="H86" s="354"/>
      <c r="I86" s="391" t="s">
        <v>1467</v>
      </c>
      <c r="J86" s="370"/>
      <c r="K86" s="355" t="s">
        <v>147</v>
      </c>
      <c r="L86" s="352"/>
      <c r="M86" s="27" t="s">
        <v>387</v>
      </c>
      <c r="N86" s="24">
        <v>90</v>
      </c>
      <c r="O86" s="83"/>
      <c r="P86" s="109">
        <v>1</v>
      </c>
    </row>
    <row r="87" spans="2:16" ht="15" customHeight="1" x14ac:dyDescent="0.25">
      <c r="B87" s="40"/>
      <c r="C87" s="36"/>
      <c r="D87" s="351" t="s">
        <v>1377</v>
      </c>
      <c r="E87" s="352"/>
      <c r="F87" s="190" t="s">
        <v>2502</v>
      </c>
      <c r="G87" s="355">
        <v>4100109117</v>
      </c>
      <c r="H87" s="354"/>
      <c r="I87" s="391" t="s">
        <v>1467</v>
      </c>
      <c r="J87" s="370"/>
      <c r="K87" s="355" t="s">
        <v>53</v>
      </c>
      <c r="L87" s="352"/>
      <c r="M87" s="27" t="s">
        <v>387</v>
      </c>
      <c r="N87" s="24">
        <v>75</v>
      </c>
      <c r="O87" s="83"/>
      <c r="P87" s="109">
        <v>7</v>
      </c>
    </row>
    <row r="88" spans="2:16" ht="15" customHeight="1" x14ac:dyDescent="0.25">
      <c r="B88" s="40"/>
      <c r="C88" s="36"/>
      <c r="D88" s="351" t="s">
        <v>1377</v>
      </c>
      <c r="E88" s="352"/>
      <c r="F88" s="190" t="s">
        <v>2502</v>
      </c>
      <c r="G88" s="355">
        <v>4100109117</v>
      </c>
      <c r="H88" s="354"/>
      <c r="I88" s="391" t="s">
        <v>1467</v>
      </c>
      <c r="J88" s="370"/>
      <c r="K88" s="355" t="s">
        <v>53</v>
      </c>
      <c r="L88" s="352"/>
      <c r="M88" s="27" t="s">
        <v>387</v>
      </c>
      <c r="N88" s="24">
        <v>80</v>
      </c>
      <c r="O88" s="83"/>
      <c r="P88" s="109">
        <v>21</v>
      </c>
    </row>
    <row r="89" spans="2:16" ht="15" customHeight="1" x14ac:dyDescent="0.25">
      <c r="B89" s="40"/>
      <c r="C89" s="36"/>
      <c r="D89" s="351" t="s">
        <v>1377</v>
      </c>
      <c r="E89" s="352"/>
      <c r="F89" s="190" t="s">
        <v>2502</v>
      </c>
      <c r="G89" s="355">
        <v>4100109117</v>
      </c>
      <c r="H89" s="354"/>
      <c r="I89" s="391" t="s">
        <v>1467</v>
      </c>
      <c r="J89" s="370"/>
      <c r="K89" s="355" t="s">
        <v>53</v>
      </c>
      <c r="L89" s="352"/>
      <c r="M89" s="27" t="s">
        <v>387</v>
      </c>
      <c r="N89" s="24">
        <v>85</v>
      </c>
      <c r="O89" s="83"/>
      <c r="P89" s="109">
        <v>18</v>
      </c>
    </row>
    <row r="90" spans="2:16" ht="15" customHeight="1" x14ac:dyDescent="0.25">
      <c r="B90" s="40"/>
      <c r="C90" s="36"/>
      <c r="D90" s="351" t="s">
        <v>1377</v>
      </c>
      <c r="E90" s="352"/>
      <c r="F90" s="190" t="s">
        <v>2502</v>
      </c>
      <c r="G90" s="355">
        <v>4100109117</v>
      </c>
      <c r="H90" s="354"/>
      <c r="I90" s="391" t="s">
        <v>1467</v>
      </c>
      <c r="J90" s="370"/>
      <c r="K90" s="355" t="s">
        <v>53</v>
      </c>
      <c r="L90" s="352"/>
      <c r="M90" s="27" t="s">
        <v>387</v>
      </c>
      <c r="N90" s="24">
        <v>90</v>
      </c>
      <c r="O90" s="83"/>
      <c r="P90" s="109">
        <v>8</v>
      </c>
    </row>
    <row r="91" spans="2:16" ht="15" customHeight="1" x14ac:dyDescent="0.25">
      <c r="B91" s="378">
        <v>39</v>
      </c>
      <c r="C91" s="379"/>
      <c r="D91" s="351" t="s">
        <v>1377</v>
      </c>
      <c r="E91" s="352"/>
      <c r="F91" s="190" t="s">
        <v>2502</v>
      </c>
      <c r="G91" s="355">
        <v>4100109117</v>
      </c>
      <c r="H91" s="354"/>
      <c r="I91" s="391" t="s">
        <v>1467</v>
      </c>
      <c r="J91" s="370"/>
      <c r="K91" s="355" t="s">
        <v>53</v>
      </c>
      <c r="L91" s="352"/>
      <c r="M91" s="27" t="s">
        <v>415</v>
      </c>
      <c r="N91" s="24">
        <v>75</v>
      </c>
      <c r="O91" s="82">
        <v>6.4</v>
      </c>
      <c r="P91" s="109">
        <v>12</v>
      </c>
    </row>
    <row r="92" spans="2:16" ht="15" customHeight="1" x14ac:dyDescent="0.25">
      <c r="B92" s="40"/>
      <c r="C92" s="36"/>
      <c r="D92" s="351" t="s">
        <v>1377</v>
      </c>
      <c r="E92" s="352"/>
      <c r="F92" s="190" t="s">
        <v>2502</v>
      </c>
      <c r="G92" s="355">
        <v>4100109117</v>
      </c>
      <c r="H92" s="354"/>
      <c r="I92" s="391" t="s">
        <v>1467</v>
      </c>
      <c r="J92" s="370"/>
      <c r="K92" s="355" t="s">
        <v>53</v>
      </c>
      <c r="L92" s="352"/>
      <c r="M92" s="27" t="s">
        <v>415</v>
      </c>
      <c r="N92" s="24">
        <v>80</v>
      </c>
      <c r="O92" s="83"/>
      <c r="P92" s="109">
        <v>28</v>
      </c>
    </row>
    <row r="93" spans="2:16" ht="15" customHeight="1" x14ac:dyDescent="0.25">
      <c r="B93" s="416"/>
      <c r="C93" s="417"/>
      <c r="D93" s="351" t="s">
        <v>1377</v>
      </c>
      <c r="E93" s="352"/>
      <c r="F93" s="190" t="s">
        <v>2502</v>
      </c>
      <c r="G93" s="355">
        <v>4100109117</v>
      </c>
      <c r="H93" s="354"/>
      <c r="I93" s="391" t="s">
        <v>1467</v>
      </c>
      <c r="J93" s="370"/>
      <c r="K93" s="355" t="s">
        <v>53</v>
      </c>
      <c r="L93" s="352"/>
      <c r="M93" s="27" t="s">
        <v>415</v>
      </c>
      <c r="N93" s="24">
        <v>85</v>
      </c>
      <c r="O93" s="83"/>
      <c r="P93" s="109">
        <v>18</v>
      </c>
    </row>
    <row r="94" spans="2:16" ht="15" customHeight="1" x14ac:dyDescent="0.25">
      <c r="B94" s="365"/>
      <c r="C94" s="366"/>
      <c r="D94" s="351" t="s">
        <v>1377</v>
      </c>
      <c r="E94" s="352"/>
      <c r="F94" s="190" t="s">
        <v>2502</v>
      </c>
      <c r="G94" s="355">
        <v>4100109117</v>
      </c>
      <c r="H94" s="354"/>
      <c r="I94" s="391" t="s">
        <v>1467</v>
      </c>
      <c r="J94" s="370"/>
      <c r="K94" s="355" t="s">
        <v>53</v>
      </c>
      <c r="L94" s="352"/>
      <c r="M94" s="27" t="s">
        <v>415</v>
      </c>
      <c r="N94" s="24">
        <v>90</v>
      </c>
      <c r="O94" s="84"/>
      <c r="P94" s="109">
        <v>8</v>
      </c>
    </row>
    <row r="95" spans="2:16" ht="15" x14ac:dyDescent="0.25">
      <c r="B95" s="375"/>
      <c r="C95" s="367"/>
      <c r="D95" s="375"/>
      <c r="E95" s="367"/>
      <c r="F95" s="122"/>
      <c r="G95" s="375"/>
      <c r="H95" s="367"/>
      <c r="I95" s="419"/>
      <c r="J95" s="420"/>
      <c r="K95" s="375"/>
      <c r="L95" s="367"/>
      <c r="M95" s="7"/>
      <c r="N95" s="11"/>
      <c r="O95" s="84"/>
      <c r="P95" s="60"/>
    </row>
    <row r="96" spans="2:16" ht="15" x14ac:dyDescent="0.25">
      <c r="B96" s="20"/>
      <c r="C96" s="45"/>
      <c r="D96" s="168"/>
      <c r="E96" s="41"/>
      <c r="F96" s="41"/>
      <c r="G96" s="41"/>
      <c r="H96" s="41"/>
      <c r="I96" s="41"/>
      <c r="K96" s="20"/>
      <c r="L96" s="45"/>
      <c r="M96" s="1"/>
      <c r="N96" s="1"/>
      <c r="O96" s="169">
        <f>SUM(O18:O30)+SUM(O32:O44)+SUM(O46:O94)</f>
        <v>403.76000000000005</v>
      </c>
    </row>
    <row r="97" spans="2:16" ht="15.75" x14ac:dyDescent="0.25">
      <c r="B97" s="356" t="s">
        <v>29</v>
      </c>
      <c r="C97" s="356"/>
      <c r="D97" s="356"/>
      <c r="E97" s="356"/>
      <c r="F97" s="356"/>
      <c r="G97" s="356"/>
      <c r="H97" s="356"/>
      <c r="I97" s="356"/>
      <c r="J97" s="356"/>
      <c r="K97" s="356"/>
      <c r="L97" s="356"/>
      <c r="M97" s="356"/>
      <c r="N97" s="79"/>
      <c r="O97" s="75"/>
      <c r="P97" s="73">
        <f>SUM(P18:P95)</f>
        <v>805</v>
      </c>
    </row>
    <row r="98" spans="2:16" ht="15" x14ac:dyDescent="0.25">
      <c r="B98" s="20"/>
      <c r="C98" s="45"/>
      <c r="D98" s="20"/>
      <c r="E98" s="45"/>
      <c r="F98" s="45"/>
      <c r="G98" s="20"/>
      <c r="I98" s="3"/>
      <c r="K98" s="20"/>
      <c r="L98" s="45"/>
      <c r="M98" s="1"/>
      <c r="N98" s="1"/>
      <c r="O98" s="86"/>
    </row>
    <row r="99" spans="2:16" ht="15" customHeight="1" x14ac:dyDescent="0.25">
      <c r="B99" s="1"/>
      <c r="C99" s="1"/>
      <c r="D99" s="1" t="s">
        <v>49</v>
      </c>
      <c r="E99" s="23"/>
      <c r="F99" s="1" t="s">
        <v>2504</v>
      </c>
      <c r="I99" s="1"/>
      <c r="J99" s="1"/>
      <c r="K99" s="1"/>
      <c r="L99" s="1"/>
      <c r="M99" s="1"/>
      <c r="N99" s="1"/>
      <c r="O99" s="1"/>
    </row>
    <row r="100" spans="2:16" ht="15" x14ac:dyDescent="0.25">
      <c r="B100" s="1"/>
      <c r="C100" s="1"/>
      <c r="D100" s="1" t="s">
        <v>2505</v>
      </c>
      <c r="E100" s="23"/>
      <c r="F100" s="23"/>
      <c r="G100" s="1"/>
      <c r="H100" s="1"/>
      <c r="I100" s="1"/>
      <c r="J100" s="1"/>
      <c r="K100" s="1"/>
      <c r="L100" s="1"/>
      <c r="M100" s="1"/>
      <c r="N100" s="1"/>
      <c r="O100" s="1"/>
    </row>
    <row r="101" spans="2:16" ht="15" x14ac:dyDescent="0.25">
      <c r="B101" s="1"/>
      <c r="C101" s="1"/>
      <c r="D101" s="1" t="s">
        <v>416</v>
      </c>
      <c r="E101" s="3"/>
      <c r="F101" s="3"/>
      <c r="G101" s="1"/>
      <c r="H101" s="1"/>
      <c r="I101" s="1"/>
      <c r="J101" s="1"/>
      <c r="K101" s="1"/>
      <c r="L101" s="1"/>
      <c r="M101" s="1"/>
      <c r="N101" s="1"/>
      <c r="O101" s="1"/>
    </row>
    <row r="102" spans="2:16" ht="15" x14ac:dyDescent="0.25">
      <c r="B102" s="1"/>
      <c r="C102" s="1"/>
      <c r="D102" s="1" t="s">
        <v>2503</v>
      </c>
      <c r="E102" s="23"/>
      <c r="F102" s="23"/>
      <c r="G102" s="1"/>
      <c r="H102" s="1"/>
      <c r="I102" s="1"/>
      <c r="J102" s="1"/>
      <c r="K102" s="1"/>
      <c r="L102" s="1"/>
      <c r="M102" s="1"/>
      <c r="N102" s="1"/>
      <c r="O102" s="1"/>
    </row>
    <row r="103" spans="2:16" ht="15" x14ac:dyDescent="0.25">
      <c r="B103" s="1"/>
      <c r="C103" s="1"/>
      <c r="D103" s="1" t="s">
        <v>1425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6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6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6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6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6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6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6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6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6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2:15" ht="1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2:15" ht="1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2:15" ht="1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2:15" ht="1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2:15" ht="1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2:15" ht="1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2:15" ht="1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2:15" ht="15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376" ht="8.25" customHeight="1" x14ac:dyDescent="0.2"/>
    <row r="378" ht="8.25" customHeight="1" x14ac:dyDescent="0.2"/>
    <row r="380" ht="9" customHeight="1" x14ac:dyDescent="0.2"/>
    <row r="382" ht="7.5" customHeight="1" x14ac:dyDescent="0.2"/>
    <row r="384" ht="6.75" customHeight="1" x14ac:dyDescent="0.2"/>
    <row r="386" ht="7.5" customHeight="1" x14ac:dyDescent="0.2"/>
    <row r="388" ht="9" customHeight="1" x14ac:dyDescent="0.2"/>
    <row r="390" ht="7.5" customHeight="1" x14ac:dyDescent="0.2"/>
    <row r="392" ht="8.25" customHeight="1" x14ac:dyDescent="0.2"/>
  </sheetData>
  <mergeCells count="377">
    <mergeCell ref="B97:M97"/>
    <mergeCell ref="B42:C42"/>
    <mergeCell ref="D42:E42"/>
    <mergeCell ref="G42:H42"/>
    <mergeCell ref="I42:J42"/>
    <mergeCell ref="K42:L42"/>
    <mergeCell ref="D68:E68"/>
    <mergeCell ref="G68:H68"/>
    <mergeCell ref="I68:J68"/>
    <mergeCell ref="K68:L68"/>
    <mergeCell ref="B66:C66"/>
    <mergeCell ref="B81:C81"/>
    <mergeCell ref="D81:E81"/>
    <mergeCell ref="G81:H81"/>
    <mergeCell ref="I81:J81"/>
    <mergeCell ref="K81:L81"/>
    <mergeCell ref="B80:C80"/>
    <mergeCell ref="D69:E69"/>
    <mergeCell ref="G69:H69"/>
    <mergeCell ref="D82:E82"/>
    <mergeCell ref="G82:H82"/>
    <mergeCell ref="I82:J82"/>
    <mergeCell ref="K82:L82"/>
    <mergeCell ref="B95:C95"/>
    <mergeCell ref="D95:E95"/>
    <mergeCell ref="G95:H95"/>
    <mergeCell ref="I95:J95"/>
    <mergeCell ref="K95:L95"/>
    <mergeCell ref="D80:E80"/>
    <mergeCell ref="G80:H80"/>
    <mergeCell ref="I80:J80"/>
    <mergeCell ref="K80:L80"/>
    <mergeCell ref="I69:J69"/>
    <mergeCell ref="K69:L69"/>
    <mergeCell ref="D70:E70"/>
    <mergeCell ref="G70:H70"/>
    <mergeCell ref="I70:J70"/>
    <mergeCell ref="K70:L70"/>
    <mergeCell ref="D84:E84"/>
    <mergeCell ref="G84:H84"/>
    <mergeCell ref="I84:J84"/>
    <mergeCell ref="K84:L84"/>
    <mergeCell ref="D85:E85"/>
    <mergeCell ref="G85:H85"/>
    <mergeCell ref="I85:J85"/>
    <mergeCell ref="K85:L85"/>
    <mergeCell ref="D83:E83"/>
    <mergeCell ref="G83:H83"/>
    <mergeCell ref="B94:C94"/>
    <mergeCell ref="D94:E94"/>
    <mergeCell ref="G94:H94"/>
    <mergeCell ref="I94:J94"/>
    <mergeCell ref="K94:L94"/>
    <mergeCell ref="D90:E90"/>
    <mergeCell ref="G90:H90"/>
    <mergeCell ref="I90:J90"/>
    <mergeCell ref="K90:L90"/>
    <mergeCell ref="B91:C91"/>
    <mergeCell ref="D91:E91"/>
    <mergeCell ref="G91:H91"/>
    <mergeCell ref="I91:J91"/>
    <mergeCell ref="K91:L91"/>
    <mergeCell ref="B93:C93"/>
    <mergeCell ref="D93:E93"/>
    <mergeCell ref="G93:H93"/>
    <mergeCell ref="I93:J93"/>
    <mergeCell ref="K93:L93"/>
    <mergeCell ref="D92:E92"/>
    <mergeCell ref="G92:H92"/>
    <mergeCell ref="I92:J92"/>
    <mergeCell ref="K92:L92"/>
    <mergeCell ref="D88:E88"/>
    <mergeCell ref="G88:H88"/>
    <mergeCell ref="I88:J88"/>
    <mergeCell ref="K88:L88"/>
    <mergeCell ref="D89:E89"/>
    <mergeCell ref="G89:H89"/>
    <mergeCell ref="I89:J89"/>
    <mergeCell ref="K89:L89"/>
    <mergeCell ref="D86:E86"/>
    <mergeCell ref="G86:H86"/>
    <mergeCell ref="I86:J86"/>
    <mergeCell ref="D87:E87"/>
    <mergeCell ref="G87:H87"/>
    <mergeCell ref="I87:J87"/>
    <mergeCell ref="K87:L87"/>
    <mergeCell ref="K86:L86"/>
    <mergeCell ref="I83:J83"/>
    <mergeCell ref="K83:L83"/>
    <mergeCell ref="B76:C76"/>
    <mergeCell ref="D76:E76"/>
    <mergeCell ref="G76:H76"/>
    <mergeCell ref="I76:J76"/>
    <mergeCell ref="K76:L76"/>
    <mergeCell ref="B77:C77"/>
    <mergeCell ref="D77:E77"/>
    <mergeCell ref="G77:H77"/>
    <mergeCell ref="I77:J77"/>
    <mergeCell ref="K77:L77"/>
    <mergeCell ref="B78:C78"/>
    <mergeCell ref="D78:E78"/>
    <mergeCell ref="G78:H78"/>
    <mergeCell ref="I78:J78"/>
    <mergeCell ref="K78:L78"/>
    <mergeCell ref="B79:C79"/>
    <mergeCell ref="D79:E79"/>
    <mergeCell ref="G79:H79"/>
    <mergeCell ref="I79:J79"/>
    <mergeCell ref="K79:L79"/>
    <mergeCell ref="B74:C74"/>
    <mergeCell ref="D74:E74"/>
    <mergeCell ref="G74:H74"/>
    <mergeCell ref="I74:J74"/>
    <mergeCell ref="K74:L74"/>
    <mergeCell ref="B75:C75"/>
    <mergeCell ref="D75:E75"/>
    <mergeCell ref="G75:H75"/>
    <mergeCell ref="I75:J75"/>
    <mergeCell ref="K75:L75"/>
    <mergeCell ref="B73:C73"/>
    <mergeCell ref="D73:E73"/>
    <mergeCell ref="G73:H73"/>
    <mergeCell ref="I73:J73"/>
    <mergeCell ref="K73:L73"/>
    <mergeCell ref="B67:C67"/>
    <mergeCell ref="D67:E67"/>
    <mergeCell ref="G67:H67"/>
    <mergeCell ref="I67:J67"/>
    <mergeCell ref="K67:L67"/>
    <mergeCell ref="B72:C72"/>
    <mergeCell ref="D72:E72"/>
    <mergeCell ref="G72:H72"/>
    <mergeCell ref="I72:J72"/>
    <mergeCell ref="K72:L72"/>
    <mergeCell ref="D71:E71"/>
    <mergeCell ref="G71:H71"/>
    <mergeCell ref="I71:J71"/>
    <mergeCell ref="K71:L71"/>
    <mergeCell ref="B65:C65"/>
    <mergeCell ref="D65:E65"/>
    <mergeCell ref="G65:H65"/>
    <mergeCell ref="I65:J65"/>
    <mergeCell ref="K65:L65"/>
    <mergeCell ref="D66:E66"/>
    <mergeCell ref="G66:H66"/>
    <mergeCell ref="I66:J66"/>
    <mergeCell ref="K66:L66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58:C58"/>
    <mergeCell ref="D58:E58"/>
    <mergeCell ref="G58:H58"/>
    <mergeCell ref="I58:J58"/>
    <mergeCell ref="K58:L58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45:C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1:C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59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328"/>
  <sheetViews>
    <sheetView topLeftCell="A4" workbookViewId="0">
      <selection activeCell="M43" sqref="M4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2495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240258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480</v>
      </c>
      <c r="E18" s="368"/>
      <c r="F18" s="124" t="s">
        <v>2498</v>
      </c>
      <c r="G18" s="369">
        <v>4100109080</v>
      </c>
      <c r="H18" s="370"/>
      <c r="I18" s="391" t="s">
        <v>1468</v>
      </c>
      <c r="J18" s="370"/>
      <c r="K18" s="369" t="s">
        <v>1009</v>
      </c>
      <c r="L18" s="368"/>
      <c r="M18" s="7" t="s">
        <v>387</v>
      </c>
      <c r="N18" s="8">
        <v>85</v>
      </c>
      <c r="O18" s="82">
        <v>10.4</v>
      </c>
      <c r="P18" s="60">
        <v>4</v>
      </c>
    </row>
    <row r="19" spans="1:16" ht="15" x14ac:dyDescent="0.25">
      <c r="A19" s="1"/>
      <c r="B19" s="416"/>
      <c r="C19" s="417"/>
      <c r="D19" s="367" t="s">
        <v>480</v>
      </c>
      <c r="E19" s="368"/>
      <c r="F19" s="124" t="s">
        <v>2498</v>
      </c>
      <c r="G19" s="369">
        <v>4100109080</v>
      </c>
      <c r="H19" s="370"/>
      <c r="I19" s="391" t="s">
        <v>1468</v>
      </c>
      <c r="J19" s="370"/>
      <c r="K19" s="369" t="s">
        <v>1009</v>
      </c>
      <c r="L19" s="368"/>
      <c r="M19" s="7" t="s">
        <v>387</v>
      </c>
      <c r="N19" s="8">
        <v>90</v>
      </c>
      <c r="O19" s="83"/>
      <c r="P19" s="60">
        <v>6</v>
      </c>
    </row>
    <row r="20" spans="1:16" ht="15" x14ac:dyDescent="0.25">
      <c r="A20" s="1"/>
      <c r="B20" s="416"/>
      <c r="C20" s="417"/>
      <c r="D20" s="367" t="s">
        <v>480</v>
      </c>
      <c r="E20" s="368"/>
      <c r="F20" s="124" t="s">
        <v>2498</v>
      </c>
      <c r="G20" s="369">
        <v>4100109080</v>
      </c>
      <c r="H20" s="370"/>
      <c r="I20" s="391" t="s">
        <v>1468</v>
      </c>
      <c r="J20" s="370"/>
      <c r="K20" s="369" t="s">
        <v>1009</v>
      </c>
      <c r="L20" s="368"/>
      <c r="M20" s="7" t="s">
        <v>387</v>
      </c>
      <c r="N20" s="8">
        <v>95</v>
      </c>
      <c r="O20" s="83"/>
      <c r="P20" s="60">
        <v>6</v>
      </c>
    </row>
    <row r="21" spans="1:16" ht="15" x14ac:dyDescent="0.25">
      <c r="A21" s="1"/>
      <c r="B21" s="416"/>
      <c r="C21" s="417"/>
      <c r="D21" s="367" t="s">
        <v>480</v>
      </c>
      <c r="E21" s="368"/>
      <c r="F21" s="124" t="s">
        <v>2498</v>
      </c>
      <c r="G21" s="369">
        <v>4100109080</v>
      </c>
      <c r="H21" s="370"/>
      <c r="I21" s="391" t="s">
        <v>1468</v>
      </c>
      <c r="J21" s="370"/>
      <c r="K21" s="369" t="s">
        <v>1009</v>
      </c>
      <c r="L21" s="368"/>
      <c r="M21" s="7" t="s">
        <v>387</v>
      </c>
      <c r="N21" s="8">
        <v>100</v>
      </c>
      <c r="O21" s="83"/>
      <c r="P21" s="60">
        <v>4</v>
      </c>
    </row>
    <row r="22" spans="1:16" ht="15" x14ac:dyDescent="0.25">
      <c r="A22" s="1"/>
      <c r="B22" s="416"/>
      <c r="C22" s="417"/>
      <c r="D22" s="367" t="s">
        <v>480</v>
      </c>
      <c r="E22" s="368"/>
      <c r="F22" s="124" t="s">
        <v>2498</v>
      </c>
      <c r="G22" s="369">
        <v>4100109081</v>
      </c>
      <c r="H22" s="370"/>
      <c r="I22" s="391" t="s">
        <v>1468</v>
      </c>
      <c r="J22" s="370"/>
      <c r="K22" s="369" t="s">
        <v>1009</v>
      </c>
      <c r="L22" s="368"/>
      <c r="M22" s="7" t="s">
        <v>387</v>
      </c>
      <c r="N22" s="8">
        <v>85</v>
      </c>
      <c r="O22" s="83"/>
      <c r="P22" s="60">
        <v>2</v>
      </c>
    </row>
    <row r="23" spans="1:16" ht="15" x14ac:dyDescent="0.25">
      <c r="A23" s="1"/>
      <c r="B23" s="416"/>
      <c r="C23" s="417"/>
      <c r="D23" s="367" t="s">
        <v>480</v>
      </c>
      <c r="E23" s="368"/>
      <c r="F23" s="124" t="s">
        <v>2498</v>
      </c>
      <c r="G23" s="369">
        <v>4100109081</v>
      </c>
      <c r="H23" s="370"/>
      <c r="I23" s="391" t="s">
        <v>1468</v>
      </c>
      <c r="J23" s="370"/>
      <c r="K23" s="369" t="s">
        <v>1009</v>
      </c>
      <c r="L23" s="368"/>
      <c r="M23" s="7" t="s">
        <v>387</v>
      </c>
      <c r="N23" s="8">
        <v>90</v>
      </c>
      <c r="O23" s="83"/>
      <c r="P23" s="60">
        <v>4</v>
      </c>
    </row>
    <row r="24" spans="1:16" ht="15" x14ac:dyDescent="0.25">
      <c r="A24" s="1"/>
      <c r="B24" s="416"/>
      <c r="C24" s="417"/>
      <c r="D24" s="367" t="s">
        <v>480</v>
      </c>
      <c r="E24" s="368"/>
      <c r="F24" s="124" t="s">
        <v>2498</v>
      </c>
      <c r="G24" s="369">
        <v>4100109081</v>
      </c>
      <c r="H24" s="370"/>
      <c r="I24" s="391" t="s">
        <v>1468</v>
      </c>
      <c r="J24" s="370"/>
      <c r="K24" s="369" t="s">
        <v>1009</v>
      </c>
      <c r="L24" s="368"/>
      <c r="M24" s="7" t="s">
        <v>387</v>
      </c>
      <c r="N24" s="8">
        <v>95</v>
      </c>
      <c r="O24" s="83"/>
      <c r="P24" s="60">
        <v>2</v>
      </c>
    </row>
    <row r="25" spans="1:16" ht="15" x14ac:dyDescent="0.25">
      <c r="A25" s="1"/>
      <c r="B25" s="416"/>
      <c r="C25" s="417"/>
      <c r="D25" s="367" t="s">
        <v>480</v>
      </c>
      <c r="E25" s="368"/>
      <c r="F25" s="124" t="s">
        <v>2498</v>
      </c>
      <c r="G25" s="369">
        <v>4100109081</v>
      </c>
      <c r="H25" s="370"/>
      <c r="I25" s="391" t="s">
        <v>1468</v>
      </c>
      <c r="J25" s="370"/>
      <c r="K25" s="369" t="s">
        <v>1009</v>
      </c>
      <c r="L25" s="368"/>
      <c r="M25" s="7" t="s">
        <v>387</v>
      </c>
      <c r="N25" s="8">
        <v>100</v>
      </c>
      <c r="O25" s="83"/>
      <c r="P25" s="60">
        <v>1</v>
      </c>
    </row>
    <row r="26" spans="1:16" ht="15" x14ac:dyDescent="0.25">
      <c r="A26" s="1"/>
      <c r="B26" s="416"/>
      <c r="C26" s="417"/>
      <c r="D26" s="367" t="s">
        <v>1377</v>
      </c>
      <c r="E26" s="368"/>
      <c r="F26" s="124" t="s">
        <v>2498</v>
      </c>
      <c r="G26" s="369">
        <v>4100109079</v>
      </c>
      <c r="H26" s="370"/>
      <c r="I26" s="391" t="s">
        <v>1467</v>
      </c>
      <c r="J26" s="370"/>
      <c r="K26" s="369" t="s">
        <v>1009</v>
      </c>
      <c r="L26" s="368"/>
      <c r="M26" s="7" t="s">
        <v>387</v>
      </c>
      <c r="N26" s="8">
        <v>75</v>
      </c>
      <c r="O26" s="83"/>
      <c r="P26" s="60">
        <v>4</v>
      </c>
    </row>
    <row r="27" spans="1:16" ht="15" x14ac:dyDescent="0.25">
      <c r="A27" s="1"/>
      <c r="B27" s="416"/>
      <c r="C27" s="417"/>
      <c r="D27" s="367" t="s">
        <v>1377</v>
      </c>
      <c r="E27" s="368"/>
      <c r="F27" s="124" t="s">
        <v>2498</v>
      </c>
      <c r="G27" s="369">
        <v>4100109079</v>
      </c>
      <c r="H27" s="370"/>
      <c r="I27" s="391" t="s">
        <v>1467</v>
      </c>
      <c r="J27" s="370"/>
      <c r="K27" s="369" t="s">
        <v>1009</v>
      </c>
      <c r="L27" s="368"/>
      <c r="M27" s="7" t="s">
        <v>387</v>
      </c>
      <c r="N27" s="8">
        <v>80</v>
      </c>
      <c r="O27" s="83"/>
      <c r="P27" s="60">
        <v>6</v>
      </c>
    </row>
    <row r="28" spans="1:16" ht="15" x14ac:dyDescent="0.25">
      <c r="A28" s="1"/>
      <c r="B28" s="40"/>
      <c r="C28" s="36"/>
      <c r="D28" s="367" t="s">
        <v>1377</v>
      </c>
      <c r="E28" s="368"/>
      <c r="F28" s="124" t="s">
        <v>2498</v>
      </c>
      <c r="G28" s="369">
        <v>4100109079</v>
      </c>
      <c r="H28" s="370"/>
      <c r="I28" s="391" t="s">
        <v>1467</v>
      </c>
      <c r="J28" s="370"/>
      <c r="K28" s="369" t="s">
        <v>1009</v>
      </c>
      <c r="L28" s="368"/>
      <c r="M28" s="7" t="s">
        <v>387</v>
      </c>
      <c r="N28" s="8">
        <v>85</v>
      </c>
      <c r="O28" s="83"/>
      <c r="P28" s="60">
        <v>6</v>
      </c>
    </row>
    <row r="29" spans="1:16" ht="15" x14ac:dyDescent="0.25">
      <c r="A29" s="1"/>
      <c r="B29" s="40"/>
      <c r="C29" s="36"/>
      <c r="D29" s="367" t="s">
        <v>1377</v>
      </c>
      <c r="E29" s="368"/>
      <c r="F29" s="124" t="s">
        <v>2498</v>
      </c>
      <c r="G29" s="369">
        <v>4100109079</v>
      </c>
      <c r="H29" s="370"/>
      <c r="I29" s="391" t="s">
        <v>1467</v>
      </c>
      <c r="J29" s="370"/>
      <c r="K29" s="369" t="s">
        <v>1009</v>
      </c>
      <c r="L29" s="368"/>
      <c r="M29" s="7" t="s">
        <v>387</v>
      </c>
      <c r="N29" s="8">
        <v>90</v>
      </c>
      <c r="O29" s="83"/>
      <c r="P29" s="60">
        <v>4</v>
      </c>
    </row>
    <row r="30" spans="1:16" ht="15" x14ac:dyDescent="0.25">
      <c r="A30" s="1"/>
      <c r="B30" s="40"/>
      <c r="C30" s="36"/>
      <c r="D30" s="367" t="s">
        <v>1377</v>
      </c>
      <c r="E30" s="368"/>
      <c r="F30" s="124" t="s">
        <v>2498</v>
      </c>
      <c r="G30" s="369">
        <v>4100109079</v>
      </c>
      <c r="H30" s="370"/>
      <c r="I30" s="391" t="s">
        <v>1467</v>
      </c>
      <c r="J30" s="370"/>
      <c r="K30" s="369" t="s">
        <v>1009</v>
      </c>
      <c r="L30" s="368"/>
      <c r="M30" s="7" t="s">
        <v>415</v>
      </c>
      <c r="N30" s="8">
        <v>75</v>
      </c>
      <c r="O30" s="83"/>
      <c r="P30" s="60">
        <v>3</v>
      </c>
    </row>
    <row r="31" spans="1:16" ht="15" x14ac:dyDescent="0.25">
      <c r="A31" s="1"/>
      <c r="B31" s="40"/>
      <c r="C31" s="36"/>
      <c r="D31" s="367" t="s">
        <v>1377</v>
      </c>
      <c r="E31" s="368"/>
      <c r="F31" s="124" t="s">
        <v>2498</v>
      </c>
      <c r="G31" s="369">
        <v>4100109079</v>
      </c>
      <c r="H31" s="370"/>
      <c r="I31" s="391" t="s">
        <v>1467</v>
      </c>
      <c r="J31" s="370"/>
      <c r="K31" s="369" t="s">
        <v>1009</v>
      </c>
      <c r="L31" s="368"/>
      <c r="M31" s="7" t="s">
        <v>415</v>
      </c>
      <c r="N31" s="8">
        <v>80</v>
      </c>
      <c r="O31" s="83"/>
      <c r="P31" s="60">
        <v>4</v>
      </c>
    </row>
    <row r="32" spans="1:16" ht="15" x14ac:dyDescent="0.25">
      <c r="A32" s="1"/>
      <c r="B32" s="40"/>
      <c r="C32" s="36"/>
      <c r="D32" s="367" t="s">
        <v>1377</v>
      </c>
      <c r="E32" s="368"/>
      <c r="F32" s="124" t="s">
        <v>2498</v>
      </c>
      <c r="G32" s="369">
        <v>4100109079</v>
      </c>
      <c r="H32" s="370"/>
      <c r="I32" s="391" t="s">
        <v>1467</v>
      </c>
      <c r="J32" s="370"/>
      <c r="K32" s="369" t="s">
        <v>1009</v>
      </c>
      <c r="L32" s="368"/>
      <c r="M32" s="7" t="s">
        <v>415</v>
      </c>
      <c r="N32" s="8">
        <v>85</v>
      </c>
      <c r="O32" s="83"/>
      <c r="P32" s="60">
        <v>5</v>
      </c>
    </row>
    <row r="33" spans="1:16" ht="15" x14ac:dyDescent="0.25">
      <c r="A33" s="1"/>
      <c r="B33" s="40"/>
      <c r="C33" s="36"/>
      <c r="D33" s="367" t="s">
        <v>1377</v>
      </c>
      <c r="E33" s="368"/>
      <c r="F33" s="124" t="s">
        <v>2498</v>
      </c>
      <c r="G33" s="369">
        <v>4100109079</v>
      </c>
      <c r="H33" s="370"/>
      <c r="I33" s="391" t="s">
        <v>1467</v>
      </c>
      <c r="J33" s="370"/>
      <c r="K33" s="369" t="s">
        <v>1009</v>
      </c>
      <c r="L33" s="368"/>
      <c r="M33" s="7" t="s">
        <v>415</v>
      </c>
      <c r="N33" s="8">
        <v>90</v>
      </c>
      <c r="O33" s="83"/>
      <c r="P33" s="60">
        <v>3</v>
      </c>
    </row>
    <row r="34" spans="1:16" ht="15" x14ac:dyDescent="0.25">
      <c r="A34" s="1"/>
      <c r="B34" s="76"/>
      <c r="C34" s="69"/>
      <c r="D34" s="367" t="s">
        <v>2214</v>
      </c>
      <c r="E34" s="368"/>
      <c r="F34" s="124" t="s">
        <v>2498</v>
      </c>
      <c r="G34" s="369">
        <v>4100109076</v>
      </c>
      <c r="H34" s="370"/>
      <c r="I34" s="391" t="s">
        <v>1904</v>
      </c>
      <c r="J34" s="370"/>
      <c r="K34" s="369" t="s">
        <v>1009</v>
      </c>
      <c r="L34" s="368"/>
      <c r="M34" s="7" t="s">
        <v>387</v>
      </c>
      <c r="N34" s="8"/>
      <c r="O34" s="84"/>
      <c r="P34" s="60">
        <v>4</v>
      </c>
    </row>
    <row r="35" spans="1:16" ht="15" x14ac:dyDescent="0.25">
      <c r="A35" s="1"/>
      <c r="B35" s="375">
        <v>2</v>
      </c>
      <c r="C35" s="376"/>
      <c r="D35" s="367" t="s">
        <v>2214</v>
      </c>
      <c r="E35" s="368"/>
      <c r="F35" s="124" t="s">
        <v>2498</v>
      </c>
      <c r="G35" s="369">
        <v>4100109076</v>
      </c>
      <c r="H35" s="370"/>
      <c r="I35" s="391" t="s">
        <v>1904</v>
      </c>
      <c r="J35" s="370"/>
      <c r="K35" s="369" t="s">
        <v>1009</v>
      </c>
      <c r="L35" s="368"/>
      <c r="M35" s="7" t="s">
        <v>387</v>
      </c>
      <c r="N35" s="8"/>
      <c r="O35" s="81">
        <v>4.1399999999999997</v>
      </c>
      <c r="P35" s="60">
        <v>6</v>
      </c>
    </row>
    <row r="36" spans="1:16" ht="15" x14ac:dyDescent="0.25">
      <c r="A36" s="1"/>
      <c r="B36" s="76"/>
      <c r="C36" s="65"/>
      <c r="D36" s="50"/>
      <c r="E36" s="61"/>
      <c r="F36" s="61"/>
      <c r="G36" s="50"/>
      <c r="H36" s="62"/>
      <c r="I36" s="63"/>
      <c r="J36" s="62"/>
      <c r="K36" s="50"/>
      <c r="L36" s="61"/>
      <c r="M36" s="8"/>
      <c r="N36" s="8"/>
      <c r="O36" s="162"/>
      <c r="P36" s="60"/>
    </row>
    <row r="37" spans="1:16" ht="15" x14ac:dyDescent="0.25">
      <c r="A37" s="1"/>
      <c r="B37" s="76"/>
      <c r="C37" s="65"/>
      <c r="D37" s="392"/>
      <c r="E37" s="393"/>
      <c r="F37" s="393"/>
      <c r="G37" s="393"/>
      <c r="H37" s="393"/>
      <c r="I37" s="393"/>
      <c r="J37" s="62"/>
      <c r="K37" s="50"/>
      <c r="L37" s="61"/>
      <c r="M37" s="8"/>
      <c r="N37" s="8"/>
      <c r="O37" s="139">
        <f>SUM(O18:O35)</f>
        <v>14.54</v>
      </c>
      <c r="P37" s="60"/>
    </row>
    <row r="38" spans="1:16" ht="15.75" x14ac:dyDescent="0.25">
      <c r="A38" s="1"/>
      <c r="B38" s="356" t="s">
        <v>29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79"/>
      <c r="O38" s="75"/>
      <c r="P38" s="73">
        <f>SUM(P18:P36)</f>
        <v>74</v>
      </c>
    </row>
    <row r="39" spans="1:16" ht="15" x14ac:dyDescent="0.25">
      <c r="A39" s="1"/>
      <c r="B39" s="20"/>
      <c r="C39" s="45"/>
      <c r="D39" s="20"/>
      <c r="E39" s="45"/>
      <c r="F39" s="45"/>
      <c r="G39" s="20"/>
      <c r="I39" s="3"/>
      <c r="K39" s="20"/>
      <c r="L39" s="45"/>
      <c r="M39" s="1"/>
      <c r="N39" s="1"/>
      <c r="O39" s="86"/>
    </row>
    <row r="40" spans="1:16" ht="3.75" customHeight="1" x14ac:dyDescent="0.25">
      <c r="A40" s="1"/>
      <c r="B40" s="1"/>
      <c r="C40" s="1"/>
      <c r="D40" s="17"/>
      <c r="E40" s="20"/>
      <c r="F40" s="20"/>
      <c r="G40" s="20"/>
      <c r="H40" s="3"/>
      <c r="I40" s="3"/>
      <c r="J40" s="1"/>
      <c r="K40" s="1"/>
      <c r="L40" s="1"/>
      <c r="M40" s="1"/>
      <c r="N40" s="1"/>
      <c r="O40" s="1"/>
    </row>
    <row r="41" spans="1:16" ht="15" customHeight="1" x14ac:dyDescent="0.25">
      <c r="A41" s="1"/>
      <c r="B41" s="1"/>
      <c r="C41" s="1"/>
      <c r="D41" s="1" t="s">
        <v>49</v>
      </c>
      <c r="E41" s="1" t="s">
        <v>2499</v>
      </c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 t="s">
        <v>960</v>
      </c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 t="s">
        <v>2500</v>
      </c>
      <c r="E43" s="23"/>
      <c r="F43" s="23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95">
    <mergeCell ref="I33:J33"/>
    <mergeCell ref="K33:L33"/>
    <mergeCell ref="B35:C35"/>
    <mergeCell ref="D34:E34"/>
    <mergeCell ref="G34:H34"/>
    <mergeCell ref="I34:J34"/>
    <mergeCell ref="K34:L34"/>
    <mergeCell ref="D35:E35"/>
    <mergeCell ref="D30:E30"/>
    <mergeCell ref="G30:H30"/>
    <mergeCell ref="I30:J30"/>
    <mergeCell ref="K30:L30"/>
    <mergeCell ref="G35:H35"/>
    <mergeCell ref="I35:J35"/>
    <mergeCell ref="K35:L35"/>
    <mergeCell ref="D31:E31"/>
    <mergeCell ref="G31:H31"/>
    <mergeCell ref="I31:J31"/>
    <mergeCell ref="K31:L31"/>
    <mergeCell ref="D32:E32"/>
    <mergeCell ref="G32:H32"/>
    <mergeCell ref="I32:J32"/>
    <mergeCell ref="D33:E33"/>
    <mergeCell ref="G33:H33"/>
    <mergeCell ref="D37:I37"/>
    <mergeCell ref="B38:M38"/>
    <mergeCell ref="B27:C27"/>
    <mergeCell ref="D27:E27"/>
    <mergeCell ref="G27:H27"/>
    <mergeCell ref="I27:J27"/>
    <mergeCell ref="K27:L27"/>
    <mergeCell ref="D28:E28"/>
    <mergeCell ref="G28:H28"/>
    <mergeCell ref="I28:J28"/>
    <mergeCell ref="K32:L32"/>
    <mergeCell ref="K28:L28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D22:E22"/>
    <mergeCell ref="G22:H22"/>
    <mergeCell ref="I22:J22"/>
    <mergeCell ref="K22:L22"/>
    <mergeCell ref="B22:C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A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313"/>
  <sheetViews>
    <sheetView workbookViewId="0">
      <selection activeCell="F31" sqref="F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2495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240257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customHeight="1" x14ac:dyDescent="0.25">
      <c r="B18" s="378">
        <v>1</v>
      </c>
      <c r="C18" s="379"/>
      <c r="D18" s="367" t="s">
        <v>1377</v>
      </c>
      <c r="E18" s="368"/>
      <c r="F18" s="190" t="s">
        <v>2496</v>
      </c>
      <c r="G18" s="369">
        <v>4100109050</v>
      </c>
      <c r="H18" s="370"/>
      <c r="I18" s="391" t="s">
        <v>1467</v>
      </c>
      <c r="J18" s="370"/>
      <c r="K18" s="369" t="s">
        <v>76</v>
      </c>
      <c r="L18" s="368"/>
      <c r="M18" s="7" t="s">
        <v>387</v>
      </c>
      <c r="N18" s="11">
        <v>75</v>
      </c>
      <c r="O18" s="82">
        <v>4.38</v>
      </c>
      <c r="P18" s="60">
        <v>20</v>
      </c>
    </row>
    <row r="19" spans="1:16" ht="15" customHeight="1" x14ac:dyDescent="0.25">
      <c r="B19" s="365"/>
      <c r="C19" s="366"/>
      <c r="D19" s="367" t="s">
        <v>1377</v>
      </c>
      <c r="E19" s="368"/>
      <c r="F19" s="190" t="s">
        <v>2496</v>
      </c>
      <c r="G19" s="369">
        <v>4100109050</v>
      </c>
      <c r="H19" s="370"/>
      <c r="I19" s="391" t="s">
        <v>1467</v>
      </c>
      <c r="J19" s="370"/>
      <c r="K19" s="369" t="s">
        <v>76</v>
      </c>
      <c r="L19" s="368"/>
      <c r="M19" s="7" t="s">
        <v>387</v>
      </c>
      <c r="N19" s="11">
        <v>80</v>
      </c>
      <c r="O19" s="84"/>
      <c r="P19" s="60">
        <v>20</v>
      </c>
    </row>
    <row r="20" spans="1:16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SUM(O18:O19)+SUM(O20:O20)</f>
        <v>4.38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40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23"/>
      <c r="F25" s="1" t="s">
        <v>2497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368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977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27">
    <mergeCell ref="D21:I21"/>
    <mergeCell ref="B22:M22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B1:P363"/>
  <sheetViews>
    <sheetView topLeftCell="A20" workbookViewId="0">
      <selection activeCell="D76" sqref="D7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240241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SUM(O18:O34)+9.08</f>
        <v>99.279999999999987</v>
      </c>
      <c r="P17" s="60"/>
    </row>
    <row r="18" spans="2:16" ht="15" customHeight="1" x14ac:dyDescent="0.25">
      <c r="B18" s="378">
        <v>1</v>
      </c>
      <c r="C18" s="379"/>
      <c r="D18" s="351" t="s">
        <v>2466</v>
      </c>
      <c r="E18" s="352"/>
      <c r="F18" s="190" t="s">
        <v>2489</v>
      </c>
      <c r="G18" s="355">
        <v>4100109072</v>
      </c>
      <c r="H18" s="354"/>
      <c r="I18" s="353" t="s">
        <v>2467</v>
      </c>
      <c r="J18" s="354"/>
      <c r="K18" s="355" t="s">
        <v>53</v>
      </c>
      <c r="L18" s="352"/>
      <c r="M18" s="27" t="s">
        <v>387</v>
      </c>
      <c r="N18" s="24"/>
      <c r="O18" s="82">
        <v>5.6</v>
      </c>
      <c r="P18" s="109">
        <v>7</v>
      </c>
    </row>
    <row r="19" spans="2:16" ht="15" customHeight="1" x14ac:dyDescent="0.25">
      <c r="B19" s="378">
        <v>2</v>
      </c>
      <c r="C19" s="379"/>
      <c r="D19" s="351" t="s">
        <v>2466</v>
      </c>
      <c r="E19" s="352"/>
      <c r="F19" s="190" t="s">
        <v>2489</v>
      </c>
      <c r="G19" s="355">
        <v>4100109072</v>
      </c>
      <c r="H19" s="354"/>
      <c r="I19" s="353" t="s">
        <v>2467</v>
      </c>
      <c r="J19" s="354"/>
      <c r="K19" s="355" t="s">
        <v>53</v>
      </c>
      <c r="L19" s="352"/>
      <c r="M19" s="27" t="s">
        <v>387</v>
      </c>
      <c r="N19" s="24"/>
      <c r="O19" s="82">
        <v>5.6</v>
      </c>
      <c r="P19" s="109">
        <v>7</v>
      </c>
    </row>
    <row r="20" spans="2:16" ht="15" customHeight="1" x14ac:dyDescent="0.25">
      <c r="B20" s="378">
        <v>3</v>
      </c>
      <c r="C20" s="379"/>
      <c r="D20" s="351" t="s">
        <v>2466</v>
      </c>
      <c r="E20" s="352"/>
      <c r="F20" s="190" t="s">
        <v>2489</v>
      </c>
      <c r="G20" s="355">
        <v>4100109070</v>
      </c>
      <c r="H20" s="354"/>
      <c r="I20" s="353" t="s">
        <v>2467</v>
      </c>
      <c r="J20" s="354"/>
      <c r="K20" s="355" t="s">
        <v>25</v>
      </c>
      <c r="L20" s="352"/>
      <c r="M20" s="27" t="s">
        <v>387</v>
      </c>
      <c r="N20" s="24"/>
      <c r="O20" s="82">
        <v>5.6</v>
      </c>
      <c r="P20" s="109">
        <v>7</v>
      </c>
    </row>
    <row r="21" spans="2:16" ht="15" customHeight="1" x14ac:dyDescent="0.25">
      <c r="B21" s="378">
        <v>4</v>
      </c>
      <c r="C21" s="379"/>
      <c r="D21" s="351" t="s">
        <v>2466</v>
      </c>
      <c r="E21" s="352"/>
      <c r="F21" s="190" t="s">
        <v>2489</v>
      </c>
      <c r="G21" s="355">
        <v>4100109070</v>
      </c>
      <c r="H21" s="354"/>
      <c r="I21" s="353" t="s">
        <v>2467</v>
      </c>
      <c r="J21" s="354"/>
      <c r="K21" s="355" t="s">
        <v>25</v>
      </c>
      <c r="L21" s="352"/>
      <c r="M21" s="27" t="s">
        <v>387</v>
      </c>
      <c r="N21" s="24"/>
      <c r="O21" s="82">
        <v>5.6</v>
      </c>
      <c r="P21" s="109">
        <v>7</v>
      </c>
    </row>
    <row r="22" spans="2:16" ht="15" customHeight="1" x14ac:dyDescent="0.25">
      <c r="B22" s="378">
        <v>5</v>
      </c>
      <c r="C22" s="379"/>
      <c r="D22" s="351" t="s">
        <v>2466</v>
      </c>
      <c r="E22" s="352"/>
      <c r="F22" s="190" t="s">
        <v>2489</v>
      </c>
      <c r="G22" s="355">
        <v>4100109070</v>
      </c>
      <c r="H22" s="354"/>
      <c r="I22" s="353" t="s">
        <v>2467</v>
      </c>
      <c r="J22" s="354"/>
      <c r="K22" s="355" t="s">
        <v>25</v>
      </c>
      <c r="L22" s="352"/>
      <c r="M22" s="27" t="s">
        <v>387</v>
      </c>
      <c r="N22" s="24"/>
      <c r="O22" s="82">
        <v>5.6</v>
      </c>
      <c r="P22" s="109">
        <v>7</v>
      </c>
    </row>
    <row r="23" spans="2:16" ht="15" customHeight="1" x14ac:dyDescent="0.25">
      <c r="B23" s="378">
        <v>6</v>
      </c>
      <c r="C23" s="379"/>
      <c r="D23" s="351" t="s">
        <v>2466</v>
      </c>
      <c r="E23" s="352"/>
      <c r="F23" s="190" t="s">
        <v>2489</v>
      </c>
      <c r="G23" s="355">
        <v>4100109070</v>
      </c>
      <c r="H23" s="354"/>
      <c r="I23" s="353" t="s">
        <v>2467</v>
      </c>
      <c r="J23" s="354"/>
      <c r="K23" s="355" t="s">
        <v>25</v>
      </c>
      <c r="L23" s="352"/>
      <c r="M23" s="27" t="s">
        <v>387</v>
      </c>
      <c r="N23" s="24"/>
      <c r="O23" s="82">
        <v>5.6</v>
      </c>
      <c r="P23" s="109">
        <v>7</v>
      </c>
    </row>
    <row r="24" spans="2:16" ht="15" customHeight="1" x14ac:dyDescent="0.25">
      <c r="B24" s="378">
        <v>7</v>
      </c>
      <c r="C24" s="379"/>
      <c r="D24" s="351" t="s">
        <v>2466</v>
      </c>
      <c r="E24" s="352"/>
      <c r="F24" s="190" t="s">
        <v>2489</v>
      </c>
      <c r="G24" s="355">
        <v>4100109070</v>
      </c>
      <c r="H24" s="354"/>
      <c r="I24" s="353" t="s">
        <v>2467</v>
      </c>
      <c r="J24" s="354"/>
      <c r="K24" s="355" t="s">
        <v>25</v>
      </c>
      <c r="L24" s="352"/>
      <c r="M24" s="27" t="s">
        <v>387</v>
      </c>
      <c r="N24" s="24"/>
      <c r="O24" s="82">
        <v>5.6</v>
      </c>
      <c r="P24" s="109">
        <v>7</v>
      </c>
    </row>
    <row r="25" spans="2:16" ht="15" customHeight="1" x14ac:dyDescent="0.25">
      <c r="B25" s="378">
        <v>8</v>
      </c>
      <c r="C25" s="379"/>
      <c r="D25" s="351" t="s">
        <v>2466</v>
      </c>
      <c r="E25" s="352"/>
      <c r="F25" s="190" t="s">
        <v>2489</v>
      </c>
      <c r="G25" s="355">
        <v>4100109070</v>
      </c>
      <c r="H25" s="354"/>
      <c r="I25" s="353" t="s">
        <v>2467</v>
      </c>
      <c r="J25" s="354"/>
      <c r="K25" s="355" t="s">
        <v>25</v>
      </c>
      <c r="L25" s="352"/>
      <c r="M25" s="27" t="s">
        <v>387</v>
      </c>
      <c r="N25" s="24"/>
      <c r="O25" s="82">
        <v>5.6</v>
      </c>
      <c r="P25" s="109">
        <v>7</v>
      </c>
    </row>
    <row r="26" spans="2:16" ht="15" customHeight="1" x14ac:dyDescent="0.25">
      <c r="B26" s="378">
        <v>9</v>
      </c>
      <c r="C26" s="379"/>
      <c r="D26" s="351" t="s">
        <v>2466</v>
      </c>
      <c r="E26" s="352"/>
      <c r="F26" s="190" t="s">
        <v>2489</v>
      </c>
      <c r="G26" s="355">
        <v>4100109070</v>
      </c>
      <c r="H26" s="354"/>
      <c r="I26" s="353" t="s">
        <v>2467</v>
      </c>
      <c r="J26" s="354"/>
      <c r="K26" s="355" t="s">
        <v>25</v>
      </c>
      <c r="L26" s="352"/>
      <c r="M26" s="27" t="s">
        <v>387</v>
      </c>
      <c r="N26" s="24"/>
      <c r="O26" s="82">
        <v>5.6</v>
      </c>
      <c r="P26" s="109">
        <v>7</v>
      </c>
    </row>
    <row r="27" spans="2:16" ht="15" customHeight="1" x14ac:dyDescent="0.25">
      <c r="B27" s="378">
        <v>10</v>
      </c>
      <c r="C27" s="379"/>
      <c r="D27" s="351" t="s">
        <v>2466</v>
      </c>
      <c r="E27" s="352"/>
      <c r="F27" s="190" t="s">
        <v>2489</v>
      </c>
      <c r="G27" s="355">
        <v>4100109070</v>
      </c>
      <c r="H27" s="354"/>
      <c r="I27" s="353" t="s">
        <v>2467</v>
      </c>
      <c r="J27" s="354"/>
      <c r="K27" s="355" t="s">
        <v>25</v>
      </c>
      <c r="L27" s="352"/>
      <c r="M27" s="27" t="s">
        <v>387</v>
      </c>
      <c r="N27" s="24"/>
      <c r="O27" s="82">
        <v>5.6</v>
      </c>
      <c r="P27" s="109">
        <v>7</v>
      </c>
    </row>
    <row r="28" spans="2:16" ht="15" customHeight="1" x14ac:dyDescent="0.25">
      <c r="B28" s="378">
        <v>11</v>
      </c>
      <c r="C28" s="379"/>
      <c r="D28" s="351" t="s">
        <v>2466</v>
      </c>
      <c r="E28" s="352"/>
      <c r="F28" s="190" t="s">
        <v>2489</v>
      </c>
      <c r="G28" s="355">
        <v>4100109070</v>
      </c>
      <c r="H28" s="354"/>
      <c r="I28" s="353" t="s">
        <v>2467</v>
      </c>
      <c r="J28" s="354"/>
      <c r="K28" s="355" t="s">
        <v>25</v>
      </c>
      <c r="L28" s="352"/>
      <c r="M28" s="27" t="s">
        <v>387</v>
      </c>
      <c r="N28" s="24"/>
      <c r="O28" s="82">
        <v>5.6</v>
      </c>
      <c r="P28" s="109">
        <v>7</v>
      </c>
    </row>
    <row r="29" spans="2:16" ht="15" customHeight="1" x14ac:dyDescent="0.25">
      <c r="B29" s="378">
        <v>12</v>
      </c>
      <c r="C29" s="379"/>
      <c r="D29" s="351" t="s">
        <v>2466</v>
      </c>
      <c r="E29" s="352"/>
      <c r="F29" s="190" t="s">
        <v>2489</v>
      </c>
      <c r="G29" s="355">
        <v>4100109070</v>
      </c>
      <c r="H29" s="354"/>
      <c r="I29" s="353" t="s">
        <v>2467</v>
      </c>
      <c r="J29" s="354"/>
      <c r="K29" s="355" t="s">
        <v>25</v>
      </c>
      <c r="L29" s="352"/>
      <c r="M29" s="27" t="s">
        <v>387</v>
      </c>
      <c r="N29" s="24"/>
      <c r="O29" s="82">
        <v>5.6</v>
      </c>
      <c r="P29" s="109">
        <v>7</v>
      </c>
    </row>
    <row r="30" spans="2:16" ht="15" customHeight="1" x14ac:dyDescent="0.25">
      <c r="B30" s="378">
        <v>13</v>
      </c>
      <c r="C30" s="379"/>
      <c r="D30" s="351" t="s">
        <v>2466</v>
      </c>
      <c r="E30" s="352"/>
      <c r="F30" s="190" t="s">
        <v>2489</v>
      </c>
      <c r="G30" s="355">
        <v>4100109070</v>
      </c>
      <c r="H30" s="354"/>
      <c r="I30" s="353" t="s">
        <v>2467</v>
      </c>
      <c r="J30" s="354"/>
      <c r="K30" s="355" t="s">
        <v>25</v>
      </c>
      <c r="L30" s="352"/>
      <c r="M30" s="27" t="s">
        <v>387</v>
      </c>
      <c r="N30" s="24"/>
      <c r="O30" s="82">
        <v>5.6</v>
      </c>
      <c r="P30" s="109">
        <v>7</v>
      </c>
    </row>
    <row r="31" spans="2:16" ht="15" customHeight="1" x14ac:dyDescent="0.25">
      <c r="B31" s="378">
        <v>14</v>
      </c>
      <c r="C31" s="379"/>
      <c r="D31" s="351" t="s">
        <v>2466</v>
      </c>
      <c r="E31" s="352"/>
      <c r="F31" s="190" t="s">
        <v>2489</v>
      </c>
      <c r="G31" s="355">
        <v>4100109070</v>
      </c>
      <c r="H31" s="354"/>
      <c r="I31" s="353" t="s">
        <v>2467</v>
      </c>
      <c r="J31" s="354"/>
      <c r="K31" s="355" t="s">
        <v>25</v>
      </c>
      <c r="L31" s="352"/>
      <c r="M31" s="27" t="s">
        <v>387</v>
      </c>
      <c r="N31" s="24"/>
      <c r="O31" s="82">
        <v>5.6</v>
      </c>
      <c r="P31" s="109">
        <v>7</v>
      </c>
    </row>
    <row r="32" spans="2:16" ht="15" customHeight="1" x14ac:dyDescent="0.25">
      <c r="B32" s="378">
        <v>15</v>
      </c>
      <c r="C32" s="379"/>
      <c r="D32" s="351" t="s">
        <v>2466</v>
      </c>
      <c r="E32" s="352"/>
      <c r="F32" s="190" t="s">
        <v>2489</v>
      </c>
      <c r="G32" s="355">
        <v>4100109070</v>
      </c>
      <c r="H32" s="354"/>
      <c r="I32" s="353" t="s">
        <v>2467</v>
      </c>
      <c r="J32" s="354"/>
      <c r="K32" s="355" t="s">
        <v>25</v>
      </c>
      <c r="L32" s="352"/>
      <c r="M32" s="27" t="s">
        <v>387</v>
      </c>
      <c r="N32" s="24"/>
      <c r="O32" s="82">
        <v>5.6</v>
      </c>
      <c r="P32" s="109">
        <v>4</v>
      </c>
    </row>
    <row r="33" spans="2:16" ht="15" customHeight="1" x14ac:dyDescent="0.25">
      <c r="B33" s="76"/>
      <c r="C33" s="69"/>
      <c r="D33" s="351" t="s">
        <v>2466</v>
      </c>
      <c r="E33" s="352"/>
      <c r="F33" s="190" t="s">
        <v>2489</v>
      </c>
      <c r="G33" s="355">
        <v>4100109071</v>
      </c>
      <c r="H33" s="354"/>
      <c r="I33" s="353" t="s">
        <v>2467</v>
      </c>
      <c r="J33" s="354"/>
      <c r="K33" s="355" t="s">
        <v>25</v>
      </c>
      <c r="L33" s="352"/>
      <c r="M33" s="27" t="s">
        <v>387</v>
      </c>
      <c r="N33" s="24"/>
      <c r="O33" s="84"/>
      <c r="P33" s="109">
        <v>3</v>
      </c>
    </row>
    <row r="34" spans="2:16" ht="15" customHeight="1" x14ac:dyDescent="0.25">
      <c r="B34" s="378">
        <v>16</v>
      </c>
      <c r="C34" s="379"/>
      <c r="D34" s="351" t="s">
        <v>2466</v>
      </c>
      <c r="E34" s="352"/>
      <c r="F34" s="190" t="s">
        <v>2489</v>
      </c>
      <c r="G34" s="355">
        <v>4100109072</v>
      </c>
      <c r="H34" s="354"/>
      <c r="I34" s="353" t="s">
        <v>2467</v>
      </c>
      <c r="J34" s="354"/>
      <c r="K34" s="355" t="s">
        <v>53</v>
      </c>
      <c r="L34" s="352"/>
      <c r="M34" s="27" t="s">
        <v>2373</v>
      </c>
      <c r="N34" s="24"/>
      <c r="O34" s="82">
        <v>6.2</v>
      </c>
      <c r="P34" s="109">
        <v>8</v>
      </c>
    </row>
    <row r="35" spans="2:16" ht="15" x14ac:dyDescent="0.25">
      <c r="B35" s="418" t="s">
        <v>37</v>
      </c>
      <c r="C35" s="409"/>
      <c r="D35" s="50"/>
      <c r="E35" s="61"/>
      <c r="F35" s="145"/>
      <c r="G35" s="50"/>
      <c r="H35" s="62"/>
      <c r="I35" s="63"/>
      <c r="J35" s="62"/>
      <c r="K35" s="50"/>
      <c r="L35" s="61"/>
      <c r="M35" s="8"/>
      <c r="N35" s="8"/>
      <c r="O35" s="170">
        <f>SUM(O36:O53)+12</f>
        <v>100.39999999999998</v>
      </c>
      <c r="P35" s="60"/>
    </row>
    <row r="36" spans="2:16" ht="15" customHeight="1" x14ac:dyDescent="0.25">
      <c r="B36" s="375">
        <v>17</v>
      </c>
      <c r="C36" s="376"/>
      <c r="D36" s="351" t="s">
        <v>2466</v>
      </c>
      <c r="E36" s="352"/>
      <c r="F36" s="190" t="s">
        <v>2489</v>
      </c>
      <c r="G36" s="355">
        <v>4100109072</v>
      </c>
      <c r="H36" s="354"/>
      <c r="I36" s="353" t="s">
        <v>2467</v>
      </c>
      <c r="J36" s="354"/>
      <c r="K36" s="355" t="s">
        <v>53</v>
      </c>
      <c r="L36" s="352"/>
      <c r="M36" s="27" t="s">
        <v>2373</v>
      </c>
      <c r="N36" s="24"/>
      <c r="O36" s="81">
        <v>6.2</v>
      </c>
      <c r="P36" s="109">
        <v>8</v>
      </c>
    </row>
    <row r="37" spans="2:16" ht="15" customHeight="1" x14ac:dyDescent="0.25">
      <c r="B37" s="375">
        <v>18</v>
      </c>
      <c r="C37" s="376"/>
      <c r="D37" s="351" t="s">
        <v>2466</v>
      </c>
      <c r="E37" s="352"/>
      <c r="F37" s="190" t="s">
        <v>2489</v>
      </c>
      <c r="G37" s="355">
        <v>4100109070</v>
      </c>
      <c r="H37" s="354"/>
      <c r="I37" s="353" t="s">
        <v>2467</v>
      </c>
      <c r="J37" s="354"/>
      <c r="K37" s="355" t="s">
        <v>25</v>
      </c>
      <c r="L37" s="352"/>
      <c r="M37" s="27" t="s">
        <v>2373</v>
      </c>
      <c r="N37" s="24"/>
      <c r="O37" s="81">
        <v>5.6</v>
      </c>
      <c r="P37" s="109">
        <v>7</v>
      </c>
    </row>
    <row r="38" spans="2:16" ht="15" customHeight="1" x14ac:dyDescent="0.25">
      <c r="B38" s="375">
        <v>19</v>
      </c>
      <c r="C38" s="376"/>
      <c r="D38" s="351" t="s">
        <v>2466</v>
      </c>
      <c r="E38" s="352"/>
      <c r="F38" s="190" t="s">
        <v>2489</v>
      </c>
      <c r="G38" s="355">
        <v>4100109070</v>
      </c>
      <c r="H38" s="354"/>
      <c r="I38" s="353" t="s">
        <v>2467</v>
      </c>
      <c r="J38" s="354"/>
      <c r="K38" s="355" t="s">
        <v>25</v>
      </c>
      <c r="L38" s="352"/>
      <c r="M38" s="27" t="s">
        <v>2373</v>
      </c>
      <c r="N38" s="24"/>
      <c r="O38" s="81">
        <v>5.6</v>
      </c>
      <c r="P38" s="109">
        <v>7</v>
      </c>
    </row>
    <row r="39" spans="2:16" ht="15" customHeight="1" x14ac:dyDescent="0.25">
      <c r="B39" s="375">
        <v>20</v>
      </c>
      <c r="C39" s="376"/>
      <c r="D39" s="351" t="s">
        <v>2466</v>
      </c>
      <c r="E39" s="352"/>
      <c r="F39" s="190" t="s">
        <v>2489</v>
      </c>
      <c r="G39" s="355">
        <v>4100109070</v>
      </c>
      <c r="H39" s="354"/>
      <c r="I39" s="353" t="s">
        <v>2467</v>
      </c>
      <c r="J39" s="354"/>
      <c r="K39" s="355" t="s">
        <v>25</v>
      </c>
      <c r="L39" s="352"/>
      <c r="M39" s="27" t="s">
        <v>2373</v>
      </c>
      <c r="N39" s="24"/>
      <c r="O39" s="81">
        <v>5.6</v>
      </c>
      <c r="P39" s="109">
        <v>7</v>
      </c>
    </row>
    <row r="40" spans="2:16" ht="15" customHeight="1" x14ac:dyDescent="0.25">
      <c r="B40" s="375">
        <v>21</v>
      </c>
      <c r="C40" s="376"/>
      <c r="D40" s="351" t="s">
        <v>2466</v>
      </c>
      <c r="E40" s="352"/>
      <c r="F40" s="190" t="s">
        <v>2489</v>
      </c>
      <c r="G40" s="355">
        <v>4100109070</v>
      </c>
      <c r="H40" s="354"/>
      <c r="I40" s="353" t="s">
        <v>2467</v>
      </c>
      <c r="J40" s="354"/>
      <c r="K40" s="355" t="s">
        <v>25</v>
      </c>
      <c r="L40" s="352"/>
      <c r="M40" s="27" t="s">
        <v>2373</v>
      </c>
      <c r="N40" s="24"/>
      <c r="O40" s="81">
        <v>5.6</v>
      </c>
      <c r="P40" s="109">
        <v>7</v>
      </c>
    </row>
    <row r="41" spans="2:16" ht="15" customHeight="1" x14ac:dyDescent="0.25">
      <c r="B41" s="375">
        <v>22</v>
      </c>
      <c r="C41" s="376"/>
      <c r="D41" s="351" t="s">
        <v>2466</v>
      </c>
      <c r="E41" s="352"/>
      <c r="F41" s="190" t="s">
        <v>2489</v>
      </c>
      <c r="G41" s="355">
        <v>4100109070</v>
      </c>
      <c r="H41" s="354"/>
      <c r="I41" s="353" t="s">
        <v>2467</v>
      </c>
      <c r="J41" s="354"/>
      <c r="K41" s="355" t="s">
        <v>25</v>
      </c>
      <c r="L41" s="352"/>
      <c r="M41" s="27" t="s">
        <v>2373</v>
      </c>
      <c r="N41" s="24"/>
      <c r="O41" s="81">
        <v>5.6</v>
      </c>
      <c r="P41" s="109">
        <v>7</v>
      </c>
    </row>
    <row r="42" spans="2:16" ht="15" customHeight="1" x14ac:dyDescent="0.25">
      <c r="B42" s="375">
        <v>23</v>
      </c>
      <c r="C42" s="376"/>
      <c r="D42" s="351" t="s">
        <v>2466</v>
      </c>
      <c r="E42" s="352"/>
      <c r="F42" s="190" t="s">
        <v>2489</v>
      </c>
      <c r="G42" s="355">
        <v>4100109070</v>
      </c>
      <c r="H42" s="354"/>
      <c r="I42" s="353" t="s">
        <v>2467</v>
      </c>
      <c r="J42" s="354"/>
      <c r="K42" s="355" t="s">
        <v>25</v>
      </c>
      <c r="L42" s="352"/>
      <c r="M42" s="27" t="s">
        <v>2373</v>
      </c>
      <c r="N42" s="24"/>
      <c r="O42" s="81">
        <v>5.6</v>
      </c>
      <c r="P42" s="109">
        <v>7</v>
      </c>
    </row>
    <row r="43" spans="2:16" ht="15" customHeight="1" x14ac:dyDescent="0.25">
      <c r="B43" s="375">
        <v>24</v>
      </c>
      <c r="C43" s="376"/>
      <c r="D43" s="351" t="s">
        <v>2466</v>
      </c>
      <c r="E43" s="352"/>
      <c r="F43" s="190" t="s">
        <v>2489</v>
      </c>
      <c r="G43" s="355">
        <v>4100109070</v>
      </c>
      <c r="H43" s="354"/>
      <c r="I43" s="353" t="s">
        <v>2467</v>
      </c>
      <c r="J43" s="354"/>
      <c r="K43" s="355" t="s">
        <v>25</v>
      </c>
      <c r="L43" s="352"/>
      <c r="M43" s="27" t="s">
        <v>2373</v>
      </c>
      <c r="N43" s="24"/>
      <c r="O43" s="81">
        <v>5.6</v>
      </c>
      <c r="P43" s="109">
        <v>7</v>
      </c>
    </row>
    <row r="44" spans="2:16" ht="15" customHeight="1" x14ac:dyDescent="0.25">
      <c r="B44" s="378">
        <v>25</v>
      </c>
      <c r="C44" s="379"/>
      <c r="D44" s="351" t="s">
        <v>2466</v>
      </c>
      <c r="E44" s="352"/>
      <c r="F44" s="190" t="s">
        <v>2489</v>
      </c>
      <c r="G44" s="355">
        <v>4100109070</v>
      </c>
      <c r="H44" s="354"/>
      <c r="I44" s="353" t="s">
        <v>2467</v>
      </c>
      <c r="J44" s="354"/>
      <c r="K44" s="355" t="s">
        <v>25</v>
      </c>
      <c r="L44" s="352"/>
      <c r="M44" s="27" t="s">
        <v>2373</v>
      </c>
      <c r="N44" s="24"/>
      <c r="O44" s="81">
        <v>5.6</v>
      </c>
      <c r="P44" s="109">
        <v>7</v>
      </c>
    </row>
    <row r="45" spans="2:16" ht="15" customHeight="1" x14ac:dyDescent="0.25">
      <c r="B45" s="378">
        <v>26</v>
      </c>
      <c r="C45" s="379"/>
      <c r="D45" s="351" t="s">
        <v>2466</v>
      </c>
      <c r="E45" s="352"/>
      <c r="F45" s="190" t="s">
        <v>2489</v>
      </c>
      <c r="G45" s="355">
        <v>4100109070</v>
      </c>
      <c r="H45" s="354"/>
      <c r="I45" s="353" t="s">
        <v>2467</v>
      </c>
      <c r="J45" s="354"/>
      <c r="K45" s="355" t="s">
        <v>25</v>
      </c>
      <c r="L45" s="352"/>
      <c r="M45" s="27" t="s">
        <v>2373</v>
      </c>
      <c r="N45" s="24"/>
      <c r="O45" s="82">
        <v>5.6</v>
      </c>
      <c r="P45" s="109">
        <v>7</v>
      </c>
    </row>
    <row r="46" spans="2:16" ht="15" customHeight="1" x14ac:dyDescent="0.25">
      <c r="B46" s="378">
        <v>27</v>
      </c>
      <c r="C46" s="379"/>
      <c r="D46" s="351" t="s">
        <v>2466</v>
      </c>
      <c r="E46" s="352"/>
      <c r="F46" s="190" t="s">
        <v>2489</v>
      </c>
      <c r="G46" s="355">
        <v>4100109070</v>
      </c>
      <c r="H46" s="354"/>
      <c r="I46" s="353" t="s">
        <v>2467</v>
      </c>
      <c r="J46" s="354"/>
      <c r="K46" s="355" t="s">
        <v>25</v>
      </c>
      <c r="L46" s="352"/>
      <c r="M46" s="27" t="s">
        <v>2373</v>
      </c>
      <c r="N46" s="24"/>
      <c r="O46" s="82">
        <v>3.8</v>
      </c>
      <c r="P46" s="109">
        <v>2</v>
      </c>
    </row>
    <row r="47" spans="2:16" ht="15" customHeight="1" x14ac:dyDescent="0.25">
      <c r="B47" s="76"/>
      <c r="C47" s="69"/>
      <c r="D47" s="351" t="s">
        <v>2466</v>
      </c>
      <c r="E47" s="352"/>
      <c r="F47" s="190" t="s">
        <v>2489</v>
      </c>
      <c r="G47" s="355">
        <v>4100109071</v>
      </c>
      <c r="H47" s="354"/>
      <c r="I47" s="353" t="s">
        <v>2467</v>
      </c>
      <c r="J47" s="354"/>
      <c r="K47" s="355" t="s">
        <v>25</v>
      </c>
      <c r="L47" s="352"/>
      <c r="M47" s="27" t="s">
        <v>2373</v>
      </c>
      <c r="N47" s="24"/>
      <c r="O47" s="84"/>
      <c r="P47" s="109">
        <v>2</v>
      </c>
    </row>
    <row r="48" spans="2:16" ht="15" customHeight="1" x14ac:dyDescent="0.25">
      <c r="B48" s="378">
        <v>28</v>
      </c>
      <c r="C48" s="379"/>
      <c r="D48" s="351" t="s">
        <v>2466</v>
      </c>
      <c r="E48" s="352"/>
      <c r="F48" s="190" t="s">
        <v>2489</v>
      </c>
      <c r="G48" s="355">
        <v>4100109072</v>
      </c>
      <c r="H48" s="354"/>
      <c r="I48" s="353" t="s">
        <v>2467</v>
      </c>
      <c r="J48" s="354"/>
      <c r="K48" s="355" t="s">
        <v>53</v>
      </c>
      <c r="L48" s="352"/>
      <c r="M48" s="27" t="s">
        <v>404</v>
      </c>
      <c r="N48" s="24"/>
      <c r="O48" s="82">
        <v>5.6</v>
      </c>
      <c r="P48" s="109">
        <v>7</v>
      </c>
    </row>
    <row r="49" spans="2:16" ht="15" customHeight="1" x14ac:dyDescent="0.25">
      <c r="B49" s="378">
        <v>29</v>
      </c>
      <c r="C49" s="379"/>
      <c r="D49" s="351" t="s">
        <v>2466</v>
      </c>
      <c r="E49" s="352"/>
      <c r="F49" s="190" t="s">
        <v>2489</v>
      </c>
      <c r="G49" s="355">
        <v>4100109072</v>
      </c>
      <c r="H49" s="354"/>
      <c r="I49" s="353" t="s">
        <v>2467</v>
      </c>
      <c r="J49" s="354"/>
      <c r="K49" s="355" t="s">
        <v>53</v>
      </c>
      <c r="L49" s="352"/>
      <c r="M49" s="27" t="s">
        <v>404</v>
      </c>
      <c r="N49" s="24"/>
      <c r="O49" s="82">
        <v>5.6</v>
      </c>
      <c r="P49" s="109">
        <v>7</v>
      </c>
    </row>
    <row r="50" spans="2:16" ht="15" customHeight="1" x14ac:dyDescent="0.25">
      <c r="B50" s="378">
        <v>30</v>
      </c>
      <c r="C50" s="379"/>
      <c r="D50" s="351" t="s">
        <v>2466</v>
      </c>
      <c r="E50" s="352"/>
      <c r="F50" s="190" t="s">
        <v>2489</v>
      </c>
      <c r="G50" s="355">
        <v>4100109072</v>
      </c>
      <c r="H50" s="354"/>
      <c r="I50" s="353" t="s">
        <v>2467</v>
      </c>
      <c r="J50" s="354"/>
      <c r="K50" s="355" t="s">
        <v>53</v>
      </c>
      <c r="L50" s="352"/>
      <c r="M50" s="27" t="s">
        <v>404</v>
      </c>
      <c r="N50" s="24"/>
      <c r="O50" s="82">
        <v>5.6</v>
      </c>
      <c r="P50" s="109">
        <v>6</v>
      </c>
    </row>
    <row r="51" spans="2:16" ht="15" customHeight="1" x14ac:dyDescent="0.25">
      <c r="B51" s="365"/>
      <c r="C51" s="366"/>
      <c r="D51" s="351" t="s">
        <v>2466</v>
      </c>
      <c r="E51" s="352"/>
      <c r="F51" s="190" t="s">
        <v>2489</v>
      </c>
      <c r="G51" s="355">
        <v>4100109071</v>
      </c>
      <c r="H51" s="354"/>
      <c r="I51" s="353" t="s">
        <v>2467</v>
      </c>
      <c r="J51" s="354"/>
      <c r="K51" s="355" t="s">
        <v>25</v>
      </c>
      <c r="L51" s="352"/>
      <c r="M51" s="27" t="s">
        <v>404</v>
      </c>
      <c r="N51" s="24"/>
      <c r="O51" s="84"/>
      <c r="P51" s="109">
        <v>1</v>
      </c>
    </row>
    <row r="52" spans="2:16" ht="15" customHeight="1" x14ac:dyDescent="0.25">
      <c r="B52" s="365">
        <v>31</v>
      </c>
      <c r="C52" s="366"/>
      <c r="D52" s="351" t="s">
        <v>2466</v>
      </c>
      <c r="E52" s="352"/>
      <c r="F52" s="190" t="s">
        <v>2489</v>
      </c>
      <c r="G52" s="355">
        <v>4100109070</v>
      </c>
      <c r="H52" s="354"/>
      <c r="I52" s="353" t="s">
        <v>2467</v>
      </c>
      <c r="J52" s="354"/>
      <c r="K52" s="355" t="s">
        <v>25</v>
      </c>
      <c r="L52" s="352"/>
      <c r="M52" s="27" t="s">
        <v>404</v>
      </c>
      <c r="N52" s="24"/>
      <c r="O52" s="84">
        <v>5.6</v>
      </c>
      <c r="P52" s="109">
        <v>7</v>
      </c>
    </row>
    <row r="53" spans="2:16" ht="15" customHeight="1" x14ac:dyDescent="0.25">
      <c r="B53" s="375">
        <v>32</v>
      </c>
      <c r="C53" s="376"/>
      <c r="D53" s="351" t="s">
        <v>2466</v>
      </c>
      <c r="E53" s="352"/>
      <c r="F53" s="190" t="s">
        <v>2489</v>
      </c>
      <c r="G53" s="355">
        <v>4100109070</v>
      </c>
      <c r="H53" s="354"/>
      <c r="I53" s="353" t="s">
        <v>2467</v>
      </c>
      <c r="J53" s="354"/>
      <c r="K53" s="355" t="s">
        <v>25</v>
      </c>
      <c r="L53" s="352"/>
      <c r="M53" s="27" t="s">
        <v>404</v>
      </c>
      <c r="N53" s="24"/>
      <c r="O53" s="81">
        <v>5.6</v>
      </c>
      <c r="P53" s="109">
        <v>7</v>
      </c>
    </row>
    <row r="54" spans="2:16" ht="15" x14ac:dyDescent="0.25">
      <c r="B54" s="418" t="s">
        <v>56</v>
      </c>
      <c r="C54" s="409"/>
      <c r="D54" s="50"/>
      <c r="E54" s="61"/>
      <c r="F54" s="145"/>
      <c r="G54" s="50"/>
      <c r="H54" s="62"/>
      <c r="I54" s="63"/>
      <c r="J54" s="62"/>
      <c r="K54" s="50"/>
      <c r="L54" s="61"/>
      <c r="M54" s="8"/>
      <c r="N54" s="8"/>
      <c r="O54" s="170">
        <f>SUM(O55:O66)+10.54</f>
        <v>77.740000000000009</v>
      </c>
      <c r="P54" s="60"/>
    </row>
    <row r="55" spans="2:16" ht="15" customHeight="1" x14ac:dyDescent="0.25">
      <c r="B55" s="375">
        <v>33</v>
      </c>
      <c r="C55" s="376"/>
      <c r="D55" s="351" t="s">
        <v>2466</v>
      </c>
      <c r="E55" s="352"/>
      <c r="F55" s="190" t="s">
        <v>2489</v>
      </c>
      <c r="G55" s="355">
        <v>4100109070</v>
      </c>
      <c r="H55" s="354"/>
      <c r="I55" s="353" t="s">
        <v>2467</v>
      </c>
      <c r="J55" s="354"/>
      <c r="K55" s="355" t="s">
        <v>25</v>
      </c>
      <c r="L55" s="352"/>
      <c r="M55" s="27" t="s">
        <v>404</v>
      </c>
      <c r="N55" s="24"/>
      <c r="O55" s="81">
        <v>5.6</v>
      </c>
      <c r="P55" s="109">
        <v>7</v>
      </c>
    </row>
    <row r="56" spans="2:16" ht="15" customHeight="1" x14ac:dyDescent="0.25">
      <c r="B56" s="375">
        <v>34</v>
      </c>
      <c r="C56" s="376"/>
      <c r="D56" s="351" t="s">
        <v>2466</v>
      </c>
      <c r="E56" s="352"/>
      <c r="F56" s="190" t="s">
        <v>2489</v>
      </c>
      <c r="G56" s="355">
        <v>4100109070</v>
      </c>
      <c r="H56" s="354"/>
      <c r="I56" s="353" t="s">
        <v>2467</v>
      </c>
      <c r="J56" s="354"/>
      <c r="K56" s="355" t="s">
        <v>25</v>
      </c>
      <c r="L56" s="352"/>
      <c r="M56" s="27" t="s">
        <v>404</v>
      </c>
      <c r="N56" s="24"/>
      <c r="O56" s="81">
        <v>5.6</v>
      </c>
      <c r="P56" s="109">
        <v>7</v>
      </c>
    </row>
    <row r="57" spans="2:16" ht="15" customHeight="1" x14ac:dyDescent="0.25">
      <c r="B57" s="375">
        <v>35</v>
      </c>
      <c r="C57" s="376"/>
      <c r="D57" s="351" t="s">
        <v>2466</v>
      </c>
      <c r="E57" s="352"/>
      <c r="F57" s="190" t="s">
        <v>2489</v>
      </c>
      <c r="G57" s="355">
        <v>4100109070</v>
      </c>
      <c r="H57" s="354"/>
      <c r="I57" s="353" t="s">
        <v>2467</v>
      </c>
      <c r="J57" s="354"/>
      <c r="K57" s="355" t="s">
        <v>25</v>
      </c>
      <c r="L57" s="352"/>
      <c r="M57" s="27" t="s">
        <v>404</v>
      </c>
      <c r="N57" s="24"/>
      <c r="O57" s="81">
        <v>5.6</v>
      </c>
      <c r="P57" s="109">
        <v>7</v>
      </c>
    </row>
    <row r="58" spans="2:16" ht="15" customHeight="1" x14ac:dyDescent="0.25">
      <c r="B58" s="375">
        <v>36</v>
      </c>
      <c r="C58" s="376"/>
      <c r="D58" s="351" t="s">
        <v>2466</v>
      </c>
      <c r="E58" s="352"/>
      <c r="F58" s="190" t="s">
        <v>2489</v>
      </c>
      <c r="G58" s="355">
        <v>4100109070</v>
      </c>
      <c r="H58" s="354"/>
      <c r="I58" s="353" t="s">
        <v>2467</v>
      </c>
      <c r="J58" s="354"/>
      <c r="K58" s="355" t="s">
        <v>25</v>
      </c>
      <c r="L58" s="352"/>
      <c r="M58" s="27" t="s">
        <v>404</v>
      </c>
      <c r="N58" s="24"/>
      <c r="O58" s="81">
        <v>5.6</v>
      </c>
      <c r="P58" s="109">
        <v>7</v>
      </c>
    </row>
    <row r="59" spans="2:16" ht="15" customHeight="1" x14ac:dyDescent="0.25">
      <c r="B59" s="375">
        <v>37</v>
      </c>
      <c r="C59" s="376"/>
      <c r="D59" s="351" t="s">
        <v>2466</v>
      </c>
      <c r="E59" s="352"/>
      <c r="F59" s="190" t="s">
        <v>2489</v>
      </c>
      <c r="G59" s="355">
        <v>4100109070</v>
      </c>
      <c r="H59" s="354"/>
      <c r="I59" s="353" t="s">
        <v>2467</v>
      </c>
      <c r="J59" s="354"/>
      <c r="K59" s="355" t="s">
        <v>25</v>
      </c>
      <c r="L59" s="352"/>
      <c r="M59" s="27" t="s">
        <v>404</v>
      </c>
      <c r="N59" s="24"/>
      <c r="O59" s="81">
        <v>5.6</v>
      </c>
      <c r="P59" s="109">
        <v>7</v>
      </c>
    </row>
    <row r="60" spans="2:16" ht="15" customHeight="1" x14ac:dyDescent="0.25">
      <c r="B60" s="375">
        <v>38</v>
      </c>
      <c r="C60" s="376"/>
      <c r="D60" s="351" t="s">
        <v>2466</v>
      </c>
      <c r="E60" s="352"/>
      <c r="F60" s="190" t="s">
        <v>2489</v>
      </c>
      <c r="G60" s="355">
        <v>4100109070</v>
      </c>
      <c r="H60" s="354"/>
      <c r="I60" s="353" t="s">
        <v>2467</v>
      </c>
      <c r="J60" s="354"/>
      <c r="K60" s="355" t="s">
        <v>25</v>
      </c>
      <c r="L60" s="352"/>
      <c r="M60" s="27" t="s">
        <v>404</v>
      </c>
      <c r="N60" s="24"/>
      <c r="O60" s="81">
        <v>5.6</v>
      </c>
      <c r="P60" s="109">
        <v>7</v>
      </c>
    </row>
    <row r="61" spans="2:16" ht="15" customHeight="1" x14ac:dyDescent="0.25">
      <c r="B61" s="375">
        <v>39</v>
      </c>
      <c r="C61" s="376"/>
      <c r="D61" s="351" t="s">
        <v>2466</v>
      </c>
      <c r="E61" s="352"/>
      <c r="F61" s="190" t="s">
        <v>2489</v>
      </c>
      <c r="G61" s="355">
        <v>4100109070</v>
      </c>
      <c r="H61" s="354"/>
      <c r="I61" s="353" t="s">
        <v>2467</v>
      </c>
      <c r="J61" s="354"/>
      <c r="K61" s="355" t="s">
        <v>25</v>
      </c>
      <c r="L61" s="352"/>
      <c r="M61" s="27" t="s">
        <v>404</v>
      </c>
      <c r="N61" s="24"/>
      <c r="O61" s="81">
        <v>5.6</v>
      </c>
      <c r="P61" s="109">
        <v>7</v>
      </c>
    </row>
    <row r="62" spans="2:16" ht="15" customHeight="1" x14ac:dyDescent="0.25">
      <c r="B62" s="375">
        <v>40</v>
      </c>
      <c r="C62" s="376"/>
      <c r="D62" s="351" t="s">
        <v>2466</v>
      </c>
      <c r="E62" s="352"/>
      <c r="F62" s="190" t="s">
        <v>2489</v>
      </c>
      <c r="G62" s="355">
        <v>4100109070</v>
      </c>
      <c r="H62" s="354"/>
      <c r="I62" s="353" t="s">
        <v>2467</v>
      </c>
      <c r="J62" s="354"/>
      <c r="K62" s="355" t="s">
        <v>25</v>
      </c>
      <c r="L62" s="352"/>
      <c r="M62" s="27" t="s">
        <v>404</v>
      </c>
      <c r="N62" s="24"/>
      <c r="O62" s="81">
        <v>5.6</v>
      </c>
      <c r="P62" s="109">
        <v>7</v>
      </c>
    </row>
    <row r="63" spans="2:16" ht="15" customHeight="1" x14ac:dyDescent="0.25">
      <c r="B63" s="375">
        <v>41</v>
      </c>
      <c r="C63" s="376"/>
      <c r="D63" s="351" t="s">
        <v>2466</v>
      </c>
      <c r="E63" s="352"/>
      <c r="F63" s="190" t="s">
        <v>2489</v>
      </c>
      <c r="G63" s="355">
        <v>4100109070</v>
      </c>
      <c r="H63" s="354"/>
      <c r="I63" s="353" t="s">
        <v>2467</v>
      </c>
      <c r="J63" s="354"/>
      <c r="K63" s="355" t="s">
        <v>25</v>
      </c>
      <c r="L63" s="352"/>
      <c r="M63" s="27" t="s">
        <v>404</v>
      </c>
      <c r="N63" s="24"/>
      <c r="O63" s="81">
        <v>5.6</v>
      </c>
      <c r="P63" s="109">
        <v>7</v>
      </c>
    </row>
    <row r="64" spans="2:16" ht="15" customHeight="1" x14ac:dyDescent="0.25">
      <c r="B64" s="378">
        <v>42</v>
      </c>
      <c r="C64" s="379"/>
      <c r="D64" s="351" t="s">
        <v>2466</v>
      </c>
      <c r="E64" s="352"/>
      <c r="F64" s="190" t="s">
        <v>2489</v>
      </c>
      <c r="G64" s="355">
        <v>4100109070</v>
      </c>
      <c r="H64" s="354"/>
      <c r="I64" s="353" t="s">
        <v>2467</v>
      </c>
      <c r="J64" s="354"/>
      <c r="K64" s="355" t="s">
        <v>25</v>
      </c>
      <c r="L64" s="352"/>
      <c r="M64" s="27" t="s">
        <v>404</v>
      </c>
      <c r="N64" s="24"/>
      <c r="O64" s="81">
        <v>5.6</v>
      </c>
      <c r="P64" s="109">
        <v>7</v>
      </c>
    </row>
    <row r="65" spans="2:16" ht="15" customHeight="1" x14ac:dyDescent="0.25">
      <c r="B65" s="378">
        <v>43</v>
      </c>
      <c r="C65" s="379"/>
      <c r="D65" s="351" t="s">
        <v>2466</v>
      </c>
      <c r="E65" s="352"/>
      <c r="F65" s="190" t="s">
        <v>2489</v>
      </c>
      <c r="G65" s="355">
        <v>4100109070</v>
      </c>
      <c r="H65" s="354"/>
      <c r="I65" s="353" t="s">
        <v>2467</v>
      </c>
      <c r="J65" s="354"/>
      <c r="K65" s="355" t="s">
        <v>25</v>
      </c>
      <c r="L65" s="352"/>
      <c r="M65" s="27" t="s">
        <v>404</v>
      </c>
      <c r="N65" s="24"/>
      <c r="O65" s="82">
        <v>5.6</v>
      </c>
      <c r="P65" s="109">
        <v>7</v>
      </c>
    </row>
    <row r="66" spans="2:16" ht="15" customHeight="1" x14ac:dyDescent="0.25">
      <c r="B66" s="375">
        <v>44</v>
      </c>
      <c r="C66" s="376"/>
      <c r="D66" s="351" t="s">
        <v>2466</v>
      </c>
      <c r="E66" s="352"/>
      <c r="F66" s="190" t="s">
        <v>2489</v>
      </c>
      <c r="G66" s="355">
        <v>4100109070</v>
      </c>
      <c r="H66" s="354"/>
      <c r="I66" s="353" t="s">
        <v>2467</v>
      </c>
      <c r="J66" s="354"/>
      <c r="K66" s="355" t="s">
        <v>25</v>
      </c>
      <c r="L66" s="352"/>
      <c r="M66" s="27" t="s">
        <v>404</v>
      </c>
      <c r="N66" s="24"/>
      <c r="O66" s="81">
        <v>5.6</v>
      </c>
      <c r="P66" s="109">
        <v>7</v>
      </c>
    </row>
    <row r="67" spans="2:16" ht="15" customHeight="1" x14ac:dyDescent="0.25">
      <c r="B67" s="365"/>
      <c r="C67" s="366"/>
      <c r="D67" s="351"/>
      <c r="E67" s="352"/>
      <c r="F67" s="190"/>
      <c r="G67" s="355"/>
      <c r="H67" s="354"/>
      <c r="I67" s="353"/>
      <c r="J67" s="354"/>
      <c r="K67" s="355"/>
      <c r="L67" s="352"/>
      <c r="M67" s="27"/>
      <c r="N67" s="24"/>
      <c r="O67" s="84"/>
      <c r="P67" s="109"/>
    </row>
    <row r="68" spans="2:16" ht="15" x14ac:dyDescent="0.25">
      <c r="B68" s="20"/>
      <c r="C68" s="45"/>
      <c r="D68" s="168"/>
      <c r="E68" s="41"/>
      <c r="F68" s="41"/>
      <c r="G68" s="41"/>
      <c r="H68" s="41"/>
      <c r="I68" s="41"/>
      <c r="K68" s="20"/>
      <c r="L68" s="45"/>
      <c r="M68" s="1"/>
      <c r="N68" s="1"/>
      <c r="O68" s="169">
        <f>SUM(O18:O34)+SUM(O36:O53)+SUM(O55:O66)</f>
        <v>245.79999999999995</v>
      </c>
    </row>
    <row r="69" spans="2:16" ht="15.75" x14ac:dyDescent="0.25">
      <c r="B69" s="356" t="s">
        <v>29</v>
      </c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79"/>
      <c r="O69" s="75"/>
      <c r="P69" s="73">
        <f>SUM(P18:P67)</f>
        <v>307</v>
      </c>
    </row>
    <row r="70" spans="2:16" ht="15" x14ac:dyDescent="0.25">
      <c r="B70" s="20"/>
      <c r="C70" s="45"/>
      <c r="D70" s="20"/>
      <c r="E70" s="45"/>
      <c r="F70" s="45"/>
      <c r="G70" s="20"/>
      <c r="I70" s="3"/>
      <c r="K70" s="20"/>
      <c r="L70" s="45"/>
      <c r="M70" s="1"/>
      <c r="N70" s="1"/>
      <c r="O70" s="86"/>
    </row>
    <row r="71" spans="2:16" ht="15" customHeight="1" x14ac:dyDescent="0.25">
      <c r="B71" s="1"/>
      <c r="C71" s="1"/>
      <c r="D71" s="1" t="s">
        <v>49</v>
      </c>
      <c r="E71" s="23"/>
      <c r="F71" s="1" t="s">
        <v>2490</v>
      </c>
      <c r="I71" s="1"/>
      <c r="J71" s="1"/>
      <c r="K71" s="1"/>
      <c r="L71" s="1"/>
      <c r="M71" s="1"/>
      <c r="N71" s="1"/>
      <c r="O71" s="1"/>
    </row>
    <row r="72" spans="2:16" ht="15" x14ac:dyDescent="0.25">
      <c r="B72" s="1"/>
      <c r="C72" s="1"/>
      <c r="D72" s="1" t="s">
        <v>2491</v>
      </c>
      <c r="E72" s="23"/>
      <c r="F72" s="23"/>
      <c r="G72" s="1"/>
      <c r="H72" s="1"/>
      <c r="I72" s="1"/>
      <c r="J72" s="1"/>
      <c r="K72" s="1"/>
      <c r="L72" s="1"/>
      <c r="M72" s="1"/>
      <c r="N72" s="1"/>
      <c r="O72" s="1"/>
    </row>
    <row r="73" spans="2:16" ht="15" x14ac:dyDescent="0.25">
      <c r="B73" s="1"/>
      <c r="C73" s="1"/>
      <c r="D73" s="1" t="s">
        <v>2493</v>
      </c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 t="s">
        <v>2492</v>
      </c>
      <c r="E74" s="23"/>
      <c r="F74" s="23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2494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347" ht="8.25" customHeight="1" x14ac:dyDescent="0.2"/>
    <row r="349" ht="8.25" customHeight="1" x14ac:dyDescent="0.2"/>
    <row r="351" ht="9" customHeight="1" x14ac:dyDescent="0.2"/>
    <row r="353" ht="7.5" customHeight="1" x14ac:dyDescent="0.2"/>
    <row r="355" ht="6.75" customHeight="1" x14ac:dyDescent="0.2"/>
    <row r="357" ht="7.5" customHeight="1" x14ac:dyDescent="0.2"/>
    <row r="359" ht="9" customHeight="1" x14ac:dyDescent="0.2"/>
    <row r="361" ht="7.5" customHeight="1" x14ac:dyDescent="0.2"/>
    <row r="363" ht="8.25" customHeight="1" x14ac:dyDescent="0.2"/>
  </sheetData>
  <mergeCells count="249">
    <mergeCell ref="K46:L46"/>
    <mergeCell ref="B49:C49"/>
    <mergeCell ref="D49:E49"/>
    <mergeCell ref="G49:H49"/>
    <mergeCell ref="I49:J49"/>
    <mergeCell ref="K49:L49"/>
    <mergeCell ref="B48:C48"/>
    <mergeCell ref="D48:E48"/>
    <mergeCell ref="G48:H48"/>
    <mergeCell ref="I48:J48"/>
    <mergeCell ref="K48:L48"/>
    <mergeCell ref="B43:C43"/>
    <mergeCell ref="D43:E43"/>
    <mergeCell ref="G43:H43"/>
    <mergeCell ref="I43:J43"/>
    <mergeCell ref="K43:L43"/>
    <mergeCell ref="B54:C54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D47:E47"/>
    <mergeCell ref="G47:H47"/>
    <mergeCell ref="I47:J47"/>
    <mergeCell ref="K47:L47"/>
    <mergeCell ref="B46:C46"/>
    <mergeCell ref="D46:E46"/>
    <mergeCell ref="G46:H46"/>
    <mergeCell ref="I46:J46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0:C40"/>
    <mergeCell ref="D40:E40"/>
    <mergeCell ref="G40:H40"/>
    <mergeCell ref="I40:J40"/>
    <mergeCell ref="K40:L40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2:C32"/>
    <mergeCell ref="D32:E32"/>
    <mergeCell ref="G32:H32"/>
    <mergeCell ref="I32:J32"/>
    <mergeCell ref="K32:L32"/>
    <mergeCell ref="B35:C35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K61:L61"/>
    <mergeCell ref="B61:C61"/>
    <mergeCell ref="D61:E61"/>
    <mergeCell ref="B66:C66"/>
    <mergeCell ref="D66:E66"/>
    <mergeCell ref="G66:H66"/>
    <mergeCell ref="I66:J66"/>
    <mergeCell ref="K66:L66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B51:C51"/>
    <mergeCell ref="D51:E51"/>
    <mergeCell ref="G51:H51"/>
    <mergeCell ref="I51:J51"/>
    <mergeCell ref="K51:L51"/>
    <mergeCell ref="B63:C63"/>
    <mergeCell ref="D63:E63"/>
    <mergeCell ref="G63:H63"/>
    <mergeCell ref="I63:J63"/>
    <mergeCell ref="K63:L63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5:C55"/>
    <mergeCell ref="D55:E55"/>
    <mergeCell ref="G55:H55"/>
    <mergeCell ref="I55:J55"/>
    <mergeCell ref="K55:L55"/>
    <mergeCell ref="B69:M69"/>
    <mergeCell ref="K59:L59"/>
    <mergeCell ref="B59:C59"/>
    <mergeCell ref="D59:E59"/>
    <mergeCell ref="G59:H59"/>
    <mergeCell ref="I59:J59"/>
    <mergeCell ref="I60:J60"/>
    <mergeCell ref="K60:L60"/>
    <mergeCell ref="D57:E57"/>
    <mergeCell ref="G57:H57"/>
    <mergeCell ref="I57:J57"/>
    <mergeCell ref="G61:H61"/>
    <mergeCell ref="B62:C62"/>
    <mergeCell ref="D62:E62"/>
    <mergeCell ref="G62:H62"/>
    <mergeCell ref="I62:J62"/>
    <mergeCell ref="K62:L62"/>
    <mergeCell ref="B60:C60"/>
    <mergeCell ref="D60:E60"/>
    <mergeCell ref="G60:H60"/>
    <mergeCell ref="B65:C65"/>
    <mergeCell ref="D65:E65"/>
    <mergeCell ref="G65:H65"/>
    <mergeCell ref="I65:J65"/>
    <mergeCell ref="B67:C67"/>
    <mergeCell ref="D67:E67"/>
    <mergeCell ref="G67:H67"/>
    <mergeCell ref="I67:J67"/>
    <mergeCell ref="K67:L67"/>
    <mergeCell ref="G56:H56"/>
    <mergeCell ref="I56:J56"/>
    <mergeCell ref="K56:L56"/>
    <mergeCell ref="B57:C57"/>
    <mergeCell ref="B56:C56"/>
    <mergeCell ref="D56:E56"/>
    <mergeCell ref="K57:L57"/>
    <mergeCell ref="B58:C58"/>
    <mergeCell ref="D58:E58"/>
    <mergeCell ref="G58:H58"/>
    <mergeCell ref="I58:J58"/>
    <mergeCell ref="K58:L58"/>
    <mergeCell ref="K65:L65"/>
    <mergeCell ref="B64:C64"/>
    <mergeCell ref="D64:E64"/>
    <mergeCell ref="G64:H64"/>
    <mergeCell ref="I64:J64"/>
    <mergeCell ref="K64:L64"/>
    <mergeCell ref="I61:J61"/>
    <mergeCell ref="N14:O14"/>
    <mergeCell ref="B16:C16"/>
    <mergeCell ref="D16:E16"/>
    <mergeCell ref="G16:H16"/>
    <mergeCell ref="I16:J16"/>
    <mergeCell ref="B52:C52"/>
    <mergeCell ref="B17:C17"/>
    <mergeCell ref="B19:C19"/>
    <mergeCell ref="D19:E19"/>
    <mergeCell ref="G19:H19"/>
    <mergeCell ref="I18:J18"/>
    <mergeCell ref="B50:C50"/>
    <mergeCell ref="D50:E50"/>
    <mergeCell ref="G50:H50"/>
    <mergeCell ref="I50:J50"/>
    <mergeCell ref="K50:L50"/>
    <mergeCell ref="D24:E24"/>
    <mergeCell ref="G24:H24"/>
    <mergeCell ref="I24:J24"/>
    <mergeCell ref="K24:L24"/>
    <mergeCell ref="B25:C25"/>
    <mergeCell ref="D25:E25"/>
    <mergeCell ref="G25:H25"/>
    <mergeCell ref="I25:J25"/>
    <mergeCell ref="K16:L16"/>
    <mergeCell ref="F12:G12"/>
    <mergeCell ref="K18:L18"/>
    <mergeCell ref="K19:L19"/>
    <mergeCell ref="B20:C20"/>
    <mergeCell ref="D20:E20"/>
    <mergeCell ref="I19:J19"/>
    <mergeCell ref="B18:C18"/>
    <mergeCell ref="D18:E18"/>
    <mergeCell ref="G18:H18"/>
    <mergeCell ref="G20:H20"/>
    <mergeCell ref="I20:J20"/>
    <mergeCell ref="K20:L20"/>
  </mergeCells>
  <hyperlinks>
    <hyperlink ref="N4" r:id="rId1" xr:uid="{00000000-0004-0000-5C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B1:P426"/>
  <sheetViews>
    <sheetView topLeftCell="A99" workbookViewId="0">
      <selection activeCell="F129" sqref="F12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240240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SUM(O18:O30)+15.94</f>
        <v>84.460000000000008</v>
      </c>
      <c r="P17" s="60"/>
    </row>
    <row r="18" spans="2:16" ht="15" customHeight="1" x14ac:dyDescent="0.25">
      <c r="B18" s="375">
        <v>1</v>
      </c>
      <c r="C18" s="376"/>
      <c r="D18" s="351" t="s">
        <v>2466</v>
      </c>
      <c r="E18" s="352"/>
      <c r="F18" s="190" t="s">
        <v>2481</v>
      </c>
      <c r="G18" s="355">
        <v>4100109133</v>
      </c>
      <c r="H18" s="354"/>
      <c r="I18" s="391" t="s">
        <v>2467</v>
      </c>
      <c r="J18" s="370"/>
      <c r="K18" s="355" t="s">
        <v>1778</v>
      </c>
      <c r="L18" s="352"/>
      <c r="M18" s="27" t="s">
        <v>387</v>
      </c>
      <c r="N18" s="24"/>
      <c r="O18" s="81">
        <v>5.6</v>
      </c>
      <c r="P18" s="109">
        <v>7</v>
      </c>
    </row>
    <row r="19" spans="2:16" ht="15" customHeight="1" x14ac:dyDescent="0.25">
      <c r="B19" s="375">
        <v>2</v>
      </c>
      <c r="C19" s="376"/>
      <c r="D19" s="351" t="s">
        <v>2466</v>
      </c>
      <c r="E19" s="352"/>
      <c r="F19" s="190" t="s">
        <v>2481</v>
      </c>
      <c r="G19" s="355">
        <v>4100109133</v>
      </c>
      <c r="H19" s="354"/>
      <c r="I19" s="391" t="s">
        <v>2467</v>
      </c>
      <c r="J19" s="370"/>
      <c r="K19" s="355" t="s">
        <v>1778</v>
      </c>
      <c r="L19" s="352"/>
      <c r="M19" s="27" t="s">
        <v>387</v>
      </c>
      <c r="N19" s="24"/>
      <c r="O19" s="81">
        <v>5.6</v>
      </c>
      <c r="P19" s="109">
        <v>7</v>
      </c>
    </row>
    <row r="20" spans="2:16" ht="15" customHeight="1" x14ac:dyDescent="0.25">
      <c r="B20" s="375">
        <v>3</v>
      </c>
      <c r="C20" s="376"/>
      <c r="D20" s="351" t="s">
        <v>2466</v>
      </c>
      <c r="E20" s="352"/>
      <c r="F20" s="190" t="s">
        <v>2481</v>
      </c>
      <c r="G20" s="355">
        <v>4100109133</v>
      </c>
      <c r="H20" s="354"/>
      <c r="I20" s="391" t="s">
        <v>2467</v>
      </c>
      <c r="J20" s="370"/>
      <c r="K20" s="355" t="s">
        <v>1778</v>
      </c>
      <c r="L20" s="352"/>
      <c r="M20" s="27" t="s">
        <v>387</v>
      </c>
      <c r="N20" s="24"/>
      <c r="O20" s="81">
        <v>5.6</v>
      </c>
      <c r="P20" s="109">
        <v>7</v>
      </c>
    </row>
    <row r="21" spans="2:16" ht="15" customHeight="1" x14ac:dyDescent="0.25">
      <c r="B21" s="375">
        <v>4</v>
      </c>
      <c r="C21" s="376"/>
      <c r="D21" s="351" t="s">
        <v>2466</v>
      </c>
      <c r="E21" s="352"/>
      <c r="F21" s="190" t="s">
        <v>2481</v>
      </c>
      <c r="G21" s="355">
        <v>4100109133</v>
      </c>
      <c r="H21" s="354"/>
      <c r="I21" s="391" t="s">
        <v>2467</v>
      </c>
      <c r="J21" s="370"/>
      <c r="K21" s="355" t="s">
        <v>1778</v>
      </c>
      <c r="L21" s="352"/>
      <c r="M21" s="27" t="s">
        <v>387</v>
      </c>
      <c r="N21" s="24"/>
      <c r="O21" s="81">
        <v>5.6</v>
      </c>
      <c r="P21" s="109">
        <v>7</v>
      </c>
    </row>
    <row r="22" spans="2:16" ht="15" customHeight="1" x14ac:dyDescent="0.25">
      <c r="B22" s="375">
        <v>5</v>
      </c>
      <c r="C22" s="376"/>
      <c r="D22" s="351" t="s">
        <v>2466</v>
      </c>
      <c r="E22" s="352"/>
      <c r="F22" s="190" t="s">
        <v>2481</v>
      </c>
      <c r="G22" s="355">
        <v>4100109133</v>
      </c>
      <c r="H22" s="354"/>
      <c r="I22" s="391" t="s">
        <v>2467</v>
      </c>
      <c r="J22" s="370"/>
      <c r="K22" s="355" t="s">
        <v>1778</v>
      </c>
      <c r="L22" s="352"/>
      <c r="M22" s="27" t="s">
        <v>387</v>
      </c>
      <c r="N22" s="24"/>
      <c r="O22" s="81">
        <v>5.6</v>
      </c>
      <c r="P22" s="109">
        <v>7</v>
      </c>
    </row>
    <row r="23" spans="2:16" ht="15" customHeight="1" x14ac:dyDescent="0.25">
      <c r="B23" s="375">
        <v>6</v>
      </c>
      <c r="C23" s="376"/>
      <c r="D23" s="351" t="s">
        <v>2466</v>
      </c>
      <c r="E23" s="352"/>
      <c r="F23" s="190" t="s">
        <v>2481</v>
      </c>
      <c r="G23" s="355">
        <v>4100109133</v>
      </c>
      <c r="H23" s="354"/>
      <c r="I23" s="391" t="s">
        <v>2467</v>
      </c>
      <c r="J23" s="370"/>
      <c r="K23" s="355" t="s">
        <v>1778</v>
      </c>
      <c r="L23" s="352"/>
      <c r="M23" s="27" t="s">
        <v>387</v>
      </c>
      <c r="N23" s="24"/>
      <c r="O23" s="81">
        <v>5.6</v>
      </c>
      <c r="P23" s="109">
        <v>7</v>
      </c>
    </row>
    <row r="24" spans="2:16" ht="15" customHeight="1" x14ac:dyDescent="0.25">
      <c r="B24" s="375">
        <v>7</v>
      </c>
      <c r="C24" s="376"/>
      <c r="D24" s="351" t="s">
        <v>2466</v>
      </c>
      <c r="E24" s="352"/>
      <c r="F24" s="190" t="s">
        <v>2481</v>
      </c>
      <c r="G24" s="355">
        <v>4100109133</v>
      </c>
      <c r="H24" s="354"/>
      <c r="I24" s="391" t="s">
        <v>2467</v>
      </c>
      <c r="J24" s="370"/>
      <c r="K24" s="355" t="s">
        <v>1778</v>
      </c>
      <c r="L24" s="352"/>
      <c r="M24" s="27" t="s">
        <v>387</v>
      </c>
      <c r="N24" s="24"/>
      <c r="O24" s="81">
        <v>6.24</v>
      </c>
      <c r="P24" s="109">
        <v>8</v>
      </c>
    </row>
    <row r="25" spans="2:16" ht="15" customHeight="1" x14ac:dyDescent="0.25">
      <c r="B25" s="375">
        <v>8</v>
      </c>
      <c r="C25" s="376"/>
      <c r="D25" s="351" t="s">
        <v>2466</v>
      </c>
      <c r="E25" s="352"/>
      <c r="F25" s="190" t="s">
        <v>2487</v>
      </c>
      <c r="G25" s="355">
        <v>4100109105</v>
      </c>
      <c r="H25" s="354"/>
      <c r="I25" s="391" t="s">
        <v>2467</v>
      </c>
      <c r="J25" s="370"/>
      <c r="K25" s="355" t="s">
        <v>53</v>
      </c>
      <c r="L25" s="352"/>
      <c r="M25" s="27" t="s">
        <v>387</v>
      </c>
      <c r="N25" s="24"/>
      <c r="O25" s="81">
        <v>5.6</v>
      </c>
      <c r="P25" s="109">
        <v>7</v>
      </c>
    </row>
    <row r="26" spans="2:16" ht="15" customHeight="1" x14ac:dyDescent="0.25">
      <c r="B26" s="375">
        <v>9</v>
      </c>
      <c r="C26" s="376"/>
      <c r="D26" s="351" t="s">
        <v>2466</v>
      </c>
      <c r="E26" s="352"/>
      <c r="F26" s="190" t="s">
        <v>2487</v>
      </c>
      <c r="G26" s="355">
        <v>4100109105</v>
      </c>
      <c r="H26" s="354"/>
      <c r="I26" s="391" t="s">
        <v>2467</v>
      </c>
      <c r="J26" s="370"/>
      <c r="K26" s="355" t="s">
        <v>53</v>
      </c>
      <c r="L26" s="352"/>
      <c r="M26" s="27" t="s">
        <v>387</v>
      </c>
      <c r="N26" s="24"/>
      <c r="O26" s="81">
        <v>5.6</v>
      </c>
      <c r="P26" s="109">
        <v>7</v>
      </c>
    </row>
    <row r="27" spans="2:16" ht="15" customHeight="1" x14ac:dyDescent="0.25">
      <c r="B27" s="378">
        <v>10</v>
      </c>
      <c r="C27" s="379"/>
      <c r="D27" s="351" t="s">
        <v>2466</v>
      </c>
      <c r="E27" s="352"/>
      <c r="F27" s="190" t="s">
        <v>2487</v>
      </c>
      <c r="G27" s="355">
        <v>4100109105</v>
      </c>
      <c r="H27" s="354"/>
      <c r="I27" s="391" t="s">
        <v>2467</v>
      </c>
      <c r="J27" s="370"/>
      <c r="K27" s="355" t="s">
        <v>53</v>
      </c>
      <c r="L27" s="352"/>
      <c r="M27" s="27" t="s">
        <v>387</v>
      </c>
      <c r="N27" s="24"/>
      <c r="O27" s="82">
        <v>5.6</v>
      </c>
      <c r="P27" s="109">
        <v>7</v>
      </c>
    </row>
    <row r="28" spans="2:16" ht="15" customHeight="1" x14ac:dyDescent="0.25">
      <c r="B28" s="378">
        <v>11</v>
      </c>
      <c r="C28" s="379"/>
      <c r="D28" s="351" t="s">
        <v>2466</v>
      </c>
      <c r="E28" s="352"/>
      <c r="F28" s="190" t="s">
        <v>2487</v>
      </c>
      <c r="G28" s="355">
        <v>4100109105</v>
      </c>
      <c r="H28" s="354"/>
      <c r="I28" s="391" t="s">
        <v>2467</v>
      </c>
      <c r="J28" s="370"/>
      <c r="K28" s="355" t="s">
        <v>53</v>
      </c>
      <c r="L28" s="352"/>
      <c r="M28" s="27" t="s">
        <v>387</v>
      </c>
      <c r="N28" s="24"/>
      <c r="O28" s="82">
        <v>6.24</v>
      </c>
      <c r="P28" s="109">
        <v>4</v>
      </c>
    </row>
    <row r="29" spans="2:16" ht="15" customHeight="1" x14ac:dyDescent="0.25">
      <c r="B29" s="365"/>
      <c r="C29" s="366"/>
      <c r="D29" s="351" t="s">
        <v>2466</v>
      </c>
      <c r="E29" s="352"/>
      <c r="F29" s="190" t="s">
        <v>2481</v>
      </c>
      <c r="G29" s="355">
        <v>4100109132</v>
      </c>
      <c r="H29" s="354"/>
      <c r="I29" s="391" t="s">
        <v>2467</v>
      </c>
      <c r="J29" s="370"/>
      <c r="K29" s="355" t="s">
        <v>2470</v>
      </c>
      <c r="L29" s="352"/>
      <c r="M29" s="27" t="s">
        <v>387</v>
      </c>
      <c r="N29" s="24"/>
      <c r="O29" s="84"/>
      <c r="P29" s="109">
        <v>4</v>
      </c>
    </row>
    <row r="30" spans="2:16" ht="15" customHeight="1" x14ac:dyDescent="0.25">
      <c r="B30" s="378">
        <v>12</v>
      </c>
      <c r="C30" s="379"/>
      <c r="D30" s="351" t="s">
        <v>2466</v>
      </c>
      <c r="E30" s="352"/>
      <c r="F30" s="190" t="s">
        <v>2481</v>
      </c>
      <c r="G30" s="355">
        <v>4100109131</v>
      </c>
      <c r="H30" s="354"/>
      <c r="I30" s="391" t="s">
        <v>2467</v>
      </c>
      <c r="J30" s="370"/>
      <c r="K30" s="355" t="s">
        <v>53</v>
      </c>
      <c r="L30" s="352"/>
      <c r="M30" s="27" t="s">
        <v>387</v>
      </c>
      <c r="N30" s="24"/>
      <c r="O30" s="82">
        <v>5.64</v>
      </c>
      <c r="P30" s="109">
        <v>7</v>
      </c>
    </row>
    <row r="31" spans="2:16" ht="15" x14ac:dyDescent="0.25">
      <c r="B31" s="418" t="s">
        <v>37</v>
      </c>
      <c r="C31" s="409"/>
      <c r="D31" s="50"/>
      <c r="E31" s="61"/>
      <c r="F31" s="145"/>
      <c r="G31" s="50"/>
      <c r="H31" s="62"/>
      <c r="I31" s="63"/>
      <c r="J31" s="62"/>
      <c r="K31" s="50"/>
      <c r="L31" s="61"/>
      <c r="M31" s="8"/>
      <c r="N31" s="8"/>
      <c r="O31" s="170">
        <f>SUM(O32:O43)+16.46</f>
        <v>84.139999999999986</v>
      </c>
      <c r="P31" s="60"/>
    </row>
    <row r="32" spans="2:16" ht="15" customHeight="1" x14ac:dyDescent="0.25">
      <c r="B32" s="378">
        <v>13</v>
      </c>
      <c r="C32" s="379"/>
      <c r="D32" s="351" t="s">
        <v>2466</v>
      </c>
      <c r="E32" s="352"/>
      <c r="F32" s="190" t="s">
        <v>2481</v>
      </c>
      <c r="G32" s="355">
        <v>4100109131</v>
      </c>
      <c r="H32" s="354"/>
      <c r="I32" s="391" t="s">
        <v>2467</v>
      </c>
      <c r="J32" s="370"/>
      <c r="K32" s="355" t="s">
        <v>53</v>
      </c>
      <c r="L32" s="352"/>
      <c r="M32" s="27" t="s">
        <v>387</v>
      </c>
      <c r="N32" s="24"/>
      <c r="O32" s="82">
        <v>5.64</v>
      </c>
      <c r="P32" s="109">
        <v>7</v>
      </c>
    </row>
    <row r="33" spans="2:16" ht="15" customHeight="1" x14ac:dyDescent="0.25">
      <c r="B33" s="378">
        <v>14</v>
      </c>
      <c r="C33" s="379"/>
      <c r="D33" s="351" t="s">
        <v>2466</v>
      </c>
      <c r="E33" s="352"/>
      <c r="F33" s="190" t="s">
        <v>2481</v>
      </c>
      <c r="G33" s="355">
        <v>4100109131</v>
      </c>
      <c r="H33" s="354"/>
      <c r="I33" s="391" t="s">
        <v>2467</v>
      </c>
      <c r="J33" s="370"/>
      <c r="K33" s="355" t="s">
        <v>53</v>
      </c>
      <c r="L33" s="352"/>
      <c r="M33" s="27" t="s">
        <v>387</v>
      </c>
      <c r="N33" s="24"/>
      <c r="O33" s="82">
        <v>5.64</v>
      </c>
      <c r="P33" s="109">
        <v>7</v>
      </c>
    </row>
    <row r="34" spans="2:16" ht="15" customHeight="1" x14ac:dyDescent="0.25">
      <c r="B34" s="378">
        <v>15</v>
      </c>
      <c r="C34" s="379"/>
      <c r="D34" s="351" t="s">
        <v>2466</v>
      </c>
      <c r="E34" s="352"/>
      <c r="F34" s="190" t="s">
        <v>2481</v>
      </c>
      <c r="G34" s="355">
        <v>4100109131</v>
      </c>
      <c r="H34" s="354"/>
      <c r="I34" s="391" t="s">
        <v>2467</v>
      </c>
      <c r="J34" s="370"/>
      <c r="K34" s="355" t="s">
        <v>53</v>
      </c>
      <c r="L34" s="352"/>
      <c r="M34" s="27" t="s">
        <v>387</v>
      </c>
      <c r="N34" s="24"/>
      <c r="O34" s="82">
        <v>5.64</v>
      </c>
      <c r="P34" s="109">
        <v>7</v>
      </c>
    </row>
    <row r="35" spans="2:16" ht="15" customHeight="1" x14ac:dyDescent="0.25">
      <c r="B35" s="378">
        <v>16</v>
      </c>
      <c r="C35" s="379"/>
      <c r="D35" s="351" t="s">
        <v>2466</v>
      </c>
      <c r="E35" s="352"/>
      <c r="F35" s="190" t="s">
        <v>2481</v>
      </c>
      <c r="G35" s="355">
        <v>4100109131</v>
      </c>
      <c r="H35" s="354"/>
      <c r="I35" s="391" t="s">
        <v>2467</v>
      </c>
      <c r="J35" s="370"/>
      <c r="K35" s="355" t="s">
        <v>53</v>
      </c>
      <c r="L35" s="352"/>
      <c r="M35" s="27" t="s">
        <v>387</v>
      </c>
      <c r="N35" s="24"/>
      <c r="O35" s="82">
        <v>5.64</v>
      </c>
      <c r="P35" s="109">
        <v>7</v>
      </c>
    </row>
    <row r="36" spans="2:16" ht="15" customHeight="1" x14ac:dyDescent="0.25">
      <c r="B36" s="378">
        <v>17</v>
      </c>
      <c r="C36" s="379"/>
      <c r="D36" s="351" t="s">
        <v>2466</v>
      </c>
      <c r="E36" s="352"/>
      <c r="F36" s="190" t="s">
        <v>2481</v>
      </c>
      <c r="G36" s="355">
        <v>4100109131</v>
      </c>
      <c r="H36" s="354"/>
      <c r="I36" s="391" t="s">
        <v>2467</v>
      </c>
      <c r="J36" s="370"/>
      <c r="K36" s="355" t="s">
        <v>53</v>
      </c>
      <c r="L36" s="352"/>
      <c r="M36" s="27" t="s">
        <v>387</v>
      </c>
      <c r="N36" s="24"/>
      <c r="O36" s="82">
        <v>5.64</v>
      </c>
      <c r="P36" s="109">
        <v>7</v>
      </c>
    </row>
    <row r="37" spans="2:16" ht="15" customHeight="1" x14ac:dyDescent="0.25">
      <c r="B37" s="378">
        <v>18</v>
      </c>
      <c r="C37" s="379"/>
      <c r="D37" s="351" t="s">
        <v>2466</v>
      </c>
      <c r="E37" s="352"/>
      <c r="F37" s="190" t="s">
        <v>2481</v>
      </c>
      <c r="G37" s="355">
        <v>4100109131</v>
      </c>
      <c r="H37" s="354"/>
      <c r="I37" s="391" t="s">
        <v>2467</v>
      </c>
      <c r="J37" s="370"/>
      <c r="K37" s="355" t="s">
        <v>53</v>
      </c>
      <c r="L37" s="352"/>
      <c r="M37" s="27" t="s">
        <v>387</v>
      </c>
      <c r="N37" s="24"/>
      <c r="O37" s="82">
        <v>5.64</v>
      </c>
      <c r="P37" s="109">
        <v>7</v>
      </c>
    </row>
    <row r="38" spans="2:16" ht="15" customHeight="1" x14ac:dyDescent="0.25">
      <c r="B38" s="378">
        <v>19</v>
      </c>
      <c r="C38" s="379"/>
      <c r="D38" s="351" t="s">
        <v>2466</v>
      </c>
      <c r="E38" s="352"/>
      <c r="F38" s="190" t="s">
        <v>2481</v>
      </c>
      <c r="G38" s="355">
        <v>4100109131</v>
      </c>
      <c r="H38" s="354"/>
      <c r="I38" s="391" t="s">
        <v>2467</v>
      </c>
      <c r="J38" s="370"/>
      <c r="K38" s="355" t="s">
        <v>53</v>
      </c>
      <c r="L38" s="352"/>
      <c r="M38" s="27" t="s">
        <v>387</v>
      </c>
      <c r="N38" s="24"/>
      <c r="O38" s="82">
        <v>5.64</v>
      </c>
      <c r="P38" s="109">
        <v>7</v>
      </c>
    </row>
    <row r="39" spans="2:16" ht="15" customHeight="1" x14ac:dyDescent="0.25">
      <c r="B39" s="378">
        <v>20</v>
      </c>
      <c r="C39" s="379"/>
      <c r="D39" s="351" t="s">
        <v>2466</v>
      </c>
      <c r="E39" s="352"/>
      <c r="F39" s="190" t="s">
        <v>2481</v>
      </c>
      <c r="G39" s="355">
        <v>4100109131</v>
      </c>
      <c r="H39" s="354"/>
      <c r="I39" s="391" t="s">
        <v>2467</v>
      </c>
      <c r="J39" s="370"/>
      <c r="K39" s="355" t="s">
        <v>53</v>
      </c>
      <c r="L39" s="352"/>
      <c r="M39" s="27" t="s">
        <v>387</v>
      </c>
      <c r="N39" s="24"/>
      <c r="O39" s="82">
        <v>5.64</v>
      </c>
      <c r="P39" s="109">
        <v>7</v>
      </c>
    </row>
    <row r="40" spans="2:16" ht="15" customHeight="1" x14ac:dyDescent="0.25">
      <c r="B40" s="378">
        <v>21</v>
      </c>
      <c r="C40" s="379"/>
      <c r="D40" s="351" t="s">
        <v>2466</v>
      </c>
      <c r="E40" s="352"/>
      <c r="F40" s="190" t="s">
        <v>2481</v>
      </c>
      <c r="G40" s="355">
        <v>4100109131</v>
      </c>
      <c r="H40" s="354"/>
      <c r="I40" s="391" t="s">
        <v>2467</v>
      </c>
      <c r="J40" s="370"/>
      <c r="K40" s="355" t="s">
        <v>53</v>
      </c>
      <c r="L40" s="352"/>
      <c r="M40" s="27" t="s">
        <v>387</v>
      </c>
      <c r="N40" s="24"/>
      <c r="O40" s="82">
        <v>5.64</v>
      </c>
      <c r="P40" s="109">
        <v>7</v>
      </c>
    </row>
    <row r="41" spans="2:16" ht="15" customHeight="1" x14ac:dyDescent="0.25">
      <c r="B41" s="378">
        <v>22</v>
      </c>
      <c r="C41" s="379"/>
      <c r="D41" s="351" t="s">
        <v>2466</v>
      </c>
      <c r="E41" s="352"/>
      <c r="F41" s="190" t="s">
        <v>2481</v>
      </c>
      <c r="G41" s="355">
        <v>4100109131</v>
      </c>
      <c r="H41" s="354"/>
      <c r="I41" s="391" t="s">
        <v>2467</v>
      </c>
      <c r="J41" s="370"/>
      <c r="K41" s="355" t="s">
        <v>53</v>
      </c>
      <c r="L41" s="352"/>
      <c r="M41" s="27" t="s">
        <v>387</v>
      </c>
      <c r="N41" s="24"/>
      <c r="O41" s="82">
        <v>5.64</v>
      </c>
      <c r="P41" s="109">
        <v>7</v>
      </c>
    </row>
    <row r="42" spans="2:16" ht="15" customHeight="1" x14ac:dyDescent="0.25">
      <c r="B42" s="378">
        <v>23</v>
      </c>
      <c r="C42" s="379"/>
      <c r="D42" s="351" t="s">
        <v>2466</v>
      </c>
      <c r="E42" s="352"/>
      <c r="F42" s="190" t="s">
        <v>2481</v>
      </c>
      <c r="G42" s="355">
        <v>4100109131</v>
      </c>
      <c r="H42" s="354"/>
      <c r="I42" s="391" t="s">
        <v>2467</v>
      </c>
      <c r="J42" s="370"/>
      <c r="K42" s="355" t="s">
        <v>53</v>
      </c>
      <c r="L42" s="352"/>
      <c r="M42" s="27" t="s">
        <v>387</v>
      </c>
      <c r="N42" s="24"/>
      <c r="O42" s="82">
        <v>5.64</v>
      </c>
      <c r="P42" s="109">
        <v>7</v>
      </c>
    </row>
    <row r="43" spans="2:16" ht="15" customHeight="1" x14ac:dyDescent="0.25">
      <c r="B43" s="375">
        <v>24</v>
      </c>
      <c r="C43" s="376"/>
      <c r="D43" s="351" t="s">
        <v>2466</v>
      </c>
      <c r="E43" s="352"/>
      <c r="F43" s="190" t="s">
        <v>2481</v>
      </c>
      <c r="G43" s="355">
        <v>4100109131</v>
      </c>
      <c r="H43" s="354"/>
      <c r="I43" s="391" t="s">
        <v>2467</v>
      </c>
      <c r="J43" s="370"/>
      <c r="K43" s="355" t="s">
        <v>53</v>
      </c>
      <c r="L43" s="352"/>
      <c r="M43" s="27" t="s">
        <v>387</v>
      </c>
      <c r="N43" s="24"/>
      <c r="O43" s="82">
        <v>5.64</v>
      </c>
      <c r="P43" s="109">
        <v>7</v>
      </c>
    </row>
    <row r="44" spans="2:16" ht="15" x14ac:dyDescent="0.25">
      <c r="B44" s="418" t="s">
        <v>56</v>
      </c>
      <c r="C44" s="409"/>
      <c r="D44" s="50"/>
      <c r="E44" s="61"/>
      <c r="F44" s="145"/>
      <c r="G44" s="50"/>
      <c r="H44" s="62"/>
      <c r="I44" s="63"/>
      <c r="J44" s="62"/>
      <c r="K44" s="50"/>
      <c r="L44" s="61"/>
      <c r="M44" s="8"/>
      <c r="N44" s="8"/>
      <c r="O44" s="170">
        <f>SUM(O45:O56)+14.64</f>
        <v>82.32</v>
      </c>
      <c r="P44" s="60"/>
    </row>
    <row r="45" spans="2:16" ht="15" customHeight="1" x14ac:dyDescent="0.25">
      <c r="B45" s="378">
        <v>25</v>
      </c>
      <c r="C45" s="379"/>
      <c r="D45" s="351" t="s">
        <v>2466</v>
      </c>
      <c r="E45" s="352"/>
      <c r="F45" s="190" t="s">
        <v>2481</v>
      </c>
      <c r="G45" s="355">
        <v>4100109131</v>
      </c>
      <c r="H45" s="354"/>
      <c r="I45" s="391" t="s">
        <v>2467</v>
      </c>
      <c r="J45" s="370"/>
      <c r="K45" s="355" t="s">
        <v>53</v>
      </c>
      <c r="L45" s="352"/>
      <c r="M45" s="27" t="s">
        <v>387</v>
      </c>
      <c r="N45" s="24"/>
      <c r="O45" s="82">
        <v>5.64</v>
      </c>
      <c r="P45" s="109">
        <v>7</v>
      </c>
    </row>
    <row r="46" spans="2:16" ht="15" customHeight="1" x14ac:dyDescent="0.25">
      <c r="B46" s="378">
        <v>26</v>
      </c>
      <c r="C46" s="379"/>
      <c r="D46" s="351" t="s">
        <v>2466</v>
      </c>
      <c r="E46" s="352"/>
      <c r="F46" s="190" t="s">
        <v>2481</v>
      </c>
      <c r="G46" s="355">
        <v>4100109131</v>
      </c>
      <c r="H46" s="354"/>
      <c r="I46" s="391" t="s">
        <v>2467</v>
      </c>
      <c r="J46" s="370"/>
      <c r="K46" s="355" t="s">
        <v>53</v>
      </c>
      <c r="L46" s="352"/>
      <c r="M46" s="27" t="s">
        <v>387</v>
      </c>
      <c r="N46" s="24"/>
      <c r="O46" s="82">
        <v>5.64</v>
      </c>
      <c r="P46" s="109">
        <v>7</v>
      </c>
    </row>
    <row r="47" spans="2:16" ht="15" customHeight="1" x14ac:dyDescent="0.25">
      <c r="B47" s="378">
        <v>27</v>
      </c>
      <c r="C47" s="379"/>
      <c r="D47" s="351" t="s">
        <v>2466</v>
      </c>
      <c r="E47" s="352"/>
      <c r="F47" s="190" t="s">
        <v>2481</v>
      </c>
      <c r="G47" s="355">
        <v>4100109131</v>
      </c>
      <c r="H47" s="354"/>
      <c r="I47" s="391" t="s">
        <v>2467</v>
      </c>
      <c r="J47" s="370"/>
      <c r="K47" s="355" t="s">
        <v>53</v>
      </c>
      <c r="L47" s="352"/>
      <c r="M47" s="27" t="s">
        <v>387</v>
      </c>
      <c r="N47" s="24"/>
      <c r="O47" s="82">
        <v>5.64</v>
      </c>
      <c r="P47" s="109">
        <v>7</v>
      </c>
    </row>
    <row r="48" spans="2:16" ht="15" customHeight="1" x14ac:dyDescent="0.25">
      <c r="B48" s="378">
        <v>28</v>
      </c>
      <c r="C48" s="379"/>
      <c r="D48" s="351" t="s">
        <v>2466</v>
      </c>
      <c r="E48" s="352"/>
      <c r="F48" s="190" t="s">
        <v>2481</v>
      </c>
      <c r="G48" s="355">
        <v>4100109131</v>
      </c>
      <c r="H48" s="354"/>
      <c r="I48" s="391" t="s">
        <v>2467</v>
      </c>
      <c r="J48" s="370"/>
      <c r="K48" s="355" t="s">
        <v>53</v>
      </c>
      <c r="L48" s="352"/>
      <c r="M48" s="27" t="s">
        <v>387</v>
      </c>
      <c r="N48" s="24"/>
      <c r="O48" s="82">
        <v>5.64</v>
      </c>
      <c r="P48" s="109">
        <v>7</v>
      </c>
    </row>
    <row r="49" spans="2:16" ht="15" customHeight="1" x14ac:dyDescent="0.25">
      <c r="B49" s="378">
        <v>29</v>
      </c>
      <c r="C49" s="379"/>
      <c r="D49" s="351" t="s">
        <v>2466</v>
      </c>
      <c r="E49" s="352"/>
      <c r="F49" s="190" t="s">
        <v>2481</v>
      </c>
      <c r="G49" s="355">
        <v>4100109131</v>
      </c>
      <c r="H49" s="354"/>
      <c r="I49" s="391" t="s">
        <v>2467</v>
      </c>
      <c r="J49" s="370"/>
      <c r="K49" s="355" t="s">
        <v>53</v>
      </c>
      <c r="L49" s="352"/>
      <c r="M49" s="27" t="s">
        <v>387</v>
      </c>
      <c r="N49" s="24"/>
      <c r="O49" s="82">
        <v>5.64</v>
      </c>
      <c r="P49" s="109">
        <v>7</v>
      </c>
    </row>
    <row r="50" spans="2:16" ht="15" customHeight="1" x14ac:dyDescent="0.25">
      <c r="B50" s="378">
        <v>30</v>
      </c>
      <c r="C50" s="379"/>
      <c r="D50" s="351" t="s">
        <v>2466</v>
      </c>
      <c r="E50" s="352"/>
      <c r="F50" s="190" t="s">
        <v>2481</v>
      </c>
      <c r="G50" s="355">
        <v>4100109131</v>
      </c>
      <c r="H50" s="354"/>
      <c r="I50" s="391" t="s">
        <v>2467</v>
      </c>
      <c r="J50" s="370"/>
      <c r="K50" s="355" t="s">
        <v>53</v>
      </c>
      <c r="L50" s="352"/>
      <c r="M50" s="27" t="s">
        <v>387</v>
      </c>
      <c r="N50" s="24"/>
      <c r="O50" s="82">
        <v>5.64</v>
      </c>
      <c r="P50" s="109">
        <v>7</v>
      </c>
    </row>
    <row r="51" spans="2:16" ht="15" customHeight="1" x14ac:dyDescent="0.25">
      <c r="B51" s="378">
        <v>31</v>
      </c>
      <c r="C51" s="379"/>
      <c r="D51" s="351" t="s">
        <v>2466</v>
      </c>
      <c r="E51" s="352"/>
      <c r="F51" s="190" t="s">
        <v>2481</v>
      </c>
      <c r="G51" s="355">
        <v>4100109131</v>
      </c>
      <c r="H51" s="354"/>
      <c r="I51" s="391" t="s">
        <v>2467</v>
      </c>
      <c r="J51" s="370"/>
      <c r="K51" s="355" t="s">
        <v>53</v>
      </c>
      <c r="L51" s="352"/>
      <c r="M51" s="27" t="s">
        <v>387</v>
      </c>
      <c r="N51" s="24"/>
      <c r="O51" s="82">
        <v>5.64</v>
      </c>
      <c r="P51" s="109">
        <v>7</v>
      </c>
    </row>
    <row r="52" spans="2:16" ht="15" customHeight="1" x14ac:dyDescent="0.25">
      <c r="B52" s="378">
        <v>32</v>
      </c>
      <c r="C52" s="379"/>
      <c r="D52" s="351" t="s">
        <v>2466</v>
      </c>
      <c r="E52" s="352"/>
      <c r="F52" s="190" t="s">
        <v>2481</v>
      </c>
      <c r="G52" s="355">
        <v>4100109131</v>
      </c>
      <c r="H52" s="354"/>
      <c r="I52" s="391" t="s">
        <v>2467</v>
      </c>
      <c r="J52" s="370"/>
      <c r="K52" s="355" t="s">
        <v>53</v>
      </c>
      <c r="L52" s="352"/>
      <c r="M52" s="27" t="s">
        <v>387</v>
      </c>
      <c r="N52" s="24"/>
      <c r="O52" s="82">
        <v>5.64</v>
      </c>
      <c r="P52" s="109">
        <v>7</v>
      </c>
    </row>
    <row r="53" spans="2:16" ht="15" customHeight="1" x14ac:dyDescent="0.25">
      <c r="B53" s="378">
        <v>33</v>
      </c>
      <c r="C53" s="379"/>
      <c r="D53" s="351" t="s">
        <v>2466</v>
      </c>
      <c r="E53" s="352"/>
      <c r="F53" s="190" t="s">
        <v>2481</v>
      </c>
      <c r="G53" s="355">
        <v>4100109131</v>
      </c>
      <c r="H53" s="354"/>
      <c r="I53" s="391" t="s">
        <v>2467</v>
      </c>
      <c r="J53" s="370"/>
      <c r="K53" s="355" t="s">
        <v>53</v>
      </c>
      <c r="L53" s="352"/>
      <c r="M53" s="27" t="s">
        <v>387</v>
      </c>
      <c r="N53" s="24"/>
      <c r="O53" s="82">
        <v>5.64</v>
      </c>
      <c r="P53" s="109">
        <v>7</v>
      </c>
    </row>
    <row r="54" spans="2:16" ht="15" customHeight="1" x14ac:dyDescent="0.25">
      <c r="B54" s="378">
        <v>34</v>
      </c>
      <c r="C54" s="379"/>
      <c r="D54" s="351" t="s">
        <v>2466</v>
      </c>
      <c r="E54" s="352"/>
      <c r="F54" s="190" t="s">
        <v>2481</v>
      </c>
      <c r="G54" s="355">
        <v>4100109131</v>
      </c>
      <c r="H54" s="354"/>
      <c r="I54" s="391" t="s">
        <v>2467</v>
      </c>
      <c r="J54" s="370"/>
      <c r="K54" s="355" t="s">
        <v>53</v>
      </c>
      <c r="L54" s="352"/>
      <c r="M54" s="27" t="s">
        <v>387</v>
      </c>
      <c r="N54" s="24"/>
      <c r="O54" s="82">
        <v>5.64</v>
      </c>
      <c r="P54" s="109">
        <v>7</v>
      </c>
    </row>
    <row r="55" spans="2:16" ht="15" customHeight="1" x14ac:dyDescent="0.25">
      <c r="B55" s="378">
        <v>35</v>
      </c>
      <c r="C55" s="379"/>
      <c r="D55" s="351" t="s">
        <v>2466</v>
      </c>
      <c r="E55" s="352"/>
      <c r="F55" s="190" t="s">
        <v>2481</v>
      </c>
      <c r="G55" s="355">
        <v>4100109131</v>
      </c>
      <c r="H55" s="354"/>
      <c r="I55" s="391" t="s">
        <v>2467</v>
      </c>
      <c r="J55" s="370"/>
      <c r="K55" s="355" t="s">
        <v>53</v>
      </c>
      <c r="L55" s="352"/>
      <c r="M55" s="27" t="s">
        <v>387</v>
      </c>
      <c r="N55" s="24"/>
      <c r="O55" s="82">
        <v>5.64</v>
      </c>
      <c r="P55" s="109">
        <v>7</v>
      </c>
    </row>
    <row r="56" spans="2:16" ht="15" customHeight="1" x14ac:dyDescent="0.25">
      <c r="B56" s="375">
        <v>36</v>
      </c>
      <c r="C56" s="376"/>
      <c r="D56" s="351" t="s">
        <v>2466</v>
      </c>
      <c r="E56" s="352"/>
      <c r="F56" s="190" t="s">
        <v>2481</v>
      </c>
      <c r="G56" s="355">
        <v>4100109131</v>
      </c>
      <c r="H56" s="354"/>
      <c r="I56" s="391" t="s">
        <v>2467</v>
      </c>
      <c r="J56" s="370"/>
      <c r="K56" s="355" t="s">
        <v>53</v>
      </c>
      <c r="L56" s="352"/>
      <c r="M56" s="27" t="s">
        <v>387</v>
      </c>
      <c r="N56" s="24"/>
      <c r="O56" s="82">
        <v>5.64</v>
      </c>
      <c r="P56" s="109">
        <v>7</v>
      </c>
    </row>
    <row r="57" spans="2:16" ht="15" x14ac:dyDescent="0.25">
      <c r="B57" s="418" t="s">
        <v>57</v>
      </c>
      <c r="C57" s="409"/>
      <c r="D57" s="50"/>
      <c r="E57" s="61"/>
      <c r="F57" s="145"/>
      <c r="G57" s="50"/>
      <c r="H57" s="62"/>
      <c r="I57" s="63"/>
      <c r="J57" s="62"/>
      <c r="K57" s="50"/>
      <c r="L57" s="61"/>
      <c r="M57" s="8"/>
      <c r="N57" s="8"/>
      <c r="O57" s="170">
        <f>SUM(O58:O69)+11.56</f>
        <v>79.239999999999995</v>
      </c>
      <c r="P57" s="60"/>
    </row>
    <row r="58" spans="2:16" ht="15" customHeight="1" x14ac:dyDescent="0.25">
      <c r="B58" s="378">
        <v>37</v>
      </c>
      <c r="C58" s="379"/>
      <c r="D58" s="351" t="s">
        <v>2466</v>
      </c>
      <c r="E58" s="352"/>
      <c r="F58" s="190" t="s">
        <v>2481</v>
      </c>
      <c r="G58" s="355">
        <v>4100109131</v>
      </c>
      <c r="H58" s="354"/>
      <c r="I58" s="391" t="s">
        <v>2467</v>
      </c>
      <c r="J58" s="370"/>
      <c r="K58" s="355" t="s">
        <v>53</v>
      </c>
      <c r="L58" s="352"/>
      <c r="M58" s="27" t="s">
        <v>387</v>
      </c>
      <c r="N58" s="24"/>
      <c r="O58" s="82">
        <v>5.64</v>
      </c>
      <c r="P58" s="109">
        <v>7</v>
      </c>
    </row>
    <row r="59" spans="2:16" ht="15" customHeight="1" x14ac:dyDescent="0.25">
      <c r="B59" s="378">
        <v>38</v>
      </c>
      <c r="C59" s="379"/>
      <c r="D59" s="351" t="s">
        <v>2466</v>
      </c>
      <c r="E59" s="352"/>
      <c r="F59" s="190" t="s">
        <v>2481</v>
      </c>
      <c r="G59" s="355">
        <v>4100109131</v>
      </c>
      <c r="H59" s="354"/>
      <c r="I59" s="391" t="s">
        <v>2467</v>
      </c>
      <c r="J59" s="370"/>
      <c r="K59" s="355" t="s">
        <v>53</v>
      </c>
      <c r="L59" s="352"/>
      <c r="M59" s="27" t="s">
        <v>387</v>
      </c>
      <c r="N59" s="24"/>
      <c r="O59" s="82">
        <v>5.64</v>
      </c>
      <c r="P59" s="109">
        <v>7</v>
      </c>
    </row>
    <row r="60" spans="2:16" ht="15" customHeight="1" x14ac:dyDescent="0.25">
      <c r="B60" s="378">
        <v>39</v>
      </c>
      <c r="C60" s="379"/>
      <c r="D60" s="351" t="s">
        <v>2466</v>
      </c>
      <c r="E60" s="352"/>
      <c r="F60" s="190" t="s">
        <v>2481</v>
      </c>
      <c r="G60" s="355">
        <v>4100109131</v>
      </c>
      <c r="H60" s="354"/>
      <c r="I60" s="391" t="s">
        <v>2467</v>
      </c>
      <c r="J60" s="370"/>
      <c r="K60" s="355" t="s">
        <v>53</v>
      </c>
      <c r="L60" s="352"/>
      <c r="M60" s="27" t="s">
        <v>387</v>
      </c>
      <c r="N60" s="24"/>
      <c r="O60" s="82">
        <v>5.64</v>
      </c>
      <c r="P60" s="109">
        <v>7</v>
      </c>
    </row>
    <row r="61" spans="2:16" ht="15" customHeight="1" x14ac:dyDescent="0.25">
      <c r="B61" s="378">
        <v>40</v>
      </c>
      <c r="C61" s="379"/>
      <c r="D61" s="351" t="s">
        <v>2466</v>
      </c>
      <c r="E61" s="352"/>
      <c r="F61" s="190" t="s">
        <v>2481</v>
      </c>
      <c r="G61" s="355">
        <v>4100109131</v>
      </c>
      <c r="H61" s="354"/>
      <c r="I61" s="391" t="s">
        <v>2467</v>
      </c>
      <c r="J61" s="370"/>
      <c r="K61" s="355" t="s">
        <v>53</v>
      </c>
      <c r="L61" s="352"/>
      <c r="M61" s="27" t="s">
        <v>387</v>
      </c>
      <c r="N61" s="24"/>
      <c r="O61" s="82">
        <v>5.64</v>
      </c>
      <c r="P61" s="109">
        <v>7</v>
      </c>
    </row>
    <row r="62" spans="2:16" ht="15" customHeight="1" x14ac:dyDescent="0.25">
      <c r="B62" s="378">
        <v>41</v>
      </c>
      <c r="C62" s="379"/>
      <c r="D62" s="351" t="s">
        <v>2466</v>
      </c>
      <c r="E62" s="352"/>
      <c r="F62" s="190" t="s">
        <v>2481</v>
      </c>
      <c r="G62" s="355">
        <v>4100109131</v>
      </c>
      <c r="H62" s="354"/>
      <c r="I62" s="391" t="s">
        <v>2467</v>
      </c>
      <c r="J62" s="370"/>
      <c r="K62" s="355" t="s">
        <v>53</v>
      </c>
      <c r="L62" s="352"/>
      <c r="M62" s="27" t="s">
        <v>387</v>
      </c>
      <c r="N62" s="24"/>
      <c r="O62" s="82">
        <v>5.64</v>
      </c>
      <c r="P62" s="109">
        <v>7</v>
      </c>
    </row>
    <row r="63" spans="2:16" ht="15" customHeight="1" x14ac:dyDescent="0.25">
      <c r="B63" s="378">
        <v>42</v>
      </c>
      <c r="C63" s="379"/>
      <c r="D63" s="351" t="s">
        <v>2466</v>
      </c>
      <c r="E63" s="352"/>
      <c r="F63" s="190" t="s">
        <v>2481</v>
      </c>
      <c r="G63" s="355">
        <v>4100109131</v>
      </c>
      <c r="H63" s="354"/>
      <c r="I63" s="391" t="s">
        <v>2467</v>
      </c>
      <c r="J63" s="370"/>
      <c r="K63" s="355" t="s">
        <v>53</v>
      </c>
      <c r="L63" s="352"/>
      <c r="M63" s="27" t="s">
        <v>387</v>
      </c>
      <c r="N63" s="24"/>
      <c r="O63" s="82">
        <v>5.64</v>
      </c>
      <c r="P63" s="109">
        <v>7</v>
      </c>
    </row>
    <row r="64" spans="2:16" ht="15" customHeight="1" x14ac:dyDescent="0.25">
      <c r="B64" s="378">
        <v>43</v>
      </c>
      <c r="C64" s="379"/>
      <c r="D64" s="351" t="s">
        <v>2466</v>
      </c>
      <c r="E64" s="352"/>
      <c r="F64" s="190" t="s">
        <v>2481</v>
      </c>
      <c r="G64" s="355">
        <v>4100109131</v>
      </c>
      <c r="H64" s="354"/>
      <c r="I64" s="391" t="s">
        <v>2467</v>
      </c>
      <c r="J64" s="370"/>
      <c r="K64" s="355" t="s">
        <v>53</v>
      </c>
      <c r="L64" s="352"/>
      <c r="M64" s="27" t="s">
        <v>387</v>
      </c>
      <c r="N64" s="24"/>
      <c r="O64" s="82">
        <v>5.64</v>
      </c>
      <c r="P64" s="109">
        <v>7</v>
      </c>
    </row>
    <row r="65" spans="2:16" ht="15" customHeight="1" x14ac:dyDescent="0.25">
      <c r="B65" s="378">
        <v>44</v>
      </c>
      <c r="C65" s="379"/>
      <c r="D65" s="351" t="s">
        <v>2466</v>
      </c>
      <c r="E65" s="352"/>
      <c r="F65" s="190" t="s">
        <v>2481</v>
      </c>
      <c r="G65" s="355">
        <v>4100109131</v>
      </c>
      <c r="H65" s="354"/>
      <c r="I65" s="391" t="s">
        <v>2467</v>
      </c>
      <c r="J65" s="370"/>
      <c r="K65" s="355" t="s">
        <v>53</v>
      </c>
      <c r="L65" s="352"/>
      <c r="M65" s="27" t="s">
        <v>387</v>
      </c>
      <c r="N65" s="24"/>
      <c r="O65" s="82">
        <v>5.64</v>
      </c>
      <c r="P65" s="109">
        <v>7</v>
      </c>
    </row>
    <row r="66" spans="2:16" ht="15" customHeight="1" x14ac:dyDescent="0.25">
      <c r="B66" s="378">
        <v>45</v>
      </c>
      <c r="C66" s="379"/>
      <c r="D66" s="351" t="s">
        <v>2466</v>
      </c>
      <c r="E66" s="352"/>
      <c r="F66" s="190" t="s">
        <v>2481</v>
      </c>
      <c r="G66" s="355">
        <v>4100109131</v>
      </c>
      <c r="H66" s="354"/>
      <c r="I66" s="391" t="s">
        <v>2467</v>
      </c>
      <c r="J66" s="370"/>
      <c r="K66" s="355" t="s">
        <v>53</v>
      </c>
      <c r="L66" s="352"/>
      <c r="M66" s="27" t="s">
        <v>387</v>
      </c>
      <c r="N66" s="24"/>
      <c r="O66" s="82">
        <v>5.64</v>
      </c>
      <c r="P66" s="109">
        <v>7</v>
      </c>
    </row>
    <row r="67" spans="2:16" ht="15" customHeight="1" x14ac:dyDescent="0.25">
      <c r="B67" s="378">
        <v>46</v>
      </c>
      <c r="C67" s="379"/>
      <c r="D67" s="351" t="s">
        <v>2466</v>
      </c>
      <c r="E67" s="352"/>
      <c r="F67" s="190" t="s">
        <v>2481</v>
      </c>
      <c r="G67" s="355">
        <v>4100109131</v>
      </c>
      <c r="H67" s="354"/>
      <c r="I67" s="391" t="s">
        <v>2467</v>
      </c>
      <c r="J67" s="370"/>
      <c r="K67" s="355" t="s">
        <v>53</v>
      </c>
      <c r="L67" s="352"/>
      <c r="M67" s="27" t="s">
        <v>387</v>
      </c>
      <c r="N67" s="24"/>
      <c r="O67" s="82">
        <v>5.64</v>
      </c>
      <c r="P67" s="109">
        <v>7</v>
      </c>
    </row>
    <row r="68" spans="2:16" ht="15" customHeight="1" x14ac:dyDescent="0.25">
      <c r="B68" s="378">
        <v>47</v>
      </c>
      <c r="C68" s="379"/>
      <c r="D68" s="351" t="s">
        <v>2466</v>
      </c>
      <c r="E68" s="352"/>
      <c r="F68" s="190" t="s">
        <v>2481</v>
      </c>
      <c r="G68" s="355">
        <v>4100109131</v>
      </c>
      <c r="H68" s="354"/>
      <c r="I68" s="391" t="s">
        <v>2467</v>
      </c>
      <c r="J68" s="370"/>
      <c r="K68" s="355" t="s">
        <v>53</v>
      </c>
      <c r="L68" s="352"/>
      <c r="M68" s="27" t="s">
        <v>387</v>
      </c>
      <c r="N68" s="24"/>
      <c r="O68" s="82">
        <v>5.64</v>
      </c>
      <c r="P68" s="109">
        <v>7</v>
      </c>
    </row>
    <row r="69" spans="2:16" ht="15" customHeight="1" x14ac:dyDescent="0.25">
      <c r="B69" s="375">
        <v>48</v>
      </c>
      <c r="C69" s="376"/>
      <c r="D69" s="351" t="s">
        <v>2466</v>
      </c>
      <c r="E69" s="352"/>
      <c r="F69" s="190" t="s">
        <v>2481</v>
      </c>
      <c r="G69" s="355">
        <v>4100109131</v>
      </c>
      <c r="H69" s="354"/>
      <c r="I69" s="391" t="s">
        <v>2467</v>
      </c>
      <c r="J69" s="370"/>
      <c r="K69" s="355" t="s">
        <v>53</v>
      </c>
      <c r="L69" s="352"/>
      <c r="M69" s="27" t="s">
        <v>387</v>
      </c>
      <c r="N69" s="24"/>
      <c r="O69" s="82">
        <v>5.64</v>
      </c>
      <c r="P69" s="109">
        <v>7</v>
      </c>
    </row>
    <row r="70" spans="2:16" ht="15" x14ac:dyDescent="0.25">
      <c r="B70" s="418" t="s">
        <v>103</v>
      </c>
      <c r="C70" s="409"/>
      <c r="D70" s="50"/>
      <c r="E70" s="61"/>
      <c r="F70" s="145"/>
      <c r="G70" s="50"/>
      <c r="H70" s="62"/>
      <c r="I70" s="63"/>
      <c r="J70" s="62"/>
      <c r="K70" s="50"/>
      <c r="L70" s="61"/>
      <c r="M70" s="8"/>
      <c r="N70" s="8"/>
      <c r="O70" s="170">
        <f>SUM(O71:O82)+6.24</f>
        <v>73.259999999999991</v>
      </c>
      <c r="P70" s="60"/>
    </row>
    <row r="71" spans="2:16" ht="15" customHeight="1" x14ac:dyDescent="0.25">
      <c r="B71" s="378">
        <v>49</v>
      </c>
      <c r="C71" s="379"/>
      <c r="D71" s="351" t="s">
        <v>2466</v>
      </c>
      <c r="E71" s="352"/>
      <c r="F71" s="190" t="s">
        <v>2481</v>
      </c>
      <c r="G71" s="355">
        <v>4100109131</v>
      </c>
      <c r="H71" s="354"/>
      <c r="I71" s="391" t="s">
        <v>2467</v>
      </c>
      <c r="J71" s="370"/>
      <c r="K71" s="355" t="s">
        <v>53</v>
      </c>
      <c r="L71" s="352"/>
      <c r="M71" s="27" t="s">
        <v>387</v>
      </c>
      <c r="N71" s="24"/>
      <c r="O71" s="82">
        <v>5.64</v>
      </c>
      <c r="P71" s="109">
        <v>7</v>
      </c>
    </row>
    <row r="72" spans="2:16" ht="15" customHeight="1" x14ac:dyDescent="0.25">
      <c r="B72" s="378">
        <v>50</v>
      </c>
      <c r="C72" s="379"/>
      <c r="D72" s="351" t="s">
        <v>2466</v>
      </c>
      <c r="E72" s="352"/>
      <c r="F72" s="190" t="s">
        <v>2481</v>
      </c>
      <c r="G72" s="355">
        <v>4100109131</v>
      </c>
      <c r="H72" s="354"/>
      <c r="I72" s="391" t="s">
        <v>2467</v>
      </c>
      <c r="J72" s="370"/>
      <c r="K72" s="355" t="s">
        <v>53</v>
      </c>
      <c r="L72" s="352"/>
      <c r="M72" s="27" t="s">
        <v>387</v>
      </c>
      <c r="N72" s="24"/>
      <c r="O72" s="82">
        <v>5.64</v>
      </c>
      <c r="P72" s="109">
        <v>7</v>
      </c>
    </row>
    <row r="73" spans="2:16" ht="15" customHeight="1" x14ac:dyDescent="0.25">
      <c r="B73" s="378">
        <v>51</v>
      </c>
      <c r="C73" s="379"/>
      <c r="D73" s="351" t="s">
        <v>2466</v>
      </c>
      <c r="E73" s="352"/>
      <c r="F73" s="190" t="s">
        <v>2481</v>
      </c>
      <c r="G73" s="355">
        <v>4100109131</v>
      </c>
      <c r="H73" s="354"/>
      <c r="I73" s="391" t="s">
        <v>2467</v>
      </c>
      <c r="J73" s="370"/>
      <c r="K73" s="355" t="s">
        <v>53</v>
      </c>
      <c r="L73" s="352"/>
      <c r="M73" s="27" t="s">
        <v>387</v>
      </c>
      <c r="N73" s="24"/>
      <c r="O73" s="82">
        <v>5.64</v>
      </c>
      <c r="P73" s="109">
        <v>7</v>
      </c>
    </row>
    <row r="74" spans="2:16" ht="15" customHeight="1" x14ac:dyDescent="0.25">
      <c r="B74" s="378">
        <v>52</v>
      </c>
      <c r="C74" s="379"/>
      <c r="D74" s="351" t="s">
        <v>2466</v>
      </c>
      <c r="E74" s="352"/>
      <c r="F74" s="190" t="s">
        <v>2481</v>
      </c>
      <c r="G74" s="355">
        <v>4100109131</v>
      </c>
      <c r="H74" s="354"/>
      <c r="I74" s="391" t="s">
        <v>2467</v>
      </c>
      <c r="J74" s="370"/>
      <c r="K74" s="355" t="s">
        <v>53</v>
      </c>
      <c r="L74" s="352"/>
      <c r="M74" s="27" t="s">
        <v>387</v>
      </c>
      <c r="N74" s="24"/>
      <c r="O74" s="82">
        <v>5.64</v>
      </c>
      <c r="P74" s="109">
        <v>7</v>
      </c>
    </row>
    <row r="75" spans="2:16" ht="15" customHeight="1" x14ac:dyDescent="0.25">
      <c r="B75" s="378">
        <v>53</v>
      </c>
      <c r="C75" s="379"/>
      <c r="D75" s="351" t="s">
        <v>2466</v>
      </c>
      <c r="E75" s="352"/>
      <c r="F75" s="190" t="s">
        <v>2481</v>
      </c>
      <c r="G75" s="355">
        <v>4100109131</v>
      </c>
      <c r="H75" s="354"/>
      <c r="I75" s="391" t="s">
        <v>2467</v>
      </c>
      <c r="J75" s="370"/>
      <c r="K75" s="355" t="s">
        <v>53</v>
      </c>
      <c r="L75" s="352"/>
      <c r="M75" s="27" t="s">
        <v>387</v>
      </c>
      <c r="N75" s="24"/>
      <c r="O75" s="82">
        <v>5.64</v>
      </c>
      <c r="P75" s="109">
        <v>7</v>
      </c>
    </row>
    <row r="76" spans="2:16" ht="15" customHeight="1" x14ac:dyDescent="0.25">
      <c r="B76" s="378">
        <v>54</v>
      </c>
      <c r="C76" s="379"/>
      <c r="D76" s="351" t="s">
        <v>2466</v>
      </c>
      <c r="E76" s="352"/>
      <c r="F76" s="190" t="s">
        <v>2481</v>
      </c>
      <c r="G76" s="355">
        <v>4100109131</v>
      </c>
      <c r="H76" s="354"/>
      <c r="I76" s="391" t="s">
        <v>2467</v>
      </c>
      <c r="J76" s="370"/>
      <c r="K76" s="355" t="s">
        <v>53</v>
      </c>
      <c r="L76" s="352"/>
      <c r="M76" s="27" t="s">
        <v>387</v>
      </c>
      <c r="N76" s="24"/>
      <c r="O76" s="82">
        <v>5.64</v>
      </c>
      <c r="P76" s="109">
        <v>7</v>
      </c>
    </row>
    <row r="77" spans="2:16" ht="15" customHeight="1" x14ac:dyDescent="0.25">
      <c r="B77" s="378">
        <v>55</v>
      </c>
      <c r="C77" s="379"/>
      <c r="D77" s="351" t="s">
        <v>2466</v>
      </c>
      <c r="E77" s="352"/>
      <c r="F77" s="190" t="s">
        <v>2481</v>
      </c>
      <c r="G77" s="355">
        <v>4100109131</v>
      </c>
      <c r="H77" s="354"/>
      <c r="I77" s="391" t="s">
        <v>2467</v>
      </c>
      <c r="J77" s="370"/>
      <c r="K77" s="355" t="s">
        <v>53</v>
      </c>
      <c r="L77" s="352"/>
      <c r="M77" s="27" t="s">
        <v>387</v>
      </c>
      <c r="N77" s="24"/>
      <c r="O77" s="82">
        <v>5.64</v>
      </c>
      <c r="P77" s="109">
        <v>7</v>
      </c>
    </row>
    <row r="78" spans="2:16" ht="15" customHeight="1" x14ac:dyDescent="0.25">
      <c r="B78" s="378">
        <v>56</v>
      </c>
      <c r="C78" s="379"/>
      <c r="D78" s="351" t="s">
        <v>2466</v>
      </c>
      <c r="E78" s="352"/>
      <c r="F78" s="190" t="s">
        <v>2481</v>
      </c>
      <c r="G78" s="355">
        <v>4100109131</v>
      </c>
      <c r="H78" s="354"/>
      <c r="I78" s="391" t="s">
        <v>2467</v>
      </c>
      <c r="J78" s="370"/>
      <c r="K78" s="355" t="s">
        <v>53</v>
      </c>
      <c r="L78" s="352"/>
      <c r="M78" s="27" t="s">
        <v>387</v>
      </c>
      <c r="N78" s="24"/>
      <c r="O78" s="82">
        <v>5.64</v>
      </c>
      <c r="P78" s="109">
        <v>7</v>
      </c>
    </row>
    <row r="79" spans="2:16" ht="15" customHeight="1" x14ac:dyDescent="0.25">
      <c r="B79" s="378">
        <v>57</v>
      </c>
      <c r="C79" s="379"/>
      <c r="D79" s="351" t="s">
        <v>2466</v>
      </c>
      <c r="E79" s="352"/>
      <c r="F79" s="190" t="s">
        <v>2481</v>
      </c>
      <c r="G79" s="355">
        <v>4100109131</v>
      </c>
      <c r="H79" s="354"/>
      <c r="I79" s="391" t="s">
        <v>2467</v>
      </c>
      <c r="J79" s="370"/>
      <c r="K79" s="355" t="s">
        <v>53</v>
      </c>
      <c r="L79" s="352"/>
      <c r="M79" s="27" t="s">
        <v>387</v>
      </c>
      <c r="N79" s="24"/>
      <c r="O79" s="82">
        <v>5.64</v>
      </c>
      <c r="P79" s="109">
        <v>7</v>
      </c>
    </row>
    <row r="80" spans="2:16" ht="15" customHeight="1" x14ac:dyDescent="0.25">
      <c r="B80" s="378">
        <v>58</v>
      </c>
      <c r="C80" s="379"/>
      <c r="D80" s="351" t="s">
        <v>2466</v>
      </c>
      <c r="E80" s="352"/>
      <c r="F80" s="190" t="s">
        <v>2481</v>
      </c>
      <c r="G80" s="355">
        <v>4100109131</v>
      </c>
      <c r="H80" s="354"/>
      <c r="I80" s="391" t="s">
        <v>2467</v>
      </c>
      <c r="J80" s="370"/>
      <c r="K80" s="355" t="s">
        <v>53</v>
      </c>
      <c r="L80" s="352"/>
      <c r="M80" s="27" t="s">
        <v>387</v>
      </c>
      <c r="N80" s="24"/>
      <c r="O80" s="82">
        <v>5.64</v>
      </c>
      <c r="P80" s="109">
        <v>7</v>
      </c>
    </row>
    <row r="81" spans="2:16" ht="15" customHeight="1" x14ac:dyDescent="0.25">
      <c r="B81" s="378">
        <v>59</v>
      </c>
      <c r="C81" s="379"/>
      <c r="D81" s="351" t="s">
        <v>2466</v>
      </c>
      <c r="E81" s="352"/>
      <c r="F81" s="190" t="s">
        <v>2481</v>
      </c>
      <c r="G81" s="355">
        <v>4100109131</v>
      </c>
      <c r="H81" s="354"/>
      <c r="I81" s="391" t="s">
        <v>2467</v>
      </c>
      <c r="J81" s="370"/>
      <c r="K81" s="355" t="s">
        <v>53</v>
      </c>
      <c r="L81" s="352"/>
      <c r="M81" s="27" t="s">
        <v>387</v>
      </c>
      <c r="N81" s="24"/>
      <c r="O81" s="82">
        <v>5.64</v>
      </c>
      <c r="P81" s="109">
        <v>7</v>
      </c>
    </row>
    <row r="82" spans="2:16" ht="15" customHeight="1" x14ac:dyDescent="0.25">
      <c r="B82" s="378">
        <v>60</v>
      </c>
      <c r="C82" s="379"/>
      <c r="D82" s="351" t="s">
        <v>2466</v>
      </c>
      <c r="E82" s="352"/>
      <c r="F82" s="190" t="s">
        <v>2481</v>
      </c>
      <c r="G82" s="355">
        <v>4100109134</v>
      </c>
      <c r="H82" s="354"/>
      <c r="I82" s="391" t="s">
        <v>2467</v>
      </c>
      <c r="J82" s="370"/>
      <c r="K82" s="355" t="s">
        <v>2371</v>
      </c>
      <c r="L82" s="352"/>
      <c r="M82" s="27" t="s">
        <v>387</v>
      </c>
      <c r="N82" s="24"/>
      <c r="O82" s="82">
        <v>4.9800000000000004</v>
      </c>
      <c r="P82" s="109">
        <v>6</v>
      </c>
    </row>
    <row r="83" spans="2:16" ht="15" x14ac:dyDescent="0.25">
      <c r="B83" s="418" t="s">
        <v>164</v>
      </c>
      <c r="C83" s="409"/>
      <c r="D83" s="50"/>
      <c r="E83" s="61"/>
      <c r="F83" s="145"/>
      <c r="G83" s="50"/>
      <c r="H83" s="62"/>
      <c r="I83" s="63"/>
      <c r="J83" s="62"/>
      <c r="K83" s="50"/>
      <c r="L83" s="61"/>
      <c r="M83" s="8"/>
      <c r="N83" s="8"/>
      <c r="O83" s="170">
        <f>SUM(O84:O96)+6.34</f>
        <v>71.790000000000006</v>
      </c>
      <c r="P83" s="60"/>
    </row>
    <row r="84" spans="2:16" ht="15" customHeight="1" x14ac:dyDescent="0.25">
      <c r="B84" s="378">
        <v>61</v>
      </c>
      <c r="C84" s="379"/>
      <c r="D84" s="351" t="s">
        <v>2466</v>
      </c>
      <c r="E84" s="352"/>
      <c r="F84" s="190" t="s">
        <v>2488</v>
      </c>
      <c r="G84" s="355">
        <v>4100109098</v>
      </c>
      <c r="H84" s="354"/>
      <c r="I84" s="391" t="s">
        <v>2467</v>
      </c>
      <c r="J84" s="370"/>
      <c r="K84" s="355" t="s">
        <v>1735</v>
      </c>
      <c r="L84" s="352"/>
      <c r="M84" s="27" t="s">
        <v>387</v>
      </c>
      <c r="N84" s="24"/>
      <c r="O84" s="82">
        <v>4.42</v>
      </c>
      <c r="P84" s="109">
        <v>5</v>
      </c>
    </row>
    <row r="85" spans="2:16" ht="15" customHeight="1" x14ac:dyDescent="0.25">
      <c r="B85" s="375">
        <v>62</v>
      </c>
      <c r="C85" s="376"/>
      <c r="D85" s="351" t="s">
        <v>2466</v>
      </c>
      <c r="E85" s="352"/>
      <c r="F85" s="190" t="s">
        <v>2481</v>
      </c>
      <c r="G85" s="355">
        <v>4100109134</v>
      </c>
      <c r="H85" s="354"/>
      <c r="I85" s="391" t="s">
        <v>2467</v>
      </c>
      <c r="J85" s="370"/>
      <c r="K85" s="355" t="s">
        <v>2371</v>
      </c>
      <c r="L85" s="352"/>
      <c r="M85" s="27" t="s">
        <v>2373</v>
      </c>
      <c r="N85" s="24"/>
      <c r="O85" s="81">
        <v>5.08</v>
      </c>
      <c r="P85" s="109">
        <v>6</v>
      </c>
    </row>
    <row r="86" spans="2:16" ht="15" customHeight="1" x14ac:dyDescent="0.25">
      <c r="B86" s="378">
        <v>63</v>
      </c>
      <c r="C86" s="379"/>
      <c r="D86" s="351" t="s">
        <v>2466</v>
      </c>
      <c r="E86" s="352"/>
      <c r="F86" s="190" t="s">
        <v>2481</v>
      </c>
      <c r="G86" s="355">
        <v>4100109133</v>
      </c>
      <c r="H86" s="354"/>
      <c r="I86" s="391" t="s">
        <v>2467</v>
      </c>
      <c r="J86" s="370"/>
      <c r="K86" s="355" t="s">
        <v>1778</v>
      </c>
      <c r="L86" s="352"/>
      <c r="M86" s="27" t="s">
        <v>2373</v>
      </c>
      <c r="N86" s="24"/>
      <c r="O86" s="82">
        <v>5.59</v>
      </c>
      <c r="P86" s="109">
        <v>7</v>
      </c>
    </row>
    <row r="87" spans="2:16" ht="15" customHeight="1" x14ac:dyDescent="0.25">
      <c r="B87" s="378">
        <v>64</v>
      </c>
      <c r="C87" s="379"/>
      <c r="D87" s="351" t="s">
        <v>2466</v>
      </c>
      <c r="E87" s="352"/>
      <c r="F87" s="190" t="s">
        <v>2481</v>
      </c>
      <c r="G87" s="355">
        <v>4100109133</v>
      </c>
      <c r="H87" s="354"/>
      <c r="I87" s="391" t="s">
        <v>2467</v>
      </c>
      <c r="J87" s="370"/>
      <c r="K87" s="355" t="s">
        <v>1778</v>
      </c>
      <c r="L87" s="352"/>
      <c r="M87" s="27" t="s">
        <v>2373</v>
      </c>
      <c r="N87" s="24"/>
      <c r="O87" s="82">
        <v>5.56</v>
      </c>
      <c r="P87" s="109">
        <v>3</v>
      </c>
    </row>
    <row r="88" spans="2:16" ht="15" customHeight="1" x14ac:dyDescent="0.25">
      <c r="B88" s="365"/>
      <c r="C88" s="366"/>
      <c r="D88" s="351" t="s">
        <v>2466</v>
      </c>
      <c r="E88" s="352"/>
      <c r="F88" s="190" t="s">
        <v>2488</v>
      </c>
      <c r="G88" s="355">
        <v>4100109098</v>
      </c>
      <c r="H88" s="354"/>
      <c r="I88" s="391" t="s">
        <v>2467</v>
      </c>
      <c r="J88" s="370"/>
      <c r="K88" s="355" t="s">
        <v>1735</v>
      </c>
      <c r="L88" s="352"/>
      <c r="M88" s="27" t="s">
        <v>2373</v>
      </c>
      <c r="N88" s="24"/>
      <c r="O88" s="84"/>
      <c r="P88" s="109">
        <v>4</v>
      </c>
    </row>
    <row r="89" spans="2:16" ht="15" customHeight="1" x14ac:dyDescent="0.25">
      <c r="B89" s="375">
        <v>65</v>
      </c>
      <c r="C89" s="376"/>
      <c r="D89" s="351" t="s">
        <v>2466</v>
      </c>
      <c r="E89" s="352"/>
      <c r="F89" s="190" t="s">
        <v>2481</v>
      </c>
      <c r="G89" s="355">
        <v>4100109131</v>
      </c>
      <c r="H89" s="354"/>
      <c r="I89" s="391" t="s">
        <v>2467</v>
      </c>
      <c r="J89" s="370"/>
      <c r="K89" s="355" t="s">
        <v>53</v>
      </c>
      <c r="L89" s="352"/>
      <c r="M89" s="27" t="s">
        <v>2373</v>
      </c>
      <c r="N89" s="24"/>
      <c r="O89" s="81">
        <v>5.6</v>
      </c>
      <c r="P89" s="109">
        <v>7</v>
      </c>
    </row>
    <row r="90" spans="2:16" ht="15" customHeight="1" x14ac:dyDescent="0.25">
      <c r="B90" s="375">
        <v>66</v>
      </c>
      <c r="C90" s="376"/>
      <c r="D90" s="351" t="s">
        <v>2466</v>
      </c>
      <c r="E90" s="352"/>
      <c r="F90" s="190" t="s">
        <v>2481</v>
      </c>
      <c r="G90" s="355">
        <v>4100109131</v>
      </c>
      <c r="H90" s="354"/>
      <c r="I90" s="391" t="s">
        <v>2467</v>
      </c>
      <c r="J90" s="370"/>
      <c r="K90" s="355" t="s">
        <v>53</v>
      </c>
      <c r="L90" s="352"/>
      <c r="M90" s="27" t="s">
        <v>2373</v>
      </c>
      <c r="N90" s="24"/>
      <c r="O90" s="81">
        <v>5.6</v>
      </c>
      <c r="P90" s="109">
        <v>7</v>
      </c>
    </row>
    <row r="91" spans="2:16" ht="15" customHeight="1" x14ac:dyDescent="0.25">
      <c r="B91" s="375">
        <v>67</v>
      </c>
      <c r="C91" s="376"/>
      <c r="D91" s="351" t="s">
        <v>2466</v>
      </c>
      <c r="E91" s="352"/>
      <c r="F91" s="190" t="s">
        <v>2481</v>
      </c>
      <c r="G91" s="355">
        <v>4100109131</v>
      </c>
      <c r="H91" s="354"/>
      <c r="I91" s="391" t="s">
        <v>2467</v>
      </c>
      <c r="J91" s="370"/>
      <c r="K91" s="355" t="s">
        <v>53</v>
      </c>
      <c r="L91" s="352"/>
      <c r="M91" s="27" t="s">
        <v>2373</v>
      </c>
      <c r="N91" s="24"/>
      <c r="O91" s="81">
        <v>5.6</v>
      </c>
      <c r="P91" s="109">
        <v>7</v>
      </c>
    </row>
    <row r="92" spans="2:16" ht="15" customHeight="1" x14ac:dyDescent="0.25">
      <c r="B92" s="375">
        <v>68</v>
      </c>
      <c r="C92" s="376"/>
      <c r="D92" s="351" t="s">
        <v>2466</v>
      </c>
      <c r="E92" s="352"/>
      <c r="F92" s="190" t="s">
        <v>2481</v>
      </c>
      <c r="G92" s="355">
        <v>4100109131</v>
      </c>
      <c r="H92" s="354"/>
      <c r="I92" s="391" t="s">
        <v>2467</v>
      </c>
      <c r="J92" s="370"/>
      <c r="K92" s="355" t="s">
        <v>53</v>
      </c>
      <c r="L92" s="352"/>
      <c r="M92" s="27" t="s">
        <v>2373</v>
      </c>
      <c r="N92" s="24"/>
      <c r="O92" s="81">
        <v>5.6</v>
      </c>
      <c r="P92" s="109">
        <v>7</v>
      </c>
    </row>
    <row r="93" spans="2:16" ht="15" customHeight="1" x14ac:dyDescent="0.25">
      <c r="B93" s="375">
        <v>69</v>
      </c>
      <c r="C93" s="376"/>
      <c r="D93" s="351" t="s">
        <v>2466</v>
      </c>
      <c r="E93" s="352"/>
      <c r="F93" s="190" t="s">
        <v>2481</v>
      </c>
      <c r="G93" s="355">
        <v>4100109131</v>
      </c>
      <c r="H93" s="354"/>
      <c r="I93" s="391" t="s">
        <v>2467</v>
      </c>
      <c r="J93" s="370"/>
      <c r="K93" s="355" t="s">
        <v>53</v>
      </c>
      <c r="L93" s="352"/>
      <c r="M93" s="27" t="s">
        <v>2373</v>
      </c>
      <c r="N93" s="24"/>
      <c r="O93" s="81">
        <v>5.6</v>
      </c>
      <c r="P93" s="109">
        <v>7</v>
      </c>
    </row>
    <row r="94" spans="2:16" ht="15" customHeight="1" x14ac:dyDescent="0.25">
      <c r="B94" s="375">
        <v>70</v>
      </c>
      <c r="C94" s="376"/>
      <c r="D94" s="351" t="s">
        <v>2466</v>
      </c>
      <c r="E94" s="352"/>
      <c r="F94" s="190" t="s">
        <v>2481</v>
      </c>
      <c r="G94" s="355">
        <v>4100109131</v>
      </c>
      <c r="H94" s="354"/>
      <c r="I94" s="391" t="s">
        <v>2467</v>
      </c>
      <c r="J94" s="370"/>
      <c r="K94" s="355" t="s">
        <v>53</v>
      </c>
      <c r="L94" s="352"/>
      <c r="M94" s="27" t="s">
        <v>2373</v>
      </c>
      <c r="N94" s="24"/>
      <c r="O94" s="81">
        <v>5.6</v>
      </c>
      <c r="P94" s="109">
        <v>7</v>
      </c>
    </row>
    <row r="95" spans="2:16" ht="15" customHeight="1" x14ac:dyDescent="0.25">
      <c r="B95" s="375">
        <v>71</v>
      </c>
      <c r="C95" s="376"/>
      <c r="D95" s="351" t="s">
        <v>2466</v>
      </c>
      <c r="E95" s="352"/>
      <c r="F95" s="190" t="s">
        <v>2481</v>
      </c>
      <c r="G95" s="355">
        <v>4100109131</v>
      </c>
      <c r="H95" s="354"/>
      <c r="I95" s="391" t="s">
        <v>2467</v>
      </c>
      <c r="J95" s="370"/>
      <c r="K95" s="355" t="s">
        <v>53</v>
      </c>
      <c r="L95" s="352"/>
      <c r="M95" s="27" t="s">
        <v>2373</v>
      </c>
      <c r="N95" s="24"/>
      <c r="O95" s="81">
        <v>5.6</v>
      </c>
      <c r="P95" s="109">
        <v>7</v>
      </c>
    </row>
    <row r="96" spans="2:16" ht="15" customHeight="1" x14ac:dyDescent="0.25">
      <c r="B96" s="375">
        <v>72</v>
      </c>
      <c r="C96" s="376"/>
      <c r="D96" s="351" t="s">
        <v>2466</v>
      </c>
      <c r="E96" s="352"/>
      <c r="F96" s="190" t="s">
        <v>2481</v>
      </c>
      <c r="G96" s="355">
        <v>4100109131</v>
      </c>
      <c r="H96" s="354"/>
      <c r="I96" s="391" t="s">
        <v>2467</v>
      </c>
      <c r="J96" s="370"/>
      <c r="K96" s="355" t="s">
        <v>53</v>
      </c>
      <c r="L96" s="352"/>
      <c r="M96" s="27" t="s">
        <v>2373</v>
      </c>
      <c r="N96" s="24"/>
      <c r="O96" s="81">
        <v>5.6</v>
      </c>
      <c r="P96" s="109">
        <v>7</v>
      </c>
    </row>
    <row r="97" spans="2:16" ht="15" x14ac:dyDescent="0.25">
      <c r="B97" s="418" t="s">
        <v>165</v>
      </c>
      <c r="C97" s="409"/>
      <c r="D97" s="50"/>
      <c r="E97" s="61"/>
      <c r="F97" s="145"/>
      <c r="G97" s="50"/>
      <c r="H97" s="62"/>
      <c r="I97" s="63"/>
      <c r="J97" s="62"/>
      <c r="K97" s="50"/>
      <c r="L97" s="61"/>
      <c r="M97" s="8"/>
      <c r="N97" s="8"/>
      <c r="O97" s="170">
        <f>SUM(O98:O109)+12.24</f>
        <v>80.72</v>
      </c>
      <c r="P97" s="60"/>
    </row>
    <row r="98" spans="2:16" ht="15" customHeight="1" x14ac:dyDescent="0.25">
      <c r="B98" s="375">
        <v>73</v>
      </c>
      <c r="C98" s="376"/>
      <c r="D98" s="351" t="s">
        <v>2466</v>
      </c>
      <c r="E98" s="352"/>
      <c r="F98" s="190" t="s">
        <v>2481</v>
      </c>
      <c r="G98" s="355">
        <v>4100109131</v>
      </c>
      <c r="H98" s="354"/>
      <c r="I98" s="391" t="s">
        <v>2467</v>
      </c>
      <c r="J98" s="370"/>
      <c r="K98" s="355" t="s">
        <v>53</v>
      </c>
      <c r="L98" s="352"/>
      <c r="M98" s="27" t="s">
        <v>2373</v>
      </c>
      <c r="N98" s="24"/>
      <c r="O98" s="81">
        <v>5.6</v>
      </c>
      <c r="P98" s="109">
        <v>7</v>
      </c>
    </row>
    <row r="99" spans="2:16" ht="15" customHeight="1" x14ac:dyDescent="0.25">
      <c r="B99" s="375">
        <v>74</v>
      </c>
      <c r="C99" s="376"/>
      <c r="D99" s="351" t="s">
        <v>2466</v>
      </c>
      <c r="E99" s="352"/>
      <c r="F99" s="190" t="s">
        <v>2481</v>
      </c>
      <c r="G99" s="355">
        <v>4100109131</v>
      </c>
      <c r="H99" s="354"/>
      <c r="I99" s="391" t="s">
        <v>2467</v>
      </c>
      <c r="J99" s="370"/>
      <c r="K99" s="355" t="s">
        <v>53</v>
      </c>
      <c r="L99" s="352"/>
      <c r="M99" s="27" t="s">
        <v>2373</v>
      </c>
      <c r="N99" s="24"/>
      <c r="O99" s="81">
        <v>5.6</v>
      </c>
      <c r="P99" s="109">
        <v>7</v>
      </c>
    </row>
    <row r="100" spans="2:16" ht="15" customHeight="1" x14ac:dyDescent="0.25">
      <c r="B100" s="375">
        <v>75</v>
      </c>
      <c r="C100" s="376"/>
      <c r="D100" s="351" t="s">
        <v>2466</v>
      </c>
      <c r="E100" s="352"/>
      <c r="F100" s="190" t="s">
        <v>2481</v>
      </c>
      <c r="G100" s="355">
        <v>4100109131</v>
      </c>
      <c r="H100" s="354"/>
      <c r="I100" s="391" t="s">
        <v>2467</v>
      </c>
      <c r="J100" s="370"/>
      <c r="K100" s="355" t="s">
        <v>53</v>
      </c>
      <c r="L100" s="352"/>
      <c r="M100" s="27" t="s">
        <v>2373</v>
      </c>
      <c r="N100" s="24"/>
      <c r="O100" s="81">
        <v>5.6</v>
      </c>
      <c r="P100" s="109">
        <v>7</v>
      </c>
    </row>
    <row r="101" spans="2:16" ht="15" customHeight="1" x14ac:dyDescent="0.25">
      <c r="B101" s="375">
        <v>76</v>
      </c>
      <c r="C101" s="376"/>
      <c r="D101" s="351" t="s">
        <v>2466</v>
      </c>
      <c r="E101" s="352"/>
      <c r="F101" s="190" t="s">
        <v>2481</v>
      </c>
      <c r="G101" s="355">
        <v>4100109131</v>
      </c>
      <c r="H101" s="354"/>
      <c r="I101" s="391" t="s">
        <v>2467</v>
      </c>
      <c r="J101" s="370"/>
      <c r="K101" s="355" t="s">
        <v>53</v>
      </c>
      <c r="L101" s="352"/>
      <c r="M101" s="27" t="s">
        <v>2373</v>
      </c>
      <c r="N101" s="24"/>
      <c r="O101" s="81">
        <v>5.6</v>
      </c>
      <c r="P101" s="109">
        <v>7</v>
      </c>
    </row>
    <row r="102" spans="2:16" ht="15" customHeight="1" x14ac:dyDescent="0.25">
      <c r="B102" s="375">
        <v>77</v>
      </c>
      <c r="C102" s="376"/>
      <c r="D102" s="351" t="s">
        <v>2466</v>
      </c>
      <c r="E102" s="352"/>
      <c r="F102" s="190" t="s">
        <v>2481</v>
      </c>
      <c r="G102" s="355">
        <v>4100109131</v>
      </c>
      <c r="H102" s="354"/>
      <c r="I102" s="391" t="s">
        <v>2467</v>
      </c>
      <c r="J102" s="370"/>
      <c r="K102" s="355" t="s">
        <v>53</v>
      </c>
      <c r="L102" s="352"/>
      <c r="M102" s="27" t="s">
        <v>2373</v>
      </c>
      <c r="N102" s="24"/>
      <c r="O102" s="81">
        <v>5.6</v>
      </c>
      <c r="P102" s="109">
        <v>7</v>
      </c>
    </row>
    <row r="103" spans="2:16" ht="15" customHeight="1" x14ac:dyDescent="0.25">
      <c r="B103" s="375">
        <v>78</v>
      </c>
      <c r="C103" s="376"/>
      <c r="D103" s="351" t="s">
        <v>2466</v>
      </c>
      <c r="E103" s="352"/>
      <c r="F103" s="190" t="s">
        <v>2481</v>
      </c>
      <c r="G103" s="355">
        <v>4100109131</v>
      </c>
      <c r="H103" s="354"/>
      <c r="I103" s="391" t="s">
        <v>2467</v>
      </c>
      <c r="J103" s="370"/>
      <c r="K103" s="355" t="s">
        <v>53</v>
      </c>
      <c r="L103" s="352"/>
      <c r="M103" s="27" t="s">
        <v>2373</v>
      </c>
      <c r="N103" s="24"/>
      <c r="O103" s="81">
        <v>5.6</v>
      </c>
      <c r="P103" s="109">
        <v>7</v>
      </c>
    </row>
    <row r="104" spans="2:16" ht="15" customHeight="1" x14ac:dyDescent="0.25">
      <c r="B104" s="375">
        <v>79</v>
      </c>
      <c r="C104" s="376"/>
      <c r="D104" s="351" t="s">
        <v>2466</v>
      </c>
      <c r="E104" s="352"/>
      <c r="F104" s="190" t="s">
        <v>2481</v>
      </c>
      <c r="G104" s="355">
        <v>4100109131</v>
      </c>
      <c r="H104" s="354"/>
      <c r="I104" s="391" t="s">
        <v>2467</v>
      </c>
      <c r="J104" s="370"/>
      <c r="K104" s="355" t="s">
        <v>53</v>
      </c>
      <c r="L104" s="352"/>
      <c r="M104" s="27" t="s">
        <v>2373</v>
      </c>
      <c r="N104" s="24"/>
      <c r="O104" s="81">
        <v>5.6</v>
      </c>
      <c r="P104" s="109">
        <v>7</v>
      </c>
    </row>
    <row r="105" spans="2:16" ht="15" customHeight="1" x14ac:dyDescent="0.25">
      <c r="B105" s="375">
        <v>80</v>
      </c>
      <c r="C105" s="376"/>
      <c r="D105" s="351" t="s">
        <v>2466</v>
      </c>
      <c r="E105" s="352"/>
      <c r="F105" s="190" t="s">
        <v>2481</v>
      </c>
      <c r="G105" s="355">
        <v>4100109131</v>
      </c>
      <c r="H105" s="354"/>
      <c r="I105" s="391" t="s">
        <v>2467</v>
      </c>
      <c r="J105" s="370"/>
      <c r="K105" s="355" t="s">
        <v>53</v>
      </c>
      <c r="L105" s="352"/>
      <c r="M105" s="27" t="s">
        <v>2373</v>
      </c>
      <c r="N105" s="24"/>
      <c r="O105" s="81">
        <v>6.2</v>
      </c>
      <c r="P105" s="109">
        <v>8</v>
      </c>
    </row>
    <row r="106" spans="2:16" ht="15" customHeight="1" x14ac:dyDescent="0.25">
      <c r="B106" s="375">
        <v>81</v>
      </c>
      <c r="C106" s="376"/>
      <c r="D106" s="351" t="s">
        <v>2466</v>
      </c>
      <c r="E106" s="352"/>
      <c r="F106" s="190" t="s">
        <v>2481</v>
      </c>
      <c r="G106" s="355">
        <v>4100109131</v>
      </c>
      <c r="H106" s="354"/>
      <c r="I106" s="391" t="s">
        <v>2467</v>
      </c>
      <c r="J106" s="370"/>
      <c r="K106" s="355" t="s">
        <v>53</v>
      </c>
      <c r="L106" s="352"/>
      <c r="M106" s="27" t="s">
        <v>2373</v>
      </c>
      <c r="N106" s="24"/>
      <c r="O106" s="81">
        <v>6.2</v>
      </c>
      <c r="P106" s="109">
        <v>8</v>
      </c>
    </row>
    <row r="107" spans="2:16" ht="15" customHeight="1" x14ac:dyDescent="0.25">
      <c r="B107" s="375">
        <v>82</v>
      </c>
      <c r="C107" s="376"/>
      <c r="D107" s="351" t="s">
        <v>2466</v>
      </c>
      <c r="E107" s="352"/>
      <c r="F107" s="190" t="s">
        <v>2481</v>
      </c>
      <c r="G107" s="355">
        <v>4100109134</v>
      </c>
      <c r="H107" s="354"/>
      <c r="I107" s="391" t="s">
        <v>2467</v>
      </c>
      <c r="J107" s="370"/>
      <c r="K107" s="355" t="s">
        <v>2371</v>
      </c>
      <c r="L107" s="352"/>
      <c r="M107" s="27" t="s">
        <v>404</v>
      </c>
      <c r="N107" s="24"/>
      <c r="O107" s="81">
        <v>5.08</v>
      </c>
      <c r="P107" s="109">
        <v>6</v>
      </c>
    </row>
    <row r="108" spans="2:16" ht="15" customHeight="1" x14ac:dyDescent="0.25">
      <c r="B108" s="375">
        <v>83</v>
      </c>
      <c r="C108" s="376"/>
      <c r="D108" s="351" t="s">
        <v>2466</v>
      </c>
      <c r="E108" s="352"/>
      <c r="F108" s="190" t="s">
        <v>2481</v>
      </c>
      <c r="G108" s="355">
        <v>4100109133</v>
      </c>
      <c r="H108" s="354"/>
      <c r="I108" s="391" t="s">
        <v>2467</v>
      </c>
      <c r="J108" s="370"/>
      <c r="K108" s="355" t="s">
        <v>1778</v>
      </c>
      <c r="L108" s="352"/>
      <c r="M108" s="27" t="s">
        <v>404</v>
      </c>
      <c r="N108" s="24"/>
      <c r="O108" s="81">
        <v>5.6</v>
      </c>
      <c r="P108" s="109">
        <v>7</v>
      </c>
    </row>
    <row r="109" spans="2:16" ht="15" customHeight="1" x14ac:dyDescent="0.25">
      <c r="B109" s="375">
        <v>84</v>
      </c>
      <c r="C109" s="376"/>
      <c r="D109" s="351" t="s">
        <v>2466</v>
      </c>
      <c r="E109" s="352"/>
      <c r="F109" s="190" t="s">
        <v>2481</v>
      </c>
      <c r="G109" s="355">
        <v>4100109133</v>
      </c>
      <c r="H109" s="354"/>
      <c r="I109" s="391" t="s">
        <v>2467</v>
      </c>
      <c r="J109" s="370"/>
      <c r="K109" s="355" t="s">
        <v>1778</v>
      </c>
      <c r="L109" s="352"/>
      <c r="M109" s="27" t="s">
        <v>404</v>
      </c>
      <c r="N109" s="24"/>
      <c r="O109" s="81">
        <v>6.2</v>
      </c>
      <c r="P109" s="109">
        <v>8</v>
      </c>
    </row>
    <row r="110" spans="2:16" ht="15" x14ac:dyDescent="0.25">
      <c r="B110" s="418" t="s">
        <v>179</v>
      </c>
      <c r="C110" s="409"/>
      <c r="D110" s="50"/>
      <c r="E110" s="61"/>
      <c r="F110" s="145"/>
      <c r="G110" s="50"/>
      <c r="H110" s="62"/>
      <c r="I110" s="63"/>
      <c r="J110" s="62"/>
      <c r="K110" s="50"/>
      <c r="L110" s="61"/>
      <c r="M110" s="8"/>
      <c r="N110" s="8"/>
      <c r="O110" s="170">
        <f>SUM(O111:O122)+8.54</f>
        <v>75.740000000000009</v>
      </c>
      <c r="P110" s="60"/>
    </row>
    <row r="111" spans="2:16" ht="15" customHeight="1" x14ac:dyDescent="0.25">
      <c r="B111" s="375">
        <v>85</v>
      </c>
      <c r="C111" s="376"/>
      <c r="D111" s="351" t="s">
        <v>2466</v>
      </c>
      <c r="E111" s="352"/>
      <c r="F111" s="190" t="s">
        <v>2481</v>
      </c>
      <c r="G111" s="355">
        <v>4100109131</v>
      </c>
      <c r="H111" s="354"/>
      <c r="I111" s="391" t="s">
        <v>2467</v>
      </c>
      <c r="J111" s="370"/>
      <c r="K111" s="355" t="s">
        <v>53</v>
      </c>
      <c r="L111" s="352"/>
      <c r="M111" s="27" t="s">
        <v>404</v>
      </c>
      <c r="N111" s="24"/>
      <c r="O111" s="81">
        <v>5.6</v>
      </c>
      <c r="P111" s="109">
        <v>7</v>
      </c>
    </row>
    <row r="112" spans="2:16" ht="15" customHeight="1" x14ac:dyDescent="0.25">
      <c r="B112" s="375">
        <v>86</v>
      </c>
      <c r="C112" s="376"/>
      <c r="D112" s="351" t="s">
        <v>2466</v>
      </c>
      <c r="E112" s="352"/>
      <c r="F112" s="190" t="s">
        <v>2481</v>
      </c>
      <c r="G112" s="355">
        <v>4100109131</v>
      </c>
      <c r="H112" s="354"/>
      <c r="I112" s="391" t="s">
        <v>2467</v>
      </c>
      <c r="J112" s="370"/>
      <c r="K112" s="355" t="s">
        <v>53</v>
      </c>
      <c r="L112" s="352"/>
      <c r="M112" s="27" t="s">
        <v>404</v>
      </c>
      <c r="N112" s="24"/>
      <c r="O112" s="81">
        <v>5.6</v>
      </c>
      <c r="P112" s="109">
        <v>7</v>
      </c>
    </row>
    <row r="113" spans="2:16" ht="15" customHeight="1" x14ac:dyDescent="0.25">
      <c r="B113" s="375">
        <v>87</v>
      </c>
      <c r="C113" s="376"/>
      <c r="D113" s="351" t="s">
        <v>2466</v>
      </c>
      <c r="E113" s="352"/>
      <c r="F113" s="190" t="s">
        <v>2481</v>
      </c>
      <c r="G113" s="355">
        <v>4100109131</v>
      </c>
      <c r="H113" s="354"/>
      <c r="I113" s="391" t="s">
        <v>2467</v>
      </c>
      <c r="J113" s="370"/>
      <c r="K113" s="355" t="s">
        <v>53</v>
      </c>
      <c r="L113" s="352"/>
      <c r="M113" s="27" t="s">
        <v>404</v>
      </c>
      <c r="N113" s="24"/>
      <c r="O113" s="81">
        <v>5.6</v>
      </c>
      <c r="P113" s="109">
        <v>7</v>
      </c>
    </row>
    <row r="114" spans="2:16" ht="15" customHeight="1" x14ac:dyDescent="0.25">
      <c r="B114" s="375">
        <v>88</v>
      </c>
      <c r="C114" s="376"/>
      <c r="D114" s="351" t="s">
        <v>2466</v>
      </c>
      <c r="E114" s="352"/>
      <c r="F114" s="190" t="s">
        <v>2481</v>
      </c>
      <c r="G114" s="355">
        <v>4100109131</v>
      </c>
      <c r="H114" s="354"/>
      <c r="I114" s="391" t="s">
        <v>2467</v>
      </c>
      <c r="J114" s="370"/>
      <c r="K114" s="355" t="s">
        <v>53</v>
      </c>
      <c r="L114" s="352"/>
      <c r="M114" s="27" t="s">
        <v>404</v>
      </c>
      <c r="N114" s="24"/>
      <c r="O114" s="81">
        <v>5.6</v>
      </c>
      <c r="P114" s="109">
        <v>7</v>
      </c>
    </row>
    <row r="115" spans="2:16" ht="15" customHeight="1" x14ac:dyDescent="0.25">
      <c r="B115" s="375">
        <v>89</v>
      </c>
      <c r="C115" s="376"/>
      <c r="D115" s="351" t="s">
        <v>2466</v>
      </c>
      <c r="E115" s="352"/>
      <c r="F115" s="190" t="s">
        <v>2481</v>
      </c>
      <c r="G115" s="355">
        <v>4100109131</v>
      </c>
      <c r="H115" s="354"/>
      <c r="I115" s="391" t="s">
        <v>2467</v>
      </c>
      <c r="J115" s="370"/>
      <c r="K115" s="355" t="s">
        <v>53</v>
      </c>
      <c r="L115" s="352"/>
      <c r="M115" s="27" t="s">
        <v>404</v>
      </c>
      <c r="N115" s="24"/>
      <c r="O115" s="81">
        <v>5.6</v>
      </c>
      <c r="P115" s="109">
        <v>7</v>
      </c>
    </row>
    <row r="116" spans="2:16" ht="15" customHeight="1" x14ac:dyDescent="0.25">
      <c r="B116" s="375">
        <v>90</v>
      </c>
      <c r="C116" s="376"/>
      <c r="D116" s="351" t="s">
        <v>2466</v>
      </c>
      <c r="E116" s="352"/>
      <c r="F116" s="190" t="s">
        <v>2481</v>
      </c>
      <c r="G116" s="355">
        <v>4100109131</v>
      </c>
      <c r="H116" s="354"/>
      <c r="I116" s="391" t="s">
        <v>2467</v>
      </c>
      <c r="J116" s="370"/>
      <c r="K116" s="355" t="s">
        <v>53</v>
      </c>
      <c r="L116" s="352"/>
      <c r="M116" s="27" t="s">
        <v>404</v>
      </c>
      <c r="N116" s="24"/>
      <c r="O116" s="81">
        <v>5.6</v>
      </c>
      <c r="P116" s="109">
        <v>7</v>
      </c>
    </row>
    <row r="117" spans="2:16" ht="15" customHeight="1" x14ac:dyDescent="0.25">
      <c r="B117" s="375">
        <v>91</v>
      </c>
      <c r="C117" s="376"/>
      <c r="D117" s="351" t="s">
        <v>2466</v>
      </c>
      <c r="E117" s="352"/>
      <c r="F117" s="190" t="s">
        <v>2481</v>
      </c>
      <c r="G117" s="355">
        <v>4100109131</v>
      </c>
      <c r="H117" s="354"/>
      <c r="I117" s="391" t="s">
        <v>2467</v>
      </c>
      <c r="J117" s="370"/>
      <c r="K117" s="355" t="s">
        <v>53</v>
      </c>
      <c r="L117" s="352"/>
      <c r="M117" s="27" t="s">
        <v>404</v>
      </c>
      <c r="N117" s="24"/>
      <c r="O117" s="81">
        <v>5.6</v>
      </c>
      <c r="P117" s="109">
        <v>7</v>
      </c>
    </row>
    <row r="118" spans="2:16" ht="15" customHeight="1" x14ac:dyDescent="0.25">
      <c r="B118" s="375">
        <v>92</v>
      </c>
      <c r="C118" s="376"/>
      <c r="D118" s="351" t="s">
        <v>2466</v>
      </c>
      <c r="E118" s="352"/>
      <c r="F118" s="190" t="s">
        <v>2481</v>
      </c>
      <c r="G118" s="355">
        <v>4100109131</v>
      </c>
      <c r="H118" s="354"/>
      <c r="I118" s="391" t="s">
        <v>2467</v>
      </c>
      <c r="J118" s="370"/>
      <c r="K118" s="355" t="s">
        <v>53</v>
      </c>
      <c r="L118" s="352"/>
      <c r="M118" s="27" t="s">
        <v>404</v>
      </c>
      <c r="N118" s="24"/>
      <c r="O118" s="81">
        <v>5.6</v>
      </c>
      <c r="P118" s="109">
        <v>7</v>
      </c>
    </row>
    <row r="119" spans="2:16" ht="15" customHeight="1" x14ac:dyDescent="0.25">
      <c r="B119" s="375">
        <v>93</v>
      </c>
      <c r="C119" s="376"/>
      <c r="D119" s="351" t="s">
        <v>2466</v>
      </c>
      <c r="E119" s="352"/>
      <c r="F119" s="190" t="s">
        <v>2481</v>
      </c>
      <c r="G119" s="355">
        <v>4100109131</v>
      </c>
      <c r="H119" s="354"/>
      <c r="I119" s="391" t="s">
        <v>2467</v>
      </c>
      <c r="J119" s="370"/>
      <c r="K119" s="355" t="s">
        <v>53</v>
      </c>
      <c r="L119" s="352"/>
      <c r="M119" s="27" t="s">
        <v>404</v>
      </c>
      <c r="N119" s="24"/>
      <c r="O119" s="81">
        <v>5.6</v>
      </c>
      <c r="P119" s="109">
        <v>7</v>
      </c>
    </row>
    <row r="120" spans="2:16" ht="15" customHeight="1" x14ac:dyDescent="0.25">
      <c r="B120" s="375">
        <v>94</v>
      </c>
      <c r="C120" s="376"/>
      <c r="D120" s="351" t="s">
        <v>2466</v>
      </c>
      <c r="E120" s="352"/>
      <c r="F120" s="190" t="s">
        <v>2481</v>
      </c>
      <c r="G120" s="355">
        <v>4100109131</v>
      </c>
      <c r="H120" s="354"/>
      <c r="I120" s="391" t="s">
        <v>2467</v>
      </c>
      <c r="J120" s="370"/>
      <c r="K120" s="355" t="s">
        <v>53</v>
      </c>
      <c r="L120" s="352"/>
      <c r="M120" s="27" t="s">
        <v>404</v>
      </c>
      <c r="N120" s="24"/>
      <c r="O120" s="81">
        <v>5.6</v>
      </c>
      <c r="P120" s="109">
        <v>7</v>
      </c>
    </row>
    <row r="121" spans="2:16" ht="15" customHeight="1" x14ac:dyDescent="0.25">
      <c r="B121" s="375">
        <v>95</v>
      </c>
      <c r="C121" s="376"/>
      <c r="D121" s="351" t="s">
        <v>2466</v>
      </c>
      <c r="E121" s="352"/>
      <c r="F121" s="190" t="s">
        <v>2481</v>
      </c>
      <c r="G121" s="355">
        <v>4100109131</v>
      </c>
      <c r="H121" s="354"/>
      <c r="I121" s="391" t="s">
        <v>2467</v>
      </c>
      <c r="J121" s="370"/>
      <c r="K121" s="355" t="s">
        <v>53</v>
      </c>
      <c r="L121" s="352"/>
      <c r="M121" s="27" t="s">
        <v>404</v>
      </c>
      <c r="N121" s="24"/>
      <c r="O121" s="81">
        <v>5.6</v>
      </c>
      <c r="P121" s="109">
        <v>7</v>
      </c>
    </row>
    <row r="122" spans="2:16" ht="15" customHeight="1" x14ac:dyDescent="0.25">
      <c r="B122" s="375">
        <v>96</v>
      </c>
      <c r="C122" s="376"/>
      <c r="D122" s="351" t="s">
        <v>2466</v>
      </c>
      <c r="E122" s="352"/>
      <c r="F122" s="190" t="s">
        <v>2481</v>
      </c>
      <c r="G122" s="355">
        <v>4100109131</v>
      </c>
      <c r="H122" s="354"/>
      <c r="I122" s="391" t="s">
        <v>2467</v>
      </c>
      <c r="J122" s="370"/>
      <c r="K122" s="355" t="s">
        <v>53</v>
      </c>
      <c r="L122" s="352"/>
      <c r="M122" s="27" t="s">
        <v>404</v>
      </c>
      <c r="N122" s="24"/>
      <c r="O122" s="81">
        <v>5.6</v>
      </c>
      <c r="P122" s="109">
        <v>7</v>
      </c>
    </row>
    <row r="123" spans="2:16" ht="15" x14ac:dyDescent="0.25">
      <c r="B123" s="418" t="s">
        <v>278</v>
      </c>
      <c r="C123" s="409"/>
      <c r="D123" s="50"/>
      <c r="E123" s="61"/>
      <c r="F123" s="145"/>
      <c r="G123" s="50"/>
      <c r="H123" s="62"/>
      <c r="I123" s="63"/>
      <c r="J123" s="62"/>
      <c r="K123" s="50"/>
      <c r="L123" s="61"/>
      <c r="M123" s="8"/>
      <c r="N123" s="8"/>
      <c r="O123" s="170">
        <f>SUM(O124:O128)+9.56</f>
        <v>33.159999999999997</v>
      </c>
      <c r="P123" s="60"/>
    </row>
    <row r="124" spans="2:16" ht="15" customHeight="1" x14ac:dyDescent="0.25">
      <c r="B124" s="375">
        <v>97</v>
      </c>
      <c r="C124" s="376"/>
      <c r="D124" s="351" t="s">
        <v>2466</v>
      </c>
      <c r="E124" s="352"/>
      <c r="F124" s="190" t="s">
        <v>2481</v>
      </c>
      <c r="G124" s="355">
        <v>4100109131</v>
      </c>
      <c r="H124" s="354"/>
      <c r="I124" s="391" t="s">
        <v>2467</v>
      </c>
      <c r="J124" s="370"/>
      <c r="K124" s="355" t="s">
        <v>53</v>
      </c>
      <c r="L124" s="352"/>
      <c r="M124" s="27" t="s">
        <v>404</v>
      </c>
      <c r="N124" s="24"/>
      <c r="O124" s="81">
        <v>5.6</v>
      </c>
      <c r="P124" s="109">
        <v>7</v>
      </c>
    </row>
    <row r="125" spans="2:16" ht="15" customHeight="1" x14ac:dyDescent="0.25">
      <c r="B125" s="375">
        <v>98</v>
      </c>
      <c r="C125" s="376"/>
      <c r="D125" s="351" t="s">
        <v>2466</v>
      </c>
      <c r="E125" s="352"/>
      <c r="F125" s="190" t="s">
        <v>2481</v>
      </c>
      <c r="G125" s="355">
        <v>4100109131</v>
      </c>
      <c r="H125" s="354"/>
      <c r="I125" s="391" t="s">
        <v>2467</v>
      </c>
      <c r="J125" s="370"/>
      <c r="K125" s="355" t="s">
        <v>53</v>
      </c>
      <c r="L125" s="352"/>
      <c r="M125" s="27" t="s">
        <v>404</v>
      </c>
      <c r="N125" s="24"/>
      <c r="O125" s="81">
        <v>5.6</v>
      </c>
      <c r="P125" s="109">
        <v>7</v>
      </c>
    </row>
    <row r="126" spans="2:16" ht="15" customHeight="1" x14ac:dyDescent="0.25">
      <c r="B126" s="375">
        <v>99</v>
      </c>
      <c r="C126" s="376"/>
      <c r="D126" s="351" t="s">
        <v>2466</v>
      </c>
      <c r="E126" s="352"/>
      <c r="F126" s="190" t="s">
        <v>2481</v>
      </c>
      <c r="G126" s="355">
        <v>4100109131</v>
      </c>
      <c r="H126" s="354"/>
      <c r="I126" s="391" t="s">
        <v>2467</v>
      </c>
      <c r="J126" s="370"/>
      <c r="K126" s="355" t="s">
        <v>53</v>
      </c>
      <c r="L126" s="352"/>
      <c r="M126" s="27" t="s">
        <v>404</v>
      </c>
      <c r="N126" s="24"/>
      <c r="O126" s="81">
        <v>6.2</v>
      </c>
      <c r="P126" s="109">
        <v>8</v>
      </c>
    </row>
    <row r="127" spans="2:16" ht="15" customHeight="1" x14ac:dyDescent="0.25">
      <c r="B127" s="378">
        <v>100</v>
      </c>
      <c r="C127" s="379"/>
      <c r="D127" s="351" t="s">
        <v>2466</v>
      </c>
      <c r="E127" s="352"/>
      <c r="F127" s="190" t="s">
        <v>2481</v>
      </c>
      <c r="G127" s="355">
        <v>4100109131</v>
      </c>
      <c r="H127" s="354"/>
      <c r="I127" s="391" t="s">
        <v>2467</v>
      </c>
      <c r="J127" s="370"/>
      <c r="K127" s="355" t="s">
        <v>53</v>
      </c>
      <c r="L127" s="352"/>
      <c r="M127" s="27" t="s">
        <v>404</v>
      </c>
      <c r="N127" s="24"/>
      <c r="O127" s="82">
        <v>6.2</v>
      </c>
      <c r="P127" s="109">
        <v>4</v>
      </c>
    </row>
    <row r="128" spans="2:16" ht="15" customHeight="1" x14ac:dyDescent="0.25">
      <c r="B128" s="76"/>
      <c r="C128" s="69"/>
      <c r="D128" s="351" t="s">
        <v>2466</v>
      </c>
      <c r="E128" s="352"/>
      <c r="F128" s="190" t="s">
        <v>2488</v>
      </c>
      <c r="G128" s="355">
        <v>4100109098</v>
      </c>
      <c r="H128" s="354"/>
      <c r="I128" s="391" t="s">
        <v>2467</v>
      </c>
      <c r="J128" s="370"/>
      <c r="K128" s="355" t="s">
        <v>1735</v>
      </c>
      <c r="L128" s="352"/>
      <c r="M128" s="27" t="s">
        <v>404</v>
      </c>
      <c r="N128" s="24"/>
      <c r="O128" s="84"/>
      <c r="P128" s="109">
        <v>4</v>
      </c>
    </row>
    <row r="129" spans="2:16" ht="15" x14ac:dyDescent="0.25">
      <c r="B129" s="375"/>
      <c r="C129" s="367"/>
      <c r="D129" s="375"/>
      <c r="E129" s="367"/>
      <c r="F129" s="122"/>
      <c r="G129" s="375"/>
      <c r="H129" s="367"/>
      <c r="I129" s="419"/>
      <c r="J129" s="420"/>
      <c r="K129" s="375"/>
      <c r="L129" s="367"/>
      <c r="M129" s="7"/>
      <c r="N129" s="11"/>
      <c r="O129" s="84"/>
      <c r="P129" s="60"/>
    </row>
    <row r="130" spans="2:16" ht="15" x14ac:dyDescent="0.25">
      <c r="B130" s="20"/>
      <c r="C130" s="45"/>
      <c r="D130" s="168"/>
      <c r="E130" s="41"/>
      <c r="F130" s="41"/>
      <c r="G130" s="41"/>
      <c r="H130" s="41"/>
      <c r="I130" s="41"/>
      <c r="K130" s="20"/>
      <c r="L130" s="45"/>
      <c r="M130" s="1"/>
      <c r="N130" s="1"/>
      <c r="O130" s="169">
        <f>SUM(O18:O30)+SUM(O32:O43)+SUM(O45:O56)+SUM(O58:O69)+SUM(O71:O82)+SUM(O84:O96)+SUM(O98:O109)+SUM(O111:O122)+SUM(O124:O128)</f>
        <v>563.31000000000006</v>
      </c>
    </row>
    <row r="131" spans="2:16" ht="15.75" x14ac:dyDescent="0.25">
      <c r="B131" s="356" t="s">
        <v>29</v>
      </c>
      <c r="C131" s="356"/>
      <c r="D131" s="356"/>
      <c r="E131" s="356"/>
      <c r="F131" s="356"/>
      <c r="G131" s="356"/>
      <c r="H131" s="356"/>
      <c r="I131" s="356"/>
      <c r="J131" s="356"/>
      <c r="K131" s="356"/>
      <c r="L131" s="356"/>
      <c r="M131" s="356"/>
      <c r="N131" s="79"/>
      <c r="O131" s="75"/>
      <c r="P131" s="73">
        <f>SUM(P18:P129)</f>
        <v>702</v>
      </c>
    </row>
    <row r="132" spans="2:16" ht="15" x14ac:dyDescent="0.25">
      <c r="B132" s="20"/>
      <c r="C132" s="45"/>
      <c r="D132" s="20"/>
      <c r="E132" s="45"/>
      <c r="F132" s="45"/>
      <c r="G132" s="20"/>
      <c r="I132" s="3"/>
      <c r="K132" s="20"/>
      <c r="L132" s="45"/>
      <c r="M132" s="1"/>
      <c r="N132" s="1"/>
      <c r="O132" s="86"/>
    </row>
    <row r="133" spans="2:16" ht="15" customHeight="1" x14ac:dyDescent="0.25">
      <c r="B133" s="1"/>
      <c r="C133" s="1"/>
      <c r="D133" s="1" t="s">
        <v>49</v>
      </c>
      <c r="E133" s="23"/>
      <c r="F133" s="1" t="s">
        <v>2482</v>
      </c>
      <c r="I133" s="1"/>
      <c r="J133" s="1"/>
      <c r="K133" s="1"/>
      <c r="L133" s="1"/>
      <c r="M133" s="1"/>
      <c r="N133" s="1"/>
      <c r="O133" s="1"/>
    </row>
    <row r="134" spans="2:16" ht="15" x14ac:dyDescent="0.25">
      <c r="B134" s="1"/>
      <c r="C134" s="1"/>
      <c r="D134" s="1" t="s">
        <v>2485</v>
      </c>
      <c r="E134" s="23"/>
      <c r="F134" s="23"/>
      <c r="G134" s="1"/>
      <c r="H134" s="1"/>
      <c r="I134" s="1"/>
      <c r="J134" s="1"/>
      <c r="K134" s="1"/>
      <c r="L134" s="1"/>
      <c r="M134" s="1"/>
      <c r="N134" s="1"/>
      <c r="O134" s="1"/>
    </row>
    <row r="135" spans="2:16" ht="15" x14ac:dyDescent="0.25">
      <c r="B135" s="1"/>
      <c r="C135" s="1"/>
      <c r="D135" s="1" t="s">
        <v>2483</v>
      </c>
      <c r="E135" s="3"/>
      <c r="F135" s="3"/>
      <c r="G135" s="1"/>
      <c r="H135" s="1"/>
      <c r="I135" s="1"/>
      <c r="J135" s="1"/>
      <c r="K135" s="1"/>
      <c r="L135" s="1"/>
      <c r="M135" s="1"/>
      <c r="N135" s="1"/>
      <c r="O135" s="1"/>
    </row>
    <row r="136" spans="2:16" ht="15" x14ac:dyDescent="0.25">
      <c r="B136" s="1"/>
      <c r="C136" s="1"/>
      <c r="D136" s="1" t="s">
        <v>2484</v>
      </c>
      <c r="E136" s="23"/>
      <c r="F136" s="23"/>
      <c r="G136" s="1"/>
      <c r="H136" s="1"/>
      <c r="I136" s="1"/>
      <c r="J136" s="1"/>
      <c r="K136" s="1"/>
      <c r="L136" s="1"/>
      <c r="M136" s="1"/>
      <c r="N136" s="1"/>
      <c r="O136" s="1"/>
    </row>
    <row r="137" spans="2:16" ht="15" x14ac:dyDescent="0.25">
      <c r="B137" s="1"/>
      <c r="C137" s="1"/>
      <c r="D137" s="1" t="s">
        <v>2486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2:16" ht="1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2:16" ht="1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2:16" ht="1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2:16" ht="1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2:16" ht="1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2:16" ht="1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2:16" ht="1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2:15" ht="1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2:15" ht="15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2:15" ht="15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2:15" ht="15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2:15" ht="15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2:15" ht="15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2:15" ht="15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2:15" ht="15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2:15" ht="15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2:15" ht="15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2:15" ht="15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2:15" ht="15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2:15" ht="15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2:15" ht="15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2:15" ht="15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2:15" ht="15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2:15" ht="15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2:15" ht="15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2:15" ht="15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2:15" ht="15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2:15" ht="15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2:15" ht="15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410" ht="8.25" customHeight="1" x14ac:dyDescent="0.2"/>
    <row r="412" ht="8.25" customHeight="1" x14ac:dyDescent="0.2"/>
    <row r="414" ht="9" customHeight="1" x14ac:dyDescent="0.2"/>
    <row r="416" ht="7.5" customHeight="1" x14ac:dyDescent="0.2"/>
    <row r="418" ht="6.75" customHeight="1" x14ac:dyDescent="0.2"/>
    <row r="420" ht="7.5" customHeight="1" x14ac:dyDescent="0.2"/>
    <row r="422" ht="9" customHeight="1" x14ac:dyDescent="0.2"/>
    <row r="424" ht="7.5" customHeight="1" x14ac:dyDescent="0.2"/>
    <row r="426" ht="8.25" customHeight="1" x14ac:dyDescent="0.2"/>
  </sheetData>
  <mergeCells count="536">
    <mergeCell ref="G128:H128"/>
    <mergeCell ref="I128:J128"/>
    <mergeCell ref="K128:L128"/>
    <mergeCell ref="B127:C127"/>
    <mergeCell ref="D127:E127"/>
    <mergeCell ref="G127:H127"/>
    <mergeCell ref="I127:J127"/>
    <mergeCell ref="K127:L127"/>
    <mergeCell ref="D128:E128"/>
    <mergeCell ref="B121:C121"/>
    <mergeCell ref="D121:E121"/>
    <mergeCell ref="G121:H121"/>
    <mergeCell ref="I121:J121"/>
    <mergeCell ref="K121:L121"/>
    <mergeCell ref="B123:C123"/>
    <mergeCell ref="G125:H125"/>
    <mergeCell ref="I125:J125"/>
    <mergeCell ref="K125:L125"/>
    <mergeCell ref="B122:C122"/>
    <mergeCell ref="D122:E122"/>
    <mergeCell ref="G122:H122"/>
    <mergeCell ref="I122:J122"/>
    <mergeCell ref="K122:L122"/>
    <mergeCell ref="B124:C124"/>
    <mergeCell ref="D124:E124"/>
    <mergeCell ref="G124:H124"/>
    <mergeCell ref="I124:J124"/>
    <mergeCell ref="K124:L124"/>
    <mergeCell ref="B125:C125"/>
    <mergeCell ref="D125:E125"/>
    <mergeCell ref="B120:C120"/>
    <mergeCell ref="D120:E120"/>
    <mergeCell ref="G120:H120"/>
    <mergeCell ref="I120:J120"/>
    <mergeCell ref="K120:L120"/>
    <mergeCell ref="B109:C109"/>
    <mergeCell ref="D109:E109"/>
    <mergeCell ref="G109:H109"/>
    <mergeCell ref="I109:J109"/>
    <mergeCell ref="K109:L109"/>
    <mergeCell ref="B112:C112"/>
    <mergeCell ref="D112:E112"/>
    <mergeCell ref="G112:H112"/>
    <mergeCell ref="I112:J112"/>
    <mergeCell ref="K112:L112"/>
    <mergeCell ref="B115:C115"/>
    <mergeCell ref="D115:E115"/>
    <mergeCell ref="G115:H115"/>
    <mergeCell ref="I115:J115"/>
    <mergeCell ref="K115:L115"/>
    <mergeCell ref="B118:C118"/>
    <mergeCell ref="D118:E118"/>
    <mergeCell ref="G118:H118"/>
    <mergeCell ref="I118:J118"/>
    <mergeCell ref="K118:L118"/>
    <mergeCell ref="B119:C119"/>
    <mergeCell ref="D119:E119"/>
    <mergeCell ref="G119:H119"/>
    <mergeCell ref="I119:J119"/>
    <mergeCell ref="K119:L119"/>
    <mergeCell ref="B116:C116"/>
    <mergeCell ref="D116:E116"/>
    <mergeCell ref="G116:H116"/>
    <mergeCell ref="I116:J116"/>
    <mergeCell ref="K116:L116"/>
    <mergeCell ref="B117:C117"/>
    <mergeCell ref="D117:E117"/>
    <mergeCell ref="G117:H117"/>
    <mergeCell ref="I117:J117"/>
    <mergeCell ref="K117:L117"/>
    <mergeCell ref="B107:C107"/>
    <mergeCell ref="D107:E107"/>
    <mergeCell ref="G107:H107"/>
    <mergeCell ref="I107:J107"/>
    <mergeCell ref="K107:L107"/>
    <mergeCell ref="B108:C108"/>
    <mergeCell ref="D108:E108"/>
    <mergeCell ref="G108:H108"/>
    <mergeCell ref="I108:J108"/>
    <mergeCell ref="K108:L108"/>
    <mergeCell ref="B105:C105"/>
    <mergeCell ref="D105:E105"/>
    <mergeCell ref="G105:H105"/>
    <mergeCell ref="I105:J105"/>
    <mergeCell ref="K105:L105"/>
    <mergeCell ref="B106:C106"/>
    <mergeCell ref="D106:E106"/>
    <mergeCell ref="G106:H106"/>
    <mergeCell ref="I106:J106"/>
    <mergeCell ref="K106:L106"/>
    <mergeCell ref="G104:H104"/>
    <mergeCell ref="I104:J104"/>
    <mergeCell ref="K104:L104"/>
    <mergeCell ref="B97:C97"/>
    <mergeCell ref="D100:E100"/>
    <mergeCell ref="G100:H100"/>
    <mergeCell ref="I100:J100"/>
    <mergeCell ref="K100:L100"/>
    <mergeCell ref="B102:C102"/>
    <mergeCell ref="D102:E102"/>
    <mergeCell ref="G102:H102"/>
    <mergeCell ref="I102:J102"/>
    <mergeCell ref="K102:L102"/>
    <mergeCell ref="I111:J111"/>
    <mergeCell ref="K111:L111"/>
    <mergeCell ref="B98:C98"/>
    <mergeCell ref="D98:E98"/>
    <mergeCell ref="G98:H98"/>
    <mergeCell ref="I98:J98"/>
    <mergeCell ref="K98:L98"/>
    <mergeCell ref="B99:C99"/>
    <mergeCell ref="D99:E99"/>
    <mergeCell ref="G99:H99"/>
    <mergeCell ref="I99:J99"/>
    <mergeCell ref="K99:L99"/>
    <mergeCell ref="B100:C100"/>
    <mergeCell ref="B103:C103"/>
    <mergeCell ref="D103:E103"/>
    <mergeCell ref="G103:H103"/>
    <mergeCell ref="I103:J103"/>
    <mergeCell ref="K103:L103"/>
    <mergeCell ref="B101:C101"/>
    <mergeCell ref="D101:E101"/>
    <mergeCell ref="G101:H101"/>
    <mergeCell ref="I101:J101"/>
    <mergeCell ref="B104:C104"/>
    <mergeCell ref="D104:E104"/>
    <mergeCell ref="B95:C95"/>
    <mergeCell ref="D95:E95"/>
    <mergeCell ref="G95:H95"/>
    <mergeCell ref="I95:J95"/>
    <mergeCell ref="K95:L95"/>
    <mergeCell ref="B93:C93"/>
    <mergeCell ref="D93:E93"/>
    <mergeCell ref="G93:H93"/>
    <mergeCell ref="I93:J93"/>
    <mergeCell ref="K93:L93"/>
    <mergeCell ref="B94:C94"/>
    <mergeCell ref="D94:E94"/>
    <mergeCell ref="G94:H94"/>
    <mergeCell ref="I94:J94"/>
    <mergeCell ref="K94:L94"/>
    <mergeCell ref="B91:C91"/>
    <mergeCell ref="D91:E91"/>
    <mergeCell ref="G91:H91"/>
    <mergeCell ref="I91:J91"/>
    <mergeCell ref="K91:L91"/>
    <mergeCell ref="B92:C92"/>
    <mergeCell ref="D92:E92"/>
    <mergeCell ref="G92:H92"/>
    <mergeCell ref="I92:J92"/>
    <mergeCell ref="K92:L92"/>
    <mergeCell ref="B89:C89"/>
    <mergeCell ref="D89:E89"/>
    <mergeCell ref="G89:H89"/>
    <mergeCell ref="I89:J89"/>
    <mergeCell ref="K89:L89"/>
    <mergeCell ref="B90:C90"/>
    <mergeCell ref="D90:E90"/>
    <mergeCell ref="G90:H90"/>
    <mergeCell ref="I90:J90"/>
    <mergeCell ref="K90:L90"/>
    <mergeCell ref="K82:L82"/>
    <mergeCell ref="B83:C83"/>
    <mergeCell ref="K86:L86"/>
    <mergeCell ref="B84:C84"/>
    <mergeCell ref="D84:E84"/>
    <mergeCell ref="G84:H84"/>
    <mergeCell ref="I84:J84"/>
    <mergeCell ref="K84:L84"/>
    <mergeCell ref="B85:C85"/>
    <mergeCell ref="B86:C86"/>
    <mergeCell ref="D86:E86"/>
    <mergeCell ref="G86:H86"/>
    <mergeCell ref="I86:J86"/>
    <mergeCell ref="B82:C82"/>
    <mergeCell ref="D82:E82"/>
    <mergeCell ref="G82:H82"/>
    <mergeCell ref="I82:J82"/>
    <mergeCell ref="B87:C87"/>
    <mergeCell ref="D87:E87"/>
    <mergeCell ref="G87:H87"/>
    <mergeCell ref="I87:J87"/>
    <mergeCell ref="K87:L87"/>
    <mergeCell ref="B88:C88"/>
    <mergeCell ref="D88:E88"/>
    <mergeCell ref="G88:H88"/>
    <mergeCell ref="I88:J88"/>
    <mergeCell ref="K88:L88"/>
    <mergeCell ref="B78:C78"/>
    <mergeCell ref="D78:E78"/>
    <mergeCell ref="G78:H78"/>
    <mergeCell ref="I78:J78"/>
    <mergeCell ref="K78:L78"/>
    <mergeCell ref="B79:C79"/>
    <mergeCell ref="D79:E79"/>
    <mergeCell ref="G79:H79"/>
    <mergeCell ref="I79:J79"/>
    <mergeCell ref="K79:L79"/>
    <mergeCell ref="B80:C80"/>
    <mergeCell ref="D80:E80"/>
    <mergeCell ref="G80:H80"/>
    <mergeCell ref="I80:J80"/>
    <mergeCell ref="K80:L80"/>
    <mergeCell ref="B81:C81"/>
    <mergeCell ref="D81:E81"/>
    <mergeCell ref="G81:H81"/>
    <mergeCell ref="I81:J81"/>
    <mergeCell ref="K81:L81"/>
    <mergeCell ref="B76:C76"/>
    <mergeCell ref="D76:E76"/>
    <mergeCell ref="G76:H76"/>
    <mergeCell ref="I76:J76"/>
    <mergeCell ref="K76:L76"/>
    <mergeCell ref="B77:C77"/>
    <mergeCell ref="D77:E77"/>
    <mergeCell ref="G77:H77"/>
    <mergeCell ref="I77:J77"/>
    <mergeCell ref="K77:L77"/>
    <mergeCell ref="B74:C74"/>
    <mergeCell ref="D74:E74"/>
    <mergeCell ref="G74:H74"/>
    <mergeCell ref="I74:J74"/>
    <mergeCell ref="K74:L74"/>
    <mergeCell ref="B75:C75"/>
    <mergeCell ref="D75:E75"/>
    <mergeCell ref="G75:H75"/>
    <mergeCell ref="I75:J75"/>
    <mergeCell ref="K75:L75"/>
    <mergeCell ref="B72:C72"/>
    <mergeCell ref="D72:E72"/>
    <mergeCell ref="G72:H72"/>
    <mergeCell ref="I72:J72"/>
    <mergeCell ref="K72:L72"/>
    <mergeCell ref="B73:C73"/>
    <mergeCell ref="D73:E73"/>
    <mergeCell ref="G73:H73"/>
    <mergeCell ref="I73:J73"/>
    <mergeCell ref="K73:L73"/>
    <mergeCell ref="B69:C69"/>
    <mergeCell ref="D69:E69"/>
    <mergeCell ref="G69:H69"/>
    <mergeCell ref="I69:J69"/>
    <mergeCell ref="K69:L69"/>
    <mergeCell ref="B70:C70"/>
    <mergeCell ref="B71:C71"/>
    <mergeCell ref="D71:E71"/>
    <mergeCell ref="G71:H71"/>
    <mergeCell ref="I71:J71"/>
    <mergeCell ref="K71:L71"/>
    <mergeCell ref="B67:C67"/>
    <mergeCell ref="D67:E67"/>
    <mergeCell ref="G67:H67"/>
    <mergeCell ref="I67:J67"/>
    <mergeCell ref="K67:L67"/>
    <mergeCell ref="B68:C68"/>
    <mergeCell ref="D68:E68"/>
    <mergeCell ref="G68:H68"/>
    <mergeCell ref="I68:J68"/>
    <mergeCell ref="K68:L68"/>
    <mergeCell ref="B65:C65"/>
    <mergeCell ref="D65:E65"/>
    <mergeCell ref="G65:H65"/>
    <mergeCell ref="I65:J65"/>
    <mergeCell ref="K65:L65"/>
    <mergeCell ref="B66:C66"/>
    <mergeCell ref="D66:E66"/>
    <mergeCell ref="G66:H66"/>
    <mergeCell ref="I66:J66"/>
    <mergeCell ref="K66:L66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56:C56"/>
    <mergeCell ref="D56:E56"/>
    <mergeCell ref="G56:H56"/>
    <mergeCell ref="I56:J56"/>
    <mergeCell ref="K56:L56"/>
    <mergeCell ref="B57:C57"/>
    <mergeCell ref="B58:C58"/>
    <mergeCell ref="D58:E58"/>
    <mergeCell ref="G58:H58"/>
    <mergeCell ref="I58:J58"/>
    <mergeCell ref="K58:L58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3:C43"/>
    <mergeCell ref="D43:E43"/>
    <mergeCell ref="G43:H43"/>
    <mergeCell ref="I43:J43"/>
    <mergeCell ref="K43:L43"/>
    <mergeCell ref="B44:C44"/>
    <mergeCell ref="B45:C45"/>
    <mergeCell ref="D45:E45"/>
    <mergeCell ref="G45:H45"/>
    <mergeCell ref="I45:J45"/>
    <mergeCell ref="K45:L45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131:M131"/>
    <mergeCell ref="B28:C28"/>
    <mergeCell ref="B34:C34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9:C39"/>
    <mergeCell ref="D34:E34"/>
    <mergeCell ref="G34:H34"/>
    <mergeCell ref="I34:J34"/>
    <mergeCell ref="K34:L34"/>
    <mergeCell ref="B129:C129"/>
    <mergeCell ref="D129:E129"/>
    <mergeCell ref="G129:H129"/>
    <mergeCell ref="I129:J129"/>
    <mergeCell ref="K129:L129"/>
    <mergeCell ref="D85:E85"/>
    <mergeCell ref="G85:H85"/>
    <mergeCell ref="I85:J85"/>
    <mergeCell ref="K85:L85"/>
    <mergeCell ref="K101:L101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41:C41"/>
    <mergeCell ref="B31:C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  <mergeCell ref="B96:C96"/>
    <mergeCell ref="D96:E96"/>
    <mergeCell ref="G96:H96"/>
    <mergeCell ref="I96:J96"/>
    <mergeCell ref="K96:L96"/>
    <mergeCell ref="B126:C126"/>
    <mergeCell ref="D126:E126"/>
    <mergeCell ref="G126:H126"/>
    <mergeCell ref="I126:J126"/>
    <mergeCell ref="K126:L126"/>
    <mergeCell ref="B113:C113"/>
    <mergeCell ref="D113:E113"/>
    <mergeCell ref="G113:H113"/>
    <mergeCell ref="I113:J113"/>
    <mergeCell ref="K113:L113"/>
    <mergeCell ref="B114:C114"/>
    <mergeCell ref="D114:E114"/>
    <mergeCell ref="G114:H114"/>
    <mergeCell ref="I114:J114"/>
    <mergeCell ref="K114:L114"/>
    <mergeCell ref="B110:C110"/>
    <mergeCell ref="B111:C111"/>
    <mergeCell ref="D111:E111"/>
    <mergeCell ref="G111:H111"/>
  </mergeCells>
  <hyperlinks>
    <hyperlink ref="N4" r:id="rId1" xr:uid="{00000000-0004-0000-5D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324"/>
  <sheetViews>
    <sheetView topLeftCell="A4" workbookViewId="0">
      <selection activeCell="D39" sqref="D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240239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SUM(O18:O29)+11.68</f>
        <v>69.800000000000011</v>
      </c>
      <c r="P17" s="60"/>
    </row>
    <row r="18" spans="1:16" ht="15" x14ac:dyDescent="0.25">
      <c r="A18" s="1"/>
      <c r="B18" s="375">
        <v>1</v>
      </c>
      <c r="C18" s="376"/>
      <c r="D18" s="367" t="s">
        <v>2466</v>
      </c>
      <c r="E18" s="368"/>
      <c r="F18" s="124" t="s">
        <v>2478</v>
      </c>
      <c r="G18" s="369">
        <v>4100109088</v>
      </c>
      <c r="H18" s="370"/>
      <c r="I18" s="391" t="s">
        <v>2467</v>
      </c>
      <c r="J18" s="370"/>
      <c r="K18" s="369" t="s">
        <v>1009</v>
      </c>
      <c r="L18" s="368"/>
      <c r="M18" s="7" t="s">
        <v>387</v>
      </c>
      <c r="N18" s="8"/>
      <c r="O18" s="81">
        <v>5.56</v>
      </c>
      <c r="P18" s="60">
        <v>7</v>
      </c>
    </row>
    <row r="19" spans="1:16" ht="15" x14ac:dyDescent="0.25">
      <c r="A19" s="1"/>
      <c r="B19" s="375">
        <v>2</v>
      </c>
      <c r="C19" s="376"/>
      <c r="D19" s="367" t="s">
        <v>2466</v>
      </c>
      <c r="E19" s="368"/>
      <c r="F19" s="124" t="s">
        <v>2478</v>
      </c>
      <c r="G19" s="369">
        <v>4100109088</v>
      </c>
      <c r="H19" s="370"/>
      <c r="I19" s="391" t="s">
        <v>2467</v>
      </c>
      <c r="J19" s="370"/>
      <c r="K19" s="369" t="s">
        <v>1009</v>
      </c>
      <c r="L19" s="368"/>
      <c r="M19" s="7" t="s">
        <v>387</v>
      </c>
      <c r="N19" s="8"/>
      <c r="O19" s="81">
        <v>5.56</v>
      </c>
      <c r="P19" s="60">
        <v>7</v>
      </c>
    </row>
    <row r="20" spans="1:16" ht="15" x14ac:dyDescent="0.25">
      <c r="A20" s="1"/>
      <c r="B20" s="378">
        <v>3</v>
      </c>
      <c r="C20" s="379"/>
      <c r="D20" s="367" t="s">
        <v>2466</v>
      </c>
      <c r="E20" s="368"/>
      <c r="F20" s="124" t="s">
        <v>2478</v>
      </c>
      <c r="G20" s="369">
        <v>4100109088</v>
      </c>
      <c r="H20" s="370"/>
      <c r="I20" s="391" t="s">
        <v>2467</v>
      </c>
      <c r="J20" s="370"/>
      <c r="K20" s="369" t="s">
        <v>1009</v>
      </c>
      <c r="L20" s="368"/>
      <c r="M20" s="7" t="s">
        <v>387</v>
      </c>
      <c r="N20" s="8"/>
      <c r="O20" s="82">
        <v>5.56</v>
      </c>
      <c r="P20" s="60">
        <v>7</v>
      </c>
    </row>
    <row r="21" spans="1:16" ht="15" x14ac:dyDescent="0.25">
      <c r="A21" s="1"/>
      <c r="B21" s="378">
        <v>4</v>
      </c>
      <c r="C21" s="379"/>
      <c r="D21" s="367" t="s">
        <v>2466</v>
      </c>
      <c r="E21" s="368"/>
      <c r="F21" s="124" t="s">
        <v>2478</v>
      </c>
      <c r="G21" s="369">
        <v>4100109088</v>
      </c>
      <c r="H21" s="370"/>
      <c r="I21" s="391" t="s">
        <v>2467</v>
      </c>
      <c r="J21" s="370"/>
      <c r="K21" s="369" t="s">
        <v>1009</v>
      </c>
      <c r="L21" s="368"/>
      <c r="M21" s="7" t="s">
        <v>387</v>
      </c>
      <c r="N21" s="8"/>
      <c r="O21" s="82">
        <v>5.6</v>
      </c>
      <c r="P21" s="60">
        <v>5</v>
      </c>
    </row>
    <row r="22" spans="1:16" ht="15" x14ac:dyDescent="0.25">
      <c r="A22" s="1"/>
      <c r="B22" s="76"/>
      <c r="C22" s="69"/>
      <c r="D22" s="367" t="s">
        <v>2466</v>
      </c>
      <c r="E22" s="368"/>
      <c r="F22" s="124" t="s">
        <v>2478</v>
      </c>
      <c r="G22" s="369">
        <v>4100109088</v>
      </c>
      <c r="H22" s="370"/>
      <c r="I22" s="391" t="s">
        <v>2467</v>
      </c>
      <c r="J22" s="370"/>
      <c r="K22" s="369" t="s">
        <v>1009</v>
      </c>
      <c r="L22" s="368"/>
      <c r="M22" s="7" t="s">
        <v>2373</v>
      </c>
      <c r="N22" s="8"/>
      <c r="O22" s="84"/>
      <c r="P22" s="60">
        <v>2</v>
      </c>
    </row>
    <row r="23" spans="1:16" ht="15" x14ac:dyDescent="0.25">
      <c r="A23" s="1"/>
      <c r="B23" s="375">
        <v>5</v>
      </c>
      <c r="C23" s="376"/>
      <c r="D23" s="367" t="s">
        <v>2466</v>
      </c>
      <c r="E23" s="368"/>
      <c r="F23" s="124" t="s">
        <v>2478</v>
      </c>
      <c r="G23" s="369">
        <v>4100109089</v>
      </c>
      <c r="H23" s="370"/>
      <c r="I23" s="391" t="s">
        <v>2467</v>
      </c>
      <c r="J23" s="370"/>
      <c r="K23" s="369" t="s">
        <v>1009</v>
      </c>
      <c r="L23" s="368"/>
      <c r="M23" s="7" t="s">
        <v>387</v>
      </c>
      <c r="N23" s="8"/>
      <c r="O23" s="81">
        <v>5.08</v>
      </c>
      <c r="P23" s="60">
        <v>6</v>
      </c>
    </row>
    <row r="24" spans="1:16" ht="15" x14ac:dyDescent="0.25">
      <c r="A24" s="1"/>
      <c r="B24" s="378">
        <v>6</v>
      </c>
      <c r="C24" s="379"/>
      <c r="D24" s="367" t="s">
        <v>2466</v>
      </c>
      <c r="E24" s="368"/>
      <c r="F24" s="124" t="s">
        <v>2478</v>
      </c>
      <c r="G24" s="369">
        <v>4100109088</v>
      </c>
      <c r="H24" s="370"/>
      <c r="I24" s="391" t="s">
        <v>2467</v>
      </c>
      <c r="J24" s="370"/>
      <c r="K24" s="369" t="s">
        <v>1009</v>
      </c>
      <c r="L24" s="368"/>
      <c r="M24" s="7" t="s">
        <v>2373</v>
      </c>
      <c r="N24" s="8"/>
      <c r="O24" s="82">
        <v>6.2</v>
      </c>
      <c r="P24" s="60">
        <v>8</v>
      </c>
    </row>
    <row r="25" spans="1:16" ht="15" x14ac:dyDescent="0.25">
      <c r="A25" s="1"/>
      <c r="B25" s="375">
        <v>7</v>
      </c>
      <c r="C25" s="376"/>
      <c r="D25" s="367" t="s">
        <v>2466</v>
      </c>
      <c r="E25" s="368"/>
      <c r="F25" s="124" t="s">
        <v>2478</v>
      </c>
      <c r="G25" s="369">
        <v>4100109088</v>
      </c>
      <c r="H25" s="370"/>
      <c r="I25" s="391" t="s">
        <v>2467</v>
      </c>
      <c r="J25" s="370"/>
      <c r="K25" s="369" t="s">
        <v>1009</v>
      </c>
      <c r="L25" s="368"/>
      <c r="M25" s="7" t="s">
        <v>404</v>
      </c>
      <c r="N25" s="8"/>
      <c r="O25" s="81">
        <v>6.14</v>
      </c>
      <c r="P25" s="60">
        <v>8</v>
      </c>
    </row>
    <row r="26" spans="1:16" ht="15" x14ac:dyDescent="0.25">
      <c r="A26" s="1"/>
      <c r="B26" s="375">
        <v>8</v>
      </c>
      <c r="C26" s="376"/>
      <c r="D26" s="367" t="s">
        <v>2466</v>
      </c>
      <c r="E26" s="368"/>
      <c r="F26" s="124" t="s">
        <v>2478</v>
      </c>
      <c r="G26" s="369">
        <v>4100109088</v>
      </c>
      <c r="H26" s="370"/>
      <c r="I26" s="391" t="s">
        <v>2467</v>
      </c>
      <c r="J26" s="370"/>
      <c r="K26" s="369" t="s">
        <v>1009</v>
      </c>
      <c r="L26" s="368"/>
      <c r="M26" s="7" t="s">
        <v>404</v>
      </c>
      <c r="N26" s="8"/>
      <c r="O26" s="81">
        <v>6.14</v>
      </c>
      <c r="P26" s="60">
        <v>8</v>
      </c>
    </row>
    <row r="27" spans="1:16" ht="15" x14ac:dyDescent="0.25">
      <c r="A27" s="1"/>
      <c r="B27" s="378">
        <v>9</v>
      </c>
      <c r="C27" s="379"/>
      <c r="D27" s="367" t="s">
        <v>2466</v>
      </c>
      <c r="E27" s="368"/>
      <c r="F27" s="124" t="s">
        <v>2478</v>
      </c>
      <c r="G27" s="369">
        <v>4100109088</v>
      </c>
      <c r="H27" s="370"/>
      <c r="I27" s="391" t="s">
        <v>2467</v>
      </c>
      <c r="J27" s="370"/>
      <c r="K27" s="369" t="s">
        <v>1009</v>
      </c>
      <c r="L27" s="368"/>
      <c r="M27" s="7" t="s">
        <v>404</v>
      </c>
      <c r="N27" s="8"/>
      <c r="O27" s="82">
        <v>6.14</v>
      </c>
      <c r="P27" s="60">
        <v>8</v>
      </c>
    </row>
    <row r="28" spans="1:16" ht="15" x14ac:dyDescent="0.25">
      <c r="A28" s="1"/>
      <c r="B28" s="378">
        <v>10</v>
      </c>
      <c r="C28" s="379"/>
      <c r="D28" s="367" t="s">
        <v>2466</v>
      </c>
      <c r="E28" s="368"/>
      <c r="F28" s="124" t="s">
        <v>2478</v>
      </c>
      <c r="G28" s="369">
        <v>4100109088</v>
      </c>
      <c r="H28" s="370"/>
      <c r="I28" s="391" t="s">
        <v>2467</v>
      </c>
      <c r="J28" s="370"/>
      <c r="K28" s="369" t="s">
        <v>1009</v>
      </c>
      <c r="L28" s="368"/>
      <c r="M28" s="7" t="s">
        <v>404</v>
      </c>
      <c r="N28" s="8"/>
      <c r="O28" s="82">
        <v>6.14</v>
      </c>
      <c r="P28" s="60">
        <v>2</v>
      </c>
    </row>
    <row r="29" spans="1:16" ht="15" x14ac:dyDescent="0.25">
      <c r="A29" s="1"/>
      <c r="B29" s="76"/>
      <c r="C29" s="69"/>
      <c r="D29" s="367" t="s">
        <v>2466</v>
      </c>
      <c r="E29" s="368"/>
      <c r="F29" s="124" t="s">
        <v>2478</v>
      </c>
      <c r="G29" s="369">
        <v>4100109089</v>
      </c>
      <c r="H29" s="370"/>
      <c r="I29" s="391" t="s">
        <v>2467</v>
      </c>
      <c r="J29" s="370"/>
      <c r="K29" s="369" t="s">
        <v>1009</v>
      </c>
      <c r="L29" s="368"/>
      <c r="M29" s="7" t="s">
        <v>404</v>
      </c>
      <c r="N29" s="8"/>
      <c r="O29" s="84"/>
      <c r="P29" s="60">
        <v>6</v>
      </c>
    </row>
    <row r="30" spans="1:16" ht="15" x14ac:dyDescent="0.25">
      <c r="A30" s="1"/>
      <c r="B30" s="76"/>
      <c r="C30" s="65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62"/>
      <c r="P30" s="60"/>
    </row>
    <row r="31" spans="1:16" ht="15" x14ac:dyDescent="0.25">
      <c r="A31" s="1"/>
      <c r="B31" s="76"/>
      <c r="C31" s="65"/>
      <c r="D31" s="392"/>
      <c r="E31" s="393"/>
      <c r="F31" s="393"/>
      <c r="G31" s="393"/>
      <c r="H31" s="393"/>
      <c r="I31" s="393"/>
      <c r="J31" s="62"/>
      <c r="K31" s="50"/>
      <c r="L31" s="61"/>
      <c r="M31" s="8"/>
      <c r="N31" s="8"/>
      <c r="O31" s="139">
        <f>SUM(O18:O29)</f>
        <v>58.120000000000005</v>
      </c>
      <c r="P31" s="60"/>
    </row>
    <row r="32" spans="1:16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79"/>
      <c r="O32" s="75"/>
      <c r="P32" s="73">
        <f>SUM(P18:P30)</f>
        <v>74</v>
      </c>
    </row>
    <row r="33" spans="1:15" ht="15" x14ac:dyDescent="0.25">
      <c r="A33" s="1"/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1:15" ht="3.75" customHeight="1" x14ac:dyDescent="0.25">
      <c r="A34" s="1"/>
      <c r="B34" s="1"/>
      <c r="C34" s="1"/>
      <c r="D34" s="17"/>
      <c r="E34" s="20"/>
      <c r="F34" s="20"/>
      <c r="G34" s="20"/>
      <c r="H34" s="3"/>
      <c r="I34" s="3"/>
      <c r="J34" s="1"/>
      <c r="K34" s="1"/>
      <c r="L34" s="1"/>
      <c r="M34" s="1"/>
      <c r="N34" s="1"/>
      <c r="O34" s="1"/>
    </row>
    <row r="35" spans="1:15" ht="15" customHeight="1" x14ac:dyDescent="0.25">
      <c r="A35" s="1"/>
      <c r="B35" s="1"/>
      <c r="C35" s="1"/>
      <c r="D35" s="1" t="s">
        <v>49</v>
      </c>
      <c r="E35" s="23"/>
      <c r="F35" s="1" t="s">
        <v>2479</v>
      </c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2480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937</v>
      </c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 t="s">
        <v>2419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 t="s">
        <v>1324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70">
    <mergeCell ref="B21:C21"/>
    <mergeCell ref="B23:C23"/>
    <mergeCell ref="B24:C24"/>
    <mergeCell ref="D25:E25"/>
    <mergeCell ref="G25:H25"/>
    <mergeCell ref="D23:E23"/>
    <mergeCell ref="G23:H23"/>
    <mergeCell ref="G22:H22"/>
    <mergeCell ref="I23:J23"/>
    <mergeCell ref="K23:L23"/>
    <mergeCell ref="D31:I31"/>
    <mergeCell ref="D28:E28"/>
    <mergeCell ref="G28:H28"/>
    <mergeCell ref="I28:J28"/>
    <mergeCell ref="K28:L28"/>
    <mergeCell ref="D26:E26"/>
    <mergeCell ref="G26:H26"/>
    <mergeCell ref="I26:J26"/>
    <mergeCell ref="K26:L26"/>
    <mergeCell ref="I25:J25"/>
    <mergeCell ref="K25:L25"/>
    <mergeCell ref="D29:E29"/>
    <mergeCell ref="B32:M32"/>
    <mergeCell ref="G24:H24"/>
    <mergeCell ref="I24:J24"/>
    <mergeCell ref="K24:L24"/>
    <mergeCell ref="B25:C25"/>
    <mergeCell ref="D24:E24"/>
    <mergeCell ref="B26:C26"/>
    <mergeCell ref="G29:H29"/>
    <mergeCell ref="I29:J29"/>
    <mergeCell ref="K29:L29"/>
    <mergeCell ref="B27:C27"/>
    <mergeCell ref="D27:E27"/>
    <mergeCell ref="G27:H27"/>
    <mergeCell ref="I27:J27"/>
    <mergeCell ref="K27:L27"/>
    <mergeCell ref="B28:C28"/>
    <mergeCell ref="I22:J22"/>
    <mergeCell ref="K22:L22"/>
    <mergeCell ref="D19:E19"/>
    <mergeCell ref="G19:H19"/>
    <mergeCell ref="I19:J19"/>
    <mergeCell ref="K19:L19"/>
    <mergeCell ref="D20:E20"/>
    <mergeCell ref="G20:H20"/>
    <mergeCell ref="I20:J20"/>
    <mergeCell ref="D21:E21"/>
    <mergeCell ref="G21:H21"/>
    <mergeCell ref="I21:J21"/>
    <mergeCell ref="K21:L21"/>
    <mergeCell ref="D22:E22"/>
    <mergeCell ref="K20:L20"/>
    <mergeCell ref="K18:L18"/>
    <mergeCell ref="B19:C19"/>
    <mergeCell ref="B20:C20"/>
    <mergeCell ref="F6:K6"/>
    <mergeCell ref="F10:L10"/>
    <mergeCell ref="F12:G12"/>
    <mergeCell ref="B17:C17"/>
    <mergeCell ref="B18:C18"/>
    <mergeCell ref="D18:E18"/>
    <mergeCell ref="G18:H18"/>
    <mergeCell ref="I18:J18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5E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331"/>
  <sheetViews>
    <sheetView workbookViewId="0">
      <selection activeCell="U30" sqref="U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6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5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2468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240238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 t="s">
        <v>22</v>
      </c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>
        <f>SUM(O18:O29)+10.44</f>
        <v>77.320000000000007</v>
      </c>
      <c r="P17" s="60"/>
    </row>
    <row r="18" spans="1:16" ht="15" customHeight="1" x14ac:dyDescent="0.25">
      <c r="B18" s="375">
        <v>1</v>
      </c>
      <c r="C18" s="376"/>
      <c r="D18" s="367" t="s">
        <v>2466</v>
      </c>
      <c r="E18" s="368"/>
      <c r="F18" s="190" t="s">
        <v>2477</v>
      </c>
      <c r="G18" s="369">
        <v>4100109051</v>
      </c>
      <c r="H18" s="370"/>
      <c r="I18" s="391" t="s">
        <v>2467</v>
      </c>
      <c r="J18" s="370"/>
      <c r="K18" s="369" t="s">
        <v>76</v>
      </c>
      <c r="L18" s="368"/>
      <c r="M18" s="7" t="s">
        <v>387</v>
      </c>
      <c r="N18" s="11"/>
      <c r="O18" s="81">
        <v>5.6</v>
      </c>
      <c r="P18" s="60">
        <v>7</v>
      </c>
    </row>
    <row r="19" spans="1:16" ht="15" customHeight="1" x14ac:dyDescent="0.25">
      <c r="B19" s="375">
        <v>2</v>
      </c>
      <c r="C19" s="376"/>
      <c r="D19" s="367" t="s">
        <v>2466</v>
      </c>
      <c r="E19" s="368"/>
      <c r="F19" s="213" t="s">
        <v>2477</v>
      </c>
      <c r="G19" s="369">
        <v>4100109051</v>
      </c>
      <c r="H19" s="370"/>
      <c r="I19" s="391" t="s">
        <v>2467</v>
      </c>
      <c r="J19" s="370"/>
      <c r="K19" s="369" t="s">
        <v>76</v>
      </c>
      <c r="L19" s="368"/>
      <c r="M19" s="7" t="s">
        <v>387</v>
      </c>
      <c r="N19" s="11"/>
      <c r="O19" s="81">
        <v>5.6</v>
      </c>
      <c r="P19" s="60">
        <v>7</v>
      </c>
    </row>
    <row r="20" spans="1:16" ht="15" customHeight="1" x14ac:dyDescent="0.25">
      <c r="B20" s="375">
        <v>3</v>
      </c>
      <c r="C20" s="376"/>
      <c r="D20" s="367" t="s">
        <v>2466</v>
      </c>
      <c r="E20" s="368"/>
      <c r="F20" s="190" t="s">
        <v>2477</v>
      </c>
      <c r="G20" s="369">
        <v>4100109051</v>
      </c>
      <c r="H20" s="370"/>
      <c r="I20" s="391" t="s">
        <v>2467</v>
      </c>
      <c r="J20" s="370"/>
      <c r="K20" s="369" t="s">
        <v>76</v>
      </c>
      <c r="L20" s="368"/>
      <c r="M20" s="7" t="s">
        <v>387</v>
      </c>
      <c r="N20" s="11"/>
      <c r="O20" s="81">
        <v>5.6</v>
      </c>
      <c r="P20" s="60">
        <v>7</v>
      </c>
    </row>
    <row r="21" spans="1:16" ht="15" customHeight="1" x14ac:dyDescent="0.25">
      <c r="B21" s="375">
        <v>4</v>
      </c>
      <c r="C21" s="376"/>
      <c r="D21" s="367" t="s">
        <v>2466</v>
      </c>
      <c r="E21" s="368"/>
      <c r="F21" s="213" t="s">
        <v>2477</v>
      </c>
      <c r="G21" s="369">
        <v>4100109051</v>
      </c>
      <c r="H21" s="370"/>
      <c r="I21" s="391" t="s">
        <v>2467</v>
      </c>
      <c r="J21" s="370"/>
      <c r="K21" s="369" t="s">
        <v>76</v>
      </c>
      <c r="L21" s="368"/>
      <c r="M21" s="7" t="s">
        <v>387</v>
      </c>
      <c r="N21" s="11"/>
      <c r="O21" s="81">
        <v>5.6</v>
      </c>
      <c r="P21" s="60">
        <v>7</v>
      </c>
    </row>
    <row r="22" spans="1:16" ht="15" customHeight="1" x14ac:dyDescent="0.25">
      <c r="B22" s="375">
        <v>5</v>
      </c>
      <c r="C22" s="376"/>
      <c r="D22" s="367" t="s">
        <v>2466</v>
      </c>
      <c r="E22" s="368"/>
      <c r="F22" s="190" t="s">
        <v>2477</v>
      </c>
      <c r="G22" s="369">
        <v>4100109051</v>
      </c>
      <c r="H22" s="370"/>
      <c r="I22" s="391" t="s">
        <v>2467</v>
      </c>
      <c r="J22" s="370"/>
      <c r="K22" s="369" t="s">
        <v>76</v>
      </c>
      <c r="L22" s="368"/>
      <c r="M22" s="7" t="s">
        <v>387</v>
      </c>
      <c r="N22" s="11"/>
      <c r="O22" s="81">
        <v>5.6</v>
      </c>
      <c r="P22" s="60">
        <v>7</v>
      </c>
    </row>
    <row r="23" spans="1:16" ht="15" customHeight="1" x14ac:dyDescent="0.25">
      <c r="B23" s="375">
        <v>6</v>
      </c>
      <c r="C23" s="376"/>
      <c r="D23" s="367" t="s">
        <v>2466</v>
      </c>
      <c r="E23" s="368"/>
      <c r="F23" s="213" t="s">
        <v>2477</v>
      </c>
      <c r="G23" s="369">
        <v>4100109051</v>
      </c>
      <c r="H23" s="370"/>
      <c r="I23" s="391" t="s">
        <v>2467</v>
      </c>
      <c r="J23" s="370"/>
      <c r="K23" s="369" t="s">
        <v>76</v>
      </c>
      <c r="L23" s="368"/>
      <c r="M23" s="7" t="s">
        <v>387</v>
      </c>
      <c r="N23" s="11"/>
      <c r="O23" s="81">
        <v>5.6</v>
      </c>
      <c r="P23" s="60">
        <v>7</v>
      </c>
    </row>
    <row r="24" spans="1:16" ht="15" customHeight="1" x14ac:dyDescent="0.25">
      <c r="B24" s="375">
        <v>7</v>
      </c>
      <c r="C24" s="376"/>
      <c r="D24" s="367" t="s">
        <v>2466</v>
      </c>
      <c r="E24" s="368"/>
      <c r="F24" s="190" t="s">
        <v>2477</v>
      </c>
      <c r="G24" s="369">
        <v>4100109051</v>
      </c>
      <c r="H24" s="370"/>
      <c r="I24" s="391" t="s">
        <v>2467</v>
      </c>
      <c r="J24" s="370"/>
      <c r="K24" s="369" t="s">
        <v>76</v>
      </c>
      <c r="L24" s="368"/>
      <c r="M24" s="7" t="s">
        <v>387</v>
      </c>
      <c r="N24" s="11"/>
      <c r="O24" s="81">
        <v>5.6</v>
      </c>
      <c r="P24" s="60">
        <v>7</v>
      </c>
    </row>
    <row r="25" spans="1:16" ht="15" customHeight="1" x14ac:dyDescent="0.25">
      <c r="B25" s="375">
        <v>8</v>
      </c>
      <c r="C25" s="376"/>
      <c r="D25" s="367" t="s">
        <v>2466</v>
      </c>
      <c r="E25" s="368"/>
      <c r="F25" s="213" t="s">
        <v>2477</v>
      </c>
      <c r="G25" s="369">
        <v>4100109051</v>
      </c>
      <c r="H25" s="370"/>
      <c r="I25" s="391" t="s">
        <v>2467</v>
      </c>
      <c r="J25" s="370"/>
      <c r="K25" s="369" t="s">
        <v>76</v>
      </c>
      <c r="L25" s="368"/>
      <c r="M25" s="7" t="s">
        <v>387</v>
      </c>
      <c r="N25" s="11"/>
      <c r="O25" s="81">
        <v>5.6</v>
      </c>
      <c r="P25" s="60">
        <v>7</v>
      </c>
    </row>
    <row r="26" spans="1:16" ht="15" customHeight="1" x14ac:dyDescent="0.25">
      <c r="B26" s="375">
        <v>9</v>
      </c>
      <c r="C26" s="376"/>
      <c r="D26" s="367" t="s">
        <v>2466</v>
      </c>
      <c r="E26" s="368"/>
      <c r="F26" s="190" t="s">
        <v>2477</v>
      </c>
      <c r="G26" s="369">
        <v>4100109051</v>
      </c>
      <c r="H26" s="370"/>
      <c r="I26" s="391" t="s">
        <v>2467</v>
      </c>
      <c r="J26" s="370"/>
      <c r="K26" s="369" t="s">
        <v>76</v>
      </c>
      <c r="L26" s="368"/>
      <c r="M26" s="7" t="s">
        <v>387</v>
      </c>
      <c r="N26" s="11"/>
      <c r="O26" s="81">
        <v>5.6</v>
      </c>
      <c r="P26" s="60">
        <v>7</v>
      </c>
    </row>
    <row r="27" spans="1:16" ht="15" customHeight="1" x14ac:dyDescent="0.25">
      <c r="B27" s="375">
        <v>10</v>
      </c>
      <c r="C27" s="376"/>
      <c r="D27" s="367" t="s">
        <v>2466</v>
      </c>
      <c r="E27" s="368"/>
      <c r="F27" s="213" t="s">
        <v>2477</v>
      </c>
      <c r="G27" s="369">
        <v>4100109051</v>
      </c>
      <c r="H27" s="370"/>
      <c r="I27" s="391" t="s">
        <v>2467</v>
      </c>
      <c r="J27" s="370"/>
      <c r="K27" s="369" t="s">
        <v>76</v>
      </c>
      <c r="L27" s="368"/>
      <c r="M27" s="7" t="s">
        <v>387</v>
      </c>
      <c r="N27" s="11"/>
      <c r="O27" s="81">
        <v>5.6</v>
      </c>
      <c r="P27" s="60">
        <v>7</v>
      </c>
    </row>
    <row r="28" spans="1:16" ht="15" customHeight="1" x14ac:dyDescent="0.25">
      <c r="B28" s="375">
        <v>11</v>
      </c>
      <c r="C28" s="376"/>
      <c r="D28" s="367" t="s">
        <v>2466</v>
      </c>
      <c r="E28" s="368"/>
      <c r="F28" s="190" t="s">
        <v>2477</v>
      </c>
      <c r="G28" s="369">
        <v>4100109051</v>
      </c>
      <c r="H28" s="370"/>
      <c r="I28" s="391" t="s">
        <v>2467</v>
      </c>
      <c r="J28" s="370"/>
      <c r="K28" s="369" t="s">
        <v>76</v>
      </c>
      <c r="L28" s="368"/>
      <c r="M28" s="7" t="s">
        <v>2373</v>
      </c>
      <c r="N28" s="11"/>
      <c r="O28" s="81">
        <v>5.44</v>
      </c>
      <c r="P28" s="60">
        <v>7</v>
      </c>
    </row>
    <row r="29" spans="1:16" ht="15" customHeight="1" x14ac:dyDescent="0.25">
      <c r="B29" s="375">
        <v>12</v>
      </c>
      <c r="C29" s="376"/>
      <c r="D29" s="367" t="s">
        <v>2466</v>
      </c>
      <c r="E29" s="368"/>
      <c r="F29" s="213" t="s">
        <v>2477</v>
      </c>
      <c r="G29" s="369">
        <v>4100109051</v>
      </c>
      <c r="H29" s="370"/>
      <c r="I29" s="391" t="s">
        <v>2467</v>
      </c>
      <c r="J29" s="370"/>
      <c r="K29" s="369" t="s">
        <v>76</v>
      </c>
      <c r="L29" s="368"/>
      <c r="M29" s="7" t="s">
        <v>2373</v>
      </c>
      <c r="N29" s="11"/>
      <c r="O29" s="81">
        <v>5.44</v>
      </c>
      <c r="P29" s="60">
        <v>7</v>
      </c>
    </row>
    <row r="30" spans="1:16" ht="15" x14ac:dyDescent="0.25">
      <c r="A30" s="1"/>
      <c r="B30" s="134" t="s">
        <v>37</v>
      </c>
      <c r="C30" s="133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83">
        <f>SUM(O31:O36)+11.76</f>
        <v>39.68</v>
      </c>
      <c r="P30" s="60"/>
    </row>
    <row r="31" spans="1:16" ht="15" customHeight="1" x14ac:dyDescent="0.25">
      <c r="B31" s="375">
        <v>13</v>
      </c>
      <c r="C31" s="376"/>
      <c r="D31" s="367" t="s">
        <v>2466</v>
      </c>
      <c r="E31" s="368"/>
      <c r="F31" s="213" t="s">
        <v>2477</v>
      </c>
      <c r="G31" s="369">
        <v>4100109051</v>
      </c>
      <c r="H31" s="370"/>
      <c r="I31" s="391" t="s">
        <v>2467</v>
      </c>
      <c r="J31" s="370"/>
      <c r="K31" s="369" t="s">
        <v>76</v>
      </c>
      <c r="L31" s="368"/>
      <c r="M31" s="7" t="s">
        <v>2373</v>
      </c>
      <c r="N31" s="11"/>
      <c r="O31" s="81">
        <v>5.44</v>
      </c>
      <c r="P31" s="60">
        <v>7</v>
      </c>
    </row>
    <row r="32" spans="1:16" ht="15" customHeight="1" x14ac:dyDescent="0.25">
      <c r="B32" s="375">
        <v>14</v>
      </c>
      <c r="C32" s="376"/>
      <c r="D32" s="367" t="s">
        <v>2466</v>
      </c>
      <c r="E32" s="368"/>
      <c r="F32" s="190" t="s">
        <v>2477</v>
      </c>
      <c r="G32" s="369">
        <v>4100109051</v>
      </c>
      <c r="H32" s="370"/>
      <c r="I32" s="391" t="s">
        <v>2467</v>
      </c>
      <c r="J32" s="370"/>
      <c r="K32" s="369" t="s">
        <v>76</v>
      </c>
      <c r="L32" s="368"/>
      <c r="M32" s="7" t="s">
        <v>2373</v>
      </c>
      <c r="N32" s="11"/>
      <c r="O32" s="81">
        <v>5.44</v>
      </c>
      <c r="P32" s="60">
        <v>7</v>
      </c>
    </row>
    <row r="33" spans="1:16" ht="15" customHeight="1" x14ac:dyDescent="0.25">
      <c r="B33" s="375">
        <v>15</v>
      </c>
      <c r="C33" s="376"/>
      <c r="D33" s="367" t="s">
        <v>2466</v>
      </c>
      <c r="E33" s="368"/>
      <c r="F33" s="213" t="s">
        <v>2477</v>
      </c>
      <c r="G33" s="369">
        <v>4100109051</v>
      </c>
      <c r="H33" s="370"/>
      <c r="I33" s="391" t="s">
        <v>2467</v>
      </c>
      <c r="J33" s="370"/>
      <c r="K33" s="369" t="s">
        <v>76</v>
      </c>
      <c r="L33" s="368"/>
      <c r="M33" s="7" t="s">
        <v>2373</v>
      </c>
      <c r="N33" s="11"/>
      <c r="O33" s="81">
        <v>5.44</v>
      </c>
      <c r="P33" s="60">
        <v>7</v>
      </c>
    </row>
    <row r="34" spans="1:16" ht="15" customHeight="1" x14ac:dyDescent="0.25">
      <c r="B34" s="375">
        <v>16</v>
      </c>
      <c r="C34" s="376"/>
      <c r="D34" s="367" t="s">
        <v>2466</v>
      </c>
      <c r="E34" s="368"/>
      <c r="F34" s="213" t="s">
        <v>2477</v>
      </c>
      <c r="G34" s="369">
        <v>4100109051</v>
      </c>
      <c r="H34" s="370"/>
      <c r="I34" s="391" t="s">
        <v>2467</v>
      </c>
      <c r="J34" s="370"/>
      <c r="K34" s="369" t="s">
        <v>76</v>
      </c>
      <c r="L34" s="368"/>
      <c r="M34" s="7" t="s">
        <v>2373</v>
      </c>
      <c r="N34" s="11"/>
      <c r="O34" s="81">
        <v>5.44</v>
      </c>
      <c r="P34" s="60">
        <v>7</v>
      </c>
    </row>
    <row r="35" spans="1:16" ht="15" customHeight="1" x14ac:dyDescent="0.25">
      <c r="B35" s="375">
        <v>17</v>
      </c>
      <c r="C35" s="376"/>
      <c r="D35" s="367" t="s">
        <v>2466</v>
      </c>
      <c r="E35" s="368"/>
      <c r="F35" s="190" t="s">
        <v>2477</v>
      </c>
      <c r="G35" s="369">
        <v>4100109051</v>
      </c>
      <c r="H35" s="370"/>
      <c r="I35" s="391" t="s">
        <v>2467</v>
      </c>
      <c r="J35" s="370"/>
      <c r="K35" s="369" t="s">
        <v>76</v>
      </c>
      <c r="L35" s="368"/>
      <c r="M35" s="7" t="s">
        <v>2373</v>
      </c>
      <c r="N35" s="11"/>
      <c r="O35" s="81">
        <v>6.16</v>
      </c>
      <c r="P35" s="60">
        <v>8</v>
      </c>
    </row>
    <row r="36" spans="1:16" ht="15" x14ac:dyDescent="0.25">
      <c r="A36" s="1"/>
      <c r="B36" s="365"/>
      <c r="C36" s="366"/>
      <c r="D36" s="367"/>
      <c r="E36" s="368"/>
      <c r="F36" s="122"/>
      <c r="G36" s="369"/>
      <c r="H36" s="370"/>
      <c r="I36" s="391"/>
      <c r="J36" s="370"/>
      <c r="K36" s="369"/>
      <c r="L36" s="368"/>
      <c r="M36" s="7"/>
      <c r="N36" s="11"/>
      <c r="O36" s="84"/>
      <c r="P36" s="60"/>
    </row>
    <row r="37" spans="1:16" ht="15" x14ac:dyDescent="0.25">
      <c r="A37" s="1"/>
      <c r="B37" s="76"/>
      <c r="C37" s="65"/>
      <c r="D37" s="392"/>
      <c r="E37" s="393"/>
      <c r="F37" s="393"/>
      <c r="G37" s="393"/>
      <c r="H37" s="393"/>
      <c r="I37" s="393"/>
      <c r="J37" s="62"/>
      <c r="K37" s="50"/>
      <c r="L37" s="61"/>
      <c r="M37" s="8"/>
      <c r="N37" s="8"/>
      <c r="O37" s="139">
        <f>SUM(O18:O29)+SUM(O31:O36)</f>
        <v>94.800000000000011</v>
      </c>
      <c r="P37" s="60"/>
    </row>
    <row r="38" spans="1:16" ht="15.75" x14ac:dyDescent="0.25">
      <c r="A38" s="1"/>
      <c r="B38" s="356" t="s">
        <v>29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79"/>
      <c r="O38" s="75"/>
      <c r="P38" s="73">
        <f>SUM(P18:P36)</f>
        <v>120</v>
      </c>
    </row>
    <row r="39" spans="1:16" ht="15" x14ac:dyDescent="0.25">
      <c r="A39" s="1"/>
      <c r="B39" s="20"/>
      <c r="C39" s="45"/>
      <c r="D39" s="20"/>
      <c r="E39" s="45"/>
      <c r="F39" s="45"/>
      <c r="G39" s="20"/>
      <c r="I39" s="3"/>
      <c r="K39" s="20"/>
      <c r="L39" s="45"/>
      <c r="M39" s="1"/>
      <c r="N39" s="1"/>
      <c r="O39" s="86"/>
    </row>
    <row r="40" spans="1:16" ht="3.75" customHeight="1" x14ac:dyDescent="0.25">
      <c r="A40" s="1"/>
      <c r="B40" s="1"/>
      <c r="C40" s="1"/>
      <c r="D40" s="17"/>
      <c r="E40" s="20"/>
      <c r="F40" s="20"/>
      <c r="G40" s="20"/>
      <c r="H40" s="3"/>
      <c r="I40" s="3"/>
      <c r="J40" s="1"/>
      <c r="K40" s="1"/>
      <c r="L40" s="1"/>
      <c r="M40" s="1"/>
      <c r="N40" s="1"/>
      <c r="O40" s="1"/>
    </row>
    <row r="41" spans="1:16" ht="15" customHeight="1" x14ac:dyDescent="0.25">
      <c r="A41" s="1"/>
      <c r="B41" s="1"/>
      <c r="C41" s="1"/>
      <c r="D41" s="1" t="s">
        <v>49</v>
      </c>
      <c r="E41" s="23"/>
      <c r="F41" s="1" t="s">
        <v>2475</v>
      </c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 t="s">
        <v>2476</v>
      </c>
      <c r="E42" s="23"/>
      <c r="F42" s="23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 t="s">
        <v>1538</v>
      </c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 t="s">
        <v>2469</v>
      </c>
      <c r="E44" s="23"/>
      <c r="F44" s="23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 t="s">
        <v>1433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102">
    <mergeCell ref="B32:C32"/>
    <mergeCell ref="D32:E32"/>
    <mergeCell ref="G32:H32"/>
    <mergeCell ref="I32:J32"/>
    <mergeCell ref="K32:L32"/>
    <mergeCell ref="B35:C35"/>
    <mergeCell ref="D35:E35"/>
    <mergeCell ref="G35:H35"/>
    <mergeCell ref="I35:J35"/>
    <mergeCell ref="K35:L35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D24:E24"/>
    <mergeCell ref="G24:H24"/>
    <mergeCell ref="I24:J24"/>
    <mergeCell ref="K24:L24"/>
    <mergeCell ref="B31:C31"/>
    <mergeCell ref="D31:E31"/>
    <mergeCell ref="G31:H31"/>
    <mergeCell ref="I31:J31"/>
    <mergeCell ref="K31:L31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8:C28"/>
    <mergeCell ref="D28:E28"/>
    <mergeCell ref="G28:H28"/>
    <mergeCell ref="I28:J28"/>
    <mergeCell ref="K28:L28"/>
    <mergeCell ref="D37:I37"/>
    <mergeCell ref="B38:M38"/>
    <mergeCell ref="B19:C19"/>
    <mergeCell ref="D19:E19"/>
    <mergeCell ref="G19:H19"/>
    <mergeCell ref="I19:J19"/>
    <mergeCell ref="K19:L19"/>
    <mergeCell ref="B20:C20"/>
    <mergeCell ref="B23:C23"/>
    <mergeCell ref="D23:E23"/>
    <mergeCell ref="G23:H23"/>
    <mergeCell ref="I23:J23"/>
    <mergeCell ref="K23:L23"/>
    <mergeCell ref="I20:J20"/>
    <mergeCell ref="K20:L20"/>
    <mergeCell ref="B21:C21"/>
    <mergeCell ref="D21:E21"/>
    <mergeCell ref="G21:H21"/>
    <mergeCell ref="B25:C25"/>
    <mergeCell ref="D25:E25"/>
    <mergeCell ref="G25:H25"/>
    <mergeCell ref="I25:J25"/>
    <mergeCell ref="K25:L25"/>
    <mergeCell ref="B22:C22"/>
    <mergeCell ref="K18:L18"/>
    <mergeCell ref="B36:C36"/>
    <mergeCell ref="D36:E36"/>
    <mergeCell ref="G36:H36"/>
    <mergeCell ref="I36:J36"/>
    <mergeCell ref="K36:L36"/>
    <mergeCell ref="D20:E20"/>
    <mergeCell ref="G20:H20"/>
    <mergeCell ref="B18:C18"/>
    <mergeCell ref="D18:E18"/>
    <mergeCell ref="G18:H18"/>
    <mergeCell ref="I18:J18"/>
    <mergeCell ref="I21:J21"/>
    <mergeCell ref="K21:L21"/>
    <mergeCell ref="D22:E22"/>
    <mergeCell ref="G22:H22"/>
    <mergeCell ref="I22:J22"/>
    <mergeCell ref="K22:L22"/>
    <mergeCell ref="B27:C27"/>
    <mergeCell ref="D27:E27"/>
    <mergeCell ref="G27:H27"/>
    <mergeCell ref="I27:J27"/>
    <mergeCell ref="K27:L27"/>
    <mergeCell ref="B24:C24"/>
    <mergeCell ref="F6:K6"/>
    <mergeCell ref="F8:J8"/>
    <mergeCell ref="F10:N10"/>
    <mergeCell ref="F12:G12"/>
    <mergeCell ref="N14:O14"/>
    <mergeCell ref="B16:C16"/>
    <mergeCell ref="D16:E16"/>
    <mergeCell ref="G16:H16"/>
    <mergeCell ref="I16:J16"/>
    <mergeCell ref="K16:L16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328"/>
  <sheetViews>
    <sheetView workbookViewId="0">
      <selection activeCell="S17" sqref="S1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2473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240237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>
        <f>SUM(O18:O27)+6.32</f>
        <v>50.99</v>
      </c>
      <c r="P17" s="108"/>
    </row>
    <row r="18" spans="1:16" ht="15" customHeight="1" x14ac:dyDescent="0.25">
      <c r="B18" s="375">
        <v>1</v>
      </c>
      <c r="C18" s="376"/>
      <c r="D18" s="367" t="s">
        <v>2466</v>
      </c>
      <c r="E18" s="368"/>
      <c r="F18" s="190" t="s">
        <v>2474</v>
      </c>
      <c r="G18" s="369">
        <v>4100109046</v>
      </c>
      <c r="H18" s="370"/>
      <c r="I18" s="391" t="s">
        <v>2467</v>
      </c>
      <c r="J18" s="370"/>
      <c r="K18" s="369" t="s">
        <v>73</v>
      </c>
      <c r="L18" s="368"/>
      <c r="M18" s="7" t="s">
        <v>387</v>
      </c>
      <c r="N18" s="11"/>
      <c r="O18" s="81">
        <v>5.82</v>
      </c>
      <c r="P18" s="60">
        <v>7</v>
      </c>
    </row>
    <row r="19" spans="1:16" ht="15" customHeight="1" x14ac:dyDescent="0.25">
      <c r="B19" s="375">
        <v>2</v>
      </c>
      <c r="C19" s="376"/>
      <c r="D19" s="367" t="s">
        <v>2466</v>
      </c>
      <c r="E19" s="368"/>
      <c r="F19" s="190" t="s">
        <v>2474</v>
      </c>
      <c r="G19" s="369">
        <v>4100109046</v>
      </c>
      <c r="H19" s="370"/>
      <c r="I19" s="391" t="s">
        <v>2467</v>
      </c>
      <c r="J19" s="370"/>
      <c r="K19" s="369" t="s">
        <v>73</v>
      </c>
      <c r="L19" s="368"/>
      <c r="M19" s="7" t="s">
        <v>387</v>
      </c>
      <c r="N19" s="11"/>
      <c r="O19" s="81">
        <v>5.66</v>
      </c>
      <c r="P19" s="60">
        <v>7</v>
      </c>
    </row>
    <row r="20" spans="1:16" ht="15" customHeight="1" x14ac:dyDescent="0.25">
      <c r="B20" s="375">
        <v>3</v>
      </c>
      <c r="C20" s="376"/>
      <c r="D20" s="367" t="s">
        <v>2466</v>
      </c>
      <c r="E20" s="368"/>
      <c r="F20" s="190" t="s">
        <v>2474</v>
      </c>
      <c r="G20" s="369">
        <v>4100109046</v>
      </c>
      <c r="H20" s="370"/>
      <c r="I20" s="391" t="s">
        <v>2467</v>
      </c>
      <c r="J20" s="370"/>
      <c r="K20" s="369" t="s">
        <v>73</v>
      </c>
      <c r="L20" s="368"/>
      <c r="M20" s="7" t="s">
        <v>387</v>
      </c>
      <c r="N20" s="11"/>
      <c r="O20" s="81">
        <v>5.66</v>
      </c>
      <c r="P20" s="60">
        <v>7</v>
      </c>
    </row>
    <row r="21" spans="1:16" ht="15" customHeight="1" x14ac:dyDescent="0.25">
      <c r="B21" s="375">
        <v>4</v>
      </c>
      <c r="C21" s="376"/>
      <c r="D21" s="367" t="s">
        <v>2466</v>
      </c>
      <c r="E21" s="368"/>
      <c r="F21" s="190" t="s">
        <v>2474</v>
      </c>
      <c r="G21" s="369">
        <v>4100109046</v>
      </c>
      <c r="H21" s="370"/>
      <c r="I21" s="391" t="s">
        <v>2467</v>
      </c>
      <c r="J21" s="370"/>
      <c r="K21" s="369" t="s">
        <v>73</v>
      </c>
      <c r="L21" s="368"/>
      <c r="M21" s="7" t="s">
        <v>387</v>
      </c>
      <c r="N21" s="11"/>
      <c r="O21" s="81">
        <v>5.66</v>
      </c>
      <c r="P21" s="60">
        <v>7</v>
      </c>
    </row>
    <row r="22" spans="1:16" ht="15" customHeight="1" x14ac:dyDescent="0.25">
      <c r="B22" s="375">
        <v>5</v>
      </c>
      <c r="C22" s="376"/>
      <c r="D22" s="367" t="s">
        <v>2466</v>
      </c>
      <c r="E22" s="368"/>
      <c r="F22" s="190" t="s">
        <v>2474</v>
      </c>
      <c r="G22" s="369">
        <v>4100109046</v>
      </c>
      <c r="H22" s="370"/>
      <c r="I22" s="391" t="s">
        <v>2467</v>
      </c>
      <c r="J22" s="370"/>
      <c r="K22" s="369" t="s">
        <v>73</v>
      </c>
      <c r="L22" s="368"/>
      <c r="M22" s="7" t="s">
        <v>387</v>
      </c>
      <c r="N22" s="11"/>
      <c r="O22" s="81">
        <v>5.66</v>
      </c>
      <c r="P22" s="60">
        <v>7</v>
      </c>
    </row>
    <row r="23" spans="1:16" ht="15" customHeight="1" x14ac:dyDescent="0.25">
      <c r="B23" s="375">
        <v>6</v>
      </c>
      <c r="C23" s="376"/>
      <c r="D23" s="367" t="s">
        <v>2466</v>
      </c>
      <c r="E23" s="368"/>
      <c r="F23" s="190" t="s">
        <v>2474</v>
      </c>
      <c r="G23" s="369">
        <v>4100109046</v>
      </c>
      <c r="H23" s="370"/>
      <c r="I23" s="391" t="s">
        <v>2467</v>
      </c>
      <c r="J23" s="370"/>
      <c r="K23" s="369" t="s">
        <v>73</v>
      </c>
      <c r="L23" s="368"/>
      <c r="M23" s="7" t="s">
        <v>2373</v>
      </c>
      <c r="N23" s="11"/>
      <c r="O23" s="81">
        <v>5.6</v>
      </c>
      <c r="P23" s="60">
        <v>7</v>
      </c>
    </row>
    <row r="24" spans="1:16" ht="15" customHeight="1" x14ac:dyDescent="0.25">
      <c r="B24" s="378">
        <v>7</v>
      </c>
      <c r="C24" s="379"/>
      <c r="D24" s="367" t="s">
        <v>2466</v>
      </c>
      <c r="E24" s="368"/>
      <c r="F24" s="190" t="s">
        <v>2474</v>
      </c>
      <c r="G24" s="369">
        <v>4100109046</v>
      </c>
      <c r="H24" s="370"/>
      <c r="I24" s="391" t="s">
        <v>2467</v>
      </c>
      <c r="J24" s="370"/>
      <c r="K24" s="369" t="s">
        <v>73</v>
      </c>
      <c r="L24" s="368"/>
      <c r="M24" s="7" t="s">
        <v>404</v>
      </c>
      <c r="N24" s="11"/>
      <c r="O24" s="82">
        <v>5.66</v>
      </c>
      <c r="P24" s="60">
        <v>7</v>
      </c>
    </row>
    <row r="25" spans="1:16" ht="15" customHeight="1" x14ac:dyDescent="0.25">
      <c r="B25" s="378">
        <v>8</v>
      </c>
      <c r="C25" s="379"/>
      <c r="D25" s="367" t="s">
        <v>2466</v>
      </c>
      <c r="E25" s="368"/>
      <c r="F25" s="190" t="s">
        <v>2474</v>
      </c>
      <c r="G25" s="369">
        <v>4100109046</v>
      </c>
      <c r="H25" s="370"/>
      <c r="I25" s="391" t="s">
        <v>2467</v>
      </c>
      <c r="J25" s="370"/>
      <c r="K25" s="369" t="s">
        <v>73</v>
      </c>
      <c r="L25" s="368"/>
      <c r="M25" s="7" t="s">
        <v>2373</v>
      </c>
      <c r="N25" s="11"/>
      <c r="O25" s="82">
        <v>4.95</v>
      </c>
      <c r="P25" s="60">
        <v>3</v>
      </c>
    </row>
    <row r="26" spans="1:16" ht="15" customHeight="1" x14ac:dyDescent="0.25">
      <c r="B26" s="76"/>
      <c r="C26" s="69"/>
      <c r="D26" s="367" t="s">
        <v>2466</v>
      </c>
      <c r="E26" s="368"/>
      <c r="F26" s="190" t="s">
        <v>2474</v>
      </c>
      <c r="G26" s="369">
        <v>4100109046</v>
      </c>
      <c r="H26" s="370"/>
      <c r="I26" s="391" t="s">
        <v>2467</v>
      </c>
      <c r="J26" s="370"/>
      <c r="K26" s="369" t="s">
        <v>73</v>
      </c>
      <c r="L26" s="368"/>
      <c r="M26" s="7" t="s">
        <v>404</v>
      </c>
      <c r="N26" s="11"/>
      <c r="O26" s="84"/>
      <c r="P26" s="60">
        <v>3</v>
      </c>
    </row>
    <row r="27" spans="1:16" ht="15" customHeight="1" x14ac:dyDescent="0.25">
      <c r="B27" s="365"/>
      <c r="C27" s="366"/>
      <c r="D27" s="367"/>
      <c r="E27" s="368"/>
      <c r="F27" s="190"/>
      <c r="G27" s="369"/>
      <c r="H27" s="370"/>
      <c r="I27" s="391"/>
      <c r="J27" s="370"/>
      <c r="K27" s="369"/>
      <c r="L27" s="368"/>
      <c r="M27" s="7"/>
      <c r="N27" s="11"/>
      <c r="O27" s="84"/>
      <c r="P27" s="60"/>
    </row>
    <row r="28" spans="1:16" ht="15" x14ac:dyDescent="0.25">
      <c r="A28" s="1"/>
      <c r="B28" s="76"/>
      <c r="C28" s="65"/>
      <c r="D28" s="392"/>
      <c r="E28" s="393"/>
      <c r="F28" s="393"/>
      <c r="G28" s="393"/>
      <c r="H28" s="393"/>
      <c r="I28" s="393"/>
      <c r="J28" s="62"/>
      <c r="K28" s="50"/>
      <c r="L28" s="61"/>
      <c r="M28" s="8"/>
      <c r="N28" s="8"/>
      <c r="O28" s="139">
        <f>SUM(O18:O27)</f>
        <v>44.67</v>
      </c>
      <c r="P28" s="60"/>
    </row>
    <row r="29" spans="1:16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79"/>
      <c r="O29" s="75"/>
      <c r="P29" s="73">
        <f>SUM(P18:P27)</f>
        <v>55</v>
      </c>
    </row>
    <row r="30" spans="1:16" ht="15" x14ac:dyDescent="0.25">
      <c r="A30" s="1"/>
      <c r="B30" s="20"/>
      <c r="C30" s="45"/>
      <c r="D30" s="20"/>
      <c r="E30" s="45"/>
      <c r="F30" s="45"/>
      <c r="G30" s="20"/>
      <c r="I30" s="3"/>
      <c r="K30" s="20"/>
      <c r="L30" s="45"/>
      <c r="M30" s="1"/>
      <c r="N30" s="1"/>
      <c r="O30" s="86"/>
    </row>
    <row r="31" spans="1:16" ht="3.75" customHeight="1" x14ac:dyDescent="0.25">
      <c r="A31" s="1"/>
      <c r="B31" s="1"/>
      <c r="C31" s="1"/>
      <c r="D31" s="17"/>
      <c r="E31" s="20"/>
      <c r="F31" s="20"/>
      <c r="G31" s="20"/>
      <c r="H31" s="3"/>
      <c r="I31" s="3"/>
      <c r="J31" s="1"/>
      <c r="K31" s="1"/>
      <c r="L31" s="1"/>
      <c r="M31" s="1"/>
      <c r="N31" s="1"/>
      <c r="O31" s="1"/>
    </row>
    <row r="32" spans="1:16" ht="15" customHeight="1" x14ac:dyDescent="0.25">
      <c r="A32" s="1"/>
      <c r="B32" s="1"/>
      <c r="C32" s="1"/>
      <c r="D32" s="1" t="s">
        <v>49</v>
      </c>
      <c r="E32" s="23"/>
      <c r="F32" s="1" t="s">
        <v>2471</v>
      </c>
      <c r="G32" s="397"/>
      <c r="H32" s="396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2472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1633</v>
      </c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1921</v>
      </c>
      <c r="E35" s="23"/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1466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F69" s="1"/>
    </row>
    <row r="70" spans="1:15" ht="15" x14ac:dyDescent="0.25">
      <c r="F70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59">
    <mergeCell ref="K22:L22"/>
    <mergeCell ref="D26:E26"/>
    <mergeCell ref="G26:H26"/>
    <mergeCell ref="I26:J26"/>
    <mergeCell ref="K26:L26"/>
    <mergeCell ref="D24:E24"/>
    <mergeCell ref="G24:H24"/>
    <mergeCell ref="I24:J24"/>
    <mergeCell ref="K24:L24"/>
    <mergeCell ref="B25:C25"/>
    <mergeCell ref="K23:L23"/>
    <mergeCell ref="D28:I28"/>
    <mergeCell ref="D27:E27"/>
    <mergeCell ref="G27:H27"/>
    <mergeCell ref="I27:J27"/>
    <mergeCell ref="K27:L27"/>
    <mergeCell ref="D25:E25"/>
    <mergeCell ref="G25:H25"/>
    <mergeCell ref="I25:J25"/>
    <mergeCell ref="K25:L25"/>
    <mergeCell ref="B24:C24"/>
    <mergeCell ref="B29:M29"/>
    <mergeCell ref="G32:H32"/>
    <mergeCell ref="B21:C21"/>
    <mergeCell ref="D21:E21"/>
    <mergeCell ref="G21:H21"/>
    <mergeCell ref="I21:J21"/>
    <mergeCell ref="K21:L21"/>
    <mergeCell ref="B22:C22"/>
    <mergeCell ref="D22:E22"/>
    <mergeCell ref="B27:C27"/>
    <mergeCell ref="B23:C23"/>
    <mergeCell ref="D23:E23"/>
    <mergeCell ref="G23:H23"/>
    <mergeCell ref="I23:J23"/>
    <mergeCell ref="G22:H22"/>
    <mergeCell ref="I22:J22"/>
    <mergeCell ref="B20:C20"/>
    <mergeCell ref="D20:E20"/>
    <mergeCell ref="G20:H20"/>
    <mergeCell ref="I20:J20"/>
    <mergeCell ref="K20:L20"/>
    <mergeCell ref="F10:N10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B1:P319"/>
  <sheetViews>
    <sheetView workbookViewId="0">
      <selection activeCell="S12" sqref="S1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2460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240224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2430</v>
      </c>
      <c r="E18" s="352"/>
      <c r="F18" s="190" t="s">
        <v>2462</v>
      </c>
      <c r="G18" s="355">
        <v>4100107937</v>
      </c>
      <c r="H18" s="354"/>
      <c r="I18" s="353" t="s">
        <v>2458</v>
      </c>
      <c r="J18" s="354"/>
      <c r="K18" s="355" t="s">
        <v>25</v>
      </c>
      <c r="L18" s="352"/>
      <c r="M18" s="27" t="s">
        <v>2459</v>
      </c>
      <c r="N18" s="24">
        <v>80</v>
      </c>
      <c r="O18" s="82">
        <v>9.56</v>
      </c>
      <c r="P18" s="109">
        <v>34</v>
      </c>
    </row>
    <row r="19" spans="2:16" ht="15" customHeight="1" x14ac:dyDescent="0.25">
      <c r="B19" s="40"/>
      <c r="C19" s="36"/>
      <c r="D19" s="351" t="s">
        <v>2430</v>
      </c>
      <c r="E19" s="352"/>
      <c r="F19" s="190" t="s">
        <v>2462</v>
      </c>
      <c r="G19" s="355">
        <v>4100107937</v>
      </c>
      <c r="H19" s="354"/>
      <c r="I19" s="353" t="s">
        <v>2458</v>
      </c>
      <c r="J19" s="354"/>
      <c r="K19" s="355" t="s">
        <v>25</v>
      </c>
      <c r="L19" s="352"/>
      <c r="M19" s="27" t="s">
        <v>2459</v>
      </c>
      <c r="N19" s="24">
        <v>85</v>
      </c>
      <c r="O19" s="83"/>
      <c r="P19" s="109">
        <v>32</v>
      </c>
    </row>
    <row r="20" spans="2:16" ht="15" customHeight="1" x14ac:dyDescent="0.25">
      <c r="B20" s="378">
        <v>2</v>
      </c>
      <c r="C20" s="379"/>
      <c r="D20" s="351" t="s">
        <v>2430</v>
      </c>
      <c r="E20" s="352"/>
      <c r="F20" s="190" t="s">
        <v>2462</v>
      </c>
      <c r="G20" s="355">
        <v>4100107937</v>
      </c>
      <c r="H20" s="354"/>
      <c r="I20" s="353" t="s">
        <v>2458</v>
      </c>
      <c r="J20" s="354"/>
      <c r="K20" s="355" t="s">
        <v>25</v>
      </c>
      <c r="L20" s="352"/>
      <c r="M20" s="27" t="s">
        <v>2459</v>
      </c>
      <c r="N20" s="24">
        <v>75</v>
      </c>
      <c r="O20" s="82">
        <v>9.56</v>
      </c>
      <c r="P20" s="109">
        <v>21</v>
      </c>
    </row>
    <row r="21" spans="2:16" ht="15" customHeight="1" x14ac:dyDescent="0.25">
      <c r="B21" s="416"/>
      <c r="C21" s="417"/>
      <c r="D21" s="351" t="s">
        <v>2430</v>
      </c>
      <c r="E21" s="352"/>
      <c r="F21" s="190" t="s">
        <v>2462</v>
      </c>
      <c r="G21" s="355">
        <v>4100107937</v>
      </c>
      <c r="H21" s="354"/>
      <c r="I21" s="353" t="s">
        <v>2458</v>
      </c>
      <c r="J21" s="354"/>
      <c r="K21" s="355" t="s">
        <v>25</v>
      </c>
      <c r="L21" s="352"/>
      <c r="M21" s="27" t="s">
        <v>2459</v>
      </c>
      <c r="N21" s="24">
        <v>90</v>
      </c>
      <c r="O21" s="83"/>
      <c r="P21" s="109">
        <v>29</v>
      </c>
    </row>
    <row r="22" spans="2:16" ht="15" customHeight="1" x14ac:dyDescent="0.25">
      <c r="B22" s="416"/>
      <c r="C22" s="417"/>
      <c r="D22" s="351" t="s">
        <v>2430</v>
      </c>
      <c r="E22" s="352"/>
      <c r="F22" s="190" t="s">
        <v>2462</v>
      </c>
      <c r="G22" s="355">
        <v>4100107938</v>
      </c>
      <c r="H22" s="354"/>
      <c r="I22" s="353" t="s">
        <v>2458</v>
      </c>
      <c r="J22" s="354"/>
      <c r="K22" s="355" t="s">
        <v>25</v>
      </c>
      <c r="L22" s="352"/>
      <c r="M22" s="27" t="s">
        <v>2459</v>
      </c>
      <c r="N22" s="24">
        <v>80</v>
      </c>
      <c r="O22" s="83"/>
      <c r="P22" s="109">
        <v>1</v>
      </c>
    </row>
    <row r="23" spans="2:16" ht="15" customHeight="1" x14ac:dyDescent="0.25">
      <c r="B23" s="365"/>
      <c r="C23" s="366"/>
      <c r="D23" s="351" t="s">
        <v>2430</v>
      </c>
      <c r="E23" s="352"/>
      <c r="F23" s="190" t="s">
        <v>2462</v>
      </c>
      <c r="G23" s="355">
        <v>4100107939</v>
      </c>
      <c r="H23" s="354"/>
      <c r="I23" s="353" t="s">
        <v>2458</v>
      </c>
      <c r="J23" s="354"/>
      <c r="K23" s="355" t="s">
        <v>53</v>
      </c>
      <c r="L23" s="352"/>
      <c r="M23" s="27" t="s">
        <v>2459</v>
      </c>
      <c r="N23" s="24">
        <v>85</v>
      </c>
      <c r="O23" s="84"/>
      <c r="P23" s="109">
        <v>1</v>
      </c>
    </row>
    <row r="24" spans="2:16" ht="15" x14ac:dyDescent="0.25">
      <c r="B24" s="20"/>
      <c r="C24" s="45"/>
      <c r="D24" s="168"/>
      <c r="E24" s="41"/>
      <c r="F24" s="41"/>
      <c r="G24" s="41"/>
      <c r="H24" s="41"/>
      <c r="I24" s="41"/>
      <c r="K24" s="20"/>
      <c r="L24" s="45"/>
      <c r="M24" s="1"/>
      <c r="N24" s="1"/>
      <c r="O24" s="169">
        <f>SUM(O18:O23)</f>
        <v>19.12</v>
      </c>
    </row>
    <row r="25" spans="2:16" ht="15.75" x14ac:dyDescent="0.25"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118</v>
      </c>
    </row>
    <row r="26" spans="2:16" ht="15" x14ac:dyDescent="0.25"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2:16" ht="15" customHeight="1" x14ac:dyDescent="0.25">
      <c r="B27" s="1"/>
      <c r="C27" s="1"/>
      <c r="D27" s="1" t="s">
        <v>49</v>
      </c>
      <c r="E27" s="1" t="s">
        <v>2465</v>
      </c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1146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 t="s">
        <v>1145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8">
    <mergeCell ref="B25:M25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0:C20"/>
    <mergeCell ref="D20:E20"/>
    <mergeCell ref="G20:H20"/>
    <mergeCell ref="I20:J20"/>
    <mergeCell ref="K20:L20"/>
    <mergeCell ref="B23:C23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61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B1:P319"/>
  <sheetViews>
    <sheetView workbookViewId="0">
      <selection activeCell="J36" sqref="J3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2460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240222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2430</v>
      </c>
      <c r="E18" s="352"/>
      <c r="F18" s="190" t="s">
        <v>2461</v>
      </c>
      <c r="G18" s="355">
        <v>4100107974</v>
      </c>
      <c r="H18" s="354"/>
      <c r="I18" s="353" t="s">
        <v>2458</v>
      </c>
      <c r="J18" s="354"/>
      <c r="K18" s="355" t="s">
        <v>53</v>
      </c>
      <c r="L18" s="352"/>
      <c r="M18" s="27" t="s">
        <v>2459</v>
      </c>
      <c r="N18" s="24">
        <v>75</v>
      </c>
      <c r="O18" s="82">
        <v>2.06</v>
      </c>
      <c r="P18" s="109">
        <v>2</v>
      </c>
    </row>
    <row r="19" spans="2:16" ht="15" customHeight="1" x14ac:dyDescent="0.25">
      <c r="B19" s="416"/>
      <c r="C19" s="417"/>
      <c r="D19" s="351" t="s">
        <v>2430</v>
      </c>
      <c r="E19" s="352"/>
      <c r="F19" s="190" t="s">
        <v>2461</v>
      </c>
      <c r="G19" s="355">
        <v>4100107974</v>
      </c>
      <c r="H19" s="354"/>
      <c r="I19" s="353" t="s">
        <v>2458</v>
      </c>
      <c r="J19" s="354"/>
      <c r="K19" s="355" t="s">
        <v>53</v>
      </c>
      <c r="L19" s="352"/>
      <c r="M19" s="27" t="s">
        <v>2459</v>
      </c>
      <c r="N19" s="24">
        <v>80</v>
      </c>
      <c r="O19" s="83"/>
      <c r="P19" s="109">
        <v>3</v>
      </c>
    </row>
    <row r="20" spans="2:16" ht="15" customHeight="1" x14ac:dyDescent="0.25">
      <c r="B20" s="416"/>
      <c r="C20" s="417"/>
      <c r="D20" s="351" t="s">
        <v>2430</v>
      </c>
      <c r="E20" s="352"/>
      <c r="F20" s="190" t="s">
        <v>2461</v>
      </c>
      <c r="G20" s="355">
        <v>4100107974</v>
      </c>
      <c r="H20" s="354"/>
      <c r="I20" s="353" t="s">
        <v>2458</v>
      </c>
      <c r="J20" s="354"/>
      <c r="K20" s="355" t="s">
        <v>53</v>
      </c>
      <c r="L20" s="352"/>
      <c r="M20" s="27" t="s">
        <v>2459</v>
      </c>
      <c r="N20" s="24">
        <v>85</v>
      </c>
      <c r="O20" s="83"/>
      <c r="P20" s="109">
        <v>4</v>
      </c>
    </row>
    <row r="21" spans="2:16" ht="15" customHeight="1" x14ac:dyDescent="0.25">
      <c r="B21" s="416"/>
      <c r="C21" s="417"/>
      <c r="D21" s="351" t="s">
        <v>2430</v>
      </c>
      <c r="E21" s="352"/>
      <c r="F21" s="190" t="s">
        <v>2461</v>
      </c>
      <c r="G21" s="355">
        <v>4100107974</v>
      </c>
      <c r="H21" s="354"/>
      <c r="I21" s="353" t="s">
        <v>2458</v>
      </c>
      <c r="J21" s="354"/>
      <c r="K21" s="355" t="s">
        <v>53</v>
      </c>
      <c r="L21" s="352"/>
      <c r="M21" s="27" t="s">
        <v>2459</v>
      </c>
      <c r="N21" s="24">
        <v>90</v>
      </c>
      <c r="O21" s="83"/>
      <c r="P21" s="109">
        <v>2</v>
      </c>
    </row>
    <row r="22" spans="2:16" ht="15" x14ac:dyDescent="0.25">
      <c r="B22" s="365"/>
      <c r="C22" s="366"/>
      <c r="D22" s="367"/>
      <c r="E22" s="368"/>
      <c r="F22" s="122"/>
      <c r="G22" s="369"/>
      <c r="H22" s="370"/>
      <c r="I22" s="391"/>
      <c r="J22" s="370"/>
      <c r="K22" s="369"/>
      <c r="L22" s="368"/>
      <c r="M22" s="7"/>
      <c r="N22" s="11"/>
      <c r="O22" s="84"/>
      <c r="P22" s="60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SUM(O18:O22)</f>
        <v>2.06</v>
      </c>
    </row>
    <row r="24" spans="2:16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11</v>
      </c>
    </row>
    <row r="25" spans="2:16" ht="15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1" t="s">
        <v>2464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1371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2405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4">
    <mergeCell ref="B24:M24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62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318"/>
  <sheetViews>
    <sheetView workbookViewId="0">
      <selection activeCell="F37" sqref="F3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2460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240221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2430</v>
      </c>
      <c r="E18" s="368"/>
      <c r="F18" s="124" t="s">
        <v>2457</v>
      </c>
      <c r="G18" s="369">
        <v>4100107951</v>
      </c>
      <c r="H18" s="370"/>
      <c r="I18" s="391" t="s">
        <v>2458</v>
      </c>
      <c r="J18" s="370"/>
      <c r="K18" s="369" t="s">
        <v>1009</v>
      </c>
      <c r="L18" s="368"/>
      <c r="M18" s="7" t="s">
        <v>2459</v>
      </c>
      <c r="N18" s="8">
        <v>75</v>
      </c>
      <c r="O18" s="82">
        <v>7.2</v>
      </c>
      <c r="P18" s="60">
        <v>8</v>
      </c>
    </row>
    <row r="19" spans="1:16" ht="15" x14ac:dyDescent="0.25">
      <c r="A19" s="1"/>
      <c r="B19" s="40"/>
      <c r="C19" s="36"/>
      <c r="D19" s="367" t="s">
        <v>2430</v>
      </c>
      <c r="E19" s="368"/>
      <c r="F19" s="124" t="s">
        <v>2457</v>
      </c>
      <c r="G19" s="369">
        <v>4100107951</v>
      </c>
      <c r="H19" s="370"/>
      <c r="I19" s="391" t="s">
        <v>2458</v>
      </c>
      <c r="J19" s="370"/>
      <c r="K19" s="369" t="s">
        <v>1009</v>
      </c>
      <c r="L19" s="368"/>
      <c r="M19" s="7" t="s">
        <v>2459</v>
      </c>
      <c r="N19" s="8">
        <v>80</v>
      </c>
      <c r="O19" s="83"/>
      <c r="P19" s="60">
        <v>12</v>
      </c>
    </row>
    <row r="20" spans="1:16" ht="15" x14ac:dyDescent="0.25">
      <c r="A20" s="1"/>
      <c r="B20" s="40"/>
      <c r="C20" s="36"/>
      <c r="D20" s="367" t="s">
        <v>2430</v>
      </c>
      <c r="E20" s="368"/>
      <c r="F20" s="124" t="s">
        <v>2457</v>
      </c>
      <c r="G20" s="369">
        <v>4100107951</v>
      </c>
      <c r="H20" s="370"/>
      <c r="I20" s="391" t="s">
        <v>2458</v>
      </c>
      <c r="J20" s="370"/>
      <c r="K20" s="369" t="s">
        <v>1009</v>
      </c>
      <c r="L20" s="368"/>
      <c r="M20" s="7" t="s">
        <v>2459</v>
      </c>
      <c r="N20" s="8">
        <v>85</v>
      </c>
      <c r="O20" s="83"/>
      <c r="P20" s="60">
        <v>13</v>
      </c>
    </row>
    <row r="21" spans="1:16" ht="15" x14ac:dyDescent="0.25">
      <c r="A21" s="1"/>
      <c r="B21" s="40"/>
      <c r="C21" s="36"/>
      <c r="D21" s="367" t="s">
        <v>2430</v>
      </c>
      <c r="E21" s="368"/>
      <c r="F21" s="124" t="s">
        <v>2457</v>
      </c>
      <c r="G21" s="369">
        <v>4100107951</v>
      </c>
      <c r="H21" s="370"/>
      <c r="I21" s="391" t="s">
        <v>2458</v>
      </c>
      <c r="J21" s="370"/>
      <c r="K21" s="369" t="s">
        <v>1009</v>
      </c>
      <c r="L21" s="368"/>
      <c r="M21" s="7" t="s">
        <v>2459</v>
      </c>
      <c r="N21" s="8">
        <v>90</v>
      </c>
      <c r="O21" s="83"/>
      <c r="P21" s="60">
        <v>8</v>
      </c>
    </row>
    <row r="22" spans="1:16" ht="15" x14ac:dyDescent="0.25">
      <c r="A22" s="1"/>
      <c r="B22" s="40"/>
      <c r="C22" s="36"/>
      <c r="D22" s="367" t="s">
        <v>2430</v>
      </c>
      <c r="E22" s="368"/>
      <c r="F22" s="124" t="s">
        <v>2457</v>
      </c>
      <c r="G22" s="369">
        <v>4100107952</v>
      </c>
      <c r="H22" s="370"/>
      <c r="I22" s="391" t="s">
        <v>2458</v>
      </c>
      <c r="J22" s="370"/>
      <c r="K22" s="369" t="s">
        <v>1009</v>
      </c>
      <c r="L22" s="368"/>
      <c r="M22" s="7" t="s">
        <v>2459</v>
      </c>
      <c r="N22" s="8">
        <v>85</v>
      </c>
      <c r="O22" s="83"/>
      <c r="P22" s="60">
        <v>1</v>
      </c>
    </row>
    <row r="23" spans="1:16" ht="15" x14ac:dyDescent="0.25">
      <c r="A23" s="1"/>
      <c r="B23" s="76"/>
      <c r="C23" s="69"/>
      <c r="D23" s="367" t="s">
        <v>2430</v>
      </c>
      <c r="E23" s="368"/>
      <c r="F23" s="124" t="s">
        <v>2457</v>
      </c>
      <c r="G23" s="369">
        <v>4100107952</v>
      </c>
      <c r="H23" s="370"/>
      <c r="I23" s="391" t="s">
        <v>2458</v>
      </c>
      <c r="J23" s="370"/>
      <c r="K23" s="369" t="s">
        <v>1009</v>
      </c>
      <c r="L23" s="368"/>
      <c r="M23" s="7" t="s">
        <v>2459</v>
      </c>
      <c r="N23" s="8">
        <v>90</v>
      </c>
      <c r="O23" s="84"/>
      <c r="P23" s="60">
        <v>1</v>
      </c>
    </row>
    <row r="24" spans="1:16" ht="15" x14ac:dyDescent="0.25">
      <c r="A24" s="1"/>
      <c r="B24" s="76"/>
      <c r="C24" s="65"/>
      <c r="D24" s="50"/>
      <c r="E24" s="61"/>
      <c r="F24" s="61"/>
      <c r="G24" s="50"/>
      <c r="H24" s="62"/>
      <c r="I24" s="63"/>
      <c r="J24" s="62"/>
      <c r="K24" s="50"/>
      <c r="L24" s="61"/>
      <c r="M24" s="8"/>
      <c r="N24" s="8"/>
      <c r="O24" s="162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7.2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43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1" t="s">
        <v>2463</v>
      </c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1636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1635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37">
    <mergeCell ref="D25:I25"/>
    <mergeCell ref="B26:M26"/>
    <mergeCell ref="D21:E21"/>
    <mergeCell ref="G21:H21"/>
    <mergeCell ref="I21:J21"/>
    <mergeCell ref="K21:L21"/>
    <mergeCell ref="D22:E22"/>
    <mergeCell ref="G22:H22"/>
    <mergeCell ref="I22:J22"/>
    <mergeCell ref="K22:L22"/>
    <mergeCell ref="D20:E20"/>
    <mergeCell ref="G20:H20"/>
    <mergeCell ref="I20:J20"/>
    <mergeCell ref="K20:L20"/>
    <mergeCell ref="D23:E23"/>
    <mergeCell ref="G23:H23"/>
    <mergeCell ref="I23:J23"/>
    <mergeCell ref="K23:L23"/>
    <mergeCell ref="K18:L18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63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314"/>
  <sheetViews>
    <sheetView workbookViewId="0">
      <selection activeCell="D29" sqref="D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2440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240198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1461</v>
      </c>
      <c r="E18" s="368"/>
      <c r="F18" s="124" t="s">
        <v>2441</v>
      </c>
      <c r="G18" s="369">
        <v>4100107953</v>
      </c>
      <c r="H18" s="370"/>
      <c r="I18" s="391" t="s">
        <v>2442</v>
      </c>
      <c r="J18" s="370"/>
      <c r="K18" s="369" t="s">
        <v>1009</v>
      </c>
      <c r="L18" s="368"/>
      <c r="M18" s="7" t="s">
        <v>387</v>
      </c>
      <c r="N18" s="8"/>
      <c r="O18" s="82">
        <v>10.56</v>
      </c>
      <c r="P18" s="60">
        <v>14</v>
      </c>
    </row>
    <row r="19" spans="1:16" ht="15" x14ac:dyDescent="0.25">
      <c r="A19" s="1"/>
      <c r="B19" s="378">
        <v>2</v>
      </c>
      <c r="C19" s="379"/>
      <c r="D19" s="367" t="s">
        <v>1461</v>
      </c>
      <c r="E19" s="368"/>
      <c r="F19" s="124" t="s">
        <v>2441</v>
      </c>
      <c r="G19" s="369">
        <v>4100107953</v>
      </c>
      <c r="H19" s="370"/>
      <c r="I19" s="391" t="s">
        <v>2442</v>
      </c>
      <c r="J19" s="370"/>
      <c r="K19" s="369" t="s">
        <v>1009</v>
      </c>
      <c r="L19" s="368"/>
      <c r="M19" s="7" t="s">
        <v>387</v>
      </c>
      <c r="N19" s="8"/>
      <c r="O19" s="82">
        <v>10.56</v>
      </c>
      <c r="P19" s="60">
        <v>12</v>
      </c>
    </row>
    <row r="20" spans="1:16" ht="15" x14ac:dyDescent="0.25">
      <c r="A20" s="1"/>
      <c r="B20" s="365"/>
      <c r="C20" s="366"/>
      <c r="D20" s="367" t="s">
        <v>2214</v>
      </c>
      <c r="E20" s="368"/>
      <c r="F20" s="124" t="s">
        <v>2441</v>
      </c>
      <c r="G20" s="369">
        <v>4100107954</v>
      </c>
      <c r="H20" s="370"/>
      <c r="I20" s="391" t="s">
        <v>2443</v>
      </c>
      <c r="J20" s="370"/>
      <c r="K20" s="369" t="s">
        <v>1009</v>
      </c>
      <c r="L20" s="368"/>
      <c r="M20" s="7" t="s">
        <v>387</v>
      </c>
      <c r="N20" s="8"/>
      <c r="O20" s="84"/>
      <c r="P20" s="60">
        <v>3</v>
      </c>
    </row>
    <row r="21" spans="1:16" ht="15" x14ac:dyDescent="0.25">
      <c r="A21" s="1"/>
      <c r="B21" s="365">
        <v>3</v>
      </c>
      <c r="C21" s="366"/>
      <c r="D21" s="367" t="s">
        <v>2214</v>
      </c>
      <c r="E21" s="368"/>
      <c r="F21" s="124" t="s">
        <v>2441</v>
      </c>
      <c r="G21" s="369">
        <v>4100107954</v>
      </c>
      <c r="H21" s="370"/>
      <c r="I21" s="391" t="s">
        <v>2443</v>
      </c>
      <c r="J21" s="370"/>
      <c r="K21" s="369" t="s">
        <v>1009</v>
      </c>
      <c r="L21" s="368"/>
      <c r="M21" s="7" t="s">
        <v>387</v>
      </c>
      <c r="N21" s="8"/>
      <c r="O21" s="84">
        <v>10.74</v>
      </c>
      <c r="P21" s="60">
        <v>20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31.86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49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23"/>
      <c r="F27" s="1" t="s">
        <v>2452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1213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1212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mergeCells count="32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9:C19"/>
    <mergeCell ref="B24:M24"/>
    <mergeCell ref="B21:C21"/>
    <mergeCell ref="D21:E21"/>
    <mergeCell ref="G21:H21"/>
    <mergeCell ref="I21:J21"/>
    <mergeCell ref="K21:L21"/>
    <mergeCell ref="D23:I23"/>
  </mergeCells>
  <hyperlinks>
    <hyperlink ref="N4" r:id="rId1" xr:uid="{00000000-0004-0000-64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B1:P335"/>
  <sheetViews>
    <sheetView topLeftCell="A19" workbookViewId="0">
      <selection activeCell="D42" sqref="D42:F4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2440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240197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SUM(O18:O37)+10.34</f>
        <v>164.92000000000002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2447</v>
      </c>
      <c r="G18" s="355">
        <v>4100107975</v>
      </c>
      <c r="H18" s="354"/>
      <c r="I18" s="353" t="s">
        <v>2442</v>
      </c>
      <c r="J18" s="354"/>
      <c r="K18" s="355" t="s">
        <v>53</v>
      </c>
      <c r="L18" s="352"/>
      <c r="M18" s="27" t="s">
        <v>387</v>
      </c>
      <c r="N18" s="24"/>
      <c r="O18" s="81">
        <v>10.72</v>
      </c>
      <c r="P18" s="109">
        <v>14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2447</v>
      </c>
      <c r="G19" s="355">
        <v>4100107975</v>
      </c>
      <c r="H19" s="354"/>
      <c r="I19" s="353" t="s">
        <v>2442</v>
      </c>
      <c r="J19" s="354"/>
      <c r="K19" s="355" t="s">
        <v>53</v>
      </c>
      <c r="L19" s="352"/>
      <c r="M19" s="27" t="s">
        <v>387</v>
      </c>
      <c r="N19" s="24"/>
      <c r="O19" s="81">
        <v>10.72</v>
      </c>
      <c r="P19" s="109">
        <v>14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2447</v>
      </c>
      <c r="G20" s="355">
        <v>4100107975</v>
      </c>
      <c r="H20" s="354"/>
      <c r="I20" s="353" t="s">
        <v>2442</v>
      </c>
      <c r="J20" s="354"/>
      <c r="K20" s="355" t="s">
        <v>53</v>
      </c>
      <c r="L20" s="352"/>
      <c r="M20" s="27" t="s">
        <v>387</v>
      </c>
      <c r="N20" s="24"/>
      <c r="O20" s="81">
        <v>10.72</v>
      </c>
      <c r="P20" s="109">
        <v>14</v>
      </c>
    </row>
    <row r="21" spans="2:16" ht="15" customHeight="1" x14ac:dyDescent="0.25">
      <c r="B21" s="375">
        <v>4</v>
      </c>
      <c r="C21" s="376"/>
      <c r="D21" s="351" t="s">
        <v>1461</v>
      </c>
      <c r="E21" s="352"/>
      <c r="F21" s="190" t="s">
        <v>2447</v>
      </c>
      <c r="G21" s="355">
        <v>4100107975</v>
      </c>
      <c r="H21" s="354"/>
      <c r="I21" s="353" t="s">
        <v>2442</v>
      </c>
      <c r="J21" s="354"/>
      <c r="K21" s="355" t="s">
        <v>53</v>
      </c>
      <c r="L21" s="352"/>
      <c r="M21" s="27" t="s">
        <v>387</v>
      </c>
      <c r="N21" s="24"/>
      <c r="O21" s="81">
        <v>10.72</v>
      </c>
      <c r="P21" s="109">
        <v>14</v>
      </c>
    </row>
    <row r="22" spans="2:16" ht="15" customHeight="1" x14ac:dyDescent="0.25">
      <c r="B22" s="375">
        <v>5</v>
      </c>
      <c r="C22" s="376"/>
      <c r="D22" s="351" t="s">
        <v>1461</v>
      </c>
      <c r="E22" s="352"/>
      <c r="F22" s="190" t="s">
        <v>2447</v>
      </c>
      <c r="G22" s="355">
        <v>4100107975</v>
      </c>
      <c r="H22" s="354"/>
      <c r="I22" s="353" t="s">
        <v>2442</v>
      </c>
      <c r="J22" s="354"/>
      <c r="K22" s="355" t="s">
        <v>53</v>
      </c>
      <c r="L22" s="352"/>
      <c r="M22" s="27" t="s">
        <v>387</v>
      </c>
      <c r="N22" s="24"/>
      <c r="O22" s="81">
        <v>10.72</v>
      </c>
      <c r="P22" s="109">
        <v>14</v>
      </c>
    </row>
    <row r="23" spans="2:16" ht="15" customHeight="1" x14ac:dyDescent="0.25">
      <c r="B23" s="375">
        <v>6</v>
      </c>
      <c r="C23" s="376"/>
      <c r="D23" s="351" t="s">
        <v>1461</v>
      </c>
      <c r="E23" s="352"/>
      <c r="F23" s="190" t="s">
        <v>2447</v>
      </c>
      <c r="G23" s="355">
        <v>4100107975</v>
      </c>
      <c r="H23" s="354"/>
      <c r="I23" s="353" t="s">
        <v>2442</v>
      </c>
      <c r="J23" s="354"/>
      <c r="K23" s="355" t="s">
        <v>53</v>
      </c>
      <c r="L23" s="352"/>
      <c r="M23" s="27" t="s">
        <v>387</v>
      </c>
      <c r="N23" s="24"/>
      <c r="O23" s="81">
        <v>10.72</v>
      </c>
      <c r="P23" s="109">
        <v>14</v>
      </c>
    </row>
    <row r="24" spans="2:16" ht="15" customHeight="1" x14ac:dyDescent="0.25">
      <c r="B24" s="375">
        <v>7</v>
      </c>
      <c r="C24" s="376"/>
      <c r="D24" s="351" t="s">
        <v>1461</v>
      </c>
      <c r="E24" s="352"/>
      <c r="F24" s="190" t="s">
        <v>2447</v>
      </c>
      <c r="G24" s="355">
        <v>4100107975</v>
      </c>
      <c r="H24" s="354"/>
      <c r="I24" s="353" t="s">
        <v>2442</v>
      </c>
      <c r="J24" s="354"/>
      <c r="K24" s="355" t="s">
        <v>53</v>
      </c>
      <c r="L24" s="352"/>
      <c r="M24" s="27" t="s">
        <v>387</v>
      </c>
      <c r="N24" s="24"/>
      <c r="O24" s="81">
        <v>10.72</v>
      </c>
      <c r="P24" s="109">
        <v>14</v>
      </c>
    </row>
    <row r="25" spans="2:16" ht="15" customHeight="1" x14ac:dyDescent="0.25">
      <c r="B25" s="378">
        <v>8</v>
      </c>
      <c r="C25" s="379"/>
      <c r="D25" s="351" t="s">
        <v>1461</v>
      </c>
      <c r="E25" s="352"/>
      <c r="F25" s="190" t="s">
        <v>2447</v>
      </c>
      <c r="G25" s="355">
        <v>4100107975</v>
      </c>
      <c r="H25" s="354"/>
      <c r="I25" s="353" t="s">
        <v>2442</v>
      </c>
      <c r="J25" s="354"/>
      <c r="K25" s="355" t="s">
        <v>53</v>
      </c>
      <c r="L25" s="352"/>
      <c r="M25" s="27" t="s">
        <v>387</v>
      </c>
      <c r="N25" s="24"/>
      <c r="O25" s="81">
        <v>10.72</v>
      </c>
      <c r="P25" s="109">
        <v>14</v>
      </c>
    </row>
    <row r="26" spans="2:16" ht="15" customHeight="1" x14ac:dyDescent="0.25">
      <c r="B26" s="378">
        <v>9</v>
      </c>
      <c r="C26" s="379"/>
      <c r="D26" s="351" t="s">
        <v>1461</v>
      </c>
      <c r="E26" s="352"/>
      <c r="F26" s="190" t="s">
        <v>2447</v>
      </c>
      <c r="G26" s="355">
        <v>4100107975</v>
      </c>
      <c r="H26" s="354"/>
      <c r="I26" s="353" t="s">
        <v>2442</v>
      </c>
      <c r="J26" s="354"/>
      <c r="K26" s="355" t="s">
        <v>53</v>
      </c>
      <c r="L26" s="352"/>
      <c r="M26" s="27" t="s">
        <v>387</v>
      </c>
      <c r="N26" s="24"/>
      <c r="O26" s="82">
        <v>8.68</v>
      </c>
      <c r="P26" s="109">
        <v>11</v>
      </c>
    </row>
    <row r="27" spans="2:16" ht="15" customHeight="1" x14ac:dyDescent="0.25">
      <c r="B27" s="378">
        <v>10</v>
      </c>
      <c r="C27" s="379"/>
      <c r="D27" s="351" t="s">
        <v>1461</v>
      </c>
      <c r="E27" s="352"/>
      <c r="F27" s="190" t="s">
        <v>2447</v>
      </c>
      <c r="G27" s="355">
        <v>4100107955</v>
      </c>
      <c r="H27" s="354"/>
      <c r="I27" s="353" t="s">
        <v>2442</v>
      </c>
      <c r="J27" s="354"/>
      <c r="K27" s="355" t="s">
        <v>1735</v>
      </c>
      <c r="L27" s="352"/>
      <c r="M27" s="27" t="s">
        <v>387</v>
      </c>
      <c r="N27" s="24"/>
      <c r="O27" s="82">
        <v>8.98</v>
      </c>
      <c r="P27" s="109">
        <v>5</v>
      </c>
    </row>
    <row r="28" spans="2:16" ht="15" customHeight="1" x14ac:dyDescent="0.25">
      <c r="B28" s="76"/>
      <c r="C28" s="69"/>
      <c r="D28" s="351" t="s">
        <v>2214</v>
      </c>
      <c r="E28" s="352"/>
      <c r="F28" s="190" t="s">
        <v>2447</v>
      </c>
      <c r="G28" s="355">
        <v>4100107976</v>
      </c>
      <c r="H28" s="354"/>
      <c r="I28" s="353" t="s">
        <v>2443</v>
      </c>
      <c r="J28" s="354"/>
      <c r="K28" s="355" t="s">
        <v>53</v>
      </c>
      <c r="L28" s="352"/>
      <c r="M28" s="27" t="s">
        <v>387</v>
      </c>
      <c r="N28" s="24"/>
      <c r="O28" s="84"/>
      <c r="P28" s="109">
        <v>9</v>
      </c>
    </row>
    <row r="29" spans="2:16" ht="15" customHeight="1" x14ac:dyDescent="0.25">
      <c r="B29" s="375">
        <v>11</v>
      </c>
      <c r="C29" s="376"/>
      <c r="D29" s="351" t="s">
        <v>2214</v>
      </c>
      <c r="E29" s="352"/>
      <c r="F29" s="190" t="s">
        <v>2447</v>
      </c>
      <c r="G29" s="355">
        <v>4100107976</v>
      </c>
      <c r="H29" s="354"/>
      <c r="I29" s="353" t="s">
        <v>2443</v>
      </c>
      <c r="J29" s="354"/>
      <c r="K29" s="355" t="s">
        <v>53</v>
      </c>
      <c r="L29" s="352"/>
      <c r="M29" s="27" t="s">
        <v>387</v>
      </c>
      <c r="N29" s="24"/>
      <c r="O29" s="81">
        <v>8.94</v>
      </c>
      <c r="P29" s="109">
        <v>16</v>
      </c>
    </row>
    <row r="30" spans="2:16" ht="15" customHeight="1" x14ac:dyDescent="0.25">
      <c r="B30" s="375">
        <v>12</v>
      </c>
      <c r="C30" s="376"/>
      <c r="D30" s="351" t="s">
        <v>2214</v>
      </c>
      <c r="E30" s="352"/>
      <c r="F30" s="190" t="s">
        <v>2447</v>
      </c>
      <c r="G30" s="355">
        <v>4100107976</v>
      </c>
      <c r="H30" s="354"/>
      <c r="I30" s="353" t="s">
        <v>2443</v>
      </c>
      <c r="J30" s="354"/>
      <c r="K30" s="355" t="s">
        <v>53</v>
      </c>
      <c r="L30" s="352"/>
      <c r="M30" s="27" t="s">
        <v>387</v>
      </c>
      <c r="N30" s="24"/>
      <c r="O30" s="81">
        <v>8.94</v>
      </c>
      <c r="P30" s="109">
        <v>16</v>
      </c>
    </row>
    <row r="31" spans="2:16" ht="15" customHeight="1" x14ac:dyDescent="0.25">
      <c r="B31" s="375">
        <v>13</v>
      </c>
      <c r="C31" s="376"/>
      <c r="D31" s="351" t="s">
        <v>2214</v>
      </c>
      <c r="E31" s="352"/>
      <c r="F31" s="190" t="s">
        <v>2447</v>
      </c>
      <c r="G31" s="355">
        <v>4100107976</v>
      </c>
      <c r="H31" s="354"/>
      <c r="I31" s="353" t="s">
        <v>2443</v>
      </c>
      <c r="J31" s="354"/>
      <c r="K31" s="355" t="s">
        <v>53</v>
      </c>
      <c r="L31" s="352"/>
      <c r="M31" s="27" t="s">
        <v>387</v>
      </c>
      <c r="N31" s="24"/>
      <c r="O31" s="81">
        <v>8.94</v>
      </c>
      <c r="P31" s="109">
        <v>16</v>
      </c>
    </row>
    <row r="32" spans="2:16" ht="15" customHeight="1" x14ac:dyDescent="0.25">
      <c r="B32" s="378">
        <v>14</v>
      </c>
      <c r="C32" s="379"/>
      <c r="D32" s="351" t="s">
        <v>2214</v>
      </c>
      <c r="E32" s="352"/>
      <c r="F32" s="190" t="s">
        <v>2447</v>
      </c>
      <c r="G32" s="355">
        <v>4100107976</v>
      </c>
      <c r="H32" s="354"/>
      <c r="I32" s="353" t="s">
        <v>2443</v>
      </c>
      <c r="J32" s="354"/>
      <c r="K32" s="355" t="s">
        <v>53</v>
      </c>
      <c r="L32" s="352"/>
      <c r="M32" s="27" t="s">
        <v>387</v>
      </c>
      <c r="N32" s="24"/>
      <c r="O32" s="81">
        <v>8.94</v>
      </c>
      <c r="P32" s="109">
        <v>16</v>
      </c>
    </row>
    <row r="33" spans="2:16" ht="15" customHeight="1" x14ac:dyDescent="0.25">
      <c r="B33" s="378">
        <v>15</v>
      </c>
      <c r="C33" s="379"/>
      <c r="D33" s="351" t="s">
        <v>2091</v>
      </c>
      <c r="E33" s="352"/>
      <c r="F33" s="190" t="s">
        <v>2447</v>
      </c>
      <c r="G33" s="355">
        <v>4100107978</v>
      </c>
      <c r="H33" s="354"/>
      <c r="I33" s="353" t="s">
        <v>2445</v>
      </c>
      <c r="J33" s="354"/>
      <c r="K33" s="355" t="s">
        <v>253</v>
      </c>
      <c r="L33" s="352"/>
      <c r="M33" s="27" t="s">
        <v>387</v>
      </c>
      <c r="N33" s="24"/>
      <c r="O33" s="82">
        <v>7.08</v>
      </c>
      <c r="P33" s="109">
        <v>2</v>
      </c>
    </row>
    <row r="34" spans="2:16" ht="15" customHeight="1" x14ac:dyDescent="0.25">
      <c r="B34" s="40"/>
      <c r="C34" s="36"/>
      <c r="D34" s="351" t="s">
        <v>2091</v>
      </c>
      <c r="E34" s="352"/>
      <c r="F34" s="190" t="s">
        <v>2447</v>
      </c>
      <c r="G34" s="355">
        <v>4100107977</v>
      </c>
      <c r="H34" s="354"/>
      <c r="I34" s="353" t="s">
        <v>2445</v>
      </c>
      <c r="J34" s="354"/>
      <c r="K34" s="355" t="s">
        <v>90</v>
      </c>
      <c r="L34" s="352"/>
      <c r="M34" s="27" t="s">
        <v>387</v>
      </c>
      <c r="N34" s="24"/>
      <c r="O34" s="83"/>
      <c r="P34" s="109">
        <v>6</v>
      </c>
    </row>
    <row r="35" spans="2:16" ht="15" customHeight="1" x14ac:dyDescent="0.25">
      <c r="B35" s="40"/>
      <c r="C35" s="36"/>
      <c r="D35" s="351" t="s">
        <v>2091</v>
      </c>
      <c r="E35" s="352"/>
      <c r="F35" s="190" t="s">
        <v>2447</v>
      </c>
      <c r="G35" s="355">
        <v>4100107980</v>
      </c>
      <c r="H35" s="354"/>
      <c r="I35" s="353" t="s">
        <v>2445</v>
      </c>
      <c r="J35" s="354"/>
      <c r="K35" s="355" t="s">
        <v>2371</v>
      </c>
      <c r="L35" s="352"/>
      <c r="M35" s="27" t="s">
        <v>387</v>
      </c>
      <c r="N35" s="24"/>
      <c r="O35" s="83"/>
      <c r="P35" s="109">
        <v>2</v>
      </c>
    </row>
    <row r="36" spans="2:16" ht="15" customHeight="1" x14ac:dyDescent="0.25">
      <c r="B36" s="76"/>
      <c r="C36" s="69"/>
      <c r="D36" s="351" t="s">
        <v>2091</v>
      </c>
      <c r="E36" s="352"/>
      <c r="F36" s="190" t="s">
        <v>2447</v>
      </c>
      <c r="G36" s="355">
        <v>4100107979</v>
      </c>
      <c r="H36" s="354"/>
      <c r="I36" s="353" t="s">
        <v>2445</v>
      </c>
      <c r="J36" s="354"/>
      <c r="K36" s="355" t="s">
        <v>53</v>
      </c>
      <c r="L36" s="352"/>
      <c r="M36" s="27" t="s">
        <v>387</v>
      </c>
      <c r="N36" s="24"/>
      <c r="O36" s="84"/>
      <c r="P36" s="109">
        <v>4</v>
      </c>
    </row>
    <row r="37" spans="2:16" ht="15" customHeight="1" x14ac:dyDescent="0.25">
      <c r="B37" s="375">
        <v>16</v>
      </c>
      <c r="C37" s="376"/>
      <c r="D37" s="351" t="s">
        <v>2091</v>
      </c>
      <c r="E37" s="352"/>
      <c r="F37" s="190" t="s">
        <v>2447</v>
      </c>
      <c r="G37" s="355">
        <v>4100107979</v>
      </c>
      <c r="H37" s="354"/>
      <c r="I37" s="353" t="s">
        <v>2445</v>
      </c>
      <c r="J37" s="354"/>
      <c r="K37" s="355" t="s">
        <v>53</v>
      </c>
      <c r="L37" s="352"/>
      <c r="M37" s="27" t="s">
        <v>387</v>
      </c>
      <c r="N37" s="24"/>
      <c r="O37" s="81">
        <v>8.32</v>
      </c>
      <c r="P37" s="109">
        <v>17</v>
      </c>
    </row>
    <row r="38" spans="2:16" ht="15" x14ac:dyDescent="0.25">
      <c r="B38" s="365"/>
      <c r="C38" s="366"/>
      <c r="D38" s="367"/>
      <c r="E38" s="368"/>
      <c r="F38" s="122"/>
      <c r="G38" s="369"/>
      <c r="H38" s="370"/>
      <c r="I38" s="391"/>
      <c r="J38" s="370"/>
      <c r="K38" s="369"/>
      <c r="L38" s="368"/>
      <c r="M38" s="7"/>
      <c r="N38" s="11"/>
      <c r="O38" s="84"/>
      <c r="P38" s="60"/>
    </row>
    <row r="39" spans="2:16" ht="15" x14ac:dyDescent="0.25">
      <c r="B39" s="20"/>
      <c r="C39" s="45"/>
      <c r="D39" s="168"/>
      <c r="E39" s="41"/>
      <c r="F39" s="41"/>
      <c r="G39" s="41"/>
      <c r="H39" s="41"/>
      <c r="I39" s="41"/>
      <c r="K39" s="20"/>
      <c r="L39" s="45"/>
      <c r="M39" s="1"/>
      <c r="N39" s="1"/>
      <c r="O39" s="169">
        <f>SUM(O18:O37)</f>
        <v>154.58000000000001</v>
      </c>
    </row>
    <row r="40" spans="2:16" ht="15.75" x14ac:dyDescent="0.25">
      <c r="B40" s="356" t="s">
        <v>29</v>
      </c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79"/>
      <c r="O40" s="75"/>
      <c r="P40" s="73">
        <f>SUM(P18:P38)</f>
        <v>232</v>
      </c>
    </row>
    <row r="41" spans="2:16" ht="15" x14ac:dyDescent="0.25">
      <c r="B41" s="20"/>
      <c r="C41" s="45"/>
      <c r="D41" s="20"/>
      <c r="E41" s="45"/>
      <c r="F41" s="45"/>
      <c r="G41" s="20"/>
      <c r="I41" s="3"/>
      <c r="K41" s="20"/>
      <c r="L41" s="45"/>
      <c r="M41" s="1"/>
      <c r="N41" s="1"/>
      <c r="O41" s="86"/>
    </row>
    <row r="42" spans="2:16" ht="15" customHeight="1" x14ac:dyDescent="0.25">
      <c r="B42" s="1"/>
      <c r="C42" s="1"/>
      <c r="D42" s="1" t="s">
        <v>49</v>
      </c>
      <c r="E42" s="23"/>
      <c r="F42" s="1" t="s">
        <v>2453</v>
      </c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 t="s">
        <v>2454</v>
      </c>
      <c r="E43" s="23"/>
      <c r="F43" s="23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 t="s">
        <v>1521</v>
      </c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 t="s">
        <v>2446</v>
      </c>
      <c r="E45" s="23"/>
      <c r="F45" s="23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 t="s">
        <v>203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110">
    <mergeCell ref="F12:G12"/>
    <mergeCell ref="N14:O14"/>
    <mergeCell ref="B21:C21"/>
    <mergeCell ref="B22:C22"/>
    <mergeCell ref="B19:C19"/>
    <mergeCell ref="B20:C20"/>
    <mergeCell ref="B17:C17"/>
    <mergeCell ref="B18:C18"/>
    <mergeCell ref="I20:J20"/>
    <mergeCell ref="K20:L20"/>
    <mergeCell ref="B16:C16"/>
    <mergeCell ref="D16:E16"/>
    <mergeCell ref="G16:H16"/>
    <mergeCell ref="I16:J16"/>
    <mergeCell ref="K16:L16"/>
    <mergeCell ref="D18:E18"/>
    <mergeCell ref="G18:H18"/>
    <mergeCell ref="I18:J18"/>
    <mergeCell ref="K18:L18"/>
    <mergeCell ref="D19:E19"/>
    <mergeCell ref="G19:H19"/>
    <mergeCell ref="I19:J19"/>
    <mergeCell ref="K19:L19"/>
    <mergeCell ref="D20:E20"/>
    <mergeCell ref="K22:L22"/>
    <mergeCell ref="D23:E23"/>
    <mergeCell ref="G23:H23"/>
    <mergeCell ref="I23:J23"/>
    <mergeCell ref="B25:C25"/>
    <mergeCell ref="B23:C23"/>
    <mergeCell ref="I27:J27"/>
    <mergeCell ref="D27:E27"/>
    <mergeCell ref="G27:H27"/>
    <mergeCell ref="K27:L27"/>
    <mergeCell ref="D26:E26"/>
    <mergeCell ref="G26:H26"/>
    <mergeCell ref="I26:J26"/>
    <mergeCell ref="K26:L26"/>
    <mergeCell ref="K23:L23"/>
    <mergeCell ref="B24:C24"/>
    <mergeCell ref="D24:E24"/>
    <mergeCell ref="G24:H24"/>
    <mergeCell ref="I24:J24"/>
    <mergeCell ref="K24:L24"/>
    <mergeCell ref="D25:E25"/>
    <mergeCell ref="G25:H25"/>
    <mergeCell ref="I25:J25"/>
    <mergeCell ref="K25:L25"/>
    <mergeCell ref="D31:E31"/>
    <mergeCell ref="G31:H31"/>
    <mergeCell ref="I31:J31"/>
    <mergeCell ref="K31:L31"/>
    <mergeCell ref="G20:H20"/>
    <mergeCell ref="D30:E30"/>
    <mergeCell ref="G30:H30"/>
    <mergeCell ref="I30:J30"/>
    <mergeCell ref="K30:L30"/>
    <mergeCell ref="D29:E29"/>
    <mergeCell ref="G29:H29"/>
    <mergeCell ref="I29:J29"/>
    <mergeCell ref="K29:L29"/>
    <mergeCell ref="D28:E28"/>
    <mergeCell ref="G28:H28"/>
    <mergeCell ref="I28:J28"/>
    <mergeCell ref="K28:L28"/>
    <mergeCell ref="D21:E21"/>
    <mergeCell ref="G21:H21"/>
    <mergeCell ref="I21:J21"/>
    <mergeCell ref="K21:L21"/>
    <mergeCell ref="D22:E22"/>
    <mergeCell ref="G22:H22"/>
    <mergeCell ref="I22:J22"/>
    <mergeCell ref="B26:C26"/>
    <mergeCell ref="B37:C37"/>
    <mergeCell ref="D37:E37"/>
    <mergeCell ref="G37:H37"/>
    <mergeCell ref="I37:J37"/>
    <mergeCell ref="D35:E35"/>
    <mergeCell ref="G35:H35"/>
    <mergeCell ref="I35:J35"/>
    <mergeCell ref="K35:L35"/>
    <mergeCell ref="B33:C33"/>
    <mergeCell ref="B31:C31"/>
    <mergeCell ref="B32:C32"/>
    <mergeCell ref="B29:C29"/>
    <mergeCell ref="B30:C30"/>
    <mergeCell ref="B27:C27"/>
    <mergeCell ref="K37:L37"/>
    <mergeCell ref="D34:E34"/>
    <mergeCell ref="G34:H34"/>
    <mergeCell ref="D32:E32"/>
    <mergeCell ref="G32:H32"/>
    <mergeCell ref="I32:J32"/>
    <mergeCell ref="K32:L32"/>
    <mergeCell ref="I34:J34"/>
    <mergeCell ref="K34:L34"/>
    <mergeCell ref="G38:H38"/>
    <mergeCell ref="D36:E36"/>
    <mergeCell ref="G36:H36"/>
    <mergeCell ref="I36:J36"/>
    <mergeCell ref="K36:L36"/>
    <mergeCell ref="B40:M40"/>
    <mergeCell ref="I38:J38"/>
    <mergeCell ref="K38:L38"/>
    <mergeCell ref="D33:E33"/>
    <mergeCell ref="G33:H33"/>
    <mergeCell ref="I33:J33"/>
    <mergeCell ref="K33:L33"/>
    <mergeCell ref="B38:C38"/>
    <mergeCell ref="D38:E38"/>
  </mergeCells>
  <hyperlinks>
    <hyperlink ref="N4" r:id="rId1" xr:uid="{00000000-0004-0000-65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B1:P334"/>
  <sheetViews>
    <sheetView topLeftCell="A16" workbookViewId="0">
      <selection activeCell="I46" sqref="I4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2440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240196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SUM(O18:O35)+8.48</f>
        <v>158.63999999999999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2444</v>
      </c>
      <c r="G18" s="355">
        <v>4100107940</v>
      </c>
      <c r="H18" s="354"/>
      <c r="I18" s="353" t="s">
        <v>2442</v>
      </c>
      <c r="J18" s="354"/>
      <c r="K18" s="355" t="s">
        <v>25</v>
      </c>
      <c r="L18" s="352"/>
      <c r="M18" s="27" t="s">
        <v>387</v>
      </c>
      <c r="N18" s="24"/>
      <c r="O18" s="81">
        <v>10.58</v>
      </c>
      <c r="P18" s="109">
        <v>14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2444</v>
      </c>
      <c r="G19" s="355">
        <v>4100107940</v>
      </c>
      <c r="H19" s="354"/>
      <c r="I19" s="353" t="s">
        <v>2442</v>
      </c>
      <c r="J19" s="354"/>
      <c r="K19" s="355" t="s">
        <v>25</v>
      </c>
      <c r="L19" s="352"/>
      <c r="M19" s="27" t="s">
        <v>387</v>
      </c>
      <c r="N19" s="24"/>
      <c r="O19" s="81">
        <v>10.58</v>
      </c>
      <c r="P19" s="109">
        <v>14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2444</v>
      </c>
      <c r="G20" s="355">
        <v>4100107940</v>
      </c>
      <c r="H20" s="354"/>
      <c r="I20" s="353" t="s">
        <v>2442</v>
      </c>
      <c r="J20" s="354"/>
      <c r="K20" s="355" t="s">
        <v>25</v>
      </c>
      <c r="L20" s="352"/>
      <c r="M20" s="27" t="s">
        <v>387</v>
      </c>
      <c r="N20" s="24"/>
      <c r="O20" s="81">
        <v>10.58</v>
      </c>
      <c r="P20" s="109">
        <v>14</v>
      </c>
    </row>
    <row r="21" spans="2:16" ht="15" customHeight="1" x14ac:dyDescent="0.25">
      <c r="B21" s="378">
        <v>4</v>
      </c>
      <c r="C21" s="379"/>
      <c r="D21" s="351" t="s">
        <v>1461</v>
      </c>
      <c r="E21" s="352"/>
      <c r="F21" s="190" t="s">
        <v>2444</v>
      </c>
      <c r="G21" s="355">
        <v>4100107940</v>
      </c>
      <c r="H21" s="354"/>
      <c r="I21" s="353" t="s">
        <v>2442</v>
      </c>
      <c r="J21" s="354"/>
      <c r="K21" s="355" t="s">
        <v>25</v>
      </c>
      <c r="L21" s="352"/>
      <c r="M21" s="27" t="s">
        <v>387</v>
      </c>
      <c r="N21" s="24"/>
      <c r="O21" s="82">
        <v>10.58</v>
      </c>
      <c r="P21" s="109">
        <v>14</v>
      </c>
    </row>
    <row r="22" spans="2:16" ht="15" customHeight="1" x14ac:dyDescent="0.25">
      <c r="B22" s="378">
        <v>5</v>
      </c>
      <c r="C22" s="379"/>
      <c r="D22" s="351" t="s">
        <v>1461</v>
      </c>
      <c r="E22" s="352"/>
      <c r="F22" s="190" t="s">
        <v>2444</v>
      </c>
      <c r="G22" s="355">
        <v>4100107940</v>
      </c>
      <c r="H22" s="354"/>
      <c r="I22" s="353" t="s">
        <v>2442</v>
      </c>
      <c r="J22" s="354"/>
      <c r="K22" s="355" t="s">
        <v>25</v>
      </c>
      <c r="L22" s="352"/>
      <c r="M22" s="27" t="s">
        <v>387</v>
      </c>
      <c r="N22" s="24"/>
      <c r="O22" s="82">
        <v>9.5399999999999991</v>
      </c>
      <c r="P22" s="109">
        <v>9</v>
      </c>
    </row>
    <row r="23" spans="2:16" ht="15" customHeight="1" x14ac:dyDescent="0.25">
      <c r="B23" s="40"/>
      <c r="C23" s="36"/>
      <c r="D23" s="351" t="s">
        <v>1461</v>
      </c>
      <c r="E23" s="352"/>
      <c r="F23" s="190" t="s">
        <v>2444</v>
      </c>
      <c r="G23" s="355">
        <v>4100107941</v>
      </c>
      <c r="H23" s="354"/>
      <c r="I23" s="353" t="s">
        <v>2442</v>
      </c>
      <c r="J23" s="354"/>
      <c r="K23" s="355" t="s">
        <v>25</v>
      </c>
      <c r="L23" s="352"/>
      <c r="M23" s="27" t="s">
        <v>387</v>
      </c>
      <c r="N23" s="24"/>
      <c r="O23" s="83"/>
      <c r="P23" s="109">
        <v>2</v>
      </c>
    </row>
    <row r="24" spans="2:16" ht="15" customHeight="1" x14ac:dyDescent="0.25">
      <c r="B24" s="365"/>
      <c r="C24" s="366"/>
      <c r="D24" s="351" t="s">
        <v>2214</v>
      </c>
      <c r="E24" s="352"/>
      <c r="F24" s="190" t="s">
        <v>2444</v>
      </c>
      <c r="G24" s="355">
        <v>4100107942</v>
      </c>
      <c r="H24" s="354"/>
      <c r="I24" s="353" t="s">
        <v>2443</v>
      </c>
      <c r="J24" s="354"/>
      <c r="K24" s="355" t="s">
        <v>25</v>
      </c>
      <c r="L24" s="352"/>
      <c r="M24" s="27" t="s">
        <v>387</v>
      </c>
      <c r="N24" s="24"/>
      <c r="O24" s="84"/>
      <c r="P24" s="109">
        <v>2</v>
      </c>
    </row>
    <row r="25" spans="2:16" ht="15" customHeight="1" x14ac:dyDescent="0.25">
      <c r="B25" s="378">
        <v>6</v>
      </c>
      <c r="C25" s="379"/>
      <c r="D25" s="351" t="s">
        <v>2214</v>
      </c>
      <c r="E25" s="352"/>
      <c r="F25" s="190" t="s">
        <v>2444</v>
      </c>
      <c r="G25" s="355">
        <v>4100107942</v>
      </c>
      <c r="H25" s="354"/>
      <c r="I25" s="353" t="s">
        <v>2443</v>
      </c>
      <c r="J25" s="354"/>
      <c r="K25" s="355" t="s">
        <v>25</v>
      </c>
      <c r="L25" s="352"/>
      <c r="M25" s="27" t="s">
        <v>387</v>
      </c>
      <c r="N25" s="24"/>
      <c r="O25" s="82">
        <v>9.8000000000000007</v>
      </c>
      <c r="P25" s="109">
        <v>18</v>
      </c>
    </row>
    <row r="26" spans="2:16" ht="15" customHeight="1" x14ac:dyDescent="0.25">
      <c r="B26" s="378">
        <v>7</v>
      </c>
      <c r="C26" s="379"/>
      <c r="D26" s="351" t="s">
        <v>2214</v>
      </c>
      <c r="E26" s="352"/>
      <c r="F26" s="190" t="s">
        <v>2444</v>
      </c>
      <c r="G26" s="355">
        <v>4100107942</v>
      </c>
      <c r="H26" s="354"/>
      <c r="I26" s="353" t="s">
        <v>2443</v>
      </c>
      <c r="J26" s="354"/>
      <c r="K26" s="355" t="s">
        <v>25</v>
      </c>
      <c r="L26" s="352"/>
      <c r="M26" s="27" t="s">
        <v>387</v>
      </c>
      <c r="N26" s="24"/>
      <c r="O26" s="82">
        <v>9.8000000000000007</v>
      </c>
      <c r="P26" s="109">
        <v>18</v>
      </c>
    </row>
    <row r="27" spans="2:16" ht="15" customHeight="1" x14ac:dyDescent="0.25">
      <c r="B27" s="378">
        <v>8</v>
      </c>
      <c r="C27" s="379"/>
      <c r="D27" s="351" t="s">
        <v>2214</v>
      </c>
      <c r="E27" s="352"/>
      <c r="F27" s="190" t="s">
        <v>2444</v>
      </c>
      <c r="G27" s="355">
        <v>4100107942</v>
      </c>
      <c r="H27" s="354"/>
      <c r="I27" s="353" t="s">
        <v>2443</v>
      </c>
      <c r="J27" s="354"/>
      <c r="K27" s="355" t="s">
        <v>25</v>
      </c>
      <c r="L27" s="352"/>
      <c r="M27" s="27" t="s">
        <v>387</v>
      </c>
      <c r="N27" s="24"/>
      <c r="O27" s="82">
        <v>9.8000000000000007</v>
      </c>
      <c r="P27" s="109">
        <v>18</v>
      </c>
    </row>
    <row r="28" spans="2:16" ht="15" customHeight="1" x14ac:dyDescent="0.25">
      <c r="B28" s="378">
        <v>9</v>
      </c>
      <c r="C28" s="379"/>
      <c r="D28" s="351" t="s">
        <v>2214</v>
      </c>
      <c r="E28" s="352"/>
      <c r="F28" s="190" t="s">
        <v>2444</v>
      </c>
      <c r="G28" s="355">
        <v>4100107942</v>
      </c>
      <c r="H28" s="354"/>
      <c r="I28" s="353" t="s">
        <v>2443</v>
      </c>
      <c r="J28" s="354"/>
      <c r="K28" s="355" t="s">
        <v>25</v>
      </c>
      <c r="L28" s="352"/>
      <c r="M28" s="27" t="s">
        <v>387</v>
      </c>
      <c r="N28" s="24"/>
      <c r="O28" s="82">
        <v>9.8000000000000007</v>
      </c>
      <c r="P28" s="109">
        <v>18</v>
      </c>
    </row>
    <row r="29" spans="2:16" ht="15" customHeight="1" x14ac:dyDescent="0.25">
      <c r="B29" s="375">
        <v>10</v>
      </c>
      <c r="C29" s="376"/>
      <c r="D29" s="351" t="s">
        <v>2214</v>
      </c>
      <c r="E29" s="352"/>
      <c r="F29" s="190" t="s">
        <v>2444</v>
      </c>
      <c r="G29" s="355">
        <v>4100107942</v>
      </c>
      <c r="H29" s="354"/>
      <c r="I29" s="353" t="s">
        <v>2443</v>
      </c>
      <c r="J29" s="354"/>
      <c r="K29" s="355" t="s">
        <v>25</v>
      </c>
      <c r="L29" s="352"/>
      <c r="M29" s="27" t="s">
        <v>387</v>
      </c>
      <c r="N29" s="24"/>
      <c r="O29" s="82">
        <v>9.8000000000000007</v>
      </c>
      <c r="P29" s="109">
        <v>18</v>
      </c>
    </row>
    <row r="30" spans="2:16" ht="15" customHeight="1" x14ac:dyDescent="0.25">
      <c r="B30" s="375">
        <v>11</v>
      </c>
      <c r="C30" s="376"/>
      <c r="D30" s="351" t="s">
        <v>2214</v>
      </c>
      <c r="E30" s="352"/>
      <c r="F30" s="190" t="s">
        <v>2444</v>
      </c>
      <c r="G30" s="355">
        <v>4100107942</v>
      </c>
      <c r="H30" s="354"/>
      <c r="I30" s="353" t="s">
        <v>2443</v>
      </c>
      <c r="J30" s="354"/>
      <c r="K30" s="355" t="s">
        <v>25</v>
      </c>
      <c r="L30" s="352"/>
      <c r="M30" s="27" t="s">
        <v>387</v>
      </c>
      <c r="N30" s="24"/>
      <c r="O30" s="82">
        <v>9.8000000000000007</v>
      </c>
      <c r="P30" s="109">
        <v>18</v>
      </c>
    </row>
    <row r="31" spans="2:16" ht="15" customHeight="1" x14ac:dyDescent="0.25">
      <c r="B31" s="375">
        <v>12</v>
      </c>
      <c r="C31" s="376"/>
      <c r="D31" s="351" t="s">
        <v>2091</v>
      </c>
      <c r="E31" s="352"/>
      <c r="F31" s="190" t="s">
        <v>2444</v>
      </c>
      <c r="G31" s="355">
        <v>4100107943</v>
      </c>
      <c r="H31" s="354"/>
      <c r="I31" s="353" t="s">
        <v>2445</v>
      </c>
      <c r="J31" s="354"/>
      <c r="K31" s="355" t="s">
        <v>25</v>
      </c>
      <c r="L31" s="352"/>
      <c r="M31" s="27" t="s">
        <v>387</v>
      </c>
      <c r="N31" s="24"/>
      <c r="O31" s="81">
        <v>7.9</v>
      </c>
      <c r="P31" s="109">
        <v>16</v>
      </c>
    </row>
    <row r="32" spans="2:16" ht="15" customHeight="1" x14ac:dyDescent="0.25">
      <c r="B32" s="375">
        <v>13</v>
      </c>
      <c r="C32" s="376"/>
      <c r="D32" s="351" t="s">
        <v>2091</v>
      </c>
      <c r="E32" s="352"/>
      <c r="F32" s="190" t="s">
        <v>2444</v>
      </c>
      <c r="G32" s="355">
        <v>4100107943</v>
      </c>
      <c r="H32" s="354"/>
      <c r="I32" s="353" t="s">
        <v>2445</v>
      </c>
      <c r="J32" s="354"/>
      <c r="K32" s="355" t="s">
        <v>25</v>
      </c>
      <c r="L32" s="352"/>
      <c r="M32" s="27" t="s">
        <v>387</v>
      </c>
      <c r="N32" s="24"/>
      <c r="O32" s="81">
        <v>7.9</v>
      </c>
      <c r="P32" s="109">
        <v>16</v>
      </c>
    </row>
    <row r="33" spans="2:16" ht="15" customHeight="1" x14ac:dyDescent="0.25">
      <c r="B33" s="375">
        <v>14</v>
      </c>
      <c r="C33" s="376"/>
      <c r="D33" s="351" t="s">
        <v>2091</v>
      </c>
      <c r="E33" s="352"/>
      <c r="F33" s="190" t="s">
        <v>2444</v>
      </c>
      <c r="G33" s="355">
        <v>4100107943</v>
      </c>
      <c r="H33" s="354"/>
      <c r="I33" s="353" t="s">
        <v>2445</v>
      </c>
      <c r="J33" s="354"/>
      <c r="K33" s="355" t="s">
        <v>25</v>
      </c>
      <c r="L33" s="352"/>
      <c r="M33" s="27" t="s">
        <v>387</v>
      </c>
      <c r="N33" s="24"/>
      <c r="O33" s="81">
        <v>7.9</v>
      </c>
      <c r="P33" s="109">
        <v>16</v>
      </c>
    </row>
    <row r="34" spans="2:16" ht="15" customHeight="1" x14ac:dyDescent="0.25">
      <c r="B34" s="375">
        <v>15</v>
      </c>
      <c r="C34" s="376"/>
      <c r="D34" s="351" t="s">
        <v>2091</v>
      </c>
      <c r="E34" s="352"/>
      <c r="F34" s="190" t="s">
        <v>2444</v>
      </c>
      <c r="G34" s="355">
        <v>4100107943</v>
      </c>
      <c r="H34" s="354"/>
      <c r="I34" s="353" t="s">
        <v>2445</v>
      </c>
      <c r="J34" s="354"/>
      <c r="K34" s="355" t="s">
        <v>25</v>
      </c>
      <c r="L34" s="352"/>
      <c r="M34" s="27" t="s">
        <v>387</v>
      </c>
      <c r="N34" s="24"/>
      <c r="O34" s="81">
        <v>7.9</v>
      </c>
      <c r="P34" s="109">
        <v>16</v>
      </c>
    </row>
    <row r="35" spans="2:16" ht="15" customHeight="1" x14ac:dyDescent="0.25">
      <c r="B35" s="375">
        <v>16</v>
      </c>
      <c r="C35" s="376"/>
      <c r="D35" s="351" t="s">
        <v>2091</v>
      </c>
      <c r="E35" s="352"/>
      <c r="F35" s="190" t="s">
        <v>2444</v>
      </c>
      <c r="G35" s="355">
        <v>4100107943</v>
      </c>
      <c r="H35" s="354"/>
      <c r="I35" s="353" t="s">
        <v>2445</v>
      </c>
      <c r="J35" s="354"/>
      <c r="K35" s="355" t="s">
        <v>25</v>
      </c>
      <c r="L35" s="352"/>
      <c r="M35" s="27" t="s">
        <v>387</v>
      </c>
      <c r="N35" s="24"/>
      <c r="O35" s="81">
        <v>7.9</v>
      </c>
      <c r="P35" s="109">
        <v>16</v>
      </c>
    </row>
    <row r="36" spans="2:16" ht="15" x14ac:dyDescent="0.25">
      <c r="B36" s="365"/>
      <c r="C36" s="366"/>
      <c r="D36" s="367"/>
      <c r="E36" s="368"/>
      <c r="F36" s="122"/>
      <c r="G36" s="369"/>
      <c r="H36" s="370"/>
      <c r="I36" s="391"/>
      <c r="J36" s="370"/>
      <c r="K36" s="369"/>
      <c r="L36" s="368"/>
      <c r="M36" s="7"/>
      <c r="N36" s="11"/>
      <c r="O36" s="84"/>
      <c r="P36" s="60"/>
    </row>
    <row r="37" spans="2:16" ht="15" x14ac:dyDescent="0.25">
      <c r="B37" s="20"/>
      <c r="C37" s="45"/>
      <c r="D37" s="168"/>
      <c r="E37" s="41"/>
      <c r="F37" s="41"/>
      <c r="G37" s="41"/>
      <c r="H37" s="41"/>
      <c r="I37" s="41"/>
      <c r="K37" s="20"/>
      <c r="L37" s="45"/>
      <c r="M37" s="1"/>
      <c r="N37" s="1"/>
      <c r="O37" s="169">
        <f>SUM(O18:O35)</f>
        <v>150.16</v>
      </c>
    </row>
    <row r="38" spans="2:16" ht="15.75" x14ac:dyDescent="0.25">
      <c r="B38" s="356" t="s">
        <v>29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79"/>
      <c r="O38" s="75"/>
      <c r="P38" s="73">
        <f>SUM(P18:P36)</f>
        <v>257</v>
      </c>
    </row>
    <row r="39" spans="2:16" ht="15" x14ac:dyDescent="0.25">
      <c r="B39" s="20"/>
      <c r="C39" s="45"/>
      <c r="D39" s="20"/>
      <c r="E39" s="45"/>
      <c r="F39" s="45"/>
      <c r="G39" s="20"/>
      <c r="I39" s="3"/>
      <c r="K39" s="20"/>
      <c r="L39" s="45"/>
      <c r="M39" s="1"/>
      <c r="N39" s="1"/>
      <c r="O39" s="86"/>
    </row>
    <row r="40" spans="2:16" ht="15" customHeight="1" x14ac:dyDescent="0.25">
      <c r="B40" s="1"/>
      <c r="C40" s="1"/>
      <c r="D40" s="1" t="s">
        <v>49</v>
      </c>
      <c r="E40" s="23"/>
      <c r="F40" s="1" t="s">
        <v>2455</v>
      </c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2456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 t="s">
        <v>1521</v>
      </c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 t="s">
        <v>2446</v>
      </c>
      <c r="E43" s="23"/>
      <c r="F43" s="23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 t="s">
        <v>203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103">
    <mergeCell ref="F12:G12"/>
    <mergeCell ref="N14:O14"/>
    <mergeCell ref="B16:C16"/>
    <mergeCell ref="D16:E16"/>
    <mergeCell ref="G16:H16"/>
    <mergeCell ref="I16:J16"/>
    <mergeCell ref="K16:L16"/>
    <mergeCell ref="G19:H19"/>
    <mergeCell ref="I19:J19"/>
    <mergeCell ref="K19:L19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B29:C29"/>
    <mergeCell ref="B30:C30"/>
    <mergeCell ref="B27:C27"/>
    <mergeCell ref="B25:C25"/>
    <mergeCell ref="B19:C19"/>
    <mergeCell ref="B21:C21"/>
    <mergeCell ref="B22:C22"/>
    <mergeCell ref="B28:C28"/>
    <mergeCell ref="D19:E19"/>
    <mergeCell ref="D21:E21"/>
    <mergeCell ref="B24:C24"/>
    <mergeCell ref="B26:C26"/>
    <mergeCell ref="B20:C20"/>
    <mergeCell ref="D20:E20"/>
    <mergeCell ref="G21:H21"/>
    <mergeCell ref="I21:J21"/>
    <mergeCell ref="K21:L21"/>
    <mergeCell ref="I32:J32"/>
    <mergeCell ref="K32:L32"/>
    <mergeCell ref="D22:E22"/>
    <mergeCell ref="G22:H22"/>
    <mergeCell ref="I22:J22"/>
    <mergeCell ref="K22:L22"/>
    <mergeCell ref="D23:E23"/>
    <mergeCell ref="G23:H23"/>
    <mergeCell ref="I23:J23"/>
    <mergeCell ref="K23:L23"/>
    <mergeCell ref="D24:E24"/>
    <mergeCell ref="G24:H24"/>
    <mergeCell ref="I24:J24"/>
    <mergeCell ref="K24:L24"/>
    <mergeCell ref="D25:E25"/>
    <mergeCell ref="G25:H25"/>
    <mergeCell ref="I25:J25"/>
    <mergeCell ref="K25:L25"/>
    <mergeCell ref="D26:E26"/>
    <mergeCell ref="G26:H26"/>
    <mergeCell ref="I26:J26"/>
    <mergeCell ref="K26:L26"/>
    <mergeCell ref="D29:E29"/>
    <mergeCell ref="G29:H29"/>
    <mergeCell ref="I29:J29"/>
    <mergeCell ref="K29:L29"/>
    <mergeCell ref="D30:E30"/>
    <mergeCell ref="G30:H30"/>
    <mergeCell ref="I30:J30"/>
    <mergeCell ref="K30:L30"/>
    <mergeCell ref="D27:E27"/>
    <mergeCell ref="G27:H27"/>
    <mergeCell ref="I27:J27"/>
    <mergeCell ref="K27:L27"/>
    <mergeCell ref="D28:E28"/>
    <mergeCell ref="G28:H28"/>
    <mergeCell ref="I28:J28"/>
    <mergeCell ref="K28:L28"/>
    <mergeCell ref="B38:M38"/>
    <mergeCell ref="D33:E33"/>
    <mergeCell ref="G33:H33"/>
    <mergeCell ref="I33:J33"/>
    <mergeCell ref="K33:L33"/>
    <mergeCell ref="D35:E35"/>
    <mergeCell ref="B36:C36"/>
    <mergeCell ref="D36:E36"/>
    <mergeCell ref="G36:H36"/>
    <mergeCell ref="I36:J36"/>
    <mergeCell ref="K36:L36"/>
    <mergeCell ref="D31:E31"/>
    <mergeCell ref="G31:H31"/>
    <mergeCell ref="I31:J31"/>
    <mergeCell ref="K31:L31"/>
    <mergeCell ref="B31:C31"/>
    <mergeCell ref="I34:J34"/>
    <mergeCell ref="K34:L34"/>
    <mergeCell ref="G35:H35"/>
    <mergeCell ref="I35:J35"/>
    <mergeCell ref="K35:L35"/>
    <mergeCell ref="B33:C33"/>
    <mergeCell ref="B32:C32"/>
    <mergeCell ref="D32:E32"/>
    <mergeCell ref="B35:C35"/>
    <mergeCell ref="B34:C34"/>
    <mergeCell ref="D34:E34"/>
    <mergeCell ref="G34:H34"/>
    <mergeCell ref="G32:H32"/>
  </mergeCells>
  <hyperlinks>
    <hyperlink ref="N4" r:id="rId1" xr:uid="{00000000-0004-0000-6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B1:P317"/>
  <sheetViews>
    <sheetView workbookViewId="0">
      <selection activeCell="G29" sqref="G2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2448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240195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496</v>
      </c>
      <c r="E18" s="352"/>
      <c r="F18" s="190" t="s">
        <v>2451</v>
      </c>
      <c r="G18" s="355">
        <v>4100108282</v>
      </c>
      <c r="H18" s="354"/>
      <c r="I18" s="353" t="s">
        <v>2449</v>
      </c>
      <c r="J18" s="354"/>
      <c r="K18" s="355" t="s">
        <v>53</v>
      </c>
      <c r="L18" s="352"/>
      <c r="M18" s="27" t="s">
        <v>523</v>
      </c>
      <c r="N18" s="24"/>
      <c r="O18" s="82">
        <v>10.9</v>
      </c>
      <c r="P18" s="109">
        <v>10</v>
      </c>
    </row>
    <row r="19" spans="2:16" ht="15" customHeight="1" x14ac:dyDescent="0.25">
      <c r="B19" s="416"/>
      <c r="C19" s="417"/>
      <c r="D19" s="351" t="s">
        <v>496</v>
      </c>
      <c r="E19" s="352"/>
      <c r="F19" s="190" t="s">
        <v>2451</v>
      </c>
      <c r="G19" s="355">
        <v>4100108282</v>
      </c>
      <c r="H19" s="354"/>
      <c r="I19" s="353" t="s">
        <v>2449</v>
      </c>
      <c r="J19" s="354"/>
      <c r="K19" s="355" t="s">
        <v>53</v>
      </c>
      <c r="L19" s="352"/>
      <c r="M19" s="27" t="s">
        <v>482</v>
      </c>
      <c r="N19" s="24"/>
      <c r="O19" s="83"/>
      <c r="P19" s="109">
        <v>10</v>
      </c>
    </row>
    <row r="20" spans="2:16" ht="15" customHeight="1" x14ac:dyDescent="0.25">
      <c r="B20" s="40"/>
      <c r="C20" s="36"/>
      <c r="D20" s="351" t="s">
        <v>496</v>
      </c>
      <c r="E20" s="352"/>
      <c r="F20" s="190" t="s">
        <v>2451</v>
      </c>
      <c r="G20" s="355">
        <v>4100108282</v>
      </c>
      <c r="H20" s="354"/>
      <c r="I20" s="353" t="s">
        <v>2449</v>
      </c>
      <c r="J20" s="354"/>
      <c r="K20" s="355" t="s">
        <v>53</v>
      </c>
      <c r="L20" s="352"/>
      <c r="M20" s="27" t="s">
        <v>590</v>
      </c>
      <c r="N20" s="24"/>
      <c r="O20" s="83"/>
      <c r="P20" s="109">
        <v>10</v>
      </c>
    </row>
    <row r="21" spans="2:16" ht="15" customHeight="1" x14ac:dyDescent="0.25">
      <c r="B21" s="365"/>
      <c r="C21" s="366"/>
      <c r="D21" s="351" t="s">
        <v>496</v>
      </c>
      <c r="E21" s="352"/>
      <c r="F21" s="190" t="s">
        <v>2451</v>
      </c>
      <c r="G21" s="355">
        <v>4100108282</v>
      </c>
      <c r="H21" s="354"/>
      <c r="I21" s="353" t="s">
        <v>2449</v>
      </c>
      <c r="J21" s="354"/>
      <c r="K21" s="355" t="s">
        <v>53</v>
      </c>
      <c r="L21" s="352"/>
      <c r="M21" s="27" t="s">
        <v>401</v>
      </c>
      <c r="N21" s="24"/>
      <c r="O21" s="84"/>
      <c r="P21" s="109">
        <v>10</v>
      </c>
    </row>
    <row r="22" spans="2:16" ht="15" x14ac:dyDescent="0.25">
      <c r="B22" s="365"/>
      <c r="C22" s="366"/>
      <c r="D22" s="367"/>
      <c r="E22" s="368"/>
      <c r="F22" s="122"/>
      <c r="G22" s="369"/>
      <c r="H22" s="370"/>
      <c r="I22" s="391"/>
      <c r="J22" s="370"/>
      <c r="K22" s="369"/>
      <c r="L22" s="368"/>
      <c r="M22" s="7"/>
      <c r="N22" s="11"/>
      <c r="O22" s="84"/>
      <c r="P22" s="60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SUM(O18:O21)</f>
        <v>10.9</v>
      </c>
    </row>
    <row r="24" spans="2:16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40</v>
      </c>
    </row>
    <row r="25" spans="2:16" ht="15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23"/>
      <c r="F26" s="1" t="s">
        <v>2450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368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977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301" ht="8.25" customHeight="1" x14ac:dyDescent="0.2"/>
    <row r="303" ht="8.25" customHeight="1" x14ac:dyDescent="0.2"/>
    <row r="305" ht="9" customHeight="1" x14ac:dyDescent="0.2"/>
    <row r="307" ht="7.5" customHeight="1" x14ac:dyDescent="0.2"/>
    <row r="309" ht="6.75" customHeight="1" x14ac:dyDescent="0.2"/>
    <row r="311" ht="7.5" customHeight="1" x14ac:dyDescent="0.2"/>
    <row r="313" ht="9" customHeight="1" x14ac:dyDescent="0.2"/>
    <row r="315" ht="7.5" customHeight="1" x14ac:dyDescent="0.2"/>
    <row r="317" ht="8.25" customHeight="1" x14ac:dyDescent="0.2"/>
  </sheetData>
  <mergeCells count="33">
    <mergeCell ref="B24:M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B19:C19"/>
    <mergeCell ref="D19:E19"/>
    <mergeCell ref="G19:H19"/>
    <mergeCell ref="I19:J19"/>
    <mergeCell ref="K19:L19"/>
    <mergeCell ref="K18:L18"/>
    <mergeCell ref="K22:L22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67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B1:P349"/>
  <sheetViews>
    <sheetView topLeftCell="A16" workbookViewId="0">
      <selection activeCell="F49" sqref="F4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240166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SUM(O18:O50)+11.06</f>
        <v>83.2</v>
      </c>
      <c r="P17" s="60"/>
    </row>
    <row r="18" spans="2:16" ht="15" customHeight="1" x14ac:dyDescent="0.25">
      <c r="B18" s="378">
        <v>1</v>
      </c>
      <c r="C18" s="379"/>
      <c r="D18" s="351" t="s">
        <v>2430</v>
      </c>
      <c r="E18" s="352"/>
      <c r="F18" s="190" t="s">
        <v>2435</v>
      </c>
      <c r="G18" s="355">
        <v>4100107931</v>
      </c>
      <c r="H18" s="354"/>
      <c r="I18" s="353" t="s">
        <v>2432</v>
      </c>
      <c r="J18" s="354"/>
      <c r="K18" s="355" t="s">
        <v>25</v>
      </c>
      <c r="L18" s="352"/>
      <c r="M18" s="27" t="s">
        <v>415</v>
      </c>
      <c r="N18" s="24">
        <v>75</v>
      </c>
      <c r="O18" s="82">
        <v>11.28</v>
      </c>
      <c r="P18" s="109">
        <v>11</v>
      </c>
    </row>
    <row r="19" spans="2:16" ht="15" customHeight="1" x14ac:dyDescent="0.25">
      <c r="B19" s="416"/>
      <c r="C19" s="417"/>
      <c r="D19" s="351" t="s">
        <v>2430</v>
      </c>
      <c r="E19" s="352"/>
      <c r="F19" s="190" t="s">
        <v>2435</v>
      </c>
      <c r="G19" s="355">
        <v>4100107931</v>
      </c>
      <c r="H19" s="354"/>
      <c r="I19" s="353" t="s">
        <v>2432</v>
      </c>
      <c r="J19" s="354"/>
      <c r="K19" s="355" t="s">
        <v>25</v>
      </c>
      <c r="L19" s="352"/>
      <c r="M19" s="27" t="s">
        <v>415</v>
      </c>
      <c r="N19" s="24">
        <v>80</v>
      </c>
      <c r="O19" s="83"/>
      <c r="P19" s="109">
        <v>14</v>
      </c>
    </row>
    <row r="20" spans="2:16" ht="15" customHeight="1" x14ac:dyDescent="0.25">
      <c r="B20" s="416"/>
      <c r="C20" s="417"/>
      <c r="D20" s="351" t="s">
        <v>2430</v>
      </c>
      <c r="E20" s="352"/>
      <c r="F20" s="190" t="s">
        <v>2435</v>
      </c>
      <c r="G20" s="355">
        <v>4100107931</v>
      </c>
      <c r="H20" s="354"/>
      <c r="I20" s="353" t="s">
        <v>2432</v>
      </c>
      <c r="J20" s="354"/>
      <c r="K20" s="355" t="s">
        <v>25</v>
      </c>
      <c r="L20" s="352"/>
      <c r="M20" s="27" t="s">
        <v>415</v>
      </c>
      <c r="N20" s="24">
        <v>85</v>
      </c>
      <c r="O20" s="83"/>
      <c r="P20" s="109">
        <v>14</v>
      </c>
    </row>
    <row r="21" spans="2:16" ht="15" customHeight="1" x14ac:dyDescent="0.25">
      <c r="B21" s="40"/>
      <c r="C21" s="36"/>
      <c r="D21" s="351" t="s">
        <v>2430</v>
      </c>
      <c r="E21" s="352"/>
      <c r="F21" s="190" t="s">
        <v>2435</v>
      </c>
      <c r="G21" s="355">
        <v>4100107931</v>
      </c>
      <c r="H21" s="354"/>
      <c r="I21" s="353" t="s">
        <v>2432</v>
      </c>
      <c r="J21" s="354"/>
      <c r="K21" s="355" t="s">
        <v>25</v>
      </c>
      <c r="L21" s="352"/>
      <c r="M21" s="27" t="s">
        <v>415</v>
      </c>
      <c r="N21" s="24">
        <v>90</v>
      </c>
      <c r="O21" s="83"/>
      <c r="P21" s="109">
        <v>13</v>
      </c>
    </row>
    <row r="22" spans="2:16" ht="15" customHeight="1" x14ac:dyDescent="0.25">
      <c r="B22" s="40"/>
      <c r="C22" s="36"/>
      <c r="D22" s="351" t="s">
        <v>2430</v>
      </c>
      <c r="E22" s="352"/>
      <c r="F22" s="190" t="s">
        <v>2435</v>
      </c>
      <c r="G22" s="355">
        <v>4100107932</v>
      </c>
      <c r="H22" s="354"/>
      <c r="I22" s="353" t="s">
        <v>2432</v>
      </c>
      <c r="J22" s="354"/>
      <c r="K22" s="355" t="s">
        <v>53</v>
      </c>
      <c r="L22" s="352"/>
      <c r="M22" s="27" t="s">
        <v>415</v>
      </c>
      <c r="N22" s="24">
        <v>85</v>
      </c>
      <c r="O22" s="83"/>
      <c r="P22" s="109">
        <v>1</v>
      </c>
    </row>
    <row r="23" spans="2:16" ht="15" customHeight="1" x14ac:dyDescent="0.25">
      <c r="B23" s="40"/>
      <c r="C23" s="36"/>
      <c r="D23" s="351" t="s">
        <v>2430</v>
      </c>
      <c r="E23" s="352"/>
      <c r="F23" s="190" t="s">
        <v>2435</v>
      </c>
      <c r="G23" s="355">
        <v>4100107932</v>
      </c>
      <c r="H23" s="354"/>
      <c r="I23" s="353" t="s">
        <v>2432</v>
      </c>
      <c r="J23" s="354"/>
      <c r="K23" s="355" t="s">
        <v>53</v>
      </c>
      <c r="L23" s="352"/>
      <c r="M23" s="27" t="s">
        <v>387</v>
      </c>
      <c r="N23" s="24">
        <v>75</v>
      </c>
      <c r="O23" s="83"/>
      <c r="P23" s="109">
        <v>1</v>
      </c>
    </row>
    <row r="24" spans="2:16" ht="15" customHeight="1" x14ac:dyDescent="0.25">
      <c r="B24" s="40"/>
      <c r="C24" s="36"/>
      <c r="D24" s="351" t="s">
        <v>2430</v>
      </c>
      <c r="E24" s="352"/>
      <c r="F24" s="190" t="s">
        <v>2435</v>
      </c>
      <c r="G24" s="355">
        <v>4100107931</v>
      </c>
      <c r="H24" s="354"/>
      <c r="I24" s="353" t="s">
        <v>2432</v>
      </c>
      <c r="J24" s="354"/>
      <c r="K24" s="355" t="s">
        <v>25</v>
      </c>
      <c r="L24" s="352"/>
      <c r="M24" s="27" t="s">
        <v>1585</v>
      </c>
      <c r="N24" s="24">
        <v>75</v>
      </c>
      <c r="O24" s="83"/>
      <c r="P24" s="109">
        <v>30</v>
      </c>
    </row>
    <row r="25" spans="2:16" ht="15" customHeight="1" x14ac:dyDescent="0.25">
      <c r="B25" s="378">
        <v>2</v>
      </c>
      <c r="C25" s="379"/>
      <c r="D25" s="351" t="s">
        <v>2430</v>
      </c>
      <c r="E25" s="352"/>
      <c r="F25" s="190" t="s">
        <v>2435</v>
      </c>
      <c r="G25" s="355">
        <v>4100107931</v>
      </c>
      <c r="H25" s="354"/>
      <c r="I25" s="353" t="s">
        <v>2432</v>
      </c>
      <c r="J25" s="354"/>
      <c r="K25" s="355" t="s">
        <v>25</v>
      </c>
      <c r="L25" s="352"/>
      <c r="M25" s="27" t="s">
        <v>1585</v>
      </c>
      <c r="N25" s="24">
        <v>80</v>
      </c>
      <c r="O25" s="82">
        <v>11.52</v>
      </c>
      <c r="P25" s="109">
        <v>42</v>
      </c>
    </row>
    <row r="26" spans="2:16" ht="15" customHeight="1" x14ac:dyDescent="0.25">
      <c r="B26" s="40"/>
      <c r="C26" s="36"/>
      <c r="D26" s="351" t="s">
        <v>2430</v>
      </c>
      <c r="E26" s="352"/>
      <c r="F26" s="190" t="s">
        <v>2435</v>
      </c>
      <c r="G26" s="355">
        <v>4100107931</v>
      </c>
      <c r="H26" s="354"/>
      <c r="I26" s="353" t="s">
        <v>2432</v>
      </c>
      <c r="J26" s="354"/>
      <c r="K26" s="355" t="s">
        <v>25</v>
      </c>
      <c r="L26" s="352"/>
      <c r="M26" s="27" t="s">
        <v>1585</v>
      </c>
      <c r="N26" s="24">
        <v>85</v>
      </c>
      <c r="O26" s="83"/>
      <c r="P26" s="109">
        <v>44</v>
      </c>
    </row>
    <row r="27" spans="2:16" ht="15" customHeight="1" x14ac:dyDescent="0.25">
      <c r="B27" s="378">
        <v>3</v>
      </c>
      <c r="C27" s="379"/>
      <c r="D27" s="351" t="s">
        <v>2430</v>
      </c>
      <c r="E27" s="352"/>
      <c r="F27" s="190" t="s">
        <v>2435</v>
      </c>
      <c r="G27" s="355">
        <v>4100107931</v>
      </c>
      <c r="H27" s="354"/>
      <c r="I27" s="353" t="s">
        <v>2432</v>
      </c>
      <c r="J27" s="354"/>
      <c r="K27" s="355" t="s">
        <v>25</v>
      </c>
      <c r="L27" s="352"/>
      <c r="M27" s="27" t="s">
        <v>1585</v>
      </c>
      <c r="N27" s="24">
        <v>90</v>
      </c>
      <c r="O27" s="82">
        <v>12.46</v>
      </c>
      <c r="P27" s="109">
        <v>42</v>
      </c>
    </row>
    <row r="28" spans="2:16" ht="15" customHeight="1" x14ac:dyDescent="0.25">
      <c r="B28" s="40"/>
      <c r="C28" s="36"/>
      <c r="D28" s="351" t="s">
        <v>480</v>
      </c>
      <c r="E28" s="352"/>
      <c r="F28" s="190" t="s">
        <v>2435</v>
      </c>
      <c r="G28" s="355">
        <v>4100107933</v>
      </c>
      <c r="H28" s="354"/>
      <c r="I28" s="353" t="s">
        <v>1468</v>
      </c>
      <c r="J28" s="354"/>
      <c r="K28" s="355" t="s">
        <v>25</v>
      </c>
      <c r="L28" s="352"/>
      <c r="M28" s="27" t="s">
        <v>622</v>
      </c>
      <c r="N28" s="24">
        <v>85</v>
      </c>
      <c r="O28" s="83"/>
      <c r="P28" s="109">
        <v>9</v>
      </c>
    </row>
    <row r="29" spans="2:16" ht="15" customHeight="1" x14ac:dyDescent="0.25">
      <c r="B29" s="416"/>
      <c r="C29" s="417"/>
      <c r="D29" s="351" t="s">
        <v>480</v>
      </c>
      <c r="E29" s="352"/>
      <c r="F29" s="190" t="s">
        <v>2435</v>
      </c>
      <c r="G29" s="355">
        <v>4100107933</v>
      </c>
      <c r="H29" s="354"/>
      <c r="I29" s="353" t="s">
        <v>1468</v>
      </c>
      <c r="J29" s="354"/>
      <c r="K29" s="355" t="s">
        <v>25</v>
      </c>
      <c r="L29" s="352"/>
      <c r="M29" s="27" t="s">
        <v>622</v>
      </c>
      <c r="N29" s="24">
        <v>90</v>
      </c>
      <c r="O29" s="83"/>
      <c r="P29" s="109">
        <v>16</v>
      </c>
    </row>
    <row r="30" spans="2:16" ht="15" customHeight="1" x14ac:dyDescent="0.25">
      <c r="B30" s="416"/>
      <c r="C30" s="417"/>
      <c r="D30" s="351" t="s">
        <v>480</v>
      </c>
      <c r="E30" s="352"/>
      <c r="F30" s="190" t="s">
        <v>2435</v>
      </c>
      <c r="G30" s="355">
        <v>4100107933</v>
      </c>
      <c r="H30" s="354"/>
      <c r="I30" s="353" t="s">
        <v>1468</v>
      </c>
      <c r="J30" s="354"/>
      <c r="K30" s="355" t="s">
        <v>25</v>
      </c>
      <c r="L30" s="352"/>
      <c r="M30" s="27" t="s">
        <v>622</v>
      </c>
      <c r="N30" s="24">
        <v>95</v>
      </c>
      <c r="O30" s="83"/>
      <c r="P30" s="109">
        <v>9</v>
      </c>
    </row>
    <row r="31" spans="2:16" ht="15" customHeight="1" x14ac:dyDescent="0.25">
      <c r="B31" s="416"/>
      <c r="C31" s="417"/>
      <c r="D31" s="351" t="s">
        <v>480</v>
      </c>
      <c r="E31" s="352"/>
      <c r="F31" s="190" t="s">
        <v>2435</v>
      </c>
      <c r="G31" s="355">
        <v>4100107933</v>
      </c>
      <c r="H31" s="354"/>
      <c r="I31" s="353" t="s">
        <v>1468</v>
      </c>
      <c r="J31" s="354"/>
      <c r="K31" s="355" t="s">
        <v>25</v>
      </c>
      <c r="L31" s="352"/>
      <c r="M31" s="27" t="s">
        <v>622</v>
      </c>
      <c r="N31" s="24">
        <v>100</v>
      </c>
      <c r="O31" s="83"/>
      <c r="P31" s="109">
        <v>9</v>
      </c>
    </row>
    <row r="32" spans="2:16" ht="15" customHeight="1" x14ac:dyDescent="0.25">
      <c r="B32" s="378">
        <v>4</v>
      </c>
      <c r="C32" s="379"/>
      <c r="D32" s="351" t="s">
        <v>480</v>
      </c>
      <c r="E32" s="352"/>
      <c r="F32" s="190" t="s">
        <v>2435</v>
      </c>
      <c r="G32" s="355">
        <v>4100107933</v>
      </c>
      <c r="H32" s="354"/>
      <c r="I32" s="353" t="s">
        <v>1468</v>
      </c>
      <c r="J32" s="354"/>
      <c r="K32" s="355" t="s">
        <v>25</v>
      </c>
      <c r="L32" s="352"/>
      <c r="M32" s="27" t="s">
        <v>382</v>
      </c>
      <c r="N32" s="24">
        <v>85</v>
      </c>
      <c r="O32" s="82">
        <v>10.86</v>
      </c>
      <c r="P32" s="109">
        <v>4</v>
      </c>
    </row>
    <row r="33" spans="2:16" ht="15" customHeight="1" x14ac:dyDescent="0.25">
      <c r="B33" s="416"/>
      <c r="C33" s="417"/>
      <c r="D33" s="351" t="s">
        <v>480</v>
      </c>
      <c r="E33" s="352"/>
      <c r="F33" s="190" t="s">
        <v>2435</v>
      </c>
      <c r="G33" s="355">
        <v>4100107933</v>
      </c>
      <c r="H33" s="354"/>
      <c r="I33" s="353" t="s">
        <v>1468</v>
      </c>
      <c r="J33" s="354"/>
      <c r="K33" s="355" t="s">
        <v>25</v>
      </c>
      <c r="L33" s="352"/>
      <c r="M33" s="27" t="s">
        <v>382</v>
      </c>
      <c r="N33" s="24">
        <v>90</v>
      </c>
      <c r="O33" s="83"/>
      <c r="P33" s="109">
        <v>6</v>
      </c>
    </row>
    <row r="34" spans="2:16" ht="15" customHeight="1" x14ac:dyDescent="0.25">
      <c r="B34" s="416"/>
      <c r="C34" s="417"/>
      <c r="D34" s="351" t="s">
        <v>480</v>
      </c>
      <c r="E34" s="352"/>
      <c r="F34" s="190" t="s">
        <v>2435</v>
      </c>
      <c r="G34" s="355">
        <v>4100107933</v>
      </c>
      <c r="H34" s="354"/>
      <c r="I34" s="353" t="s">
        <v>1468</v>
      </c>
      <c r="J34" s="354"/>
      <c r="K34" s="355" t="s">
        <v>25</v>
      </c>
      <c r="L34" s="352"/>
      <c r="M34" s="27" t="s">
        <v>382</v>
      </c>
      <c r="N34" s="24">
        <v>95</v>
      </c>
      <c r="O34" s="83"/>
      <c r="P34" s="109">
        <v>6</v>
      </c>
    </row>
    <row r="35" spans="2:16" ht="15" customHeight="1" x14ac:dyDescent="0.25">
      <c r="B35" s="416"/>
      <c r="C35" s="417"/>
      <c r="D35" s="351" t="s">
        <v>480</v>
      </c>
      <c r="E35" s="352"/>
      <c r="F35" s="190" t="s">
        <v>2435</v>
      </c>
      <c r="G35" s="355">
        <v>4100107934</v>
      </c>
      <c r="H35" s="354"/>
      <c r="I35" s="353" t="s">
        <v>1468</v>
      </c>
      <c r="J35" s="354"/>
      <c r="K35" s="355" t="s">
        <v>25</v>
      </c>
      <c r="L35" s="352"/>
      <c r="M35" s="27" t="s">
        <v>382</v>
      </c>
      <c r="N35" s="24">
        <v>85</v>
      </c>
      <c r="O35" s="83"/>
      <c r="P35" s="109">
        <v>3</v>
      </c>
    </row>
    <row r="36" spans="2:16" ht="15" customHeight="1" x14ac:dyDescent="0.25">
      <c r="B36" s="40"/>
      <c r="C36" s="36"/>
      <c r="D36" s="351" t="s">
        <v>480</v>
      </c>
      <c r="E36" s="352"/>
      <c r="F36" s="190" t="s">
        <v>2435</v>
      </c>
      <c r="G36" s="355">
        <v>4100107936</v>
      </c>
      <c r="H36" s="354"/>
      <c r="I36" s="353" t="s">
        <v>631</v>
      </c>
      <c r="J36" s="354"/>
      <c r="K36" s="355" t="s">
        <v>25</v>
      </c>
      <c r="L36" s="352"/>
      <c r="M36" s="27" t="s">
        <v>387</v>
      </c>
      <c r="N36" s="24">
        <v>85</v>
      </c>
      <c r="O36" s="83"/>
      <c r="P36" s="109">
        <v>4</v>
      </c>
    </row>
    <row r="37" spans="2:16" ht="15" customHeight="1" x14ac:dyDescent="0.25">
      <c r="B37" s="40"/>
      <c r="C37" s="36"/>
      <c r="D37" s="351" t="s">
        <v>480</v>
      </c>
      <c r="E37" s="352"/>
      <c r="F37" s="190" t="s">
        <v>2435</v>
      </c>
      <c r="G37" s="355">
        <v>4100107936</v>
      </c>
      <c r="H37" s="354"/>
      <c r="I37" s="353" t="s">
        <v>631</v>
      </c>
      <c r="J37" s="354"/>
      <c r="K37" s="355" t="s">
        <v>25</v>
      </c>
      <c r="L37" s="352"/>
      <c r="M37" s="27" t="s">
        <v>387</v>
      </c>
      <c r="N37" s="24">
        <v>90</v>
      </c>
      <c r="O37" s="83"/>
      <c r="P37" s="109">
        <v>4</v>
      </c>
    </row>
    <row r="38" spans="2:16" ht="15" customHeight="1" x14ac:dyDescent="0.25">
      <c r="B38" s="40"/>
      <c r="C38" s="36"/>
      <c r="D38" s="351" t="s">
        <v>480</v>
      </c>
      <c r="E38" s="352"/>
      <c r="F38" s="190" t="s">
        <v>2435</v>
      </c>
      <c r="G38" s="355">
        <v>4100107936</v>
      </c>
      <c r="H38" s="354"/>
      <c r="I38" s="353" t="s">
        <v>631</v>
      </c>
      <c r="J38" s="354"/>
      <c r="K38" s="355" t="s">
        <v>25</v>
      </c>
      <c r="L38" s="352"/>
      <c r="M38" s="27" t="s">
        <v>387</v>
      </c>
      <c r="N38" s="24">
        <v>95</v>
      </c>
      <c r="O38" s="83"/>
      <c r="P38" s="109">
        <v>7</v>
      </c>
    </row>
    <row r="39" spans="2:16" ht="15" customHeight="1" x14ac:dyDescent="0.25">
      <c r="B39" s="40"/>
      <c r="C39" s="36"/>
      <c r="D39" s="351" t="s">
        <v>480</v>
      </c>
      <c r="E39" s="352"/>
      <c r="F39" s="190" t="s">
        <v>2435</v>
      </c>
      <c r="G39" s="355">
        <v>4100107936</v>
      </c>
      <c r="H39" s="354"/>
      <c r="I39" s="353" t="s">
        <v>631</v>
      </c>
      <c r="J39" s="354"/>
      <c r="K39" s="355" t="s">
        <v>25</v>
      </c>
      <c r="L39" s="352"/>
      <c r="M39" s="27" t="s">
        <v>387</v>
      </c>
      <c r="N39" s="24">
        <v>100</v>
      </c>
      <c r="O39" s="83"/>
      <c r="P39" s="109">
        <v>2</v>
      </c>
    </row>
    <row r="40" spans="2:16" ht="15" customHeight="1" x14ac:dyDescent="0.25">
      <c r="B40" s="40"/>
      <c r="C40" s="36"/>
      <c r="D40" s="351" t="s">
        <v>480</v>
      </c>
      <c r="E40" s="352"/>
      <c r="F40" s="190" t="s">
        <v>2435</v>
      </c>
      <c r="G40" s="355">
        <v>4100103670</v>
      </c>
      <c r="H40" s="354"/>
      <c r="I40" s="353" t="s">
        <v>2404</v>
      </c>
      <c r="J40" s="354"/>
      <c r="K40" s="355" t="s">
        <v>25</v>
      </c>
      <c r="L40" s="352"/>
      <c r="M40" s="27" t="s">
        <v>696</v>
      </c>
      <c r="N40" s="24">
        <v>85</v>
      </c>
      <c r="O40" s="83"/>
      <c r="P40" s="109">
        <v>34</v>
      </c>
    </row>
    <row r="41" spans="2:16" ht="15" customHeight="1" x14ac:dyDescent="0.25">
      <c r="B41" s="378">
        <v>5</v>
      </c>
      <c r="C41" s="379"/>
      <c r="D41" s="351" t="s">
        <v>480</v>
      </c>
      <c r="E41" s="352"/>
      <c r="F41" s="190" t="s">
        <v>2435</v>
      </c>
      <c r="G41" s="355">
        <v>4100103670</v>
      </c>
      <c r="H41" s="354"/>
      <c r="I41" s="353" t="s">
        <v>2404</v>
      </c>
      <c r="J41" s="354"/>
      <c r="K41" s="355" t="s">
        <v>25</v>
      </c>
      <c r="L41" s="352"/>
      <c r="M41" s="27" t="s">
        <v>696</v>
      </c>
      <c r="N41" s="24">
        <v>90</v>
      </c>
      <c r="O41" s="82">
        <v>13.74</v>
      </c>
      <c r="P41" s="109">
        <v>43</v>
      </c>
    </row>
    <row r="42" spans="2:16" ht="15" customHeight="1" x14ac:dyDescent="0.25">
      <c r="B42" s="40"/>
      <c r="C42" s="36"/>
      <c r="D42" s="351" t="s">
        <v>480</v>
      </c>
      <c r="E42" s="352"/>
      <c r="F42" s="190" t="s">
        <v>2435</v>
      </c>
      <c r="G42" s="355">
        <v>4100103670</v>
      </c>
      <c r="H42" s="354"/>
      <c r="I42" s="353" t="s">
        <v>2404</v>
      </c>
      <c r="J42" s="354"/>
      <c r="K42" s="355" t="s">
        <v>25</v>
      </c>
      <c r="L42" s="352"/>
      <c r="M42" s="27" t="s">
        <v>696</v>
      </c>
      <c r="N42" s="24">
        <v>95</v>
      </c>
      <c r="O42" s="83"/>
      <c r="P42" s="109">
        <v>47</v>
      </c>
    </row>
    <row r="43" spans="2:16" ht="15" customHeight="1" x14ac:dyDescent="0.25">
      <c r="B43" s="378">
        <v>6</v>
      </c>
      <c r="C43" s="379"/>
      <c r="D43" s="351" t="s">
        <v>480</v>
      </c>
      <c r="E43" s="352"/>
      <c r="F43" s="190" t="s">
        <v>2435</v>
      </c>
      <c r="G43" s="355">
        <v>4100103670</v>
      </c>
      <c r="H43" s="354"/>
      <c r="I43" s="353" t="s">
        <v>2404</v>
      </c>
      <c r="J43" s="354"/>
      <c r="K43" s="355" t="s">
        <v>25</v>
      </c>
      <c r="L43" s="352"/>
      <c r="M43" s="27" t="s">
        <v>696</v>
      </c>
      <c r="N43" s="24">
        <v>100</v>
      </c>
      <c r="O43" s="82">
        <v>12.28</v>
      </c>
      <c r="P43" s="109">
        <v>46</v>
      </c>
    </row>
    <row r="44" spans="2:16" ht="15" customHeight="1" x14ac:dyDescent="0.25">
      <c r="B44" s="40"/>
      <c r="C44" s="36"/>
      <c r="D44" s="351" t="s">
        <v>1377</v>
      </c>
      <c r="E44" s="352"/>
      <c r="F44" s="190" t="s">
        <v>2435</v>
      </c>
      <c r="G44" s="355">
        <v>4100107929</v>
      </c>
      <c r="H44" s="354"/>
      <c r="I44" s="353" t="s">
        <v>1467</v>
      </c>
      <c r="J44" s="354"/>
      <c r="K44" s="355" t="s">
        <v>25</v>
      </c>
      <c r="L44" s="352"/>
      <c r="M44" s="27" t="s">
        <v>387</v>
      </c>
      <c r="N44" s="24">
        <v>75</v>
      </c>
      <c r="O44" s="83"/>
      <c r="P44" s="109">
        <v>1</v>
      </c>
    </row>
    <row r="45" spans="2:16" ht="15" customHeight="1" x14ac:dyDescent="0.25">
      <c r="B45" s="40"/>
      <c r="C45" s="36"/>
      <c r="D45" s="351" t="s">
        <v>1377</v>
      </c>
      <c r="E45" s="352"/>
      <c r="F45" s="190" t="s">
        <v>2435</v>
      </c>
      <c r="G45" s="355">
        <v>4100107928</v>
      </c>
      <c r="H45" s="354"/>
      <c r="I45" s="353" t="s">
        <v>1467</v>
      </c>
      <c r="J45" s="354"/>
      <c r="K45" s="355" t="s">
        <v>25</v>
      </c>
      <c r="L45" s="352"/>
      <c r="M45" s="27" t="s">
        <v>387</v>
      </c>
      <c r="N45" s="24">
        <v>75</v>
      </c>
      <c r="O45" s="83"/>
      <c r="P45" s="109">
        <v>15</v>
      </c>
    </row>
    <row r="46" spans="2:16" ht="15" customHeight="1" x14ac:dyDescent="0.25">
      <c r="B46" s="40"/>
      <c r="C46" s="36"/>
      <c r="D46" s="351" t="s">
        <v>1377</v>
      </c>
      <c r="E46" s="352"/>
      <c r="F46" s="190" t="s">
        <v>2435</v>
      </c>
      <c r="G46" s="355">
        <v>4100107928</v>
      </c>
      <c r="H46" s="354"/>
      <c r="I46" s="353" t="s">
        <v>1467</v>
      </c>
      <c r="J46" s="354"/>
      <c r="K46" s="355" t="s">
        <v>25</v>
      </c>
      <c r="L46" s="352"/>
      <c r="M46" s="27" t="s">
        <v>387</v>
      </c>
      <c r="N46" s="24">
        <v>80</v>
      </c>
      <c r="O46" s="83"/>
      <c r="P46" s="109">
        <v>15</v>
      </c>
    </row>
    <row r="47" spans="2:16" ht="15" customHeight="1" x14ac:dyDescent="0.25">
      <c r="B47" s="40"/>
      <c r="C47" s="36"/>
      <c r="D47" s="351" t="s">
        <v>1377</v>
      </c>
      <c r="E47" s="352"/>
      <c r="F47" s="190" t="s">
        <v>2435</v>
      </c>
      <c r="G47" s="355">
        <v>4100107928</v>
      </c>
      <c r="H47" s="354"/>
      <c r="I47" s="353" t="s">
        <v>1467</v>
      </c>
      <c r="J47" s="354"/>
      <c r="K47" s="355" t="s">
        <v>25</v>
      </c>
      <c r="L47" s="352"/>
      <c r="M47" s="27" t="s">
        <v>387</v>
      </c>
      <c r="N47" s="24">
        <v>85</v>
      </c>
      <c r="O47" s="83"/>
      <c r="P47" s="109">
        <v>14</v>
      </c>
    </row>
    <row r="48" spans="2:16" ht="15" customHeight="1" x14ac:dyDescent="0.25">
      <c r="B48" s="40"/>
      <c r="C48" s="36"/>
      <c r="D48" s="351" t="s">
        <v>1377</v>
      </c>
      <c r="E48" s="352"/>
      <c r="F48" s="190" t="s">
        <v>2435</v>
      </c>
      <c r="G48" s="355">
        <v>4100107928</v>
      </c>
      <c r="H48" s="354"/>
      <c r="I48" s="353" t="s">
        <v>1467</v>
      </c>
      <c r="J48" s="354"/>
      <c r="K48" s="355" t="s">
        <v>25</v>
      </c>
      <c r="L48" s="352"/>
      <c r="M48" s="27" t="s">
        <v>387</v>
      </c>
      <c r="N48" s="24">
        <v>90</v>
      </c>
      <c r="O48" s="83"/>
      <c r="P48" s="109">
        <v>12</v>
      </c>
    </row>
    <row r="49" spans="2:16" ht="15" customHeight="1" x14ac:dyDescent="0.25">
      <c r="B49" s="40"/>
      <c r="C49" s="36"/>
      <c r="D49" s="351" t="s">
        <v>1377</v>
      </c>
      <c r="E49" s="352"/>
      <c r="F49" s="190" t="s">
        <v>2435</v>
      </c>
      <c r="G49" s="355">
        <v>4100107930</v>
      </c>
      <c r="H49" s="354"/>
      <c r="I49" s="353" t="s">
        <v>1467</v>
      </c>
      <c r="J49" s="354"/>
      <c r="K49" s="355" t="s">
        <v>53</v>
      </c>
      <c r="L49" s="352"/>
      <c r="M49" s="27" t="s">
        <v>387</v>
      </c>
      <c r="N49" s="24">
        <v>75</v>
      </c>
      <c r="O49" s="83"/>
      <c r="P49" s="109">
        <v>1</v>
      </c>
    </row>
    <row r="50" spans="2:16" ht="15" customHeight="1" x14ac:dyDescent="0.25">
      <c r="B50" s="76"/>
      <c r="C50" s="69"/>
      <c r="D50" s="351" t="s">
        <v>1377</v>
      </c>
      <c r="E50" s="352"/>
      <c r="F50" s="190" t="s">
        <v>2435</v>
      </c>
      <c r="G50" s="355">
        <v>4100107930</v>
      </c>
      <c r="H50" s="354"/>
      <c r="I50" s="353" t="s">
        <v>1467</v>
      </c>
      <c r="J50" s="354"/>
      <c r="K50" s="355" t="s">
        <v>53</v>
      </c>
      <c r="L50" s="352"/>
      <c r="M50" s="27" t="s">
        <v>387</v>
      </c>
      <c r="N50" s="24">
        <v>85</v>
      </c>
      <c r="O50" s="84"/>
      <c r="P50" s="109">
        <v>1</v>
      </c>
    </row>
    <row r="51" spans="2:16" ht="15" x14ac:dyDescent="0.25">
      <c r="B51" s="365"/>
      <c r="C51" s="366"/>
      <c r="D51" s="367"/>
      <c r="E51" s="368"/>
      <c r="F51" s="122"/>
      <c r="G51" s="369"/>
      <c r="H51" s="370"/>
      <c r="I51" s="391"/>
      <c r="J51" s="370"/>
      <c r="K51" s="369"/>
      <c r="L51" s="368"/>
      <c r="M51" s="7"/>
      <c r="N51" s="11"/>
      <c r="O51" s="84"/>
      <c r="P51" s="60"/>
    </row>
    <row r="52" spans="2:16" ht="15" x14ac:dyDescent="0.25">
      <c r="B52" s="20"/>
      <c r="C52" s="45"/>
      <c r="D52" s="168"/>
      <c r="E52" s="41"/>
      <c r="F52" s="41"/>
      <c r="G52" s="41"/>
      <c r="H52" s="41"/>
      <c r="I52" s="41"/>
      <c r="K52" s="20"/>
      <c r="L52" s="45"/>
      <c r="M52" s="1"/>
      <c r="N52" s="1"/>
      <c r="O52" s="169">
        <f>SUM(O18:O50)</f>
        <v>72.14</v>
      </c>
    </row>
    <row r="53" spans="2:16" ht="15.75" x14ac:dyDescent="0.25">
      <c r="B53" s="356" t="s">
        <v>29</v>
      </c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357"/>
      <c r="N53" s="79"/>
      <c r="O53" s="75"/>
      <c r="P53" s="73">
        <f>SUM(P18:P51)</f>
        <v>520</v>
      </c>
    </row>
    <row r="54" spans="2:16" ht="15" x14ac:dyDescent="0.25">
      <c r="B54" s="20"/>
      <c r="C54" s="45"/>
      <c r="D54" s="20"/>
      <c r="E54" s="45"/>
      <c r="F54" s="45"/>
      <c r="G54" s="20"/>
      <c r="I54" s="3"/>
      <c r="K54" s="20"/>
      <c r="L54" s="45"/>
      <c r="M54" s="1"/>
      <c r="N54" s="1"/>
      <c r="O54" s="86"/>
    </row>
    <row r="55" spans="2:16" ht="15" customHeight="1" x14ac:dyDescent="0.25">
      <c r="B55" s="1"/>
      <c r="C55" s="1"/>
      <c r="D55" s="1" t="s">
        <v>49</v>
      </c>
      <c r="E55" s="23"/>
      <c r="F55" s="1" t="s">
        <v>2437</v>
      </c>
      <c r="I55" s="1"/>
      <c r="J55" s="1"/>
      <c r="K55" s="1"/>
      <c r="L55" s="1"/>
      <c r="M55" s="1"/>
      <c r="N55" s="1"/>
      <c r="O55" s="1"/>
    </row>
    <row r="56" spans="2:16" ht="15" x14ac:dyDescent="0.25">
      <c r="B56" s="1"/>
      <c r="C56" s="1"/>
      <c r="D56" s="1" t="s">
        <v>2436</v>
      </c>
      <c r="E56" s="23"/>
      <c r="F56" s="23"/>
      <c r="G56" s="1"/>
      <c r="H56" s="1"/>
      <c r="I56" s="1"/>
      <c r="J56" s="1"/>
      <c r="K56" s="1"/>
      <c r="L56" s="1"/>
      <c r="M56" s="1"/>
      <c r="N56" s="1"/>
      <c r="O56" s="1"/>
    </row>
    <row r="57" spans="2:16" ht="15" x14ac:dyDescent="0.25">
      <c r="B57" s="1"/>
      <c r="C57" s="1"/>
      <c r="D57" s="1" t="s">
        <v>1082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</row>
    <row r="58" spans="2:16" ht="15" x14ac:dyDescent="0.25">
      <c r="B58" s="1"/>
      <c r="C58" s="1"/>
      <c r="D58" s="1" t="s">
        <v>1083</v>
      </c>
      <c r="E58" s="23"/>
      <c r="F58" s="23"/>
      <c r="G58" s="1"/>
      <c r="H58" s="1"/>
      <c r="I58" s="1"/>
      <c r="J58" s="1"/>
      <c r="K58" s="1"/>
      <c r="L58" s="1"/>
      <c r="M58" s="1"/>
      <c r="N58" s="1"/>
      <c r="O58" s="1"/>
    </row>
    <row r="59" spans="2:16" ht="15" x14ac:dyDescent="0.25">
      <c r="B59" s="1"/>
      <c r="C59" s="1"/>
      <c r="D59" s="1" t="s">
        <v>1466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6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6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333" ht="8.25" customHeight="1" x14ac:dyDescent="0.2"/>
    <row r="335" ht="8.25" customHeight="1" x14ac:dyDescent="0.2"/>
    <row r="337" ht="9" customHeight="1" x14ac:dyDescent="0.2"/>
    <row r="339" ht="7.5" customHeight="1" x14ac:dyDescent="0.2"/>
    <row r="341" ht="6.75" customHeight="1" x14ac:dyDescent="0.2"/>
    <row r="343" ht="7.5" customHeight="1" x14ac:dyDescent="0.2"/>
    <row r="345" ht="9" customHeight="1" x14ac:dyDescent="0.2"/>
    <row r="347" ht="7.5" customHeight="1" x14ac:dyDescent="0.2"/>
    <row r="349" ht="8.25" customHeight="1" x14ac:dyDescent="0.2"/>
  </sheetData>
  <mergeCells count="160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G33:H33"/>
    <mergeCell ref="I33:J33"/>
    <mergeCell ref="K33:L33"/>
    <mergeCell ref="B34:C34"/>
    <mergeCell ref="D34:E34"/>
    <mergeCell ref="G34:H34"/>
    <mergeCell ref="I34:J34"/>
    <mergeCell ref="K34:L34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G23:H23"/>
    <mergeCell ref="I23:J23"/>
    <mergeCell ref="K23:L23"/>
    <mergeCell ref="D24:E24"/>
    <mergeCell ref="G24:H24"/>
    <mergeCell ref="I24:J24"/>
    <mergeCell ref="K24:L24"/>
    <mergeCell ref="B53:M53"/>
    <mergeCell ref="D21:E21"/>
    <mergeCell ref="G21:H21"/>
    <mergeCell ref="I21:J21"/>
    <mergeCell ref="K21:L21"/>
    <mergeCell ref="D22:E22"/>
    <mergeCell ref="G22:H22"/>
    <mergeCell ref="I22:J22"/>
    <mergeCell ref="K22:L22"/>
    <mergeCell ref="D23:E23"/>
    <mergeCell ref="B51:C51"/>
    <mergeCell ref="D51:E51"/>
    <mergeCell ref="G51:H51"/>
    <mergeCell ref="I51:J51"/>
    <mergeCell ref="K51:L51"/>
    <mergeCell ref="B33:C33"/>
    <mergeCell ref="D33:E33"/>
    <mergeCell ref="B25:C25"/>
    <mergeCell ref="D25:E25"/>
    <mergeCell ref="G25:H25"/>
    <mergeCell ref="I25:J25"/>
    <mergeCell ref="K25:L25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D28:E28"/>
    <mergeCell ref="G28:H28"/>
    <mergeCell ref="I28:J28"/>
    <mergeCell ref="K28:L28"/>
    <mergeCell ref="B35:C35"/>
    <mergeCell ref="D35:E35"/>
    <mergeCell ref="G35:H35"/>
    <mergeCell ref="I35:J35"/>
    <mergeCell ref="K35:L35"/>
    <mergeCell ref="D36:E36"/>
    <mergeCell ref="G36:H36"/>
    <mergeCell ref="I36:J36"/>
    <mergeCell ref="K36:L36"/>
    <mergeCell ref="D39:E39"/>
    <mergeCell ref="G39:H39"/>
    <mergeCell ref="I39:J39"/>
    <mergeCell ref="K39:L39"/>
    <mergeCell ref="D40:E40"/>
    <mergeCell ref="G40:H40"/>
    <mergeCell ref="I40:J40"/>
    <mergeCell ref="K40:L40"/>
    <mergeCell ref="D37:E37"/>
    <mergeCell ref="G37:H37"/>
    <mergeCell ref="I37:J37"/>
    <mergeCell ref="K37:L37"/>
    <mergeCell ref="D38:E38"/>
    <mergeCell ref="G38:H38"/>
    <mergeCell ref="I38:J38"/>
    <mergeCell ref="K38:L38"/>
    <mergeCell ref="B41:C41"/>
    <mergeCell ref="D41:E41"/>
    <mergeCell ref="G41:H41"/>
    <mergeCell ref="I41:J41"/>
    <mergeCell ref="K41:L41"/>
    <mergeCell ref="D42:E42"/>
    <mergeCell ref="G42:H42"/>
    <mergeCell ref="I42:J42"/>
    <mergeCell ref="K42:L42"/>
    <mergeCell ref="D45:E45"/>
    <mergeCell ref="G45:H45"/>
    <mergeCell ref="I45:J45"/>
    <mergeCell ref="K45:L45"/>
    <mergeCell ref="D46:E46"/>
    <mergeCell ref="G46:H46"/>
    <mergeCell ref="I46:J46"/>
    <mergeCell ref="K46:L46"/>
    <mergeCell ref="B43:C43"/>
    <mergeCell ref="D43:E43"/>
    <mergeCell ref="G43:H43"/>
    <mergeCell ref="I43:J43"/>
    <mergeCell ref="K43:L43"/>
    <mergeCell ref="D44:E44"/>
    <mergeCell ref="G44:H44"/>
    <mergeCell ref="I44:J44"/>
    <mergeCell ref="K44:L44"/>
    <mergeCell ref="D49:E49"/>
    <mergeCell ref="G49:H49"/>
    <mergeCell ref="I49:J49"/>
    <mergeCell ref="K49:L49"/>
    <mergeCell ref="D50:E50"/>
    <mergeCell ref="G50:H50"/>
    <mergeCell ref="I50:J50"/>
    <mergeCell ref="K50:L50"/>
    <mergeCell ref="D47:E47"/>
    <mergeCell ref="G47:H47"/>
    <mergeCell ref="I47:J47"/>
    <mergeCell ref="K47:L47"/>
    <mergeCell ref="D48:E48"/>
    <mergeCell ref="G48:H48"/>
    <mergeCell ref="I48:J48"/>
    <mergeCell ref="K48:L48"/>
  </mergeCells>
  <hyperlinks>
    <hyperlink ref="N4" r:id="rId1" xr:uid="{00000000-0004-0000-68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330"/>
  <sheetViews>
    <sheetView topLeftCell="A13" workbookViewId="0">
      <selection activeCell="U22" sqref="U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240165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2430</v>
      </c>
      <c r="E18" s="368"/>
      <c r="F18" s="124" t="s">
        <v>2434</v>
      </c>
      <c r="G18" s="369">
        <v>4100107947</v>
      </c>
      <c r="H18" s="370"/>
      <c r="I18" s="391" t="s">
        <v>2432</v>
      </c>
      <c r="J18" s="370"/>
      <c r="K18" s="369" t="s">
        <v>1009</v>
      </c>
      <c r="L18" s="368"/>
      <c r="M18" s="7" t="s">
        <v>387</v>
      </c>
      <c r="N18" s="8">
        <v>75</v>
      </c>
      <c r="O18" s="82">
        <v>12.24</v>
      </c>
      <c r="P18" s="60">
        <v>8</v>
      </c>
    </row>
    <row r="19" spans="1:16" ht="15" x14ac:dyDescent="0.25">
      <c r="A19" s="1"/>
      <c r="B19" s="416"/>
      <c r="C19" s="417"/>
      <c r="D19" s="367" t="s">
        <v>2430</v>
      </c>
      <c r="E19" s="368"/>
      <c r="F19" s="124" t="s">
        <v>2434</v>
      </c>
      <c r="G19" s="369">
        <v>4100107947</v>
      </c>
      <c r="H19" s="370"/>
      <c r="I19" s="391" t="s">
        <v>2432</v>
      </c>
      <c r="J19" s="370"/>
      <c r="K19" s="369" t="s">
        <v>1009</v>
      </c>
      <c r="L19" s="368"/>
      <c r="M19" s="7" t="s">
        <v>387</v>
      </c>
      <c r="N19" s="8">
        <v>80</v>
      </c>
      <c r="O19" s="83"/>
      <c r="P19" s="60">
        <v>12</v>
      </c>
    </row>
    <row r="20" spans="1:16" ht="15" x14ac:dyDescent="0.25">
      <c r="A20" s="1"/>
      <c r="B20" s="416"/>
      <c r="C20" s="417"/>
      <c r="D20" s="367" t="s">
        <v>2430</v>
      </c>
      <c r="E20" s="368"/>
      <c r="F20" s="124" t="s">
        <v>2434</v>
      </c>
      <c r="G20" s="369">
        <v>4100107947</v>
      </c>
      <c r="H20" s="370"/>
      <c r="I20" s="391" t="s">
        <v>2432</v>
      </c>
      <c r="J20" s="370"/>
      <c r="K20" s="369" t="s">
        <v>1009</v>
      </c>
      <c r="L20" s="368"/>
      <c r="M20" s="7" t="s">
        <v>387</v>
      </c>
      <c r="N20" s="8">
        <v>85</v>
      </c>
      <c r="O20" s="83"/>
      <c r="P20" s="60">
        <v>13</v>
      </c>
    </row>
    <row r="21" spans="1:16" ht="15" x14ac:dyDescent="0.25">
      <c r="A21" s="1"/>
      <c r="B21" s="416"/>
      <c r="C21" s="417"/>
      <c r="D21" s="367" t="s">
        <v>2430</v>
      </c>
      <c r="E21" s="368"/>
      <c r="F21" s="124" t="s">
        <v>2434</v>
      </c>
      <c r="G21" s="369">
        <v>4100107947</v>
      </c>
      <c r="H21" s="370"/>
      <c r="I21" s="391" t="s">
        <v>2432</v>
      </c>
      <c r="J21" s="370"/>
      <c r="K21" s="369" t="s">
        <v>1009</v>
      </c>
      <c r="L21" s="368"/>
      <c r="M21" s="7" t="s">
        <v>387</v>
      </c>
      <c r="N21" s="8">
        <v>90</v>
      </c>
      <c r="O21" s="83"/>
      <c r="P21" s="60">
        <v>8</v>
      </c>
    </row>
    <row r="22" spans="1:16" ht="15" x14ac:dyDescent="0.25">
      <c r="A22" s="1"/>
      <c r="B22" s="416"/>
      <c r="C22" s="417"/>
      <c r="D22" s="367" t="s">
        <v>2430</v>
      </c>
      <c r="E22" s="368"/>
      <c r="F22" s="124" t="s">
        <v>2434</v>
      </c>
      <c r="G22" s="369">
        <v>4100107947</v>
      </c>
      <c r="H22" s="370"/>
      <c r="I22" s="391" t="s">
        <v>2432</v>
      </c>
      <c r="J22" s="370"/>
      <c r="K22" s="369" t="s">
        <v>1009</v>
      </c>
      <c r="L22" s="368"/>
      <c r="M22" s="7" t="s">
        <v>415</v>
      </c>
      <c r="N22" s="8">
        <v>75</v>
      </c>
      <c r="O22" s="83"/>
      <c r="P22" s="60">
        <v>5</v>
      </c>
    </row>
    <row r="23" spans="1:16" ht="15" x14ac:dyDescent="0.25">
      <c r="A23" s="1"/>
      <c r="B23" s="416"/>
      <c r="C23" s="417"/>
      <c r="D23" s="367" t="s">
        <v>2430</v>
      </c>
      <c r="E23" s="368"/>
      <c r="F23" s="124" t="s">
        <v>2434</v>
      </c>
      <c r="G23" s="369">
        <v>4100107947</v>
      </c>
      <c r="H23" s="370"/>
      <c r="I23" s="391" t="s">
        <v>2432</v>
      </c>
      <c r="J23" s="370"/>
      <c r="K23" s="369" t="s">
        <v>1009</v>
      </c>
      <c r="L23" s="368"/>
      <c r="M23" s="7" t="s">
        <v>415</v>
      </c>
      <c r="N23" s="8">
        <v>80</v>
      </c>
      <c r="O23" s="83"/>
      <c r="P23" s="60">
        <v>8</v>
      </c>
    </row>
    <row r="24" spans="1:16" ht="15" x14ac:dyDescent="0.25">
      <c r="A24" s="1"/>
      <c r="B24" s="416"/>
      <c r="C24" s="417"/>
      <c r="D24" s="367" t="s">
        <v>2430</v>
      </c>
      <c r="E24" s="368"/>
      <c r="F24" s="124" t="s">
        <v>2434</v>
      </c>
      <c r="G24" s="369">
        <v>4100107947</v>
      </c>
      <c r="H24" s="370"/>
      <c r="I24" s="391" t="s">
        <v>2432</v>
      </c>
      <c r="J24" s="370"/>
      <c r="K24" s="369" t="s">
        <v>1009</v>
      </c>
      <c r="L24" s="368"/>
      <c r="M24" s="7" t="s">
        <v>415</v>
      </c>
      <c r="N24" s="8">
        <v>85</v>
      </c>
      <c r="O24" s="83"/>
      <c r="P24" s="60">
        <v>10</v>
      </c>
    </row>
    <row r="25" spans="1:16" ht="15" x14ac:dyDescent="0.25">
      <c r="A25" s="1"/>
      <c r="B25" s="416"/>
      <c r="C25" s="417"/>
      <c r="D25" s="367" t="s">
        <v>2430</v>
      </c>
      <c r="E25" s="368"/>
      <c r="F25" s="124" t="s">
        <v>2434</v>
      </c>
      <c r="G25" s="369">
        <v>4100107947</v>
      </c>
      <c r="H25" s="370"/>
      <c r="I25" s="391" t="s">
        <v>2432</v>
      </c>
      <c r="J25" s="370"/>
      <c r="K25" s="369" t="s">
        <v>1009</v>
      </c>
      <c r="L25" s="368"/>
      <c r="M25" s="7" t="s">
        <v>415</v>
      </c>
      <c r="N25" s="8">
        <v>90</v>
      </c>
      <c r="O25" s="83"/>
      <c r="P25" s="60">
        <v>3</v>
      </c>
    </row>
    <row r="26" spans="1:16" ht="15" x14ac:dyDescent="0.25">
      <c r="A26" s="1"/>
      <c r="B26" s="416"/>
      <c r="C26" s="417"/>
      <c r="D26" s="367" t="s">
        <v>480</v>
      </c>
      <c r="E26" s="368"/>
      <c r="F26" s="124" t="s">
        <v>2434</v>
      </c>
      <c r="G26" s="369">
        <v>4100107948</v>
      </c>
      <c r="H26" s="370"/>
      <c r="I26" s="391" t="s">
        <v>1468</v>
      </c>
      <c r="J26" s="370"/>
      <c r="K26" s="369" t="s">
        <v>1009</v>
      </c>
      <c r="L26" s="368"/>
      <c r="M26" s="7" t="s">
        <v>387</v>
      </c>
      <c r="N26" s="8">
        <v>85</v>
      </c>
      <c r="O26" s="83"/>
      <c r="P26" s="60">
        <v>4</v>
      </c>
    </row>
    <row r="27" spans="1:16" ht="15" x14ac:dyDescent="0.25">
      <c r="A27" s="1"/>
      <c r="B27" s="40"/>
      <c r="C27" s="36"/>
      <c r="D27" s="367" t="s">
        <v>480</v>
      </c>
      <c r="E27" s="368"/>
      <c r="F27" s="124" t="s">
        <v>2434</v>
      </c>
      <c r="G27" s="369">
        <v>4100107948</v>
      </c>
      <c r="H27" s="370"/>
      <c r="I27" s="391" t="s">
        <v>1468</v>
      </c>
      <c r="J27" s="370"/>
      <c r="K27" s="369" t="s">
        <v>1009</v>
      </c>
      <c r="L27" s="368"/>
      <c r="M27" s="7" t="s">
        <v>387</v>
      </c>
      <c r="N27" s="8">
        <v>90</v>
      </c>
      <c r="O27" s="83"/>
      <c r="P27" s="60">
        <v>5</v>
      </c>
    </row>
    <row r="28" spans="1:16" ht="15" x14ac:dyDescent="0.25">
      <c r="A28" s="1"/>
      <c r="B28" s="40"/>
      <c r="C28" s="36"/>
      <c r="D28" s="367" t="s">
        <v>480</v>
      </c>
      <c r="E28" s="368"/>
      <c r="F28" s="124" t="s">
        <v>2434</v>
      </c>
      <c r="G28" s="369">
        <v>4100107948</v>
      </c>
      <c r="H28" s="370"/>
      <c r="I28" s="391" t="s">
        <v>1468</v>
      </c>
      <c r="J28" s="370"/>
      <c r="K28" s="369" t="s">
        <v>1009</v>
      </c>
      <c r="L28" s="368"/>
      <c r="M28" s="7" t="s">
        <v>387</v>
      </c>
      <c r="N28" s="8">
        <v>95</v>
      </c>
      <c r="O28" s="83"/>
      <c r="P28" s="60">
        <v>6</v>
      </c>
    </row>
    <row r="29" spans="1:16" ht="15" x14ac:dyDescent="0.25">
      <c r="A29" s="1"/>
      <c r="B29" s="40"/>
      <c r="C29" s="36"/>
      <c r="D29" s="367" t="s">
        <v>480</v>
      </c>
      <c r="E29" s="368"/>
      <c r="F29" s="124" t="s">
        <v>2434</v>
      </c>
      <c r="G29" s="369">
        <v>4100107948</v>
      </c>
      <c r="H29" s="370"/>
      <c r="I29" s="391" t="s">
        <v>1468</v>
      </c>
      <c r="J29" s="370"/>
      <c r="K29" s="369" t="s">
        <v>1009</v>
      </c>
      <c r="L29" s="368"/>
      <c r="M29" s="7" t="s">
        <v>387</v>
      </c>
      <c r="N29" s="8">
        <v>100</v>
      </c>
      <c r="O29" s="83"/>
      <c r="P29" s="60">
        <v>5</v>
      </c>
    </row>
    <row r="30" spans="1:16" ht="15" x14ac:dyDescent="0.25">
      <c r="A30" s="1"/>
      <c r="B30" s="378">
        <v>2</v>
      </c>
      <c r="C30" s="379"/>
      <c r="D30" s="375" t="s">
        <v>480</v>
      </c>
      <c r="E30" s="367"/>
      <c r="F30" s="124" t="s">
        <v>2434</v>
      </c>
      <c r="G30" s="375">
        <v>4100107950</v>
      </c>
      <c r="H30" s="367"/>
      <c r="I30" s="419" t="s">
        <v>631</v>
      </c>
      <c r="J30" s="420"/>
      <c r="K30" s="375" t="s">
        <v>1009</v>
      </c>
      <c r="L30" s="367"/>
      <c r="M30" s="7" t="s">
        <v>387</v>
      </c>
      <c r="N30" s="8">
        <v>85</v>
      </c>
      <c r="O30" s="82">
        <v>4.84</v>
      </c>
      <c r="P30" s="60">
        <v>3</v>
      </c>
    </row>
    <row r="31" spans="1:16" ht="15" x14ac:dyDescent="0.25">
      <c r="A31" s="1"/>
      <c r="B31" s="40"/>
      <c r="C31" s="36"/>
      <c r="D31" s="375" t="s">
        <v>480</v>
      </c>
      <c r="E31" s="367"/>
      <c r="F31" s="124" t="s">
        <v>2434</v>
      </c>
      <c r="G31" s="375">
        <v>4100107950</v>
      </c>
      <c r="H31" s="367"/>
      <c r="I31" s="419" t="s">
        <v>631</v>
      </c>
      <c r="J31" s="420"/>
      <c r="K31" s="375" t="s">
        <v>1009</v>
      </c>
      <c r="L31" s="367"/>
      <c r="M31" s="7" t="s">
        <v>387</v>
      </c>
      <c r="N31" s="8">
        <v>90</v>
      </c>
      <c r="O31" s="83"/>
      <c r="P31" s="60">
        <v>4</v>
      </c>
    </row>
    <row r="32" spans="1:16" ht="15" x14ac:dyDescent="0.25">
      <c r="A32" s="1"/>
      <c r="B32" s="40"/>
      <c r="C32" s="36"/>
      <c r="D32" s="375" t="s">
        <v>480</v>
      </c>
      <c r="E32" s="367"/>
      <c r="F32" s="124" t="s">
        <v>2434</v>
      </c>
      <c r="G32" s="375">
        <v>4100107950</v>
      </c>
      <c r="H32" s="367"/>
      <c r="I32" s="419" t="s">
        <v>631</v>
      </c>
      <c r="J32" s="420"/>
      <c r="K32" s="375" t="s">
        <v>1009</v>
      </c>
      <c r="L32" s="367"/>
      <c r="M32" s="7" t="s">
        <v>387</v>
      </c>
      <c r="N32" s="8">
        <v>95</v>
      </c>
      <c r="O32" s="83"/>
      <c r="P32" s="60">
        <v>4</v>
      </c>
    </row>
    <row r="33" spans="1:16" ht="15" x14ac:dyDescent="0.25">
      <c r="A33" s="1"/>
      <c r="B33" s="40"/>
      <c r="C33" s="36"/>
      <c r="D33" s="375" t="s">
        <v>480</v>
      </c>
      <c r="E33" s="367"/>
      <c r="F33" s="124" t="s">
        <v>2434</v>
      </c>
      <c r="G33" s="375">
        <v>4100107950</v>
      </c>
      <c r="H33" s="367"/>
      <c r="I33" s="419" t="s">
        <v>631</v>
      </c>
      <c r="J33" s="420"/>
      <c r="K33" s="375" t="s">
        <v>1009</v>
      </c>
      <c r="L33" s="367"/>
      <c r="M33" s="7" t="s">
        <v>387</v>
      </c>
      <c r="N33" s="8">
        <v>100</v>
      </c>
      <c r="O33" s="83"/>
      <c r="P33" s="60">
        <v>4</v>
      </c>
    </row>
    <row r="34" spans="1:16" ht="15" x14ac:dyDescent="0.25">
      <c r="A34" s="1"/>
      <c r="B34" s="40"/>
      <c r="C34" s="36"/>
      <c r="D34" s="386" t="s">
        <v>480</v>
      </c>
      <c r="E34" s="367"/>
      <c r="F34" s="190" t="s">
        <v>2434</v>
      </c>
      <c r="G34" s="375">
        <v>4100103687</v>
      </c>
      <c r="H34" s="367"/>
      <c r="I34" s="419" t="s">
        <v>2404</v>
      </c>
      <c r="J34" s="420"/>
      <c r="K34" s="375" t="s">
        <v>1009</v>
      </c>
      <c r="L34" s="367"/>
      <c r="M34" s="27" t="s">
        <v>696</v>
      </c>
      <c r="N34" s="8">
        <v>85</v>
      </c>
      <c r="O34" s="83"/>
      <c r="P34" s="60">
        <v>2</v>
      </c>
    </row>
    <row r="35" spans="1:16" ht="15" x14ac:dyDescent="0.25">
      <c r="A35" s="1"/>
      <c r="B35" s="40"/>
      <c r="C35" s="36"/>
      <c r="D35" s="386" t="s">
        <v>480</v>
      </c>
      <c r="E35" s="367"/>
      <c r="F35" s="190" t="s">
        <v>2434</v>
      </c>
      <c r="G35" s="375">
        <v>4100103687</v>
      </c>
      <c r="H35" s="367"/>
      <c r="I35" s="419" t="s">
        <v>2404</v>
      </c>
      <c r="J35" s="420"/>
      <c r="K35" s="375" t="s">
        <v>1009</v>
      </c>
      <c r="L35" s="367"/>
      <c r="M35" s="27" t="s">
        <v>696</v>
      </c>
      <c r="N35" s="8">
        <v>90</v>
      </c>
      <c r="O35" s="83"/>
      <c r="P35" s="60">
        <v>3</v>
      </c>
    </row>
    <row r="36" spans="1:16" ht="15" x14ac:dyDescent="0.25">
      <c r="A36" s="1"/>
      <c r="B36" s="416"/>
      <c r="C36" s="417"/>
      <c r="D36" s="386" t="s">
        <v>480</v>
      </c>
      <c r="E36" s="367"/>
      <c r="F36" s="190" t="s">
        <v>2434</v>
      </c>
      <c r="G36" s="375">
        <v>4100103687</v>
      </c>
      <c r="H36" s="367"/>
      <c r="I36" s="419" t="s">
        <v>2404</v>
      </c>
      <c r="J36" s="420"/>
      <c r="K36" s="375" t="s">
        <v>1009</v>
      </c>
      <c r="L36" s="367"/>
      <c r="M36" s="27" t="s">
        <v>696</v>
      </c>
      <c r="N36" s="8">
        <v>95</v>
      </c>
      <c r="O36" s="83"/>
      <c r="P36" s="60">
        <v>3</v>
      </c>
    </row>
    <row r="37" spans="1:16" ht="15" x14ac:dyDescent="0.25">
      <c r="A37" s="1"/>
      <c r="B37" s="365"/>
      <c r="C37" s="366"/>
      <c r="D37" s="386" t="s">
        <v>480</v>
      </c>
      <c r="E37" s="367"/>
      <c r="F37" s="190" t="s">
        <v>2434</v>
      </c>
      <c r="G37" s="375">
        <v>4100103687</v>
      </c>
      <c r="H37" s="367"/>
      <c r="I37" s="419" t="s">
        <v>2404</v>
      </c>
      <c r="J37" s="420"/>
      <c r="K37" s="375" t="s">
        <v>1009</v>
      </c>
      <c r="L37" s="367"/>
      <c r="M37" s="27" t="s">
        <v>696</v>
      </c>
      <c r="N37" s="8">
        <v>100</v>
      </c>
      <c r="O37" s="84"/>
      <c r="P37" s="60">
        <v>2</v>
      </c>
    </row>
    <row r="38" spans="1:16" ht="15" x14ac:dyDescent="0.25">
      <c r="A38" s="1"/>
      <c r="B38" s="76"/>
      <c r="C38" s="65"/>
      <c r="D38" s="50"/>
      <c r="E38" s="61"/>
      <c r="F38" s="61"/>
      <c r="G38" s="50"/>
      <c r="H38" s="62"/>
      <c r="I38" s="63"/>
      <c r="J38" s="62"/>
      <c r="K38" s="50"/>
      <c r="L38" s="61"/>
      <c r="M38" s="8"/>
      <c r="N38" s="8"/>
      <c r="O38" s="162"/>
      <c r="P38" s="60"/>
    </row>
    <row r="39" spans="1:16" ht="15" x14ac:dyDescent="0.25">
      <c r="A39" s="1"/>
      <c r="B39" s="76"/>
      <c r="C39" s="65"/>
      <c r="D39" s="392"/>
      <c r="E39" s="393"/>
      <c r="F39" s="393"/>
      <c r="G39" s="393"/>
      <c r="H39" s="393"/>
      <c r="I39" s="393"/>
      <c r="J39" s="62"/>
      <c r="K39" s="50"/>
      <c r="L39" s="61"/>
      <c r="M39" s="8"/>
      <c r="N39" s="8"/>
      <c r="O39" s="139">
        <f>SUM(O18:O37)</f>
        <v>17.079999999999998</v>
      </c>
      <c r="P39" s="60"/>
    </row>
    <row r="40" spans="1:16" ht="15.75" x14ac:dyDescent="0.25">
      <c r="A40" s="1"/>
      <c r="B40" s="356" t="s">
        <v>29</v>
      </c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79"/>
      <c r="O40" s="75"/>
      <c r="P40" s="73">
        <f>SUM(P18:P38)</f>
        <v>112</v>
      </c>
    </row>
    <row r="41" spans="1:16" ht="15" x14ac:dyDescent="0.25">
      <c r="A41" s="1"/>
      <c r="B41" s="20"/>
      <c r="C41" s="45"/>
      <c r="D41" s="20"/>
      <c r="E41" s="45"/>
      <c r="F41" s="45"/>
      <c r="G41" s="20"/>
      <c r="I41" s="3"/>
      <c r="K41" s="20"/>
      <c r="L41" s="45"/>
      <c r="M41" s="1"/>
      <c r="N41" s="1"/>
      <c r="O41" s="86"/>
    </row>
    <row r="42" spans="1:16" ht="3.75" customHeight="1" x14ac:dyDescent="0.25">
      <c r="A42" s="1"/>
      <c r="B42" s="1"/>
      <c r="C42" s="1"/>
      <c r="D42" s="17"/>
      <c r="E42" s="20"/>
      <c r="F42" s="20"/>
      <c r="G42" s="20"/>
      <c r="H42" s="3"/>
      <c r="I42" s="3"/>
      <c r="J42" s="1"/>
      <c r="K42" s="1"/>
      <c r="L42" s="1"/>
      <c r="M42" s="1"/>
      <c r="N42" s="1"/>
      <c r="O42" s="1"/>
    </row>
    <row r="43" spans="1:16" ht="15" customHeight="1" x14ac:dyDescent="0.25">
      <c r="A43" s="1"/>
      <c r="B43" s="1"/>
      <c r="C43" s="1"/>
      <c r="D43" s="1" t="s">
        <v>49</v>
      </c>
      <c r="E43" s="23"/>
      <c r="F43" s="1" t="s">
        <v>2438</v>
      </c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 t="s">
        <v>960</v>
      </c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 t="s">
        <v>961</v>
      </c>
      <c r="E45" s="23"/>
      <c r="F45" s="23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104">
    <mergeCell ref="B40:M40"/>
    <mergeCell ref="D27:E27"/>
    <mergeCell ref="G27:H27"/>
    <mergeCell ref="I27:J27"/>
    <mergeCell ref="K27:L27"/>
    <mergeCell ref="D28:E28"/>
    <mergeCell ref="G28:H28"/>
    <mergeCell ref="I28:J28"/>
    <mergeCell ref="K28:L28"/>
    <mergeCell ref="B36:C36"/>
    <mergeCell ref="K34:L34"/>
    <mergeCell ref="I32:J32"/>
    <mergeCell ref="G32:H32"/>
    <mergeCell ref="I31:J31"/>
    <mergeCell ref="G31:H31"/>
    <mergeCell ref="D39:I39"/>
    <mergeCell ref="D36:E36"/>
    <mergeCell ref="G36:H36"/>
    <mergeCell ref="I36:J36"/>
    <mergeCell ref="K36:L36"/>
    <mergeCell ref="D32:E32"/>
    <mergeCell ref="K31:L31"/>
    <mergeCell ref="D35:E35"/>
    <mergeCell ref="G35:H35"/>
    <mergeCell ref="B37:C37"/>
    <mergeCell ref="D37:E37"/>
    <mergeCell ref="G37:H37"/>
    <mergeCell ref="I37:J37"/>
    <mergeCell ref="K37:L37"/>
    <mergeCell ref="B25:C25"/>
    <mergeCell ref="D25:E25"/>
    <mergeCell ref="G25:H25"/>
    <mergeCell ref="I25:J25"/>
    <mergeCell ref="K25:L25"/>
    <mergeCell ref="I35:J35"/>
    <mergeCell ref="K35:L35"/>
    <mergeCell ref="D34:E34"/>
    <mergeCell ref="G34:H34"/>
    <mergeCell ref="D31:E31"/>
    <mergeCell ref="I34:J34"/>
    <mergeCell ref="B26:C26"/>
    <mergeCell ref="D26:E26"/>
    <mergeCell ref="G26:H26"/>
    <mergeCell ref="I26:J26"/>
    <mergeCell ref="K26:L26"/>
    <mergeCell ref="B30:C30"/>
    <mergeCell ref="K33:L33"/>
    <mergeCell ref="I33:J33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N14:O14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B19:C19"/>
    <mergeCell ref="D19:E19"/>
    <mergeCell ref="G19:H19"/>
    <mergeCell ref="I19:J19"/>
    <mergeCell ref="K19:L19"/>
    <mergeCell ref="B16:C16"/>
    <mergeCell ref="D16:E16"/>
    <mergeCell ref="G16:H16"/>
    <mergeCell ref="I16:J16"/>
    <mergeCell ref="K16:L16"/>
    <mergeCell ref="G33:H33"/>
    <mergeCell ref="D33:E33"/>
    <mergeCell ref="K32:L32"/>
    <mergeCell ref="D30:E30"/>
    <mergeCell ref="G30:H30"/>
    <mergeCell ref="I30:J30"/>
    <mergeCell ref="K30:L30"/>
    <mergeCell ref="F6:K6"/>
    <mergeCell ref="F10:L10"/>
    <mergeCell ref="F12:G12"/>
    <mergeCell ref="D29:E29"/>
    <mergeCell ref="G29:H29"/>
    <mergeCell ref="I29:J29"/>
    <mergeCell ref="K29:L29"/>
    <mergeCell ref="K18:L18"/>
  </mergeCells>
  <hyperlinks>
    <hyperlink ref="N4" r:id="rId1" xr:uid="{00000000-0004-0000-69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B1:P367"/>
  <sheetViews>
    <sheetView topLeftCell="A6" workbookViewId="0">
      <selection activeCell="S32" sqref="S3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2427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240164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2430</v>
      </c>
      <c r="E18" s="352"/>
      <c r="F18" s="190" t="s">
        <v>2431</v>
      </c>
      <c r="G18" s="355">
        <v>4100107967</v>
      </c>
      <c r="H18" s="354"/>
      <c r="I18" s="353" t="s">
        <v>2432</v>
      </c>
      <c r="J18" s="354"/>
      <c r="K18" s="355" t="s">
        <v>53</v>
      </c>
      <c r="L18" s="352"/>
      <c r="M18" s="27" t="s">
        <v>387</v>
      </c>
      <c r="N18" s="24">
        <v>75</v>
      </c>
      <c r="O18" s="82">
        <v>11.96</v>
      </c>
      <c r="P18" s="109">
        <v>2</v>
      </c>
    </row>
    <row r="19" spans="2:16" ht="15" customHeight="1" x14ac:dyDescent="0.25">
      <c r="B19" s="416"/>
      <c r="C19" s="417"/>
      <c r="D19" s="351" t="s">
        <v>2430</v>
      </c>
      <c r="E19" s="352"/>
      <c r="F19" s="190" t="s">
        <v>2431</v>
      </c>
      <c r="G19" s="355">
        <v>4100107967</v>
      </c>
      <c r="H19" s="354"/>
      <c r="I19" s="353" t="s">
        <v>2432</v>
      </c>
      <c r="J19" s="354"/>
      <c r="K19" s="355" t="s">
        <v>53</v>
      </c>
      <c r="L19" s="352"/>
      <c r="M19" s="27" t="s">
        <v>387</v>
      </c>
      <c r="N19" s="24">
        <v>80</v>
      </c>
      <c r="O19" s="83"/>
      <c r="P19" s="109">
        <v>10</v>
      </c>
    </row>
    <row r="20" spans="2:16" ht="15" customHeight="1" x14ac:dyDescent="0.25">
      <c r="B20" s="416"/>
      <c r="C20" s="417"/>
      <c r="D20" s="351" t="s">
        <v>2430</v>
      </c>
      <c r="E20" s="352"/>
      <c r="F20" s="190" t="s">
        <v>2431</v>
      </c>
      <c r="G20" s="355">
        <v>4100107967</v>
      </c>
      <c r="H20" s="354"/>
      <c r="I20" s="353" t="s">
        <v>2432</v>
      </c>
      <c r="J20" s="354"/>
      <c r="K20" s="355" t="s">
        <v>53</v>
      </c>
      <c r="L20" s="352"/>
      <c r="M20" s="27" t="s">
        <v>387</v>
      </c>
      <c r="N20" s="24">
        <v>85</v>
      </c>
      <c r="O20" s="83"/>
      <c r="P20" s="109">
        <v>12</v>
      </c>
    </row>
    <row r="21" spans="2:16" ht="15" customHeight="1" x14ac:dyDescent="0.25">
      <c r="B21" s="416"/>
      <c r="C21" s="417"/>
      <c r="D21" s="351" t="s">
        <v>2430</v>
      </c>
      <c r="E21" s="352"/>
      <c r="F21" s="190" t="s">
        <v>2431</v>
      </c>
      <c r="G21" s="355">
        <v>4100107967</v>
      </c>
      <c r="H21" s="354"/>
      <c r="I21" s="353" t="s">
        <v>2432</v>
      </c>
      <c r="J21" s="354"/>
      <c r="K21" s="355" t="s">
        <v>53</v>
      </c>
      <c r="L21" s="352"/>
      <c r="M21" s="27" t="s">
        <v>387</v>
      </c>
      <c r="N21" s="24">
        <v>90</v>
      </c>
      <c r="O21" s="83"/>
      <c r="P21" s="109">
        <v>8</v>
      </c>
    </row>
    <row r="22" spans="2:16" ht="15" customHeight="1" x14ac:dyDescent="0.25">
      <c r="B22" s="416"/>
      <c r="C22" s="417"/>
      <c r="D22" s="351" t="s">
        <v>2430</v>
      </c>
      <c r="E22" s="352"/>
      <c r="F22" s="190" t="s">
        <v>2431</v>
      </c>
      <c r="G22" s="355">
        <v>4100107967</v>
      </c>
      <c r="H22" s="354"/>
      <c r="I22" s="353" t="s">
        <v>2432</v>
      </c>
      <c r="J22" s="354"/>
      <c r="K22" s="355" t="s">
        <v>53</v>
      </c>
      <c r="L22" s="352"/>
      <c r="M22" s="27" t="s">
        <v>415</v>
      </c>
      <c r="N22" s="24">
        <v>75</v>
      </c>
      <c r="O22" s="83"/>
      <c r="P22" s="109">
        <v>6</v>
      </c>
    </row>
    <row r="23" spans="2:16" ht="15" customHeight="1" x14ac:dyDescent="0.25">
      <c r="B23" s="416"/>
      <c r="C23" s="417"/>
      <c r="D23" s="351" t="s">
        <v>2430</v>
      </c>
      <c r="E23" s="352"/>
      <c r="F23" s="190" t="s">
        <v>2431</v>
      </c>
      <c r="G23" s="355">
        <v>4100107967</v>
      </c>
      <c r="H23" s="354"/>
      <c r="I23" s="353" t="s">
        <v>2432</v>
      </c>
      <c r="J23" s="354"/>
      <c r="K23" s="355" t="s">
        <v>53</v>
      </c>
      <c r="L23" s="352"/>
      <c r="M23" s="27" t="s">
        <v>415</v>
      </c>
      <c r="N23" s="24">
        <v>80</v>
      </c>
      <c r="O23" s="83"/>
      <c r="P23" s="109">
        <v>10</v>
      </c>
    </row>
    <row r="24" spans="2:16" ht="15" customHeight="1" x14ac:dyDescent="0.25">
      <c r="B24" s="416"/>
      <c r="C24" s="417"/>
      <c r="D24" s="351" t="s">
        <v>2430</v>
      </c>
      <c r="E24" s="352"/>
      <c r="F24" s="190" t="s">
        <v>2431</v>
      </c>
      <c r="G24" s="355">
        <v>4100107967</v>
      </c>
      <c r="H24" s="354"/>
      <c r="I24" s="353" t="s">
        <v>2432</v>
      </c>
      <c r="J24" s="354"/>
      <c r="K24" s="355" t="s">
        <v>53</v>
      </c>
      <c r="L24" s="352"/>
      <c r="M24" s="27" t="s">
        <v>415</v>
      </c>
      <c r="N24" s="24">
        <v>85</v>
      </c>
      <c r="O24" s="83"/>
      <c r="P24" s="109">
        <v>10</v>
      </c>
    </row>
    <row r="25" spans="2:16" ht="15" customHeight="1" x14ac:dyDescent="0.25">
      <c r="B25" s="416"/>
      <c r="C25" s="417"/>
      <c r="D25" s="351" t="s">
        <v>2430</v>
      </c>
      <c r="E25" s="352"/>
      <c r="F25" s="190" t="s">
        <v>2431</v>
      </c>
      <c r="G25" s="355">
        <v>4100107967</v>
      </c>
      <c r="H25" s="354"/>
      <c r="I25" s="353" t="s">
        <v>2432</v>
      </c>
      <c r="J25" s="354"/>
      <c r="K25" s="355" t="s">
        <v>53</v>
      </c>
      <c r="L25" s="352"/>
      <c r="M25" s="27" t="s">
        <v>415</v>
      </c>
      <c r="N25" s="24">
        <v>90</v>
      </c>
      <c r="O25" s="83"/>
      <c r="P25" s="109">
        <v>7</v>
      </c>
    </row>
    <row r="26" spans="2:16" ht="15" customHeight="1" x14ac:dyDescent="0.25">
      <c r="B26" s="416"/>
      <c r="C26" s="417"/>
      <c r="D26" s="351" t="s">
        <v>2430</v>
      </c>
      <c r="E26" s="352"/>
      <c r="F26" s="190" t="s">
        <v>2431</v>
      </c>
      <c r="G26" s="355">
        <v>4100107967</v>
      </c>
      <c r="H26" s="354"/>
      <c r="I26" s="353" t="s">
        <v>2432</v>
      </c>
      <c r="J26" s="354"/>
      <c r="K26" s="355" t="s">
        <v>53</v>
      </c>
      <c r="L26" s="352"/>
      <c r="M26" s="27" t="s">
        <v>1585</v>
      </c>
      <c r="N26" s="24">
        <v>75</v>
      </c>
      <c r="O26" s="83"/>
      <c r="P26" s="109">
        <v>5</v>
      </c>
    </row>
    <row r="27" spans="2:16" ht="15" customHeight="1" x14ac:dyDescent="0.25">
      <c r="B27" s="416"/>
      <c r="C27" s="417"/>
      <c r="D27" s="351" t="s">
        <v>2430</v>
      </c>
      <c r="E27" s="352"/>
      <c r="F27" s="190" t="s">
        <v>2431</v>
      </c>
      <c r="G27" s="355">
        <v>4100107967</v>
      </c>
      <c r="H27" s="354"/>
      <c r="I27" s="353" t="s">
        <v>2432</v>
      </c>
      <c r="J27" s="354"/>
      <c r="K27" s="355" t="s">
        <v>53</v>
      </c>
      <c r="L27" s="352"/>
      <c r="M27" s="27" t="s">
        <v>1585</v>
      </c>
      <c r="N27" s="24">
        <v>80</v>
      </c>
      <c r="O27" s="83"/>
      <c r="P27" s="109">
        <v>7</v>
      </c>
    </row>
    <row r="28" spans="2:16" ht="15" customHeight="1" x14ac:dyDescent="0.25">
      <c r="B28" s="416"/>
      <c r="C28" s="417"/>
      <c r="D28" s="351" t="s">
        <v>2430</v>
      </c>
      <c r="E28" s="352"/>
      <c r="F28" s="190" t="s">
        <v>2431</v>
      </c>
      <c r="G28" s="355">
        <v>4100107967</v>
      </c>
      <c r="H28" s="354"/>
      <c r="I28" s="353" t="s">
        <v>2432</v>
      </c>
      <c r="J28" s="354"/>
      <c r="K28" s="355" t="s">
        <v>53</v>
      </c>
      <c r="L28" s="352"/>
      <c r="M28" s="27" t="s">
        <v>1585</v>
      </c>
      <c r="N28" s="24">
        <v>85</v>
      </c>
      <c r="O28" s="83"/>
      <c r="P28" s="109">
        <v>6</v>
      </c>
    </row>
    <row r="29" spans="2:16" ht="15" customHeight="1" x14ac:dyDescent="0.25">
      <c r="B29" s="416"/>
      <c r="C29" s="417"/>
      <c r="D29" s="351" t="s">
        <v>2430</v>
      </c>
      <c r="E29" s="352"/>
      <c r="F29" s="190" t="s">
        <v>2431</v>
      </c>
      <c r="G29" s="355">
        <v>4100107967</v>
      </c>
      <c r="H29" s="354"/>
      <c r="I29" s="353" t="s">
        <v>2432</v>
      </c>
      <c r="J29" s="354"/>
      <c r="K29" s="355" t="s">
        <v>53</v>
      </c>
      <c r="L29" s="352"/>
      <c r="M29" s="27" t="s">
        <v>1585</v>
      </c>
      <c r="N29" s="24">
        <v>90</v>
      </c>
      <c r="O29" s="83"/>
      <c r="P29" s="109">
        <v>5</v>
      </c>
    </row>
    <row r="30" spans="2:16" ht="15" customHeight="1" x14ac:dyDescent="0.25">
      <c r="B30" s="378">
        <v>2</v>
      </c>
      <c r="C30" s="379"/>
      <c r="D30" s="351" t="s">
        <v>480</v>
      </c>
      <c r="E30" s="352"/>
      <c r="F30" s="190" t="s">
        <v>2431</v>
      </c>
      <c r="G30" s="355">
        <v>4100107970</v>
      </c>
      <c r="H30" s="354"/>
      <c r="I30" s="353" t="s">
        <v>1468</v>
      </c>
      <c r="J30" s="354"/>
      <c r="K30" s="355" t="s">
        <v>147</v>
      </c>
      <c r="L30" s="352"/>
      <c r="M30" s="27" t="s">
        <v>622</v>
      </c>
      <c r="N30" s="24">
        <v>85</v>
      </c>
      <c r="O30" s="82">
        <v>12.06</v>
      </c>
      <c r="P30" s="109">
        <v>1</v>
      </c>
    </row>
    <row r="31" spans="2:16" ht="15" customHeight="1" x14ac:dyDescent="0.25">
      <c r="B31" s="416"/>
      <c r="C31" s="417"/>
      <c r="D31" s="351" t="s">
        <v>480</v>
      </c>
      <c r="E31" s="352"/>
      <c r="F31" s="190" t="s">
        <v>2431</v>
      </c>
      <c r="G31" s="355">
        <v>4100107970</v>
      </c>
      <c r="H31" s="354"/>
      <c r="I31" s="353" t="s">
        <v>1468</v>
      </c>
      <c r="J31" s="354"/>
      <c r="K31" s="355" t="s">
        <v>147</v>
      </c>
      <c r="L31" s="352"/>
      <c r="M31" s="27" t="s">
        <v>622</v>
      </c>
      <c r="N31" s="24">
        <v>90</v>
      </c>
      <c r="O31" s="83"/>
      <c r="P31" s="109">
        <v>2</v>
      </c>
    </row>
    <row r="32" spans="2:16" ht="15" customHeight="1" x14ac:dyDescent="0.25">
      <c r="B32" s="416"/>
      <c r="C32" s="417"/>
      <c r="D32" s="351" t="s">
        <v>480</v>
      </c>
      <c r="E32" s="352"/>
      <c r="F32" s="190" t="s">
        <v>2431</v>
      </c>
      <c r="G32" s="355">
        <v>4100107970</v>
      </c>
      <c r="H32" s="354"/>
      <c r="I32" s="353" t="s">
        <v>1468</v>
      </c>
      <c r="J32" s="354"/>
      <c r="K32" s="355" t="s">
        <v>147</v>
      </c>
      <c r="L32" s="352"/>
      <c r="M32" s="27" t="s">
        <v>622</v>
      </c>
      <c r="N32" s="24">
        <v>95</v>
      </c>
      <c r="O32" s="83"/>
      <c r="P32" s="109">
        <v>2</v>
      </c>
    </row>
    <row r="33" spans="2:16" ht="15" customHeight="1" x14ac:dyDescent="0.25">
      <c r="B33" s="416"/>
      <c r="C33" s="417"/>
      <c r="D33" s="351" t="s">
        <v>480</v>
      </c>
      <c r="E33" s="352"/>
      <c r="F33" s="190" t="s">
        <v>2431</v>
      </c>
      <c r="G33" s="355">
        <v>4100107970</v>
      </c>
      <c r="H33" s="354"/>
      <c r="I33" s="353" t="s">
        <v>1468</v>
      </c>
      <c r="J33" s="354"/>
      <c r="K33" s="355" t="s">
        <v>147</v>
      </c>
      <c r="L33" s="352"/>
      <c r="M33" s="27" t="s">
        <v>622</v>
      </c>
      <c r="N33" s="24">
        <v>100</v>
      </c>
      <c r="O33" s="83"/>
      <c r="P33" s="109">
        <v>1</v>
      </c>
    </row>
    <row r="34" spans="2:16" ht="15" customHeight="1" x14ac:dyDescent="0.25">
      <c r="B34" s="416"/>
      <c r="C34" s="417"/>
      <c r="D34" s="351" t="s">
        <v>480</v>
      </c>
      <c r="E34" s="352"/>
      <c r="F34" s="190" t="s">
        <v>2431</v>
      </c>
      <c r="G34" s="355">
        <v>4100107969</v>
      </c>
      <c r="H34" s="354"/>
      <c r="I34" s="353" t="s">
        <v>1468</v>
      </c>
      <c r="J34" s="354"/>
      <c r="K34" s="355" t="s">
        <v>53</v>
      </c>
      <c r="L34" s="352"/>
      <c r="M34" s="27" t="s">
        <v>622</v>
      </c>
      <c r="N34" s="24">
        <v>85</v>
      </c>
      <c r="O34" s="83"/>
      <c r="P34" s="109">
        <v>7</v>
      </c>
    </row>
    <row r="35" spans="2:16" ht="15" customHeight="1" x14ac:dyDescent="0.25">
      <c r="B35" s="40"/>
      <c r="C35" s="36"/>
      <c r="D35" s="351" t="s">
        <v>480</v>
      </c>
      <c r="E35" s="352"/>
      <c r="F35" s="190" t="s">
        <v>2431</v>
      </c>
      <c r="G35" s="355">
        <v>4100107969</v>
      </c>
      <c r="H35" s="354"/>
      <c r="I35" s="353" t="s">
        <v>1468</v>
      </c>
      <c r="J35" s="354"/>
      <c r="K35" s="355" t="s">
        <v>53</v>
      </c>
      <c r="L35" s="352"/>
      <c r="M35" s="27" t="s">
        <v>622</v>
      </c>
      <c r="N35" s="24">
        <v>90</v>
      </c>
      <c r="O35" s="83"/>
      <c r="P35" s="109">
        <v>15</v>
      </c>
    </row>
    <row r="36" spans="2:16" ht="15" customHeight="1" x14ac:dyDescent="0.25">
      <c r="B36" s="40"/>
      <c r="C36" s="36"/>
      <c r="D36" s="351" t="s">
        <v>480</v>
      </c>
      <c r="E36" s="352"/>
      <c r="F36" s="190" t="s">
        <v>2431</v>
      </c>
      <c r="G36" s="355">
        <v>4100107969</v>
      </c>
      <c r="H36" s="354"/>
      <c r="I36" s="353" t="s">
        <v>1468</v>
      </c>
      <c r="J36" s="354"/>
      <c r="K36" s="355" t="s">
        <v>53</v>
      </c>
      <c r="L36" s="352"/>
      <c r="M36" s="27" t="s">
        <v>622</v>
      </c>
      <c r="N36" s="24">
        <v>95</v>
      </c>
      <c r="O36" s="83"/>
      <c r="P36" s="109">
        <v>17</v>
      </c>
    </row>
    <row r="37" spans="2:16" ht="15" customHeight="1" x14ac:dyDescent="0.25">
      <c r="B37" s="40"/>
      <c r="C37" s="36"/>
      <c r="D37" s="351" t="s">
        <v>480</v>
      </c>
      <c r="E37" s="352"/>
      <c r="F37" s="190" t="s">
        <v>2431</v>
      </c>
      <c r="G37" s="355">
        <v>4100107969</v>
      </c>
      <c r="H37" s="354"/>
      <c r="I37" s="353" t="s">
        <v>1468</v>
      </c>
      <c r="J37" s="354"/>
      <c r="K37" s="355" t="s">
        <v>53</v>
      </c>
      <c r="L37" s="352"/>
      <c r="M37" s="27" t="s">
        <v>622</v>
      </c>
      <c r="N37" s="24">
        <v>100</v>
      </c>
      <c r="O37" s="83"/>
      <c r="P37" s="109">
        <v>8</v>
      </c>
    </row>
    <row r="38" spans="2:16" ht="15" customHeight="1" x14ac:dyDescent="0.25">
      <c r="B38" s="40"/>
      <c r="C38" s="36"/>
      <c r="D38" s="351" t="s">
        <v>480</v>
      </c>
      <c r="E38" s="352"/>
      <c r="F38" s="190" t="s">
        <v>2431</v>
      </c>
      <c r="G38" s="355">
        <v>4100107969</v>
      </c>
      <c r="H38" s="354"/>
      <c r="I38" s="353" t="s">
        <v>1468</v>
      </c>
      <c r="J38" s="354"/>
      <c r="K38" s="355" t="s">
        <v>53</v>
      </c>
      <c r="L38" s="352"/>
      <c r="M38" s="27" t="s">
        <v>387</v>
      </c>
      <c r="N38" s="24">
        <v>85</v>
      </c>
      <c r="O38" s="83"/>
      <c r="P38" s="109">
        <v>12</v>
      </c>
    </row>
    <row r="39" spans="2:16" ht="15" customHeight="1" x14ac:dyDescent="0.25">
      <c r="B39" s="40"/>
      <c r="C39" s="36"/>
      <c r="D39" s="351" t="s">
        <v>480</v>
      </c>
      <c r="E39" s="352"/>
      <c r="F39" s="190" t="s">
        <v>2431</v>
      </c>
      <c r="G39" s="355">
        <v>4100107969</v>
      </c>
      <c r="H39" s="354"/>
      <c r="I39" s="353" t="s">
        <v>1468</v>
      </c>
      <c r="J39" s="354"/>
      <c r="K39" s="355" t="s">
        <v>53</v>
      </c>
      <c r="L39" s="352"/>
      <c r="M39" s="27" t="s">
        <v>387</v>
      </c>
      <c r="N39" s="24">
        <v>90</v>
      </c>
      <c r="O39" s="83"/>
      <c r="P39" s="109">
        <v>19</v>
      </c>
    </row>
    <row r="40" spans="2:16" ht="15" customHeight="1" x14ac:dyDescent="0.25">
      <c r="B40" s="378">
        <v>3</v>
      </c>
      <c r="C40" s="379"/>
      <c r="D40" s="386" t="s">
        <v>480</v>
      </c>
      <c r="E40" s="367"/>
      <c r="F40" s="190" t="s">
        <v>2431</v>
      </c>
      <c r="G40" s="375">
        <v>4100107969</v>
      </c>
      <c r="H40" s="367"/>
      <c r="I40" s="419" t="s">
        <v>1468</v>
      </c>
      <c r="J40" s="420"/>
      <c r="K40" s="375" t="s">
        <v>53</v>
      </c>
      <c r="L40" s="367"/>
      <c r="M40" s="27" t="s">
        <v>387</v>
      </c>
      <c r="N40" s="24">
        <v>95</v>
      </c>
      <c r="O40" s="82">
        <v>13.04</v>
      </c>
      <c r="P40" s="109">
        <v>27</v>
      </c>
    </row>
    <row r="41" spans="2:16" ht="15" customHeight="1" x14ac:dyDescent="0.25">
      <c r="B41" s="40"/>
      <c r="C41" s="36"/>
      <c r="D41" s="386" t="s">
        <v>480</v>
      </c>
      <c r="E41" s="367"/>
      <c r="F41" s="190" t="s">
        <v>2431</v>
      </c>
      <c r="G41" s="375">
        <v>4100107969</v>
      </c>
      <c r="H41" s="367"/>
      <c r="I41" s="419" t="s">
        <v>1468</v>
      </c>
      <c r="J41" s="420"/>
      <c r="K41" s="375" t="s">
        <v>53</v>
      </c>
      <c r="L41" s="367"/>
      <c r="M41" s="27" t="s">
        <v>387</v>
      </c>
      <c r="N41" s="24">
        <v>100</v>
      </c>
      <c r="O41" s="83"/>
      <c r="P41" s="109">
        <v>21</v>
      </c>
    </row>
    <row r="42" spans="2:16" ht="15" customHeight="1" x14ac:dyDescent="0.25">
      <c r="B42" s="40"/>
      <c r="C42" s="36"/>
      <c r="D42" s="386" t="s">
        <v>480</v>
      </c>
      <c r="E42" s="367"/>
      <c r="F42" s="190" t="s">
        <v>2431</v>
      </c>
      <c r="G42" s="375">
        <v>4100107970</v>
      </c>
      <c r="H42" s="367"/>
      <c r="I42" s="419" t="s">
        <v>1468</v>
      </c>
      <c r="J42" s="420"/>
      <c r="K42" s="375" t="s">
        <v>147</v>
      </c>
      <c r="L42" s="367"/>
      <c r="M42" s="27" t="s">
        <v>387</v>
      </c>
      <c r="N42" s="24">
        <v>85</v>
      </c>
      <c r="O42" s="83"/>
      <c r="P42" s="109">
        <v>1</v>
      </c>
    </row>
    <row r="43" spans="2:16" ht="15" customHeight="1" x14ac:dyDescent="0.25">
      <c r="B43" s="40"/>
      <c r="C43" s="36"/>
      <c r="D43" s="386" t="s">
        <v>480</v>
      </c>
      <c r="E43" s="367"/>
      <c r="F43" s="190" t="s">
        <v>2431</v>
      </c>
      <c r="G43" s="375">
        <v>4100107970</v>
      </c>
      <c r="H43" s="367"/>
      <c r="I43" s="419" t="s">
        <v>1468</v>
      </c>
      <c r="J43" s="420"/>
      <c r="K43" s="375" t="s">
        <v>147</v>
      </c>
      <c r="L43" s="367"/>
      <c r="M43" s="27" t="s">
        <v>387</v>
      </c>
      <c r="N43" s="24">
        <v>90</v>
      </c>
      <c r="O43" s="83"/>
      <c r="P43" s="109">
        <v>2</v>
      </c>
    </row>
    <row r="44" spans="2:16" ht="15" customHeight="1" x14ac:dyDescent="0.25">
      <c r="B44" s="40"/>
      <c r="C44" s="36"/>
      <c r="D44" s="351" t="s">
        <v>480</v>
      </c>
      <c r="E44" s="352"/>
      <c r="F44" s="190" t="s">
        <v>2431</v>
      </c>
      <c r="G44" s="355">
        <v>4100107970</v>
      </c>
      <c r="H44" s="354"/>
      <c r="I44" s="353" t="s">
        <v>1468</v>
      </c>
      <c r="J44" s="354"/>
      <c r="K44" s="355" t="s">
        <v>147</v>
      </c>
      <c r="L44" s="352"/>
      <c r="M44" s="27" t="s">
        <v>387</v>
      </c>
      <c r="N44" s="24">
        <v>95</v>
      </c>
      <c r="O44" s="83"/>
      <c r="P44" s="109">
        <v>2</v>
      </c>
    </row>
    <row r="45" spans="2:16" ht="15" customHeight="1" x14ac:dyDescent="0.25">
      <c r="B45" s="40"/>
      <c r="C45" s="36"/>
      <c r="D45" s="351" t="s">
        <v>480</v>
      </c>
      <c r="E45" s="352"/>
      <c r="F45" s="190" t="s">
        <v>2431</v>
      </c>
      <c r="G45" s="355">
        <v>4100107970</v>
      </c>
      <c r="H45" s="354"/>
      <c r="I45" s="353" t="s">
        <v>1468</v>
      </c>
      <c r="J45" s="354"/>
      <c r="K45" s="355" t="s">
        <v>147</v>
      </c>
      <c r="L45" s="352"/>
      <c r="M45" s="27" t="s">
        <v>387</v>
      </c>
      <c r="N45" s="24">
        <v>100</v>
      </c>
      <c r="O45" s="83"/>
      <c r="P45" s="109">
        <v>1</v>
      </c>
    </row>
    <row r="46" spans="2:16" ht="15" customHeight="1" x14ac:dyDescent="0.25">
      <c r="B46" s="40"/>
      <c r="C46" s="36"/>
      <c r="D46" s="386" t="s">
        <v>480</v>
      </c>
      <c r="E46" s="367"/>
      <c r="F46" s="190" t="s">
        <v>2431</v>
      </c>
      <c r="G46" s="375">
        <v>4100107969</v>
      </c>
      <c r="H46" s="367"/>
      <c r="I46" s="419" t="s">
        <v>1468</v>
      </c>
      <c r="J46" s="420"/>
      <c r="K46" s="375" t="s">
        <v>53</v>
      </c>
      <c r="L46" s="367"/>
      <c r="M46" s="27" t="s">
        <v>382</v>
      </c>
      <c r="N46" s="24">
        <v>85</v>
      </c>
      <c r="O46" s="83"/>
      <c r="P46" s="109">
        <v>3</v>
      </c>
    </row>
    <row r="47" spans="2:16" ht="15" customHeight="1" x14ac:dyDescent="0.25">
      <c r="B47" s="40"/>
      <c r="C47" s="36"/>
      <c r="D47" s="386" t="s">
        <v>480</v>
      </c>
      <c r="E47" s="367"/>
      <c r="F47" s="190" t="s">
        <v>2431</v>
      </c>
      <c r="G47" s="375">
        <v>4100107969</v>
      </c>
      <c r="H47" s="367"/>
      <c r="I47" s="419" t="s">
        <v>1468</v>
      </c>
      <c r="J47" s="420"/>
      <c r="K47" s="375" t="s">
        <v>53</v>
      </c>
      <c r="L47" s="367"/>
      <c r="M47" s="27" t="s">
        <v>382</v>
      </c>
      <c r="N47" s="24">
        <v>90</v>
      </c>
      <c r="O47" s="83"/>
      <c r="P47" s="109">
        <v>4</v>
      </c>
    </row>
    <row r="48" spans="2:16" ht="15" customHeight="1" x14ac:dyDescent="0.25">
      <c r="B48" s="40"/>
      <c r="C48" s="36"/>
      <c r="D48" s="386" t="s">
        <v>480</v>
      </c>
      <c r="E48" s="367"/>
      <c r="F48" s="190" t="s">
        <v>2431</v>
      </c>
      <c r="G48" s="375">
        <v>4100107969</v>
      </c>
      <c r="H48" s="367"/>
      <c r="I48" s="419" t="s">
        <v>1468</v>
      </c>
      <c r="J48" s="420"/>
      <c r="K48" s="375" t="s">
        <v>53</v>
      </c>
      <c r="L48" s="367"/>
      <c r="M48" s="27" t="s">
        <v>382</v>
      </c>
      <c r="N48" s="24">
        <v>95</v>
      </c>
      <c r="O48" s="83"/>
      <c r="P48" s="109">
        <v>4</v>
      </c>
    </row>
    <row r="49" spans="2:16" ht="15" customHeight="1" x14ac:dyDescent="0.25">
      <c r="B49" s="416"/>
      <c r="C49" s="417"/>
      <c r="D49" s="386" t="s">
        <v>480</v>
      </c>
      <c r="E49" s="367"/>
      <c r="F49" s="190" t="s">
        <v>2431</v>
      </c>
      <c r="G49" s="375">
        <v>4100107969</v>
      </c>
      <c r="H49" s="367"/>
      <c r="I49" s="419" t="s">
        <v>1468</v>
      </c>
      <c r="J49" s="420"/>
      <c r="K49" s="375" t="s">
        <v>53</v>
      </c>
      <c r="L49" s="367"/>
      <c r="M49" s="27" t="s">
        <v>382</v>
      </c>
      <c r="N49" s="24">
        <v>100</v>
      </c>
      <c r="O49" s="83"/>
      <c r="P49" s="109">
        <v>3</v>
      </c>
    </row>
    <row r="50" spans="2:16" ht="15" customHeight="1" x14ac:dyDescent="0.25">
      <c r="B50" s="40"/>
      <c r="C50" s="36"/>
      <c r="D50" s="386" t="s">
        <v>480</v>
      </c>
      <c r="E50" s="367"/>
      <c r="F50" s="190" t="s">
        <v>2431</v>
      </c>
      <c r="G50" s="375">
        <v>4100107968</v>
      </c>
      <c r="H50" s="367"/>
      <c r="I50" s="419" t="s">
        <v>1468</v>
      </c>
      <c r="J50" s="420"/>
      <c r="K50" s="375" t="s">
        <v>81</v>
      </c>
      <c r="L50" s="367"/>
      <c r="M50" s="27" t="s">
        <v>382</v>
      </c>
      <c r="N50" s="24">
        <v>85</v>
      </c>
      <c r="O50" s="83"/>
      <c r="P50" s="109">
        <v>2</v>
      </c>
    </row>
    <row r="51" spans="2:16" ht="15" customHeight="1" x14ac:dyDescent="0.25">
      <c r="B51" s="40"/>
      <c r="C51" s="36"/>
      <c r="D51" s="386" t="s">
        <v>480</v>
      </c>
      <c r="E51" s="367"/>
      <c r="F51" s="190" t="s">
        <v>2431</v>
      </c>
      <c r="G51" s="375">
        <v>4100107968</v>
      </c>
      <c r="H51" s="367"/>
      <c r="I51" s="419" t="s">
        <v>1468</v>
      </c>
      <c r="J51" s="420"/>
      <c r="K51" s="375" t="s">
        <v>81</v>
      </c>
      <c r="L51" s="367"/>
      <c r="M51" s="27" t="s">
        <v>382</v>
      </c>
      <c r="N51" s="24">
        <v>90</v>
      </c>
      <c r="O51" s="83"/>
      <c r="P51" s="109">
        <v>1</v>
      </c>
    </row>
    <row r="52" spans="2:16" ht="15" customHeight="1" x14ac:dyDescent="0.25">
      <c r="B52" s="40"/>
      <c r="C52" s="36"/>
      <c r="D52" s="386" t="s">
        <v>480</v>
      </c>
      <c r="E52" s="367"/>
      <c r="F52" s="190" t="s">
        <v>2431</v>
      </c>
      <c r="G52" s="375">
        <v>4100107968</v>
      </c>
      <c r="H52" s="367"/>
      <c r="I52" s="419" t="s">
        <v>1468</v>
      </c>
      <c r="J52" s="420"/>
      <c r="K52" s="375" t="s">
        <v>81</v>
      </c>
      <c r="L52" s="367"/>
      <c r="M52" s="27" t="s">
        <v>382</v>
      </c>
      <c r="N52" s="24">
        <v>95</v>
      </c>
      <c r="O52" s="83"/>
      <c r="P52" s="109">
        <v>1</v>
      </c>
    </row>
    <row r="53" spans="2:16" ht="15" customHeight="1" x14ac:dyDescent="0.25">
      <c r="B53" s="40"/>
      <c r="C53" s="36"/>
      <c r="D53" s="386" t="s">
        <v>480</v>
      </c>
      <c r="E53" s="367"/>
      <c r="F53" s="190" t="s">
        <v>2431</v>
      </c>
      <c r="G53" s="375">
        <v>4100107968</v>
      </c>
      <c r="H53" s="367"/>
      <c r="I53" s="419" t="s">
        <v>1468</v>
      </c>
      <c r="J53" s="420"/>
      <c r="K53" s="375" t="s">
        <v>81</v>
      </c>
      <c r="L53" s="367"/>
      <c r="M53" s="27" t="s">
        <v>382</v>
      </c>
      <c r="N53" s="24">
        <v>100</v>
      </c>
      <c r="O53" s="83"/>
      <c r="P53" s="109">
        <v>2</v>
      </c>
    </row>
    <row r="54" spans="2:16" ht="15" customHeight="1" x14ac:dyDescent="0.25">
      <c r="B54" s="40"/>
      <c r="C54" s="36"/>
      <c r="D54" s="386" t="s">
        <v>480</v>
      </c>
      <c r="E54" s="367"/>
      <c r="F54" s="190" t="s">
        <v>2431</v>
      </c>
      <c r="G54" s="375">
        <v>4100107973</v>
      </c>
      <c r="H54" s="367"/>
      <c r="I54" s="419" t="s">
        <v>631</v>
      </c>
      <c r="J54" s="420"/>
      <c r="K54" s="375" t="s">
        <v>53</v>
      </c>
      <c r="L54" s="367"/>
      <c r="M54" s="27" t="s">
        <v>387</v>
      </c>
      <c r="N54" s="24">
        <v>85</v>
      </c>
      <c r="O54" s="83"/>
      <c r="P54" s="109">
        <v>1</v>
      </c>
    </row>
    <row r="55" spans="2:16" ht="15" customHeight="1" x14ac:dyDescent="0.25">
      <c r="B55" s="40"/>
      <c r="C55" s="36"/>
      <c r="D55" s="386" t="s">
        <v>480</v>
      </c>
      <c r="E55" s="367"/>
      <c r="F55" s="190" t="s">
        <v>2431</v>
      </c>
      <c r="G55" s="375">
        <v>4100107973</v>
      </c>
      <c r="H55" s="367"/>
      <c r="I55" s="419" t="s">
        <v>631</v>
      </c>
      <c r="J55" s="420"/>
      <c r="K55" s="375" t="s">
        <v>53</v>
      </c>
      <c r="L55" s="367"/>
      <c r="M55" s="27" t="s">
        <v>387</v>
      </c>
      <c r="N55" s="24">
        <v>90</v>
      </c>
      <c r="O55" s="83"/>
      <c r="P55" s="109">
        <v>3</v>
      </c>
    </row>
    <row r="56" spans="2:16" ht="15" customHeight="1" x14ac:dyDescent="0.25">
      <c r="B56" s="40"/>
      <c r="C56" s="36"/>
      <c r="D56" s="386" t="s">
        <v>480</v>
      </c>
      <c r="E56" s="367"/>
      <c r="F56" s="190" t="s">
        <v>2431</v>
      </c>
      <c r="G56" s="375">
        <v>4100107973</v>
      </c>
      <c r="H56" s="367"/>
      <c r="I56" s="419" t="s">
        <v>631</v>
      </c>
      <c r="J56" s="420"/>
      <c r="K56" s="375" t="s">
        <v>53</v>
      </c>
      <c r="L56" s="367"/>
      <c r="M56" s="27" t="s">
        <v>387</v>
      </c>
      <c r="N56" s="24">
        <v>95</v>
      </c>
      <c r="O56" s="83"/>
      <c r="P56" s="109">
        <v>1</v>
      </c>
    </row>
    <row r="57" spans="2:16" ht="15" customHeight="1" x14ac:dyDescent="0.25">
      <c r="B57" s="378">
        <v>4</v>
      </c>
      <c r="C57" s="379"/>
      <c r="D57" s="386" t="s">
        <v>480</v>
      </c>
      <c r="E57" s="367"/>
      <c r="F57" s="190" t="s">
        <v>2431</v>
      </c>
      <c r="G57" s="375">
        <v>4100107964</v>
      </c>
      <c r="H57" s="367"/>
      <c r="I57" s="419" t="s">
        <v>1467</v>
      </c>
      <c r="J57" s="420"/>
      <c r="K57" s="375" t="s">
        <v>53</v>
      </c>
      <c r="L57" s="367"/>
      <c r="M57" s="27" t="s">
        <v>387</v>
      </c>
      <c r="N57" s="24">
        <v>75</v>
      </c>
      <c r="O57" s="82">
        <v>4.58</v>
      </c>
      <c r="P57" s="109">
        <v>4</v>
      </c>
    </row>
    <row r="58" spans="2:16" ht="15" customHeight="1" x14ac:dyDescent="0.25">
      <c r="B58" s="40"/>
      <c r="C58" s="36"/>
      <c r="D58" s="386" t="s">
        <v>480</v>
      </c>
      <c r="E58" s="367"/>
      <c r="F58" s="190" t="s">
        <v>2431</v>
      </c>
      <c r="G58" s="375">
        <v>4100107964</v>
      </c>
      <c r="H58" s="367"/>
      <c r="I58" s="419" t="s">
        <v>1467</v>
      </c>
      <c r="J58" s="420"/>
      <c r="K58" s="375" t="s">
        <v>53</v>
      </c>
      <c r="L58" s="367"/>
      <c r="M58" s="27" t="s">
        <v>387</v>
      </c>
      <c r="N58" s="24">
        <v>80</v>
      </c>
      <c r="O58" s="83"/>
      <c r="P58" s="109">
        <v>9</v>
      </c>
    </row>
    <row r="59" spans="2:16" ht="15" customHeight="1" x14ac:dyDescent="0.25">
      <c r="B59" s="40"/>
      <c r="C59" s="36"/>
      <c r="D59" s="386" t="s">
        <v>480</v>
      </c>
      <c r="E59" s="367"/>
      <c r="F59" s="190" t="s">
        <v>2431</v>
      </c>
      <c r="G59" s="375">
        <v>4100107964</v>
      </c>
      <c r="H59" s="367"/>
      <c r="I59" s="419" t="s">
        <v>1467</v>
      </c>
      <c r="J59" s="420"/>
      <c r="K59" s="375" t="s">
        <v>53</v>
      </c>
      <c r="L59" s="367"/>
      <c r="M59" s="27" t="s">
        <v>387</v>
      </c>
      <c r="N59" s="24">
        <v>85</v>
      </c>
      <c r="O59" s="83"/>
      <c r="P59" s="109">
        <v>9</v>
      </c>
    </row>
    <row r="60" spans="2:16" ht="15" customHeight="1" x14ac:dyDescent="0.25">
      <c r="B60" s="40"/>
      <c r="C60" s="36"/>
      <c r="D60" s="386" t="s">
        <v>480</v>
      </c>
      <c r="E60" s="367"/>
      <c r="F60" s="190" t="s">
        <v>2431</v>
      </c>
      <c r="G60" s="375">
        <v>4100107964</v>
      </c>
      <c r="H60" s="367"/>
      <c r="I60" s="419" t="s">
        <v>1467</v>
      </c>
      <c r="J60" s="420"/>
      <c r="K60" s="375" t="s">
        <v>53</v>
      </c>
      <c r="L60" s="367"/>
      <c r="M60" s="27" t="s">
        <v>387</v>
      </c>
      <c r="N60" s="24">
        <v>90</v>
      </c>
      <c r="O60" s="83"/>
      <c r="P60" s="109">
        <v>5</v>
      </c>
    </row>
    <row r="61" spans="2:16" ht="15" customHeight="1" x14ac:dyDescent="0.25">
      <c r="B61" s="40"/>
      <c r="C61" s="36"/>
      <c r="D61" s="386" t="s">
        <v>480</v>
      </c>
      <c r="E61" s="367"/>
      <c r="F61" s="190" t="s">
        <v>2431</v>
      </c>
      <c r="G61" s="375">
        <v>4100107965</v>
      </c>
      <c r="H61" s="367"/>
      <c r="I61" s="419" t="s">
        <v>1467</v>
      </c>
      <c r="J61" s="420"/>
      <c r="K61" s="375" t="s">
        <v>147</v>
      </c>
      <c r="L61" s="367"/>
      <c r="M61" s="27" t="s">
        <v>387</v>
      </c>
      <c r="N61" s="24">
        <v>75</v>
      </c>
      <c r="O61" s="83"/>
      <c r="P61" s="109">
        <v>2</v>
      </c>
    </row>
    <row r="62" spans="2:16" ht="15" customHeight="1" x14ac:dyDescent="0.25">
      <c r="B62" s="40"/>
      <c r="C62" s="36"/>
      <c r="D62" s="386" t="s">
        <v>480</v>
      </c>
      <c r="E62" s="367"/>
      <c r="F62" s="190" t="s">
        <v>2431</v>
      </c>
      <c r="G62" s="375">
        <v>4100107965</v>
      </c>
      <c r="H62" s="367"/>
      <c r="I62" s="419" t="s">
        <v>1467</v>
      </c>
      <c r="J62" s="420"/>
      <c r="K62" s="375" t="s">
        <v>147</v>
      </c>
      <c r="L62" s="367"/>
      <c r="M62" s="27" t="s">
        <v>387</v>
      </c>
      <c r="N62" s="24">
        <v>80</v>
      </c>
      <c r="O62" s="83"/>
      <c r="P62" s="109">
        <v>4</v>
      </c>
    </row>
    <row r="63" spans="2:16" ht="15" customHeight="1" x14ac:dyDescent="0.25">
      <c r="B63" s="40"/>
      <c r="C63" s="36"/>
      <c r="D63" s="386" t="s">
        <v>480</v>
      </c>
      <c r="E63" s="367"/>
      <c r="F63" s="190" t="s">
        <v>2431</v>
      </c>
      <c r="G63" s="375">
        <v>4100107965</v>
      </c>
      <c r="H63" s="367"/>
      <c r="I63" s="419" t="s">
        <v>1467</v>
      </c>
      <c r="J63" s="420"/>
      <c r="K63" s="375" t="s">
        <v>147</v>
      </c>
      <c r="L63" s="367"/>
      <c r="M63" s="27" t="s">
        <v>387</v>
      </c>
      <c r="N63" s="24">
        <v>85</v>
      </c>
      <c r="O63" s="83"/>
      <c r="P63" s="109">
        <v>4</v>
      </c>
    </row>
    <row r="64" spans="2:16" ht="15" customHeight="1" x14ac:dyDescent="0.25">
      <c r="B64" s="40"/>
      <c r="C64" s="36"/>
      <c r="D64" s="386" t="s">
        <v>480</v>
      </c>
      <c r="E64" s="367"/>
      <c r="F64" s="190" t="s">
        <v>2431</v>
      </c>
      <c r="G64" s="375">
        <v>4100107965</v>
      </c>
      <c r="H64" s="367"/>
      <c r="I64" s="419" t="s">
        <v>1467</v>
      </c>
      <c r="J64" s="420"/>
      <c r="K64" s="375" t="s">
        <v>147</v>
      </c>
      <c r="L64" s="367"/>
      <c r="M64" s="27" t="s">
        <v>387</v>
      </c>
      <c r="N64" s="24">
        <v>90</v>
      </c>
      <c r="O64" s="83"/>
      <c r="P64" s="109">
        <v>2</v>
      </c>
    </row>
    <row r="65" spans="2:16" ht="15" customHeight="1" x14ac:dyDescent="0.25">
      <c r="B65" s="416"/>
      <c r="C65" s="417"/>
      <c r="D65" s="386" t="s">
        <v>480</v>
      </c>
      <c r="E65" s="367"/>
      <c r="F65" s="190" t="s">
        <v>2431</v>
      </c>
      <c r="G65" s="375">
        <v>4100107966</v>
      </c>
      <c r="H65" s="367"/>
      <c r="I65" s="419" t="s">
        <v>1467</v>
      </c>
      <c r="J65" s="420"/>
      <c r="K65" s="375" t="s">
        <v>2371</v>
      </c>
      <c r="L65" s="367"/>
      <c r="M65" s="27" t="s">
        <v>387</v>
      </c>
      <c r="N65" s="24">
        <v>75</v>
      </c>
      <c r="O65" s="83"/>
      <c r="P65" s="109">
        <v>2</v>
      </c>
    </row>
    <row r="66" spans="2:16" ht="15" customHeight="1" x14ac:dyDescent="0.25">
      <c r="B66" s="40"/>
      <c r="C66" s="36"/>
      <c r="D66" s="386" t="s">
        <v>480</v>
      </c>
      <c r="E66" s="367"/>
      <c r="F66" s="190" t="s">
        <v>2431</v>
      </c>
      <c r="G66" s="375">
        <v>4100107966</v>
      </c>
      <c r="H66" s="367"/>
      <c r="I66" s="419" t="s">
        <v>1467</v>
      </c>
      <c r="J66" s="420"/>
      <c r="K66" s="375" t="s">
        <v>2371</v>
      </c>
      <c r="L66" s="367"/>
      <c r="M66" s="27" t="s">
        <v>387</v>
      </c>
      <c r="N66" s="24">
        <v>80</v>
      </c>
      <c r="O66" s="83"/>
      <c r="P66" s="109">
        <v>2</v>
      </c>
    </row>
    <row r="67" spans="2:16" ht="15" customHeight="1" x14ac:dyDescent="0.25">
      <c r="B67" s="40"/>
      <c r="C67" s="36"/>
      <c r="D67" s="386" t="s">
        <v>480</v>
      </c>
      <c r="E67" s="367"/>
      <c r="F67" s="190" t="s">
        <v>2431</v>
      </c>
      <c r="G67" s="375">
        <v>4100103722</v>
      </c>
      <c r="H67" s="367"/>
      <c r="I67" s="419" t="s">
        <v>2404</v>
      </c>
      <c r="J67" s="420"/>
      <c r="K67" s="375" t="s">
        <v>53</v>
      </c>
      <c r="L67" s="367"/>
      <c r="M67" s="27" t="s">
        <v>696</v>
      </c>
      <c r="N67" s="24">
        <v>90</v>
      </c>
      <c r="O67" s="83"/>
      <c r="P67" s="109">
        <v>1</v>
      </c>
    </row>
    <row r="68" spans="2:16" ht="15" customHeight="1" x14ac:dyDescent="0.25">
      <c r="B68" s="40"/>
      <c r="C68" s="36"/>
      <c r="D68" s="386" t="s">
        <v>480</v>
      </c>
      <c r="E68" s="367"/>
      <c r="F68" s="190" t="s">
        <v>2431</v>
      </c>
      <c r="G68" s="375">
        <v>4100103722</v>
      </c>
      <c r="H68" s="367"/>
      <c r="I68" s="419" t="s">
        <v>2404</v>
      </c>
      <c r="J68" s="420"/>
      <c r="K68" s="375" t="s">
        <v>53</v>
      </c>
      <c r="L68" s="367"/>
      <c r="M68" s="27" t="s">
        <v>696</v>
      </c>
      <c r="N68" s="24">
        <v>95</v>
      </c>
      <c r="O68" s="83"/>
      <c r="P68" s="109">
        <v>1</v>
      </c>
    </row>
    <row r="69" spans="2:16" ht="15" customHeight="1" x14ac:dyDescent="0.25">
      <c r="B69" s="76"/>
      <c r="C69" s="69"/>
      <c r="D69" s="386" t="s">
        <v>480</v>
      </c>
      <c r="E69" s="367"/>
      <c r="F69" s="190" t="s">
        <v>2431</v>
      </c>
      <c r="G69" s="375">
        <v>4100103722</v>
      </c>
      <c r="H69" s="367"/>
      <c r="I69" s="419" t="s">
        <v>2404</v>
      </c>
      <c r="J69" s="420"/>
      <c r="K69" s="375" t="s">
        <v>53</v>
      </c>
      <c r="L69" s="367"/>
      <c r="M69" s="27" t="s">
        <v>696</v>
      </c>
      <c r="N69" s="24">
        <v>100</v>
      </c>
      <c r="O69" s="84"/>
      <c r="P69" s="109">
        <v>1</v>
      </c>
    </row>
    <row r="70" spans="2:16" ht="15" x14ac:dyDescent="0.25">
      <c r="B70" s="365"/>
      <c r="C70" s="366"/>
      <c r="D70" s="367"/>
      <c r="E70" s="368"/>
      <c r="F70" s="122"/>
      <c r="G70" s="369"/>
      <c r="H70" s="370"/>
      <c r="I70" s="391"/>
      <c r="J70" s="370"/>
      <c r="K70" s="369"/>
      <c r="L70" s="368"/>
      <c r="M70" s="7"/>
      <c r="N70" s="11"/>
      <c r="O70" s="84"/>
      <c r="P70" s="60"/>
    </row>
    <row r="71" spans="2:16" ht="15" x14ac:dyDescent="0.25">
      <c r="B71" s="20"/>
      <c r="C71" s="45"/>
      <c r="D71" s="168"/>
      <c r="E71" s="41"/>
      <c r="F71" s="41"/>
      <c r="G71" s="41"/>
      <c r="H71" s="41"/>
      <c r="I71" s="41"/>
      <c r="K71" s="20"/>
      <c r="L71" s="45"/>
      <c r="M71" s="1"/>
      <c r="N71" s="1"/>
      <c r="O71" s="169">
        <f>SUM(O18:O69)</f>
        <v>41.64</v>
      </c>
    </row>
    <row r="72" spans="2:16" ht="15.75" x14ac:dyDescent="0.25">
      <c r="B72" s="356" t="s">
        <v>29</v>
      </c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357"/>
      <c r="N72" s="79"/>
      <c r="O72" s="75"/>
      <c r="P72" s="73">
        <f>SUM(P18:P70)</f>
        <v>297</v>
      </c>
    </row>
    <row r="73" spans="2:16" ht="15" x14ac:dyDescent="0.25">
      <c r="B73" s="20"/>
      <c r="C73" s="45"/>
      <c r="D73" s="20"/>
      <c r="E73" s="45"/>
      <c r="F73" s="45"/>
      <c r="G73" s="20"/>
      <c r="I73" s="3"/>
      <c r="K73" s="20"/>
      <c r="L73" s="45"/>
      <c r="M73" s="1"/>
      <c r="N73" s="1"/>
      <c r="O73" s="86"/>
    </row>
    <row r="74" spans="2:16" ht="15" customHeight="1" x14ac:dyDescent="0.25">
      <c r="B74" s="1"/>
      <c r="C74" s="1"/>
      <c r="D74" s="1" t="s">
        <v>49</v>
      </c>
      <c r="E74" s="23"/>
      <c r="F74" s="1" t="s">
        <v>2439</v>
      </c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2062</v>
      </c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 t="s">
        <v>2433</v>
      </c>
      <c r="E76" s="23"/>
      <c r="F76" s="23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351" ht="8.25" customHeight="1" x14ac:dyDescent="0.2"/>
    <row r="353" ht="8.25" customHeight="1" x14ac:dyDescent="0.2"/>
    <row r="355" ht="9" customHeight="1" x14ac:dyDescent="0.2"/>
    <row r="357" ht="7.5" customHeight="1" x14ac:dyDescent="0.2"/>
    <row r="359" ht="6.75" customHeight="1" x14ac:dyDescent="0.2"/>
    <row r="361" ht="7.5" customHeight="1" x14ac:dyDescent="0.2"/>
    <row r="363" ht="9" customHeight="1" x14ac:dyDescent="0.2"/>
    <row r="365" ht="7.5" customHeight="1" x14ac:dyDescent="0.2"/>
    <row r="367" ht="8.25" customHeight="1" x14ac:dyDescent="0.2"/>
  </sheetData>
  <mergeCells count="243">
    <mergeCell ref="D53:E53"/>
    <mergeCell ref="G53:H53"/>
    <mergeCell ref="I53:J53"/>
    <mergeCell ref="K53:L53"/>
    <mergeCell ref="D69:E69"/>
    <mergeCell ref="G69:H69"/>
    <mergeCell ref="I69:J69"/>
    <mergeCell ref="K69:L69"/>
    <mergeCell ref="D67:E67"/>
    <mergeCell ref="G67:H67"/>
    <mergeCell ref="I67:J67"/>
    <mergeCell ref="K67:L67"/>
    <mergeCell ref="D68:E68"/>
    <mergeCell ref="G68:H68"/>
    <mergeCell ref="D62:E62"/>
    <mergeCell ref="G62:H62"/>
    <mergeCell ref="I62:J62"/>
    <mergeCell ref="K62:L62"/>
    <mergeCell ref="D63:E63"/>
    <mergeCell ref="G63:H63"/>
    <mergeCell ref="I63:J63"/>
    <mergeCell ref="K63:L63"/>
    <mergeCell ref="I68:J68"/>
    <mergeCell ref="K68:L68"/>
    <mergeCell ref="D64:E64"/>
    <mergeCell ref="G64:H64"/>
    <mergeCell ref="I64:J64"/>
    <mergeCell ref="K64:L64"/>
    <mergeCell ref="D66:E66"/>
    <mergeCell ref="G66:H66"/>
    <mergeCell ref="I66:J66"/>
    <mergeCell ref="K66:L66"/>
    <mergeCell ref="G59:H59"/>
    <mergeCell ref="I59:J59"/>
    <mergeCell ref="K59:L59"/>
    <mergeCell ref="D61:E61"/>
    <mergeCell ref="G61:H61"/>
    <mergeCell ref="I61:J61"/>
    <mergeCell ref="K61:L61"/>
    <mergeCell ref="D60:E60"/>
    <mergeCell ref="G60:H60"/>
    <mergeCell ref="I60:J60"/>
    <mergeCell ref="K60:L60"/>
    <mergeCell ref="D48:E48"/>
    <mergeCell ref="G48:H48"/>
    <mergeCell ref="I48:J48"/>
    <mergeCell ref="K48:L48"/>
    <mergeCell ref="D54:E54"/>
    <mergeCell ref="G54:H54"/>
    <mergeCell ref="I54:J54"/>
    <mergeCell ref="K54:L54"/>
    <mergeCell ref="D55:E55"/>
    <mergeCell ref="G55:H55"/>
    <mergeCell ref="I55:J55"/>
    <mergeCell ref="K55:L55"/>
    <mergeCell ref="D50:E50"/>
    <mergeCell ref="G50:H50"/>
    <mergeCell ref="I50:J50"/>
    <mergeCell ref="K50:L50"/>
    <mergeCell ref="D51:E51"/>
    <mergeCell ref="G51:H51"/>
    <mergeCell ref="I51:J51"/>
    <mergeCell ref="K51:L51"/>
    <mergeCell ref="D52:E52"/>
    <mergeCell ref="G52:H52"/>
    <mergeCell ref="I52:J52"/>
    <mergeCell ref="K52:L52"/>
    <mergeCell ref="D45:E45"/>
    <mergeCell ref="G45:H45"/>
    <mergeCell ref="I45:J45"/>
    <mergeCell ref="K45:L45"/>
    <mergeCell ref="D46:E46"/>
    <mergeCell ref="G46:H46"/>
    <mergeCell ref="I46:J46"/>
    <mergeCell ref="K46:L46"/>
    <mergeCell ref="D47:E47"/>
    <mergeCell ref="G47:H47"/>
    <mergeCell ref="I47:J47"/>
    <mergeCell ref="K47:L47"/>
    <mergeCell ref="D42:E42"/>
    <mergeCell ref="G42:H42"/>
    <mergeCell ref="I42:J42"/>
    <mergeCell ref="K42:L42"/>
    <mergeCell ref="D43:E43"/>
    <mergeCell ref="G43:H43"/>
    <mergeCell ref="I43:J43"/>
    <mergeCell ref="K43:L43"/>
    <mergeCell ref="D44:E44"/>
    <mergeCell ref="G44:H44"/>
    <mergeCell ref="I44:J44"/>
    <mergeCell ref="K44:L44"/>
    <mergeCell ref="I39:J39"/>
    <mergeCell ref="K39:L39"/>
    <mergeCell ref="B40:C40"/>
    <mergeCell ref="D40:E40"/>
    <mergeCell ref="G40:H40"/>
    <mergeCell ref="I40:J40"/>
    <mergeCell ref="K40:L40"/>
    <mergeCell ref="D41:E41"/>
    <mergeCell ref="G41:H41"/>
    <mergeCell ref="I41:J41"/>
    <mergeCell ref="K41:L41"/>
    <mergeCell ref="B70:C70"/>
    <mergeCell ref="D70:E70"/>
    <mergeCell ref="G70:H70"/>
    <mergeCell ref="I70:J70"/>
    <mergeCell ref="K70:L70"/>
    <mergeCell ref="B72:M72"/>
    <mergeCell ref="D35:E35"/>
    <mergeCell ref="G35:H35"/>
    <mergeCell ref="I35:J35"/>
    <mergeCell ref="K35:L35"/>
    <mergeCell ref="D36:E36"/>
    <mergeCell ref="G36:H36"/>
    <mergeCell ref="I36:J36"/>
    <mergeCell ref="K36:L36"/>
    <mergeCell ref="D37:E37"/>
    <mergeCell ref="G37:H37"/>
    <mergeCell ref="I37:J37"/>
    <mergeCell ref="K37:L37"/>
    <mergeCell ref="D38:E38"/>
    <mergeCell ref="G38:H38"/>
    <mergeCell ref="I38:J38"/>
    <mergeCell ref="K38:L38"/>
    <mergeCell ref="D39:E39"/>
    <mergeCell ref="G39:H39"/>
    <mergeCell ref="B49:C49"/>
    <mergeCell ref="D49:E49"/>
    <mergeCell ref="G49:H49"/>
    <mergeCell ref="I49:J49"/>
    <mergeCell ref="K49:L49"/>
    <mergeCell ref="B65:C65"/>
    <mergeCell ref="D65:E65"/>
    <mergeCell ref="G65:H65"/>
    <mergeCell ref="I65:J65"/>
    <mergeCell ref="K65:L65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D58:E58"/>
    <mergeCell ref="G58:H58"/>
    <mergeCell ref="I58:J58"/>
    <mergeCell ref="K58:L58"/>
    <mergeCell ref="D59:E59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6A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324"/>
  <sheetViews>
    <sheetView workbookViewId="0">
      <selection activeCell="F29" sqref="F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2427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240163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8">
        <v>1</v>
      </c>
      <c r="C18" s="379"/>
      <c r="D18" s="367" t="s">
        <v>480</v>
      </c>
      <c r="E18" s="368"/>
      <c r="F18" s="190" t="s">
        <v>2428</v>
      </c>
      <c r="G18" s="369">
        <v>4100107923</v>
      </c>
      <c r="H18" s="370"/>
      <c r="I18" s="391" t="s">
        <v>1468</v>
      </c>
      <c r="J18" s="370"/>
      <c r="K18" s="369" t="s">
        <v>73</v>
      </c>
      <c r="L18" s="368"/>
      <c r="M18" s="7" t="s">
        <v>387</v>
      </c>
      <c r="N18" s="11">
        <v>85</v>
      </c>
      <c r="O18" s="82">
        <v>9.4600000000000009</v>
      </c>
      <c r="P18" s="60">
        <v>20</v>
      </c>
    </row>
    <row r="19" spans="1:16" ht="15" customHeight="1" x14ac:dyDescent="0.25">
      <c r="B19" s="416"/>
      <c r="C19" s="417"/>
      <c r="D19" s="367" t="s">
        <v>480</v>
      </c>
      <c r="E19" s="368"/>
      <c r="F19" s="190" t="s">
        <v>2428</v>
      </c>
      <c r="G19" s="369">
        <v>4100107923</v>
      </c>
      <c r="H19" s="370"/>
      <c r="I19" s="391" t="s">
        <v>1468</v>
      </c>
      <c r="J19" s="370"/>
      <c r="K19" s="369" t="s">
        <v>73</v>
      </c>
      <c r="L19" s="368"/>
      <c r="M19" s="7" t="s">
        <v>387</v>
      </c>
      <c r="N19" s="11">
        <v>90</v>
      </c>
      <c r="O19" s="83"/>
      <c r="P19" s="60">
        <v>10</v>
      </c>
    </row>
    <row r="20" spans="1:16" ht="15" customHeight="1" x14ac:dyDescent="0.25">
      <c r="B20" s="416"/>
      <c r="C20" s="417"/>
      <c r="D20" s="367" t="s">
        <v>2091</v>
      </c>
      <c r="E20" s="368"/>
      <c r="F20" s="190" t="s">
        <v>2428</v>
      </c>
      <c r="G20" s="369">
        <v>4100107921</v>
      </c>
      <c r="H20" s="370"/>
      <c r="I20" s="391" t="s">
        <v>2412</v>
      </c>
      <c r="J20" s="370"/>
      <c r="K20" s="369" t="s">
        <v>73</v>
      </c>
      <c r="L20" s="368"/>
      <c r="M20" s="7" t="s">
        <v>2413</v>
      </c>
      <c r="N20" s="11"/>
      <c r="O20" s="83"/>
      <c r="P20" s="60">
        <v>5</v>
      </c>
    </row>
    <row r="21" spans="1:16" ht="15" customHeight="1" x14ac:dyDescent="0.25">
      <c r="B21" s="416"/>
      <c r="C21" s="417"/>
      <c r="D21" s="367" t="s">
        <v>1377</v>
      </c>
      <c r="E21" s="368"/>
      <c r="F21" s="190" t="s">
        <v>2428</v>
      </c>
      <c r="G21" s="369">
        <v>4100107922</v>
      </c>
      <c r="H21" s="370"/>
      <c r="I21" s="391" t="s">
        <v>1467</v>
      </c>
      <c r="J21" s="370"/>
      <c r="K21" s="369" t="s">
        <v>73</v>
      </c>
      <c r="L21" s="368"/>
      <c r="M21" s="7" t="s">
        <v>387</v>
      </c>
      <c r="N21" s="11">
        <v>75</v>
      </c>
      <c r="O21" s="83"/>
      <c r="P21" s="60">
        <v>10</v>
      </c>
    </row>
    <row r="22" spans="1:16" ht="15" customHeight="1" x14ac:dyDescent="0.25">
      <c r="B22" s="365"/>
      <c r="C22" s="366"/>
      <c r="D22" s="367" t="s">
        <v>1377</v>
      </c>
      <c r="E22" s="368"/>
      <c r="F22" s="190" t="s">
        <v>2428</v>
      </c>
      <c r="G22" s="369">
        <v>4100107922</v>
      </c>
      <c r="H22" s="370"/>
      <c r="I22" s="391" t="s">
        <v>1467</v>
      </c>
      <c r="J22" s="370"/>
      <c r="K22" s="369" t="s">
        <v>73</v>
      </c>
      <c r="L22" s="368"/>
      <c r="M22" s="7" t="s">
        <v>387</v>
      </c>
      <c r="N22" s="11">
        <v>80</v>
      </c>
      <c r="O22" s="84"/>
      <c r="P22" s="60">
        <v>10</v>
      </c>
    </row>
    <row r="23" spans="1:16" ht="15" customHeight="1" x14ac:dyDescent="0.25">
      <c r="B23" s="365"/>
      <c r="C23" s="366"/>
      <c r="D23" s="367"/>
      <c r="E23" s="368"/>
      <c r="F23" s="190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SUM(O18:O23)</f>
        <v>9.4600000000000009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55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23"/>
      <c r="F28" s="1" t="s">
        <v>2429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368</v>
      </c>
      <c r="E29" s="3"/>
      <c r="F29" s="20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1747</v>
      </c>
      <c r="E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6:6" ht="15" x14ac:dyDescent="0.25">
      <c r="F65" s="1"/>
    </row>
    <row r="66" spans="6:6" ht="15" x14ac:dyDescent="0.25">
      <c r="F66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40"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19:C19"/>
    <mergeCell ref="F10:N10"/>
    <mergeCell ref="N14:O14"/>
    <mergeCell ref="B16:C16"/>
    <mergeCell ref="D16:E16"/>
    <mergeCell ref="G16:H16"/>
    <mergeCell ref="I16:J16"/>
    <mergeCell ref="K16:L16"/>
    <mergeCell ref="D24:I24"/>
    <mergeCell ref="B25:M25"/>
    <mergeCell ref="G28:H28"/>
    <mergeCell ref="B23:C23"/>
    <mergeCell ref="D23:E23"/>
    <mergeCell ref="G23:H23"/>
    <mergeCell ref="I23:J23"/>
    <mergeCell ref="K23:L23"/>
    <mergeCell ref="B20:C20"/>
    <mergeCell ref="D20:E20"/>
    <mergeCell ref="G20:H20"/>
    <mergeCell ref="I20:J20"/>
    <mergeCell ref="K20:L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B1:P328"/>
  <sheetViews>
    <sheetView workbookViewId="0">
      <selection activeCell="W17" sqref="W1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240141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SUM(O18:O29)+9.1</f>
        <v>95.539999999999992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2416</v>
      </c>
      <c r="G18" s="355">
        <v>4100107926</v>
      </c>
      <c r="H18" s="354"/>
      <c r="I18" s="353" t="s">
        <v>1462</v>
      </c>
      <c r="J18" s="354"/>
      <c r="K18" s="355" t="s">
        <v>25</v>
      </c>
      <c r="L18" s="352"/>
      <c r="M18" s="27" t="s">
        <v>2191</v>
      </c>
      <c r="N18" s="24"/>
      <c r="O18" s="81">
        <v>9.2799999999999994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2416</v>
      </c>
      <c r="G19" s="355">
        <v>4100107926</v>
      </c>
      <c r="H19" s="354"/>
      <c r="I19" s="353" t="s">
        <v>1462</v>
      </c>
      <c r="J19" s="354"/>
      <c r="K19" s="355" t="s">
        <v>25</v>
      </c>
      <c r="L19" s="352"/>
      <c r="M19" s="27" t="s">
        <v>2191</v>
      </c>
      <c r="N19" s="24"/>
      <c r="O19" s="81">
        <v>9.2799999999999994</v>
      </c>
      <c r="P19" s="109">
        <v>12</v>
      </c>
    </row>
    <row r="20" spans="2:16" ht="15" customHeight="1" x14ac:dyDescent="0.25">
      <c r="B20" s="378">
        <v>3</v>
      </c>
      <c r="C20" s="379"/>
      <c r="D20" s="351" t="s">
        <v>1461</v>
      </c>
      <c r="E20" s="352"/>
      <c r="F20" s="190" t="s">
        <v>2416</v>
      </c>
      <c r="G20" s="355">
        <v>4100107926</v>
      </c>
      <c r="H20" s="354"/>
      <c r="I20" s="353" t="s">
        <v>1462</v>
      </c>
      <c r="J20" s="354"/>
      <c r="K20" s="355" t="s">
        <v>25</v>
      </c>
      <c r="L20" s="352"/>
      <c r="M20" s="27" t="s">
        <v>2191</v>
      </c>
      <c r="N20" s="24"/>
      <c r="O20" s="82">
        <v>9.2799999999999994</v>
      </c>
      <c r="P20" s="109">
        <v>12</v>
      </c>
    </row>
    <row r="21" spans="2:16" ht="15" customHeight="1" x14ac:dyDescent="0.25">
      <c r="B21" s="378">
        <v>4</v>
      </c>
      <c r="C21" s="379"/>
      <c r="D21" s="351" t="s">
        <v>1461</v>
      </c>
      <c r="E21" s="352"/>
      <c r="F21" s="190" t="s">
        <v>2416</v>
      </c>
      <c r="G21" s="355">
        <v>4100107926</v>
      </c>
      <c r="H21" s="354"/>
      <c r="I21" s="353" t="s">
        <v>1462</v>
      </c>
      <c r="J21" s="354"/>
      <c r="K21" s="355" t="s">
        <v>25</v>
      </c>
      <c r="L21" s="352"/>
      <c r="M21" s="27" t="s">
        <v>2191</v>
      </c>
      <c r="N21" s="24"/>
      <c r="O21" s="82">
        <v>9.5</v>
      </c>
      <c r="P21" s="109">
        <v>8</v>
      </c>
    </row>
    <row r="22" spans="2:16" ht="15" customHeight="1" x14ac:dyDescent="0.25">
      <c r="B22" s="365"/>
      <c r="C22" s="366"/>
      <c r="D22" s="351" t="s">
        <v>747</v>
      </c>
      <c r="E22" s="352"/>
      <c r="F22" s="190" t="s">
        <v>2416</v>
      </c>
      <c r="G22" s="355">
        <v>4100107925</v>
      </c>
      <c r="H22" s="354"/>
      <c r="I22" s="353" t="s">
        <v>1457</v>
      </c>
      <c r="J22" s="354"/>
      <c r="K22" s="355" t="s">
        <v>25</v>
      </c>
      <c r="L22" s="352"/>
      <c r="M22" s="27" t="s">
        <v>387</v>
      </c>
      <c r="N22" s="24"/>
      <c r="O22" s="84"/>
      <c r="P22" s="109">
        <v>5</v>
      </c>
    </row>
    <row r="23" spans="2:16" ht="15" customHeight="1" x14ac:dyDescent="0.25">
      <c r="B23" s="375">
        <v>5</v>
      </c>
      <c r="C23" s="376"/>
      <c r="D23" s="351" t="s">
        <v>747</v>
      </c>
      <c r="E23" s="352"/>
      <c r="F23" s="190" t="s">
        <v>2416</v>
      </c>
      <c r="G23" s="355">
        <v>4100107935</v>
      </c>
      <c r="H23" s="354"/>
      <c r="I23" s="353" t="s">
        <v>1937</v>
      </c>
      <c r="J23" s="354"/>
      <c r="K23" s="355" t="s">
        <v>25</v>
      </c>
      <c r="L23" s="352"/>
      <c r="M23" s="27" t="s">
        <v>387</v>
      </c>
      <c r="N23" s="24"/>
      <c r="O23" s="81">
        <v>9.14</v>
      </c>
      <c r="P23" s="109">
        <v>15</v>
      </c>
    </row>
    <row r="24" spans="2:16" ht="15" customHeight="1" x14ac:dyDescent="0.25">
      <c r="B24" s="375">
        <v>6</v>
      </c>
      <c r="C24" s="376"/>
      <c r="D24" s="351" t="s">
        <v>2091</v>
      </c>
      <c r="E24" s="352"/>
      <c r="F24" s="190" t="s">
        <v>2416</v>
      </c>
      <c r="G24" s="355">
        <v>4100107927</v>
      </c>
      <c r="H24" s="354"/>
      <c r="I24" s="353" t="s">
        <v>2093</v>
      </c>
      <c r="J24" s="354"/>
      <c r="K24" s="355" t="s">
        <v>25</v>
      </c>
      <c r="L24" s="352"/>
      <c r="M24" s="27" t="s">
        <v>2191</v>
      </c>
      <c r="N24" s="24"/>
      <c r="O24" s="81">
        <v>7.2</v>
      </c>
      <c r="P24" s="109">
        <v>14</v>
      </c>
    </row>
    <row r="25" spans="2:16" ht="15" customHeight="1" x14ac:dyDescent="0.25">
      <c r="B25" s="375">
        <v>7</v>
      </c>
      <c r="C25" s="376"/>
      <c r="D25" s="351" t="s">
        <v>2091</v>
      </c>
      <c r="E25" s="352"/>
      <c r="F25" s="190" t="s">
        <v>2416</v>
      </c>
      <c r="G25" s="355">
        <v>4100107927</v>
      </c>
      <c r="H25" s="354"/>
      <c r="I25" s="353" t="s">
        <v>2093</v>
      </c>
      <c r="J25" s="354"/>
      <c r="K25" s="355" t="s">
        <v>25</v>
      </c>
      <c r="L25" s="352"/>
      <c r="M25" s="27" t="s">
        <v>2191</v>
      </c>
      <c r="N25" s="24"/>
      <c r="O25" s="81">
        <v>7.2</v>
      </c>
      <c r="P25" s="109">
        <v>14</v>
      </c>
    </row>
    <row r="26" spans="2:16" ht="15" customHeight="1" x14ac:dyDescent="0.25">
      <c r="B26" s="378">
        <v>8</v>
      </c>
      <c r="C26" s="379"/>
      <c r="D26" s="351" t="s">
        <v>2091</v>
      </c>
      <c r="E26" s="352"/>
      <c r="F26" s="190" t="s">
        <v>2416</v>
      </c>
      <c r="G26" s="355">
        <v>4100107927</v>
      </c>
      <c r="H26" s="354"/>
      <c r="I26" s="353" t="s">
        <v>2093</v>
      </c>
      <c r="J26" s="354"/>
      <c r="K26" s="355" t="s">
        <v>25</v>
      </c>
      <c r="L26" s="352"/>
      <c r="M26" s="27" t="s">
        <v>2191</v>
      </c>
      <c r="N26" s="24"/>
      <c r="O26" s="82">
        <v>7.2</v>
      </c>
      <c r="P26" s="109">
        <v>14</v>
      </c>
    </row>
    <row r="27" spans="2:16" ht="15" customHeight="1" x14ac:dyDescent="0.25">
      <c r="B27" s="378">
        <v>9</v>
      </c>
      <c r="C27" s="379"/>
      <c r="D27" s="351" t="s">
        <v>2091</v>
      </c>
      <c r="E27" s="352"/>
      <c r="F27" s="190" t="s">
        <v>2416</v>
      </c>
      <c r="G27" s="355">
        <v>4100107927</v>
      </c>
      <c r="H27" s="354"/>
      <c r="I27" s="353" t="s">
        <v>2093</v>
      </c>
      <c r="J27" s="354"/>
      <c r="K27" s="355" t="s">
        <v>25</v>
      </c>
      <c r="L27" s="352"/>
      <c r="M27" s="27" t="s">
        <v>2191</v>
      </c>
      <c r="N27" s="24"/>
      <c r="O27" s="82">
        <v>9.18</v>
      </c>
      <c r="P27" s="109">
        <v>14</v>
      </c>
    </row>
    <row r="28" spans="2:16" ht="15" customHeight="1" x14ac:dyDescent="0.25">
      <c r="B28" s="76"/>
      <c r="C28" s="69"/>
      <c r="D28" s="351" t="s">
        <v>2091</v>
      </c>
      <c r="E28" s="352"/>
      <c r="F28" s="190" t="s">
        <v>2416</v>
      </c>
      <c r="G28" s="355">
        <v>4100107924</v>
      </c>
      <c r="H28" s="354"/>
      <c r="I28" s="353" t="s">
        <v>2412</v>
      </c>
      <c r="J28" s="354"/>
      <c r="K28" s="355" t="s">
        <v>25</v>
      </c>
      <c r="L28" s="352"/>
      <c r="M28" s="27" t="s">
        <v>2413</v>
      </c>
      <c r="N28" s="24"/>
      <c r="O28" s="84"/>
      <c r="P28" s="109">
        <v>4</v>
      </c>
    </row>
    <row r="29" spans="2:16" ht="15" customHeight="1" x14ac:dyDescent="0.25">
      <c r="B29" s="365">
        <v>10</v>
      </c>
      <c r="C29" s="366"/>
      <c r="D29" s="351" t="s">
        <v>2091</v>
      </c>
      <c r="E29" s="352"/>
      <c r="F29" s="190" t="s">
        <v>2416</v>
      </c>
      <c r="G29" s="355">
        <v>4100107924</v>
      </c>
      <c r="H29" s="354"/>
      <c r="I29" s="353" t="s">
        <v>2412</v>
      </c>
      <c r="J29" s="354"/>
      <c r="K29" s="355" t="s">
        <v>25</v>
      </c>
      <c r="L29" s="352"/>
      <c r="M29" s="27" t="s">
        <v>2413</v>
      </c>
      <c r="N29" s="24"/>
      <c r="O29" s="84">
        <v>9.18</v>
      </c>
      <c r="P29" s="109">
        <v>18</v>
      </c>
    </row>
    <row r="30" spans="2:16" ht="15" x14ac:dyDescent="0.25">
      <c r="B30" s="365"/>
      <c r="C30" s="366"/>
      <c r="D30" s="367"/>
      <c r="E30" s="368"/>
      <c r="F30" s="122"/>
      <c r="G30" s="369"/>
      <c r="H30" s="370"/>
      <c r="I30" s="391"/>
      <c r="J30" s="370"/>
      <c r="K30" s="369"/>
      <c r="L30" s="368"/>
      <c r="M30" s="7"/>
      <c r="N30" s="11"/>
      <c r="O30" s="84"/>
      <c r="P30" s="60"/>
    </row>
    <row r="31" spans="2:16" ht="15" x14ac:dyDescent="0.25">
      <c r="B31" s="20"/>
      <c r="C31" s="45"/>
      <c r="D31" s="168"/>
      <c r="E31" s="41"/>
      <c r="F31" s="41"/>
      <c r="G31" s="41"/>
      <c r="H31" s="41"/>
      <c r="I31" s="41"/>
      <c r="K31" s="20"/>
      <c r="L31" s="45"/>
      <c r="M31" s="1"/>
      <c r="N31" s="1"/>
      <c r="O31" s="169">
        <f>SUM(O18:O29)</f>
        <v>86.44</v>
      </c>
    </row>
    <row r="32" spans="2:16" ht="15.75" x14ac:dyDescent="0.25"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79"/>
      <c r="O32" s="75"/>
      <c r="P32" s="73">
        <f>SUM(P18:P30)</f>
        <v>142</v>
      </c>
    </row>
    <row r="33" spans="2:15" ht="15" x14ac:dyDescent="0.25"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2:15" ht="15" customHeight="1" x14ac:dyDescent="0.25">
      <c r="B34" s="1"/>
      <c r="C34" s="1"/>
      <c r="D34" s="1" t="s">
        <v>49</v>
      </c>
      <c r="E34" s="23"/>
      <c r="F34" s="1" t="s">
        <v>2420</v>
      </c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 t="s">
        <v>2421</v>
      </c>
      <c r="E35" s="23"/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 t="s">
        <v>937</v>
      </c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 t="s">
        <v>2419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 t="s">
        <v>1324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73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D28:E28"/>
    <mergeCell ref="G28:H28"/>
    <mergeCell ref="I28:J28"/>
    <mergeCell ref="K28:L28"/>
    <mergeCell ref="B30:C30"/>
    <mergeCell ref="D30:E30"/>
    <mergeCell ref="G30:H30"/>
    <mergeCell ref="I30:J30"/>
    <mergeCell ref="K30:L30"/>
    <mergeCell ref="K29:L29"/>
    <mergeCell ref="B27:C27"/>
    <mergeCell ref="D27:E27"/>
    <mergeCell ref="G27:H27"/>
    <mergeCell ref="I27:J27"/>
    <mergeCell ref="K27:L27"/>
    <mergeCell ref="B32:M32"/>
    <mergeCell ref="B29:C29"/>
    <mergeCell ref="D29:E29"/>
    <mergeCell ref="G29:H29"/>
    <mergeCell ref="I29:J29"/>
  </mergeCells>
  <hyperlinks>
    <hyperlink ref="N4" r:id="rId1" xr:uid="{00000000-0004-0000-6C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B1:P338"/>
  <sheetViews>
    <sheetView topLeftCell="A15" workbookViewId="0">
      <selection activeCell="D46" sqref="D4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240140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SUM(O18:O38)+10.06</f>
        <v>167.10000000000002</v>
      </c>
      <c r="P17" s="60"/>
    </row>
    <row r="18" spans="2:16" ht="15" customHeight="1" x14ac:dyDescent="0.25">
      <c r="B18" s="375">
        <v>1</v>
      </c>
      <c r="C18" s="376"/>
      <c r="D18" s="351" t="s">
        <v>747</v>
      </c>
      <c r="E18" s="352"/>
      <c r="F18" s="190" t="s">
        <v>2417</v>
      </c>
      <c r="G18" s="355">
        <v>4100107960</v>
      </c>
      <c r="H18" s="354"/>
      <c r="I18" s="353" t="s">
        <v>1457</v>
      </c>
      <c r="J18" s="354"/>
      <c r="K18" s="355" t="s">
        <v>53</v>
      </c>
      <c r="L18" s="352"/>
      <c r="M18" s="27" t="s">
        <v>387</v>
      </c>
      <c r="N18" s="24"/>
      <c r="O18" s="81">
        <v>10.1</v>
      </c>
      <c r="P18" s="109">
        <v>16</v>
      </c>
    </row>
    <row r="19" spans="2:16" ht="15" customHeight="1" x14ac:dyDescent="0.25">
      <c r="B19" s="375">
        <v>2</v>
      </c>
      <c r="C19" s="376"/>
      <c r="D19" s="351" t="s">
        <v>747</v>
      </c>
      <c r="E19" s="352"/>
      <c r="F19" s="190" t="s">
        <v>2417</v>
      </c>
      <c r="G19" s="355">
        <v>4100107960</v>
      </c>
      <c r="H19" s="354"/>
      <c r="I19" s="353" t="s">
        <v>1457</v>
      </c>
      <c r="J19" s="354"/>
      <c r="K19" s="355" t="s">
        <v>53</v>
      </c>
      <c r="L19" s="352"/>
      <c r="M19" s="27" t="s">
        <v>387</v>
      </c>
      <c r="N19" s="24"/>
      <c r="O19" s="81">
        <v>10.1</v>
      </c>
      <c r="P19" s="109">
        <v>16</v>
      </c>
    </row>
    <row r="20" spans="2:16" ht="15" customHeight="1" x14ac:dyDescent="0.25">
      <c r="B20" s="375">
        <v>3</v>
      </c>
      <c r="C20" s="376"/>
      <c r="D20" s="351" t="s">
        <v>747</v>
      </c>
      <c r="E20" s="352"/>
      <c r="F20" s="190" t="s">
        <v>2417</v>
      </c>
      <c r="G20" s="355">
        <v>4100107960</v>
      </c>
      <c r="H20" s="354"/>
      <c r="I20" s="353" t="s">
        <v>1457</v>
      </c>
      <c r="J20" s="354"/>
      <c r="K20" s="355" t="s">
        <v>53</v>
      </c>
      <c r="L20" s="352"/>
      <c r="M20" s="27" t="s">
        <v>387</v>
      </c>
      <c r="N20" s="24"/>
      <c r="O20" s="81">
        <v>9.5</v>
      </c>
      <c r="P20" s="109">
        <v>15</v>
      </c>
    </row>
    <row r="21" spans="2:16" ht="15" customHeight="1" x14ac:dyDescent="0.25">
      <c r="B21" s="375">
        <v>4</v>
      </c>
      <c r="C21" s="376"/>
      <c r="D21" s="351" t="s">
        <v>747</v>
      </c>
      <c r="E21" s="352"/>
      <c r="F21" s="190" t="s">
        <v>2417</v>
      </c>
      <c r="G21" s="355">
        <v>4100107960</v>
      </c>
      <c r="H21" s="354"/>
      <c r="I21" s="353" t="s">
        <v>1457</v>
      </c>
      <c r="J21" s="354"/>
      <c r="K21" s="355" t="s">
        <v>53</v>
      </c>
      <c r="L21" s="352"/>
      <c r="M21" s="27" t="s">
        <v>387</v>
      </c>
      <c r="N21" s="24"/>
      <c r="O21" s="81">
        <v>9.5</v>
      </c>
      <c r="P21" s="109">
        <v>15</v>
      </c>
    </row>
    <row r="22" spans="2:16" ht="15" customHeight="1" x14ac:dyDescent="0.25">
      <c r="B22" s="378">
        <v>5</v>
      </c>
      <c r="C22" s="379"/>
      <c r="D22" s="351" t="s">
        <v>747</v>
      </c>
      <c r="E22" s="352"/>
      <c r="F22" s="190" t="s">
        <v>2417</v>
      </c>
      <c r="G22" s="355">
        <v>4100107960</v>
      </c>
      <c r="H22" s="354"/>
      <c r="I22" s="353" t="s">
        <v>1457</v>
      </c>
      <c r="J22" s="354"/>
      <c r="K22" s="355" t="s">
        <v>53</v>
      </c>
      <c r="L22" s="352"/>
      <c r="M22" s="27" t="s">
        <v>387</v>
      </c>
      <c r="N22" s="24"/>
      <c r="O22" s="82">
        <v>9.5</v>
      </c>
      <c r="P22" s="109">
        <v>15</v>
      </c>
    </row>
    <row r="23" spans="2:16" ht="15" customHeight="1" x14ac:dyDescent="0.25">
      <c r="B23" s="378">
        <v>6</v>
      </c>
      <c r="C23" s="379"/>
      <c r="D23" s="351" t="s">
        <v>747</v>
      </c>
      <c r="E23" s="352"/>
      <c r="F23" s="190" t="s">
        <v>2418</v>
      </c>
      <c r="G23" s="355">
        <v>4100107956</v>
      </c>
      <c r="H23" s="354"/>
      <c r="I23" s="353" t="s">
        <v>1457</v>
      </c>
      <c r="J23" s="354"/>
      <c r="K23" s="355" t="s">
        <v>2141</v>
      </c>
      <c r="L23" s="352"/>
      <c r="M23" s="27" t="s">
        <v>387</v>
      </c>
      <c r="N23" s="24"/>
      <c r="O23" s="82">
        <v>9.5</v>
      </c>
      <c r="P23" s="109">
        <v>6</v>
      </c>
    </row>
    <row r="24" spans="2:16" ht="15" customHeight="1" x14ac:dyDescent="0.25">
      <c r="B24" s="416"/>
      <c r="C24" s="417"/>
      <c r="D24" s="351" t="s">
        <v>747</v>
      </c>
      <c r="E24" s="352"/>
      <c r="F24" s="190" t="s">
        <v>2417</v>
      </c>
      <c r="G24" s="355">
        <v>4100107961</v>
      </c>
      <c r="H24" s="354"/>
      <c r="I24" s="353" t="s">
        <v>1457</v>
      </c>
      <c r="J24" s="354"/>
      <c r="K24" s="355" t="s">
        <v>2371</v>
      </c>
      <c r="L24" s="352"/>
      <c r="M24" s="27" t="s">
        <v>387</v>
      </c>
      <c r="N24" s="24"/>
      <c r="O24" s="83"/>
      <c r="P24" s="109">
        <v>2</v>
      </c>
    </row>
    <row r="25" spans="2:16" ht="15" customHeight="1" x14ac:dyDescent="0.25">
      <c r="B25" s="365"/>
      <c r="C25" s="366"/>
      <c r="D25" s="351" t="s">
        <v>747</v>
      </c>
      <c r="E25" s="352"/>
      <c r="F25" s="190" t="s">
        <v>2418</v>
      </c>
      <c r="G25" s="355">
        <v>4100107957</v>
      </c>
      <c r="H25" s="354"/>
      <c r="I25" s="353" t="s">
        <v>1937</v>
      </c>
      <c r="J25" s="354"/>
      <c r="K25" s="355" t="s">
        <v>2141</v>
      </c>
      <c r="L25" s="352"/>
      <c r="M25" s="27" t="s">
        <v>2415</v>
      </c>
      <c r="N25" s="24"/>
      <c r="O25" s="84"/>
      <c r="P25" s="109">
        <v>7</v>
      </c>
    </row>
    <row r="26" spans="2:16" ht="15" customHeight="1" x14ac:dyDescent="0.25">
      <c r="B26" s="375">
        <v>7</v>
      </c>
      <c r="C26" s="376"/>
      <c r="D26" s="351" t="s">
        <v>747</v>
      </c>
      <c r="E26" s="352"/>
      <c r="F26" s="190" t="s">
        <v>2417</v>
      </c>
      <c r="G26" s="355">
        <v>4100107971</v>
      </c>
      <c r="H26" s="354"/>
      <c r="I26" s="353" t="s">
        <v>1937</v>
      </c>
      <c r="J26" s="354"/>
      <c r="K26" s="355" t="s">
        <v>53</v>
      </c>
      <c r="L26" s="352"/>
      <c r="M26" s="27" t="s">
        <v>2415</v>
      </c>
      <c r="N26" s="24"/>
      <c r="O26" s="81">
        <v>9.9</v>
      </c>
      <c r="P26" s="109">
        <v>16</v>
      </c>
    </row>
    <row r="27" spans="2:16" ht="15" customHeight="1" x14ac:dyDescent="0.25">
      <c r="B27" s="375">
        <v>8</v>
      </c>
      <c r="C27" s="376"/>
      <c r="D27" s="351" t="s">
        <v>747</v>
      </c>
      <c r="E27" s="352"/>
      <c r="F27" s="190" t="s">
        <v>2417</v>
      </c>
      <c r="G27" s="355">
        <v>4100107971</v>
      </c>
      <c r="H27" s="354"/>
      <c r="I27" s="353" t="s">
        <v>1937</v>
      </c>
      <c r="J27" s="354"/>
      <c r="K27" s="355" t="s">
        <v>53</v>
      </c>
      <c r="L27" s="352"/>
      <c r="M27" s="27" t="s">
        <v>2415</v>
      </c>
      <c r="N27" s="24"/>
      <c r="O27" s="81">
        <v>8.3800000000000008</v>
      </c>
      <c r="P27" s="109">
        <v>13</v>
      </c>
    </row>
    <row r="28" spans="2:16" ht="15" customHeight="1" x14ac:dyDescent="0.25">
      <c r="B28" s="375">
        <v>9</v>
      </c>
      <c r="C28" s="376"/>
      <c r="D28" s="351" t="s">
        <v>747</v>
      </c>
      <c r="E28" s="352"/>
      <c r="F28" s="190" t="s">
        <v>2417</v>
      </c>
      <c r="G28" s="355">
        <v>4100107971</v>
      </c>
      <c r="H28" s="354"/>
      <c r="I28" s="353" t="s">
        <v>1937</v>
      </c>
      <c r="J28" s="354"/>
      <c r="K28" s="355" t="s">
        <v>53</v>
      </c>
      <c r="L28" s="352"/>
      <c r="M28" s="27" t="s">
        <v>387</v>
      </c>
      <c r="N28" s="24"/>
      <c r="O28" s="81">
        <v>10.6</v>
      </c>
      <c r="P28" s="109">
        <v>17</v>
      </c>
    </row>
    <row r="29" spans="2:16" ht="15" customHeight="1" x14ac:dyDescent="0.25">
      <c r="B29" s="375">
        <v>10</v>
      </c>
      <c r="C29" s="376"/>
      <c r="D29" s="351" t="s">
        <v>747</v>
      </c>
      <c r="E29" s="352"/>
      <c r="F29" s="190" t="s">
        <v>2417</v>
      </c>
      <c r="G29" s="355">
        <v>4100107971</v>
      </c>
      <c r="H29" s="354"/>
      <c r="I29" s="353" t="s">
        <v>1937</v>
      </c>
      <c r="J29" s="354"/>
      <c r="K29" s="355" t="s">
        <v>53</v>
      </c>
      <c r="L29" s="352"/>
      <c r="M29" s="27" t="s">
        <v>387</v>
      </c>
      <c r="N29" s="24"/>
      <c r="O29" s="81">
        <v>10.6</v>
      </c>
      <c r="P29" s="109">
        <v>17</v>
      </c>
    </row>
    <row r="30" spans="2:16" ht="15" customHeight="1" x14ac:dyDescent="0.25">
      <c r="B30" s="375">
        <v>11</v>
      </c>
      <c r="C30" s="376"/>
      <c r="D30" s="351" t="s">
        <v>747</v>
      </c>
      <c r="E30" s="352"/>
      <c r="F30" s="190" t="s">
        <v>2417</v>
      </c>
      <c r="G30" s="355">
        <v>4100107971</v>
      </c>
      <c r="H30" s="354"/>
      <c r="I30" s="353" t="s">
        <v>1937</v>
      </c>
      <c r="J30" s="354"/>
      <c r="K30" s="355" t="s">
        <v>53</v>
      </c>
      <c r="L30" s="352"/>
      <c r="M30" s="27" t="s">
        <v>387</v>
      </c>
      <c r="N30" s="24"/>
      <c r="O30" s="81">
        <v>10.6</v>
      </c>
      <c r="P30" s="109">
        <v>17</v>
      </c>
    </row>
    <row r="31" spans="2:16" ht="15" customHeight="1" x14ac:dyDescent="0.25">
      <c r="B31" s="378">
        <v>12</v>
      </c>
      <c r="C31" s="379"/>
      <c r="D31" s="351" t="s">
        <v>747</v>
      </c>
      <c r="E31" s="352"/>
      <c r="F31" s="190" t="s">
        <v>2417</v>
      </c>
      <c r="G31" s="355">
        <v>4100107971</v>
      </c>
      <c r="H31" s="354"/>
      <c r="I31" s="353" t="s">
        <v>1937</v>
      </c>
      <c r="J31" s="354"/>
      <c r="K31" s="355" t="s">
        <v>53</v>
      </c>
      <c r="L31" s="352"/>
      <c r="M31" s="27" t="s">
        <v>387</v>
      </c>
      <c r="N31" s="24"/>
      <c r="O31" s="82">
        <v>10.72</v>
      </c>
      <c r="P31" s="109">
        <v>18</v>
      </c>
    </row>
    <row r="32" spans="2:16" ht="15" customHeight="1" x14ac:dyDescent="0.25">
      <c r="B32" s="378">
        <v>13</v>
      </c>
      <c r="C32" s="379"/>
      <c r="D32" s="351" t="s">
        <v>747</v>
      </c>
      <c r="E32" s="352"/>
      <c r="F32" s="190" t="s">
        <v>2417</v>
      </c>
      <c r="G32" s="355">
        <v>4100107971</v>
      </c>
      <c r="H32" s="354"/>
      <c r="I32" s="353" t="s">
        <v>1937</v>
      </c>
      <c r="J32" s="354"/>
      <c r="K32" s="355" t="s">
        <v>53</v>
      </c>
      <c r="L32" s="352"/>
      <c r="M32" s="27" t="s">
        <v>387</v>
      </c>
      <c r="N32" s="24"/>
      <c r="O32" s="82">
        <v>10.72</v>
      </c>
      <c r="P32" s="109">
        <v>17</v>
      </c>
    </row>
    <row r="33" spans="2:16" ht="15" customHeight="1" x14ac:dyDescent="0.25">
      <c r="B33" s="365"/>
      <c r="C33" s="366"/>
      <c r="D33" s="351" t="s">
        <v>747</v>
      </c>
      <c r="E33" s="352"/>
      <c r="F33" s="190" t="s">
        <v>2417</v>
      </c>
      <c r="G33" s="355">
        <v>4100107972</v>
      </c>
      <c r="H33" s="354"/>
      <c r="I33" s="353" t="s">
        <v>1937</v>
      </c>
      <c r="J33" s="354"/>
      <c r="K33" s="355" t="s">
        <v>2371</v>
      </c>
      <c r="L33" s="352"/>
      <c r="M33" s="27" t="s">
        <v>387</v>
      </c>
      <c r="N33" s="24"/>
      <c r="O33" s="84"/>
      <c r="P33" s="109">
        <v>1</v>
      </c>
    </row>
    <row r="34" spans="2:16" ht="15" customHeight="1" x14ac:dyDescent="0.25">
      <c r="B34" s="365">
        <v>14</v>
      </c>
      <c r="C34" s="366"/>
      <c r="D34" s="351" t="s">
        <v>747</v>
      </c>
      <c r="E34" s="352"/>
      <c r="F34" s="190" t="s">
        <v>2417</v>
      </c>
      <c r="G34" s="355">
        <v>4100107971</v>
      </c>
      <c r="H34" s="354"/>
      <c r="I34" s="353" t="s">
        <v>1937</v>
      </c>
      <c r="J34" s="354"/>
      <c r="K34" s="355" t="s">
        <v>53</v>
      </c>
      <c r="L34" s="352"/>
      <c r="M34" s="27" t="s">
        <v>387</v>
      </c>
      <c r="N34" s="24"/>
      <c r="O34" s="84">
        <v>10.72</v>
      </c>
      <c r="P34" s="109">
        <v>18</v>
      </c>
    </row>
    <row r="35" spans="2:16" ht="15" customHeight="1" x14ac:dyDescent="0.25">
      <c r="B35" s="416">
        <v>15</v>
      </c>
      <c r="C35" s="417"/>
      <c r="D35" s="351" t="s">
        <v>1461</v>
      </c>
      <c r="E35" s="352"/>
      <c r="F35" s="190" t="s">
        <v>2417</v>
      </c>
      <c r="G35" s="355">
        <v>4100107962</v>
      </c>
      <c r="H35" s="354"/>
      <c r="I35" s="353" t="s">
        <v>1462</v>
      </c>
      <c r="J35" s="354"/>
      <c r="K35" s="355" t="s">
        <v>53</v>
      </c>
      <c r="L35" s="352"/>
      <c r="M35" s="27" t="s">
        <v>2191</v>
      </c>
      <c r="N35" s="24"/>
      <c r="O35" s="83">
        <v>8.02</v>
      </c>
      <c r="P35" s="109">
        <v>10</v>
      </c>
    </row>
    <row r="36" spans="2:16" ht="15" customHeight="1" x14ac:dyDescent="0.25">
      <c r="B36" s="378">
        <v>16</v>
      </c>
      <c r="C36" s="379"/>
      <c r="D36" s="351" t="s">
        <v>2091</v>
      </c>
      <c r="E36" s="352"/>
      <c r="F36" s="190" t="s">
        <v>2417</v>
      </c>
      <c r="G36" s="355">
        <v>4100107963</v>
      </c>
      <c r="H36" s="354"/>
      <c r="I36" s="353" t="s">
        <v>2093</v>
      </c>
      <c r="J36" s="354"/>
      <c r="K36" s="355" t="s">
        <v>53</v>
      </c>
      <c r="L36" s="352"/>
      <c r="M36" s="27" t="s">
        <v>2191</v>
      </c>
      <c r="N36" s="24"/>
      <c r="O36" s="82">
        <v>8.58</v>
      </c>
      <c r="P36" s="109">
        <v>11</v>
      </c>
    </row>
    <row r="37" spans="2:16" ht="15" customHeight="1" x14ac:dyDescent="0.25">
      <c r="B37" s="416"/>
      <c r="C37" s="417"/>
      <c r="D37" s="351" t="s">
        <v>2091</v>
      </c>
      <c r="E37" s="352"/>
      <c r="F37" s="190" t="s">
        <v>2417</v>
      </c>
      <c r="G37" s="355">
        <v>4100107959</v>
      </c>
      <c r="H37" s="354"/>
      <c r="I37" s="353" t="s">
        <v>2412</v>
      </c>
      <c r="J37" s="354"/>
      <c r="K37" s="355" t="s">
        <v>253</v>
      </c>
      <c r="L37" s="352"/>
      <c r="M37" s="27" t="s">
        <v>2413</v>
      </c>
      <c r="N37" s="24"/>
      <c r="O37" s="83"/>
      <c r="P37" s="109">
        <v>2</v>
      </c>
    </row>
    <row r="38" spans="2:16" ht="15" customHeight="1" x14ac:dyDescent="0.25">
      <c r="B38" s="365"/>
      <c r="C38" s="366"/>
      <c r="D38" s="351" t="s">
        <v>2091</v>
      </c>
      <c r="E38" s="352"/>
      <c r="F38" s="190" t="s">
        <v>2417</v>
      </c>
      <c r="G38" s="355">
        <v>4100107958</v>
      </c>
      <c r="H38" s="354"/>
      <c r="I38" s="353" t="s">
        <v>2412</v>
      </c>
      <c r="J38" s="354"/>
      <c r="K38" s="355" t="s">
        <v>90</v>
      </c>
      <c r="L38" s="352"/>
      <c r="M38" s="27" t="s">
        <v>2413</v>
      </c>
      <c r="N38" s="24"/>
      <c r="O38" s="84"/>
      <c r="P38" s="109">
        <v>4</v>
      </c>
    </row>
    <row r="39" spans="2:16" ht="15" x14ac:dyDescent="0.25">
      <c r="B39" s="365"/>
      <c r="C39" s="366"/>
      <c r="D39" s="367"/>
      <c r="E39" s="368"/>
      <c r="F39" s="122"/>
      <c r="G39" s="369"/>
      <c r="H39" s="370"/>
      <c r="I39" s="391"/>
      <c r="J39" s="370"/>
      <c r="K39" s="369"/>
      <c r="L39" s="368"/>
      <c r="M39" s="7"/>
      <c r="N39" s="11"/>
      <c r="O39" s="84"/>
      <c r="P39" s="60"/>
    </row>
    <row r="40" spans="2:16" ht="15" x14ac:dyDescent="0.25">
      <c r="B40" s="20"/>
      <c r="C40" s="45"/>
      <c r="D40" s="168"/>
      <c r="E40" s="41"/>
      <c r="F40" s="41"/>
      <c r="G40" s="41"/>
      <c r="H40" s="41"/>
      <c r="I40" s="41"/>
      <c r="K40" s="20"/>
      <c r="L40" s="45"/>
      <c r="M40" s="1"/>
      <c r="N40" s="1"/>
      <c r="O40" s="169">
        <f>SUM(O18:O38)</f>
        <v>157.04000000000002</v>
      </c>
    </row>
    <row r="41" spans="2:16" ht="15.75" x14ac:dyDescent="0.25">
      <c r="B41" s="356" t="s">
        <v>29</v>
      </c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79"/>
      <c r="O41" s="75"/>
      <c r="P41" s="73">
        <f>SUM(P18:P39)</f>
        <v>253</v>
      </c>
    </row>
    <row r="42" spans="2:16" ht="15" x14ac:dyDescent="0.25">
      <c r="B42" s="20"/>
      <c r="C42" s="45"/>
      <c r="D42" s="20"/>
      <c r="E42" s="45"/>
      <c r="F42" s="45"/>
      <c r="G42" s="20"/>
      <c r="I42" s="3"/>
      <c r="K42" s="20"/>
      <c r="L42" s="45"/>
      <c r="M42" s="1"/>
      <c r="N42" s="1"/>
      <c r="O42" s="86"/>
    </row>
    <row r="43" spans="2:16" ht="15" customHeight="1" x14ac:dyDescent="0.25">
      <c r="B43" s="1"/>
      <c r="C43" s="1"/>
      <c r="D43" s="1" t="s">
        <v>49</v>
      </c>
      <c r="E43" s="23"/>
      <c r="F43" s="1" t="s">
        <v>2425</v>
      </c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 t="s">
        <v>2426</v>
      </c>
      <c r="E44" s="23"/>
      <c r="F44" s="23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 t="s">
        <v>1521</v>
      </c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 t="s">
        <v>2220</v>
      </c>
      <c r="E46" s="23"/>
      <c r="F46" s="23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 t="s">
        <v>203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322" ht="8.25" customHeight="1" x14ac:dyDescent="0.2"/>
    <row r="324" ht="8.25" customHeight="1" x14ac:dyDescent="0.2"/>
    <row r="326" ht="9" customHeight="1" x14ac:dyDescent="0.2"/>
    <row r="328" ht="7.5" customHeight="1" x14ac:dyDescent="0.2"/>
    <row r="330" ht="6.75" customHeight="1" x14ac:dyDescent="0.2"/>
    <row r="332" ht="7.5" customHeight="1" x14ac:dyDescent="0.2"/>
    <row r="334" ht="9" customHeight="1" x14ac:dyDescent="0.2"/>
    <row r="336" ht="7.5" customHeight="1" x14ac:dyDescent="0.2"/>
    <row r="338" ht="8.25" customHeight="1" x14ac:dyDescent="0.2"/>
  </sheetData>
  <mergeCells count="119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9:C39"/>
    <mergeCell ref="D39:E39"/>
    <mergeCell ref="G39:H39"/>
    <mergeCell ref="I39:J39"/>
    <mergeCell ref="K39:L39"/>
    <mergeCell ref="B41:M41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</mergeCells>
  <hyperlinks>
    <hyperlink ref="N4" r:id="rId1" xr:uid="{00000000-0004-0000-6D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323"/>
  <sheetViews>
    <sheetView topLeftCell="A10" workbookViewId="0">
      <selection activeCell="D38" sqref="D3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240139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SUM(O18:O28)+9.06</f>
        <v>106.54</v>
      </c>
      <c r="P17" s="60"/>
    </row>
    <row r="18" spans="1:16" ht="15" x14ac:dyDescent="0.25">
      <c r="A18" s="1"/>
      <c r="B18" s="375">
        <v>1</v>
      </c>
      <c r="C18" s="376"/>
      <c r="D18" s="367" t="s">
        <v>747</v>
      </c>
      <c r="E18" s="368"/>
      <c r="F18" s="124" t="s">
        <v>2414</v>
      </c>
      <c r="G18" s="369">
        <v>4100107945</v>
      </c>
      <c r="H18" s="370"/>
      <c r="I18" s="391" t="s">
        <v>1457</v>
      </c>
      <c r="J18" s="370"/>
      <c r="K18" s="369" t="s">
        <v>1009</v>
      </c>
      <c r="L18" s="368"/>
      <c r="M18" s="7" t="s">
        <v>387</v>
      </c>
      <c r="N18" s="8"/>
      <c r="O18" s="81">
        <v>9.5399999999999991</v>
      </c>
      <c r="P18" s="60">
        <v>15</v>
      </c>
    </row>
    <row r="19" spans="1:16" ht="15" x14ac:dyDescent="0.25">
      <c r="A19" s="1"/>
      <c r="B19" s="375">
        <v>2</v>
      </c>
      <c r="C19" s="376"/>
      <c r="D19" s="367" t="s">
        <v>747</v>
      </c>
      <c r="E19" s="368"/>
      <c r="F19" s="124" t="s">
        <v>2414</v>
      </c>
      <c r="G19" s="369">
        <v>4100107949</v>
      </c>
      <c r="H19" s="370"/>
      <c r="I19" s="391" t="s">
        <v>1937</v>
      </c>
      <c r="J19" s="370"/>
      <c r="K19" s="369" t="s">
        <v>1009</v>
      </c>
      <c r="L19" s="368"/>
      <c r="M19" s="7" t="s">
        <v>2415</v>
      </c>
      <c r="N19" s="8"/>
      <c r="O19" s="81">
        <v>8.8800000000000008</v>
      </c>
      <c r="P19" s="60">
        <v>14</v>
      </c>
    </row>
    <row r="20" spans="1:16" ht="15" x14ac:dyDescent="0.25">
      <c r="A20" s="1"/>
      <c r="B20" s="375">
        <v>3</v>
      </c>
      <c r="C20" s="376"/>
      <c r="D20" s="367" t="s">
        <v>747</v>
      </c>
      <c r="E20" s="368"/>
      <c r="F20" s="124" t="s">
        <v>2414</v>
      </c>
      <c r="G20" s="369">
        <v>4100107949</v>
      </c>
      <c r="H20" s="370"/>
      <c r="I20" s="391" t="s">
        <v>1937</v>
      </c>
      <c r="J20" s="370"/>
      <c r="K20" s="369" t="s">
        <v>1009</v>
      </c>
      <c r="L20" s="368"/>
      <c r="M20" s="7" t="s">
        <v>387</v>
      </c>
      <c r="N20" s="8"/>
      <c r="O20" s="81">
        <v>9.24</v>
      </c>
      <c r="P20" s="60">
        <v>15</v>
      </c>
    </row>
    <row r="21" spans="1:16" ht="15" x14ac:dyDescent="0.25">
      <c r="A21" s="1"/>
      <c r="B21" s="375">
        <v>4</v>
      </c>
      <c r="C21" s="376"/>
      <c r="D21" s="367" t="s">
        <v>1461</v>
      </c>
      <c r="E21" s="368"/>
      <c r="F21" s="124" t="s">
        <v>2414</v>
      </c>
      <c r="G21" s="369">
        <v>4100107946</v>
      </c>
      <c r="H21" s="370"/>
      <c r="I21" s="391" t="s">
        <v>1462</v>
      </c>
      <c r="J21" s="370"/>
      <c r="K21" s="369" t="s">
        <v>1009</v>
      </c>
      <c r="L21" s="368"/>
      <c r="M21" s="7" t="s">
        <v>2191</v>
      </c>
      <c r="N21" s="8"/>
      <c r="O21" s="81">
        <v>9.32</v>
      </c>
      <c r="P21" s="60">
        <v>12</v>
      </c>
    </row>
    <row r="22" spans="1:16" ht="15" x14ac:dyDescent="0.25">
      <c r="A22" s="1"/>
      <c r="B22" s="375">
        <v>5</v>
      </c>
      <c r="C22" s="376"/>
      <c r="D22" s="367" t="s">
        <v>1461</v>
      </c>
      <c r="E22" s="368"/>
      <c r="F22" s="124" t="s">
        <v>2414</v>
      </c>
      <c r="G22" s="369">
        <v>4100107946</v>
      </c>
      <c r="H22" s="370"/>
      <c r="I22" s="391" t="s">
        <v>1462</v>
      </c>
      <c r="J22" s="370"/>
      <c r="K22" s="369" t="s">
        <v>1009</v>
      </c>
      <c r="L22" s="368"/>
      <c r="M22" s="7" t="s">
        <v>2191</v>
      </c>
      <c r="N22" s="8"/>
      <c r="O22" s="81">
        <v>8.66</v>
      </c>
      <c r="P22" s="60">
        <v>11</v>
      </c>
    </row>
    <row r="23" spans="1:16" ht="15" x14ac:dyDescent="0.25">
      <c r="A23" s="1"/>
      <c r="B23" s="375">
        <v>6</v>
      </c>
      <c r="C23" s="376"/>
      <c r="D23" s="367" t="s">
        <v>2091</v>
      </c>
      <c r="E23" s="368"/>
      <c r="F23" s="124" t="s">
        <v>2414</v>
      </c>
      <c r="G23" s="369">
        <v>4100107944</v>
      </c>
      <c r="H23" s="370"/>
      <c r="I23" s="391" t="s">
        <v>2412</v>
      </c>
      <c r="J23" s="370"/>
      <c r="K23" s="369" t="s">
        <v>1009</v>
      </c>
      <c r="L23" s="368"/>
      <c r="M23" s="7" t="s">
        <v>2413</v>
      </c>
      <c r="N23" s="8"/>
      <c r="O23" s="81">
        <v>8.84</v>
      </c>
      <c r="P23" s="60">
        <v>17</v>
      </c>
    </row>
    <row r="24" spans="1:16" ht="15" x14ac:dyDescent="0.25">
      <c r="A24" s="1"/>
      <c r="B24" s="375">
        <v>7</v>
      </c>
      <c r="C24" s="376"/>
      <c r="D24" s="367" t="s">
        <v>2091</v>
      </c>
      <c r="E24" s="368"/>
      <c r="F24" s="124" t="s">
        <v>2414</v>
      </c>
      <c r="G24" s="369">
        <v>4100107944</v>
      </c>
      <c r="H24" s="370"/>
      <c r="I24" s="391" t="s">
        <v>2412</v>
      </c>
      <c r="J24" s="370"/>
      <c r="K24" s="369" t="s">
        <v>1009</v>
      </c>
      <c r="L24" s="368"/>
      <c r="M24" s="7" t="s">
        <v>2413</v>
      </c>
      <c r="N24" s="8"/>
      <c r="O24" s="81">
        <v>8.84</v>
      </c>
      <c r="P24" s="60">
        <v>17</v>
      </c>
    </row>
    <row r="25" spans="1:16" ht="15" x14ac:dyDescent="0.25">
      <c r="A25" s="1"/>
      <c r="B25" s="375">
        <v>8</v>
      </c>
      <c r="C25" s="376"/>
      <c r="D25" s="367" t="s">
        <v>2091</v>
      </c>
      <c r="E25" s="368"/>
      <c r="F25" s="124" t="s">
        <v>2414</v>
      </c>
      <c r="G25" s="369">
        <v>4100107944</v>
      </c>
      <c r="H25" s="370"/>
      <c r="I25" s="391" t="s">
        <v>2412</v>
      </c>
      <c r="J25" s="370"/>
      <c r="K25" s="369" t="s">
        <v>1009</v>
      </c>
      <c r="L25" s="368"/>
      <c r="M25" s="7" t="s">
        <v>2413</v>
      </c>
      <c r="N25" s="8"/>
      <c r="O25" s="81">
        <v>8.84</v>
      </c>
      <c r="P25" s="60">
        <v>17</v>
      </c>
    </row>
    <row r="26" spans="1:16" ht="15" x14ac:dyDescent="0.25">
      <c r="A26" s="1"/>
      <c r="B26" s="375">
        <v>9</v>
      </c>
      <c r="C26" s="376"/>
      <c r="D26" s="367" t="s">
        <v>2091</v>
      </c>
      <c r="E26" s="368"/>
      <c r="F26" s="124" t="s">
        <v>2414</v>
      </c>
      <c r="G26" s="369">
        <v>4100107944</v>
      </c>
      <c r="H26" s="370"/>
      <c r="I26" s="391" t="s">
        <v>2412</v>
      </c>
      <c r="J26" s="370"/>
      <c r="K26" s="369" t="s">
        <v>1009</v>
      </c>
      <c r="L26" s="368"/>
      <c r="M26" s="7" t="s">
        <v>2413</v>
      </c>
      <c r="N26" s="8"/>
      <c r="O26" s="81">
        <v>8.84</v>
      </c>
      <c r="P26" s="60">
        <v>17</v>
      </c>
    </row>
    <row r="27" spans="1:16" ht="15" x14ac:dyDescent="0.25">
      <c r="A27" s="1"/>
      <c r="B27" s="378">
        <v>10</v>
      </c>
      <c r="C27" s="379"/>
      <c r="D27" s="367" t="s">
        <v>2091</v>
      </c>
      <c r="E27" s="368"/>
      <c r="F27" s="124" t="s">
        <v>2414</v>
      </c>
      <c r="G27" s="369">
        <v>4100107944</v>
      </c>
      <c r="H27" s="370"/>
      <c r="I27" s="391" t="s">
        <v>2412</v>
      </c>
      <c r="J27" s="370"/>
      <c r="K27" s="369" t="s">
        <v>1009</v>
      </c>
      <c r="L27" s="368"/>
      <c r="M27" s="7" t="s">
        <v>2413</v>
      </c>
      <c r="N27" s="8"/>
      <c r="O27" s="82">
        <v>8.24</v>
      </c>
      <c r="P27" s="60">
        <v>16</v>
      </c>
    </row>
    <row r="28" spans="1:16" ht="15" x14ac:dyDescent="0.25">
      <c r="A28" s="1"/>
      <c r="B28" s="375">
        <v>11</v>
      </c>
      <c r="C28" s="376"/>
      <c r="D28" s="367" t="s">
        <v>2091</v>
      </c>
      <c r="E28" s="368"/>
      <c r="F28" s="124" t="s">
        <v>2414</v>
      </c>
      <c r="G28" s="369">
        <v>4100107944</v>
      </c>
      <c r="H28" s="370"/>
      <c r="I28" s="391" t="s">
        <v>2412</v>
      </c>
      <c r="J28" s="370"/>
      <c r="K28" s="369" t="s">
        <v>1009</v>
      </c>
      <c r="L28" s="368"/>
      <c r="M28" s="7" t="s">
        <v>2413</v>
      </c>
      <c r="N28" s="8"/>
      <c r="O28" s="81">
        <v>8.24</v>
      </c>
      <c r="P28" s="60">
        <v>16</v>
      </c>
    </row>
    <row r="29" spans="1:16" ht="15" x14ac:dyDescent="0.25">
      <c r="A29" s="1"/>
      <c r="B29" s="76"/>
      <c r="C29" s="65"/>
      <c r="D29" s="50"/>
      <c r="E29" s="61"/>
      <c r="F29" s="61"/>
      <c r="G29" s="50"/>
      <c r="H29" s="62"/>
      <c r="I29" s="63"/>
      <c r="J29" s="62"/>
      <c r="K29" s="50"/>
      <c r="L29" s="61"/>
      <c r="M29" s="8"/>
      <c r="N29" s="8"/>
      <c r="O29" s="162"/>
      <c r="P29" s="60"/>
    </row>
    <row r="30" spans="1:16" ht="15" x14ac:dyDescent="0.25">
      <c r="A30" s="1"/>
      <c r="B30" s="76"/>
      <c r="C30" s="65"/>
      <c r="D30" s="392"/>
      <c r="E30" s="393"/>
      <c r="F30" s="393"/>
      <c r="G30" s="393"/>
      <c r="H30" s="393"/>
      <c r="I30" s="393"/>
      <c r="J30" s="62"/>
      <c r="K30" s="50"/>
      <c r="L30" s="61"/>
      <c r="M30" s="8"/>
      <c r="N30" s="8"/>
      <c r="O30" s="139">
        <f>SUM(O18:O28)</f>
        <v>97.48</v>
      </c>
      <c r="P30" s="60"/>
    </row>
    <row r="31" spans="1:16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79"/>
      <c r="O31" s="75"/>
      <c r="P31" s="73">
        <f>SUM(P18:P29)</f>
        <v>167</v>
      </c>
    </row>
    <row r="32" spans="1:16" ht="15" x14ac:dyDescent="0.25">
      <c r="A32" s="1"/>
      <c r="B32" s="20"/>
      <c r="C32" s="45"/>
      <c r="D32" s="20"/>
      <c r="E32" s="45"/>
      <c r="F32" s="45"/>
      <c r="G32" s="20"/>
      <c r="I32" s="3"/>
      <c r="K32" s="20"/>
      <c r="L32" s="45"/>
      <c r="M32" s="1"/>
      <c r="N32" s="1"/>
      <c r="O32" s="86"/>
    </row>
    <row r="33" spans="1:15" ht="3.75" customHeight="1" x14ac:dyDescent="0.25">
      <c r="A33" s="1"/>
      <c r="B33" s="1"/>
      <c r="C33" s="1"/>
      <c r="D33" s="17"/>
      <c r="E33" s="20"/>
      <c r="F33" s="20"/>
      <c r="G33" s="20"/>
      <c r="H33" s="3"/>
      <c r="I33" s="3"/>
      <c r="J33" s="1"/>
      <c r="K33" s="1"/>
      <c r="L33" s="1"/>
      <c r="M33" s="1"/>
      <c r="N33" s="1"/>
      <c r="O33" s="1"/>
    </row>
    <row r="34" spans="1:15" ht="15" customHeight="1" x14ac:dyDescent="0.25">
      <c r="A34" s="1"/>
      <c r="B34" s="1"/>
      <c r="C34" s="1"/>
      <c r="D34" s="1" t="s">
        <v>49</v>
      </c>
      <c r="E34" s="23"/>
      <c r="F34" s="1" t="s">
        <v>2422</v>
      </c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2423</v>
      </c>
      <c r="E35" s="23"/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1322</v>
      </c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2424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 t="s">
        <v>1324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67"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  <mergeCell ref="D30:I30"/>
    <mergeCell ref="B31:M31"/>
    <mergeCell ref="B17:C17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</mergeCells>
  <hyperlinks>
    <hyperlink ref="N4" r:id="rId1" xr:uid="{00000000-0004-0000-6E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B1:P320"/>
  <sheetViews>
    <sheetView workbookViewId="0">
      <selection activeCell="P15" sqref="P1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2402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240133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2403</v>
      </c>
      <c r="G18" s="355">
        <v>4100103722</v>
      </c>
      <c r="H18" s="354"/>
      <c r="I18" s="353" t="s">
        <v>2404</v>
      </c>
      <c r="J18" s="354"/>
      <c r="K18" s="355" t="s">
        <v>53</v>
      </c>
      <c r="L18" s="352"/>
      <c r="M18" s="27" t="s">
        <v>415</v>
      </c>
      <c r="N18" s="24">
        <v>85</v>
      </c>
      <c r="O18" s="82">
        <v>2.2999999999999998</v>
      </c>
      <c r="P18" s="109">
        <v>3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2403</v>
      </c>
      <c r="G19" s="355">
        <v>4100103722</v>
      </c>
      <c r="H19" s="354"/>
      <c r="I19" s="353" t="s">
        <v>2404</v>
      </c>
      <c r="J19" s="354"/>
      <c r="K19" s="355" t="s">
        <v>53</v>
      </c>
      <c r="L19" s="352"/>
      <c r="M19" s="27" t="s">
        <v>415</v>
      </c>
      <c r="N19" s="24">
        <v>90</v>
      </c>
      <c r="O19" s="83"/>
      <c r="P19" s="109">
        <v>3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2403</v>
      </c>
      <c r="G20" s="355">
        <v>4100103722</v>
      </c>
      <c r="H20" s="354"/>
      <c r="I20" s="353" t="s">
        <v>2404</v>
      </c>
      <c r="J20" s="354"/>
      <c r="K20" s="355" t="s">
        <v>53</v>
      </c>
      <c r="L20" s="352"/>
      <c r="M20" s="27" t="s">
        <v>415</v>
      </c>
      <c r="N20" s="24">
        <v>95</v>
      </c>
      <c r="O20" s="83"/>
      <c r="P20" s="109">
        <v>5</v>
      </c>
    </row>
    <row r="21" spans="2:16" ht="15" customHeight="1" x14ac:dyDescent="0.25">
      <c r="B21" s="416"/>
      <c r="C21" s="417"/>
      <c r="D21" s="351" t="s">
        <v>480</v>
      </c>
      <c r="E21" s="352"/>
      <c r="F21" s="190" t="s">
        <v>2403</v>
      </c>
      <c r="G21" s="355">
        <v>4100103722</v>
      </c>
      <c r="H21" s="354"/>
      <c r="I21" s="353" t="s">
        <v>2404</v>
      </c>
      <c r="J21" s="354"/>
      <c r="K21" s="355" t="s">
        <v>53</v>
      </c>
      <c r="L21" s="352"/>
      <c r="M21" s="27" t="s">
        <v>415</v>
      </c>
      <c r="N21" s="24">
        <v>100</v>
      </c>
      <c r="O21" s="83"/>
      <c r="P21" s="109">
        <v>1</v>
      </c>
    </row>
    <row r="22" spans="2:16" ht="15" customHeight="1" x14ac:dyDescent="0.25">
      <c r="B22" s="375"/>
      <c r="C22" s="376"/>
      <c r="D22" s="351"/>
      <c r="E22" s="352"/>
      <c r="F22" s="190"/>
      <c r="G22" s="355"/>
      <c r="H22" s="354"/>
      <c r="I22" s="353"/>
      <c r="J22" s="354"/>
      <c r="K22" s="355"/>
      <c r="L22" s="352"/>
      <c r="M22" s="27"/>
      <c r="N22" s="24"/>
      <c r="O22" s="81"/>
      <c r="P22" s="109"/>
    </row>
    <row r="23" spans="2:16" ht="15" x14ac:dyDescent="0.25">
      <c r="B23" s="365"/>
      <c r="C23" s="366"/>
      <c r="D23" s="367"/>
      <c r="E23" s="368"/>
      <c r="F23" s="122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2:16" ht="15" x14ac:dyDescent="0.25">
      <c r="B24" s="20"/>
      <c r="C24" s="45"/>
      <c r="D24" s="168"/>
      <c r="E24" s="41"/>
      <c r="F24" s="41"/>
      <c r="G24" s="41"/>
      <c r="H24" s="41"/>
      <c r="I24" s="41"/>
      <c r="K24" s="20"/>
      <c r="L24" s="45"/>
      <c r="M24" s="1"/>
      <c r="N24" s="1"/>
      <c r="O24" s="169">
        <f>SUM(O18:O23)</f>
        <v>2.2999999999999998</v>
      </c>
    </row>
    <row r="25" spans="2:16" ht="15.75" x14ac:dyDescent="0.25"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12</v>
      </c>
    </row>
    <row r="26" spans="2:16" ht="15" x14ac:dyDescent="0.25"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2:16" ht="15" customHeight="1" x14ac:dyDescent="0.25">
      <c r="B27" s="1"/>
      <c r="C27" s="1"/>
      <c r="D27" s="1" t="s">
        <v>49</v>
      </c>
      <c r="E27" s="1" t="s">
        <v>2406</v>
      </c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1371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 t="s">
        <v>2405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39">
    <mergeCell ref="B25:M25"/>
    <mergeCell ref="B23:C23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6F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B1:P318"/>
  <sheetViews>
    <sheetView workbookViewId="0">
      <selection activeCell="P15" sqref="P15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2402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240132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2409</v>
      </c>
      <c r="G18" s="355">
        <v>4100103670</v>
      </c>
      <c r="H18" s="354"/>
      <c r="I18" s="353" t="s">
        <v>2404</v>
      </c>
      <c r="J18" s="354"/>
      <c r="K18" s="355" t="s">
        <v>25</v>
      </c>
      <c r="L18" s="352"/>
      <c r="M18" s="27" t="s">
        <v>415</v>
      </c>
      <c r="N18" s="24">
        <v>100</v>
      </c>
      <c r="O18" s="82">
        <v>8.58</v>
      </c>
      <c r="P18" s="109">
        <v>45</v>
      </c>
    </row>
    <row r="19" spans="2:16" ht="15" customHeight="1" x14ac:dyDescent="0.25">
      <c r="B19" s="378">
        <v>2</v>
      </c>
      <c r="C19" s="379"/>
      <c r="D19" s="351" t="s">
        <v>480</v>
      </c>
      <c r="E19" s="352"/>
      <c r="F19" s="190" t="s">
        <v>2409</v>
      </c>
      <c r="G19" s="355">
        <v>4100103670</v>
      </c>
      <c r="H19" s="354"/>
      <c r="I19" s="353" t="s">
        <v>2404</v>
      </c>
      <c r="J19" s="354"/>
      <c r="K19" s="355" t="s">
        <v>25</v>
      </c>
      <c r="L19" s="352"/>
      <c r="M19" s="27" t="s">
        <v>415</v>
      </c>
      <c r="N19" s="24">
        <v>95</v>
      </c>
      <c r="O19" s="82">
        <v>8.02</v>
      </c>
      <c r="P19" s="109">
        <v>47</v>
      </c>
    </row>
    <row r="20" spans="2:16" ht="15" customHeight="1" x14ac:dyDescent="0.25">
      <c r="B20" s="378">
        <v>3</v>
      </c>
      <c r="C20" s="379"/>
      <c r="D20" s="351" t="s">
        <v>480</v>
      </c>
      <c r="E20" s="352"/>
      <c r="F20" s="190" t="s">
        <v>2409</v>
      </c>
      <c r="G20" s="355">
        <v>4100103670</v>
      </c>
      <c r="H20" s="354"/>
      <c r="I20" s="353" t="s">
        <v>2404</v>
      </c>
      <c r="J20" s="354"/>
      <c r="K20" s="355" t="s">
        <v>25</v>
      </c>
      <c r="L20" s="352"/>
      <c r="M20" s="27" t="s">
        <v>415</v>
      </c>
      <c r="N20" s="24">
        <v>85</v>
      </c>
      <c r="O20" s="82">
        <v>12.82</v>
      </c>
      <c r="P20" s="109">
        <v>40</v>
      </c>
    </row>
    <row r="21" spans="2:16" ht="15" customHeight="1" x14ac:dyDescent="0.25">
      <c r="B21" s="365"/>
      <c r="C21" s="366"/>
      <c r="D21" s="351" t="s">
        <v>480</v>
      </c>
      <c r="E21" s="352"/>
      <c r="F21" s="190" t="s">
        <v>2409</v>
      </c>
      <c r="G21" s="355">
        <v>4100103670</v>
      </c>
      <c r="H21" s="354"/>
      <c r="I21" s="353" t="s">
        <v>2404</v>
      </c>
      <c r="J21" s="354"/>
      <c r="K21" s="355" t="s">
        <v>25</v>
      </c>
      <c r="L21" s="352"/>
      <c r="M21" s="27" t="s">
        <v>415</v>
      </c>
      <c r="N21" s="24">
        <v>90</v>
      </c>
      <c r="O21" s="84"/>
      <c r="P21" s="109">
        <v>47</v>
      </c>
    </row>
    <row r="22" spans="2:16" ht="15" customHeight="1" x14ac:dyDescent="0.25">
      <c r="B22" s="40"/>
      <c r="C22" s="36"/>
      <c r="D22" s="351"/>
      <c r="E22" s="352"/>
      <c r="F22" s="190"/>
      <c r="G22" s="355"/>
      <c r="H22" s="354"/>
      <c r="I22" s="353"/>
      <c r="J22" s="354"/>
      <c r="K22" s="355"/>
      <c r="L22" s="352"/>
      <c r="M22" s="27"/>
      <c r="N22" s="24"/>
      <c r="O22" s="83"/>
      <c r="P22" s="109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SUM(O18:O22)</f>
        <v>29.42</v>
      </c>
    </row>
    <row r="24" spans="2:16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179</v>
      </c>
    </row>
    <row r="25" spans="2:16" ht="15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1" t="s">
        <v>2410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1213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1212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33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4:M24"/>
    <mergeCell ref="D21:E21"/>
    <mergeCell ref="G21:H21"/>
    <mergeCell ref="I21:J21"/>
    <mergeCell ref="K21:L21"/>
    <mergeCell ref="D22:E22"/>
    <mergeCell ref="G22:H22"/>
    <mergeCell ref="I22:J22"/>
    <mergeCell ref="K22:L22"/>
    <mergeCell ref="B21:C21"/>
  </mergeCells>
  <hyperlinks>
    <hyperlink ref="N4" r:id="rId1" xr:uid="{00000000-0004-0000-7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316"/>
  <sheetViews>
    <sheetView workbookViewId="0">
      <selection activeCell="P15" sqref="P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2402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240131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480</v>
      </c>
      <c r="E18" s="368"/>
      <c r="F18" s="124" t="s">
        <v>2407</v>
      </c>
      <c r="G18" s="369">
        <v>4100103687</v>
      </c>
      <c r="H18" s="370"/>
      <c r="I18" s="391" t="s">
        <v>2404</v>
      </c>
      <c r="J18" s="370"/>
      <c r="K18" s="369" t="s">
        <v>1009</v>
      </c>
      <c r="L18" s="368"/>
      <c r="M18" s="7" t="s">
        <v>415</v>
      </c>
      <c r="N18" s="8">
        <v>85</v>
      </c>
      <c r="O18" s="82">
        <v>4.8</v>
      </c>
      <c r="P18" s="60">
        <v>6</v>
      </c>
    </row>
    <row r="19" spans="1:16" ht="15" x14ac:dyDescent="0.25">
      <c r="A19" s="1"/>
      <c r="B19" s="40"/>
      <c r="C19" s="36"/>
      <c r="D19" s="367" t="s">
        <v>480</v>
      </c>
      <c r="E19" s="368"/>
      <c r="F19" s="124" t="s">
        <v>2407</v>
      </c>
      <c r="G19" s="369">
        <v>4100103687</v>
      </c>
      <c r="H19" s="370"/>
      <c r="I19" s="391" t="s">
        <v>2404</v>
      </c>
      <c r="J19" s="370"/>
      <c r="K19" s="369" t="s">
        <v>1009</v>
      </c>
      <c r="L19" s="368"/>
      <c r="M19" s="7" t="s">
        <v>415</v>
      </c>
      <c r="N19" s="8">
        <v>90</v>
      </c>
      <c r="O19" s="83"/>
      <c r="P19" s="60">
        <v>9</v>
      </c>
    </row>
    <row r="20" spans="1:16" ht="15" x14ac:dyDescent="0.25">
      <c r="A20" s="1"/>
      <c r="B20" s="40"/>
      <c r="C20" s="36"/>
      <c r="D20" s="367" t="s">
        <v>480</v>
      </c>
      <c r="E20" s="368"/>
      <c r="F20" s="124" t="s">
        <v>2407</v>
      </c>
      <c r="G20" s="369">
        <v>4100103687</v>
      </c>
      <c r="H20" s="370"/>
      <c r="I20" s="391" t="s">
        <v>2404</v>
      </c>
      <c r="J20" s="370"/>
      <c r="K20" s="369" t="s">
        <v>1009</v>
      </c>
      <c r="L20" s="368"/>
      <c r="M20" s="7" t="s">
        <v>415</v>
      </c>
      <c r="N20" s="8">
        <v>95</v>
      </c>
      <c r="O20" s="83"/>
      <c r="P20" s="60">
        <v>9</v>
      </c>
    </row>
    <row r="21" spans="1:16" ht="15" x14ac:dyDescent="0.25">
      <c r="A21" s="1"/>
      <c r="B21" s="40"/>
      <c r="C21" s="36"/>
      <c r="D21" s="367" t="s">
        <v>480</v>
      </c>
      <c r="E21" s="368"/>
      <c r="F21" s="124" t="s">
        <v>2407</v>
      </c>
      <c r="G21" s="369">
        <v>4100103687</v>
      </c>
      <c r="H21" s="370"/>
      <c r="I21" s="391" t="s">
        <v>2404</v>
      </c>
      <c r="J21" s="370"/>
      <c r="K21" s="369" t="s">
        <v>1009</v>
      </c>
      <c r="L21" s="368"/>
      <c r="M21" s="7" t="s">
        <v>415</v>
      </c>
      <c r="N21" s="8">
        <v>100</v>
      </c>
      <c r="O21" s="83"/>
      <c r="P21" s="60">
        <v>4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4.8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28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2408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1636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1635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300" ht="8.25" customHeight="1" x14ac:dyDescent="0.2"/>
    <row r="302" ht="8.25" customHeight="1" x14ac:dyDescent="0.2"/>
    <row r="304" ht="9" customHeight="1" x14ac:dyDescent="0.2"/>
    <row r="306" ht="7.5" customHeight="1" x14ac:dyDescent="0.2"/>
    <row r="308" ht="6.75" customHeight="1" x14ac:dyDescent="0.2"/>
    <row r="310" ht="7.5" customHeight="1" x14ac:dyDescent="0.2"/>
    <row r="312" ht="9" customHeight="1" x14ac:dyDescent="0.2"/>
    <row r="314" ht="7.5" customHeight="1" x14ac:dyDescent="0.2"/>
    <row r="316" ht="8.25" customHeight="1" x14ac:dyDescent="0.2"/>
  </sheetData>
  <mergeCells count="29">
    <mergeCell ref="B24:M24"/>
    <mergeCell ref="D21:E21"/>
    <mergeCell ref="G21:H21"/>
    <mergeCell ref="I21:J21"/>
    <mergeCell ref="K21:L21"/>
    <mergeCell ref="D20:E20"/>
    <mergeCell ref="G20:H20"/>
    <mergeCell ref="I20:J20"/>
    <mergeCell ref="K20:L20"/>
    <mergeCell ref="D23:I23"/>
    <mergeCell ref="K18:L18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71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B1:P369"/>
  <sheetViews>
    <sheetView topLeftCell="A52" workbookViewId="0">
      <selection activeCell="D75" sqref="D75:F7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9.71093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2397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240104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SUM(O18:O56)+10</f>
        <v>165.62000000000003</v>
      </c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2398</v>
      </c>
      <c r="G18" s="355">
        <v>4100103659</v>
      </c>
      <c r="H18" s="354"/>
      <c r="I18" s="353" t="s">
        <v>1468</v>
      </c>
      <c r="J18" s="354"/>
      <c r="K18" s="355" t="s">
        <v>25</v>
      </c>
      <c r="L18" s="352"/>
      <c r="M18" s="27" t="s">
        <v>622</v>
      </c>
      <c r="N18" s="24">
        <v>85</v>
      </c>
      <c r="O18" s="82">
        <v>11.02</v>
      </c>
      <c r="P18" s="109">
        <v>4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2398</v>
      </c>
      <c r="G19" s="355">
        <v>4100103659</v>
      </c>
      <c r="H19" s="354"/>
      <c r="I19" s="353" t="s">
        <v>1468</v>
      </c>
      <c r="J19" s="354"/>
      <c r="K19" s="355" t="s">
        <v>25</v>
      </c>
      <c r="L19" s="352"/>
      <c r="M19" s="27" t="s">
        <v>622</v>
      </c>
      <c r="N19" s="24">
        <v>90</v>
      </c>
      <c r="O19" s="83"/>
      <c r="P19" s="109">
        <v>7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2398</v>
      </c>
      <c r="G20" s="355">
        <v>4100103659</v>
      </c>
      <c r="H20" s="354"/>
      <c r="I20" s="353" t="s">
        <v>1468</v>
      </c>
      <c r="J20" s="354"/>
      <c r="K20" s="355" t="s">
        <v>25</v>
      </c>
      <c r="L20" s="352"/>
      <c r="M20" s="27" t="s">
        <v>622</v>
      </c>
      <c r="N20" s="24">
        <v>95</v>
      </c>
      <c r="O20" s="83"/>
      <c r="P20" s="109">
        <v>7</v>
      </c>
    </row>
    <row r="21" spans="2:16" ht="15" customHeight="1" x14ac:dyDescent="0.25">
      <c r="B21" s="416"/>
      <c r="C21" s="417"/>
      <c r="D21" s="351" t="s">
        <v>480</v>
      </c>
      <c r="E21" s="352"/>
      <c r="F21" s="190" t="s">
        <v>2398</v>
      </c>
      <c r="G21" s="355">
        <v>4100103659</v>
      </c>
      <c r="H21" s="354"/>
      <c r="I21" s="353" t="s">
        <v>1468</v>
      </c>
      <c r="J21" s="354"/>
      <c r="K21" s="355" t="s">
        <v>25</v>
      </c>
      <c r="L21" s="352"/>
      <c r="M21" s="27" t="s">
        <v>622</v>
      </c>
      <c r="N21" s="24">
        <v>100</v>
      </c>
      <c r="O21" s="83"/>
      <c r="P21" s="109">
        <v>5</v>
      </c>
    </row>
    <row r="22" spans="2:16" ht="15" customHeight="1" x14ac:dyDescent="0.25">
      <c r="B22" s="416"/>
      <c r="C22" s="417"/>
      <c r="D22" s="351" t="s">
        <v>480</v>
      </c>
      <c r="E22" s="352"/>
      <c r="F22" s="190" t="s">
        <v>2398</v>
      </c>
      <c r="G22" s="355">
        <v>4100103657</v>
      </c>
      <c r="H22" s="354"/>
      <c r="I22" s="353" t="s">
        <v>1468</v>
      </c>
      <c r="J22" s="354"/>
      <c r="K22" s="355" t="s">
        <v>25</v>
      </c>
      <c r="L22" s="352"/>
      <c r="M22" s="27" t="s">
        <v>622</v>
      </c>
      <c r="N22" s="24">
        <v>85</v>
      </c>
      <c r="O22" s="83"/>
      <c r="P22" s="109">
        <v>9</v>
      </c>
    </row>
    <row r="23" spans="2:16" ht="15" customHeight="1" x14ac:dyDescent="0.25">
      <c r="B23" s="416"/>
      <c r="C23" s="417"/>
      <c r="D23" s="351" t="s">
        <v>480</v>
      </c>
      <c r="E23" s="352"/>
      <c r="F23" s="190" t="s">
        <v>2398</v>
      </c>
      <c r="G23" s="355">
        <v>4100103657</v>
      </c>
      <c r="H23" s="354"/>
      <c r="I23" s="353" t="s">
        <v>1468</v>
      </c>
      <c r="J23" s="354"/>
      <c r="K23" s="355" t="s">
        <v>25</v>
      </c>
      <c r="L23" s="352"/>
      <c r="M23" s="27" t="s">
        <v>622</v>
      </c>
      <c r="N23" s="24">
        <v>90</v>
      </c>
      <c r="O23" s="83"/>
      <c r="P23" s="109">
        <v>14</v>
      </c>
    </row>
    <row r="24" spans="2:16" ht="15" customHeight="1" x14ac:dyDescent="0.25">
      <c r="B24" s="416"/>
      <c r="C24" s="417"/>
      <c r="D24" s="351" t="s">
        <v>480</v>
      </c>
      <c r="E24" s="352"/>
      <c r="F24" s="190" t="s">
        <v>2398</v>
      </c>
      <c r="G24" s="355">
        <v>4100103657</v>
      </c>
      <c r="H24" s="354"/>
      <c r="I24" s="353" t="s">
        <v>1468</v>
      </c>
      <c r="J24" s="354"/>
      <c r="K24" s="355" t="s">
        <v>25</v>
      </c>
      <c r="L24" s="352"/>
      <c r="M24" s="27" t="s">
        <v>622</v>
      </c>
      <c r="N24" s="24">
        <v>95</v>
      </c>
      <c r="O24" s="83"/>
      <c r="P24" s="109">
        <v>20</v>
      </c>
    </row>
    <row r="25" spans="2:16" ht="15" customHeight="1" x14ac:dyDescent="0.25">
      <c r="B25" s="416"/>
      <c r="C25" s="417"/>
      <c r="D25" s="351" t="s">
        <v>480</v>
      </c>
      <c r="E25" s="352"/>
      <c r="F25" s="190" t="s">
        <v>2398</v>
      </c>
      <c r="G25" s="355">
        <v>4100103657</v>
      </c>
      <c r="H25" s="354"/>
      <c r="I25" s="353" t="s">
        <v>1468</v>
      </c>
      <c r="J25" s="354"/>
      <c r="K25" s="355" t="s">
        <v>25</v>
      </c>
      <c r="L25" s="352"/>
      <c r="M25" s="27" t="s">
        <v>622</v>
      </c>
      <c r="N25" s="24">
        <v>100</v>
      </c>
      <c r="O25" s="83"/>
      <c r="P25" s="109">
        <v>8</v>
      </c>
    </row>
    <row r="26" spans="2:16" ht="15" customHeight="1" x14ac:dyDescent="0.25">
      <c r="B26" s="378">
        <v>2</v>
      </c>
      <c r="C26" s="379"/>
      <c r="D26" s="351" t="s">
        <v>480</v>
      </c>
      <c r="E26" s="352"/>
      <c r="F26" s="190" t="s">
        <v>2398</v>
      </c>
      <c r="G26" s="355">
        <v>4100103659</v>
      </c>
      <c r="H26" s="354"/>
      <c r="I26" s="353" t="s">
        <v>1468</v>
      </c>
      <c r="J26" s="354"/>
      <c r="K26" s="355" t="s">
        <v>25</v>
      </c>
      <c r="L26" s="352"/>
      <c r="M26" s="27" t="s">
        <v>382</v>
      </c>
      <c r="N26" s="24">
        <v>85</v>
      </c>
      <c r="O26" s="82">
        <v>14.14</v>
      </c>
      <c r="P26" s="109">
        <v>20</v>
      </c>
    </row>
    <row r="27" spans="2:16" ht="15" customHeight="1" x14ac:dyDescent="0.25">
      <c r="B27" s="416"/>
      <c r="C27" s="417"/>
      <c r="D27" s="351" t="s">
        <v>480</v>
      </c>
      <c r="E27" s="352"/>
      <c r="F27" s="190" t="s">
        <v>2398</v>
      </c>
      <c r="G27" s="355">
        <v>4100103659</v>
      </c>
      <c r="H27" s="354"/>
      <c r="I27" s="353" t="s">
        <v>1468</v>
      </c>
      <c r="J27" s="354"/>
      <c r="K27" s="355" t="s">
        <v>25</v>
      </c>
      <c r="L27" s="352"/>
      <c r="M27" s="27" t="s">
        <v>382</v>
      </c>
      <c r="N27" s="24">
        <v>90</v>
      </c>
      <c r="O27" s="83"/>
      <c r="P27" s="109">
        <v>29</v>
      </c>
    </row>
    <row r="28" spans="2:16" ht="15" customHeight="1" x14ac:dyDescent="0.25">
      <c r="B28" s="416"/>
      <c r="C28" s="417"/>
      <c r="D28" s="351" t="s">
        <v>480</v>
      </c>
      <c r="E28" s="352"/>
      <c r="F28" s="190" t="s">
        <v>2398</v>
      </c>
      <c r="G28" s="355">
        <v>4100103659</v>
      </c>
      <c r="H28" s="354"/>
      <c r="I28" s="353" t="s">
        <v>1468</v>
      </c>
      <c r="J28" s="354"/>
      <c r="K28" s="355" t="s">
        <v>25</v>
      </c>
      <c r="L28" s="352"/>
      <c r="M28" s="27" t="s">
        <v>382</v>
      </c>
      <c r="N28" s="24">
        <v>95</v>
      </c>
      <c r="O28" s="83"/>
      <c r="P28" s="109">
        <v>30</v>
      </c>
    </row>
    <row r="29" spans="2:16" ht="15" customHeight="1" x14ac:dyDescent="0.25">
      <c r="B29" s="416"/>
      <c r="C29" s="417"/>
      <c r="D29" s="351" t="s">
        <v>480</v>
      </c>
      <c r="E29" s="352"/>
      <c r="F29" s="190" t="s">
        <v>2398</v>
      </c>
      <c r="G29" s="355">
        <v>4100103659</v>
      </c>
      <c r="H29" s="354"/>
      <c r="I29" s="353" t="s">
        <v>1468</v>
      </c>
      <c r="J29" s="354"/>
      <c r="K29" s="355" t="s">
        <v>25</v>
      </c>
      <c r="L29" s="352"/>
      <c r="M29" s="27" t="s">
        <v>382</v>
      </c>
      <c r="N29" s="24">
        <v>100</v>
      </c>
      <c r="O29" s="83"/>
      <c r="P29" s="109">
        <v>20</v>
      </c>
    </row>
    <row r="30" spans="2:16" ht="15" customHeight="1" x14ac:dyDescent="0.25">
      <c r="B30" s="378">
        <v>3</v>
      </c>
      <c r="C30" s="379"/>
      <c r="D30" s="351" t="s">
        <v>480</v>
      </c>
      <c r="E30" s="352"/>
      <c r="F30" s="190" t="s">
        <v>2398</v>
      </c>
      <c r="G30" s="355">
        <v>4100103657</v>
      </c>
      <c r="H30" s="354"/>
      <c r="I30" s="353" t="s">
        <v>1468</v>
      </c>
      <c r="J30" s="354"/>
      <c r="K30" s="355" t="s">
        <v>25</v>
      </c>
      <c r="L30" s="352"/>
      <c r="M30" s="27" t="s">
        <v>382</v>
      </c>
      <c r="N30" s="24">
        <v>90</v>
      </c>
      <c r="O30" s="82">
        <v>11.02</v>
      </c>
      <c r="P30" s="109">
        <v>5</v>
      </c>
    </row>
    <row r="31" spans="2:16" ht="15" customHeight="1" x14ac:dyDescent="0.25">
      <c r="B31" s="40"/>
      <c r="C31" s="36"/>
      <c r="D31" s="351" t="s">
        <v>480</v>
      </c>
      <c r="E31" s="352"/>
      <c r="F31" s="190" t="s">
        <v>2398</v>
      </c>
      <c r="G31" s="355">
        <v>4100103657</v>
      </c>
      <c r="H31" s="354"/>
      <c r="I31" s="353" t="s">
        <v>1468</v>
      </c>
      <c r="J31" s="354"/>
      <c r="K31" s="355" t="s">
        <v>25</v>
      </c>
      <c r="L31" s="352"/>
      <c r="M31" s="27" t="s">
        <v>382</v>
      </c>
      <c r="N31" s="24">
        <v>95</v>
      </c>
      <c r="O31" s="83"/>
      <c r="P31" s="109">
        <v>8</v>
      </c>
    </row>
    <row r="32" spans="2:16" ht="15" customHeight="1" x14ac:dyDescent="0.25">
      <c r="B32" s="40"/>
      <c r="C32" s="36"/>
      <c r="D32" s="351" t="s">
        <v>480</v>
      </c>
      <c r="E32" s="352"/>
      <c r="F32" s="190" t="s">
        <v>2398</v>
      </c>
      <c r="G32" s="355">
        <v>4100103657</v>
      </c>
      <c r="H32" s="354"/>
      <c r="I32" s="353" t="s">
        <v>1468</v>
      </c>
      <c r="J32" s="354"/>
      <c r="K32" s="355" t="s">
        <v>25</v>
      </c>
      <c r="L32" s="352"/>
      <c r="M32" s="27" t="s">
        <v>382</v>
      </c>
      <c r="N32" s="24">
        <v>100</v>
      </c>
      <c r="O32" s="83"/>
      <c r="P32" s="109">
        <v>9</v>
      </c>
    </row>
    <row r="33" spans="2:16" ht="15" customHeight="1" x14ac:dyDescent="0.25">
      <c r="B33" s="40"/>
      <c r="C33" s="36"/>
      <c r="D33" s="351" t="s">
        <v>480</v>
      </c>
      <c r="E33" s="352"/>
      <c r="F33" s="190" t="s">
        <v>2398</v>
      </c>
      <c r="G33" s="355">
        <v>4100103658</v>
      </c>
      <c r="H33" s="354"/>
      <c r="I33" s="353" t="s">
        <v>1468</v>
      </c>
      <c r="J33" s="354"/>
      <c r="K33" s="355" t="s">
        <v>25</v>
      </c>
      <c r="L33" s="352"/>
      <c r="M33" s="27" t="s">
        <v>382</v>
      </c>
      <c r="N33" s="24">
        <v>85</v>
      </c>
      <c r="O33" s="83"/>
      <c r="P33" s="109">
        <v>3</v>
      </c>
    </row>
    <row r="34" spans="2:16" ht="15" customHeight="1" x14ac:dyDescent="0.25">
      <c r="B34" s="40"/>
      <c r="C34" s="36"/>
      <c r="D34" s="351" t="s">
        <v>480</v>
      </c>
      <c r="E34" s="352"/>
      <c r="F34" s="190" t="s">
        <v>2398</v>
      </c>
      <c r="G34" s="355">
        <v>4100103658</v>
      </c>
      <c r="H34" s="354"/>
      <c r="I34" s="353" t="s">
        <v>1468</v>
      </c>
      <c r="J34" s="354"/>
      <c r="K34" s="355" t="s">
        <v>25</v>
      </c>
      <c r="L34" s="352"/>
      <c r="M34" s="27" t="s">
        <v>382</v>
      </c>
      <c r="N34" s="24">
        <v>100</v>
      </c>
      <c r="O34" s="83"/>
      <c r="P34" s="109">
        <v>4</v>
      </c>
    </row>
    <row r="35" spans="2:16" ht="15" customHeight="1" x14ac:dyDescent="0.25">
      <c r="B35" s="40"/>
      <c r="C35" s="36"/>
      <c r="D35" s="351" t="s">
        <v>480</v>
      </c>
      <c r="E35" s="352"/>
      <c r="F35" s="190" t="s">
        <v>2398</v>
      </c>
      <c r="G35" s="355">
        <v>4100103660</v>
      </c>
      <c r="H35" s="354"/>
      <c r="I35" s="353" t="s">
        <v>631</v>
      </c>
      <c r="J35" s="354"/>
      <c r="K35" s="355" t="s">
        <v>25</v>
      </c>
      <c r="L35" s="352"/>
      <c r="M35" s="27" t="s">
        <v>387</v>
      </c>
      <c r="N35" s="24">
        <v>85</v>
      </c>
      <c r="O35" s="83"/>
      <c r="P35" s="109">
        <v>3</v>
      </c>
    </row>
    <row r="36" spans="2:16" ht="15" customHeight="1" x14ac:dyDescent="0.25">
      <c r="B36" s="40"/>
      <c r="C36" s="36"/>
      <c r="D36" s="351" t="s">
        <v>480</v>
      </c>
      <c r="E36" s="352"/>
      <c r="F36" s="190" t="s">
        <v>2398</v>
      </c>
      <c r="G36" s="355">
        <v>4100103660</v>
      </c>
      <c r="H36" s="354"/>
      <c r="I36" s="353" t="s">
        <v>631</v>
      </c>
      <c r="J36" s="354"/>
      <c r="K36" s="355" t="s">
        <v>25</v>
      </c>
      <c r="L36" s="352"/>
      <c r="M36" s="27" t="s">
        <v>387</v>
      </c>
      <c r="N36" s="24">
        <v>90</v>
      </c>
      <c r="O36" s="83"/>
      <c r="P36" s="109">
        <v>3</v>
      </c>
    </row>
    <row r="37" spans="2:16" ht="15" customHeight="1" x14ac:dyDescent="0.25">
      <c r="B37" s="40"/>
      <c r="C37" s="36"/>
      <c r="D37" s="351" t="s">
        <v>480</v>
      </c>
      <c r="E37" s="352"/>
      <c r="F37" s="190" t="s">
        <v>2398</v>
      </c>
      <c r="G37" s="355">
        <v>4100103660</v>
      </c>
      <c r="H37" s="354"/>
      <c r="I37" s="353" t="s">
        <v>631</v>
      </c>
      <c r="J37" s="354"/>
      <c r="K37" s="355" t="s">
        <v>25</v>
      </c>
      <c r="L37" s="352"/>
      <c r="M37" s="27" t="s">
        <v>387</v>
      </c>
      <c r="N37" s="24">
        <v>95</v>
      </c>
      <c r="O37" s="83"/>
      <c r="P37" s="109">
        <v>2</v>
      </c>
    </row>
    <row r="38" spans="2:16" ht="15" customHeight="1" x14ac:dyDescent="0.25">
      <c r="B38" s="40"/>
      <c r="C38" s="36"/>
      <c r="D38" s="351" t="s">
        <v>480</v>
      </c>
      <c r="E38" s="352"/>
      <c r="F38" s="190" t="s">
        <v>2398</v>
      </c>
      <c r="G38" s="355">
        <v>4100103660</v>
      </c>
      <c r="H38" s="354"/>
      <c r="I38" s="353" t="s">
        <v>631</v>
      </c>
      <c r="J38" s="354"/>
      <c r="K38" s="355" t="s">
        <v>25</v>
      </c>
      <c r="L38" s="352"/>
      <c r="M38" s="27" t="s">
        <v>387</v>
      </c>
      <c r="N38" s="24">
        <v>100</v>
      </c>
      <c r="O38" s="83"/>
      <c r="P38" s="109">
        <v>7</v>
      </c>
    </row>
    <row r="39" spans="2:16" ht="15" customHeight="1" x14ac:dyDescent="0.25">
      <c r="B39" s="40"/>
      <c r="C39" s="36"/>
      <c r="D39" s="351" t="s">
        <v>480</v>
      </c>
      <c r="E39" s="352"/>
      <c r="F39" s="190" t="s">
        <v>2398</v>
      </c>
      <c r="G39" s="355">
        <v>4100103661</v>
      </c>
      <c r="H39" s="354"/>
      <c r="I39" s="353" t="s">
        <v>631</v>
      </c>
      <c r="J39" s="354"/>
      <c r="K39" s="355" t="s">
        <v>25</v>
      </c>
      <c r="L39" s="352"/>
      <c r="M39" s="27" t="s">
        <v>387</v>
      </c>
      <c r="N39" s="24">
        <v>85</v>
      </c>
      <c r="O39" s="83"/>
      <c r="P39" s="109">
        <v>1</v>
      </c>
    </row>
    <row r="40" spans="2:16" ht="15" customHeight="1" x14ac:dyDescent="0.25">
      <c r="B40" s="40"/>
      <c r="C40" s="36"/>
      <c r="D40" s="351" t="s">
        <v>480</v>
      </c>
      <c r="E40" s="352"/>
      <c r="F40" s="190" t="s">
        <v>2398</v>
      </c>
      <c r="G40" s="355">
        <v>4100103661</v>
      </c>
      <c r="H40" s="354"/>
      <c r="I40" s="353" t="s">
        <v>631</v>
      </c>
      <c r="J40" s="354"/>
      <c r="K40" s="355" t="s">
        <v>25</v>
      </c>
      <c r="L40" s="352"/>
      <c r="M40" s="27" t="s">
        <v>387</v>
      </c>
      <c r="N40" s="24">
        <v>90</v>
      </c>
      <c r="O40" s="83"/>
      <c r="P40" s="109">
        <v>1</v>
      </c>
    </row>
    <row r="41" spans="2:16" ht="15" customHeight="1" x14ac:dyDescent="0.25">
      <c r="B41" s="416"/>
      <c r="C41" s="417"/>
      <c r="D41" s="351" t="s">
        <v>1377</v>
      </c>
      <c r="E41" s="352"/>
      <c r="F41" s="190" t="s">
        <v>2398</v>
      </c>
      <c r="G41" s="355">
        <v>4100103668</v>
      </c>
      <c r="H41" s="354"/>
      <c r="I41" s="353" t="s">
        <v>2382</v>
      </c>
      <c r="J41" s="354"/>
      <c r="K41" s="355" t="s">
        <v>25</v>
      </c>
      <c r="L41" s="352"/>
      <c r="M41" s="27" t="s">
        <v>387</v>
      </c>
      <c r="N41" s="24">
        <v>90</v>
      </c>
      <c r="O41" s="83"/>
      <c r="P41" s="109">
        <v>46</v>
      </c>
    </row>
    <row r="42" spans="2:16" ht="15" customHeight="1" x14ac:dyDescent="0.25">
      <c r="B42" s="378">
        <v>4</v>
      </c>
      <c r="C42" s="379"/>
      <c r="D42" s="351" t="s">
        <v>1377</v>
      </c>
      <c r="E42" s="352"/>
      <c r="F42" s="190" t="s">
        <v>2398</v>
      </c>
      <c r="G42" s="355">
        <v>4100103668</v>
      </c>
      <c r="H42" s="354"/>
      <c r="I42" s="353" t="s">
        <v>2382</v>
      </c>
      <c r="J42" s="354"/>
      <c r="K42" s="355" t="s">
        <v>25</v>
      </c>
      <c r="L42" s="352"/>
      <c r="M42" s="27" t="s">
        <v>387</v>
      </c>
      <c r="N42" s="24">
        <v>75</v>
      </c>
      <c r="O42" s="82">
        <v>10.42</v>
      </c>
      <c r="P42" s="109">
        <v>32</v>
      </c>
    </row>
    <row r="43" spans="2:16" ht="15" customHeight="1" x14ac:dyDescent="0.25">
      <c r="B43" s="40"/>
      <c r="C43" s="36"/>
      <c r="D43" s="351" t="s">
        <v>1377</v>
      </c>
      <c r="E43" s="352"/>
      <c r="F43" s="190" t="s">
        <v>2398</v>
      </c>
      <c r="G43" s="355">
        <v>4100103668</v>
      </c>
      <c r="H43" s="354"/>
      <c r="I43" s="353" t="s">
        <v>2382</v>
      </c>
      <c r="J43" s="354"/>
      <c r="K43" s="355" t="s">
        <v>25</v>
      </c>
      <c r="L43" s="352"/>
      <c r="M43" s="27" t="s">
        <v>387</v>
      </c>
      <c r="N43" s="24">
        <v>80</v>
      </c>
      <c r="O43" s="83"/>
      <c r="P43" s="109">
        <v>52</v>
      </c>
    </row>
    <row r="44" spans="2:16" ht="15" customHeight="1" x14ac:dyDescent="0.25">
      <c r="B44" s="76"/>
      <c r="C44" s="69"/>
      <c r="D44" s="351" t="s">
        <v>1377</v>
      </c>
      <c r="E44" s="352"/>
      <c r="F44" s="190" t="s">
        <v>2398</v>
      </c>
      <c r="G44" s="355">
        <v>4100103668</v>
      </c>
      <c r="H44" s="354"/>
      <c r="I44" s="353" t="s">
        <v>2382</v>
      </c>
      <c r="J44" s="354"/>
      <c r="K44" s="355" t="s">
        <v>25</v>
      </c>
      <c r="L44" s="352"/>
      <c r="M44" s="27" t="s">
        <v>387</v>
      </c>
      <c r="N44" s="24">
        <v>85</v>
      </c>
      <c r="O44" s="84"/>
      <c r="P44" s="109">
        <v>47</v>
      </c>
    </row>
    <row r="45" spans="2:16" ht="15" customHeight="1" x14ac:dyDescent="0.25">
      <c r="B45" s="378">
        <v>5</v>
      </c>
      <c r="C45" s="379"/>
      <c r="D45" s="351" t="s">
        <v>2091</v>
      </c>
      <c r="E45" s="352"/>
      <c r="F45" s="190" t="s">
        <v>2398</v>
      </c>
      <c r="G45" s="355">
        <v>4100103654</v>
      </c>
      <c r="H45" s="354"/>
      <c r="I45" s="353" t="s">
        <v>2093</v>
      </c>
      <c r="J45" s="354"/>
      <c r="K45" s="355" t="s">
        <v>25</v>
      </c>
      <c r="L45" s="352"/>
      <c r="M45" s="27" t="s">
        <v>2362</v>
      </c>
      <c r="N45" s="24"/>
      <c r="O45" s="82">
        <v>9.18</v>
      </c>
      <c r="P45" s="109">
        <v>18</v>
      </c>
    </row>
    <row r="46" spans="2:16" ht="15" customHeight="1" x14ac:dyDescent="0.25">
      <c r="B46" s="378">
        <v>6</v>
      </c>
      <c r="C46" s="379"/>
      <c r="D46" s="351" t="s">
        <v>2091</v>
      </c>
      <c r="E46" s="352"/>
      <c r="F46" s="190" t="s">
        <v>2398</v>
      </c>
      <c r="G46" s="355">
        <v>4100103654</v>
      </c>
      <c r="H46" s="354"/>
      <c r="I46" s="353" t="s">
        <v>2093</v>
      </c>
      <c r="J46" s="354"/>
      <c r="K46" s="355" t="s">
        <v>25</v>
      </c>
      <c r="L46" s="352"/>
      <c r="M46" s="27" t="s">
        <v>2362</v>
      </c>
      <c r="N46" s="24"/>
      <c r="O46" s="82">
        <v>9.18</v>
      </c>
      <c r="P46" s="109">
        <v>18</v>
      </c>
    </row>
    <row r="47" spans="2:16" ht="15" customHeight="1" x14ac:dyDescent="0.25">
      <c r="B47" s="378">
        <v>7</v>
      </c>
      <c r="C47" s="379"/>
      <c r="D47" s="351" t="s">
        <v>2091</v>
      </c>
      <c r="E47" s="352"/>
      <c r="F47" s="190" t="s">
        <v>2398</v>
      </c>
      <c r="G47" s="355">
        <v>4100103654</v>
      </c>
      <c r="H47" s="354"/>
      <c r="I47" s="353" t="s">
        <v>2093</v>
      </c>
      <c r="J47" s="354"/>
      <c r="K47" s="355" t="s">
        <v>25</v>
      </c>
      <c r="L47" s="352"/>
      <c r="M47" s="27" t="s">
        <v>2362</v>
      </c>
      <c r="N47" s="24"/>
      <c r="O47" s="82">
        <v>9.18</v>
      </c>
      <c r="P47" s="109">
        <v>18</v>
      </c>
    </row>
    <row r="48" spans="2:16" ht="15" customHeight="1" x14ac:dyDescent="0.25">
      <c r="B48" s="378">
        <v>8</v>
      </c>
      <c r="C48" s="379"/>
      <c r="D48" s="351" t="s">
        <v>2091</v>
      </c>
      <c r="E48" s="352"/>
      <c r="F48" s="190" t="s">
        <v>2398</v>
      </c>
      <c r="G48" s="355">
        <v>4100103654</v>
      </c>
      <c r="H48" s="354"/>
      <c r="I48" s="353" t="s">
        <v>2093</v>
      </c>
      <c r="J48" s="354"/>
      <c r="K48" s="355" t="s">
        <v>25</v>
      </c>
      <c r="L48" s="352"/>
      <c r="M48" s="27" t="s">
        <v>2362</v>
      </c>
      <c r="N48" s="24"/>
      <c r="O48" s="82">
        <v>9.18</v>
      </c>
      <c r="P48" s="109">
        <v>18</v>
      </c>
    </row>
    <row r="49" spans="2:16" ht="15" customHeight="1" x14ac:dyDescent="0.25">
      <c r="B49" s="378">
        <v>9</v>
      </c>
      <c r="C49" s="379"/>
      <c r="D49" s="351" t="s">
        <v>2214</v>
      </c>
      <c r="E49" s="352"/>
      <c r="F49" s="190" t="s">
        <v>2398</v>
      </c>
      <c r="G49" s="355">
        <v>4100103664</v>
      </c>
      <c r="H49" s="354"/>
      <c r="I49" s="353" t="s">
        <v>2385</v>
      </c>
      <c r="J49" s="354"/>
      <c r="K49" s="355" t="s">
        <v>25</v>
      </c>
      <c r="L49" s="352"/>
      <c r="M49" s="27" t="s">
        <v>2362</v>
      </c>
      <c r="N49" s="24"/>
      <c r="O49" s="82">
        <v>8.66</v>
      </c>
      <c r="P49" s="109">
        <v>15</v>
      </c>
    </row>
    <row r="50" spans="2:16" ht="15" customHeight="1" x14ac:dyDescent="0.25">
      <c r="B50" s="378">
        <v>10</v>
      </c>
      <c r="C50" s="379"/>
      <c r="D50" s="351" t="s">
        <v>2214</v>
      </c>
      <c r="E50" s="352"/>
      <c r="F50" s="190" t="s">
        <v>2398</v>
      </c>
      <c r="G50" s="355">
        <v>4100103664</v>
      </c>
      <c r="H50" s="354"/>
      <c r="I50" s="353" t="s">
        <v>2385</v>
      </c>
      <c r="J50" s="354"/>
      <c r="K50" s="355" t="s">
        <v>25</v>
      </c>
      <c r="L50" s="352"/>
      <c r="M50" s="27" t="s">
        <v>2362</v>
      </c>
      <c r="N50" s="24"/>
      <c r="O50" s="82">
        <v>8.66</v>
      </c>
      <c r="P50" s="109">
        <v>15</v>
      </c>
    </row>
    <row r="51" spans="2:16" ht="15" customHeight="1" x14ac:dyDescent="0.25">
      <c r="B51" s="378">
        <v>11</v>
      </c>
      <c r="C51" s="379"/>
      <c r="D51" s="351" t="s">
        <v>2214</v>
      </c>
      <c r="E51" s="352"/>
      <c r="F51" s="190" t="s">
        <v>2398</v>
      </c>
      <c r="G51" s="355">
        <v>4100103664</v>
      </c>
      <c r="H51" s="354"/>
      <c r="I51" s="353" t="s">
        <v>2385</v>
      </c>
      <c r="J51" s="354"/>
      <c r="K51" s="355" t="s">
        <v>25</v>
      </c>
      <c r="L51" s="352"/>
      <c r="M51" s="27" t="s">
        <v>2362</v>
      </c>
      <c r="N51" s="24"/>
      <c r="O51" s="82">
        <v>8.66</v>
      </c>
      <c r="P51" s="109">
        <v>15</v>
      </c>
    </row>
    <row r="52" spans="2:16" ht="15" customHeight="1" x14ac:dyDescent="0.25">
      <c r="B52" s="378">
        <v>12</v>
      </c>
      <c r="C52" s="379"/>
      <c r="D52" s="351" t="s">
        <v>2214</v>
      </c>
      <c r="E52" s="352"/>
      <c r="F52" s="190" t="s">
        <v>2398</v>
      </c>
      <c r="G52" s="355">
        <v>4100103664</v>
      </c>
      <c r="H52" s="354"/>
      <c r="I52" s="353" t="s">
        <v>2385</v>
      </c>
      <c r="J52" s="354"/>
      <c r="K52" s="355" t="s">
        <v>25</v>
      </c>
      <c r="L52" s="352"/>
      <c r="M52" s="27" t="s">
        <v>2362</v>
      </c>
      <c r="N52" s="24"/>
      <c r="O52" s="82">
        <v>8.66</v>
      </c>
      <c r="P52" s="109">
        <v>15</v>
      </c>
    </row>
    <row r="53" spans="2:16" ht="15" customHeight="1" x14ac:dyDescent="0.25">
      <c r="B53" s="378">
        <v>13</v>
      </c>
      <c r="C53" s="379"/>
      <c r="D53" s="351" t="s">
        <v>2214</v>
      </c>
      <c r="E53" s="352"/>
      <c r="F53" s="190" t="s">
        <v>2398</v>
      </c>
      <c r="G53" s="355">
        <v>4100103664</v>
      </c>
      <c r="H53" s="354"/>
      <c r="I53" s="353" t="s">
        <v>2385</v>
      </c>
      <c r="J53" s="354"/>
      <c r="K53" s="355" t="s">
        <v>25</v>
      </c>
      <c r="L53" s="352"/>
      <c r="M53" s="27" t="s">
        <v>2362</v>
      </c>
      <c r="N53" s="24"/>
      <c r="O53" s="82">
        <v>8.66</v>
      </c>
      <c r="P53" s="109">
        <v>15</v>
      </c>
    </row>
    <row r="54" spans="2:16" ht="15" customHeight="1" x14ac:dyDescent="0.25">
      <c r="B54" s="378">
        <v>14</v>
      </c>
      <c r="C54" s="379"/>
      <c r="D54" s="351" t="s">
        <v>2214</v>
      </c>
      <c r="E54" s="352"/>
      <c r="F54" s="190" t="s">
        <v>2398</v>
      </c>
      <c r="G54" s="355">
        <v>4100103664</v>
      </c>
      <c r="H54" s="354"/>
      <c r="I54" s="353" t="s">
        <v>2385</v>
      </c>
      <c r="J54" s="354"/>
      <c r="K54" s="355" t="s">
        <v>25</v>
      </c>
      <c r="L54" s="352"/>
      <c r="M54" s="27" t="s">
        <v>2362</v>
      </c>
      <c r="N54" s="24"/>
      <c r="O54" s="82">
        <v>8.08</v>
      </c>
      <c r="P54" s="109">
        <v>14</v>
      </c>
    </row>
    <row r="55" spans="2:16" ht="15" customHeight="1" x14ac:dyDescent="0.25">
      <c r="B55" s="378">
        <v>15</v>
      </c>
      <c r="C55" s="379"/>
      <c r="D55" s="351" t="s">
        <v>2214</v>
      </c>
      <c r="E55" s="352"/>
      <c r="F55" s="190" t="s">
        <v>2398</v>
      </c>
      <c r="G55" s="355">
        <v>4100103664</v>
      </c>
      <c r="H55" s="354"/>
      <c r="I55" s="353" t="s">
        <v>2385</v>
      </c>
      <c r="J55" s="354"/>
      <c r="K55" s="355" t="s">
        <v>25</v>
      </c>
      <c r="L55" s="352"/>
      <c r="M55" s="27" t="s">
        <v>387</v>
      </c>
      <c r="N55" s="24"/>
      <c r="O55" s="82">
        <v>10.46</v>
      </c>
      <c r="P55" s="109">
        <v>18</v>
      </c>
    </row>
    <row r="56" spans="2:16" ht="15" customHeight="1" x14ac:dyDescent="0.25">
      <c r="B56" s="378">
        <v>16</v>
      </c>
      <c r="C56" s="379"/>
      <c r="D56" s="351" t="s">
        <v>2214</v>
      </c>
      <c r="E56" s="352"/>
      <c r="F56" s="190" t="s">
        <v>2398</v>
      </c>
      <c r="G56" s="355">
        <v>4100103664</v>
      </c>
      <c r="H56" s="354"/>
      <c r="I56" s="353" t="s">
        <v>2385</v>
      </c>
      <c r="J56" s="354"/>
      <c r="K56" s="355" t="s">
        <v>25</v>
      </c>
      <c r="L56" s="352"/>
      <c r="M56" s="27" t="s">
        <v>387</v>
      </c>
      <c r="N56" s="24"/>
      <c r="O56" s="82">
        <v>10.46</v>
      </c>
      <c r="P56" s="109">
        <v>18</v>
      </c>
    </row>
    <row r="57" spans="2:16" ht="15" x14ac:dyDescent="0.25">
      <c r="B57" s="373" t="s">
        <v>37</v>
      </c>
      <c r="C57" s="432"/>
      <c r="D57" s="50"/>
      <c r="E57" s="61"/>
      <c r="F57" s="145"/>
      <c r="G57" s="50"/>
      <c r="H57" s="62"/>
      <c r="I57" s="63"/>
      <c r="J57" s="62"/>
      <c r="K57" s="50"/>
      <c r="L57" s="61"/>
      <c r="M57" s="8"/>
      <c r="N57" s="8"/>
      <c r="O57" s="170">
        <f>SUM(O58:O70)+10</f>
        <v>101.86</v>
      </c>
      <c r="P57" s="60"/>
    </row>
    <row r="58" spans="2:16" ht="15" customHeight="1" x14ac:dyDescent="0.25">
      <c r="B58" s="378">
        <v>17</v>
      </c>
      <c r="C58" s="379"/>
      <c r="D58" s="351" t="s">
        <v>2214</v>
      </c>
      <c r="E58" s="352"/>
      <c r="F58" s="190" t="s">
        <v>2398</v>
      </c>
      <c r="G58" s="355">
        <v>4100103664</v>
      </c>
      <c r="H58" s="354"/>
      <c r="I58" s="353" t="s">
        <v>2385</v>
      </c>
      <c r="J58" s="354"/>
      <c r="K58" s="355" t="s">
        <v>25</v>
      </c>
      <c r="L58" s="352"/>
      <c r="M58" s="27" t="s">
        <v>387</v>
      </c>
      <c r="N58" s="24"/>
      <c r="O58" s="82">
        <v>10.46</v>
      </c>
      <c r="P58" s="109">
        <v>18</v>
      </c>
    </row>
    <row r="59" spans="2:16" ht="15" customHeight="1" x14ac:dyDescent="0.25">
      <c r="B59" s="375">
        <v>18</v>
      </c>
      <c r="C59" s="376"/>
      <c r="D59" s="351" t="s">
        <v>2214</v>
      </c>
      <c r="E59" s="352"/>
      <c r="F59" s="190" t="s">
        <v>2398</v>
      </c>
      <c r="G59" s="355">
        <v>4100103664</v>
      </c>
      <c r="H59" s="354"/>
      <c r="I59" s="353" t="s">
        <v>2385</v>
      </c>
      <c r="J59" s="354"/>
      <c r="K59" s="355" t="s">
        <v>25</v>
      </c>
      <c r="L59" s="352"/>
      <c r="M59" s="27" t="s">
        <v>387</v>
      </c>
      <c r="N59" s="24"/>
      <c r="O59" s="81">
        <v>9.2899999999999991</v>
      </c>
      <c r="P59" s="109">
        <v>16</v>
      </c>
    </row>
    <row r="60" spans="2:16" ht="15" customHeight="1" x14ac:dyDescent="0.25">
      <c r="B60" s="375">
        <v>19</v>
      </c>
      <c r="C60" s="376"/>
      <c r="D60" s="351" t="s">
        <v>1461</v>
      </c>
      <c r="E60" s="352"/>
      <c r="F60" s="190" t="s">
        <v>2398</v>
      </c>
      <c r="G60" s="355">
        <v>4100103666</v>
      </c>
      <c r="H60" s="354"/>
      <c r="I60" s="353" t="s">
        <v>2386</v>
      </c>
      <c r="J60" s="354"/>
      <c r="K60" s="355" t="s">
        <v>25</v>
      </c>
      <c r="L60" s="352"/>
      <c r="M60" s="27" t="s">
        <v>415</v>
      </c>
      <c r="N60" s="24"/>
      <c r="O60" s="81">
        <v>9.32</v>
      </c>
      <c r="P60" s="109">
        <v>12</v>
      </c>
    </row>
    <row r="61" spans="2:16" ht="15" customHeight="1" x14ac:dyDescent="0.25">
      <c r="B61" s="375">
        <v>20</v>
      </c>
      <c r="C61" s="376"/>
      <c r="D61" s="351" t="s">
        <v>1461</v>
      </c>
      <c r="E61" s="352"/>
      <c r="F61" s="190" t="s">
        <v>2398</v>
      </c>
      <c r="G61" s="355">
        <v>4100103666</v>
      </c>
      <c r="H61" s="354"/>
      <c r="I61" s="353" t="s">
        <v>2386</v>
      </c>
      <c r="J61" s="354"/>
      <c r="K61" s="355" t="s">
        <v>25</v>
      </c>
      <c r="L61" s="352"/>
      <c r="M61" s="27" t="s">
        <v>415</v>
      </c>
      <c r="N61" s="24"/>
      <c r="O61" s="81">
        <v>9.32</v>
      </c>
      <c r="P61" s="109">
        <v>12</v>
      </c>
    </row>
    <row r="62" spans="2:16" ht="15" customHeight="1" x14ac:dyDescent="0.25">
      <c r="B62" s="375">
        <v>21</v>
      </c>
      <c r="C62" s="376"/>
      <c r="D62" s="351" t="s">
        <v>1461</v>
      </c>
      <c r="E62" s="352"/>
      <c r="F62" s="190" t="s">
        <v>2398</v>
      </c>
      <c r="G62" s="355">
        <v>4100103666</v>
      </c>
      <c r="H62" s="354"/>
      <c r="I62" s="353" t="s">
        <v>2386</v>
      </c>
      <c r="J62" s="354"/>
      <c r="K62" s="355" t="s">
        <v>25</v>
      </c>
      <c r="L62" s="352"/>
      <c r="M62" s="27" t="s">
        <v>415</v>
      </c>
      <c r="N62" s="24"/>
      <c r="O62" s="81">
        <v>9.32</v>
      </c>
      <c r="P62" s="109">
        <v>12</v>
      </c>
    </row>
    <row r="63" spans="2:16" ht="15" customHeight="1" x14ac:dyDescent="0.25">
      <c r="B63" s="375">
        <v>22</v>
      </c>
      <c r="C63" s="376"/>
      <c r="D63" s="351" t="s">
        <v>1461</v>
      </c>
      <c r="E63" s="352"/>
      <c r="F63" s="190" t="s">
        <v>2398</v>
      </c>
      <c r="G63" s="355">
        <v>4100103666</v>
      </c>
      <c r="H63" s="354"/>
      <c r="I63" s="353" t="s">
        <v>2386</v>
      </c>
      <c r="J63" s="354"/>
      <c r="K63" s="355" t="s">
        <v>25</v>
      </c>
      <c r="L63" s="352"/>
      <c r="M63" s="27" t="s">
        <v>415</v>
      </c>
      <c r="N63" s="24"/>
      <c r="O63" s="81">
        <v>10.87</v>
      </c>
      <c r="P63" s="109">
        <v>14</v>
      </c>
    </row>
    <row r="64" spans="2:16" ht="15" customHeight="1" x14ac:dyDescent="0.25">
      <c r="B64" s="375">
        <v>23</v>
      </c>
      <c r="C64" s="376"/>
      <c r="D64" s="351" t="s">
        <v>2387</v>
      </c>
      <c r="E64" s="352"/>
      <c r="F64" s="190" t="s">
        <v>2398</v>
      </c>
      <c r="G64" s="355">
        <v>4100103667</v>
      </c>
      <c r="H64" s="354"/>
      <c r="I64" s="353" t="s">
        <v>2388</v>
      </c>
      <c r="J64" s="354"/>
      <c r="K64" s="355" t="s">
        <v>25</v>
      </c>
      <c r="L64" s="352"/>
      <c r="M64" s="27" t="s">
        <v>415</v>
      </c>
      <c r="N64" s="24"/>
      <c r="O64" s="81">
        <v>5.2</v>
      </c>
      <c r="P64" s="109">
        <v>5</v>
      </c>
    </row>
    <row r="65" spans="2:16" ht="15" customHeight="1" x14ac:dyDescent="0.25">
      <c r="B65" s="375">
        <v>24</v>
      </c>
      <c r="C65" s="376"/>
      <c r="D65" s="351" t="s">
        <v>2387</v>
      </c>
      <c r="E65" s="352"/>
      <c r="F65" s="190" t="s">
        <v>2398</v>
      </c>
      <c r="G65" s="355">
        <v>4100103667</v>
      </c>
      <c r="H65" s="354"/>
      <c r="I65" s="353" t="s">
        <v>2388</v>
      </c>
      <c r="J65" s="354"/>
      <c r="K65" s="355" t="s">
        <v>25</v>
      </c>
      <c r="L65" s="352"/>
      <c r="M65" s="27" t="s">
        <v>415</v>
      </c>
      <c r="N65" s="24"/>
      <c r="O65" s="81">
        <v>5.2</v>
      </c>
      <c r="P65" s="109">
        <v>5</v>
      </c>
    </row>
    <row r="66" spans="2:16" ht="15" customHeight="1" x14ac:dyDescent="0.25">
      <c r="B66" s="375">
        <v>25</v>
      </c>
      <c r="C66" s="376"/>
      <c r="D66" s="351" t="s">
        <v>2387</v>
      </c>
      <c r="E66" s="352"/>
      <c r="F66" s="190" t="s">
        <v>2398</v>
      </c>
      <c r="G66" s="355">
        <v>4100103667</v>
      </c>
      <c r="H66" s="354"/>
      <c r="I66" s="353" t="s">
        <v>2388</v>
      </c>
      <c r="J66" s="354"/>
      <c r="K66" s="355" t="s">
        <v>25</v>
      </c>
      <c r="L66" s="352"/>
      <c r="M66" s="27" t="s">
        <v>415</v>
      </c>
      <c r="N66" s="24"/>
      <c r="O66" s="81">
        <v>5.2</v>
      </c>
      <c r="P66" s="109">
        <v>5</v>
      </c>
    </row>
    <row r="67" spans="2:16" ht="15" customHeight="1" x14ac:dyDescent="0.25">
      <c r="B67" s="375">
        <v>26</v>
      </c>
      <c r="C67" s="376"/>
      <c r="D67" s="351" t="s">
        <v>2387</v>
      </c>
      <c r="E67" s="352"/>
      <c r="F67" s="190" t="s">
        <v>2398</v>
      </c>
      <c r="G67" s="355">
        <v>4100103667</v>
      </c>
      <c r="H67" s="354"/>
      <c r="I67" s="353" t="s">
        <v>2388</v>
      </c>
      <c r="J67" s="354"/>
      <c r="K67" s="355" t="s">
        <v>25</v>
      </c>
      <c r="L67" s="352"/>
      <c r="M67" s="27" t="s">
        <v>415</v>
      </c>
      <c r="N67" s="24"/>
      <c r="O67" s="81">
        <v>5.2</v>
      </c>
      <c r="P67" s="109">
        <v>5</v>
      </c>
    </row>
    <row r="68" spans="2:16" ht="15" customHeight="1" x14ac:dyDescent="0.25">
      <c r="B68" s="378">
        <v>27</v>
      </c>
      <c r="C68" s="379"/>
      <c r="D68" s="351" t="s">
        <v>2387</v>
      </c>
      <c r="E68" s="352"/>
      <c r="F68" s="190" t="s">
        <v>2398</v>
      </c>
      <c r="G68" s="355">
        <v>4100103667</v>
      </c>
      <c r="H68" s="354"/>
      <c r="I68" s="353" t="s">
        <v>2388</v>
      </c>
      <c r="J68" s="354"/>
      <c r="K68" s="355" t="s">
        <v>25</v>
      </c>
      <c r="L68" s="352"/>
      <c r="M68" s="27" t="s">
        <v>415</v>
      </c>
      <c r="N68" s="24"/>
      <c r="O68" s="82">
        <v>6.24</v>
      </c>
      <c r="P68" s="109">
        <v>6</v>
      </c>
    </row>
    <row r="69" spans="2:16" ht="15" customHeight="1" x14ac:dyDescent="0.25">
      <c r="B69" s="378">
        <v>28</v>
      </c>
      <c r="C69" s="379"/>
      <c r="D69" s="351" t="s">
        <v>2387</v>
      </c>
      <c r="E69" s="352"/>
      <c r="F69" s="190" t="s">
        <v>2398</v>
      </c>
      <c r="G69" s="355">
        <v>4100103667</v>
      </c>
      <c r="H69" s="354"/>
      <c r="I69" s="353" t="s">
        <v>2388</v>
      </c>
      <c r="J69" s="354"/>
      <c r="K69" s="355" t="s">
        <v>25</v>
      </c>
      <c r="L69" s="352"/>
      <c r="M69" s="27" t="s">
        <v>415</v>
      </c>
      <c r="N69" s="24"/>
      <c r="O69" s="82">
        <v>6.24</v>
      </c>
      <c r="P69" s="109">
        <v>4</v>
      </c>
    </row>
    <row r="70" spans="2:16" ht="15" customHeight="1" x14ac:dyDescent="0.25">
      <c r="B70" s="365"/>
      <c r="C70" s="366"/>
      <c r="D70" s="351" t="s">
        <v>2387</v>
      </c>
      <c r="E70" s="352"/>
      <c r="F70" s="190" t="s">
        <v>2398</v>
      </c>
      <c r="G70" s="355">
        <v>4100103665</v>
      </c>
      <c r="H70" s="354"/>
      <c r="I70" s="353" t="s">
        <v>2389</v>
      </c>
      <c r="J70" s="354"/>
      <c r="K70" s="355" t="s">
        <v>25</v>
      </c>
      <c r="L70" s="352"/>
      <c r="M70" s="27" t="s">
        <v>387</v>
      </c>
      <c r="N70" s="24"/>
      <c r="O70" s="84"/>
      <c r="P70" s="109">
        <v>2</v>
      </c>
    </row>
    <row r="71" spans="2:16" ht="15" x14ac:dyDescent="0.25">
      <c r="B71" s="365"/>
      <c r="C71" s="366"/>
      <c r="D71" s="367"/>
      <c r="E71" s="368"/>
      <c r="F71" s="122"/>
      <c r="G71" s="369"/>
      <c r="H71" s="370"/>
      <c r="I71" s="391"/>
      <c r="J71" s="370"/>
      <c r="K71" s="369"/>
      <c r="L71" s="368"/>
      <c r="M71" s="7"/>
      <c r="N71" s="11"/>
      <c r="O71" s="84"/>
      <c r="P71" s="60"/>
    </row>
    <row r="72" spans="2:16" ht="15" x14ac:dyDescent="0.25">
      <c r="B72" s="20"/>
      <c r="C72" s="45"/>
      <c r="D72" s="168"/>
      <c r="E72" s="41"/>
      <c r="F72" s="41"/>
      <c r="G72" s="41"/>
      <c r="H72" s="41"/>
      <c r="I72" s="41"/>
      <c r="K72" s="20"/>
      <c r="L72" s="45"/>
      <c r="M72" s="1"/>
      <c r="N72" s="1"/>
      <c r="O72" s="169">
        <f>SUM(O18:O56)+SUM(O58:O70)</f>
        <v>247.48000000000002</v>
      </c>
    </row>
    <row r="73" spans="2:16" ht="15.75" x14ac:dyDescent="0.25">
      <c r="B73" s="356" t="s">
        <v>29</v>
      </c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357"/>
      <c r="N73" s="79"/>
      <c r="O73" s="75"/>
      <c r="P73" s="73">
        <f>SUM(P18:P71)</f>
        <v>709</v>
      </c>
    </row>
    <row r="74" spans="2:16" ht="15" x14ac:dyDescent="0.25">
      <c r="B74" s="20"/>
      <c r="C74" s="45"/>
      <c r="D74" s="20"/>
      <c r="E74" s="45"/>
      <c r="F74" s="45"/>
      <c r="G74" s="20"/>
      <c r="I74" s="3"/>
      <c r="K74" s="20"/>
      <c r="L74" s="45"/>
      <c r="M74" s="1"/>
      <c r="N74" s="1"/>
      <c r="O74" s="86"/>
    </row>
    <row r="75" spans="2:16" ht="15" customHeight="1" x14ac:dyDescent="0.25">
      <c r="B75" s="1"/>
      <c r="C75" s="1"/>
      <c r="D75" s="1" t="s">
        <v>49</v>
      </c>
      <c r="E75" s="23"/>
      <c r="F75" s="1" t="s">
        <v>2400</v>
      </c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 t="s">
        <v>2401</v>
      </c>
      <c r="E76" s="23"/>
      <c r="F76" s="23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 t="s">
        <v>1984</v>
      </c>
      <c r="E77" s="3"/>
      <c r="F77" s="3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 t="s">
        <v>2399</v>
      </c>
      <c r="E78" s="23"/>
      <c r="F78" s="23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 t="s">
        <v>1960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353" ht="8.25" customHeight="1" x14ac:dyDescent="0.2"/>
    <row r="355" ht="8.25" customHeight="1" x14ac:dyDescent="0.2"/>
    <row r="357" ht="9" customHeight="1" x14ac:dyDescent="0.2"/>
    <row r="359" ht="7.5" customHeight="1" x14ac:dyDescent="0.2"/>
    <row r="361" ht="6.75" customHeight="1" x14ac:dyDescent="0.2"/>
    <row r="363" ht="7.5" customHeight="1" x14ac:dyDescent="0.2"/>
    <row r="365" ht="9" customHeight="1" x14ac:dyDescent="0.2"/>
    <row r="367" ht="7.5" customHeight="1" x14ac:dyDescent="0.2"/>
    <row r="369" ht="8.25" customHeight="1" x14ac:dyDescent="0.2"/>
  </sheetData>
  <mergeCells count="263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41:C41"/>
    <mergeCell ref="D41:E41"/>
    <mergeCell ref="G41:H41"/>
    <mergeCell ref="I41:J41"/>
    <mergeCell ref="K41:L41"/>
    <mergeCell ref="D34:E34"/>
    <mergeCell ref="G34:H34"/>
    <mergeCell ref="I34:J34"/>
    <mergeCell ref="K34:L34"/>
    <mergeCell ref="D35:E35"/>
    <mergeCell ref="G35:H35"/>
    <mergeCell ref="I35:J35"/>
    <mergeCell ref="K35:L35"/>
    <mergeCell ref="D32:E32"/>
    <mergeCell ref="G32:H32"/>
    <mergeCell ref="I32:J32"/>
    <mergeCell ref="K32:L32"/>
    <mergeCell ref="D33:E33"/>
    <mergeCell ref="G33:H33"/>
    <mergeCell ref="B57:C57"/>
    <mergeCell ref="B42:C42"/>
    <mergeCell ref="D42:E42"/>
    <mergeCell ref="G42:H42"/>
    <mergeCell ref="I42:J42"/>
    <mergeCell ref="K42:L42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3:C53"/>
    <mergeCell ref="D53:E53"/>
    <mergeCell ref="G53:H53"/>
    <mergeCell ref="I53:J53"/>
    <mergeCell ref="K53:L53"/>
    <mergeCell ref="B54:C54"/>
    <mergeCell ref="D54:E54"/>
    <mergeCell ref="G54:H54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60:C60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6:C66"/>
    <mergeCell ref="D66:E66"/>
    <mergeCell ref="G66:H66"/>
    <mergeCell ref="I66:J66"/>
    <mergeCell ref="K66:L66"/>
    <mergeCell ref="B67:C67"/>
    <mergeCell ref="D67:E67"/>
    <mergeCell ref="G67:H67"/>
    <mergeCell ref="I67:J67"/>
    <mergeCell ref="K67:L67"/>
    <mergeCell ref="B70:C70"/>
    <mergeCell ref="D70:E70"/>
    <mergeCell ref="G70:H70"/>
    <mergeCell ref="I70:J70"/>
    <mergeCell ref="K70:L70"/>
    <mergeCell ref="B68:C68"/>
    <mergeCell ref="D68:E68"/>
    <mergeCell ref="G68:H68"/>
    <mergeCell ref="I68:J68"/>
    <mergeCell ref="K68:L68"/>
    <mergeCell ref="B69:C69"/>
    <mergeCell ref="D69:E69"/>
    <mergeCell ref="G69:H69"/>
    <mergeCell ref="I69:J69"/>
    <mergeCell ref="K69:L69"/>
    <mergeCell ref="I54:J54"/>
    <mergeCell ref="K54:L54"/>
    <mergeCell ref="B51:C51"/>
    <mergeCell ref="D51:E51"/>
    <mergeCell ref="G51:H51"/>
    <mergeCell ref="I51:J51"/>
    <mergeCell ref="K51:L51"/>
    <mergeCell ref="B52:C52"/>
    <mergeCell ref="D52:E52"/>
    <mergeCell ref="G52:H52"/>
    <mergeCell ref="I52:J52"/>
    <mergeCell ref="K52:L52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I37:J37"/>
    <mergeCell ref="K37:L37"/>
    <mergeCell ref="D43:E43"/>
    <mergeCell ref="G43:H43"/>
    <mergeCell ref="I43:J43"/>
    <mergeCell ref="K43:L43"/>
    <mergeCell ref="D44:E44"/>
    <mergeCell ref="D38:E38"/>
    <mergeCell ref="G38:H38"/>
    <mergeCell ref="I38:J38"/>
    <mergeCell ref="K38:L38"/>
    <mergeCell ref="G44:H44"/>
    <mergeCell ref="I44:J44"/>
    <mergeCell ref="K44:L44"/>
    <mergeCell ref="D39:E39"/>
    <mergeCell ref="G39:H39"/>
    <mergeCell ref="I39:J39"/>
    <mergeCell ref="K39:L39"/>
    <mergeCell ref="D40:E40"/>
    <mergeCell ref="G40:H40"/>
    <mergeCell ref="I40:J40"/>
    <mergeCell ref="I33:J33"/>
    <mergeCell ref="K33:L33"/>
    <mergeCell ref="B73:M73"/>
    <mergeCell ref="D30:E30"/>
    <mergeCell ref="G30:H30"/>
    <mergeCell ref="I30:J30"/>
    <mergeCell ref="K30:L30"/>
    <mergeCell ref="B30:C30"/>
    <mergeCell ref="D31:E31"/>
    <mergeCell ref="G31:H31"/>
    <mergeCell ref="I31:J31"/>
    <mergeCell ref="K31:L31"/>
    <mergeCell ref="B71:C71"/>
    <mergeCell ref="D71:E71"/>
    <mergeCell ref="G71:H71"/>
    <mergeCell ref="I71:J71"/>
    <mergeCell ref="K71:L71"/>
    <mergeCell ref="D36:E36"/>
    <mergeCell ref="G36:H36"/>
    <mergeCell ref="I36:J36"/>
    <mergeCell ref="K36:L36"/>
    <mergeCell ref="D37:E37"/>
    <mergeCell ref="K40:L40"/>
    <mergeCell ref="G37:H37"/>
  </mergeCells>
  <hyperlinks>
    <hyperlink ref="N4" r:id="rId1" xr:uid="{00000000-0004-0000-72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B1:P364"/>
  <sheetViews>
    <sheetView topLeftCell="A4" workbookViewId="0">
      <selection activeCell="T24" sqref="T2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2383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240103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SUM(O18:O64)+7</f>
        <v>113.44</v>
      </c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2394</v>
      </c>
      <c r="G18" s="355">
        <v>4100103708</v>
      </c>
      <c r="H18" s="354"/>
      <c r="I18" s="353" t="s">
        <v>1468</v>
      </c>
      <c r="J18" s="354"/>
      <c r="K18" s="355" t="s">
        <v>147</v>
      </c>
      <c r="L18" s="352"/>
      <c r="M18" s="27" t="s">
        <v>622</v>
      </c>
      <c r="N18" s="24">
        <v>90</v>
      </c>
      <c r="O18" s="82">
        <v>11.54</v>
      </c>
      <c r="P18" s="109">
        <v>2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2394</v>
      </c>
      <c r="G19" s="355">
        <v>4100103707</v>
      </c>
      <c r="H19" s="354"/>
      <c r="I19" s="353" t="s">
        <v>1468</v>
      </c>
      <c r="J19" s="354"/>
      <c r="K19" s="355" t="s">
        <v>53</v>
      </c>
      <c r="L19" s="352"/>
      <c r="M19" s="27" t="s">
        <v>622</v>
      </c>
      <c r="N19" s="24">
        <v>85</v>
      </c>
      <c r="O19" s="83"/>
      <c r="P19" s="109">
        <v>6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2394</v>
      </c>
      <c r="G20" s="355">
        <v>4100103707</v>
      </c>
      <c r="H20" s="354"/>
      <c r="I20" s="353" t="s">
        <v>1468</v>
      </c>
      <c r="J20" s="354"/>
      <c r="K20" s="355" t="s">
        <v>53</v>
      </c>
      <c r="L20" s="352"/>
      <c r="M20" s="27" t="s">
        <v>622</v>
      </c>
      <c r="N20" s="24">
        <v>90</v>
      </c>
      <c r="O20" s="83"/>
      <c r="P20" s="109">
        <v>7</v>
      </c>
    </row>
    <row r="21" spans="2:16" ht="15" customHeight="1" x14ac:dyDescent="0.25">
      <c r="B21" s="416"/>
      <c r="C21" s="417"/>
      <c r="D21" s="351" t="s">
        <v>480</v>
      </c>
      <c r="E21" s="352"/>
      <c r="F21" s="190" t="s">
        <v>2394</v>
      </c>
      <c r="G21" s="355">
        <v>4100103707</v>
      </c>
      <c r="H21" s="354"/>
      <c r="I21" s="353" t="s">
        <v>1468</v>
      </c>
      <c r="J21" s="354"/>
      <c r="K21" s="355" t="s">
        <v>53</v>
      </c>
      <c r="L21" s="352"/>
      <c r="M21" s="27" t="s">
        <v>622</v>
      </c>
      <c r="N21" s="24">
        <v>95</v>
      </c>
      <c r="O21" s="83"/>
      <c r="P21" s="109">
        <v>10</v>
      </c>
    </row>
    <row r="22" spans="2:16" ht="15" customHeight="1" x14ac:dyDescent="0.25">
      <c r="B22" s="416"/>
      <c r="C22" s="417"/>
      <c r="D22" s="351" t="s">
        <v>480</v>
      </c>
      <c r="E22" s="352"/>
      <c r="F22" s="190" t="s">
        <v>2394</v>
      </c>
      <c r="G22" s="355">
        <v>4100103707</v>
      </c>
      <c r="H22" s="354"/>
      <c r="I22" s="353" t="s">
        <v>1468</v>
      </c>
      <c r="J22" s="354"/>
      <c r="K22" s="355" t="s">
        <v>53</v>
      </c>
      <c r="L22" s="352"/>
      <c r="M22" s="27" t="s">
        <v>622</v>
      </c>
      <c r="N22" s="24">
        <v>100</v>
      </c>
      <c r="O22" s="83"/>
      <c r="P22" s="109">
        <v>3</v>
      </c>
    </row>
    <row r="23" spans="2:16" ht="15" customHeight="1" x14ac:dyDescent="0.25">
      <c r="B23" s="416"/>
      <c r="C23" s="417"/>
      <c r="D23" s="351" t="s">
        <v>480</v>
      </c>
      <c r="E23" s="352"/>
      <c r="F23" s="190" t="s">
        <v>2394</v>
      </c>
      <c r="G23" s="355">
        <v>4100103706</v>
      </c>
      <c r="H23" s="354"/>
      <c r="I23" s="353" t="s">
        <v>1468</v>
      </c>
      <c r="J23" s="354"/>
      <c r="K23" s="355" t="s">
        <v>53</v>
      </c>
      <c r="L23" s="352"/>
      <c r="M23" s="27" t="s">
        <v>622</v>
      </c>
      <c r="N23" s="24">
        <v>85</v>
      </c>
      <c r="O23" s="83"/>
      <c r="P23" s="109">
        <v>2</v>
      </c>
    </row>
    <row r="24" spans="2:16" ht="15" customHeight="1" x14ac:dyDescent="0.25">
      <c r="B24" s="416"/>
      <c r="C24" s="417"/>
      <c r="D24" s="351" t="s">
        <v>480</v>
      </c>
      <c r="E24" s="352"/>
      <c r="F24" s="190" t="s">
        <v>2394</v>
      </c>
      <c r="G24" s="355">
        <v>4100103706</v>
      </c>
      <c r="H24" s="354"/>
      <c r="I24" s="353" t="s">
        <v>1468</v>
      </c>
      <c r="J24" s="354"/>
      <c r="K24" s="355" t="s">
        <v>53</v>
      </c>
      <c r="L24" s="352"/>
      <c r="M24" s="27" t="s">
        <v>622</v>
      </c>
      <c r="N24" s="24">
        <v>90</v>
      </c>
      <c r="O24" s="83"/>
      <c r="P24" s="109">
        <v>3</v>
      </c>
    </row>
    <row r="25" spans="2:16" ht="15" customHeight="1" x14ac:dyDescent="0.25">
      <c r="B25" s="416"/>
      <c r="C25" s="417"/>
      <c r="D25" s="351" t="s">
        <v>480</v>
      </c>
      <c r="E25" s="352"/>
      <c r="F25" s="190" t="s">
        <v>2394</v>
      </c>
      <c r="G25" s="355">
        <v>4100103706</v>
      </c>
      <c r="H25" s="354"/>
      <c r="I25" s="353" t="s">
        <v>1468</v>
      </c>
      <c r="J25" s="354"/>
      <c r="K25" s="355" t="s">
        <v>53</v>
      </c>
      <c r="L25" s="352"/>
      <c r="M25" s="27" t="s">
        <v>622</v>
      </c>
      <c r="N25" s="24">
        <v>95</v>
      </c>
      <c r="O25" s="83"/>
      <c r="P25" s="109">
        <v>1</v>
      </c>
    </row>
    <row r="26" spans="2:16" ht="15" customHeight="1" x14ac:dyDescent="0.25">
      <c r="B26" s="416"/>
      <c r="C26" s="417"/>
      <c r="D26" s="351" t="s">
        <v>480</v>
      </c>
      <c r="E26" s="352"/>
      <c r="F26" s="190" t="s">
        <v>2394</v>
      </c>
      <c r="G26" s="355">
        <v>4100103707</v>
      </c>
      <c r="H26" s="354"/>
      <c r="I26" s="353" t="s">
        <v>1468</v>
      </c>
      <c r="J26" s="354"/>
      <c r="K26" s="355" t="s">
        <v>53</v>
      </c>
      <c r="L26" s="352"/>
      <c r="M26" s="27" t="s">
        <v>382</v>
      </c>
      <c r="N26" s="24">
        <v>90</v>
      </c>
      <c r="O26" s="83"/>
      <c r="P26" s="109">
        <v>2</v>
      </c>
    </row>
    <row r="27" spans="2:16" ht="15" customHeight="1" x14ac:dyDescent="0.25">
      <c r="B27" s="416"/>
      <c r="C27" s="417"/>
      <c r="D27" s="351" t="s">
        <v>480</v>
      </c>
      <c r="E27" s="352"/>
      <c r="F27" s="190" t="s">
        <v>2394</v>
      </c>
      <c r="G27" s="355">
        <v>4100103707</v>
      </c>
      <c r="H27" s="354"/>
      <c r="I27" s="353" t="s">
        <v>1468</v>
      </c>
      <c r="J27" s="354"/>
      <c r="K27" s="355" t="s">
        <v>53</v>
      </c>
      <c r="L27" s="352"/>
      <c r="M27" s="27" t="s">
        <v>382</v>
      </c>
      <c r="N27" s="24">
        <v>95</v>
      </c>
      <c r="O27" s="83"/>
      <c r="P27" s="109">
        <v>3</v>
      </c>
    </row>
    <row r="28" spans="2:16" ht="15" customHeight="1" x14ac:dyDescent="0.25">
      <c r="B28" s="416"/>
      <c r="C28" s="417"/>
      <c r="D28" s="351" t="s">
        <v>480</v>
      </c>
      <c r="E28" s="352"/>
      <c r="F28" s="190" t="s">
        <v>2394</v>
      </c>
      <c r="G28" s="355">
        <v>4100103706</v>
      </c>
      <c r="H28" s="354"/>
      <c r="I28" s="353" t="s">
        <v>1468</v>
      </c>
      <c r="J28" s="354"/>
      <c r="K28" s="355" t="s">
        <v>53</v>
      </c>
      <c r="L28" s="352"/>
      <c r="M28" s="27" t="s">
        <v>382</v>
      </c>
      <c r="N28" s="24">
        <v>95</v>
      </c>
      <c r="O28" s="83"/>
      <c r="P28" s="109">
        <v>1</v>
      </c>
    </row>
    <row r="29" spans="2:16" ht="15" customHeight="1" x14ac:dyDescent="0.25">
      <c r="B29" s="416"/>
      <c r="C29" s="417"/>
      <c r="D29" s="351" t="s">
        <v>480</v>
      </c>
      <c r="E29" s="352"/>
      <c r="F29" s="190" t="s">
        <v>2394</v>
      </c>
      <c r="G29" s="355">
        <v>4100103707</v>
      </c>
      <c r="H29" s="354"/>
      <c r="I29" s="353" t="s">
        <v>1468</v>
      </c>
      <c r="J29" s="354"/>
      <c r="K29" s="355" t="s">
        <v>53</v>
      </c>
      <c r="L29" s="352"/>
      <c r="M29" s="27" t="s">
        <v>387</v>
      </c>
      <c r="N29" s="24">
        <v>85</v>
      </c>
      <c r="O29" s="83"/>
      <c r="P29" s="109">
        <v>14</v>
      </c>
    </row>
    <row r="30" spans="2:16" ht="15" customHeight="1" x14ac:dyDescent="0.25">
      <c r="B30" s="416"/>
      <c r="C30" s="417"/>
      <c r="D30" s="351" t="s">
        <v>480</v>
      </c>
      <c r="E30" s="352"/>
      <c r="F30" s="190" t="s">
        <v>2394</v>
      </c>
      <c r="G30" s="355">
        <v>4100103707</v>
      </c>
      <c r="H30" s="354"/>
      <c r="I30" s="353" t="s">
        <v>1468</v>
      </c>
      <c r="J30" s="354"/>
      <c r="K30" s="355" t="s">
        <v>53</v>
      </c>
      <c r="L30" s="352"/>
      <c r="M30" s="27" t="s">
        <v>387</v>
      </c>
      <c r="N30" s="24">
        <v>90</v>
      </c>
      <c r="O30" s="83"/>
      <c r="P30" s="109">
        <v>21</v>
      </c>
    </row>
    <row r="31" spans="2:16" ht="15" customHeight="1" x14ac:dyDescent="0.25">
      <c r="B31" s="378">
        <v>2</v>
      </c>
      <c r="C31" s="379"/>
      <c r="D31" s="351" t="s">
        <v>480</v>
      </c>
      <c r="E31" s="352"/>
      <c r="F31" s="190" t="s">
        <v>2394</v>
      </c>
      <c r="G31" s="355">
        <v>4100103707</v>
      </c>
      <c r="H31" s="354"/>
      <c r="I31" s="353" t="s">
        <v>1468</v>
      </c>
      <c r="J31" s="354"/>
      <c r="K31" s="355" t="s">
        <v>53</v>
      </c>
      <c r="L31" s="352"/>
      <c r="M31" s="27" t="s">
        <v>387</v>
      </c>
      <c r="N31" s="24">
        <v>95</v>
      </c>
      <c r="O31" s="82">
        <v>11.38</v>
      </c>
      <c r="P31" s="109">
        <v>26</v>
      </c>
    </row>
    <row r="32" spans="2:16" ht="15" customHeight="1" x14ac:dyDescent="0.25">
      <c r="B32" s="416"/>
      <c r="C32" s="417"/>
      <c r="D32" s="351" t="s">
        <v>480</v>
      </c>
      <c r="E32" s="352"/>
      <c r="F32" s="190" t="s">
        <v>2394</v>
      </c>
      <c r="G32" s="355">
        <v>4100103707</v>
      </c>
      <c r="H32" s="354"/>
      <c r="I32" s="353" t="s">
        <v>1468</v>
      </c>
      <c r="J32" s="354"/>
      <c r="K32" s="355" t="s">
        <v>53</v>
      </c>
      <c r="L32" s="352"/>
      <c r="M32" s="27" t="s">
        <v>387</v>
      </c>
      <c r="N32" s="24">
        <v>100</v>
      </c>
      <c r="O32" s="83"/>
      <c r="P32" s="109">
        <v>10</v>
      </c>
    </row>
    <row r="33" spans="2:16" ht="15" customHeight="1" x14ac:dyDescent="0.25">
      <c r="B33" s="416"/>
      <c r="C33" s="417"/>
      <c r="D33" s="351" t="s">
        <v>480</v>
      </c>
      <c r="E33" s="352"/>
      <c r="F33" s="190" t="s">
        <v>2394</v>
      </c>
      <c r="G33" s="355">
        <v>4100103708</v>
      </c>
      <c r="H33" s="354"/>
      <c r="I33" s="353" t="s">
        <v>1468</v>
      </c>
      <c r="J33" s="354"/>
      <c r="K33" s="355" t="s">
        <v>147</v>
      </c>
      <c r="L33" s="352"/>
      <c r="M33" s="27" t="s">
        <v>387</v>
      </c>
      <c r="N33" s="24">
        <v>90</v>
      </c>
      <c r="O33" s="83"/>
      <c r="P33" s="109">
        <v>1</v>
      </c>
    </row>
    <row r="34" spans="2:16" ht="15" customHeight="1" x14ac:dyDescent="0.25">
      <c r="B34" s="416"/>
      <c r="C34" s="417"/>
      <c r="D34" s="351" t="s">
        <v>480</v>
      </c>
      <c r="E34" s="352"/>
      <c r="F34" s="190" t="s">
        <v>2394</v>
      </c>
      <c r="G34" s="355">
        <v>4100103709</v>
      </c>
      <c r="H34" s="354"/>
      <c r="I34" s="353" t="s">
        <v>1468</v>
      </c>
      <c r="J34" s="354"/>
      <c r="K34" s="355" t="s">
        <v>2371</v>
      </c>
      <c r="L34" s="352"/>
      <c r="M34" s="27" t="s">
        <v>387</v>
      </c>
      <c r="N34" s="24">
        <v>85</v>
      </c>
      <c r="O34" s="83"/>
      <c r="P34" s="109">
        <v>2</v>
      </c>
    </row>
    <row r="35" spans="2:16" ht="15" customHeight="1" x14ac:dyDescent="0.25">
      <c r="B35" s="416"/>
      <c r="C35" s="417"/>
      <c r="D35" s="351" t="s">
        <v>480</v>
      </c>
      <c r="E35" s="352"/>
      <c r="F35" s="190" t="s">
        <v>2394</v>
      </c>
      <c r="G35" s="355">
        <v>4100103709</v>
      </c>
      <c r="H35" s="354"/>
      <c r="I35" s="353" t="s">
        <v>1468</v>
      </c>
      <c r="J35" s="354"/>
      <c r="K35" s="355" t="s">
        <v>2371</v>
      </c>
      <c r="L35" s="352"/>
      <c r="M35" s="27" t="s">
        <v>387</v>
      </c>
      <c r="N35" s="24">
        <v>90</v>
      </c>
      <c r="O35" s="83"/>
      <c r="P35" s="109">
        <v>2</v>
      </c>
    </row>
    <row r="36" spans="2:16" ht="15" customHeight="1" x14ac:dyDescent="0.25">
      <c r="B36" s="416"/>
      <c r="C36" s="417"/>
      <c r="D36" s="351" t="s">
        <v>480</v>
      </c>
      <c r="E36" s="352"/>
      <c r="F36" s="190" t="s">
        <v>2394</v>
      </c>
      <c r="G36" s="355">
        <v>4100103709</v>
      </c>
      <c r="H36" s="354"/>
      <c r="I36" s="353" t="s">
        <v>1468</v>
      </c>
      <c r="J36" s="354"/>
      <c r="K36" s="355" t="s">
        <v>2371</v>
      </c>
      <c r="L36" s="352"/>
      <c r="M36" s="27" t="s">
        <v>387</v>
      </c>
      <c r="N36" s="24">
        <v>95</v>
      </c>
      <c r="O36" s="83"/>
      <c r="P36" s="109">
        <v>2</v>
      </c>
    </row>
    <row r="37" spans="2:16" ht="15" customHeight="1" x14ac:dyDescent="0.25">
      <c r="B37" s="416"/>
      <c r="C37" s="417"/>
      <c r="D37" s="351" t="s">
        <v>480</v>
      </c>
      <c r="E37" s="352"/>
      <c r="F37" s="190" t="s">
        <v>2394</v>
      </c>
      <c r="G37" s="355">
        <v>4100103710</v>
      </c>
      <c r="H37" s="354"/>
      <c r="I37" s="353" t="s">
        <v>631</v>
      </c>
      <c r="J37" s="354"/>
      <c r="K37" s="355" t="s">
        <v>53</v>
      </c>
      <c r="L37" s="352"/>
      <c r="M37" s="27" t="s">
        <v>387</v>
      </c>
      <c r="N37" s="24">
        <v>85</v>
      </c>
      <c r="O37" s="83"/>
      <c r="P37" s="109">
        <v>2</v>
      </c>
    </row>
    <row r="38" spans="2:16" ht="15" customHeight="1" x14ac:dyDescent="0.25">
      <c r="B38" s="416"/>
      <c r="C38" s="417"/>
      <c r="D38" s="351" t="s">
        <v>480</v>
      </c>
      <c r="E38" s="352"/>
      <c r="F38" s="190" t="s">
        <v>2394</v>
      </c>
      <c r="G38" s="355">
        <v>4100103710</v>
      </c>
      <c r="H38" s="354"/>
      <c r="I38" s="353" t="s">
        <v>631</v>
      </c>
      <c r="J38" s="354"/>
      <c r="K38" s="355" t="s">
        <v>53</v>
      </c>
      <c r="L38" s="352"/>
      <c r="M38" s="27" t="s">
        <v>387</v>
      </c>
      <c r="N38" s="24">
        <v>95</v>
      </c>
      <c r="O38" s="83"/>
      <c r="P38" s="109">
        <v>4</v>
      </c>
    </row>
    <row r="39" spans="2:16" ht="15" customHeight="1" x14ac:dyDescent="0.25">
      <c r="B39" s="416"/>
      <c r="C39" s="417"/>
      <c r="D39" s="351" t="s">
        <v>480</v>
      </c>
      <c r="E39" s="352"/>
      <c r="F39" s="190" t="s">
        <v>2394</v>
      </c>
      <c r="G39" s="355">
        <v>4100103711</v>
      </c>
      <c r="H39" s="354"/>
      <c r="I39" s="353" t="s">
        <v>631</v>
      </c>
      <c r="J39" s="354"/>
      <c r="K39" s="355" t="s">
        <v>53</v>
      </c>
      <c r="L39" s="352"/>
      <c r="M39" s="27" t="s">
        <v>387</v>
      </c>
      <c r="N39" s="24">
        <v>85</v>
      </c>
      <c r="O39" s="83"/>
      <c r="P39" s="109">
        <v>11</v>
      </c>
    </row>
    <row r="40" spans="2:16" ht="15" customHeight="1" x14ac:dyDescent="0.25">
      <c r="B40" s="416"/>
      <c r="C40" s="417"/>
      <c r="D40" s="351" t="s">
        <v>480</v>
      </c>
      <c r="E40" s="352"/>
      <c r="F40" s="190" t="s">
        <v>2394</v>
      </c>
      <c r="G40" s="355">
        <v>4100103711</v>
      </c>
      <c r="H40" s="354"/>
      <c r="I40" s="353" t="s">
        <v>631</v>
      </c>
      <c r="J40" s="354"/>
      <c r="K40" s="355" t="s">
        <v>53</v>
      </c>
      <c r="L40" s="352"/>
      <c r="M40" s="27" t="s">
        <v>387</v>
      </c>
      <c r="N40" s="24">
        <v>90</v>
      </c>
      <c r="O40" s="83"/>
      <c r="P40" s="109">
        <v>13</v>
      </c>
    </row>
    <row r="41" spans="2:16" ht="15" customHeight="1" x14ac:dyDescent="0.25">
      <c r="B41" s="378">
        <v>3</v>
      </c>
      <c r="C41" s="379"/>
      <c r="D41" s="351" t="s">
        <v>480</v>
      </c>
      <c r="E41" s="352"/>
      <c r="F41" s="190" t="s">
        <v>2394</v>
      </c>
      <c r="G41" s="355">
        <v>4100103711</v>
      </c>
      <c r="H41" s="354"/>
      <c r="I41" s="353" t="s">
        <v>631</v>
      </c>
      <c r="J41" s="354"/>
      <c r="K41" s="355" t="s">
        <v>53</v>
      </c>
      <c r="L41" s="352"/>
      <c r="M41" s="27" t="s">
        <v>387</v>
      </c>
      <c r="N41" s="24">
        <v>95</v>
      </c>
      <c r="O41" s="82">
        <v>4.7</v>
      </c>
      <c r="P41" s="109">
        <v>20</v>
      </c>
    </row>
    <row r="42" spans="2:16" ht="15" customHeight="1" x14ac:dyDescent="0.25">
      <c r="B42" s="40"/>
      <c r="C42" s="36"/>
      <c r="D42" s="351" t="s">
        <v>480</v>
      </c>
      <c r="E42" s="352"/>
      <c r="F42" s="190" t="s">
        <v>2394</v>
      </c>
      <c r="G42" s="355">
        <v>4100103711</v>
      </c>
      <c r="H42" s="354"/>
      <c r="I42" s="353" t="s">
        <v>631</v>
      </c>
      <c r="J42" s="354"/>
      <c r="K42" s="355" t="s">
        <v>53</v>
      </c>
      <c r="L42" s="352"/>
      <c r="M42" s="27" t="s">
        <v>387</v>
      </c>
      <c r="N42" s="24">
        <v>100</v>
      </c>
      <c r="O42" s="83"/>
      <c r="P42" s="109">
        <v>3</v>
      </c>
    </row>
    <row r="43" spans="2:16" ht="15" customHeight="1" x14ac:dyDescent="0.25">
      <c r="B43" s="40"/>
      <c r="C43" s="36"/>
      <c r="D43" s="351" t="s">
        <v>1377</v>
      </c>
      <c r="E43" s="352"/>
      <c r="F43" s="190" t="s">
        <v>2394</v>
      </c>
      <c r="G43" s="355">
        <v>4100103719</v>
      </c>
      <c r="H43" s="354"/>
      <c r="I43" s="353" t="s">
        <v>2382</v>
      </c>
      <c r="J43" s="354"/>
      <c r="K43" s="355" t="s">
        <v>90</v>
      </c>
      <c r="L43" s="352"/>
      <c r="M43" s="27" t="s">
        <v>387</v>
      </c>
      <c r="N43" s="24">
        <v>75</v>
      </c>
      <c r="O43" s="83"/>
      <c r="P43" s="109">
        <v>1</v>
      </c>
    </row>
    <row r="44" spans="2:16" ht="15" customHeight="1" x14ac:dyDescent="0.25">
      <c r="B44" s="40"/>
      <c r="C44" s="36"/>
      <c r="D44" s="351" t="s">
        <v>1377</v>
      </c>
      <c r="E44" s="352"/>
      <c r="F44" s="190" t="s">
        <v>2394</v>
      </c>
      <c r="G44" s="355">
        <v>4100103719</v>
      </c>
      <c r="H44" s="354"/>
      <c r="I44" s="353" t="s">
        <v>2382</v>
      </c>
      <c r="J44" s="354"/>
      <c r="K44" s="355" t="s">
        <v>90</v>
      </c>
      <c r="L44" s="352"/>
      <c r="M44" s="27" t="s">
        <v>387</v>
      </c>
      <c r="N44" s="24">
        <v>80</v>
      </c>
      <c r="O44" s="83"/>
      <c r="P44" s="109">
        <v>1</v>
      </c>
    </row>
    <row r="45" spans="2:16" ht="15" customHeight="1" x14ac:dyDescent="0.25">
      <c r="B45" s="40"/>
      <c r="C45" s="36"/>
      <c r="D45" s="351" t="s">
        <v>1377</v>
      </c>
      <c r="E45" s="352"/>
      <c r="F45" s="190" t="s">
        <v>2394</v>
      </c>
      <c r="G45" s="355">
        <v>4100103720</v>
      </c>
      <c r="H45" s="354"/>
      <c r="I45" s="353" t="s">
        <v>2382</v>
      </c>
      <c r="J45" s="354"/>
      <c r="K45" s="355" t="s">
        <v>53</v>
      </c>
      <c r="L45" s="352"/>
      <c r="M45" s="27" t="s">
        <v>387</v>
      </c>
      <c r="N45" s="24">
        <v>75</v>
      </c>
      <c r="O45" s="83"/>
      <c r="P45" s="109">
        <v>1</v>
      </c>
    </row>
    <row r="46" spans="2:16" ht="15" customHeight="1" x14ac:dyDescent="0.25">
      <c r="B46" s="40"/>
      <c r="C46" s="36"/>
      <c r="D46" s="351" t="s">
        <v>1377</v>
      </c>
      <c r="E46" s="352"/>
      <c r="F46" s="190" t="s">
        <v>2394</v>
      </c>
      <c r="G46" s="355">
        <v>4100103720</v>
      </c>
      <c r="H46" s="354"/>
      <c r="I46" s="353" t="s">
        <v>2382</v>
      </c>
      <c r="J46" s="354"/>
      <c r="K46" s="355" t="s">
        <v>53</v>
      </c>
      <c r="L46" s="352"/>
      <c r="M46" s="27" t="s">
        <v>387</v>
      </c>
      <c r="N46" s="24">
        <v>80</v>
      </c>
      <c r="O46" s="83"/>
      <c r="P46" s="109">
        <v>1</v>
      </c>
    </row>
    <row r="47" spans="2:16" ht="15" customHeight="1" x14ac:dyDescent="0.25">
      <c r="B47" s="76"/>
      <c r="C47" s="69"/>
      <c r="D47" s="351" t="s">
        <v>1377</v>
      </c>
      <c r="E47" s="352"/>
      <c r="F47" s="190" t="s">
        <v>2394</v>
      </c>
      <c r="G47" s="355">
        <v>4100103720</v>
      </c>
      <c r="H47" s="354"/>
      <c r="I47" s="353" t="s">
        <v>2382</v>
      </c>
      <c r="J47" s="354"/>
      <c r="K47" s="355" t="s">
        <v>53</v>
      </c>
      <c r="L47" s="352"/>
      <c r="M47" s="27" t="s">
        <v>387</v>
      </c>
      <c r="N47" s="24">
        <v>85</v>
      </c>
      <c r="O47" s="84"/>
      <c r="P47" s="109">
        <v>1</v>
      </c>
    </row>
    <row r="48" spans="2:16" ht="15" customHeight="1" x14ac:dyDescent="0.25">
      <c r="B48" s="378">
        <v>4</v>
      </c>
      <c r="C48" s="379"/>
      <c r="D48" s="351" t="s">
        <v>2091</v>
      </c>
      <c r="E48" s="352"/>
      <c r="F48" s="190" t="s">
        <v>2394</v>
      </c>
      <c r="G48" s="355">
        <v>4100103702</v>
      </c>
      <c r="H48" s="354"/>
      <c r="I48" s="353" t="s">
        <v>2093</v>
      </c>
      <c r="J48" s="354"/>
      <c r="K48" s="355" t="s">
        <v>2371</v>
      </c>
      <c r="L48" s="352"/>
      <c r="M48" s="27" t="s">
        <v>2362</v>
      </c>
      <c r="N48" s="24"/>
      <c r="O48" s="82">
        <v>5.0999999999999996</v>
      </c>
      <c r="P48" s="109">
        <v>4</v>
      </c>
    </row>
    <row r="49" spans="2:16" ht="15" customHeight="1" x14ac:dyDescent="0.25">
      <c r="B49" s="76"/>
      <c r="C49" s="69"/>
      <c r="D49" s="351" t="s">
        <v>2091</v>
      </c>
      <c r="E49" s="352"/>
      <c r="F49" s="190" t="s">
        <v>2394</v>
      </c>
      <c r="G49" s="355">
        <v>4100103700</v>
      </c>
      <c r="H49" s="354"/>
      <c r="I49" s="353" t="s">
        <v>2093</v>
      </c>
      <c r="J49" s="354"/>
      <c r="K49" s="355" t="s">
        <v>53</v>
      </c>
      <c r="L49" s="352"/>
      <c r="M49" s="27" t="s">
        <v>2362</v>
      </c>
      <c r="N49" s="24"/>
      <c r="O49" s="84"/>
      <c r="P49" s="109">
        <v>6</v>
      </c>
    </row>
    <row r="50" spans="2:16" ht="15" customHeight="1" x14ac:dyDescent="0.25">
      <c r="B50" s="378">
        <v>5</v>
      </c>
      <c r="C50" s="379"/>
      <c r="D50" s="351" t="s">
        <v>2214</v>
      </c>
      <c r="E50" s="352"/>
      <c r="F50" s="190" t="s">
        <v>2394</v>
      </c>
      <c r="G50" s="355">
        <v>4100103714</v>
      </c>
      <c r="H50" s="354"/>
      <c r="I50" s="353" t="s">
        <v>2385</v>
      </c>
      <c r="J50" s="354"/>
      <c r="K50" s="355" t="s">
        <v>2371</v>
      </c>
      <c r="L50" s="352"/>
      <c r="M50" s="27" t="s">
        <v>2362</v>
      </c>
      <c r="N50" s="24"/>
      <c r="O50" s="82">
        <v>9.3000000000000007</v>
      </c>
      <c r="P50" s="109">
        <v>4</v>
      </c>
    </row>
    <row r="51" spans="2:16" ht="15" customHeight="1" x14ac:dyDescent="0.25">
      <c r="B51" s="76"/>
      <c r="C51" s="69"/>
      <c r="D51" s="351" t="s">
        <v>2214</v>
      </c>
      <c r="E51" s="352"/>
      <c r="F51" s="190" t="s">
        <v>2394</v>
      </c>
      <c r="G51" s="355">
        <v>4100103713</v>
      </c>
      <c r="H51" s="354"/>
      <c r="I51" s="353" t="s">
        <v>2385</v>
      </c>
      <c r="J51" s="354"/>
      <c r="K51" s="355" t="s">
        <v>53</v>
      </c>
      <c r="L51" s="352"/>
      <c r="M51" s="27" t="s">
        <v>2362</v>
      </c>
      <c r="N51" s="24"/>
      <c r="O51" s="84"/>
      <c r="P51" s="109">
        <v>12</v>
      </c>
    </row>
    <row r="52" spans="2:16" ht="15" customHeight="1" x14ac:dyDescent="0.25">
      <c r="B52" s="378">
        <v>6</v>
      </c>
      <c r="C52" s="379"/>
      <c r="D52" s="351" t="s">
        <v>2214</v>
      </c>
      <c r="E52" s="352"/>
      <c r="F52" s="190" t="s">
        <v>2394</v>
      </c>
      <c r="G52" s="355">
        <v>4100103713</v>
      </c>
      <c r="H52" s="354"/>
      <c r="I52" s="353" t="s">
        <v>2385</v>
      </c>
      <c r="J52" s="354"/>
      <c r="K52" s="355" t="s">
        <v>53</v>
      </c>
      <c r="L52" s="352"/>
      <c r="M52" s="27" t="s">
        <v>2362</v>
      </c>
      <c r="N52" s="24"/>
      <c r="O52" s="82">
        <v>9.3000000000000007</v>
      </c>
      <c r="P52" s="109">
        <v>12</v>
      </c>
    </row>
    <row r="53" spans="2:16" ht="15" customHeight="1" x14ac:dyDescent="0.25">
      <c r="B53" s="416"/>
      <c r="C53" s="417"/>
      <c r="D53" s="351" t="s">
        <v>2214</v>
      </c>
      <c r="E53" s="352"/>
      <c r="F53" s="190" t="s">
        <v>2394</v>
      </c>
      <c r="G53" s="355">
        <v>4100103713</v>
      </c>
      <c r="H53" s="354"/>
      <c r="I53" s="353" t="s">
        <v>2385</v>
      </c>
      <c r="J53" s="354"/>
      <c r="K53" s="355" t="s">
        <v>53</v>
      </c>
      <c r="L53" s="352"/>
      <c r="M53" s="27" t="s">
        <v>387</v>
      </c>
      <c r="N53" s="24"/>
      <c r="O53" s="83"/>
      <c r="P53" s="109">
        <v>4</v>
      </c>
    </row>
    <row r="54" spans="2:16" ht="15" customHeight="1" x14ac:dyDescent="0.25">
      <c r="B54" s="378">
        <v>7</v>
      </c>
      <c r="C54" s="379"/>
      <c r="D54" s="351" t="s">
        <v>1461</v>
      </c>
      <c r="E54" s="352"/>
      <c r="F54" s="190" t="s">
        <v>2394</v>
      </c>
      <c r="G54" s="355">
        <v>4100103716</v>
      </c>
      <c r="H54" s="354"/>
      <c r="I54" s="353" t="s">
        <v>2386</v>
      </c>
      <c r="J54" s="354"/>
      <c r="K54" s="355" t="s">
        <v>53</v>
      </c>
      <c r="L54" s="352"/>
      <c r="M54" s="27" t="s">
        <v>415</v>
      </c>
      <c r="N54" s="24"/>
      <c r="O54" s="82">
        <v>5.2</v>
      </c>
      <c r="P54" s="109">
        <v>3</v>
      </c>
    </row>
    <row r="55" spans="2:16" ht="15" customHeight="1" x14ac:dyDescent="0.25">
      <c r="B55" s="365"/>
      <c r="C55" s="366"/>
      <c r="D55" s="351" t="s">
        <v>2387</v>
      </c>
      <c r="E55" s="352"/>
      <c r="F55" s="190" t="s">
        <v>2394</v>
      </c>
      <c r="G55" s="355">
        <v>4100103718</v>
      </c>
      <c r="H55" s="354"/>
      <c r="I55" s="353" t="s">
        <v>2388</v>
      </c>
      <c r="J55" s="354"/>
      <c r="K55" s="355" t="s">
        <v>1778</v>
      </c>
      <c r="L55" s="352"/>
      <c r="M55" s="27" t="s">
        <v>415</v>
      </c>
      <c r="N55" s="24"/>
      <c r="O55" s="84"/>
      <c r="P55" s="109">
        <v>2</v>
      </c>
    </row>
    <row r="56" spans="2:16" ht="15" customHeight="1" x14ac:dyDescent="0.25">
      <c r="B56" s="375">
        <v>8</v>
      </c>
      <c r="C56" s="376"/>
      <c r="D56" s="351" t="s">
        <v>2387</v>
      </c>
      <c r="E56" s="352"/>
      <c r="F56" s="190" t="s">
        <v>2394</v>
      </c>
      <c r="G56" s="355">
        <v>4100103718</v>
      </c>
      <c r="H56" s="354"/>
      <c r="I56" s="353" t="s">
        <v>2388</v>
      </c>
      <c r="J56" s="354"/>
      <c r="K56" s="355" t="s">
        <v>1778</v>
      </c>
      <c r="L56" s="352"/>
      <c r="M56" s="27" t="s">
        <v>415</v>
      </c>
      <c r="N56" s="24"/>
      <c r="O56" s="81">
        <v>5.2</v>
      </c>
      <c r="P56" s="109">
        <v>5</v>
      </c>
    </row>
    <row r="57" spans="2:16" ht="15" customHeight="1" x14ac:dyDescent="0.25">
      <c r="B57" s="375">
        <v>9</v>
      </c>
      <c r="C57" s="376"/>
      <c r="D57" s="351" t="s">
        <v>2387</v>
      </c>
      <c r="E57" s="352"/>
      <c r="F57" s="190" t="s">
        <v>2394</v>
      </c>
      <c r="G57" s="355">
        <v>4100103717</v>
      </c>
      <c r="H57" s="354"/>
      <c r="I57" s="353" t="s">
        <v>2388</v>
      </c>
      <c r="J57" s="354"/>
      <c r="K57" s="355" t="s">
        <v>53</v>
      </c>
      <c r="L57" s="352"/>
      <c r="M57" s="27" t="s">
        <v>415</v>
      </c>
      <c r="N57" s="24"/>
      <c r="O57" s="81">
        <v>5.2</v>
      </c>
      <c r="P57" s="109">
        <v>5</v>
      </c>
    </row>
    <row r="58" spans="2:16" ht="15" customHeight="1" x14ac:dyDescent="0.25">
      <c r="B58" s="375">
        <v>10</v>
      </c>
      <c r="C58" s="376"/>
      <c r="D58" s="351" t="s">
        <v>2387</v>
      </c>
      <c r="E58" s="352"/>
      <c r="F58" s="190" t="s">
        <v>2394</v>
      </c>
      <c r="G58" s="355">
        <v>4100103715</v>
      </c>
      <c r="H58" s="354"/>
      <c r="I58" s="353" t="s">
        <v>2389</v>
      </c>
      <c r="J58" s="354"/>
      <c r="K58" s="355" t="s">
        <v>53</v>
      </c>
      <c r="L58" s="352"/>
      <c r="M58" s="27" t="s">
        <v>387</v>
      </c>
      <c r="N58" s="24"/>
      <c r="O58" s="81">
        <v>6.24</v>
      </c>
      <c r="P58" s="109">
        <v>6</v>
      </c>
    </row>
    <row r="59" spans="2:16" ht="15" customHeight="1" x14ac:dyDescent="0.25">
      <c r="B59" s="375">
        <v>11</v>
      </c>
      <c r="C59" s="376"/>
      <c r="D59" s="351" t="s">
        <v>2387</v>
      </c>
      <c r="E59" s="352"/>
      <c r="F59" s="190" t="s">
        <v>2394</v>
      </c>
      <c r="G59" s="355">
        <v>4100103715</v>
      </c>
      <c r="H59" s="354"/>
      <c r="I59" s="353" t="s">
        <v>2389</v>
      </c>
      <c r="J59" s="354"/>
      <c r="K59" s="355" t="s">
        <v>53</v>
      </c>
      <c r="L59" s="352"/>
      <c r="M59" s="27" t="s">
        <v>387</v>
      </c>
      <c r="N59" s="24"/>
      <c r="O59" s="81">
        <v>6.24</v>
      </c>
      <c r="P59" s="109">
        <v>6</v>
      </c>
    </row>
    <row r="60" spans="2:16" ht="15" customHeight="1" x14ac:dyDescent="0.25">
      <c r="B60" s="375">
        <v>12</v>
      </c>
      <c r="C60" s="376"/>
      <c r="D60" s="351" t="s">
        <v>2387</v>
      </c>
      <c r="E60" s="352"/>
      <c r="F60" s="190" t="s">
        <v>2394</v>
      </c>
      <c r="G60" s="355">
        <v>4100103715</v>
      </c>
      <c r="H60" s="354"/>
      <c r="I60" s="353" t="s">
        <v>2389</v>
      </c>
      <c r="J60" s="354"/>
      <c r="K60" s="355" t="s">
        <v>53</v>
      </c>
      <c r="L60" s="352"/>
      <c r="M60" s="27" t="s">
        <v>387</v>
      </c>
      <c r="N60" s="24"/>
      <c r="O60" s="81">
        <v>6.24</v>
      </c>
      <c r="P60" s="109">
        <v>6</v>
      </c>
    </row>
    <row r="61" spans="2:16" ht="15" customHeight="1" x14ac:dyDescent="0.25">
      <c r="B61" s="375">
        <v>13</v>
      </c>
      <c r="C61" s="376"/>
      <c r="D61" s="351" t="s">
        <v>2387</v>
      </c>
      <c r="E61" s="352"/>
      <c r="F61" s="190" t="s">
        <v>2394</v>
      </c>
      <c r="G61" s="355">
        <v>4100103715</v>
      </c>
      <c r="H61" s="354"/>
      <c r="I61" s="353" t="s">
        <v>2389</v>
      </c>
      <c r="J61" s="354"/>
      <c r="K61" s="355" t="s">
        <v>53</v>
      </c>
      <c r="L61" s="352"/>
      <c r="M61" s="27" t="s">
        <v>387</v>
      </c>
      <c r="N61" s="24"/>
      <c r="O61" s="81">
        <v>5.2</v>
      </c>
      <c r="P61" s="109">
        <v>5</v>
      </c>
    </row>
    <row r="62" spans="2:16" ht="15" customHeight="1" x14ac:dyDescent="0.25">
      <c r="B62" s="375">
        <v>14</v>
      </c>
      <c r="C62" s="376"/>
      <c r="D62" s="351" t="s">
        <v>2387</v>
      </c>
      <c r="E62" s="352"/>
      <c r="F62" s="190" t="s">
        <v>2394</v>
      </c>
      <c r="G62" s="355">
        <v>4100103715</v>
      </c>
      <c r="H62" s="354"/>
      <c r="I62" s="353" t="s">
        <v>2389</v>
      </c>
      <c r="J62" s="354"/>
      <c r="K62" s="355" t="s">
        <v>53</v>
      </c>
      <c r="L62" s="352"/>
      <c r="M62" s="27" t="s">
        <v>387</v>
      </c>
      <c r="N62" s="24"/>
      <c r="O62" s="81">
        <v>5.2</v>
      </c>
      <c r="P62" s="109">
        <v>5</v>
      </c>
    </row>
    <row r="63" spans="2:16" ht="15" customHeight="1" x14ac:dyDescent="0.25">
      <c r="B63" s="375">
        <v>15</v>
      </c>
      <c r="C63" s="376"/>
      <c r="D63" s="351" t="s">
        <v>2387</v>
      </c>
      <c r="E63" s="352"/>
      <c r="F63" s="190" t="s">
        <v>2394</v>
      </c>
      <c r="G63" s="355">
        <v>4100103715</v>
      </c>
      <c r="H63" s="354"/>
      <c r="I63" s="353" t="s">
        <v>2389</v>
      </c>
      <c r="J63" s="354"/>
      <c r="K63" s="355" t="s">
        <v>53</v>
      </c>
      <c r="L63" s="352"/>
      <c r="M63" s="27" t="s">
        <v>387</v>
      </c>
      <c r="N63" s="24"/>
      <c r="O63" s="81">
        <v>5.2</v>
      </c>
      <c r="P63" s="109">
        <v>5</v>
      </c>
    </row>
    <row r="64" spans="2:16" ht="15" customHeight="1" x14ac:dyDescent="0.25">
      <c r="B64" s="375">
        <v>16</v>
      </c>
      <c r="C64" s="376"/>
      <c r="D64" s="351" t="s">
        <v>2387</v>
      </c>
      <c r="E64" s="352"/>
      <c r="F64" s="190" t="s">
        <v>2394</v>
      </c>
      <c r="G64" s="355">
        <v>4100103715</v>
      </c>
      <c r="H64" s="354"/>
      <c r="I64" s="353" t="s">
        <v>2389</v>
      </c>
      <c r="J64" s="354"/>
      <c r="K64" s="355" t="s">
        <v>53</v>
      </c>
      <c r="L64" s="352"/>
      <c r="M64" s="27" t="s">
        <v>387</v>
      </c>
      <c r="N64" s="24"/>
      <c r="O64" s="81">
        <v>5.2</v>
      </c>
      <c r="P64" s="109">
        <v>5</v>
      </c>
    </row>
    <row r="65" spans="2:16" ht="15" x14ac:dyDescent="0.25">
      <c r="B65" s="365"/>
      <c r="C65" s="366"/>
      <c r="D65" s="367"/>
      <c r="E65" s="368"/>
      <c r="F65" s="122"/>
      <c r="G65" s="369"/>
      <c r="H65" s="370"/>
      <c r="I65" s="391"/>
      <c r="J65" s="370"/>
      <c r="K65" s="369"/>
      <c r="L65" s="368"/>
      <c r="M65" s="7"/>
      <c r="N65" s="11"/>
      <c r="O65" s="84"/>
      <c r="P65" s="60"/>
    </row>
    <row r="66" spans="2:16" ht="15" x14ac:dyDescent="0.25">
      <c r="B66" s="20"/>
      <c r="C66" s="45"/>
      <c r="D66" s="168"/>
      <c r="E66" s="41"/>
      <c r="F66" s="41"/>
      <c r="G66" s="41"/>
      <c r="H66" s="41"/>
      <c r="I66" s="41"/>
      <c r="K66" s="20"/>
      <c r="L66" s="45"/>
      <c r="M66" s="1"/>
      <c r="N66" s="1"/>
      <c r="O66" s="169">
        <f>SUM(O18:O65)</f>
        <v>106.44</v>
      </c>
    </row>
    <row r="67" spans="2:16" ht="15.75" x14ac:dyDescent="0.25">
      <c r="B67" s="356" t="s">
        <v>29</v>
      </c>
      <c r="C67" s="357"/>
      <c r="D67" s="357"/>
      <c r="E67" s="357"/>
      <c r="F67" s="357"/>
      <c r="G67" s="357"/>
      <c r="H67" s="357"/>
      <c r="I67" s="357"/>
      <c r="J67" s="357"/>
      <c r="K67" s="357"/>
      <c r="L67" s="357"/>
      <c r="M67" s="357"/>
      <c r="N67" s="79"/>
      <c r="O67" s="75"/>
      <c r="P67" s="73">
        <f>SUM(P18:P65)</f>
        <v>271</v>
      </c>
    </row>
    <row r="68" spans="2:16" ht="15" x14ac:dyDescent="0.25">
      <c r="B68" s="20"/>
      <c r="C68" s="45"/>
      <c r="D68" s="20"/>
      <c r="E68" s="45"/>
      <c r="F68" s="45"/>
      <c r="G68" s="20"/>
      <c r="I68" s="3"/>
      <c r="K68" s="20"/>
      <c r="L68" s="45"/>
      <c r="M68" s="1"/>
      <c r="N68" s="1"/>
      <c r="O68" s="86"/>
    </row>
    <row r="69" spans="2:16" ht="15" customHeight="1" x14ac:dyDescent="0.25">
      <c r="B69" s="1"/>
      <c r="C69" s="1"/>
      <c r="D69" s="1" t="s">
        <v>49</v>
      </c>
      <c r="E69" s="23"/>
      <c r="F69" s="1" t="s">
        <v>2395</v>
      </c>
      <c r="I69" s="1"/>
      <c r="J69" s="1"/>
      <c r="K69" s="1"/>
      <c r="L69" s="1"/>
      <c r="M69" s="1"/>
      <c r="N69" s="1"/>
      <c r="O69" s="1"/>
    </row>
    <row r="70" spans="2:16" ht="15" x14ac:dyDescent="0.25">
      <c r="B70" s="1"/>
      <c r="C70" s="1"/>
      <c r="D70" s="1" t="s">
        <v>2396</v>
      </c>
      <c r="E70" s="23"/>
      <c r="F70" s="23"/>
      <c r="G70" s="1"/>
      <c r="H70" s="1"/>
      <c r="I70" s="1"/>
      <c r="J70" s="1"/>
      <c r="K70" s="1"/>
      <c r="L70" s="1"/>
      <c r="M70" s="1"/>
      <c r="N70" s="1"/>
      <c r="O70" s="1"/>
    </row>
    <row r="71" spans="2:16" ht="15" x14ac:dyDescent="0.25">
      <c r="B71" s="1"/>
      <c r="C71" s="1"/>
      <c r="D71" s="1" t="s">
        <v>1521</v>
      </c>
      <c r="E71" s="3"/>
      <c r="F71" s="3"/>
      <c r="G71" s="1"/>
      <c r="H71" s="1"/>
      <c r="I71" s="1"/>
      <c r="J71" s="1"/>
      <c r="K71" s="1"/>
      <c r="L71" s="1"/>
      <c r="M71" s="1"/>
      <c r="N71" s="1"/>
      <c r="O71" s="1"/>
    </row>
    <row r="72" spans="2:16" ht="15" x14ac:dyDescent="0.25">
      <c r="B72" s="1"/>
      <c r="C72" s="1"/>
      <c r="D72" s="1" t="s">
        <v>2220</v>
      </c>
      <c r="E72" s="23"/>
      <c r="F72" s="23"/>
      <c r="G72" s="1"/>
      <c r="H72" s="1"/>
      <c r="I72" s="1"/>
      <c r="J72" s="1"/>
      <c r="K72" s="1"/>
      <c r="L72" s="1"/>
      <c r="M72" s="1"/>
      <c r="N72" s="1"/>
      <c r="O72" s="1"/>
    </row>
    <row r="73" spans="2:16" ht="15" x14ac:dyDescent="0.25">
      <c r="B73" s="1"/>
      <c r="C73" s="1"/>
      <c r="D73" s="1" t="s">
        <v>203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348" ht="8.25" customHeight="1" x14ac:dyDescent="0.2"/>
    <row r="350" ht="8.25" customHeight="1" x14ac:dyDescent="0.2"/>
    <row r="352" ht="9" customHeight="1" x14ac:dyDescent="0.2"/>
    <row r="354" ht="7.5" customHeight="1" x14ac:dyDescent="0.2"/>
    <row r="356" ht="6.75" customHeight="1" x14ac:dyDescent="0.2"/>
    <row r="358" ht="7.5" customHeight="1" x14ac:dyDescent="0.2"/>
    <row r="360" ht="9" customHeight="1" x14ac:dyDescent="0.2"/>
    <row r="362" ht="7.5" customHeight="1" x14ac:dyDescent="0.2"/>
    <row r="364" ht="8.25" customHeight="1" x14ac:dyDescent="0.2"/>
  </sheetData>
  <mergeCells count="241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9:C39"/>
    <mergeCell ref="D39:E39"/>
    <mergeCell ref="G39:H39"/>
    <mergeCell ref="I39:J39"/>
    <mergeCell ref="K39:L39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40:C40"/>
    <mergeCell ref="D40:E40"/>
    <mergeCell ref="G40:H40"/>
    <mergeCell ref="I40:J40"/>
    <mergeCell ref="K40:L40"/>
    <mergeCell ref="B53:C53"/>
    <mergeCell ref="D53:E53"/>
    <mergeCell ref="G53:H53"/>
    <mergeCell ref="I53:J53"/>
    <mergeCell ref="K53:L53"/>
    <mergeCell ref="B52:C52"/>
    <mergeCell ref="D52:E52"/>
    <mergeCell ref="G52:H52"/>
    <mergeCell ref="I52:J52"/>
    <mergeCell ref="K52:L52"/>
    <mergeCell ref="B50:C50"/>
    <mergeCell ref="D50:E50"/>
    <mergeCell ref="G50:H50"/>
    <mergeCell ref="I50:J50"/>
    <mergeCell ref="K50:L50"/>
    <mergeCell ref="D51:E51"/>
    <mergeCell ref="G51:H51"/>
    <mergeCell ref="I51:J51"/>
    <mergeCell ref="K51:L51"/>
    <mergeCell ref="K56:L56"/>
    <mergeCell ref="D57:E57"/>
    <mergeCell ref="G57:H57"/>
    <mergeCell ref="I57:J57"/>
    <mergeCell ref="K57:L57"/>
    <mergeCell ref="B57:C57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B64:C64"/>
    <mergeCell ref="D64:E64"/>
    <mergeCell ref="G64:H64"/>
    <mergeCell ref="I64:J64"/>
    <mergeCell ref="K64:L64"/>
    <mergeCell ref="B60:C60"/>
    <mergeCell ref="D60:E60"/>
    <mergeCell ref="G60:H60"/>
    <mergeCell ref="I60:J60"/>
    <mergeCell ref="K60:L60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48:C48"/>
    <mergeCell ref="D48:E48"/>
    <mergeCell ref="G48:H48"/>
    <mergeCell ref="I48:J48"/>
    <mergeCell ref="K48:L48"/>
    <mergeCell ref="D49:E49"/>
    <mergeCell ref="G49:H49"/>
    <mergeCell ref="I49:J49"/>
    <mergeCell ref="K49:L49"/>
    <mergeCell ref="G45:H45"/>
    <mergeCell ref="I45:J45"/>
    <mergeCell ref="K45:L45"/>
    <mergeCell ref="D46:E46"/>
    <mergeCell ref="G46:H46"/>
    <mergeCell ref="I46:J46"/>
    <mergeCell ref="K46:L46"/>
    <mergeCell ref="D47:E47"/>
    <mergeCell ref="G47:H47"/>
    <mergeCell ref="I47:J47"/>
    <mergeCell ref="K47:L47"/>
    <mergeCell ref="B65:C65"/>
    <mergeCell ref="D65:E65"/>
    <mergeCell ref="G65:H65"/>
    <mergeCell ref="I65:J65"/>
    <mergeCell ref="K65:L65"/>
    <mergeCell ref="B67:M67"/>
    <mergeCell ref="B41:C41"/>
    <mergeCell ref="D41:E41"/>
    <mergeCell ref="G41:H41"/>
    <mergeCell ref="I41:J41"/>
    <mergeCell ref="K41:L41"/>
    <mergeCell ref="D42:E42"/>
    <mergeCell ref="G42:H42"/>
    <mergeCell ref="I42:J42"/>
    <mergeCell ref="K42:L42"/>
    <mergeCell ref="D43:E43"/>
    <mergeCell ref="G43:H43"/>
    <mergeCell ref="I43:J43"/>
    <mergeCell ref="K43:L43"/>
    <mergeCell ref="D44:E44"/>
    <mergeCell ref="G44:H44"/>
    <mergeCell ref="I44:J44"/>
    <mergeCell ref="K44:L44"/>
    <mergeCell ref="D45:E45"/>
  </mergeCells>
  <hyperlinks>
    <hyperlink ref="N4" r:id="rId1" xr:uid="{00000000-0004-0000-73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Hoja298"/>
  <dimension ref="A1:P324"/>
  <sheetViews>
    <sheetView workbookViewId="0">
      <selection activeCell="P15" sqref="P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4.140625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2383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240102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7" t="s">
        <v>2387</v>
      </c>
      <c r="E18" s="368"/>
      <c r="F18" s="190" t="s">
        <v>2392</v>
      </c>
      <c r="G18" s="369">
        <v>4100103645</v>
      </c>
      <c r="H18" s="370"/>
      <c r="I18" s="391" t="s">
        <v>2389</v>
      </c>
      <c r="J18" s="370"/>
      <c r="K18" s="369" t="s">
        <v>73</v>
      </c>
      <c r="L18" s="368"/>
      <c r="M18" s="7" t="s">
        <v>387</v>
      </c>
      <c r="N18" s="11"/>
      <c r="O18" s="81">
        <v>5.2</v>
      </c>
      <c r="P18" s="60">
        <v>5</v>
      </c>
    </row>
    <row r="19" spans="1:16" ht="15" customHeight="1" x14ac:dyDescent="0.25">
      <c r="B19" s="375">
        <v>2</v>
      </c>
      <c r="C19" s="376"/>
      <c r="D19" s="367" t="s">
        <v>2387</v>
      </c>
      <c r="E19" s="368"/>
      <c r="F19" s="190" t="s">
        <v>2392</v>
      </c>
      <c r="G19" s="369">
        <v>4100103645</v>
      </c>
      <c r="H19" s="370"/>
      <c r="I19" s="391" t="s">
        <v>2389</v>
      </c>
      <c r="J19" s="370"/>
      <c r="K19" s="369" t="s">
        <v>73</v>
      </c>
      <c r="L19" s="368"/>
      <c r="M19" s="7" t="s">
        <v>387</v>
      </c>
      <c r="N19" s="11"/>
      <c r="O19" s="81">
        <v>5.2</v>
      </c>
      <c r="P19" s="60">
        <v>5</v>
      </c>
    </row>
    <row r="20" spans="1:16" ht="15" customHeight="1" x14ac:dyDescent="0.25">
      <c r="B20" s="378">
        <v>3</v>
      </c>
      <c r="C20" s="379"/>
      <c r="D20" s="367" t="s">
        <v>2387</v>
      </c>
      <c r="E20" s="368"/>
      <c r="F20" s="190" t="s">
        <v>2392</v>
      </c>
      <c r="G20" s="369">
        <v>4100103645</v>
      </c>
      <c r="H20" s="370"/>
      <c r="I20" s="391" t="s">
        <v>2389</v>
      </c>
      <c r="J20" s="370"/>
      <c r="K20" s="369" t="s">
        <v>73</v>
      </c>
      <c r="L20" s="368"/>
      <c r="M20" s="7" t="s">
        <v>387</v>
      </c>
      <c r="N20" s="11"/>
      <c r="O20" s="82">
        <v>5.2</v>
      </c>
      <c r="P20" s="60">
        <v>5</v>
      </c>
    </row>
    <row r="21" spans="1:16" ht="15" customHeight="1" x14ac:dyDescent="0.25">
      <c r="B21" s="378">
        <v>4</v>
      </c>
      <c r="C21" s="379"/>
      <c r="D21" s="367" t="s">
        <v>2214</v>
      </c>
      <c r="E21" s="368"/>
      <c r="F21" s="190" t="s">
        <v>2392</v>
      </c>
      <c r="G21" s="369">
        <v>4100103643</v>
      </c>
      <c r="H21" s="370"/>
      <c r="I21" s="391" t="s">
        <v>1904</v>
      </c>
      <c r="J21" s="370"/>
      <c r="K21" s="369" t="s">
        <v>73</v>
      </c>
      <c r="L21" s="368"/>
      <c r="M21" s="7" t="s">
        <v>387</v>
      </c>
      <c r="N21" s="11"/>
      <c r="O21" s="82">
        <v>3.9</v>
      </c>
      <c r="P21" s="60">
        <v>5</v>
      </c>
    </row>
    <row r="22" spans="1:16" ht="15" customHeight="1" x14ac:dyDescent="0.25">
      <c r="B22" s="40"/>
      <c r="C22" s="36"/>
      <c r="D22" s="367" t="s">
        <v>1377</v>
      </c>
      <c r="E22" s="368"/>
      <c r="F22" s="190" t="s">
        <v>2392</v>
      </c>
      <c r="G22" s="369">
        <v>4100103644</v>
      </c>
      <c r="H22" s="370"/>
      <c r="I22" s="391" t="s">
        <v>1467</v>
      </c>
      <c r="J22" s="370"/>
      <c r="K22" s="369" t="s">
        <v>73</v>
      </c>
      <c r="L22" s="368"/>
      <c r="M22" s="7" t="s">
        <v>415</v>
      </c>
      <c r="N22" s="11">
        <v>75</v>
      </c>
      <c r="O22" s="83"/>
      <c r="P22" s="60">
        <v>3</v>
      </c>
    </row>
    <row r="23" spans="1:16" ht="15" customHeight="1" x14ac:dyDescent="0.25">
      <c r="B23" s="365"/>
      <c r="C23" s="366"/>
      <c r="D23" s="367" t="s">
        <v>1377</v>
      </c>
      <c r="E23" s="368"/>
      <c r="F23" s="190" t="s">
        <v>2392</v>
      </c>
      <c r="G23" s="369">
        <v>4100103646</v>
      </c>
      <c r="H23" s="370"/>
      <c r="I23" s="391" t="s">
        <v>2382</v>
      </c>
      <c r="J23" s="370"/>
      <c r="K23" s="369" t="s">
        <v>73</v>
      </c>
      <c r="L23" s="368"/>
      <c r="M23" s="7" t="s">
        <v>387</v>
      </c>
      <c r="N23" s="11">
        <v>75</v>
      </c>
      <c r="O23" s="84"/>
      <c r="P23" s="60">
        <v>1</v>
      </c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SUM(O18:O23)</f>
        <v>19.5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24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23"/>
      <c r="F28" s="1" t="s">
        <v>2393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2062</v>
      </c>
      <c r="E29" s="3"/>
      <c r="F29" s="20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2061</v>
      </c>
      <c r="E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6:6" ht="15" x14ac:dyDescent="0.25">
      <c r="F65" s="1"/>
    </row>
    <row r="66" spans="6:6" ht="15" x14ac:dyDescent="0.25">
      <c r="F66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39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K19:L19"/>
    <mergeCell ref="B20:C20"/>
    <mergeCell ref="D20:E20"/>
    <mergeCell ref="B21:C21"/>
    <mergeCell ref="K21:L21"/>
    <mergeCell ref="D21:E21"/>
    <mergeCell ref="G21:H21"/>
    <mergeCell ref="I21:J21"/>
    <mergeCell ref="K22:L22"/>
    <mergeCell ref="B25:M25"/>
    <mergeCell ref="G20:H20"/>
    <mergeCell ref="I20:J20"/>
    <mergeCell ref="K20:L20"/>
    <mergeCell ref="D24:I24"/>
    <mergeCell ref="D22:E22"/>
    <mergeCell ref="G22:H22"/>
    <mergeCell ref="B23:C23"/>
    <mergeCell ref="D23:E23"/>
    <mergeCell ref="G23:H23"/>
    <mergeCell ref="I23:J23"/>
    <mergeCell ref="K23:L23"/>
    <mergeCell ref="G28:H28"/>
    <mergeCell ref="B19:C19"/>
    <mergeCell ref="D19:E19"/>
    <mergeCell ref="G19:H19"/>
    <mergeCell ref="I22:J22"/>
    <mergeCell ref="I19:J19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 codeName="Hoja264"/>
  <dimension ref="A1:P337"/>
  <sheetViews>
    <sheetView workbookViewId="0">
      <selection activeCell="P15" sqref="P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2383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240101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SUM(O18:O39)+12.22</f>
        <v>76.98</v>
      </c>
      <c r="P17" s="60"/>
    </row>
    <row r="18" spans="1:16" ht="15" x14ac:dyDescent="0.25">
      <c r="A18" s="1"/>
      <c r="B18" s="378">
        <v>1</v>
      </c>
      <c r="C18" s="379"/>
      <c r="D18" s="367" t="s">
        <v>480</v>
      </c>
      <c r="E18" s="368"/>
      <c r="F18" s="124" t="s">
        <v>2384</v>
      </c>
      <c r="G18" s="369">
        <v>4100103678</v>
      </c>
      <c r="H18" s="370"/>
      <c r="I18" s="391" t="s">
        <v>1468</v>
      </c>
      <c r="J18" s="370"/>
      <c r="K18" s="369" t="s">
        <v>1009</v>
      </c>
      <c r="L18" s="368"/>
      <c r="M18" s="7" t="s">
        <v>387</v>
      </c>
      <c r="N18" s="8">
        <v>85</v>
      </c>
      <c r="O18" s="82">
        <v>6.8</v>
      </c>
      <c r="P18" s="60">
        <v>1</v>
      </c>
    </row>
    <row r="19" spans="1:16" ht="15" x14ac:dyDescent="0.25">
      <c r="A19" s="1"/>
      <c r="B19" s="40"/>
      <c r="C19" s="36"/>
      <c r="D19" s="367" t="s">
        <v>480</v>
      </c>
      <c r="E19" s="368"/>
      <c r="F19" s="124" t="s">
        <v>2384</v>
      </c>
      <c r="G19" s="369">
        <v>4100103678</v>
      </c>
      <c r="H19" s="370"/>
      <c r="I19" s="391" t="s">
        <v>1468</v>
      </c>
      <c r="J19" s="370"/>
      <c r="K19" s="369" t="s">
        <v>1009</v>
      </c>
      <c r="L19" s="368"/>
      <c r="M19" s="7" t="s">
        <v>387</v>
      </c>
      <c r="N19" s="8">
        <v>90</v>
      </c>
      <c r="O19" s="83"/>
      <c r="P19" s="60">
        <v>1</v>
      </c>
    </row>
    <row r="20" spans="1:16" ht="15" x14ac:dyDescent="0.25">
      <c r="A20" s="1"/>
      <c r="B20" s="40"/>
      <c r="C20" s="36"/>
      <c r="D20" s="367" t="s">
        <v>480</v>
      </c>
      <c r="E20" s="368"/>
      <c r="F20" s="124" t="s">
        <v>2384</v>
      </c>
      <c r="G20" s="369">
        <v>4100103678</v>
      </c>
      <c r="H20" s="370"/>
      <c r="I20" s="391" t="s">
        <v>1468</v>
      </c>
      <c r="J20" s="370"/>
      <c r="K20" s="369" t="s">
        <v>1009</v>
      </c>
      <c r="L20" s="368"/>
      <c r="M20" s="7" t="s">
        <v>387</v>
      </c>
      <c r="N20" s="8">
        <v>95</v>
      </c>
      <c r="O20" s="83"/>
      <c r="P20" s="60">
        <v>1</v>
      </c>
    </row>
    <row r="21" spans="1:16" ht="15" x14ac:dyDescent="0.25">
      <c r="A21" s="1"/>
      <c r="B21" s="40"/>
      <c r="C21" s="36"/>
      <c r="D21" s="367" t="s">
        <v>480</v>
      </c>
      <c r="E21" s="368"/>
      <c r="F21" s="124" t="s">
        <v>2384</v>
      </c>
      <c r="G21" s="369">
        <v>4100103679</v>
      </c>
      <c r="H21" s="370"/>
      <c r="I21" s="391" t="s">
        <v>631</v>
      </c>
      <c r="J21" s="370"/>
      <c r="K21" s="369" t="s">
        <v>1009</v>
      </c>
      <c r="L21" s="368"/>
      <c r="M21" s="7" t="s">
        <v>387</v>
      </c>
      <c r="N21" s="8">
        <v>85</v>
      </c>
      <c r="O21" s="83"/>
      <c r="P21" s="60">
        <v>4</v>
      </c>
    </row>
    <row r="22" spans="1:16" ht="15" x14ac:dyDescent="0.25">
      <c r="A22" s="1"/>
      <c r="B22" s="40"/>
      <c r="C22" s="36"/>
      <c r="D22" s="367" t="s">
        <v>480</v>
      </c>
      <c r="E22" s="368"/>
      <c r="F22" s="124" t="s">
        <v>2384</v>
      </c>
      <c r="G22" s="369">
        <v>4100103679</v>
      </c>
      <c r="H22" s="370"/>
      <c r="I22" s="391" t="s">
        <v>631</v>
      </c>
      <c r="J22" s="370"/>
      <c r="K22" s="369" t="s">
        <v>1009</v>
      </c>
      <c r="L22" s="368"/>
      <c r="M22" s="7" t="s">
        <v>387</v>
      </c>
      <c r="N22" s="8">
        <v>90</v>
      </c>
      <c r="O22" s="83"/>
      <c r="P22" s="60">
        <v>7</v>
      </c>
    </row>
    <row r="23" spans="1:16" ht="15" x14ac:dyDescent="0.25">
      <c r="A23" s="1"/>
      <c r="B23" s="40"/>
      <c r="C23" s="36"/>
      <c r="D23" s="367" t="s">
        <v>480</v>
      </c>
      <c r="E23" s="368"/>
      <c r="F23" s="124" t="s">
        <v>2384</v>
      </c>
      <c r="G23" s="369">
        <v>4100103679</v>
      </c>
      <c r="H23" s="370"/>
      <c r="I23" s="391" t="s">
        <v>631</v>
      </c>
      <c r="J23" s="370"/>
      <c r="K23" s="369" t="s">
        <v>1009</v>
      </c>
      <c r="L23" s="368"/>
      <c r="M23" s="7" t="s">
        <v>387</v>
      </c>
      <c r="N23" s="8">
        <v>95</v>
      </c>
      <c r="O23" s="83"/>
      <c r="P23" s="60">
        <v>6</v>
      </c>
    </row>
    <row r="24" spans="1:16" ht="15" x14ac:dyDescent="0.25">
      <c r="A24" s="1"/>
      <c r="B24" s="40"/>
      <c r="C24" s="36"/>
      <c r="D24" s="367" t="s">
        <v>480</v>
      </c>
      <c r="E24" s="368"/>
      <c r="F24" s="124" t="s">
        <v>2384</v>
      </c>
      <c r="G24" s="369">
        <v>4100103679</v>
      </c>
      <c r="H24" s="370"/>
      <c r="I24" s="391" t="s">
        <v>631</v>
      </c>
      <c r="J24" s="370"/>
      <c r="K24" s="369" t="s">
        <v>1009</v>
      </c>
      <c r="L24" s="368"/>
      <c r="M24" s="7" t="s">
        <v>387</v>
      </c>
      <c r="N24" s="8">
        <v>100</v>
      </c>
      <c r="O24" s="83"/>
      <c r="P24" s="60">
        <v>3</v>
      </c>
    </row>
    <row r="25" spans="1:16" ht="15" x14ac:dyDescent="0.25">
      <c r="A25" s="1"/>
      <c r="B25" s="40"/>
      <c r="C25" s="36"/>
      <c r="D25" s="367" t="s">
        <v>480</v>
      </c>
      <c r="E25" s="368"/>
      <c r="F25" s="124" t="s">
        <v>2384</v>
      </c>
      <c r="G25" s="369">
        <v>4100103680</v>
      </c>
      <c r="H25" s="370"/>
      <c r="I25" s="391" t="s">
        <v>631</v>
      </c>
      <c r="J25" s="370"/>
      <c r="K25" s="369" t="s">
        <v>1009</v>
      </c>
      <c r="L25" s="368"/>
      <c r="M25" s="7" t="s">
        <v>387</v>
      </c>
      <c r="N25" s="8">
        <v>95</v>
      </c>
      <c r="O25" s="83"/>
      <c r="P25" s="60">
        <v>1</v>
      </c>
    </row>
    <row r="26" spans="1:16" ht="15" x14ac:dyDescent="0.25">
      <c r="A26" s="1"/>
      <c r="B26" s="40"/>
      <c r="C26" s="36"/>
      <c r="D26" s="367" t="s">
        <v>480</v>
      </c>
      <c r="E26" s="368"/>
      <c r="F26" s="124" t="s">
        <v>2384</v>
      </c>
      <c r="G26" s="369">
        <v>4100103680</v>
      </c>
      <c r="H26" s="370"/>
      <c r="I26" s="391" t="s">
        <v>631</v>
      </c>
      <c r="J26" s="370"/>
      <c r="K26" s="369" t="s">
        <v>1009</v>
      </c>
      <c r="L26" s="368"/>
      <c r="M26" s="7" t="s">
        <v>387</v>
      </c>
      <c r="N26" s="8">
        <v>100</v>
      </c>
      <c r="O26" s="83"/>
      <c r="P26" s="60">
        <v>1</v>
      </c>
    </row>
    <row r="27" spans="1:16" ht="15" x14ac:dyDescent="0.25">
      <c r="A27" s="1"/>
      <c r="B27" s="40"/>
      <c r="C27" s="36"/>
      <c r="D27" s="367" t="s">
        <v>1377</v>
      </c>
      <c r="E27" s="368"/>
      <c r="F27" s="124" t="s">
        <v>2384</v>
      </c>
      <c r="G27" s="369">
        <v>4100103686</v>
      </c>
      <c r="H27" s="370"/>
      <c r="I27" s="391" t="s">
        <v>2382</v>
      </c>
      <c r="J27" s="370"/>
      <c r="K27" s="369" t="s">
        <v>1009</v>
      </c>
      <c r="L27" s="368"/>
      <c r="M27" s="7" t="s">
        <v>387</v>
      </c>
      <c r="N27" s="8">
        <v>75</v>
      </c>
      <c r="O27" s="83"/>
      <c r="P27" s="60">
        <v>7</v>
      </c>
    </row>
    <row r="28" spans="1:16" ht="15" x14ac:dyDescent="0.25">
      <c r="A28" s="1"/>
      <c r="B28" s="40"/>
      <c r="C28" s="36"/>
      <c r="D28" s="367" t="s">
        <v>1377</v>
      </c>
      <c r="E28" s="368"/>
      <c r="F28" s="124" t="s">
        <v>2384</v>
      </c>
      <c r="G28" s="369">
        <v>4100103686</v>
      </c>
      <c r="H28" s="370"/>
      <c r="I28" s="391" t="s">
        <v>2382</v>
      </c>
      <c r="J28" s="370"/>
      <c r="K28" s="369" t="s">
        <v>1009</v>
      </c>
      <c r="L28" s="368"/>
      <c r="M28" s="7" t="s">
        <v>387</v>
      </c>
      <c r="N28" s="8">
        <v>80</v>
      </c>
      <c r="O28" s="83"/>
      <c r="P28" s="60">
        <v>9</v>
      </c>
    </row>
    <row r="29" spans="1:16" ht="15" x14ac:dyDescent="0.25">
      <c r="A29" s="1"/>
      <c r="B29" s="40"/>
      <c r="C29" s="36"/>
      <c r="D29" s="367" t="s">
        <v>1377</v>
      </c>
      <c r="E29" s="368"/>
      <c r="F29" s="124" t="s">
        <v>2384</v>
      </c>
      <c r="G29" s="369">
        <v>4100103686</v>
      </c>
      <c r="H29" s="370"/>
      <c r="I29" s="391" t="s">
        <v>2382</v>
      </c>
      <c r="J29" s="370"/>
      <c r="K29" s="369" t="s">
        <v>1009</v>
      </c>
      <c r="L29" s="368"/>
      <c r="M29" s="7" t="s">
        <v>387</v>
      </c>
      <c r="N29" s="8">
        <v>85</v>
      </c>
      <c r="O29" s="83"/>
      <c r="P29" s="60">
        <v>6</v>
      </c>
    </row>
    <row r="30" spans="1:16" ht="15" x14ac:dyDescent="0.25">
      <c r="A30" s="1"/>
      <c r="B30" s="40"/>
      <c r="C30" s="36"/>
      <c r="D30" s="367" t="s">
        <v>1377</v>
      </c>
      <c r="E30" s="368"/>
      <c r="F30" s="124" t="s">
        <v>2384</v>
      </c>
      <c r="G30" s="369">
        <v>4100103686</v>
      </c>
      <c r="H30" s="370"/>
      <c r="I30" s="391" t="s">
        <v>2382</v>
      </c>
      <c r="J30" s="370"/>
      <c r="K30" s="369" t="s">
        <v>1009</v>
      </c>
      <c r="L30" s="368"/>
      <c r="M30" s="7" t="s">
        <v>387</v>
      </c>
      <c r="N30" s="8">
        <v>90</v>
      </c>
      <c r="O30" s="83"/>
      <c r="P30" s="60">
        <v>6</v>
      </c>
    </row>
    <row r="31" spans="1:16" ht="15" x14ac:dyDescent="0.25">
      <c r="A31" s="1"/>
      <c r="B31" s="378">
        <v>2</v>
      </c>
      <c r="C31" s="379"/>
      <c r="D31" s="367" t="s">
        <v>2214</v>
      </c>
      <c r="E31" s="368"/>
      <c r="F31" s="124" t="s">
        <v>2384</v>
      </c>
      <c r="G31" s="369">
        <v>4100103681</v>
      </c>
      <c r="H31" s="370"/>
      <c r="I31" s="391" t="s">
        <v>2385</v>
      </c>
      <c r="J31" s="370"/>
      <c r="K31" s="369" t="s">
        <v>1009</v>
      </c>
      <c r="L31" s="368"/>
      <c r="M31" s="7" t="s">
        <v>2362</v>
      </c>
      <c r="N31" s="11"/>
      <c r="O31" s="82">
        <v>10.46</v>
      </c>
      <c r="P31" s="60">
        <v>18</v>
      </c>
    </row>
    <row r="32" spans="1:16" ht="15" x14ac:dyDescent="0.25">
      <c r="A32" s="1"/>
      <c r="B32" s="378">
        <v>3</v>
      </c>
      <c r="C32" s="379"/>
      <c r="D32" s="367" t="s">
        <v>2214</v>
      </c>
      <c r="E32" s="368"/>
      <c r="F32" s="124" t="s">
        <v>2384</v>
      </c>
      <c r="G32" s="369">
        <v>4100103681</v>
      </c>
      <c r="H32" s="370"/>
      <c r="I32" s="391" t="s">
        <v>2385</v>
      </c>
      <c r="J32" s="370"/>
      <c r="K32" s="369" t="s">
        <v>1009</v>
      </c>
      <c r="L32" s="368"/>
      <c r="M32" s="7" t="s">
        <v>387</v>
      </c>
      <c r="N32" s="11"/>
      <c r="O32" s="82">
        <v>10.46</v>
      </c>
      <c r="P32" s="60">
        <v>18</v>
      </c>
    </row>
    <row r="33" spans="1:16" ht="15" x14ac:dyDescent="0.25">
      <c r="A33" s="1"/>
      <c r="B33" s="378">
        <v>4</v>
      </c>
      <c r="C33" s="379"/>
      <c r="D33" s="367" t="s">
        <v>2214</v>
      </c>
      <c r="E33" s="368"/>
      <c r="F33" s="124" t="s">
        <v>2384</v>
      </c>
      <c r="G33" s="369">
        <v>4100103681</v>
      </c>
      <c r="H33" s="370"/>
      <c r="I33" s="391" t="s">
        <v>2385</v>
      </c>
      <c r="J33" s="370"/>
      <c r="K33" s="369" t="s">
        <v>1009</v>
      </c>
      <c r="L33" s="368"/>
      <c r="M33" s="7" t="s">
        <v>387</v>
      </c>
      <c r="N33" s="11"/>
      <c r="O33" s="82">
        <v>5.8</v>
      </c>
      <c r="P33" s="60">
        <v>4</v>
      </c>
    </row>
    <row r="34" spans="1:16" ht="15" x14ac:dyDescent="0.25">
      <c r="A34" s="1"/>
      <c r="B34" s="365"/>
      <c r="C34" s="366"/>
      <c r="D34" s="367" t="s">
        <v>1461</v>
      </c>
      <c r="E34" s="368"/>
      <c r="F34" s="124" t="s">
        <v>2384</v>
      </c>
      <c r="G34" s="369">
        <v>4100103684</v>
      </c>
      <c r="H34" s="370"/>
      <c r="I34" s="391" t="s">
        <v>2386</v>
      </c>
      <c r="J34" s="370"/>
      <c r="K34" s="369" t="s">
        <v>1009</v>
      </c>
      <c r="L34" s="368"/>
      <c r="M34" s="7" t="s">
        <v>415</v>
      </c>
      <c r="N34" s="11"/>
      <c r="O34" s="84"/>
      <c r="P34" s="60">
        <v>6</v>
      </c>
    </row>
    <row r="35" spans="1:16" ht="15" x14ac:dyDescent="0.25">
      <c r="A35" s="1"/>
      <c r="B35" s="375">
        <v>5</v>
      </c>
      <c r="C35" s="376"/>
      <c r="D35" s="367" t="s">
        <v>1461</v>
      </c>
      <c r="E35" s="368"/>
      <c r="F35" s="124" t="s">
        <v>2384</v>
      </c>
      <c r="G35" s="369">
        <v>4100103684</v>
      </c>
      <c r="H35" s="370"/>
      <c r="I35" s="391" t="s">
        <v>2386</v>
      </c>
      <c r="J35" s="370"/>
      <c r="K35" s="369" t="s">
        <v>1009</v>
      </c>
      <c r="L35" s="368"/>
      <c r="M35" s="7" t="s">
        <v>415</v>
      </c>
      <c r="N35" s="11"/>
      <c r="O35" s="81">
        <v>9.4</v>
      </c>
      <c r="P35" s="60">
        <v>12</v>
      </c>
    </row>
    <row r="36" spans="1:16" ht="15" x14ac:dyDescent="0.25">
      <c r="A36" s="1"/>
      <c r="B36" s="375">
        <v>6</v>
      </c>
      <c r="C36" s="376"/>
      <c r="D36" s="367" t="s">
        <v>2387</v>
      </c>
      <c r="E36" s="368"/>
      <c r="F36" s="124" t="s">
        <v>2384</v>
      </c>
      <c r="G36" s="369">
        <v>4100103685</v>
      </c>
      <c r="H36" s="370"/>
      <c r="I36" s="391" t="s">
        <v>2388</v>
      </c>
      <c r="J36" s="370"/>
      <c r="K36" s="369" t="s">
        <v>1009</v>
      </c>
      <c r="L36" s="368"/>
      <c r="M36" s="7" t="s">
        <v>415</v>
      </c>
      <c r="N36" s="11"/>
      <c r="O36" s="81">
        <v>6.24</v>
      </c>
      <c r="P36" s="60">
        <v>6</v>
      </c>
    </row>
    <row r="37" spans="1:16" ht="15" x14ac:dyDescent="0.25">
      <c r="A37" s="1"/>
      <c r="B37" s="375">
        <v>7</v>
      </c>
      <c r="C37" s="376"/>
      <c r="D37" s="367" t="s">
        <v>2387</v>
      </c>
      <c r="E37" s="368"/>
      <c r="F37" s="124" t="s">
        <v>2384</v>
      </c>
      <c r="G37" s="369">
        <v>4100103685</v>
      </c>
      <c r="H37" s="370"/>
      <c r="I37" s="391" t="s">
        <v>2388</v>
      </c>
      <c r="J37" s="370"/>
      <c r="K37" s="369" t="s">
        <v>1009</v>
      </c>
      <c r="L37" s="368"/>
      <c r="M37" s="7" t="s">
        <v>415</v>
      </c>
      <c r="N37" s="11"/>
      <c r="O37" s="81">
        <v>5.2</v>
      </c>
      <c r="P37" s="60">
        <v>5</v>
      </c>
    </row>
    <row r="38" spans="1:16" ht="15" x14ac:dyDescent="0.25">
      <c r="A38" s="1"/>
      <c r="B38" s="378">
        <v>8</v>
      </c>
      <c r="C38" s="379"/>
      <c r="D38" s="367" t="s">
        <v>2387</v>
      </c>
      <c r="E38" s="368"/>
      <c r="F38" s="124" t="s">
        <v>2384</v>
      </c>
      <c r="G38" s="369">
        <v>4100103682</v>
      </c>
      <c r="H38" s="370"/>
      <c r="I38" s="391" t="s">
        <v>2389</v>
      </c>
      <c r="J38" s="370"/>
      <c r="K38" s="369" t="s">
        <v>1009</v>
      </c>
      <c r="L38" s="368"/>
      <c r="M38" s="7" t="s">
        <v>387</v>
      </c>
      <c r="N38" s="11"/>
      <c r="O38" s="82">
        <v>5.2</v>
      </c>
      <c r="P38" s="60">
        <v>5</v>
      </c>
    </row>
    <row r="39" spans="1:16" ht="15" x14ac:dyDescent="0.25">
      <c r="A39" s="1"/>
      <c r="B39" s="378">
        <v>9</v>
      </c>
      <c r="C39" s="379"/>
      <c r="D39" s="367" t="s">
        <v>2387</v>
      </c>
      <c r="E39" s="368"/>
      <c r="F39" s="124" t="s">
        <v>2384</v>
      </c>
      <c r="G39" s="369">
        <v>4100103682</v>
      </c>
      <c r="H39" s="370"/>
      <c r="I39" s="391" t="s">
        <v>2389</v>
      </c>
      <c r="J39" s="370"/>
      <c r="K39" s="369" t="s">
        <v>1009</v>
      </c>
      <c r="L39" s="368"/>
      <c r="M39" s="7" t="s">
        <v>387</v>
      </c>
      <c r="N39" s="11"/>
      <c r="O39" s="82">
        <v>5.2</v>
      </c>
      <c r="P39" s="60">
        <v>3</v>
      </c>
    </row>
    <row r="40" spans="1:16" ht="15" x14ac:dyDescent="0.25">
      <c r="A40" s="1"/>
      <c r="B40" s="76"/>
      <c r="C40" s="69"/>
      <c r="D40" s="367" t="s">
        <v>2387</v>
      </c>
      <c r="E40" s="368"/>
      <c r="F40" s="124" t="s">
        <v>2384</v>
      </c>
      <c r="G40" s="369">
        <v>4100103683</v>
      </c>
      <c r="H40" s="370"/>
      <c r="I40" s="391" t="s">
        <v>2389</v>
      </c>
      <c r="J40" s="370"/>
      <c r="K40" s="369" t="s">
        <v>1009</v>
      </c>
      <c r="L40" s="368"/>
      <c r="M40" s="7" t="s">
        <v>387</v>
      </c>
      <c r="N40" s="8"/>
      <c r="O40" s="84"/>
      <c r="P40" s="60">
        <v>2</v>
      </c>
    </row>
    <row r="41" spans="1:16" ht="15" x14ac:dyDescent="0.25">
      <c r="A41" s="1"/>
      <c r="B41" s="76"/>
      <c r="C41" s="65"/>
      <c r="D41" s="50"/>
      <c r="E41" s="61"/>
      <c r="F41" s="61"/>
      <c r="G41" s="50"/>
      <c r="H41" s="62"/>
      <c r="I41" s="63"/>
      <c r="J41" s="62"/>
      <c r="K41" s="50"/>
      <c r="L41" s="61"/>
      <c r="M41" s="8"/>
      <c r="N41" s="8"/>
      <c r="O41" s="162"/>
      <c r="P41" s="60"/>
    </row>
    <row r="42" spans="1:16" ht="15" x14ac:dyDescent="0.25">
      <c r="A42" s="1"/>
      <c r="B42" s="76"/>
      <c r="C42" s="65"/>
      <c r="D42" s="392"/>
      <c r="E42" s="393"/>
      <c r="F42" s="393"/>
      <c r="G42" s="393"/>
      <c r="H42" s="393"/>
      <c r="I42" s="393"/>
      <c r="J42" s="62"/>
      <c r="K42" s="50"/>
      <c r="L42" s="61"/>
      <c r="M42" s="8"/>
      <c r="N42" s="8"/>
      <c r="O42" s="139">
        <f>SUM(O18:O39)</f>
        <v>64.760000000000005</v>
      </c>
      <c r="P42" s="60"/>
    </row>
    <row r="43" spans="1:16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357"/>
      <c r="N43" s="79"/>
      <c r="O43" s="75"/>
      <c r="P43" s="73">
        <f>SUM(P18:P41)</f>
        <v>132</v>
      </c>
    </row>
    <row r="44" spans="1:16" ht="15" x14ac:dyDescent="0.25">
      <c r="A44" s="1"/>
      <c r="B44" s="20"/>
      <c r="C44" s="45"/>
      <c r="D44" s="20"/>
      <c r="E44" s="45"/>
      <c r="F44" s="45"/>
      <c r="G44" s="20"/>
      <c r="I44" s="3"/>
      <c r="K44" s="20"/>
      <c r="L44" s="45"/>
      <c r="M44" s="1"/>
      <c r="N44" s="1"/>
      <c r="O44" s="86"/>
    </row>
    <row r="45" spans="1:16" ht="3.75" customHeight="1" x14ac:dyDescent="0.25">
      <c r="A45" s="1"/>
      <c r="B45" s="1"/>
      <c r="C45" s="1"/>
      <c r="D45" s="17"/>
      <c r="E45" s="20"/>
      <c r="F45" s="20"/>
      <c r="G45" s="20"/>
      <c r="H45" s="3"/>
      <c r="I45" s="3"/>
      <c r="J45" s="1"/>
      <c r="K45" s="1"/>
      <c r="L45" s="1"/>
      <c r="M45" s="1"/>
      <c r="N45" s="1"/>
      <c r="O45" s="1"/>
    </row>
    <row r="46" spans="1:16" ht="15" customHeight="1" x14ac:dyDescent="0.25">
      <c r="A46" s="1"/>
      <c r="B46" s="1"/>
      <c r="C46" s="1"/>
      <c r="D46" s="1" t="s">
        <v>49</v>
      </c>
      <c r="E46" s="23"/>
      <c r="F46" s="1" t="s">
        <v>2390</v>
      </c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 t="s">
        <v>2391</v>
      </c>
      <c r="E47" s="23"/>
      <c r="F47" s="23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 t="s">
        <v>1745</v>
      </c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 t="s">
        <v>2165</v>
      </c>
      <c r="E49" s="23"/>
      <c r="F49" s="23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 t="s">
        <v>1324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321" ht="8.25" customHeight="1" x14ac:dyDescent="0.2"/>
    <row r="323" ht="8.25" customHeight="1" x14ac:dyDescent="0.2"/>
    <row r="325" ht="9" customHeight="1" x14ac:dyDescent="0.2"/>
    <row r="327" ht="7.5" customHeight="1" x14ac:dyDescent="0.2"/>
    <row r="329" ht="6.75" customHeight="1" x14ac:dyDescent="0.2"/>
    <row r="331" ht="7.5" customHeight="1" x14ac:dyDescent="0.2"/>
    <row r="333" ht="9" customHeight="1" x14ac:dyDescent="0.2"/>
    <row r="335" ht="7.5" customHeight="1" x14ac:dyDescent="0.2"/>
    <row r="337" ht="8.25" customHeight="1" x14ac:dyDescent="0.2"/>
  </sheetData>
  <mergeCells count="114">
    <mergeCell ref="K28:L28"/>
    <mergeCell ref="B38:C38"/>
    <mergeCell ref="D38:E38"/>
    <mergeCell ref="G38:H38"/>
    <mergeCell ref="I38:J38"/>
    <mergeCell ref="K38:L38"/>
    <mergeCell ref="D40:E40"/>
    <mergeCell ref="G40:H40"/>
    <mergeCell ref="I40:J40"/>
    <mergeCell ref="K40:L40"/>
    <mergeCell ref="B39:C39"/>
    <mergeCell ref="D39:E39"/>
    <mergeCell ref="G39:H39"/>
    <mergeCell ref="I39:J39"/>
    <mergeCell ref="K39:L39"/>
    <mergeCell ref="B34:C34"/>
    <mergeCell ref="D34:E34"/>
    <mergeCell ref="G34:H34"/>
    <mergeCell ref="I34:J34"/>
    <mergeCell ref="K34:L34"/>
    <mergeCell ref="B33:C33"/>
    <mergeCell ref="B31:C31"/>
    <mergeCell ref="D31:E31"/>
    <mergeCell ref="G31:H31"/>
    <mergeCell ref="B43:M43"/>
    <mergeCell ref="D23:E23"/>
    <mergeCell ref="G23:H23"/>
    <mergeCell ref="I23:J23"/>
    <mergeCell ref="K23:L23"/>
    <mergeCell ref="D24:E24"/>
    <mergeCell ref="G24:H24"/>
    <mergeCell ref="I24:J24"/>
    <mergeCell ref="K24:L24"/>
    <mergeCell ref="D25:E25"/>
    <mergeCell ref="G25:H25"/>
    <mergeCell ref="I25:J25"/>
    <mergeCell ref="K25:L25"/>
    <mergeCell ref="D26:E26"/>
    <mergeCell ref="G26:H26"/>
    <mergeCell ref="I26:J26"/>
    <mergeCell ref="K26:L26"/>
    <mergeCell ref="D27:E27"/>
    <mergeCell ref="G27:H27"/>
    <mergeCell ref="I27:J27"/>
    <mergeCell ref="K27:L27"/>
    <mergeCell ref="D28:E28"/>
    <mergeCell ref="G28:H28"/>
    <mergeCell ref="I28:J28"/>
    <mergeCell ref="D42:I42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D35:E35"/>
    <mergeCell ref="G35:H35"/>
    <mergeCell ref="I35:J35"/>
    <mergeCell ref="K35:L35"/>
    <mergeCell ref="B35:C35"/>
    <mergeCell ref="B32:C32"/>
    <mergeCell ref="D32:E32"/>
    <mergeCell ref="G32:H32"/>
    <mergeCell ref="I32:J32"/>
    <mergeCell ref="K32:L32"/>
    <mergeCell ref="D29:E29"/>
    <mergeCell ref="G29:H29"/>
    <mergeCell ref="I29:J29"/>
    <mergeCell ref="K29:L29"/>
    <mergeCell ref="D30:E30"/>
    <mergeCell ref="G30:H30"/>
    <mergeCell ref="I30:J30"/>
    <mergeCell ref="K30:L30"/>
    <mergeCell ref="D33:E33"/>
    <mergeCell ref="G33:H33"/>
    <mergeCell ref="I33:J33"/>
    <mergeCell ref="K33:L33"/>
    <mergeCell ref="I31:J31"/>
    <mergeCell ref="K31:L31"/>
    <mergeCell ref="D20:E20"/>
    <mergeCell ref="G20:H20"/>
    <mergeCell ref="I20:J20"/>
    <mergeCell ref="K20:L20"/>
    <mergeCell ref="D21:E21"/>
    <mergeCell ref="G21:H21"/>
    <mergeCell ref="I21:J21"/>
    <mergeCell ref="K21:L21"/>
    <mergeCell ref="D22:E22"/>
    <mergeCell ref="G22:H22"/>
    <mergeCell ref="I22:J22"/>
    <mergeCell ref="K22:L22"/>
    <mergeCell ref="B17:C17"/>
    <mergeCell ref="B18:C18"/>
    <mergeCell ref="D18:E18"/>
    <mergeCell ref="G18:H18"/>
    <mergeCell ref="I18:J18"/>
    <mergeCell ref="K18:L18"/>
    <mergeCell ref="D19:E19"/>
    <mergeCell ref="G19:H19"/>
    <mergeCell ref="I19:J19"/>
    <mergeCell ref="K19:L19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7500-000000000000}"/>
  </hyperlinks>
  <pageMargins left="3.937007874015748E-2" right="3.937007874015748E-2" top="0.11811023622047245" bottom="0.11811023622047245" header="0" footer="0"/>
  <pageSetup paperSize="9" scale="70" orientation="portrait" r:id="rId2"/>
  <headerFooter alignWithMargins="0"/>
  <drawing r:id="rId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 codeName="Hoja265"/>
  <dimension ref="B1:P376"/>
  <sheetViews>
    <sheetView topLeftCell="A52" workbookViewId="0">
      <selection activeCell="J82" sqref="J8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8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2363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240085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SUM(O18:O33)+11.46</f>
        <v>146.60000000000002</v>
      </c>
      <c r="P17" s="60"/>
    </row>
    <row r="18" spans="2:16" ht="15" customHeight="1" x14ac:dyDescent="0.25">
      <c r="B18" s="378">
        <v>1</v>
      </c>
      <c r="C18" s="379"/>
      <c r="D18" s="351" t="s">
        <v>2091</v>
      </c>
      <c r="E18" s="352"/>
      <c r="F18" s="190" t="s">
        <v>2374</v>
      </c>
      <c r="G18" s="355">
        <v>4100103648</v>
      </c>
      <c r="H18" s="354"/>
      <c r="I18" s="353" t="s">
        <v>2366</v>
      </c>
      <c r="J18" s="354"/>
      <c r="K18" s="355" t="s">
        <v>25</v>
      </c>
      <c r="L18" s="352"/>
      <c r="M18" s="27" t="s">
        <v>415</v>
      </c>
      <c r="N18" s="24"/>
      <c r="O18" s="82">
        <v>8.86</v>
      </c>
      <c r="P18" s="109">
        <v>17</v>
      </c>
    </row>
    <row r="19" spans="2:16" ht="15" customHeight="1" x14ac:dyDescent="0.25">
      <c r="B19" s="378">
        <v>2</v>
      </c>
      <c r="C19" s="379"/>
      <c r="D19" s="351" t="s">
        <v>2091</v>
      </c>
      <c r="E19" s="352"/>
      <c r="F19" s="190" t="s">
        <v>2374</v>
      </c>
      <c r="G19" s="355">
        <v>4100103648</v>
      </c>
      <c r="H19" s="354"/>
      <c r="I19" s="353" t="s">
        <v>2366</v>
      </c>
      <c r="J19" s="354"/>
      <c r="K19" s="355" t="s">
        <v>25</v>
      </c>
      <c r="L19" s="352"/>
      <c r="M19" s="27" t="s">
        <v>415</v>
      </c>
      <c r="N19" s="24"/>
      <c r="O19" s="82">
        <v>8.86</v>
      </c>
      <c r="P19" s="109">
        <v>17</v>
      </c>
    </row>
    <row r="20" spans="2:16" ht="15" customHeight="1" x14ac:dyDescent="0.25">
      <c r="B20" s="378">
        <v>3</v>
      </c>
      <c r="C20" s="379"/>
      <c r="D20" s="351" t="s">
        <v>2091</v>
      </c>
      <c r="E20" s="352"/>
      <c r="F20" s="190" t="s">
        <v>2374</v>
      </c>
      <c r="G20" s="355">
        <v>4100103648</v>
      </c>
      <c r="H20" s="354"/>
      <c r="I20" s="353" t="s">
        <v>2366</v>
      </c>
      <c r="J20" s="354"/>
      <c r="K20" s="355" t="s">
        <v>25</v>
      </c>
      <c r="L20" s="352"/>
      <c r="M20" s="27" t="s">
        <v>415</v>
      </c>
      <c r="N20" s="24"/>
      <c r="O20" s="82">
        <v>8.86</v>
      </c>
      <c r="P20" s="109">
        <v>17</v>
      </c>
    </row>
    <row r="21" spans="2:16" ht="15" customHeight="1" x14ac:dyDescent="0.25">
      <c r="B21" s="378">
        <v>4</v>
      </c>
      <c r="C21" s="379"/>
      <c r="D21" s="351" t="s">
        <v>2091</v>
      </c>
      <c r="E21" s="352"/>
      <c r="F21" s="190" t="s">
        <v>2374</v>
      </c>
      <c r="G21" s="355">
        <v>4100103671</v>
      </c>
      <c r="H21" s="354"/>
      <c r="I21" s="353" t="s">
        <v>2370</v>
      </c>
      <c r="J21" s="354"/>
      <c r="K21" s="355" t="s">
        <v>25</v>
      </c>
      <c r="L21" s="352"/>
      <c r="M21" s="27" t="s">
        <v>415</v>
      </c>
      <c r="N21" s="24"/>
      <c r="O21" s="82">
        <v>9.44</v>
      </c>
      <c r="P21" s="109">
        <v>18</v>
      </c>
    </row>
    <row r="22" spans="2:16" ht="15" customHeight="1" x14ac:dyDescent="0.25">
      <c r="B22" s="378">
        <v>5</v>
      </c>
      <c r="C22" s="379"/>
      <c r="D22" s="351" t="s">
        <v>2091</v>
      </c>
      <c r="E22" s="352"/>
      <c r="F22" s="190" t="s">
        <v>2374</v>
      </c>
      <c r="G22" s="355">
        <v>4100103671</v>
      </c>
      <c r="H22" s="354"/>
      <c r="I22" s="353" t="s">
        <v>2370</v>
      </c>
      <c r="J22" s="354"/>
      <c r="K22" s="355" t="s">
        <v>25</v>
      </c>
      <c r="L22" s="352"/>
      <c r="M22" s="27" t="s">
        <v>415</v>
      </c>
      <c r="N22" s="24"/>
      <c r="O22" s="82">
        <v>10</v>
      </c>
      <c r="P22" s="109">
        <v>19</v>
      </c>
    </row>
    <row r="23" spans="2:16" ht="15" customHeight="1" x14ac:dyDescent="0.25">
      <c r="B23" s="378">
        <v>6</v>
      </c>
      <c r="C23" s="379"/>
      <c r="D23" s="351" t="s">
        <v>2091</v>
      </c>
      <c r="E23" s="352"/>
      <c r="F23" s="190" t="s">
        <v>2374</v>
      </c>
      <c r="G23" s="355">
        <v>4100103654</v>
      </c>
      <c r="H23" s="354"/>
      <c r="I23" s="353" t="s">
        <v>2093</v>
      </c>
      <c r="J23" s="354"/>
      <c r="K23" s="355" t="s">
        <v>25</v>
      </c>
      <c r="L23" s="352"/>
      <c r="M23" s="27" t="s">
        <v>415</v>
      </c>
      <c r="N23" s="24"/>
      <c r="O23" s="82">
        <v>7.56</v>
      </c>
      <c r="P23" s="109">
        <v>15</v>
      </c>
    </row>
    <row r="24" spans="2:16" ht="15" customHeight="1" x14ac:dyDescent="0.25">
      <c r="B24" s="378">
        <v>7</v>
      </c>
      <c r="C24" s="379"/>
      <c r="D24" s="351" t="s">
        <v>2091</v>
      </c>
      <c r="E24" s="352"/>
      <c r="F24" s="190" t="s">
        <v>2374</v>
      </c>
      <c r="G24" s="355">
        <v>4100103654</v>
      </c>
      <c r="H24" s="354"/>
      <c r="I24" s="353" t="s">
        <v>2093</v>
      </c>
      <c r="J24" s="354"/>
      <c r="K24" s="355" t="s">
        <v>25</v>
      </c>
      <c r="L24" s="352"/>
      <c r="M24" s="27" t="s">
        <v>415</v>
      </c>
      <c r="N24" s="24"/>
      <c r="O24" s="82">
        <v>7.56</v>
      </c>
      <c r="P24" s="109">
        <v>15</v>
      </c>
    </row>
    <row r="25" spans="2:16" ht="15" customHeight="1" x14ac:dyDescent="0.25">
      <c r="B25" s="378">
        <v>8</v>
      </c>
      <c r="C25" s="379"/>
      <c r="D25" s="351" t="s">
        <v>2091</v>
      </c>
      <c r="E25" s="352"/>
      <c r="F25" s="190" t="s">
        <v>2374</v>
      </c>
      <c r="G25" s="355">
        <v>4100103654</v>
      </c>
      <c r="H25" s="354"/>
      <c r="I25" s="353" t="s">
        <v>2093</v>
      </c>
      <c r="J25" s="354"/>
      <c r="K25" s="355" t="s">
        <v>25</v>
      </c>
      <c r="L25" s="352"/>
      <c r="M25" s="27" t="s">
        <v>415</v>
      </c>
      <c r="N25" s="24"/>
      <c r="O25" s="82">
        <v>7.56</v>
      </c>
      <c r="P25" s="109">
        <v>15</v>
      </c>
    </row>
    <row r="26" spans="2:16" ht="15" customHeight="1" x14ac:dyDescent="0.25">
      <c r="B26" s="378">
        <v>9</v>
      </c>
      <c r="C26" s="379"/>
      <c r="D26" s="351" t="s">
        <v>2091</v>
      </c>
      <c r="E26" s="352"/>
      <c r="F26" s="190" t="s">
        <v>2374</v>
      </c>
      <c r="G26" s="355">
        <v>4100103654</v>
      </c>
      <c r="H26" s="354"/>
      <c r="I26" s="353" t="s">
        <v>2093</v>
      </c>
      <c r="J26" s="354"/>
      <c r="K26" s="355" t="s">
        <v>25</v>
      </c>
      <c r="L26" s="352"/>
      <c r="M26" s="27" t="s">
        <v>387</v>
      </c>
      <c r="N26" s="24"/>
      <c r="O26" s="82">
        <v>8.4600000000000009</v>
      </c>
      <c r="P26" s="109">
        <v>17</v>
      </c>
    </row>
    <row r="27" spans="2:16" ht="15" customHeight="1" x14ac:dyDescent="0.25">
      <c r="B27" s="378">
        <v>10</v>
      </c>
      <c r="C27" s="379"/>
      <c r="D27" s="351" t="s">
        <v>2091</v>
      </c>
      <c r="E27" s="352"/>
      <c r="F27" s="190" t="s">
        <v>2374</v>
      </c>
      <c r="G27" s="355">
        <v>4100103654</v>
      </c>
      <c r="H27" s="354"/>
      <c r="I27" s="353" t="s">
        <v>2093</v>
      </c>
      <c r="J27" s="354"/>
      <c r="K27" s="355" t="s">
        <v>25</v>
      </c>
      <c r="L27" s="352"/>
      <c r="M27" s="27" t="s">
        <v>387</v>
      </c>
      <c r="N27" s="24"/>
      <c r="O27" s="82">
        <v>8.4600000000000009</v>
      </c>
      <c r="P27" s="109">
        <v>17</v>
      </c>
    </row>
    <row r="28" spans="2:16" ht="15" customHeight="1" x14ac:dyDescent="0.25">
      <c r="B28" s="378">
        <v>11</v>
      </c>
      <c r="C28" s="379"/>
      <c r="D28" s="351" t="s">
        <v>2091</v>
      </c>
      <c r="E28" s="352"/>
      <c r="F28" s="190" t="s">
        <v>2374</v>
      </c>
      <c r="G28" s="355">
        <v>4100103654</v>
      </c>
      <c r="H28" s="354"/>
      <c r="I28" s="353" t="s">
        <v>2093</v>
      </c>
      <c r="J28" s="354"/>
      <c r="K28" s="355" t="s">
        <v>25</v>
      </c>
      <c r="L28" s="352"/>
      <c r="M28" s="27" t="s">
        <v>387</v>
      </c>
      <c r="N28" s="24"/>
      <c r="O28" s="82">
        <v>8.4600000000000009</v>
      </c>
      <c r="P28" s="109">
        <v>17</v>
      </c>
    </row>
    <row r="29" spans="2:16" ht="15" customHeight="1" x14ac:dyDescent="0.25">
      <c r="B29" s="378">
        <v>12</v>
      </c>
      <c r="C29" s="379"/>
      <c r="D29" s="351" t="s">
        <v>2091</v>
      </c>
      <c r="E29" s="352"/>
      <c r="F29" s="190" t="s">
        <v>2374</v>
      </c>
      <c r="G29" s="355">
        <v>4100103654</v>
      </c>
      <c r="H29" s="354"/>
      <c r="I29" s="353" t="s">
        <v>2093</v>
      </c>
      <c r="J29" s="354"/>
      <c r="K29" s="355" t="s">
        <v>25</v>
      </c>
      <c r="L29" s="352"/>
      <c r="M29" s="27" t="s">
        <v>387</v>
      </c>
      <c r="N29" s="24"/>
      <c r="O29" s="82">
        <v>8.08</v>
      </c>
      <c r="P29" s="109">
        <v>16</v>
      </c>
    </row>
    <row r="30" spans="2:16" ht="15" customHeight="1" x14ac:dyDescent="0.25">
      <c r="B30" s="378">
        <v>13</v>
      </c>
      <c r="C30" s="379"/>
      <c r="D30" s="351" t="s">
        <v>2091</v>
      </c>
      <c r="E30" s="352"/>
      <c r="F30" s="190" t="s">
        <v>2374</v>
      </c>
      <c r="G30" s="355">
        <v>4100103653</v>
      </c>
      <c r="H30" s="354"/>
      <c r="I30" s="353" t="s">
        <v>2093</v>
      </c>
      <c r="J30" s="354"/>
      <c r="K30" s="355" t="s">
        <v>25</v>
      </c>
      <c r="L30" s="352"/>
      <c r="M30" s="27" t="s">
        <v>387</v>
      </c>
      <c r="N30" s="24"/>
      <c r="O30" s="82">
        <v>8.9</v>
      </c>
      <c r="P30" s="109">
        <v>18</v>
      </c>
    </row>
    <row r="31" spans="2:16" ht="15" customHeight="1" x14ac:dyDescent="0.25">
      <c r="B31" s="378">
        <v>14</v>
      </c>
      <c r="C31" s="379"/>
      <c r="D31" s="351" t="s">
        <v>747</v>
      </c>
      <c r="E31" s="352"/>
      <c r="F31" s="190" t="s">
        <v>2374</v>
      </c>
      <c r="G31" s="355">
        <v>4100103650</v>
      </c>
      <c r="H31" s="354"/>
      <c r="I31" s="353" t="s">
        <v>1457</v>
      </c>
      <c r="J31" s="354"/>
      <c r="K31" s="355" t="s">
        <v>25</v>
      </c>
      <c r="L31" s="352"/>
      <c r="M31" s="27" t="s">
        <v>415</v>
      </c>
      <c r="N31" s="24"/>
      <c r="O31" s="82">
        <v>9.08</v>
      </c>
      <c r="P31" s="109">
        <v>16</v>
      </c>
    </row>
    <row r="32" spans="2:16" ht="15" customHeight="1" x14ac:dyDescent="0.25">
      <c r="B32" s="378">
        <v>15</v>
      </c>
      <c r="C32" s="379"/>
      <c r="D32" s="351" t="s">
        <v>747</v>
      </c>
      <c r="E32" s="352"/>
      <c r="F32" s="190" t="s">
        <v>2374</v>
      </c>
      <c r="G32" s="355">
        <v>4100103650</v>
      </c>
      <c r="H32" s="354"/>
      <c r="I32" s="353" t="s">
        <v>1457</v>
      </c>
      <c r="J32" s="354"/>
      <c r="K32" s="355" t="s">
        <v>25</v>
      </c>
      <c r="L32" s="352"/>
      <c r="M32" s="27" t="s">
        <v>415</v>
      </c>
      <c r="N32" s="24"/>
      <c r="O32" s="82">
        <v>9.08</v>
      </c>
      <c r="P32" s="109">
        <v>16</v>
      </c>
    </row>
    <row r="33" spans="2:16" ht="15" customHeight="1" x14ac:dyDescent="0.25">
      <c r="B33" s="378">
        <v>16</v>
      </c>
      <c r="C33" s="379"/>
      <c r="D33" s="351" t="s">
        <v>747</v>
      </c>
      <c r="E33" s="352"/>
      <c r="F33" s="190" t="s">
        <v>2374</v>
      </c>
      <c r="G33" s="355">
        <v>4100103649</v>
      </c>
      <c r="H33" s="354"/>
      <c r="I33" s="353" t="s">
        <v>1457</v>
      </c>
      <c r="J33" s="354"/>
      <c r="K33" s="355" t="s">
        <v>25</v>
      </c>
      <c r="L33" s="352"/>
      <c r="M33" s="27" t="s">
        <v>415</v>
      </c>
      <c r="N33" s="24"/>
      <c r="O33" s="82">
        <v>5.92</v>
      </c>
      <c r="P33" s="109">
        <v>8</v>
      </c>
    </row>
    <row r="34" spans="2:16" ht="15" x14ac:dyDescent="0.25">
      <c r="B34" s="418" t="s">
        <v>37</v>
      </c>
      <c r="C34" s="409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70">
        <f>SUM(O35:O51)+13.74</f>
        <v>164.22000000000006</v>
      </c>
      <c r="P34" s="60"/>
    </row>
    <row r="35" spans="2:16" ht="15" customHeight="1" x14ac:dyDescent="0.25">
      <c r="B35" s="378">
        <v>17</v>
      </c>
      <c r="C35" s="379"/>
      <c r="D35" s="351" t="s">
        <v>747</v>
      </c>
      <c r="E35" s="352"/>
      <c r="F35" s="190" t="s">
        <v>2374</v>
      </c>
      <c r="G35" s="355">
        <v>4100103649</v>
      </c>
      <c r="H35" s="354"/>
      <c r="I35" s="353" t="s">
        <v>1457</v>
      </c>
      <c r="J35" s="354"/>
      <c r="K35" s="355" t="s">
        <v>25</v>
      </c>
      <c r="L35" s="352"/>
      <c r="M35" s="27" t="s">
        <v>387</v>
      </c>
      <c r="N35" s="24"/>
      <c r="O35" s="82">
        <v>10.26</v>
      </c>
      <c r="P35" s="109">
        <v>16</v>
      </c>
    </row>
    <row r="36" spans="2:16" ht="15" customHeight="1" x14ac:dyDescent="0.25">
      <c r="B36" s="378">
        <v>18</v>
      </c>
      <c r="C36" s="379"/>
      <c r="D36" s="351" t="s">
        <v>747</v>
      </c>
      <c r="E36" s="352"/>
      <c r="F36" s="190" t="s">
        <v>2374</v>
      </c>
      <c r="G36" s="355">
        <v>4100103649</v>
      </c>
      <c r="H36" s="354"/>
      <c r="I36" s="353" t="s">
        <v>1457</v>
      </c>
      <c r="J36" s="354"/>
      <c r="K36" s="355" t="s">
        <v>25</v>
      </c>
      <c r="L36" s="352"/>
      <c r="M36" s="27" t="s">
        <v>387</v>
      </c>
      <c r="N36" s="24"/>
      <c r="O36" s="82">
        <v>9.2799999999999994</v>
      </c>
      <c r="P36" s="109">
        <v>5</v>
      </c>
    </row>
    <row r="37" spans="2:16" ht="15" customHeight="1" x14ac:dyDescent="0.25">
      <c r="B37" s="76"/>
      <c r="C37" s="69"/>
      <c r="D37" s="351" t="s">
        <v>747</v>
      </c>
      <c r="E37" s="352"/>
      <c r="F37" s="190" t="s">
        <v>2374</v>
      </c>
      <c r="G37" s="355">
        <v>4100103650</v>
      </c>
      <c r="H37" s="354"/>
      <c r="I37" s="353" t="s">
        <v>1457</v>
      </c>
      <c r="J37" s="354"/>
      <c r="K37" s="355" t="s">
        <v>25</v>
      </c>
      <c r="L37" s="352"/>
      <c r="M37" s="27" t="s">
        <v>387</v>
      </c>
      <c r="N37" s="24"/>
      <c r="O37" s="84"/>
      <c r="P37" s="109">
        <v>9</v>
      </c>
    </row>
    <row r="38" spans="2:16" ht="15" customHeight="1" x14ac:dyDescent="0.25">
      <c r="B38" s="378">
        <v>19</v>
      </c>
      <c r="C38" s="379"/>
      <c r="D38" s="351" t="s">
        <v>2214</v>
      </c>
      <c r="E38" s="352"/>
      <c r="F38" s="190" t="s">
        <v>2374</v>
      </c>
      <c r="G38" s="355">
        <v>4100103652</v>
      </c>
      <c r="H38" s="354"/>
      <c r="I38" s="353" t="s">
        <v>1904</v>
      </c>
      <c r="J38" s="354"/>
      <c r="K38" s="355" t="s">
        <v>25</v>
      </c>
      <c r="L38" s="352"/>
      <c r="M38" s="27" t="s">
        <v>415</v>
      </c>
      <c r="N38" s="24"/>
      <c r="O38" s="82">
        <v>9.0399999999999991</v>
      </c>
      <c r="P38" s="109">
        <v>16</v>
      </c>
    </row>
    <row r="39" spans="2:16" ht="15" customHeight="1" x14ac:dyDescent="0.25">
      <c r="B39" s="378">
        <v>20</v>
      </c>
      <c r="C39" s="379"/>
      <c r="D39" s="351" t="s">
        <v>2214</v>
      </c>
      <c r="E39" s="352"/>
      <c r="F39" s="190" t="s">
        <v>2374</v>
      </c>
      <c r="G39" s="355">
        <v>4100103652</v>
      </c>
      <c r="H39" s="354"/>
      <c r="I39" s="353" t="s">
        <v>1904</v>
      </c>
      <c r="J39" s="354"/>
      <c r="K39" s="355" t="s">
        <v>25</v>
      </c>
      <c r="L39" s="352"/>
      <c r="M39" s="27" t="s">
        <v>415</v>
      </c>
      <c r="N39" s="24"/>
      <c r="O39" s="82">
        <v>9.0399999999999991</v>
      </c>
      <c r="P39" s="109">
        <v>16</v>
      </c>
    </row>
    <row r="40" spans="2:16" ht="15" customHeight="1" x14ac:dyDescent="0.25">
      <c r="B40" s="378">
        <v>21</v>
      </c>
      <c r="C40" s="379"/>
      <c r="D40" s="351" t="s">
        <v>2214</v>
      </c>
      <c r="E40" s="352"/>
      <c r="F40" s="190" t="s">
        <v>2374</v>
      </c>
      <c r="G40" s="355">
        <v>4100103652</v>
      </c>
      <c r="H40" s="354"/>
      <c r="I40" s="353" t="s">
        <v>1904</v>
      </c>
      <c r="J40" s="354"/>
      <c r="K40" s="355" t="s">
        <v>25</v>
      </c>
      <c r="L40" s="352"/>
      <c r="M40" s="27" t="s">
        <v>415</v>
      </c>
      <c r="N40" s="24"/>
      <c r="O40" s="82">
        <v>7.66</v>
      </c>
      <c r="P40" s="109">
        <v>13</v>
      </c>
    </row>
    <row r="41" spans="2:16" ht="15" customHeight="1" x14ac:dyDescent="0.25">
      <c r="B41" s="378">
        <v>22</v>
      </c>
      <c r="C41" s="379"/>
      <c r="D41" s="351" t="s">
        <v>2214</v>
      </c>
      <c r="E41" s="352"/>
      <c r="F41" s="190" t="s">
        <v>2374</v>
      </c>
      <c r="G41" s="355">
        <v>4100103669</v>
      </c>
      <c r="H41" s="354"/>
      <c r="I41" s="353" t="s">
        <v>2372</v>
      </c>
      <c r="J41" s="354"/>
      <c r="K41" s="355" t="s">
        <v>25</v>
      </c>
      <c r="L41" s="352"/>
      <c r="M41" s="27" t="s">
        <v>2373</v>
      </c>
      <c r="N41" s="24"/>
      <c r="O41" s="82">
        <v>9.06</v>
      </c>
      <c r="P41" s="109">
        <v>16</v>
      </c>
    </row>
    <row r="42" spans="2:16" ht="15" customHeight="1" x14ac:dyDescent="0.25">
      <c r="B42" s="378">
        <v>23</v>
      </c>
      <c r="C42" s="379"/>
      <c r="D42" s="351" t="s">
        <v>2214</v>
      </c>
      <c r="E42" s="352"/>
      <c r="F42" s="190" t="s">
        <v>2374</v>
      </c>
      <c r="G42" s="355">
        <v>4100103669</v>
      </c>
      <c r="H42" s="354"/>
      <c r="I42" s="353" t="s">
        <v>2372</v>
      </c>
      <c r="J42" s="354"/>
      <c r="K42" s="355" t="s">
        <v>25</v>
      </c>
      <c r="L42" s="352"/>
      <c r="M42" s="27" t="s">
        <v>2373</v>
      </c>
      <c r="N42" s="24"/>
      <c r="O42" s="82">
        <v>9.06</v>
      </c>
      <c r="P42" s="109">
        <v>16</v>
      </c>
    </row>
    <row r="43" spans="2:16" ht="15" customHeight="1" x14ac:dyDescent="0.25">
      <c r="B43" s="378">
        <v>24</v>
      </c>
      <c r="C43" s="379"/>
      <c r="D43" s="351" t="s">
        <v>2214</v>
      </c>
      <c r="E43" s="352"/>
      <c r="F43" s="190" t="s">
        <v>2374</v>
      </c>
      <c r="G43" s="355">
        <v>4100103669</v>
      </c>
      <c r="H43" s="354"/>
      <c r="I43" s="353" t="s">
        <v>2372</v>
      </c>
      <c r="J43" s="354"/>
      <c r="K43" s="355" t="s">
        <v>25</v>
      </c>
      <c r="L43" s="352"/>
      <c r="M43" s="27" t="s">
        <v>2373</v>
      </c>
      <c r="N43" s="24"/>
      <c r="O43" s="82">
        <v>9.06</v>
      </c>
      <c r="P43" s="109">
        <v>16</v>
      </c>
    </row>
    <row r="44" spans="2:16" ht="15" customHeight="1" x14ac:dyDescent="0.25">
      <c r="B44" s="378">
        <v>25</v>
      </c>
      <c r="C44" s="379"/>
      <c r="D44" s="351" t="s">
        <v>2214</v>
      </c>
      <c r="E44" s="352"/>
      <c r="F44" s="190" t="s">
        <v>2374</v>
      </c>
      <c r="G44" s="355">
        <v>4100103669</v>
      </c>
      <c r="H44" s="354"/>
      <c r="I44" s="353" t="s">
        <v>2372</v>
      </c>
      <c r="J44" s="354"/>
      <c r="K44" s="355" t="s">
        <v>25</v>
      </c>
      <c r="L44" s="352"/>
      <c r="M44" s="27" t="s">
        <v>2373</v>
      </c>
      <c r="N44" s="24"/>
      <c r="O44" s="82">
        <v>9.06</v>
      </c>
      <c r="P44" s="109">
        <v>16</v>
      </c>
    </row>
    <row r="45" spans="2:16" ht="15" customHeight="1" x14ac:dyDescent="0.25">
      <c r="B45" s="378">
        <v>26</v>
      </c>
      <c r="C45" s="379"/>
      <c r="D45" s="351" t="s">
        <v>2214</v>
      </c>
      <c r="E45" s="352"/>
      <c r="F45" s="190" t="s">
        <v>2374</v>
      </c>
      <c r="G45" s="355">
        <v>4100103669</v>
      </c>
      <c r="H45" s="354"/>
      <c r="I45" s="353" t="s">
        <v>2372</v>
      </c>
      <c r="J45" s="354"/>
      <c r="K45" s="355" t="s">
        <v>25</v>
      </c>
      <c r="L45" s="352"/>
      <c r="M45" s="27" t="s">
        <v>2373</v>
      </c>
      <c r="N45" s="24"/>
      <c r="O45" s="82">
        <v>6.28</v>
      </c>
      <c r="P45" s="109">
        <v>10</v>
      </c>
    </row>
    <row r="46" spans="2:16" ht="15" customHeight="1" x14ac:dyDescent="0.25">
      <c r="B46" s="378">
        <v>27</v>
      </c>
      <c r="C46" s="379"/>
      <c r="D46" s="351" t="s">
        <v>2140</v>
      </c>
      <c r="E46" s="352"/>
      <c r="F46" s="190" t="s">
        <v>2374</v>
      </c>
      <c r="G46" s="355">
        <v>4100103651</v>
      </c>
      <c r="H46" s="354"/>
      <c r="I46" s="353" t="s">
        <v>1462</v>
      </c>
      <c r="J46" s="354"/>
      <c r="K46" s="355" t="s">
        <v>25</v>
      </c>
      <c r="L46" s="352"/>
      <c r="M46" s="27" t="s">
        <v>415</v>
      </c>
      <c r="N46" s="24"/>
      <c r="O46" s="82">
        <v>10.9</v>
      </c>
      <c r="P46" s="109">
        <v>14</v>
      </c>
    </row>
    <row r="47" spans="2:16" ht="15" customHeight="1" x14ac:dyDescent="0.25">
      <c r="B47" s="378">
        <v>28</v>
      </c>
      <c r="C47" s="379"/>
      <c r="D47" s="351" t="s">
        <v>2140</v>
      </c>
      <c r="E47" s="352"/>
      <c r="F47" s="190" t="s">
        <v>2374</v>
      </c>
      <c r="G47" s="355">
        <v>4100103651</v>
      </c>
      <c r="H47" s="354"/>
      <c r="I47" s="353" t="s">
        <v>1462</v>
      </c>
      <c r="J47" s="354"/>
      <c r="K47" s="355" t="s">
        <v>25</v>
      </c>
      <c r="L47" s="352"/>
      <c r="M47" s="27" t="s">
        <v>415</v>
      </c>
      <c r="N47" s="24"/>
      <c r="O47" s="82">
        <v>10.9</v>
      </c>
      <c r="P47" s="109">
        <v>14</v>
      </c>
    </row>
    <row r="48" spans="2:16" ht="15" customHeight="1" x14ac:dyDescent="0.25">
      <c r="B48" s="378">
        <v>29</v>
      </c>
      <c r="C48" s="379"/>
      <c r="D48" s="351" t="s">
        <v>2140</v>
      </c>
      <c r="E48" s="352"/>
      <c r="F48" s="190" t="s">
        <v>2374</v>
      </c>
      <c r="G48" s="355">
        <v>4100103651</v>
      </c>
      <c r="H48" s="354"/>
      <c r="I48" s="353" t="s">
        <v>1462</v>
      </c>
      <c r="J48" s="354"/>
      <c r="K48" s="355" t="s">
        <v>25</v>
      </c>
      <c r="L48" s="352"/>
      <c r="M48" s="27" t="s">
        <v>415</v>
      </c>
      <c r="N48" s="24"/>
      <c r="O48" s="82">
        <v>10.9</v>
      </c>
      <c r="P48" s="109">
        <v>14</v>
      </c>
    </row>
    <row r="49" spans="2:16" ht="15" customHeight="1" x14ac:dyDescent="0.25">
      <c r="B49" s="378">
        <v>30</v>
      </c>
      <c r="C49" s="379"/>
      <c r="D49" s="351" t="s">
        <v>2140</v>
      </c>
      <c r="E49" s="352"/>
      <c r="F49" s="190" t="s">
        <v>2374</v>
      </c>
      <c r="G49" s="355">
        <v>4100103651</v>
      </c>
      <c r="H49" s="354"/>
      <c r="I49" s="353" t="s">
        <v>1462</v>
      </c>
      <c r="J49" s="354"/>
      <c r="K49" s="355" t="s">
        <v>25</v>
      </c>
      <c r="L49" s="352"/>
      <c r="M49" s="27" t="s">
        <v>415</v>
      </c>
      <c r="N49" s="24"/>
      <c r="O49" s="82">
        <v>10.9</v>
      </c>
      <c r="P49" s="109">
        <v>14</v>
      </c>
    </row>
    <row r="50" spans="2:16" ht="15" customHeight="1" x14ac:dyDescent="0.25">
      <c r="B50" s="378">
        <v>31</v>
      </c>
      <c r="C50" s="379"/>
      <c r="D50" s="351" t="s">
        <v>2140</v>
      </c>
      <c r="E50" s="352"/>
      <c r="F50" s="190" t="s">
        <v>2374</v>
      </c>
      <c r="G50" s="355">
        <v>4100103651</v>
      </c>
      <c r="H50" s="354"/>
      <c r="I50" s="353" t="s">
        <v>1462</v>
      </c>
      <c r="J50" s="354"/>
      <c r="K50" s="355" t="s">
        <v>25</v>
      </c>
      <c r="L50" s="352"/>
      <c r="M50" s="27" t="s">
        <v>415</v>
      </c>
      <c r="N50" s="24"/>
      <c r="O50" s="82">
        <v>9.4600000000000009</v>
      </c>
      <c r="P50" s="109">
        <v>12</v>
      </c>
    </row>
    <row r="51" spans="2:16" ht="15" customHeight="1" x14ac:dyDescent="0.25">
      <c r="B51" s="378">
        <v>32</v>
      </c>
      <c r="C51" s="379"/>
      <c r="D51" s="351" t="s">
        <v>2140</v>
      </c>
      <c r="E51" s="352"/>
      <c r="F51" s="190" t="s">
        <v>2374</v>
      </c>
      <c r="G51" s="355">
        <v>4100103651</v>
      </c>
      <c r="H51" s="354"/>
      <c r="I51" s="353" t="s">
        <v>1462</v>
      </c>
      <c r="J51" s="354"/>
      <c r="K51" s="355" t="s">
        <v>25</v>
      </c>
      <c r="L51" s="352"/>
      <c r="M51" s="27" t="s">
        <v>387</v>
      </c>
      <c r="N51" s="24"/>
      <c r="O51" s="82">
        <v>9.6199999999999992</v>
      </c>
      <c r="P51" s="109">
        <v>12</v>
      </c>
    </row>
    <row r="52" spans="2:16" ht="15" x14ac:dyDescent="0.25">
      <c r="B52" s="418" t="s">
        <v>56</v>
      </c>
      <c r="C52" s="409"/>
      <c r="D52" s="50"/>
      <c r="E52" s="61"/>
      <c r="F52" s="145"/>
      <c r="G52" s="50"/>
      <c r="H52" s="62"/>
      <c r="I52" s="63"/>
      <c r="J52" s="62"/>
      <c r="K52" s="50"/>
      <c r="L52" s="61"/>
      <c r="M52" s="8"/>
      <c r="N52" s="8"/>
      <c r="O52" s="170">
        <f>SUM(O53:O77)+13</f>
        <v>84.72</v>
      </c>
      <c r="P52" s="60"/>
    </row>
    <row r="53" spans="2:16" ht="15" customHeight="1" x14ac:dyDescent="0.25">
      <c r="B53" s="378">
        <v>33</v>
      </c>
      <c r="C53" s="379"/>
      <c r="D53" s="351" t="s">
        <v>2140</v>
      </c>
      <c r="E53" s="352"/>
      <c r="F53" s="190" t="s">
        <v>2374</v>
      </c>
      <c r="G53" s="355">
        <v>4100103651</v>
      </c>
      <c r="H53" s="354"/>
      <c r="I53" s="353" t="s">
        <v>1462</v>
      </c>
      <c r="J53" s="354"/>
      <c r="K53" s="355" t="s">
        <v>25</v>
      </c>
      <c r="L53" s="352"/>
      <c r="M53" s="27" t="s">
        <v>387</v>
      </c>
      <c r="N53" s="24"/>
      <c r="O53" s="82">
        <v>9.6199999999999992</v>
      </c>
      <c r="P53" s="109">
        <v>12</v>
      </c>
    </row>
    <row r="54" spans="2:16" ht="15" customHeight="1" x14ac:dyDescent="0.25">
      <c r="B54" s="378">
        <v>34</v>
      </c>
      <c r="C54" s="379"/>
      <c r="D54" s="351" t="s">
        <v>2140</v>
      </c>
      <c r="E54" s="352"/>
      <c r="F54" s="190" t="s">
        <v>2374</v>
      </c>
      <c r="G54" s="355">
        <v>4100103651</v>
      </c>
      <c r="H54" s="354"/>
      <c r="I54" s="353" t="s">
        <v>1462</v>
      </c>
      <c r="J54" s="354"/>
      <c r="K54" s="355" t="s">
        <v>25</v>
      </c>
      <c r="L54" s="352"/>
      <c r="M54" s="27" t="s">
        <v>387</v>
      </c>
      <c r="N54" s="24"/>
      <c r="O54" s="82">
        <v>9.6199999999999992</v>
      </c>
      <c r="P54" s="109">
        <v>12</v>
      </c>
    </row>
    <row r="55" spans="2:16" ht="15" customHeight="1" x14ac:dyDescent="0.25">
      <c r="B55" s="378">
        <v>35</v>
      </c>
      <c r="C55" s="379"/>
      <c r="D55" s="351" t="s">
        <v>2140</v>
      </c>
      <c r="E55" s="352"/>
      <c r="F55" s="190" t="s">
        <v>2374</v>
      </c>
      <c r="G55" s="355">
        <v>4100103651</v>
      </c>
      <c r="H55" s="354"/>
      <c r="I55" s="353" t="s">
        <v>1462</v>
      </c>
      <c r="J55" s="354"/>
      <c r="K55" s="355" t="s">
        <v>25</v>
      </c>
      <c r="L55" s="352"/>
      <c r="M55" s="27" t="s">
        <v>387</v>
      </c>
      <c r="N55" s="24"/>
      <c r="O55" s="82">
        <v>11.02</v>
      </c>
      <c r="P55" s="109">
        <v>14</v>
      </c>
    </row>
    <row r="56" spans="2:16" ht="15" customHeight="1" x14ac:dyDescent="0.25">
      <c r="B56" s="375">
        <v>36</v>
      </c>
      <c r="C56" s="376"/>
      <c r="D56" s="351" t="s">
        <v>2140</v>
      </c>
      <c r="E56" s="352"/>
      <c r="F56" s="190" t="s">
        <v>2374</v>
      </c>
      <c r="G56" s="355">
        <v>4100103651</v>
      </c>
      <c r="H56" s="354"/>
      <c r="I56" s="353" t="s">
        <v>1462</v>
      </c>
      <c r="J56" s="354"/>
      <c r="K56" s="355" t="s">
        <v>25</v>
      </c>
      <c r="L56" s="352"/>
      <c r="M56" s="27" t="s">
        <v>2362</v>
      </c>
      <c r="N56" s="24"/>
      <c r="O56" s="81">
        <v>9.4600000000000009</v>
      </c>
      <c r="P56" s="109">
        <v>12</v>
      </c>
    </row>
    <row r="57" spans="2:16" ht="15" customHeight="1" x14ac:dyDescent="0.25">
      <c r="B57" s="378">
        <v>37</v>
      </c>
      <c r="C57" s="379"/>
      <c r="D57" s="351" t="s">
        <v>2140</v>
      </c>
      <c r="E57" s="352"/>
      <c r="F57" s="190" t="s">
        <v>2374</v>
      </c>
      <c r="G57" s="355">
        <v>4100103651</v>
      </c>
      <c r="H57" s="354"/>
      <c r="I57" s="353" t="s">
        <v>1462</v>
      </c>
      <c r="J57" s="354"/>
      <c r="K57" s="355" t="s">
        <v>25</v>
      </c>
      <c r="L57" s="352"/>
      <c r="M57" s="27" t="s">
        <v>2362</v>
      </c>
      <c r="N57" s="24"/>
      <c r="O57" s="82">
        <v>6.14</v>
      </c>
      <c r="P57" s="109">
        <v>7</v>
      </c>
    </row>
    <row r="58" spans="2:16" ht="15" customHeight="1" x14ac:dyDescent="0.25">
      <c r="B58" s="378">
        <v>38</v>
      </c>
      <c r="C58" s="379"/>
      <c r="D58" s="351" t="s">
        <v>1377</v>
      </c>
      <c r="E58" s="352"/>
      <c r="F58" s="190" t="s">
        <v>2374</v>
      </c>
      <c r="G58" s="355">
        <v>4100103655</v>
      </c>
      <c r="H58" s="354"/>
      <c r="I58" s="353" t="s">
        <v>1467</v>
      </c>
      <c r="J58" s="354"/>
      <c r="K58" s="355" t="s">
        <v>25</v>
      </c>
      <c r="L58" s="352"/>
      <c r="M58" s="27" t="s">
        <v>387</v>
      </c>
      <c r="N58" s="24">
        <v>75</v>
      </c>
      <c r="O58" s="82">
        <v>8.5399999999999991</v>
      </c>
      <c r="P58" s="109">
        <v>11</v>
      </c>
    </row>
    <row r="59" spans="2:16" ht="15" customHeight="1" x14ac:dyDescent="0.25">
      <c r="B59" s="40"/>
      <c r="C59" s="36"/>
      <c r="D59" s="351" t="s">
        <v>1377</v>
      </c>
      <c r="E59" s="352"/>
      <c r="F59" s="190" t="s">
        <v>2374</v>
      </c>
      <c r="G59" s="355">
        <v>4100103655</v>
      </c>
      <c r="H59" s="354"/>
      <c r="I59" s="353" t="s">
        <v>1467</v>
      </c>
      <c r="J59" s="354"/>
      <c r="K59" s="355" t="s">
        <v>25</v>
      </c>
      <c r="L59" s="352"/>
      <c r="M59" s="27" t="s">
        <v>387</v>
      </c>
      <c r="N59" s="24">
        <v>80</v>
      </c>
      <c r="O59" s="83"/>
      <c r="P59" s="109">
        <v>10</v>
      </c>
    </row>
    <row r="60" spans="2:16" ht="15" customHeight="1" x14ac:dyDescent="0.25">
      <c r="B60" s="40"/>
      <c r="C60" s="36"/>
      <c r="D60" s="351" t="s">
        <v>1377</v>
      </c>
      <c r="E60" s="352"/>
      <c r="F60" s="190" t="s">
        <v>2374</v>
      </c>
      <c r="G60" s="355">
        <v>4100103655</v>
      </c>
      <c r="H60" s="354"/>
      <c r="I60" s="353" t="s">
        <v>1467</v>
      </c>
      <c r="J60" s="354"/>
      <c r="K60" s="355" t="s">
        <v>25</v>
      </c>
      <c r="L60" s="352"/>
      <c r="M60" s="27" t="s">
        <v>387</v>
      </c>
      <c r="N60" s="24">
        <v>85</v>
      </c>
      <c r="O60" s="83"/>
      <c r="P60" s="109">
        <v>15</v>
      </c>
    </row>
    <row r="61" spans="2:16" ht="15" customHeight="1" x14ac:dyDescent="0.25">
      <c r="B61" s="40"/>
      <c r="C61" s="36"/>
      <c r="D61" s="351" t="s">
        <v>1377</v>
      </c>
      <c r="E61" s="352"/>
      <c r="F61" s="190" t="s">
        <v>2374</v>
      </c>
      <c r="G61" s="355">
        <v>4100103655</v>
      </c>
      <c r="H61" s="354"/>
      <c r="I61" s="353" t="s">
        <v>1467</v>
      </c>
      <c r="J61" s="354"/>
      <c r="K61" s="355" t="s">
        <v>25</v>
      </c>
      <c r="L61" s="352"/>
      <c r="M61" s="27" t="s">
        <v>387</v>
      </c>
      <c r="N61" s="24">
        <v>90</v>
      </c>
      <c r="O61" s="83"/>
      <c r="P61" s="109">
        <v>9</v>
      </c>
    </row>
    <row r="62" spans="2:16" ht="15" customHeight="1" x14ac:dyDescent="0.25">
      <c r="B62" s="40"/>
      <c r="C62" s="36"/>
      <c r="D62" s="351" t="s">
        <v>1377</v>
      </c>
      <c r="E62" s="352"/>
      <c r="F62" s="190" t="s">
        <v>2374</v>
      </c>
      <c r="G62" s="355">
        <v>4100103655</v>
      </c>
      <c r="H62" s="354"/>
      <c r="I62" s="353" t="s">
        <v>1467</v>
      </c>
      <c r="J62" s="354"/>
      <c r="K62" s="355" t="s">
        <v>25</v>
      </c>
      <c r="L62" s="352"/>
      <c r="M62" s="27" t="s">
        <v>415</v>
      </c>
      <c r="N62" s="24">
        <v>75</v>
      </c>
      <c r="O62" s="83"/>
      <c r="P62" s="109">
        <v>8</v>
      </c>
    </row>
    <row r="63" spans="2:16" ht="15" customHeight="1" x14ac:dyDescent="0.25">
      <c r="B63" s="40"/>
      <c r="C63" s="36"/>
      <c r="D63" s="351" t="s">
        <v>1377</v>
      </c>
      <c r="E63" s="352"/>
      <c r="F63" s="190" t="s">
        <v>2374</v>
      </c>
      <c r="G63" s="355">
        <v>4100103655</v>
      </c>
      <c r="H63" s="354"/>
      <c r="I63" s="353" t="s">
        <v>1467</v>
      </c>
      <c r="J63" s="354"/>
      <c r="K63" s="355" t="s">
        <v>25</v>
      </c>
      <c r="L63" s="352"/>
      <c r="M63" s="27" t="s">
        <v>415</v>
      </c>
      <c r="N63" s="24">
        <v>80</v>
      </c>
      <c r="O63" s="83"/>
      <c r="P63" s="109">
        <v>1</v>
      </c>
    </row>
    <row r="64" spans="2:16" ht="15" customHeight="1" x14ac:dyDescent="0.25">
      <c r="B64" s="40"/>
      <c r="C64" s="36"/>
      <c r="D64" s="351" t="s">
        <v>1377</v>
      </c>
      <c r="E64" s="352"/>
      <c r="F64" s="190" t="s">
        <v>2374</v>
      </c>
      <c r="G64" s="355">
        <v>4100103655</v>
      </c>
      <c r="H64" s="354"/>
      <c r="I64" s="353" t="s">
        <v>1467</v>
      </c>
      <c r="J64" s="354"/>
      <c r="K64" s="355" t="s">
        <v>25</v>
      </c>
      <c r="L64" s="352"/>
      <c r="M64" s="27" t="s">
        <v>415</v>
      </c>
      <c r="N64" s="24">
        <v>85</v>
      </c>
      <c r="O64" s="83"/>
      <c r="P64" s="109">
        <v>6</v>
      </c>
    </row>
    <row r="65" spans="2:16" ht="15" customHeight="1" x14ac:dyDescent="0.25">
      <c r="B65" s="40"/>
      <c r="C65" s="36"/>
      <c r="D65" s="351" t="s">
        <v>1377</v>
      </c>
      <c r="E65" s="352"/>
      <c r="F65" s="190" t="s">
        <v>2374</v>
      </c>
      <c r="G65" s="355">
        <v>4100103655</v>
      </c>
      <c r="H65" s="354"/>
      <c r="I65" s="353" t="s">
        <v>1467</v>
      </c>
      <c r="J65" s="354"/>
      <c r="K65" s="355" t="s">
        <v>25</v>
      </c>
      <c r="L65" s="352"/>
      <c r="M65" s="27" t="s">
        <v>415</v>
      </c>
      <c r="N65" s="24">
        <v>90</v>
      </c>
      <c r="O65" s="83"/>
      <c r="P65" s="109">
        <v>4</v>
      </c>
    </row>
    <row r="66" spans="2:16" ht="15" customHeight="1" x14ac:dyDescent="0.25">
      <c r="B66" s="40"/>
      <c r="C66" s="36"/>
      <c r="D66" s="351" t="s">
        <v>1377</v>
      </c>
      <c r="E66" s="352"/>
      <c r="F66" s="190" t="s">
        <v>2374</v>
      </c>
      <c r="G66" s="355">
        <v>4100103656</v>
      </c>
      <c r="H66" s="354"/>
      <c r="I66" s="353" t="s">
        <v>1467</v>
      </c>
      <c r="J66" s="354"/>
      <c r="K66" s="355" t="s">
        <v>25</v>
      </c>
      <c r="L66" s="352"/>
      <c r="M66" s="27" t="s">
        <v>415</v>
      </c>
      <c r="N66" s="24">
        <v>75</v>
      </c>
      <c r="O66" s="83"/>
      <c r="P66" s="109">
        <v>4</v>
      </c>
    </row>
    <row r="67" spans="2:16" ht="15" customHeight="1" x14ac:dyDescent="0.25">
      <c r="B67" s="40"/>
      <c r="C67" s="36"/>
      <c r="D67" s="351" t="s">
        <v>1377</v>
      </c>
      <c r="E67" s="352"/>
      <c r="F67" s="190" t="s">
        <v>2374</v>
      </c>
      <c r="G67" s="355">
        <v>4100103656</v>
      </c>
      <c r="H67" s="354"/>
      <c r="I67" s="353" t="s">
        <v>1467</v>
      </c>
      <c r="J67" s="354"/>
      <c r="K67" s="355" t="s">
        <v>25</v>
      </c>
      <c r="L67" s="352"/>
      <c r="M67" s="27" t="s">
        <v>415</v>
      </c>
      <c r="N67" s="24">
        <v>80</v>
      </c>
      <c r="O67" s="83"/>
      <c r="P67" s="109">
        <v>9</v>
      </c>
    </row>
    <row r="68" spans="2:16" ht="15" customHeight="1" x14ac:dyDescent="0.25">
      <c r="B68" s="40"/>
      <c r="C68" s="36"/>
      <c r="D68" s="351" t="s">
        <v>1377</v>
      </c>
      <c r="E68" s="352"/>
      <c r="F68" s="190" t="s">
        <v>2374</v>
      </c>
      <c r="G68" s="355">
        <v>4100103656</v>
      </c>
      <c r="H68" s="354"/>
      <c r="I68" s="353" t="s">
        <v>1467</v>
      </c>
      <c r="J68" s="354"/>
      <c r="K68" s="355" t="s">
        <v>25</v>
      </c>
      <c r="L68" s="352"/>
      <c r="M68" s="27" t="s">
        <v>415</v>
      </c>
      <c r="N68" s="24">
        <v>85</v>
      </c>
      <c r="O68" s="83"/>
      <c r="P68" s="109">
        <v>10</v>
      </c>
    </row>
    <row r="69" spans="2:16" ht="15" customHeight="1" x14ac:dyDescent="0.25">
      <c r="B69" s="76"/>
      <c r="C69" s="69"/>
      <c r="D69" s="351" t="s">
        <v>1377</v>
      </c>
      <c r="E69" s="352"/>
      <c r="F69" s="190" t="s">
        <v>2374</v>
      </c>
      <c r="G69" s="355">
        <v>4100103656</v>
      </c>
      <c r="H69" s="354"/>
      <c r="I69" s="353" t="s">
        <v>1467</v>
      </c>
      <c r="J69" s="354"/>
      <c r="K69" s="355" t="s">
        <v>25</v>
      </c>
      <c r="L69" s="352"/>
      <c r="M69" s="27" t="s">
        <v>415</v>
      </c>
      <c r="N69" s="24">
        <v>90</v>
      </c>
      <c r="O69" s="84"/>
      <c r="P69" s="109">
        <v>8</v>
      </c>
    </row>
    <row r="70" spans="2:16" ht="15" customHeight="1" x14ac:dyDescent="0.25">
      <c r="B70" s="378">
        <v>39</v>
      </c>
      <c r="C70" s="379"/>
      <c r="D70" s="351" t="s">
        <v>1377</v>
      </c>
      <c r="E70" s="352"/>
      <c r="F70" s="190" t="s">
        <v>2374</v>
      </c>
      <c r="G70" s="355">
        <v>4100103656</v>
      </c>
      <c r="H70" s="354"/>
      <c r="I70" s="353" t="s">
        <v>1467</v>
      </c>
      <c r="J70" s="354"/>
      <c r="K70" s="355" t="s">
        <v>25</v>
      </c>
      <c r="L70" s="352"/>
      <c r="M70" s="27" t="s">
        <v>382</v>
      </c>
      <c r="N70" s="24">
        <v>75</v>
      </c>
      <c r="O70" s="82">
        <v>7</v>
      </c>
      <c r="P70" s="109">
        <v>13</v>
      </c>
    </row>
    <row r="71" spans="2:16" ht="15" customHeight="1" x14ac:dyDescent="0.25">
      <c r="B71" s="40"/>
      <c r="C71" s="36"/>
      <c r="D71" s="351" t="s">
        <v>1377</v>
      </c>
      <c r="E71" s="352"/>
      <c r="F71" s="190" t="s">
        <v>2374</v>
      </c>
      <c r="G71" s="355">
        <v>4100103656</v>
      </c>
      <c r="H71" s="354"/>
      <c r="I71" s="353" t="s">
        <v>1467</v>
      </c>
      <c r="J71" s="354"/>
      <c r="K71" s="355" t="s">
        <v>25</v>
      </c>
      <c r="L71" s="352"/>
      <c r="M71" s="27" t="s">
        <v>382</v>
      </c>
      <c r="N71" s="24">
        <v>80</v>
      </c>
      <c r="O71" s="83"/>
      <c r="P71" s="109">
        <v>28</v>
      </c>
    </row>
    <row r="72" spans="2:16" ht="15" customHeight="1" x14ac:dyDescent="0.25">
      <c r="B72" s="40"/>
      <c r="C72" s="36"/>
      <c r="D72" s="351" t="s">
        <v>1377</v>
      </c>
      <c r="E72" s="352"/>
      <c r="F72" s="190" t="s">
        <v>2374</v>
      </c>
      <c r="G72" s="355">
        <v>4100103656</v>
      </c>
      <c r="H72" s="354"/>
      <c r="I72" s="353" t="s">
        <v>1467</v>
      </c>
      <c r="J72" s="354"/>
      <c r="K72" s="355" t="s">
        <v>25</v>
      </c>
      <c r="L72" s="352"/>
      <c r="M72" s="27" t="s">
        <v>382</v>
      </c>
      <c r="N72" s="24">
        <v>85</v>
      </c>
      <c r="O72" s="83"/>
      <c r="P72" s="109">
        <v>26</v>
      </c>
    </row>
    <row r="73" spans="2:16" ht="15" customHeight="1" x14ac:dyDescent="0.25">
      <c r="B73" s="76"/>
      <c r="C73" s="69"/>
      <c r="D73" s="351" t="s">
        <v>1377</v>
      </c>
      <c r="E73" s="352"/>
      <c r="F73" s="190" t="s">
        <v>2374</v>
      </c>
      <c r="G73" s="355">
        <v>4100103656</v>
      </c>
      <c r="H73" s="354"/>
      <c r="I73" s="353" t="s">
        <v>1467</v>
      </c>
      <c r="J73" s="354"/>
      <c r="K73" s="355" t="s">
        <v>25</v>
      </c>
      <c r="L73" s="352"/>
      <c r="M73" s="27" t="s">
        <v>382</v>
      </c>
      <c r="N73" s="24">
        <v>90</v>
      </c>
      <c r="O73" s="84"/>
      <c r="P73" s="109">
        <v>12</v>
      </c>
    </row>
    <row r="74" spans="2:16" ht="15" customHeight="1" x14ac:dyDescent="0.25">
      <c r="B74" s="378">
        <v>40</v>
      </c>
      <c r="C74" s="379"/>
      <c r="D74" s="351" t="s">
        <v>1377</v>
      </c>
      <c r="E74" s="352"/>
      <c r="F74" s="190" t="s">
        <v>2374</v>
      </c>
      <c r="G74" s="355">
        <v>4100103668</v>
      </c>
      <c r="H74" s="354"/>
      <c r="I74" s="353" t="s">
        <v>2382</v>
      </c>
      <c r="J74" s="354"/>
      <c r="K74" s="355" t="s">
        <v>25</v>
      </c>
      <c r="L74" s="352"/>
      <c r="M74" s="27" t="s">
        <v>2362</v>
      </c>
      <c r="N74" s="24">
        <v>75</v>
      </c>
      <c r="O74" s="82">
        <v>10.32</v>
      </c>
      <c r="P74" s="109">
        <v>24</v>
      </c>
    </row>
    <row r="75" spans="2:16" ht="15" customHeight="1" x14ac:dyDescent="0.25">
      <c r="B75" s="40"/>
      <c r="C75" s="36"/>
      <c r="D75" s="351" t="s">
        <v>1377</v>
      </c>
      <c r="E75" s="352"/>
      <c r="F75" s="190" t="s">
        <v>2374</v>
      </c>
      <c r="G75" s="355">
        <v>4100103668</v>
      </c>
      <c r="H75" s="354"/>
      <c r="I75" s="353" t="s">
        <v>2382</v>
      </c>
      <c r="J75" s="354"/>
      <c r="K75" s="355" t="s">
        <v>25</v>
      </c>
      <c r="L75" s="352"/>
      <c r="M75" s="27" t="s">
        <v>2362</v>
      </c>
      <c r="N75" s="24">
        <v>80</v>
      </c>
      <c r="O75" s="83"/>
      <c r="P75" s="109">
        <v>37</v>
      </c>
    </row>
    <row r="76" spans="2:16" ht="15" customHeight="1" x14ac:dyDescent="0.25">
      <c r="B76" s="40"/>
      <c r="C76" s="36"/>
      <c r="D76" s="351" t="s">
        <v>1377</v>
      </c>
      <c r="E76" s="352"/>
      <c r="F76" s="190" t="s">
        <v>2374</v>
      </c>
      <c r="G76" s="355">
        <v>4100103668</v>
      </c>
      <c r="H76" s="354"/>
      <c r="I76" s="353" t="s">
        <v>2382</v>
      </c>
      <c r="J76" s="354"/>
      <c r="K76" s="355" t="s">
        <v>25</v>
      </c>
      <c r="L76" s="352"/>
      <c r="M76" s="27" t="s">
        <v>2362</v>
      </c>
      <c r="N76" s="24">
        <v>85</v>
      </c>
      <c r="O76" s="83"/>
      <c r="P76" s="109">
        <v>34</v>
      </c>
    </row>
    <row r="77" spans="2:16" ht="15" customHeight="1" x14ac:dyDescent="0.25">
      <c r="B77" s="40"/>
      <c r="C77" s="36"/>
      <c r="D77" s="351" t="s">
        <v>1377</v>
      </c>
      <c r="E77" s="352"/>
      <c r="F77" s="190" t="s">
        <v>2374</v>
      </c>
      <c r="G77" s="355">
        <v>4100103668</v>
      </c>
      <c r="H77" s="354"/>
      <c r="I77" s="353" t="s">
        <v>2382</v>
      </c>
      <c r="J77" s="354"/>
      <c r="K77" s="355" t="s">
        <v>25</v>
      </c>
      <c r="L77" s="352"/>
      <c r="M77" s="27" t="s">
        <v>2362</v>
      </c>
      <c r="N77" s="24">
        <v>90</v>
      </c>
      <c r="O77" s="83"/>
      <c r="P77" s="109">
        <v>35</v>
      </c>
    </row>
    <row r="78" spans="2:16" ht="15" x14ac:dyDescent="0.25">
      <c r="B78" s="365"/>
      <c r="C78" s="366"/>
      <c r="D78" s="367"/>
      <c r="E78" s="368"/>
      <c r="F78" s="122"/>
      <c r="G78" s="369"/>
      <c r="H78" s="370"/>
      <c r="I78" s="391"/>
      <c r="J78" s="370"/>
      <c r="K78" s="369"/>
      <c r="L78" s="368"/>
      <c r="M78" s="7"/>
      <c r="N78" s="11"/>
      <c r="O78" s="84"/>
      <c r="P78" s="60"/>
    </row>
    <row r="79" spans="2:16" ht="15" x14ac:dyDescent="0.25">
      <c r="B79" s="20"/>
      <c r="C79" s="45"/>
      <c r="D79" s="168"/>
      <c r="E79" s="41"/>
      <c r="F79" s="41"/>
      <c r="G79" s="41"/>
      <c r="H79" s="41"/>
      <c r="I79" s="41"/>
      <c r="K79" s="20"/>
      <c r="L79" s="45"/>
      <c r="M79" s="1"/>
      <c r="N79" s="1"/>
      <c r="O79" s="169">
        <f>SUM(O18:O33)+SUM(O35:O51)+SUM(O53:O77)</f>
        <v>357.34000000000003</v>
      </c>
    </row>
    <row r="80" spans="2:16" ht="15.75" x14ac:dyDescent="0.25">
      <c r="B80" s="356" t="s">
        <v>29</v>
      </c>
      <c r="C80" s="357"/>
      <c r="D80" s="357"/>
      <c r="E80" s="357"/>
      <c r="F80" s="357"/>
      <c r="G80" s="357"/>
      <c r="H80" s="357"/>
      <c r="I80" s="357"/>
      <c r="J80" s="357"/>
      <c r="K80" s="357"/>
      <c r="L80" s="357"/>
      <c r="M80" s="357"/>
      <c r="N80" s="79"/>
      <c r="O80" s="75"/>
      <c r="P80" s="73">
        <f>SUM(P18:P78)</f>
        <v>848</v>
      </c>
    </row>
    <row r="81" spans="2:15" ht="15" x14ac:dyDescent="0.25">
      <c r="B81" s="20"/>
      <c r="C81" s="45"/>
      <c r="D81" s="20"/>
      <c r="E81" s="45"/>
      <c r="F81" s="45"/>
      <c r="G81" s="20"/>
      <c r="I81" s="3"/>
      <c r="K81" s="20"/>
      <c r="L81" s="45"/>
      <c r="M81" s="1"/>
      <c r="N81" s="1"/>
      <c r="O81" s="86"/>
    </row>
    <row r="82" spans="2:15" ht="15" customHeight="1" x14ac:dyDescent="0.25">
      <c r="B82" s="1"/>
      <c r="C82" s="1"/>
      <c r="D82" s="1" t="s">
        <v>49</v>
      </c>
      <c r="E82" s="23"/>
      <c r="F82" s="1" t="s">
        <v>2378</v>
      </c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 t="s">
        <v>2379</v>
      </c>
      <c r="E83" s="23"/>
      <c r="F83" s="23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 t="s">
        <v>2381</v>
      </c>
      <c r="E84" s="3"/>
      <c r="F84" s="3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 t="s">
        <v>2380</v>
      </c>
      <c r="E85" s="23"/>
      <c r="F85" s="23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 t="s">
        <v>1425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360" ht="8.25" customHeight="1" x14ac:dyDescent="0.2"/>
    <row r="362" ht="8.25" customHeight="1" x14ac:dyDescent="0.2"/>
    <row r="364" ht="9" customHeight="1" x14ac:dyDescent="0.2"/>
    <row r="366" ht="7.5" customHeight="1" x14ac:dyDescent="0.2"/>
    <row r="368" ht="6.75" customHeight="1" x14ac:dyDescent="0.2"/>
    <row r="370" ht="7.5" customHeight="1" x14ac:dyDescent="0.2"/>
    <row r="372" ht="9" customHeight="1" x14ac:dyDescent="0.2"/>
    <row r="374" ht="7.5" customHeight="1" x14ac:dyDescent="0.2"/>
    <row r="376" ht="8.25" customHeight="1" x14ac:dyDescent="0.2"/>
  </sheetData>
  <mergeCells count="288">
    <mergeCell ref="I76:J76"/>
    <mergeCell ref="K76:L76"/>
    <mergeCell ref="D73:E73"/>
    <mergeCell ref="G73:H73"/>
    <mergeCell ref="I73:J73"/>
    <mergeCell ref="K73:L73"/>
    <mergeCell ref="D77:E77"/>
    <mergeCell ref="G77:H77"/>
    <mergeCell ref="I77:J77"/>
    <mergeCell ref="K77:L77"/>
    <mergeCell ref="D75:E75"/>
    <mergeCell ref="G75:H75"/>
    <mergeCell ref="I75:J75"/>
    <mergeCell ref="K75:L75"/>
    <mergeCell ref="D76:E76"/>
    <mergeCell ref="G76:H76"/>
    <mergeCell ref="G72:H72"/>
    <mergeCell ref="I72:J72"/>
    <mergeCell ref="K72:L72"/>
    <mergeCell ref="D69:E69"/>
    <mergeCell ref="G69:H69"/>
    <mergeCell ref="I69:J69"/>
    <mergeCell ref="K69:L69"/>
    <mergeCell ref="B74:C74"/>
    <mergeCell ref="D74:E74"/>
    <mergeCell ref="G74:H74"/>
    <mergeCell ref="I74:J74"/>
    <mergeCell ref="K74:L74"/>
    <mergeCell ref="D71:E71"/>
    <mergeCell ref="G71:H71"/>
    <mergeCell ref="I71:J71"/>
    <mergeCell ref="K71:L71"/>
    <mergeCell ref="D72:E72"/>
    <mergeCell ref="B70:C70"/>
    <mergeCell ref="D70:E70"/>
    <mergeCell ref="G70:H70"/>
    <mergeCell ref="I70:J70"/>
    <mergeCell ref="K70:L70"/>
    <mergeCell ref="D67:E67"/>
    <mergeCell ref="G67:H67"/>
    <mergeCell ref="I67:J67"/>
    <mergeCell ref="K67:L67"/>
    <mergeCell ref="D68:E68"/>
    <mergeCell ref="G64:H64"/>
    <mergeCell ref="I64:J64"/>
    <mergeCell ref="K64:L64"/>
    <mergeCell ref="G68:H68"/>
    <mergeCell ref="I68:J68"/>
    <mergeCell ref="K68:L68"/>
    <mergeCell ref="D65:E65"/>
    <mergeCell ref="G65:H65"/>
    <mergeCell ref="I65:J65"/>
    <mergeCell ref="K65:L65"/>
    <mergeCell ref="D66:E66"/>
    <mergeCell ref="G66:H66"/>
    <mergeCell ref="I66:J66"/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80:M80"/>
    <mergeCell ref="B29:C29"/>
    <mergeCell ref="D29:E29"/>
    <mergeCell ref="G29:H29"/>
    <mergeCell ref="I29:J29"/>
    <mergeCell ref="K29:L29"/>
    <mergeCell ref="B56:C56"/>
    <mergeCell ref="D56:E56"/>
    <mergeCell ref="G56:H56"/>
    <mergeCell ref="I56:J56"/>
    <mergeCell ref="I57:J57"/>
    <mergeCell ref="K57:L57"/>
    <mergeCell ref="B58:C58"/>
    <mergeCell ref="D58:E58"/>
    <mergeCell ref="G58:H58"/>
    <mergeCell ref="I58:J58"/>
    <mergeCell ref="K58:L58"/>
    <mergeCell ref="D59:E59"/>
    <mergeCell ref="G59:H59"/>
    <mergeCell ref="I59:J59"/>
    <mergeCell ref="K59:L59"/>
    <mergeCell ref="D60:E60"/>
    <mergeCell ref="G60:H60"/>
    <mergeCell ref="I60:J60"/>
    <mergeCell ref="B78:C78"/>
    <mergeCell ref="D78:E78"/>
    <mergeCell ref="G78:H78"/>
    <mergeCell ref="I78:J78"/>
    <mergeCell ref="K78:L78"/>
    <mergeCell ref="K56:L56"/>
    <mergeCell ref="B57:C57"/>
    <mergeCell ref="D57:E57"/>
    <mergeCell ref="G57:H57"/>
    <mergeCell ref="K60:L60"/>
    <mergeCell ref="D61:E61"/>
    <mergeCell ref="G61:H61"/>
    <mergeCell ref="I61:J61"/>
    <mergeCell ref="K61:L61"/>
    <mergeCell ref="D62:E62"/>
    <mergeCell ref="G62:H62"/>
    <mergeCell ref="I62:J62"/>
    <mergeCell ref="K62:L62"/>
    <mergeCell ref="K66:L66"/>
    <mergeCell ref="D63:E63"/>
    <mergeCell ref="G63:H63"/>
    <mergeCell ref="I63:J63"/>
    <mergeCell ref="K63:L63"/>
    <mergeCell ref="D64:E64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4:C34"/>
    <mergeCell ref="B35:C35"/>
    <mergeCell ref="D35:E35"/>
    <mergeCell ref="G35:H35"/>
    <mergeCell ref="I35:J35"/>
    <mergeCell ref="K35:L35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6:C36"/>
    <mergeCell ref="D36:E36"/>
    <mergeCell ref="G36:H36"/>
    <mergeCell ref="I36:J36"/>
    <mergeCell ref="K36:L36"/>
    <mergeCell ref="K40:L40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55:C55"/>
    <mergeCell ref="D55:E55"/>
    <mergeCell ref="G55:H55"/>
    <mergeCell ref="I55:J55"/>
    <mergeCell ref="K50:L50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K55:L55"/>
    <mergeCell ref="K49:L49"/>
    <mergeCell ref="B50:C50"/>
    <mergeCell ref="D50:E50"/>
    <mergeCell ref="G50:H50"/>
    <mergeCell ref="I50:J50"/>
    <mergeCell ref="B54:C54"/>
    <mergeCell ref="B51:C51"/>
    <mergeCell ref="D51:E51"/>
    <mergeCell ref="G51:H51"/>
    <mergeCell ref="I51:J51"/>
    <mergeCell ref="K51:L51"/>
    <mergeCell ref="B52:C52"/>
    <mergeCell ref="B49:C49"/>
    <mergeCell ref="D49:E49"/>
    <mergeCell ref="D54:E54"/>
    <mergeCell ref="G54:H54"/>
    <mergeCell ref="I54:J54"/>
    <mergeCell ref="K54:L54"/>
    <mergeCell ref="B53:C53"/>
    <mergeCell ref="D53:E53"/>
    <mergeCell ref="G53:H53"/>
    <mergeCell ref="I53:J53"/>
    <mergeCell ref="K53:L53"/>
    <mergeCell ref="G49:H49"/>
    <mergeCell ref="I49:J49"/>
  </mergeCells>
  <hyperlinks>
    <hyperlink ref="N4" r:id="rId1" xr:uid="{00000000-0004-0000-7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 codeName="Hoja266"/>
  <dimension ref="B1:P384"/>
  <sheetViews>
    <sheetView topLeftCell="A73" workbookViewId="0">
      <selection activeCell="M92" sqref="M9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2363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240084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SUM(O18:O38)+12.68</f>
        <v>146.11000000000004</v>
      </c>
      <c r="P17" s="60"/>
    </row>
    <row r="18" spans="2:16" ht="15" customHeight="1" x14ac:dyDescent="0.25">
      <c r="B18" s="378">
        <v>1</v>
      </c>
      <c r="C18" s="379"/>
      <c r="D18" s="351" t="s">
        <v>2091</v>
      </c>
      <c r="E18" s="352"/>
      <c r="F18" s="190" t="s">
        <v>2369</v>
      </c>
      <c r="G18" s="355">
        <v>4100103689</v>
      </c>
      <c r="H18" s="354"/>
      <c r="I18" s="353" t="s">
        <v>2366</v>
      </c>
      <c r="J18" s="354"/>
      <c r="K18" s="355" t="s">
        <v>53</v>
      </c>
      <c r="L18" s="352"/>
      <c r="M18" s="27" t="s">
        <v>415</v>
      </c>
      <c r="N18" s="24"/>
      <c r="O18" s="82">
        <v>5.56</v>
      </c>
      <c r="P18" s="109">
        <v>9</v>
      </c>
    </row>
    <row r="19" spans="2:16" ht="15" customHeight="1" x14ac:dyDescent="0.25">
      <c r="B19" s="378">
        <v>2</v>
      </c>
      <c r="C19" s="379"/>
      <c r="D19" s="351" t="s">
        <v>2091</v>
      </c>
      <c r="E19" s="352"/>
      <c r="F19" s="190" t="s">
        <v>2369</v>
      </c>
      <c r="G19" s="355">
        <v>4100103724</v>
      </c>
      <c r="H19" s="354"/>
      <c r="I19" s="353" t="s">
        <v>2370</v>
      </c>
      <c r="J19" s="354"/>
      <c r="K19" s="355" t="s">
        <v>2371</v>
      </c>
      <c r="L19" s="352"/>
      <c r="M19" s="27" t="s">
        <v>415</v>
      </c>
      <c r="N19" s="24"/>
      <c r="O19" s="82">
        <v>7.48</v>
      </c>
      <c r="P19" s="109">
        <v>4</v>
      </c>
    </row>
    <row r="20" spans="2:16" ht="15" customHeight="1" x14ac:dyDescent="0.25">
      <c r="B20" s="365"/>
      <c r="C20" s="366"/>
      <c r="D20" s="351" t="s">
        <v>2091</v>
      </c>
      <c r="E20" s="352"/>
      <c r="F20" s="190" t="s">
        <v>2369</v>
      </c>
      <c r="G20" s="355">
        <v>4100103723</v>
      </c>
      <c r="H20" s="354"/>
      <c r="I20" s="353" t="s">
        <v>2370</v>
      </c>
      <c r="J20" s="354"/>
      <c r="K20" s="355" t="s">
        <v>53</v>
      </c>
      <c r="L20" s="352"/>
      <c r="M20" s="27" t="s">
        <v>415</v>
      </c>
      <c r="N20" s="24"/>
      <c r="O20" s="84"/>
      <c r="P20" s="109">
        <v>9</v>
      </c>
    </row>
    <row r="21" spans="2:16" ht="15" customHeight="1" x14ac:dyDescent="0.25">
      <c r="B21" s="378">
        <v>3</v>
      </c>
      <c r="C21" s="379"/>
      <c r="D21" s="351" t="s">
        <v>2091</v>
      </c>
      <c r="E21" s="352"/>
      <c r="F21" s="190" t="s">
        <v>2369</v>
      </c>
      <c r="G21" s="355">
        <v>4100103700</v>
      </c>
      <c r="H21" s="354"/>
      <c r="I21" s="353" t="s">
        <v>2093</v>
      </c>
      <c r="J21" s="354"/>
      <c r="K21" s="355" t="s">
        <v>53</v>
      </c>
      <c r="L21" s="352"/>
      <c r="M21" s="27" t="s">
        <v>415</v>
      </c>
      <c r="N21" s="24"/>
      <c r="O21" s="82">
        <v>8.1</v>
      </c>
      <c r="P21" s="109">
        <v>16</v>
      </c>
    </row>
    <row r="22" spans="2:16" ht="15" customHeight="1" x14ac:dyDescent="0.25">
      <c r="B22" s="378">
        <v>4</v>
      </c>
      <c r="C22" s="379"/>
      <c r="D22" s="351" t="s">
        <v>2091</v>
      </c>
      <c r="E22" s="352"/>
      <c r="F22" s="190" t="s">
        <v>2369</v>
      </c>
      <c r="G22" s="355">
        <v>4100103700</v>
      </c>
      <c r="H22" s="354"/>
      <c r="I22" s="353" t="s">
        <v>2093</v>
      </c>
      <c r="J22" s="354"/>
      <c r="K22" s="355" t="s">
        <v>53</v>
      </c>
      <c r="L22" s="352"/>
      <c r="M22" s="27" t="s">
        <v>415</v>
      </c>
      <c r="N22" s="24"/>
      <c r="O22" s="82">
        <v>8.06</v>
      </c>
      <c r="P22" s="109">
        <v>10</v>
      </c>
    </row>
    <row r="23" spans="2:16" ht="15" customHeight="1" x14ac:dyDescent="0.25">
      <c r="B23" s="416"/>
      <c r="C23" s="417"/>
      <c r="D23" s="351" t="s">
        <v>2091</v>
      </c>
      <c r="E23" s="352"/>
      <c r="F23" s="190" t="s">
        <v>2369</v>
      </c>
      <c r="G23" s="355">
        <v>4100103702</v>
      </c>
      <c r="H23" s="354"/>
      <c r="I23" s="353" t="s">
        <v>2093</v>
      </c>
      <c r="J23" s="354"/>
      <c r="K23" s="355" t="s">
        <v>2371</v>
      </c>
      <c r="L23" s="352"/>
      <c r="M23" s="27" t="s">
        <v>415</v>
      </c>
      <c r="N23" s="24"/>
      <c r="O23" s="83"/>
      <c r="P23" s="109">
        <v>4</v>
      </c>
    </row>
    <row r="24" spans="2:16" ht="15" customHeight="1" x14ac:dyDescent="0.25">
      <c r="B24" s="416"/>
      <c r="C24" s="417"/>
      <c r="D24" s="351" t="s">
        <v>2091</v>
      </c>
      <c r="E24" s="352"/>
      <c r="F24" s="190" t="s">
        <v>2369</v>
      </c>
      <c r="G24" s="355">
        <v>4100103698</v>
      </c>
      <c r="H24" s="354"/>
      <c r="I24" s="353" t="s">
        <v>2093</v>
      </c>
      <c r="J24" s="354"/>
      <c r="K24" s="355" t="s">
        <v>53</v>
      </c>
      <c r="L24" s="352"/>
      <c r="M24" s="27" t="s">
        <v>415</v>
      </c>
      <c r="N24" s="24"/>
      <c r="O24" s="83"/>
      <c r="P24" s="109">
        <v>2</v>
      </c>
    </row>
    <row r="25" spans="2:16" ht="15" customHeight="1" x14ac:dyDescent="0.25">
      <c r="B25" s="378">
        <v>5</v>
      </c>
      <c r="C25" s="379"/>
      <c r="D25" s="351" t="s">
        <v>2091</v>
      </c>
      <c r="E25" s="352"/>
      <c r="F25" s="190" t="s">
        <v>2369</v>
      </c>
      <c r="G25" s="355">
        <v>4100103688</v>
      </c>
      <c r="H25" s="354"/>
      <c r="I25" s="353" t="s">
        <v>2093</v>
      </c>
      <c r="J25" s="354"/>
      <c r="K25" s="355" t="s">
        <v>53</v>
      </c>
      <c r="L25" s="352"/>
      <c r="M25" s="27" t="s">
        <v>415</v>
      </c>
      <c r="N25" s="24"/>
      <c r="O25" s="82">
        <v>7.64</v>
      </c>
      <c r="P25" s="109">
        <v>10</v>
      </c>
    </row>
    <row r="26" spans="2:16" ht="15" customHeight="1" x14ac:dyDescent="0.25">
      <c r="B26" s="365"/>
      <c r="C26" s="366"/>
      <c r="D26" s="351" t="s">
        <v>2091</v>
      </c>
      <c r="E26" s="352"/>
      <c r="F26" s="190" t="s">
        <v>2369</v>
      </c>
      <c r="G26" s="355">
        <v>4100103701</v>
      </c>
      <c r="H26" s="354"/>
      <c r="I26" s="353" t="s">
        <v>2093</v>
      </c>
      <c r="J26" s="354"/>
      <c r="K26" s="355" t="s">
        <v>1778</v>
      </c>
      <c r="L26" s="352"/>
      <c r="M26" s="27" t="s">
        <v>415</v>
      </c>
      <c r="N26" s="24"/>
      <c r="O26" s="84"/>
      <c r="P26" s="109">
        <v>5</v>
      </c>
    </row>
    <row r="27" spans="2:16" ht="15" customHeight="1" x14ac:dyDescent="0.25">
      <c r="B27" s="416">
        <v>6</v>
      </c>
      <c r="C27" s="417"/>
      <c r="D27" s="351" t="s">
        <v>2091</v>
      </c>
      <c r="E27" s="352"/>
      <c r="F27" s="190" t="s">
        <v>2369</v>
      </c>
      <c r="G27" s="355">
        <v>4100103699</v>
      </c>
      <c r="H27" s="354"/>
      <c r="I27" s="353" t="s">
        <v>2093</v>
      </c>
      <c r="J27" s="354"/>
      <c r="K27" s="355" t="s">
        <v>53</v>
      </c>
      <c r="L27" s="352"/>
      <c r="M27" s="27" t="s">
        <v>415</v>
      </c>
      <c r="N27" s="24"/>
      <c r="O27" s="83">
        <v>7.64</v>
      </c>
      <c r="P27" s="109">
        <v>15</v>
      </c>
    </row>
    <row r="28" spans="2:16" ht="15" customHeight="1" x14ac:dyDescent="0.25">
      <c r="B28" s="378">
        <v>7</v>
      </c>
      <c r="C28" s="379"/>
      <c r="D28" s="351" t="s">
        <v>2091</v>
      </c>
      <c r="E28" s="352"/>
      <c r="F28" s="190" t="s">
        <v>2369</v>
      </c>
      <c r="G28" s="355">
        <v>4100103700</v>
      </c>
      <c r="H28" s="354"/>
      <c r="I28" s="353" t="s">
        <v>2093</v>
      </c>
      <c r="J28" s="354"/>
      <c r="K28" s="355" t="s">
        <v>53</v>
      </c>
      <c r="L28" s="352"/>
      <c r="M28" s="27" t="s">
        <v>387</v>
      </c>
      <c r="N28" s="24"/>
      <c r="O28" s="82">
        <v>7.75</v>
      </c>
      <c r="P28" s="109">
        <v>16</v>
      </c>
    </row>
    <row r="29" spans="2:16" ht="15" customHeight="1" x14ac:dyDescent="0.25">
      <c r="B29" s="378">
        <v>8</v>
      </c>
      <c r="C29" s="379"/>
      <c r="D29" s="351" t="s">
        <v>2091</v>
      </c>
      <c r="E29" s="352"/>
      <c r="F29" s="190" t="s">
        <v>2369</v>
      </c>
      <c r="G29" s="355">
        <v>4100103700</v>
      </c>
      <c r="H29" s="354"/>
      <c r="I29" s="353" t="s">
        <v>2093</v>
      </c>
      <c r="J29" s="354"/>
      <c r="K29" s="355" t="s">
        <v>53</v>
      </c>
      <c r="L29" s="352"/>
      <c r="M29" s="27" t="s">
        <v>387</v>
      </c>
      <c r="N29" s="24"/>
      <c r="O29" s="82">
        <v>5.98</v>
      </c>
      <c r="P29" s="109">
        <v>9</v>
      </c>
    </row>
    <row r="30" spans="2:16" ht="15" customHeight="1" x14ac:dyDescent="0.25">
      <c r="B30" s="365"/>
      <c r="C30" s="366"/>
      <c r="D30" s="351" t="s">
        <v>2091</v>
      </c>
      <c r="E30" s="352"/>
      <c r="F30" s="190" t="s">
        <v>2369</v>
      </c>
      <c r="G30" s="355">
        <v>4100103698</v>
      </c>
      <c r="H30" s="354"/>
      <c r="I30" s="353" t="s">
        <v>2093</v>
      </c>
      <c r="J30" s="354"/>
      <c r="K30" s="355" t="s">
        <v>53</v>
      </c>
      <c r="L30" s="352"/>
      <c r="M30" s="27" t="s">
        <v>387</v>
      </c>
      <c r="N30" s="24"/>
      <c r="O30" s="84"/>
      <c r="P30" s="109">
        <v>2</v>
      </c>
    </row>
    <row r="31" spans="2:16" ht="15" customHeight="1" x14ac:dyDescent="0.25">
      <c r="B31" s="375">
        <v>9</v>
      </c>
      <c r="C31" s="376"/>
      <c r="D31" s="351" t="s">
        <v>2091</v>
      </c>
      <c r="E31" s="352"/>
      <c r="F31" s="190" t="s">
        <v>2369</v>
      </c>
      <c r="G31" s="355">
        <v>4100103699</v>
      </c>
      <c r="H31" s="354"/>
      <c r="I31" s="353" t="s">
        <v>2093</v>
      </c>
      <c r="J31" s="354"/>
      <c r="K31" s="355" t="s">
        <v>53</v>
      </c>
      <c r="L31" s="352"/>
      <c r="M31" s="27" t="s">
        <v>387</v>
      </c>
      <c r="N31" s="24"/>
      <c r="O31" s="81">
        <v>7.7</v>
      </c>
      <c r="P31" s="109">
        <v>15</v>
      </c>
    </row>
    <row r="32" spans="2:16" ht="15" customHeight="1" x14ac:dyDescent="0.25">
      <c r="B32" s="375">
        <v>10</v>
      </c>
      <c r="C32" s="376"/>
      <c r="D32" s="351" t="s">
        <v>747</v>
      </c>
      <c r="E32" s="352"/>
      <c r="F32" s="190" t="s">
        <v>2369</v>
      </c>
      <c r="G32" s="355">
        <v>4100103690</v>
      </c>
      <c r="H32" s="354"/>
      <c r="I32" s="353" t="s">
        <v>1457</v>
      </c>
      <c r="J32" s="354"/>
      <c r="K32" s="355" t="s">
        <v>53</v>
      </c>
      <c r="L32" s="352"/>
      <c r="M32" s="27" t="s">
        <v>415</v>
      </c>
      <c r="N32" s="24"/>
      <c r="O32" s="81">
        <v>9.26</v>
      </c>
      <c r="P32" s="109">
        <v>14</v>
      </c>
    </row>
    <row r="33" spans="2:16" ht="15" customHeight="1" x14ac:dyDescent="0.25">
      <c r="B33" s="375">
        <v>11</v>
      </c>
      <c r="C33" s="376"/>
      <c r="D33" s="351" t="s">
        <v>747</v>
      </c>
      <c r="E33" s="352"/>
      <c r="F33" s="190" t="s">
        <v>2369</v>
      </c>
      <c r="G33" s="355">
        <v>4100103690</v>
      </c>
      <c r="H33" s="354"/>
      <c r="I33" s="353" t="s">
        <v>1457</v>
      </c>
      <c r="J33" s="354"/>
      <c r="K33" s="355" t="s">
        <v>53</v>
      </c>
      <c r="L33" s="352"/>
      <c r="M33" s="27" t="s">
        <v>415</v>
      </c>
      <c r="N33" s="24"/>
      <c r="O33" s="81">
        <v>9.26</v>
      </c>
      <c r="P33" s="109">
        <v>14</v>
      </c>
    </row>
    <row r="34" spans="2:16" ht="15" customHeight="1" x14ac:dyDescent="0.25">
      <c r="B34" s="375">
        <v>12</v>
      </c>
      <c r="C34" s="376"/>
      <c r="D34" s="351" t="s">
        <v>747</v>
      </c>
      <c r="E34" s="352"/>
      <c r="F34" s="190" t="s">
        <v>2369</v>
      </c>
      <c r="G34" s="355">
        <v>4100103690</v>
      </c>
      <c r="H34" s="354"/>
      <c r="I34" s="353" t="s">
        <v>1457</v>
      </c>
      <c r="J34" s="354"/>
      <c r="K34" s="355" t="s">
        <v>53</v>
      </c>
      <c r="L34" s="352"/>
      <c r="M34" s="27" t="s">
        <v>415</v>
      </c>
      <c r="N34" s="24"/>
      <c r="O34" s="81">
        <v>9.26</v>
      </c>
      <c r="P34" s="109">
        <v>14</v>
      </c>
    </row>
    <row r="35" spans="2:16" ht="15" customHeight="1" x14ac:dyDescent="0.25">
      <c r="B35" s="375">
        <v>13</v>
      </c>
      <c r="C35" s="376"/>
      <c r="D35" s="351" t="s">
        <v>747</v>
      </c>
      <c r="E35" s="352"/>
      <c r="F35" s="190" t="s">
        <v>2369</v>
      </c>
      <c r="G35" s="355">
        <v>4100103690</v>
      </c>
      <c r="H35" s="354"/>
      <c r="I35" s="353" t="s">
        <v>1457</v>
      </c>
      <c r="J35" s="354"/>
      <c r="K35" s="355" t="s">
        <v>53</v>
      </c>
      <c r="L35" s="352"/>
      <c r="M35" s="27" t="s">
        <v>415</v>
      </c>
      <c r="N35" s="24"/>
      <c r="O35" s="81">
        <v>8.7200000000000006</v>
      </c>
      <c r="P35" s="109">
        <v>13</v>
      </c>
    </row>
    <row r="36" spans="2:16" ht="15" customHeight="1" x14ac:dyDescent="0.25">
      <c r="B36" s="375">
        <v>14</v>
      </c>
      <c r="C36" s="376"/>
      <c r="D36" s="351" t="s">
        <v>747</v>
      </c>
      <c r="E36" s="352"/>
      <c r="F36" s="190" t="s">
        <v>2369</v>
      </c>
      <c r="G36" s="355">
        <v>4100103690</v>
      </c>
      <c r="H36" s="354"/>
      <c r="I36" s="353" t="s">
        <v>1457</v>
      </c>
      <c r="J36" s="354"/>
      <c r="K36" s="355" t="s">
        <v>53</v>
      </c>
      <c r="L36" s="352"/>
      <c r="M36" s="27" t="s">
        <v>387</v>
      </c>
      <c r="N36" s="24"/>
      <c r="O36" s="81">
        <v>10.34</v>
      </c>
      <c r="P36" s="109">
        <v>16</v>
      </c>
    </row>
    <row r="37" spans="2:16" ht="15" customHeight="1" x14ac:dyDescent="0.25">
      <c r="B37" s="375">
        <v>15</v>
      </c>
      <c r="C37" s="376"/>
      <c r="D37" s="351" t="s">
        <v>747</v>
      </c>
      <c r="E37" s="352"/>
      <c r="F37" s="190" t="s">
        <v>2369</v>
      </c>
      <c r="G37" s="355">
        <v>4100103690</v>
      </c>
      <c r="H37" s="354"/>
      <c r="I37" s="353" t="s">
        <v>1457</v>
      </c>
      <c r="J37" s="354"/>
      <c r="K37" s="355" t="s">
        <v>53</v>
      </c>
      <c r="L37" s="352"/>
      <c r="M37" s="27" t="s">
        <v>387</v>
      </c>
      <c r="N37" s="24"/>
      <c r="O37" s="81">
        <v>10.34</v>
      </c>
      <c r="P37" s="109">
        <v>16</v>
      </c>
    </row>
    <row r="38" spans="2:16" ht="15" customHeight="1" x14ac:dyDescent="0.25">
      <c r="B38" s="375">
        <v>16</v>
      </c>
      <c r="C38" s="376"/>
      <c r="D38" s="351" t="s">
        <v>747</v>
      </c>
      <c r="E38" s="352"/>
      <c r="F38" s="190" t="s">
        <v>2369</v>
      </c>
      <c r="G38" s="355">
        <v>4100103690</v>
      </c>
      <c r="H38" s="354"/>
      <c r="I38" s="353" t="s">
        <v>1457</v>
      </c>
      <c r="J38" s="354"/>
      <c r="K38" s="355" t="s">
        <v>53</v>
      </c>
      <c r="L38" s="352"/>
      <c r="M38" s="27" t="s">
        <v>387</v>
      </c>
      <c r="N38" s="24"/>
      <c r="O38" s="81">
        <v>10.34</v>
      </c>
      <c r="P38" s="109">
        <v>16</v>
      </c>
    </row>
    <row r="39" spans="2:16" ht="15" x14ac:dyDescent="0.25">
      <c r="B39" s="418" t="s">
        <v>37</v>
      </c>
      <c r="C39" s="409"/>
      <c r="D39" s="50"/>
      <c r="E39" s="61"/>
      <c r="F39" s="145"/>
      <c r="G39" s="50"/>
      <c r="H39" s="62"/>
      <c r="I39" s="63"/>
      <c r="J39" s="62"/>
      <c r="K39" s="50"/>
      <c r="L39" s="61"/>
      <c r="M39" s="8"/>
      <c r="N39" s="8"/>
      <c r="O39" s="170">
        <f>SUM(O40:O58)+14.4</f>
        <v>162.88</v>
      </c>
      <c r="P39" s="60"/>
    </row>
    <row r="40" spans="2:16" ht="15" customHeight="1" x14ac:dyDescent="0.25">
      <c r="B40" s="375">
        <v>17</v>
      </c>
      <c r="C40" s="376"/>
      <c r="D40" s="351" t="s">
        <v>747</v>
      </c>
      <c r="E40" s="352"/>
      <c r="F40" s="190" t="s">
        <v>2369</v>
      </c>
      <c r="G40" s="355">
        <v>4100103690</v>
      </c>
      <c r="H40" s="354"/>
      <c r="I40" s="353" t="s">
        <v>1457</v>
      </c>
      <c r="J40" s="354"/>
      <c r="K40" s="355" t="s">
        <v>53</v>
      </c>
      <c r="L40" s="352"/>
      <c r="M40" s="27" t="s">
        <v>387</v>
      </c>
      <c r="N40" s="24"/>
      <c r="O40" s="81">
        <v>9.76</v>
      </c>
      <c r="P40" s="109">
        <v>15</v>
      </c>
    </row>
    <row r="41" spans="2:16" ht="15" customHeight="1" x14ac:dyDescent="0.25">
      <c r="B41" s="375">
        <v>18</v>
      </c>
      <c r="C41" s="376"/>
      <c r="D41" s="351" t="s">
        <v>747</v>
      </c>
      <c r="E41" s="352"/>
      <c r="F41" s="190" t="s">
        <v>2369</v>
      </c>
      <c r="G41" s="355">
        <v>4100103691</v>
      </c>
      <c r="H41" s="354"/>
      <c r="I41" s="353" t="s">
        <v>1457</v>
      </c>
      <c r="J41" s="354"/>
      <c r="K41" s="355" t="s">
        <v>147</v>
      </c>
      <c r="L41" s="352"/>
      <c r="M41" s="27" t="s">
        <v>387</v>
      </c>
      <c r="N41" s="24"/>
      <c r="O41" s="81">
        <v>8.14</v>
      </c>
      <c r="P41" s="109">
        <v>12</v>
      </c>
    </row>
    <row r="42" spans="2:16" ht="15" customHeight="1" x14ac:dyDescent="0.25">
      <c r="B42" s="375">
        <v>19</v>
      </c>
      <c r="C42" s="376"/>
      <c r="D42" s="351" t="s">
        <v>2214</v>
      </c>
      <c r="E42" s="352"/>
      <c r="F42" s="190" t="s">
        <v>2369</v>
      </c>
      <c r="G42" s="355">
        <v>4100103695</v>
      </c>
      <c r="H42" s="354"/>
      <c r="I42" s="353" t="s">
        <v>1904</v>
      </c>
      <c r="J42" s="354"/>
      <c r="K42" s="355" t="s">
        <v>53</v>
      </c>
      <c r="L42" s="352"/>
      <c r="M42" s="27" t="s">
        <v>415</v>
      </c>
      <c r="N42" s="24"/>
      <c r="O42" s="81">
        <v>9.32</v>
      </c>
      <c r="P42" s="109">
        <v>16</v>
      </c>
    </row>
    <row r="43" spans="2:16" ht="15" customHeight="1" x14ac:dyDescent="0.25">
      <c r="B43" s="375">
        <v>20</v>
      </c>
      <c r="C43" s="376"/>
      <c r="D43" s="351" t="s">
        <v>2214</v>
      </c>
      <c r="E43" s="352"/>
      <c r="F43" s="190" t="s">
        <v>2369</v>
      </c>
      <c r="G43" s="355">
        <v>4100103695</v>
      </c>
      <c r="H43" s="354"/>
      <c r="I43" s="353" t="s">
        <v>1904</v>
      </c>
      <c r="J43" s="354"/>
      <c r="K43" s="355" t="s">
        <v>53</v>
      </c>
      <c r="L43" s="352"/>
      <c r="M43" s="27" t="s">
        <v>415</v>
      </c>
      <c r="N43" s="24"/>
      <c r="O43" s="81">
        <v>9.32</v>
      </c>
      <c r="P43" s="109">
        <v>16</v>
      </c>
    </row>
    <row r="44" spans="2:16" ht="15" customHeight="1" x14ac:dyDescent="0.25">
      <c r="B44" s="378">
        <v>21</v>
      </c>
      <c r="C44" s="379"/>
      <c r="D44" s="351" t="s">
        <v>2214</v>
      </c>
      <c r="E44" s="352"/>
      <c r="F44" s="190" t="s">
        <v>2369</v>
      </c>
      <c r="G44" s="355">
        <v>4100103695</v>
      </c>
      <c r="H44" s="354"/>
      <c r="I44" s="353" t="s">
        <v>1904</v>
      </c>
      <c r="J44" s="354"/>
      <c r="K44" s="355" t="s">
        <v>53</v>
      </c>
      <c r="L44" s="352"/>
      <c r="M44" s="27" t="s">
        <v>415</v>
      </c>
      <c r="N44" s="24"/>
      <c r="O44" s="82">
        <v>9.32</v>
      </c>
      <c r="P44" s="109">
        <v>16</v>
      </c>
    </row>
    <row r="45" spans="2:16" ht="15" customHeight="1" x14ac:dyDescent="0.25">
      <c r="B45" s="378">
        <v>22</v>
      </c>
      <c r="C45" s="379"/>
      <c r="D45" s="351" t="s">
        <v>2214</v>
      </c>
      <c r="E45" s="352"/>
      <c r="F45" s="190" t="s">
        <v>2369</v>
      </c>
      <c r="G45" s="355">
        <v>4100103695</v>
      </c>
      <c r="H45" s="354"/>
      <c r="I45" s="353" t="s">
        <v>1904</v>
      </c>
      <c r="J45" s="354"/>
      <c r="K45" s="355" t="s">
        <v>53</v>
      </c>
      <c r="L45" s="352"/>
      <c r="M45" s="27" t="s">
        <v>415</v>
      </c>
      <c r="N45" s="24"/>
      <c r="O45" s="82">
        <v>8.2200000000000006</v>
      </c>
      <c r="P45" s="109">
        <v>12</v>
      </c>
    </row>
    <row r="46" spans="2:16" ht="15" customHeight="1" x14ac:dyDescent="0.25">
      <c r="B46" s="76"/>
      <c r="C46" s="69"/>
      <c r="D46" s="351" t="s">
        <v>2214</v>
      </c>
      <c r="E46" s="352"/>
      <c r="F46" s="190" t="s">
        <v>2369</v>
      </c>
      <c r="G46" s="355">
        <v>4100103696</v>
      </c>
      <c r="H46" s="354"/>
      <c r="I46" s="353" t="s">
        <v>1904</v>
      </c>
      <c r="J46" s="354"/>
      <c r="K46" s="355" t="s">
        <v>1778</v>
      </c>
      <c r="L46" s="352"/>
      <c r="M46" s="27" t="s">
        <v>415</v>
      </c>
      <c r="N46" s="24"/>
      <c r="O46" s="84"/>
      <c r="P46" s="109">
        <v>2</v>
      </c>
    </row>
    <row r="47" spans="2:16" ht="15" customHeight="1" x14ac:dyDescent="0.25">
      <c r="B47" s="375">
        <v>23</v>
      </c>
      <c r="C47" s="376"/>
      <c r="D47" s="351" t="s">
        <v>2214</v>
      </c>
      <c r="E47" s="352"/>
      <c r="F47" s="190" t="s">
        <v>2369</v>
      </c>
      <c r="G47" s="355">
        <v>4100103695</v>
      </c>
      <c r="H47" s="354"/>
      <c r="I47" s="353" t="s">
        <v>1904</v>
      </c>
      <c r="J47" s="354"/>
      <c r="K47" s="355" t="s">
        <v>53</v>
      </c>
      <c r="L47" s="352"/>
      <c r="M47" s="27" t="s">
        <v>387</v>
      </c>
      <c r="N47" s="24"/>
      <c r="O47" s="81">
        <v>9.3000000000000007</v>
      </c>
      <c r="P47" s="109">
        <v>16</v>
      </c>
    </row>
    <row r="48" spans="2:16" ht="15" customHeight="1" x14ac:dyDescent="0.25">
      <c r="B48" s="375">
        <v>24</v>
      </c>
      <c r="C48" s="376"/>
      <c r="D48" s="351" t="s">
        <v>2214</v>
      </c>
      <c r="E48" s="352"/>
      <c r="F48" s="190" t="s">
        <v>2369</v>
      </c>
      <c r="G48" s="355">
        <v>4100103695</v>
      </c>
      <c r="H48" s="354"/>
      <c r="I48" s="353" t="s">
        <v>1904</v>
      </c>
      <c r="J48" s="354"/>
      <c r="K48" s="355" t="s">
        <v>53</v>
      </c>
      <c r="L48" s="352"/>
      <c r="M48" s="27" t="s">
        <v>387</v>
      </c>
      <c r="N48" s="24"/>
      <c r="O48" s="81">
        <v>9.3000000000000007</v>
      </c>
      <c r="P48" s="109">
        <v>16</v>
      </c>
    </row>
    <row r="49" spans="2:16" ht="15" customHeight="1" x14ac:dyDescent="0.25">
      <c r="B49" s="375">
        <v>25</v>
      </c>
      <c r="C49" s="376"/>
      <c r="D49" s="351" t="s">
        <v>2214</v>
      </c>
      <c r="E49" s="352"/>
      <c r="F49" s="190" t="s">
        <v>2369</v>
      </c>
      <c r="G49" s="355">
        <v>4100103695</v>
      </c>
      <c r="H49" s="354"/>
      <c r="I49" s="353" t="s">
        <v>1904</v>
      </c>
      <c r="J49" s="354"/>
      <c r="K49" s="355" t="s">
        <v>53</v>
      </c>
      <c r="L49" s="352"/>
      <c r="M49" s="27" t="s">
        <v>387</v>
      </c>
      <c r="N49" s="24"/>
      <c r="O49" s="81">
        <v>9.3000000000000007</v>
      </c>
      <c r="P49" s="109">
        <v>16</v>
      </c>
    </row>
    <row r="50" spans="2:16" ht="15" customHeight="1" x14ac:dyDescent="0.25">
      <c r="B50" s="378">
        <v>26</v>
      </c>
      <c r="C50" s="379"/>
      <c r="D50" s="351" t="s">
        <v>2214</v>
      </c>
      <c r="E50" s="352"/>
      <c r="F50" s="190" t="s">
        <v>2369</v>
      </c>
      <c r="G50" s="355">
        <v>4100103695</v>
      </c>
      <c r="H50" s="354"/>
      <c r="I50" s="353" t="s">
        <v>1904</v>
      </c>
      <c r="J50" s="354"/>
      <c r="K50" s="355" t="s">
        <v>53</v>
      </c>
      <c r="L50" s="352"/>
      <c r="M50" s="27" t="s">
        <v>387</v>
      </c>
      <c r="N50" s="24"/>
      <c r="O50" s="82">
        <v>9.3000000000000007</v>
      </c>
      <c r="P50" s="109">
        <v>16</v>
      </c>
    </row>
    <row r="51" spans="2:16" ht="15" customHeight="1" x14ac:dyDescent="0.25">
      <c r="B51" s="378">
        <v>27</v>
      </c>
      <c r="C51" s="379"/>
      <c r="D51" s="351" t="s">
        <v>2214</v>
      </c>
      <c r="E51" s="352"/>
      <c r="F51" s="190" t="s">
        <v>2369</v>
      </c>
      <c r="G51" s="355">
        <v>4100103695</v>
      </c>
      <c r="H51" s="354"/>
      <c r="I51" s="353" t="s">
        <v>1904</v>
      </c>
      <c r="J51" s="354"/>
      <c r="K51" s="355" t="s">
        <v>53</v>
      </c>
      <c r="L51" s="352"/>
      <c r="M51" s="27" t="s">
        <v>387</v>
      </c>
      <c r="N51" s="24"/>
      <c r="O51" s="82">
        <v>9.3000000000000007</v>
      </c>
      <c r="P51" s="109">
        <v>10</v>
      </c>
    </row>
    <row r="52" spans="2:16" ht="15" customHeight="1" x14ac:dyDescent="0.25">
      <c r="B52" s="40"/>
      <c r="C52" s="36"/>
      <c r="D52" s="351" t="s">
        <v>2214</v>
      </c>
      <c r="E52" s="352"/>
      <c r="F52" s="190" t="s">
        <v>2369</v>
      </c>
      <c r="G52" s="355">
        <v>4100103694</v>
      </c>
      <c r="H52" s="354"/>
      <c r="I52" s="353" t="s">
        <v>1904</v>
      </c>
      <c r="J52" s="354"/>
      <c r="K52" s="355" t="s">
        <v>53</v>
      </c>
      <c r="L52" s="352"/>
      <c r="M52" s="27" t="s">
        <v>387</v>
      </c>
      <c r="N52" s="24"/>
      <c r="O52" s="83"/>
      <c r="P52" s="109">
        <v>2</v>
      </c>
    </row>
    <row r="53" spans="2:16" ht="15" customHeight="1" x14ac:dyDescent="0.25">
      <c r="B53" s="76"/>
      <c r="C53" s="69"/>
      <c r="D53" s="351" t="s">
        <v>2214</v>
      </c>
      <c r="E53" s="352"/>
      <c r="F53" s="190" t="s">
        <v>2369</v>
      </c>
      <c r="G53" s="355">
        <v>4100103697</v>
      </c>
      <c r="H53" s="354"/>
      <c r="I53" s="353" t="s">
        <v>1904</v>
      </c>
      <c r="J53" s="354"/>
      <c r="K53" s="355" t="s">
        <v>2371</v>
      </c>
      <c r="L53" s="352"/>
      <c r="M53" s="27" t="s">
        <v>387</v>
      </c>
      <c r="N53" s="24"/>
      <c r="O53" s="84"/>
      <c r="P53" s="109">
        <v>4</v>
      </c>
    </row>
    <row r="54" spans="2:16" ht="15" customHeight="1" x14ac:dyDescent="0.25">
      <c r="B54" s="378">
        <v>28</v>
      </c>
      <c r="C54" s="379"/>
      <c r="D54" s="351" t="s">
        <v>2214</v>
      </c>
      <c r="E54" s="352"/>
      <c r="F54" s="190" t="s">
        <v>2369</v>
      </c>
      <c r="G54" s="355">
        <v>4100103721</v>
      </c>
      <c r="H54" s="354"/>
      <c r="I54" s="353" t="s">
        <v>2372</v>
      </c>
      <c r="J54" s="354"/>
      <c r="K54" s="355" t="s">
        <v>53</v>
      </c>
      <c r="L54" s="352"/>
      <c r="M54" s="27" t="s">
        <v>2373</v>
      </c>
      <c r="N54" s="24"/>
      <c r="O54" s="82">
        <v>9.1199999999999992</v>
      </c>
      <c r="P54" s="109">
        <v>16</v>
      </c>
    </row>
    <row r="55" spans="2:16" ht="15" customHeight="1" x14ac:dyDescent="0.25">
      <c r="B55" s="378">
        <v>29</v>
      </c>
      <c r="C55" s="379"/>
      <c r="D55" s="351" t="s">
        <v>2214</v>
      </c>
      <c r="E55" s="352"/>
      <c r="F55" s="190" t="s">
        <v>2369</v>
      </c>
      <c r="G55" s="355">
        <v>4100103721</v>
      </c>
      <c r="H55" s="354"/>
      <c r="I55" s="353" t="s">
        <v>2372</v>
      </c>
      <c r="J55" s="354"/>
      <c r="K55" s="355" t="s">
        <v>53</v>
      </c>
      <c r="L55" s="352"/>
      <c r="M55" s="27" t="s">
        <v>2373</v>
      </c>
      <c r="N55" s="24"/>
      <c r="O55" s="82">
        <v>9.1199999999999992</v>
      </c>
      <c r="P55" s="109">
        <v>16</v>
      </c>
    </row>
    <row r="56" spans="2:16" ht="15" customHeight="1" x14ac:dyDescent="0.25">
      <c r="B56" s="378">
        <v>30</v>
      </c>
      <c r="C56" s="379"/>
      <c r="D56" s="351" t="s">
        <v>2214</v>
      </c>
      <c r="E56" s="352"/>
      <c r="F56" s="190" t="s">
        <v>2369</v>
      </c>
      <c r="G56" s="355">
        <v>4100103721</v>
      </c>
      <c r="H56" s="354"/>
      <c r="I56" s="353" t="s">
        <v>2372</v>
      </c>
      <c r="J56" s="354"/>
      <c r="K56" s="355" t="s">
        <v>53</v>
      </c>
      <c r="L56" s="352"/>
      <c r="M56" s="27" t="s">
        <v>2373</v>
      </c>
      <c r="N56" s="24"/>
      <c r="O56" s="82">
        <v>7.74</v>
      </c>
      <c r="P56" s="109">
        <v>13</v>
      </c>
    </row>
    <row r="57" spans="2:16" ht="15" customHeight="1" x14ac:dyDescent="0.25">
      <c r="B57" s="378">
        <v>31</v>
      </c>
      <c r="C57" s="379"/>
      <c r="D57" s="351" t="s">
        <v>2140</v>
      </c>
      <c r="E57" s="352"/>
      <c r="F57" s="190" t="s">
        <v>2369</v>
      </c>
      <c r="G57" s="355">
        <v>4100103692</v>
      </c>
      <c r="H57" s="354"/>
      <c r="I57" s="353" t="s">
        <v>1462</v>
      </c>
      <c r="J57" s="354"/>
      <c r="K57" s="355" t="s">
        <v>53</v>
      </c>
      <c r="L57" s="352"/>
      <c r="M57" s="27" t="s">
        <v>415</v>
      </c>
      <c r="N57" s="24"/>
      <c r="O57" s="82">
        <v>10.96</v>
      </c>
      <c r="P57" s="109">
        <v>14</v>
      </c>
    </row>
    <row r="58" spans="2:16" ht="15" customHeight="1" x14ac:dyDescent="0.25">
      <c r="B58" s="378">
        <v>32</v>
      </c>
      <c r="C58" s="379"/>
      <c r="D58" s="351" t="s">
        <v>2140</v>
      </c>
      <c r="E58" s="352"/>
      <c r="F58" s="190" t="s">
        <v>2369</v>
      </c>
      <c r="G58" s="355">
        <v>4100103692</v>
      </c>
      <c r="H58" s="354"/>
      <c r="I58" s="353" t="s">
        <v>1462</v>
      </c>
      <c r="J58" s="354"/>
      <c r="K58" s="355" t="s">
        <v>53</v>
      </c>
      <c r="L58" s="352"/>
      <c r="M58" s="27" t="s">
        <v>415</v>
      </c>
      <c r="N58" s="24"/>
      <c r="O58" s="82">
        <v>10.96</v>
      </c>
      <c r="P58" s="109">
        <v>14</v>
      </c>
    </row>
    <row r="59" spans="2:16" ht="15" x14ac:dyDescent="0.25">
      <c r="B59" s="418" t="s">
        <v>56</v>
      </c>
      <c r="C59" s="409"/>
      <c r="D59" s="50"/>
      <c r="E59" s="61"/>
      <c r="F59" s="145"/>
      <c r="G59" s="50"/>
      <c r="H59" s="62"/>
      <c r="I59" s="63"/>
      <c r="J59" s="62"/>
      <c r="K59" s="50"/>
      <c r="L59" s="61"/>
      <c r="M59" s="8"/>
      <c r="N59" s="8"/>
      <c r="O59" s="170">
        <f>SUM(O60:O70)+12</f>
        <v>85.199999999999989</v>
      </c>
      <c r="P59" s="60"/>
    </row>
    <row r="60" spans="2:16" ht="15" customHeight="1" x14ac:dyDescent="0.25">
      <c r="B60" s="378">
        <v>33</v>
      </c>
      <c r="C60" s="379"/>
      <c r="D60" s="351" t="s">
        <v>2140</v>
      </c>
      <c r="E60" s="352"/>
      <c r="F60" s="190" t="s">
        <v>2369</v>
      </c>
      <c r="G60" s="355">
        <v>4100103692</v>
      </c>
      <c r="H60" s="354"/>
      <c r="I60" s="353" t="s">
        <v>1462</v>
      </c>
      <c r="J60" s="354"/>
      <c r="K60" s="355" t="s">
        <v>53</v>
      </c>
      <c r="L60" s="352"/>
      <c r="M60" s="27" t="s">
        <v>387</v>
      </c>
      <c r="N60" s="24"/>
      <c r="O60" s="82">
        <v>10.98</v>
      </c>
      <c r="P60" s="109">
        <v>14</v>
      </c>
    </row>
    <row r="61" spans="2:16" ht="15" customHeight="1" x14ac:dyDescent="0.25">
      <c r="B61" s="378">
        <v>34</v>
      </c>
      <c r="C61" s="379"/>
      <c r="D61" s="351" t="s">
        <v>2140</v>
      </c>
      <c r="E61" s="352"/>
      <c r="F61" s="190" t="s">
        <v>2369</v>
      </c>
      <c r="G61" s="355">
        <v>4100103692</v>
      </c>
      <c r="H61" s="354"/>
      <c r="I61" s="353" t="s">
        <v>1462</v>
      </c>
      <c r="J61" s="354"/>
      <c r="K61" s="355" t="s">
        <v>53</v>
      </c>
      <c r="L61" s="352"/>
      <c r="M61" s="27" t="s">
        <v>387</v>
      </c>
      <c r="N61" s="24"/>
      <c r="O61" s="82">
        <v>10.98</v>
      </c>
      <c r="P61" s="109">
        <v>14</v>
      </c>
    </row>
    <row r="62" spans="2:16" ht="15" customHeight="1" x14ac:dyDescent="0.25">
      <c r="B62" s="378">
        <v>35</v>
      </c>
      <c r="C62" s="379"/>
      <c r="D62" s="351" t="s">
        <v>2140</v>
      </c>
      <c r="E62" s="352"/>
      <c r="F62" s="190" t="s">
        <v>2369</v>
      </c>
      <c r="G62" s="355">
        <v>4100103692</v>
      </c>
      <c r="H62" s="354"/>
      <c r="I62" s="353" t="s">
        <v>1462</v>
      </c>
      <c r="J62" s="354"/>
      <c r="K62" s="355" t="s">
        <v>53</v>
      </c>
      <c r="L62" s="352"/>
      <c r="M62" s="27" t="s">
        <v>387</v>
      </c>
      <c r="N62" s="24"/>
      <c r="O62" s="82">
        <v>8.26</v>
      </c>
      <c r="P62" s="109">
        <v>10</v>
      </c>
    </row>
    <row r="63" spans="2:16" ht="15" customHeight="1" x14ac:dyDescent="0.25">
      <c r="B63" s="378">
        <v>36</v>
      </c>
      <c r="C63" s="379"/>
      <c r="D63" s="351" t="s">
        <v>2140</v>
      </c>
      <c r="E63" s="352"/>
      <c r="F63" s="190" t="s">
        <v>2369</v>
      </c>
      <c r="G63" s="355">
        <v>4100103692</v>
      </c>
      <c r="H63" s="354"/>
      <c r="I63" s="353" t="s">
        <v>1462</v>
      </c>
      <c r="J63" s="354"/>
      <c r="K63" s="355" t="s">
        <v>53</v>
      </c>
      <c r="L63" s="352"/>
      <c r="M63" s="27" t="s">
        <v>2362</v>
      </c>
      <c r="N63" s="24"/>
      <c r="O63" s="82">
        <v>11.54</v>
      </c>
      <c r="P63" s="109">
        <v>15</v>
      </c>
    </row>
    <row r="64" spans="2:16" ht="15" customHeight="1" x14ac:dyDescent="0.25">
      <c r="B64" s="378">
        <v>37</v>
      </c>
      <c r="C64" s="379"/>
      <c r="D64" s="351" t="s">
        <v>2140</v>
      </c>
      <c r="E64" s="352"/>
      <c r="F64" s="190" t="s">
        <v>2369</v>
      </c>
      <c r="G64" s="355">
        <v>4100103692</v>
      </c>
      <c r="H64" s="354"/>
      <c r="I64" s="353" t="s">
        <v>1462</v>
      </c>
      <c r="J64" s="354"/>
      <c r="K64" s="355" t="s">
        <v>53</v>
      </c>
      <c r="L64" s="352"/>
      <c r="M64" s="27" t="s">
        <v>2362</v>
      </c>
      <c r="N64" s="24"/>
      <c r="O64" s="82">
        <v>11.54</v>
      </c>
      <c r="P64" s="109">
        <v>10</v>
      </c>
    </row>
    <row r="65" spans="2:16" ht="15" customHeight="1" x14ac:dyDescent="0.25">
      <c r="B65" s="40"/>
      <c r="C65" s="36"/>
      <c r="D65" s="351" t="s">
        <v>2140</v>
      </c>
      <c r="E65" s="352"/>
      <c r="F65" s="190" t="s">
        <v>2369</v>
      </c>
      <c r="G65" s="355">
        <v>4100103693</v>
      </c>
      <c r="H65" s="354"/>
      <c r="I65" s="353" t="s">
        <v>1462</v>
      </c>
      <c r="J65" s="354"/>
      <c r="K65" s="355" t="s">
        <v>147</v>
      </c>
      <c r="L65" s="352"/>
      <c r="M65" s="27" t="s">
        <v>2362</v>
      </c>
      <c r="N65" s="24"/>
      <c r="O65" s="83"/>
      <c r="P65" s="109">
        <v>5</v>
      </c>
    </row>
    <row r="66" spans="2:16" ht="15" customHeight="1" x14ac:dyDescent="0.25">
      <c r="B66" s="378">
        <v>38</v>
      </c>
      <c r="C66" s="379"/>
      <c r="D66" s="351" t="s">
        <v>1377</v>
      </c>
      <c r="E66" s="352"/>
      <c r="F66" s="190" t="s">
        <v>2369</v>
      </c>
      <c r="G66" s="355">
        <v>4100103703</v>
      </c>
      <c r="H66" s="354"/>
      <c r="I66" s="353" t="s">
        <v>1467</v>
      </c>
      <c r="J66" s="354"/>
      <c r="K66" s="355" t="s">
        <v>53</v>
      </c>
      <c r="L66" s="352"/>
      <c r="M66" s="27" t="s">
        <v>387</v>
      </c>
      <c r="N66" s="24">
        <v>75</v>
      </c>
      <c r="O66" s="82">
        <v>10.62</v>
      </c>
      <c r="P66" s="109">
        <v>48</v>
      </c>
    </row>
    <row r="67" spans="2:16" ht="15" customHeight="1" x14ac:dyDescent="0.25">
      <c r="B67" s="40"/>
      <c r="C67" s="36"/>
      <c r="D67" s="351" t="s">
        <v>1377</v>
      </c>
      <c r="E67" s="352"/>
      <c r="F67" s="190" t="s">
        <v>2369</v>
      </c>
      <c r="G67" s="355">
        <v>4100103703</v>
      </c>
      <c r="H67" s="354"/>
      <c r="I67" s="353" t="s">
        <v>1467</v>
      </c>
      <c r="J67" s="354"/>
      <c r="K67" s="355" t="s">
        <v>53</v>
      </c>
      <c r="L67" s="352"/>
      <c r="M67" s="27" t="s">
        <v>387</v>
      </c>
      <c r="N67" s="24">
        <v>80</v>
      </c>
      <c r="O67" s="83"/>
      <c r="P67" s="109">
        <v>37</v>
      </c>
    </row>
    <row r="68" spans="2:16" ht="15" customHeight="1" x14ac:dyDescent="0.25">
      <c r="B68" s="40"/>
      <c r="C68" s="36"/>
      <c r="D68" s="351" t="s">
        <v>1377</v>
      </c>
      <c r="E68" s="352"/>
      <c r="F68" s="190" t="s">
        <v>2369</v>
      </c>
      <c r="G68" s="355">
        <v>4100103703</v>
      </c>
      <c r="H68" s="354"/>
      <c r="I68" s="353" t="s">
        <v>1467</v>
      </c>
      <c r="J68" s="354"/>
      <c r="K68" s="355" t="s">
        <v>53</v>
      </c>
      <c r="L68" s="352"/>
      <c r="M68" s="27" t="s">
        <v>387</v>
      </c>
      <c r="N68" s="24">
        <v>85</v>
      </c>
      <c r="O68" s="83"/>
      <c r="P68" s="109">
        <v>25</v>
      </c>
    </row>
    <row r="69" spans="2:16" ht="15" customHeight="1" x14ac:dyDescent="0.25">
      <c r="B69" s="40"/>
      <c r="C69" s="36"/>
      <c r="D69" s="351" t="s">
        <v>1377</v>
      </c>
      <c r="E69" s="352"/>
      <c r="F69" s="190" t="s">
        <v>2369</v>
      </c>
      <c r="G69" s="355">
        <v>4100103703</v>
      </c>
      <c r="H69" s="354"/>
      <c r="I69" s="353" t="s">
        <v>1467</v>
      </c>
      <c r="J69" s="354"/>
      <c r="K69" s="355" t="s">
        <v>53</v>
      </c>
      <c r="L69" s="352"/>
      <c r="M69" s="27" t="s">
        <v>387</v>
      </c>
      <c r="N69" s="24">
        <v>90</v>
      </c>
      <c r="O69" s="83"/>
      <c r="P69" s="109">
        <v>18</v>
      </c>
    </row>
    <row r="70" spans="2:16" ht="15" customHeight="1" x14ac:dyDescent="0.25">
      <c r="B70" s="378">
        <v>39</v>
      </c>
      <c r="C70" s="379"/>
      <c r="D70" s="351" t="s">
        <v>1377</v>
      </c>
      <c r="E70" s="352"/>
      <c r="F70" s="190" t="s">
        <v>2369</v>
      </c>
      <c r="G70" s="355">
        <v>4100103705</v>
      </c>
      <c r="H70" s="354"/>
      <c r="I70" s="353" t="s">
        <v>1467</v>
      </c>
      <c r="J70" s="354"/>
      <c r="K70" s="355" t="s">
        <v>2371</v>
      </c>
      <c r="L70" s="352"/>
      <c r="M70" s="27" t="s">
        <v>387</v>
      </c>
      <c r="N70" s="24">
        <v>75</v>
      </c>
      <c r="O70" s="82">
        <v>9.2799999999999994</v>
      </c>
      <c r="P70" s="109">
        <v>4</v>
      </c>
    </row>
    <row r="71" spans="2:16" ht="15" customHeight="1" x14ac:dyDescent="0.25">
      <c r="B71" s="416"/>
      <c r="C71" s="417"/>
      <c r="D71" s="351" t="s">
        <v>1377</v>
      </c>
      <c r="E71" s="352"/>
      <c r="F71" s="190" t="s">
        <v>2369</v>
      </c>
      <c r="G71" s="355">
        <v>4100103705</v>
      </c>
      <c r="H71" s="354"/>
      <c r="I71" s="353" t="s">
        <v>1467</v>
      </c>
      <c r="J71" s="354"/>
      <c r="K71" s="355" t="s">
        <v>2371</v>
      </c>
      <c r="L71" s="352"/>
      <c r="M71" s="27" t="s">
        <v>387</v>
      </c>
      <c r="N71" s="24">
        <v>80</v>
      </c>
      <c r="O71" s="83"/>
      <c r="P71" s="109">
        <v>4</v>
      </c>
    </row>
    <row r="72" spans="2:16" ht="15" customHeight="1" x14ac:dyDescent="0.25">
      <c r="B72" s="40"/>
      <c r="C72" s="36"/>
      <c r="D72" s="351" t="s">
        <v>1377</v>
      </c>
      <c r="E72" s="352"/>
      <c r="F72" s="190" t="s">
        <v>2369</v>
      </c>
      <c r="G72" s="355">
        <v>4100103704</v>
      </c>
      <c r="H72" s="354"/>
      <c r="I72" s="353" t="s">
        <v>1467</v>
      </c>
      <c r="J72" s="354"/>
      <c r="K72" s="355" t="s">
        <v>147</v>
      </c>
      <c r="L72" s="352"/>
      <c r="M72" s="27" t="s">
        <v>387</v>
      </c>
      <c r="N72" s="24">
        <v>75</v>
      </c>
      <c r="O72" s="83"/>
      <c r="P72" s="109">
        <v>8</v>
      </c>
    </row>
    <row r="73" spans="2:16" ht="15" customHeight="1" x14ac:dyDescent="0.25">
      <c r="B73" s="40"/>
      <c r="C73" s="36"/>
      <c r="D73" s="351" t="s">
        <v>1377</v>
      </c>
      <c r="E73" s="352"/>
      <c r="F73" s="190" t="s">
        <v>2369</v>
      </c>
      <c r="G73" s="355">
        <v>4100103704</v>
      </c>
      <c r="H73" s="354"/>
      <c r="I73" s="353" t="s">
        <v>1467</v>
      </c>
      <c r="J73" s="354"/>
      <c r="K73" s="355" t="s">
        <v>147</v>
      </c>
      <c r="L73" s="352"/>
      <c r="M73" s="27" t="s">
        <v>387</v>
      </c>
      <c r="N73" s="24">
        <v>80</v>
      </c>
      <c r="O73" s="83"/>
      <c r="P73" s="109">
        <v>9</v>
      </c>
    </row>
    <row r="74" spans="2:16" ht="15" customHeight="1" x14ac:dyDescent="0.25">
      <c r="B74" s="40"/>
      <c r="C74" s="36"/>
      <c r="D74" s="351" t="s">
        <v>1377</v>
      </c>
      <c r="E74" s="352"/>
      <c r="F74" s="190" t="s">
        <v>2369</v>
      </c>
      <c r="G74" s="355">
        <v>4100103704</v>
      </c>
      <c r="H74" s="354"/>
      <c r="I74" s="353" t="s">
        <v>1467</v>
      </c>
      <c r="J74" s="354"/>
      <c r="K74" s="355" t="s">
        <v>147</v>
      </c>
      <c r="L74" s="352"/>
      <c r="M74" s="27" t="s">
        <v>387</v>
      </c>
      <c r="N74" s="24">
        <v>85</v>
      </c>
      <c r="O74" s="83"/>
      <c r="P74" s="109">
        <v>6</v>
      </c>
    </row>
    <row r="75" spans="2:16" ht="15" customHeight="1" x14ac:dyDescent="0.25">
      <c r="B75" s="40"/>
      <c r="C75" s="36"/>
      <c r="D75" s="351" t="s">
        <v>1377</v>
      </c>
      <c r="E75" s="352"/>
      <c r="F75" s="190" t="s">
        <v>2369</v>
      </c>
      <c r="G75" s="355">
        <v>4100103705</v>
      </c>
      <c r="H75" s="354"/>
      <c r="I75" s="353" t="s">
        <v>1467</v>
      </c>
      <c r="J75" s="354"/>
      <c r="K75" s="355" t="s">
        <v>2371</v>
      </c>
      <c r="L75" s="352"/>
      <c r="M75" s="27" t="s">
        <v>415</v>
      </c>
      <c r="N75" s="24">
        <v>75</v>
      </c>
      <c r="O75" s="83"/>
      <c r="P75" s="109">
        <v>2</v>
      </c>
    </row>
    <row r="76" spans="2:16" ht="15" customHeight="1" x14ac:dyDescent="0.25">
      <c r="B76" s="40"/>
      <c r="C76" s="36"/>
      <c r="D76" s="351" t="s">
        <v>1377</v>
      </c>
      <c r="E76" s="352"/>
      <c r="F76" s="190" t="s">
        <v>2369</v>
      </c>
      <c r="G76" s="355">
        <v>4100103705</v>
      </c>
      <c r="H76" s="354"/>
      <c r="I76" s="353" t="s">
        <v>1467</v>
      </c>
      <c r="J76" s="354"/>
      <c r="K76" s="355" t="s">
        <v>2371</v>
      </c>
      <c r="L76" s="352"/>
      <c r="M76" s="27" t="s">
        <v>415</v>
      </c>
      <c r="N76" s="24">
        <v>80</v>
      </c>
      <c r="O76" s="83"/>
      <c r="P76" s="109">
        <v>2</v>
      </c>
    </row>
    <row r="77" spans="2:16" ht="15" customHeight="1" x14ac:dyDescent="0.25">
      <c r="B77" s="40"/>
      <c r="C77" s="36"/>
      <c r="D77" s="351" t="s">
        <v>1377</v>
      </c>
      <c r="E77" s="352"/>
      <c r="F77" s="190" t="s">
        <v>2369</v>
      </c>
      <c r="G77" s="355">
        <v>4100103703</v>
      </c>
      <c r="H77" s="354"/>
      <c r="I77" s="353" t="s">
        <v>1467</v>
      </c>
      <c r="J77" s="354"/>
      <c r="K77" s="355" t="s">
        <v>53</v>
      </c>
      <c r="L77" s="352"/>
      <c r="M77" s="27" t="s">
        <v>415</v>
      </c>
      <c r="N77" s="24">
        <v>75</v>
      </c>
      <c r="O77" s="83"/>
      <c r="P77" s="109">
        <v>20</v>
      </c>
    </row>
    <row r="78" spans="2:16" ht="15" customHeight="1" x14ac:dyDescent="0.25">
      <c r="B78" s="40"/>
      <c r="C78" s="36"/>
      <c r="D78" s="351" t="s">
        <v>1377</v>
      </c>
      <c r="E78" s="352"/>
      <c r="F78" s="190" t="s">
        <v>2369</v>
      </c>
      <c r="G78" s="355">
        <v>4100103703</v>
      </c>
      <c r="H78" s="354"/>
      <c r="I78" s="353" t="s">
        <v>1467</v>
      </c>
      <c r="J78" s="354"/>
      <c r="K78" s="355" t="s">
        <v>53</v>
      </c>
      <c r="L78" s="352"/>
      <c r="M78" s="27" t="s">
        <v>415</v>
      </c>
      <c r="N78" s="24">
        <v>80</v>
      </c>
      <c r="O78" s="83"/>
      <c r="P78" s="109">
        <v>16</v>
      </c>
    </row>
    <row r="79" spans="2:16" ht="15" customHeight="1" x14ac:dyDescent="0.25">
      <c r="B79" s="40"/>
      <c r="C79" s="36"/>
      <c r="D79" s="351" t="s">
        <v>1377</v>
      </c>
      <c r="E79" s="352"/>
      <c r="F79" s="190" t="s">
        <v>2369</v>
      </c>
      <c r="G79" s="355">
        <v>4100103703</v>
      </c>
      <c r="H79" s="354"/>
      <c r="I79" s="353" t="s">
        <v>1467</v>
      </c>
      <c r="J79" s="354"/>
      <c r="K79" s="355" t="s">
        <v>53</v>
      </c>
      <c r="L79" s="352"/>
      <c r="M79" s="27" t="s">
        <v>415</v>
      </c>
      <c r="N79" s="24">
        <v>85</v>
      </c>
      <c r="O79" s="83"/>
      <c r="P79" s="109">
        <v>12</v>
      </c>
    </row>
    <row r="80" spans="2:16" ht="15" customHeight="1" x14ac:dyDescent="0.25">
      <c r="B80" s="40"/>
      <c r="C80" s="36"/>
      <c r="D80" s="351" t="s">
        <v>1377</v>
      </c>
      <c r="E80" s="352"/>
      <c r="F80" s="190" t="s">
        <v>2369</v>
      </c>
      <c r="G80" s="355">
        <v>4100103703</v>
      </c>
      <c r="H80" s="354"/>
      <c r="I80" s="353" t="s">
        <v>1467</v>
      </c>
      <c r="J80" s="354"/>
      <c r="K80" s="355" t="s">
        <v>53</v>
      </c>
      <c r="L80" s="352"/>
      <c r="M80" s="27" t="s">
        <v>415</v>
      </c>
      <c r="N80" s="24">
        <v>90</v>
      </c>
      <c r="O80" s="83"/>
      <c r="P80" s="109">
        <v>5</v>
      </c>
    </row>
    <row r="81" spans="2:16" ht="15" customHeight="1" x14ac:dyDescent="0.25">
      <c r="B81" s="40"/>
      <c r="C81" s="36"/>
      <c r="D81" s="351" t="s">
        <v>1377</v>
      </c>
      <c r="E81" s="352"/>
      <c r="F81" s="190" t="s">
        <v>2369</v>
      </c>
      <c r="G81" s="355">
        <v>4100103703</v>
      </c>
      <c r="H81" s="354"/>
      <c r="I81" s="353" t="s">
        <v>1467</v>
      </c>
      <c r="J81" s="354"/>
      <c r="K81" s="355" t="s">
        <v>53</v>
      </c>
      <c r="L81" s="352"/>
      <c r="M81" s="27" t="s">
        <v>382</v>
      </c>
      <c r="N81" s="24">
        <v>75</v>
      </c>
      <c r="O81" s="83"/>
      <c r="P81" s="109">
        <v>10</v>
      </c>
    </row>
    <row r="82" spans="2:16" ht="15" customHeight="1" x14ac:dyDescent="0.25">
      <c r="B82" s="40"/>
      <c r="C82" s="36"/>
      <c r="D82" s="351" t="s">
        <v>1377</v>
      </c>
      <c r="E82" s="352"/>
      <c r="F82" s="190" t="s">
        <v>2369</v>
      </c>
      <c r="G82" s="355">
        <v>4100103703</v>
      </c>
      <c r="H82" s="354"/>
      <c r="I82" s="353" t="s">
        <v>1467</v>
      </c>
      <c r="J82" s="354"/>
      <c r="K82" s="355" t="s">
        <v>53</v>
      </c>
      <c r="L82" s="352"/>
      <c r="M82" s="27" t="s">
        <v>382</v>
      </c>
      <c r="N82" s="24">
        <v>80</v>
      </c>
      <c r="O82" s="83"/>
      <c r="P82" s="109">
        <v>7</v>
      </c>
    </row>
    <row r="83" spans="2:16" ht="15" customHeight="1" x14ac:dyDescent="0.25">
      <c r="B83" s="416"/>
      <c r="C83" s="417"/>
      <c r="D83" s="351" t="s">
        <v>1377</v>
      </c>
      <c r="E83" s="352"/>
      <c r="F83" s="190" t="s">
        <v>2369</v>
      </c>
      <c r="G83" s="355">
        <v>4100103703</v>
      </c>
      <c r="H83" s="354"/>
      <c r="I83" s="353" t="s">
        <v>1467</v>
      </c>
      <c r="J83" s="354"/>
      <c r="K83" s="355" t="s">
        <v>53</v>
      </c>
      <c r="L83" s="352"/>
      <c r="M83" s="27" t="s">
        <v>382</v>
      </c>
      <c r="N83" s="24">
        <v>85</v>
      </c>
      <c r="O83" s="83"/>
      <c r="P83" s="109">
        <v>4</v>
      </c>
    </row>
    <row r="84" spans="2:16" ht="15" customHeight="1" x14ac:dyDescent="0.25">
      <c r="B84" s="365"/>
      <c r="C84" s="366"/>
      <c r="D84" s="351" t="s">
        <v>1377</v>
      </c>
      <c r="E84" s="352"/>
      <c r="F84" s="190" t="s">
        <v>2369</v>
      </c>
      <c r="G84" s="355">
        <v>4100103703</v>
      </c>
      <c r="H84" s="354"/>
      <c r="I84" s="353" t="s">
        <v>1467</v>
      </c>
      <c r="J84" s="354"/>
      <c r="K84" s="355" t="s">
        <v>53</v>
      </c>
      <c r="L84" s="352"/>
      <c r="M84" s="27" t="s">
        <v>382</v>
      </c>
      <c r="N84" s="24">
        <v>90</v>
      </c>
      <c r="O84" s="84"/>
      <c r="P84" s="109">
        <v>2</v>
      </c>
    </row>
    <row r="85" spans="2:16" ht="15" x14ac:dyDescent="0.25">
      <c r="B85" s="365"/>
      <c r="C85" s="366"/>
      <c r="D85" s="367"/>
      <c r="E85" s="368"/>
      <c r="F85" s="122"/>
      <c r="G85" s="369"/>
      <c r="H85" s="370"/>
      <c r="I85" s="391"/>
      <c r="J85" s="370"/>
      <c r="K85" s="369"/>
      <c r="L85" s="368"/>
      <c r="M85" s="7"/>
      <c r="N85" s="11"/>
      <c r="O85" s="84"/>
      <c r="P85" s="60"/>
    </row>
    <row r="86" spans="2:16" ht="15" x14ac:dyDescent="0.25">
      <c r="B86" s="20"/>
      <c r="C86" s="45"/>
      <c r="D86" s="168"/>
      <c r="E86" s="41"/>
      <c r="F86" s="41"/>
      <c r="G86" s="41"/>
      <c r="H86" s="41"/>
      <c r="I86" s="41"/>
      <c r="K86" s="20"/>
      <c r="L86" s="45"/>
      <c r="M86" s="1"/>
      <c r="N86" s="1"/>
      <c r="O86" s="169">
        <f>SUM(O18:O38)+SUM(O40:O58)+SUM(O60:O83)</f>
        <v>355.11</v>
      </c>
    </row>
    <row r="87" spans="2:16" ht="15.75" x14ac:dyDescent="0.25">
      <c r="B87" s="356" t="s">
        <v>29</v>
      </c>
      <c r="C87" s="357"/>
      <c r="D87" s="357"/>
      <c r="E87" s="357"/>
      <c r="F87" s="357"/>
      <c r="G87" s="357"/>
      <c r="H87" s="357"/>
      <c r="I87" s="357"/>
      <c r="J87" s="357"/>
      <c r="K87" s="357"/>
      <c r="L87" s="357"/>
      <c r="M87" s="357"/>
      <c r="N87" s="79"/>
      <c r="O87" s="75"/>
      <c r="P87" s="73">
        <f>SUM(P18:P85)</f>
        <v>778</v>
      </c>
    </row>
    <row r="88" spans="2:16" ht="15" x14ac:dyDescent="0.25">
      <c r="B88" s="20"/>
      <c r="C88" s="45"/>
      <c r="D88" s="20"/>
      <c r="E88" s="45"/>
      <c r="F88" s="45"/>
      <c r="G88" s="20"/>
      <c r="I88" s="3"/>
      <c r="K88" s="20"/>
      <c r="L88" s="45"/>
      <c r="M88" s="1"/>
      <c r="N88" s="1"/>
      <c r="O88" s="86"/>
    </row>
    <row r="89" spans="2:16" ht="15" customHeight="1" x14ac:dyDescent="0.25">
      <c r="B89" s="1"/>
      <c r="C89" s="1"/>
      <c r="D89" s="1" t="s">
        <v>49</v>
      </c>
      <c r="E89" s="23"/>
      <c r="F89" s="1" t="s">
        <v>2375</v>
      </c>
      <c r="I89" s="1"/>
      <c r="J89" s="1"/>
      <c r="K89" s="1"/>
      <c r="L89" s="1"/>
      <c r="M89" s="1"/>
      <c r="N89" s="1"/>
      <c r="O89" s="1"/>
    </row>
    <row r="90" spans="2:16" ht="15" x14ac:dyDescent="0.25">
      <c r="B90" s="1"/>
      <c r="C90" s="1"/>
      <c r="D90" s="1" t="s">
        <v>2376</v>
      </c>
      <c r="E90" s="23"/>
      <c r="F90" s="23"/>
      <c r="G90" s="1"/>
      <c r="H90" s="1"/>
      <c r="I90" s="1"/>
      <c r="J90" s="1"/>
      <c r="K90" s="1"/>
      <c r="L90" s="1"/>
      <c r="M90" s="1"/>
      <c r="N90" s="1"/>
      <c r="O90" s="1"/>
    </row>
    <row r="91" spans="2:16" ht="15" x14ac:dyDescent="0.25">
      <c r="B91" s="1"/>
      <c r="C91" s="1"/>
      <c r="D91" s="1" t="s">
        <v>416</v>
      </c>
      <c r="E91" s="3"/>
      <c r="F91" s="3"/>
      <c r="G91" s="1"/>
      <c r="H91" s="1"/>
      <c r="I91" s="1"/>
      <c r="J91" s="1"/>
      <c r="K91" s="1"/>
      <c r="L91" s="1"/>
      <c r="M91" s="1"/>
      <c r="N91" s="1"/>
      <c r="O91" s="1"/>
    </row>
    <row r="92" spans="2:16" ht="15" x14ac:dyDescent="0.25">
      <c r="B92" s="1"/>
      <c r="C92" s="1"/>
      <c r="D92" s="1" t="s">
        <v>2377</v>
      </c>
      <c r="E92" s="23"/>
      <c r="F92" s="23"/>
      <c r="G92" s="1"/>
      <c r="H92" s="1"/>
      <c r="I92" s="1"/>
      <c r="J92" s="1"/>
      <c r="K92" s="1"/>
      <c r="L92" s="1"/>
      <c r="M92" s="1"/>
      <c r="N92" s="1"/>
      <c r="O92" s="1"/>
    </row>
    <row r="93" spans="2:16" ht="15" x14ac:dyDescent="0.25">
      <c r="B93" s="1"/>
      <c r="C93" s="1"/>
      <c r="D93" s="1" t="s">
        <v>1425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6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6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6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2:15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2:15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2:15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2:15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2:15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2:15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2:15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2:15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2:15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2:15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368" ht="8.25" customHeight="1" x14ac:dyDescent="0.2"/>
    <row r="370" ht="8.25" customHeight="1" x14ac:dyDescent="0.2"/>
    <row r="372" ht="9" customHeight="1" x14ac:dyDescent="0.2"/>
    <row r="374" ht="7.5" customHeight="1" x14ac:dyDescent="0.2"/>
    <row r="376" ht="6.75" customHeight="1" x14ac:dyDescent="0.2"/>
    <row r="378" ht="7.5" customHeight="1" x14ac:dyDescent="0.2"/>
    <row r="380" ht="9" customHeight="1" x14ac:dyDescent="0.2"/>
    <row r="382" ht="7.5" customHeight="1" x14ac:dyDescent="0.2"/>
    <row r="384" ht="8.25" customHeight="1" x14ac:dyDescent="0.2"/>
  </sheetData>
  <mergeCells count="323">
    <mergeCell ref="D82:E82"/>
    <mergeCell ref="G82:H82"/>
    <mergeCell ref="I82:J82"/>
    <mergeCell ref="K82:L82"/>
    <mergeCell ref="D80:E80"/>
    <mergeCell ref="G80:H80"/>
    <mergeCell ref="I80:J80"/>
    <mergeCell ref="K80:L80"/>
    <mergeCell ref="D81:E81"/>
    <mergeCell ref="G81:H81"/>
    <mergeCell ref="D77:E77"/>
    <mergeCell ref="G77:H77"/>
    <mergeCell ref="I77:J77"/>
    <mergeCell ref="K77:L77"/>
    <mergeCell ref="I81:J81"/>
    <mergeCell ref="K81:L81"/>
    <mergeCell ref="D78:E78"/>
    <mergeCell ref="G78:H78"/>
    <mergeCell ref="I78:J78"/>
    <mergeCell ref="K78:L78"/>
    <mergeCell ref="D79:E79"/>
    <mergeCell ref="G79:H79"/>
    <mergeCell ref="I79:J79"/>
    <mergeCell ref="K79:L79"/>
    <mergeCell ref="G74:H74"/>
    <mergeCell ref="I74:J74"/>
    <mergeCell ref="K74:L74"/>
    <mergeCell ref="D75:E75"/>
    <mergeCell ref="G75:H75"/>
    <mergeCell ref="I75:J75"/>
    <mergeCell ref="K75:L75"/>
    <mergeCell ref="D73:E73"/>
    <mergeCell ref="D76:E76"/>
    <mergeCell ref="G76:H76"/>
    <mergeCell ref="I76:J76"/>
    <mergeCell ref="K76:L76"/>
    <mergeCell ref="K85:L85"/>
    <mergeCell ref="D84:E84"/>
    <mergeCell ref="G84:H84"/>
    <mergeCell ref="I84:J84"/>
    <mergeCell ref="K84:L84"/>
    <mergeCell ref="I85:J85"/>
    <mergeCell ref="B84:C84"/>
    <mergeCell ref="B87:M87"/>
    <mergeCell ref="B28:C28"/>
    <mergeCell ref="D83:E83"/>
    <mergeCell ref="G83:H83"/>
    <mergeCell ref="I83:J83"/>
    <mergeCell ref="K83:L83"/>
    <mergeCell ref="B85:C85"/>
    <mergeCell ref="D85:E85"/>
    <mergeCell ref="G85:H85"/>
    <mergeCell ref="B70:C70"/>
    <mergeCell ref="D70:E70"/>
    <mergeCell ref="G70:H70"/>
    <mergeCell ref="I70:J70"/>
    <mergeCell ref="K70:L70"/>
    <mergeCell ref="D72:E72"/>
    <mergeCell ref="G72:H72"/>
    <mergeCell ref="I72:J72"/>
    <mergeCell ref="K41:L41"/>
    <mergeCell ref="B83:C83"/>
    <mergeCell ref="B71:C71"/>
    <mergeCell ref="D71:E71"/>
    <mergeCell ref="G71:H71"/>
    <mergeCell ref="I71:J71"/>
    <mergeCell ref="B42:C42"/>
    <mergeCell ref="D42:E42"/>
    <mergeCell ref="G42:H42"/>
    <mergeCell ref="I42:J42"/>
    <mergeCell ref="G73:H73"/>
    <mergeCell ref="I73:J73"/>
    <mergeCell ref="B41:C41"/>
    <mergeCell ref="D41:E41"/>
    <mergeCell ref="G41:H41"/>
    <mergeCell ref="I41:J41"/>
    <mergeCell ref="B44:C44"/>
    <mergeCell ref="D44:E44"/>
    <mergeCell ref="G44:H44"/>
    <mergeCell ref="I44:J44"/>
    <mergeCell ref="K72:L72"/>
    <mergeCell ref="K71:L71"/>
    <mergeCell ref="K73:L73"/>
    <mergeCell ref="D74:E74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9:C39"/>
    <mergeCell ref="B40:C40"/>
    <mergeCell ref="D40:E40"/>
    <mergeCell ref="G40:H40"/>
    <mergeCell ref="I40:J40"/>
    <mergeCell ref="K40:L40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K44:L44"/>
    <mergeCell ref="B45:C45"/>
    <mergeCell ref="D45:E45"/>
    <mergeCell ref="G45:H45"/>
    <mergeCell ref="I45:J45"/>
    <mergeCell ref="K45:L45"/>
    <mergeCell ref="K42:L42"/>
    <mergeCell ref="B43:C43"/>
    <mergeCell ref="D43:E43"/>
    <mergeCell ref="G43:H43"/>
    <mergeCell ref="I43:J43"/>
    <mergeCell ref="K43:L43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D52:E52"/>
    <mergeCell ref="G52:H52"/>
    <mergeCell ref="I52:J52"/>
    <mergeCell ref="K52:L52"/>
    <mergeCell ref="D53:E53"/>
    <mergeCell ref="G53:H53"/>
    <mergeCell ref="I53:J53"/>
    <mergeCell ref="K53:L53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9:C59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60:C60"/>
    <mergeCell ref="D60:E60"/>
    <mergeCell ref="G60:H60"/>
    <mergeCell ref="I60:J60"/>
    <mergeCell ref="K60:L60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4:C64"/>
    <mergeCell ref="D64:E64"/>
    <mergeCell ref="G64:H64"/>
    <mergeCell ref="I64:J64"/>
    <mergeCell ref="K64:L64"/>
    <mergeCell ref="D65:E65"/>
    <mergeCell ref="G65:H65"/>
    <mergeCell ref="I65:J65"/>
    <mergeCell ref="K65:L65"/>
    <mergeCell ref="D68:E68"/>
    <mergeCell ref="G68:H68"/>
    <mergeCell ref="I68:J68"/>
    <mergeCell ref="K68:L68"/>
    <mergeCell ref="D69:E69"/>
    <mergeCell ref="G69:H69"/>
    <mergeCell ref="I69:J69"/>
    <mergeCell ref="K69:L69"/>
    <mergeCell ref="B66:C66"/>
    <mergeCell ref="D66:E66"/>
    <mergeCell ref="G66:H66"/>
    <mergeCell ref="I66:J66"/>
    <mergeCell ref="K66:L66"/>
    <mergeCell ref="D67:E67"/>
    <mergeCell ref="G67:H67"/>
    <mergeCell ref="I67:J67"/>
    <mergeCell ref="K67:L67"/>
  </mergeCells>
  <hyperlinks>
    <hyperlink ref="N4" r:id="rId1" xr:uid="{00000000-0004-0000-77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 codeName="Hoja267"/>
  <dimension ref="A1:P330"/>
  <sheetViews>
    <sheetView workbookViewId="0">
      <selection activeCell="T18" sqref="T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2363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400" t="s">
        <v>20</v>
      </c>
      <c r="O14" s="370"/>
      <c r="P14" s="212">
        <v>240083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SUM(O18:O33)+6.7</f>
        <v>65.38000000000001</v>
      </c>
      <c r="P17" s="60"/>
    </row>
    <row r="18" spans="1:16" ht="15" x14ac:dyDescent="0.25">
      <c r="A18" s="1"/>
      <c r="B18" s="378">
        <v>1</v>
      </c>
      <c r="C18" s="379"/>
      <c r="D18" s="367" t="s">
        <v>2091</v>
      </c>
      <c r="E18" s="368"/>
      <c r="F18" s="124" t="s">
        <v>2361</v>
      </c>
      <c r="G18" s="369">
        <v>4100103675</v>
      </c>
      <c r="H18" s="370"/>
      <c r="I18" s="391" t="s">
        <v>2093</v>
      </c>
      <c r="J18" s="370"/>
      <c r="K18" s="369" t="s">
        <v>1009</v>
      </c>
      <c r="L18" s="368"/>
      <c r="M18" s="7" t="s">
        <v>387</v>
      </c>
      <c r="N18" s="8"/>
      <c r="O18" s="82">
        <v>7.26</v>
      </c>
      <c r="P18" s="60">
        <v>15</v>
      </c>
    </row>
    <row r="19" spans="1:16" ht="15" x14ac:dyDescent="0.25">
      <c r="A19" s="1"/>
      <c r="B19" s="40"/>
      <c r="C19" s="36"/>
      <c r="D19" s="367" t="s">
        <v>1377</v>
      </c>
      <c r="E19" s="368"/>
      <c r="F19" s="124" t="s">
        <v>2361</v>
      </c>
      <c r="G19" s="369">
        <v>4100103677</v>
      </c>
      <c r="H19" s="370"/>
      <c r="I19" s="391" t="s">
        <v>1467</v>
      </c>
      <c r="J19" s="370"/>
      <c r="K19" s="369" t="s">
        <v>1009</v>
      </c>
      <c r="L19" s="368"/>
      <c r="M19" s="7" t="s">
        <v>415</v>
      </c>
      <c r="N19" s="8">
        <v>80</v>
      </c>
      <c r="O19" s="83"/>
      <c r="P19" s="60">
        <v>1</v>
      </c>
    </row>
    <row r="20" spans="1:16" ht="15" x14ac:dyDescent="0.25">
      <c r="A20" s="1"/>
      <c r="B20" s="40"/>
      <c r="C20" s="36"/>
      <c r="D20" s="367" t="s">
        <v>1377</v>
      </c>
      <c r="E20" s="368"/>
      <c r="F20" s="124" t="s">
        <v>2361</v>
      </c>
      <c r="G20" s="369">
        <v>4100103677</v>
      </c>
      <c r="H20" s="370"/>
      <c r="I20" s="391" t="s">
        <v>1467</v>
      </c>
      <c r="J20" s="370"/>
      <c r="K20" s="369" t="s">
        <v>1009</v>
      </c>
      <c r="L20" s="368"/>
      <c r="M20" s="7" t="s">
        <v>415</v>
      </c>
      <c r="N20" s="8">
        <v>85</v>
      </c>
      <c r="O20" s="83"/>
      <c r="P20" s="60">
        <v>1</v>
      </c>
    </row>
    <row r="21" spans="1:16" ht="15" x14ac:dyDescent="0.25">
      <c r="A21" s="1"/>
      <c r="B21" s="40"/>
      <c r="C21" s="36"/>
      <c r="D21" s="367" t="s">
        <v>1377</v>
      </c>
      <c r="E21" s="368"/>
      <c r="F21" s="124" t="s">
        <v>2361</v>
      </c>
      <c r="G21" s="369">
        <v>4100103677</v>
      </c>
      <c r="H21" s="370"/>
      <c r="I21" s="391" t="s">
        <v>1467</v>
      </c>
      <c r="J21" s="370"/>
      <c r="K21" s="369" t="s">
        <v>1009</v>
      </c>
      <c r="L21" s="368"/>
      <c r="M21" s="7" t="s">
        <v>415</v>
      </c>
      <c r="N21" s="8">
        <v>90</v>
      </c>
      <c r="O21" s="83"/>
      <c r="P21" s="60">
        <v>1</v>
      </c>
    </row>
    <row r="22" spans="1:16" ht="15" x14ac:dyDescent="0.25">
      <c r="A22" s="1"/>
      <c r="B22" s="40"/>
      <c r="C22" s="36"/>
      <c r="D22" s="367" t="s">
        <v>1377</v>
      </c>
      <c r="E22" s="368"/>
      <c r="F22" s="124" t="s">
        <v>2361</v>
      </c>
      <c r="G22" s="369">
        <v>4100103676</v>
      </c>
      <c r="H22" s="370"/>
      <c r="I22" s="391" t="s">
        <v>1467</v>
      </c>
      <c r="J22" s="370"/>
      <c r="K22" s="369" t="s">
        <v>1009</v>
      </c>
      <c r="L22" s="368"/>
      <c r="M22" s="7" t="s">
        <v>387</v>
      </c>
      <c r="N22" s="8">
        <v>80</v>
      </c>
      <c r="O22" s="83"/>
      <c r="P22" s="60">
        <v>1</v>
      </c>
    </row>
    <row r="23" spans="1:16" ht="15" x14ac:dyDescent="0.25">
      <c r="A23" s="1"/>
      <c r="B23" s="40"/>
      <c r="C23" s="36"/>
      <c r="D23" s="367" t="s">
        <v>1377</v>
      </c>
      <c r="E23" s="368"/>
      <c r="F23" s="124" t="s">
        <v>2361</v>
      </c>
      <c r="G23" s="369">
        <v>4100103676</v>
      </c>
      <c r="H23" s="370"/>
      <c r="I23" s="391" t="s">
        <v>1467</v>
      </c>
      <c r="J23" s="370"/>
      <c r="K23" s="369" t="s">
        <v>1009</v>
      </c>
      <c r="L23" s="368"/>
      <c r="M23" s="7" t="s">
        <v>387</v>
      </c>
      <c r="N23" s="8">
        <v>85</v>
      </c>
      <c r="O23" s="83"/>
      <c r="P23" s="60">
        <v>1</v>
      </c>
    </row>
    <row r="24" spans="1:16" ht="15" x14ac:dyDescent="0.25">
      <c r="A24" s="1"/>
      <c r="B24" s="40"/>
      <c r="C24" s="36"/>
      <c r="D24" s="367" t="s">
        <v>1377</v>
      </c>
      <c r="E24" s="368"/>
      <c r="F24" s="124" t="s">
        <v>2361</v>
      </c>
      <c r="G24" s="369">
        <v>4100103676</v>
      </c>
      <c r="H24" s="370"/>
      <c r="I24" s="391" t="s">
        <v>1467</v>
      </c>
      <c r="J24" s="370"/>
      <c r="K24" s="369" t="s">
        <v>1009</v>
      </c>
      <c r="L24" s="368"/>
      <c r="M24" s="7" t="s">
        <v>387</v>
      </c>
      <c r="N24" s="8">
        <v>90</v>
      </c>
      <c r="O24" s="83"/>
      <c r="P24" s="60">
        <v>1</v>
      </c>
    </row>
    <row r="25" spans="1:16" ht="15" x14ac:dyDescent="0.25">
      <c r="A25" s="1"/>
      <c r="B25" s="378">
        <v>2</v>
      </c>
      <c r="C25" s="379"/>
      <c r="D25" s="367" t="s">
        <v>747</v>
      </c>
      <c r="E25" s="368"/>
      <c r="F25" s="124" t="s">
        <v>2361</v>
      </c>
      <c r="G25" s="369">
        <v>4100103672</v>
      </c>
      <c r="H25" s="370"/>
      <c r="I25" s="391" t="s">
        <v>1457</v>
      </c>
      <c r="J25" s="370"/>
      <c r="K25" s="369" t="s">
        <v>1009</v>
      </c>
      <c r="L25" s="368"/>
      <c r="M25" s="7" t="s">
        <v>415</v>
      </c>
      <c r="N25" s="11"/>
      <c r="O25" s="82">
        <v>9.66</v>
      </c>
      <c r="P25" s="60">
        <v>10</v>
      </c>
    </row>
    <row r="26" spans="1:16" ht="15" x14ac:dyDescent="0.25">
      <c r="A26" s="1"/>
      <c r="B26" s="40"/>
      <c r="C26" s="36"/>
      <c r="D26" s="367" t="s">
        <v>2214</v>
      </c>
      <c r="E26" s="368"/>
      <c r="F26" s="124" t="s">
        <v>2361</v>
      </c>
      <c r="G26" s="369">
        <v>4100103674</v>
      </c>
      <c r="H26" s="370"/>
      <c r="I26" s="391" t="s">
        <v>1904</v>
      </c>
      <c r="J26" s="370"/>
      <c r="K26" s="369" t="s">
        <v>1009</v>
      </c>
      <c r="L26" s="368"/>
      <c r="M26" s="7" t="s">
        <v>387</v>
      </c>
      <c r="N26" s="8"/>
      <c r="O26" s="83"/>
      <c r="P26" s="60">
        <v>5</v>
      </c>
    </row>
    <row r="27" spans="1:16" ht="15" x14ac:dyDescent="0.25">
      <c r="A27" s="1"/>
      <c r="B27" s="378">
        <v>3</v>
      </c>
      <c r="C27" s="379"/>
      <c r="D27" s="367" t="s">
        <v>2214</v>
      </c>
      <c r="E27" s="368"/>
      <c r="F27" s="124" t="s">
        <v>2361</v>
      </c>
      <c r="G27" s="369">
        <v>4100103674</v>
      </c>
      <c r="H27" s="370"/>
      <c r="I27" s="391" t="s">
        <v>1904</v>
      </c>
      <c r="J27" s="370"/>
      <c r="K27" s="369" t="s">
        <v>1009</v>
      </c>
      <c r="L27" s="368"/>
      <c r="M27" s="7" t="s">
        <v>387</v>
      </c>
      <c r="N27" s="11"/>
      <c r="O27" s="82">
        <v>8.8800000000000008</v>
      </c>
      <c r="P27" s="60">
        <v>5</v>
      </c>
    </row>
    <row r="28" spans="1:16" ht="15" x14ac:dyDescent="0.25">
      <c r="A28" s="1"/>
      <c r="B28" s="40"/>
      <c r="C28" s="36"/>
      <c r="D28" s="367" t="s">
        <v>2214</v>
      </c>
      <c r="E28" s="368"/>
      <c r="F28" s="124" t="s">
        <v>2361</v>
      </c>
      <c r="G28" s="369">
        <v>4100103674</v>
      </c>
      <c r="H28" s="370"/>
      <c r="I28" s="391" t="s">
        <v>1904</v>
      </c>
      <c r="J28" s="370"/>
      <c r="K28" s="369" t="s">
        <v>1009</v>
      </c>
      <c r="L28" s="368"/>
      <c r="M28" s="7" t="s">
        <v>415</v>
      </c>
      <c r="N28" s="8"/>
      <c r="O28" s="83"/>
      <c r="P28" s="60">
        <v>10</v>
      </c>
    </row>
    <row r="29" spans="1:16" ht="15" x14ac:dyDescent="0.25">
      <c r="A29" s="1"/>
      <c r="B29" s="378">
        <v>4</v>
      </c>
      <c r="C29" s="379"/>
      <c r="D29" s="367" t="s">
        <v>1461</v>
      </c>
      <c r="E29" s="368"/>
      <c r="F29" s="124" t="s">
        <v>2361</v>
      </c>
      <c r="G29" s="369">
        <v>4100103673</v>
      </c>
      <c r="H29" s="370"/>
      <c r="I29" s="391" t="s">
        <v>1462</v>
      </c>
      <c r="J29" s="370"/>
      <c r="K29" s="369" t="s">
        <v>1009</v>
      </c>
      <c r="L29" s="368"/>
      <c r="M29" s="7" t="s">
        <v>415</v>
      </c>
      <c r="N29" s="11"/>
      <c r="O29" s="82">
        <v>10.94</v>
      </c>
      <c r="P29" s="60">
        <v>10</v>
      </c>
    </row>
    <row r="30" spans="1:16" ht="15" x14ac:dyDescent="0.25">
      <c r="A30" s="1"/>
      <c r="B30" s="40"/>
      <c r="C30" s="36"/>
      <c r="D30" s="367" t="s">
        <v>1461</v>
      </c>
      <c r="E30" s="368"/>
      <c r="F30" s="124" t="s">
        <v>2361</v>
      </c>
      <c r="G30" s="369">
        <v>4100103673</v>
      </c>
      <c r="H30" s="370"/>
      <c r="I30" s="391" t="s">
        <v>1462</v>
      </c>
      <c r="J30" s="370"/>
      <c r="K30" s="369" t="s">
        <v>1009</v>
      </c>
      <c r="L30" s="368"/>
      <c r="M30" s="7" t="s">
        <v>387</v>
      </c>
      <c r="N30" s="8"/>
      <c r="O30" s="83"/>
      <c r="P30" s="60">
        <v>1</v>
      </c>
    </row>
    <row r="31" spans="1:16" ht="15" x14ac:dyDescent="0.25">
      <c r="A31" s="1"/>
      <c r="B31" s="365"/>
      <c r="C31" s="366"/>
      <c r="D31" s="367" t="s">
        <v>1461</v>
      </c>
      <c r="E31" s="368"/>
      <c r="F31" s="124" t="s">
        <v>2361</v>
      </c>
      <c r="G31" s="369">
        <v>4100103673</v>
      </c>
      <c r="H31" s="370"/>
      <c r="I31" s="391" t="s">
        <v>1462</v>
      </c>
      <c r="J31" s="370"/>
      <c r="K31" s="369" t="s">
        <v>1009</v>
      </c>
      <c r="L31" s="368"/>
      <c r="M31" s="7" t="s">
        <v>2362</v>
      </c>
      <c r="N31" s="11"/>
      <c r="O31" s="84"/>
      <c r="P31" s="60">
        <v>3</v>
      </c>
    </row>
    <row r="32" spans="1:16" ht="15" x14ac:dyDescent="0.25">
      <c r="A32" s="1"/>
      <c r="B32" s="375">
        <v>5</v>
      </c>
      <c r="C32" s="376"/>
      <c r="D32" s="367" t="s">
        <v>1461</v>
      </c>
      <c r="E32" s="368"/>
      <c r="F32" s="124" t="s">
        <v>2361</v>
      </c>
      <c r="G32" s="369">
        <v>4100103673</v>
      </c>
      <c r="H32" s="370"/>
      <c r="I32" s="391" t="s">
        <v>1462</v>
      </c>
      <c r="J32" s="370"/>
      <c r="K32" s="369" t="s">
        <v>1009</v>
      </c>
      <c r="L32" s="368"/>
      <c r="M32" s="7" t="s">
        <v>387</v>
      </c>
      <c r="N32" s="11"/>
      <c r="O32" s="81">
        <v>11.06</v>
      </c>
      <c r="P32" s="60">
        <v>14</v>
      </c>
    </row>
    <row r="33" spans="1:16" ht="15" x14ac:dyDescent="0.25">
      <c r="A33" s="1"/>
      <c r="B33" s="375">
        <v>6</v>
      </c>
      <c r="C33" s="376"/>
      <c r="D33" s="367" t="s">
        <v>1461</v>
      </c>
      <c r="E33" s="368"/>
      <c r="F33" s="124" t="s">
        <v>2361</v>
      </c>
      <c r="G33" s="369">
        <v>4100103673</v>
      </c>
      <c r="H33" s="370"/>
      <c r="I33" s="391" t="s">
        <v>1462</v>
      </c>
      <c r="J33" s="370"/>
      <c r="K33" s="369" t="s">
        <v>1009</v>
      </c>
      <c r="L33" s="368"/>
      <c r="M33" s="7" t="s">
        <v>2362</v>
      </c>
      <c r="N33" s="11"/>
      <c r="O33" s="81">
        <v>10.88</v>
      </c>
      <c r="P33" s="60">
        <v>14</v>
      </c>
    </row>
    <row r="34" spans="1:16" ht="15" x14ac:dyDescent="0.25">
      <c r="A34" s="1"/>
      <c r="B34" s="76"/>
      <c r="C34" s="65"/>
      <c r="D34" s="50"/>
      <c r="E34" s="61"/>
      <c r="F34" s="61"/>
      <c r="G34" s="50"/>
      <c r="H34" s="62"/>
      <c r="I34" s="63"/>
      <c r="J34" s="62"/>
      <c r="K34" s="50"/>
      <c r="L34" s="61"/>
      <c r="M34" s="8"/>
      <c r="N34" s="8"/>
      <c r="O34" s="162"/>
      <c r="P34" s="60"/>
    </row>
    <row r="35" spans="1:16" ht="15" x14ac:dyDescent="0.25">
      <c r="A35" s="1"/>
      <c r="B35" s="76"/>
      <c r="C35" s="65"/>
      <c r="D35" s="392"/>
      <c r="E35" s="393"/>
      <c r="F35" s="393"/>
      <c r="G35" s="393"/>
      <c r="H35" s="393"/>
      <c r="I35" s="393"/>
      <c r="J35" s="62"/>
      <c r="K35" s="50"/>
      <c r="L35" s="61"/>
      <c r="M35" s="8"/>
      <c r="N35" s="8"/>
      <c r="O35" s="139">
        <f>SUM(O18:O33)</f>
        <v>58.680000000000007</v>
      </c>
      <c r="P35" s="60"/>
    </row>
    <row r="36" spans="1:16" ht="15.75" x14ac:dyDescent="0.25">
      <c r="A36" s="1"/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79"/>
      <c r="O36" s="75"/>
      <c r="P36" s="73">
        <f>SUM(P18:P34)</f>
        <v>93</v>
      </c>
    </row>
    <row r="37" spans="1:16" ht="15" x14ac:dyDescent="0.25">
      <c r="A37" s="1"/>
      <c r="B37" s="20"/>
      <c r="C37" s="45"/>
      <c r="D37" s="20"/>
      <c r="E37" s="45"/>
      <c r="F37" s="45"/>
      <c r="G37" s="20"/>
      <c r="I37" s="3"/>
      <c r="K37" s="20"/>
      <c r="L37" s="45"/>
      <c r="M37" s="1"/>
      <c r="N37" s="1"/>
      <c r="O37" s="86"/>
    </row>
    <row r="38" spans="1:16" ht="3.75" customHeight="1" x14ac:dyDescent="0.25">
      <c r="A38" s="1"/>
      <c r="B38" s="1"/>
      <c r="C38" s="1"/>
      <c r="D38" s="17"/>
      <c r="E38" s="20"/>
      <c r="F38" s="20"/>
      <c r="G38" s="20"/>
      <c r="H38" s="3"/>
      <c r="I38" s="3"/>
      <c r="J38" s="1"/>
      <c r="K38" s="1"/>
      <c r="L38" s="1"/>
      <c r="M38" s="1"/>
      <c r="N38" s="1"/>
      <c r="O38" s="1"/>
    </row>
    <row r="39" spans="1:16" ht="15" customHeight="1" x14ac:dyDescent="0.25">
      <c r="A39" s="1"/>
      <c r="B39" s="1"/>
      <c r="C39" s="1"/>
      <c r="D39" s="1" t="s">
        <v>49</v>
      </c>
      <c r="E39" s="23"/>
      <c r="F39" s="1" t="s">
        <v>2367</v>
      </c>
      <c r="I39" s="1"/>
      <c r="J39" s="1"/>
      <c r="K39" s="1"/>
      <c r="L39" s="1"/>
      <c r="M39" s="1"/>
      <c r="N39" s="1"/>
      <c r="O39" s="1"/>
    </row>
    <row r="40" spans="1:16" ht="15" x14ac:dyDescent="0.25">
      <c r="A40" s="1"/>
      <c r="B40" s="1"/>
      <c r="C40" s="1"/>
      <c r="D40" s="1" t="s">
        <v>2368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1:16" ht="15" x14ac:dyDescent="0.25">
      <c r="A41" s="1"/>
      <c r="B41" s="1"/>
      <c r="C41" s="1"/>
      <c r="D41" s="1" t="s">
        <v>1082</v>
      </c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 t="s">
        <v>1465</v>
      </c>
      <c r="E42" s="23"/>
      <c r="F42" s="23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 t="s">
        <v>1466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83">
    <mergeCell ref="B16:C16"/>
    <mergeCell ref="D16:E16"/>
    <mergeCell ref="G16:H16"/>
    <mergeCell ref="I16:J16"/>
    <mergeCell ref="K16:L16"/>
    <mergeCell ref="K18:L18"/>
    <mergeCell ref="I22:J22"/>
    <mergeCell ref="K19:L19"/>
    <mergeCell ref="D20:E20"/>
    <mergeCell ref="F6:K6"/>
    <mergeCell ref="F10:L10"/>
    <mergeCell ref="F12:G12"/>
    <mergeCell ref="K20:L20"/>
    <mergeCell ref="D21:E21"/>
    <mergeCell ref="K21:L21"/>
    <mergeCell ref="D22:E22"/>
    <mergeCell ref="K22:L22"/>
    <mergeCell ref="B17:C17"/>
    <mergeCell ref="B18:C18"/>
    <mergeCell ref="D18:E18"/>
    <mergeCell ref="G18:H18"/>
    <mergeCell ref="I18:J18"/>
    <mergeCell ref="B36:M36"/>
    <mergeCell ref="N14:O14"/>
    <mergeCell ref="D19:E19"/>
    <mergeCell ref="G19:H19"/>
    <mergeCell ref="I19:J19"/>
    <mergeCell ref="G20:H20"/>
    <mergeCell ref="I20:J20"/>
    <mergeCell ref="G21:H21"/>
    <mergeCell ref="I21:J21"/>
    <mergeCell ref="G22:H22"/>
    <mergeCell ref="D35:I35"/>
    <mergeCell ref="B31:C31"/>
    <mergeCell ref="D31:E31"/>
    <mergeCell ref="G31:H31"/>
    <mergeCell ref="I31:J31"/>
    <mergeCell ref="K31:L31"/>
    <mergeCell ref="D26:E26"/>
    <mergeCell ref="G26:H26"/>
    <mergeCell ref="K23:L23"/>
    <mergeCell ref="D24:E24"/>
    <mergeCell ref="G24:H24"/>
    <mergeCell ref="I24:J24"/>
    <mergeCell ref="K24:L24"/>
    <mergeCell ref="I26:J26"/>
    <mergeCell ref="K26:L26"/>
    <mergeCell ref="D23:E23"/>
    <mergeCell ref="G23:H23"/>
    <mergeCell ref="I23:J23"/>
    <mergeCell ref="B25:C25"/>
    <mergeCell ref="D25:E25"/>
    <mergeCell ref="G25:H25"/>
    <mergeCell ref="I25:J25"/>
    <mergeCell ref="K25:L25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7:C27"/>
    <mergeCell ref="D27:E27"/>
    <mergeCell ref="G27:H27"/>
    <mergeCell ref="I27:J27"/>
    <mergeCell ref="K27:L27"/>
    <mergeCell ref="B33:C33"/>
    <mergeCell ref="D33:E33"/>
    <mergeCell ref="G33:H33"/>
    <mergeCell ref="I33:J33"/>
    <mergeCell ref="K33:L33"/>
    <mergeCell ref="D30:E30"/>
    <mergeCell ref="G30:H30"/>
    <mergeCell ref="I30:J30"/>
    <mergeCell ref="K30:L30"/>
    <mergeCell ref="B32:C32"/>
    <mergeCell ref="D32:E32"/>
    <mergeCell ref="G32:H32"/>
    <mergeCell ref="I32:J32"/>
    <mergeCell ref="K32:L32"/>
  </mergeCells>
  <hyperlinks>
    <hyperlink ref="N4" r:id="rId1" xr:uid="{00000000-0004-0000-7800-000000000000}"/>
  </hyperlinks>
  <pageMargins left="3.937007874015748E-2" right="3.937007874015748E-2" top="0.11811023622047245" bottom="0.11811023622047245" header="0" footer="0"/>
  <pageSetup paperSize="9" scale="71" orientation="portrait" r:id="rId2"/>
  <headerFooter alignWithMargins="0"/>
  <drawing r:id="rId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 codeName="Hoja268"/>
  <dimension ref="A1:P314"/>
  <sheetViews>
    <sheetView workbookViewId="0">
      <selection activeCell="A17" sqref="A17:IV1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7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3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2363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240082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x14ac:dyDescent="0.25">
      <c r="A18" s="1"/>
      <c r="B18" s="375">
        <v>1</v>
      </c>
      <c r="C18" s="376"/>
      <c r="D18" s="367" t="s">
        <v>2091</v>
      </c>
      <c r="E18" s="368"/>
      <c r="F18" s="124" t="s">
        <v>2365</v>
      </c>
      <c r="G18" s="369">
        <v>4100103647</v>
      </c>
      <c r="H18" s="370"/>
      <c r="I18" s="391" t="s">
        <v>2366</v>
      </c>
      <c r="J18" s="370"/>
      <c r="K18" s="369" t="s">
        <v>76</v>
      </c>
      <c r="L18" s="368"/>
      <c r="M18" s="7" t="s">
        <v>415</v>
      </c>
      <c r="N18" s="11"/>
      <c r="O18" s="81">
        <v>8.02</v>
      </c>
      <c r="P18" s="60">
        <v>15</v>
      </c>
    </row>
    <row r="19" spans="1:16" ht="15" x14ac:dyDescent="0.25">
      <c r="A19" s="1"/>
      <c r="B19" s="365"/>
      <c r="C19" s="366"/>
      <c r="D19" s="367"/>
      <c r="E19" s="368"/>
      <c r="F19" s="122"/>
      <c r="G19" s="369"/>
      <c r="H19" s="370"/>
      <c r="I19" s="391"/>
      <c r="J19" s="370"/>
      <c r="K19" s="369"/>
      <c r="L19" s="368"/>
      <c r="M19" s="7"/>
      <c r="N19" s="11"/>
      <c r="O19" s="84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SUM(O18:O19)</f>
        <v>8.02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15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23"/>
      <c r="F24" s="1" t="s">
        <v>2364</v>
      </c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368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369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298" ht="8.25" customHeight="1" x14ac:dyDescent="0.2"/>
    <row r="300" ht="8.25" customHeight="1" x14ac:dyDescent="0.2"/>
    <row r="302" ht="9" customHeight="1" x14ac:dyDescent="0.2"/>
    <row r="304" ht="7.5" customHeight="1" x14ac:dyDescent="0.2"/>
    <row r="306" ht="6.75" customHeight="1" x14ac:dyDescent="0.2"/>
    <row r="308" ht="7.5" customHeight="1" x14ac:dyDescent="0.2"/>
    <row r="310" ht="9" customHeight="1" x14ac:dyDescent="0.2"/>
    <row r="312" ht="7.5" customHeight="1" x14ac:dyDescent="0.2"/>
    <row r="314" ht="8.25" customHeight="1" x14ac:dyDescent="0.2"/>
  </sheetData>
  <mergeCells count="22">
    <mergeCell ref="B16:C16"/>
    <mergeCell ref="D16:E16"/>
    <mergeCell ref="G16:H16"/>
    <mergeCell ref="I16:J16"/>
    <mergeCell ref="K16:L16"/>
    <mergeCell ref="D20:I20"/>
    <mergeCell ref="B21:M21"/>
    <mergeCell ref="B19:C19"/>
    <mergeCell ref="D19:E19"/>
    <mergeCell ref="G19:H19"/>
    <mergeCell ref="I19:J19"/>
    <mergeCell ref="K18:L18"/>
    <mergeCell ref="K19:L19"/>
    <mergeCell ref="B18:C18"/>
    <mergeCell ref="D18:E18"/>
    <mergeCell ref="G18:H18"/>
    <mergeCell ref="I18:J18"/>
    <mergeCell ref="F6:K6"/>
    <mergeCell ref="F8:J8"/>
    <mergeCell ref="F10:N10"/>
    <mergeCell ref="F12:G12"/>
    <mergeCell ref="N14:O14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 codeName="Hoja269">
    <pageSetUpPr fitToPage="1"/>
  </sheetPr>
  <dimension ref="B1:K320"/>
  <sheetViews>
    <sheetView topLeftCell="A6" zoomScale="106" zoomScaleNormal="106" workbookViewId="0">
      <selection activeCell="N22" sqref="N22"/>
    </sheetView>
  </sheetViews>
  <sheetFormatPr baseColWidth="10" defaultColWidth="11.42578125" defaultRowHeight="12.75" x14ac:dyDescent="0.2"/>
  <cols>
    <col min="1" max="1" width="2.7109375" customWidth="1"/>
    <col min="2" max="2" width="9.28515625" customWidth="1"/>
    <col min="3" max="3" width="27.140625" customWidth="1"/>
    <col min="4" max="4" width="17" customWidth="1"/>
    <col min="5" max="5" width="17.42578125" customWidth="1"/>
    <col min="6" max="6" width="13.85546875" customWidth="1"/>
    <col min="7" max="7" width="19.42578125" customWidth="1"/>
    <col min="8" max="8" width="13.5703125" customWidth="1"/>
    <col min="9" max="9" width="4.140625" customWidth="1"/>
    <col min="10" max="10" width="12.140625" customWidth="1"/>
    <col min="11" max="11" width="10" customWidth="1"/>
  </cols>
  <sheetData>
    <row r="1" spans="2:11" ht="12.75" customHeight="1" x14ac:dyDescent="0.25">
      <c r="B1" s="1"/>
      <c r="C1" s="1"/>
      <c r="D1" s="1"/>
      <c r="E1" s="1"/>
      <c r="F1" s="1"/>
      <c r="I1" s="2" t="s">
        <v>1052</v>
      </c>
      <c r="J1" s="2"/>
      <c r="K1" s="2"/>
    </row>
    <row r="2" spans="2:11" ht="12.75" customHeight="1" x14ac:dyDescent="0.25">
      <c r="B2" s="1"/>
      <c r="C2" s="1"/>
      <c r="D2" s="1"/>
      <c r="E2" s="1"/>
      <c r="F2" s="1"/>
      <c r="I2" s="1" t="s">
        <v>931</v>
      </c>
      <c r="J2" s="1"/>
      <c r="K2" s="1"/>
    </row>
    <row r="3" spans="2:11" ht="12.75" customHeight="1" x14ac:dyDescent="0.25">
      <c r="B3" s="1"/>
      <c r="C3" s="1"/>
      <c r="D3" s="1"/>
      <c r="E3" s="1"/>
      <c r="F3" s="1"/>
      <c r="I3" s="3" t="s">
        <v>10</v>
      </c>
      <c r="J3" s="1"/>
      <c r="K3" s="1"/>
    </row>
    <row r="4" spans="2:11" ht="12.75" customHeight="1" x14ac:dyDescent="0.25">
      <c r="B4" s="1"/>
      <c r="C4" s="1"/>
      <c r="D4" s="1"/>
      <c r="E4" s="1"/>
      <c r="F4" s="1"/>
      <c r="I4" s="188" t="s">
        <v>1963</v>
      </c>
      <c r="J4" s="1"/>
      <c r="K4" s="1"/>
    </row>
    <row r="5" spans="2:11" ht="12.75" customHeight="1" x14ac:dyDescent="0.25">
      <c r="B5" s="1"/>
      <c r="C5" s="1"/>
      <c r="D5" s="1"/>
      <c r="E5" s="1"/>
      <c r="F5" s="1"/>
      <c r="I5" s="1" t="s">
        <v>685</v>
      </c>
      <c r="J5" s="1"/>
      <c r="K5" s="1"/>
    </row>
    <row r="6" spans="2:11" ht="15" customHeight="1" x14ac:dyDescent="0.25">
      <c r="B6" s="1" t="s">
        <v>0</v>
      </c>
      <c r="C6" s="4"/>
      <c r="D6" s="4"/>
      <c r="E6" s="1"/>
      <c r="F6" s="1"/>
      <c r="G6" s="1"/>
      <c r="H6" s="1"/>
      <c r="I6" s="1"/>
      <c r="J6" s="1"/>
    </row>
    <row r="7" spans="2:11" ht="4.5" customHeight="1" x14ac:dyDescent="0.25">
      <c r="B7" s="1"/>
      <c r="C7" s="2"/>
      <c r="D7" s="1"/>
      <c r="E7" s="1"/>
      <c r="F7" s="1"/>
      <c r="G7" s="1"/>
      <c r="H7" s="1"/>
      <c r="I7" s="1"/>
      <c r="J7" s="1"/>
    </row>
    <row r="8" spans="2:11" ht="15" x14ac:dyDescent="0.25">
      <c r="B8" s="1" t="s">
        <v>1</v>
      </c>
      <c r="C8" s="1"/>
      <c r="D8" s="5" t="s">
        <v>17</v>
      </c>
      <c r="E8" s="28"/>
      <c r="G8" s="1"/>
      <c r="H8" s="1"/>
      <c r="I8" s="1"/>
      <c r="J8" s="1"/>
    </row>
    <row r="9" spans="2:11" ht="8.1" customHeight="1" x14ac:dyDescent="0.25">
      <c r="B9" s="1"/>
      <c r="C9" s="1"/>
      <c r="D9" s="1"/>
      <c r="E9" s="1"/>
      <c r="G9" s="1"/>
      <c r="H9" s="1"/>
      <c r="I9" s="1"/>
      <c r="J9" s="1"/>
    </row>
    <row r="10" spans="2:11" ht="15" x14ac:dyDescent="0.25">
      <c r="B10" s="1" t="s">
        <v>2</v>
      </c>
      <c r="C10" s="1"/>
      <c r="D10" s="7" t="s">
        <v>18</v>
      </c>
      <c r="E10" s="7"/>
      <c r="F10" s="8"/>
      <c r="G10" s="6"/>
      <c r="I10" s="1"/>
      <c r="J10" s="1"/>
    </row>
    <row r="11" spans="2:11" ht="8.1" customHeight="1" x14ac:dyDescent="0.25">
      <c r="B11" s="1"/>
      <c r="C11" s="1"/>
      <c r="D11" s="1"/>
      <c r="E11" s="1"/>
      <c r="G11" s="1"/>
      <c r="H11" s="1"/>
      <c r="I11" s="1"/>
      <c r="J11" s="1"/>
    </row>
    <row r="12" spans="2:11" ht="15" x14ac:dyDescent="0.25">
      <c r="B12" s="1" t="s">
        <v>3</v>
      </c>
      <c r="C12" s="1"/>
      <c r="D12" s="377" t="s">
        <v>2339</v>
      </c>
      <c r="E12" s="359"/>
      <c r="G12" s="1" t="s">
        <v>0</v>
      </c>
      <c r="H12" s="1"/>
      <c r="I12" s="1"/>
      <c r="J12" s="1"/>
    </row>
    <row r="13" spans="2:11" ht="8.1" customHeight="1" x14ac:dyDescent="0.25">
      <c r="B13" s="1"/>
      <c r="C13" s="1"/>
      <c r="D13" s="1"/>
      <c r="E13" s="1"/>
      <c r="F13" s="1"/>
      <c r="H13" s="1"/>
      <c r="I13" s="1"/>
      <c r="J13" s="1"/>
    </row>
    <row r="14" spans="2:11" ht="15.75" x14ac:dyDescent="0.25">
      <c r="B14" s="1" t="s">
        <v>4</v>
      </c>
      <c r="C14" s="1"/>
      <c r="D14" s="1"/>
      <c r="E14" s="1"/>
      <c r="F14" s="1"/>
      <c r="H14" s="1"/>
      <c r="I14" s="360" t="s">
        <v>2345</v>
      </c>
      <c r="J14" s="361"/>
      <c r="K14" s="187">
        <v>240044</v>
      </c>
    </row>
    <row r="15" spans="2:11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1" ht="15" x14ac:dyDescent="0.25">
      <c r="B16" s="178" t="s">
        <v>374</v>
      </c>
      <c r="C16" s="178" t="s">
        <v>375</v>
      </c>
      <c r="D16" s="56" t="s">
        <v>1961</v>
      </c>
      <c r="E16" s="178" t="s">
        <v>376</v>
      </c>
      <c r="F16" s="197" t="s">
        <v>377</v>
      </c>
      <c r="G16" s="178" t="s">
        <v>718</v>
      </c>
      <c r="H16" s="178" t="s">
        <v>379</v>
      </c>
      <c r="I16" s="178" t="s">
        <v>413</v>
      </c>
      <c r="J16" s="178" t="s">
        <v>383</v>
      </c>
      <c r="K16" s="179" t="s">
        <v>380</v>
      </c>
    </row>
    <row r="17" spans="2:11" ht="15" x14ac:dyDescent="0.25">
      <c r="B17" s="173"/>
      <c r="C17" s="50"/>
      <c r="D17" s="145"/>
      <c r="E17" s="50"/>
      <c r="F17" s="63"/>
      <c r="G17" s="50"/>
      <c r="H17" s="8"/>
      <c r="I17" s="8"/>
      <c r="J17" s="170"/>
      <c r="K17" s="60"/>
    </row>
    <row r="18" spans="2:11" ht="15" customHeight="1" x14ac:dyDescent="0.25">
      <c r="B18" s="144">
        <v>1</v>
      </c>
      <c r="C18" s="124" t="s">
        <v>2214</v>
      </c>
      <c r="D18" s="124" t="s">
        <v>2348</v>
      </c>
      <c r="E18" s="115">
        <v>4100100294</v>
      </c>
      <c r="F18" s="125" t="s">
        <v>1904</v>
      </c>
      <c r="G18" s="115" t="s">
        <v>25</v>
      </c>
      <c r="H18" s="7" t="s">
        <v>2341</v>
      </c>
      <c r="I18" s="24"/>
      <c r="J18" s="82">
        <v>9.6</v>
      </c>
      <c r="K18" s="109">
        <v>16</v>
      </c>
    </row>
    <row r="19" spans="2:11" ht="15" customHeight="1" x14ac:dyDescent="0.25">
      <c r="B19" s="144">
        <v>2</v>
      </c>
      <c r="C19" s="124" t="s">
        <v>2214</v>
      </c>
      <c r="D19" s="124" t="s">
        <v>2348</v>
      </c>
      <c r="E19" s="115">
        <v>4100100294</v>
      </c>
      <c r="F19" s="125" t="s">
        <v>1904</v>
      </c>
      <c r="G19" s="115" t="s">
        <v>25</v>
      </c>
      <c r="H19" s="7" t="s">
        <v>2341</v>
      </c>
      <c r="I19" s="24"/>
      <c r="J19" s="82">
        <v>9.6</v>
      </c>
      <c r="K19" s="109">
        <v>16</v>
      </c>
    </row>
    <row r="20" spans="2:11" ht="15" customHeight="1" x14ac:dyDescent="0.25">
      <c r="B20" s="144">
        <v>3</v>
      </c>
      <c r="C20" s="124" t="s">
        <v>2214</v>
      </c>
      <c r="D20" s="124" t="s">
        <v>2348</v>
      </c>
      <c r="E20" s="115">
        <v>4100100294</v>
      </c>
      <c r="F20" s="125" t="s">
        <v>1904</v>
      </c>
      <c r="G20" s="115" t="s">
        <v>25</v>
      </c>
      <c r="H20" s="7" t="s">
        <v>2341</v>
      </c>
      <c r="I20" s="24"/>
      <c r="J20" s="82">
        <v>4.2</v>
      </c>
      <c r="K20" s="109">
        <v>7</v>
      </c>
    </row>
    <row r="21" spans="2:11" ht="15" customHeight="1" x14ac:dyDescent="0.25">
      <c r="B21" s="124">
        <v>4</v>
      </c>
      <c r="C21" s="124" t="s">
        <v>1461</v>
      </c>
      <c r="D21" s="124" t="s">
        <v>2348</v>
      </c>
      <c r="E21" s="115">
        <v>4100100290</v>
      </c>
      <c r="F21" s="196" t="s">
        <v>1462</v>
      </c>
      <c r="G21" s="115" t="s">
        <v>25</v>
      </c>
      <c r="H21" s="7" t="s">
        <v>1195</v>
      </c>
      <c r="I21" s="24"/>
      <c r="J21" s="81">
        <v>10.58</v>
      </c>
      <c r="K21" s="109">
        <v>13</v>
      </c>
    </row>
    <row r="22" spans="2:11" ht="15" x14ac:dyDescent="0.25">
      <c r="B22" s="20"/>
      <c r="C22" s="168"/>
      <c r="D22" s="41"/>
      <c r="E22" s="41"/>
      <c r="F22" s="41"/>
      <c r="G22" s="20"/>
      <c r="H22" s="1"/>
      <c r="I22" s="1"/>
      <c r="J22" s="169"/>
    </row>
    <row r="23" spans="2:11" ht="15.75" x14ac:dyDescent="0.25">
      <c r="B23" s="356" t="s">
        <v>29</v>
      </c>
      <c r="C23" s="357"/>
      <c r="D23" s="357"/>
      <c r="E23" s="357"/>
      <c r="F23" s="357"/>
      <c r="G23" s="357"/>
      <c r="H23" s="357"/>
      <c r="I23" s="79"/>
      <c r="J23" s="202">
        <f>SUM(J18:J22)</f>
        <v>33.979999999999997</v>
      </c>
      <c r="K23" s="73">
        <f>SUM(K18:K22)</f>
        <v>52</v>
      </c>
    </row>
    <row r="24" spans="2:11" ht="15" x14ac:dyDescent="0.25">
      <c r="B24" s="20"/>
      <c r="C24" s="20"/>
      <c r="D24" s="45"/>
      <c r="E24" s="20"/>
      <c r="F24" s="3"/>
      <c r="G24" s="20"/>
      <c r="H24" s="1"/>
      <c r="I24" s="1"/>
      <c r="J24" s="86"/>
    </row>
    <row r="25" spans="2:11" ht="15" customHeight="1" x14ac:dyDescent="0.25">
      <c r="B25" s="1"/>
      <c r="C25" s="1" t="s">
        <v>49</v>
      </c>
      <c r="D25" s="1"/>
      <c r="E25" s="1" t="s">
        <v>2359</v>
      </c>
      <c r="F25" s="1"/>
      <c r="G25" s="1"/>
      <c r="H25" s="1"/>
      <c r="I25" s="1"/>
      <c r="J25" s="1"/>
    </row>
    <row r="26" spans="2:11" ht="15" customHeight="1" x14ac:dyDescent="0.25">
      <c r="B26" s="1"/>
      <c r="C26" s="1" t="s">
        <v>2358</v>
      </c>
      <c r="D26" s="1"/>
      <c r="E26" s="1" t="s">
        <v>2352</v>
      </c>
      <c r="F26" s="1"/>
      <c r="G26" s="1"/>
      <c r="H26" s="1"/>
      <c r="I26" s="1"/>
      <c r="J26" s="1"/>
    </row>
    <row r="27" spans="2:11" ht="15" x14ac:dyDescent="0.25">
      <c r="B27" s="1"/>
      <c r="C27" s="1" t="s">
        <v>2297</v>
      </c>
      <c r="D27" s="3"/>
      <c r="E27" s="1" t="s">
        <v>2349</v>
      </c>
      <c r="F27" s="1"/>
      <c r="G27" s="1"/>
      <c r="H27" s="1"/>
      <c r="I27" s="1"/>
      <c r="J27" s="1"/>
    </row>
    <row r="28" spans="2:11" ht="15" x14ac:dyDescent="0.25">
      <c r="B28" s="1"/>
      <c r="C28" s="1" t="s">
        <v>1212</v>
      </c>
      <c r="D28" s="3"/>
      <c r="E28" s="1"/>
      <c r="F28" s="1"/>
      <c r="G28" s="1"/>
      <c r="H28" s="1"/>
      <c r="I28" s="1"/>
      <c r="J28" s="1"/>
    </row>
    <row r="29" spans="2:11" ht="15" x14ac:dyDescent="0.25">
      <c r="B29" s="1"/>
      <c r="C29" s="1" t="s">
        <v>2350</v>
      </c>
      <c r="D29" s="23"/>
      <c r="E29" s="1"/>
      <c r="F29" s="1"/>
      <c r="G29" s="1"/>
      <c r="H29" s="1"/>
      <c r="I29" s="1"/>
      <c r="J29" s="1"/>
    </row>
    <row r="30" spans="2:11" ht="15" x14ac:dyDescent="0.25">
      <c r="B30" s="1"/>
      <c r="C30" s="1" t="s">
        <v>2318</v>
      </c>
      <c r="D30" s="1"/>
      <c r="E30" s="1" t="s">
        <v>2353</v>
      </c>
      <c r="F30" s="1"/>
      <c r="G30" s="1"/>
      <c r="H30" s="1"/>
      <c r="I30" s="1"/>
      <c r="J30" s="1"/>
    </row>
    <row r="31" spans="2:11" ht="15" x14ac:dyDescent="0.25">
      <c r="B31" s="1"/>
      <c r="C31" s="1" t="s">
        <v>2360</v>
      </c>
      <c r="D31" s="1"/>
      <c r="E31" s="1"/>
      <c r="F31" s="1"/>
      <c r="G31" s="1"/>
      <c r="H31" s="1"/>
      <c r="I31" s="1"/>
      <c r="J31" s="1"/>
    </row>
    <row r="32" spans="2:11" ht="15" x14ac:dyDescent="0.25">
      <c r="B32" s="1"/>
      <c r="C32" s="1"/>
      <c r="D32" s="1"/>
      <c r="E32" s="1"/>
      <c r="F32" s="1"/>
      <c r="G32" s="1"/>
      <c r="H32" s="1"/>
      <c r="I32" s="1"/>
      <c r="J32" s="1"/>
    </row>
    <row r="33" spans="2:10" ht="15" x14ac:dyDescent="0.25">
      <c r="B33" s="1"/>
      <c r="C33" s="1"/>
      <c r="D33" s="1"/>
      <c r="E33" s="1"/>
      <c r="F33" s="1"/>
      <c r="G33" s="1"/>
      <c r="H33" s="1"/>
      <c r="I33" s="1"/>
      <c r="J33" s="1"/>
    </row>
    <row r="34" spans="2:10" ht="15" x14ac:dyDescent="0.25">
      <c r="B34" s="1"/>
      <c r="C34" s="1"/>
      <c r="D34" s="1"/>
      <c r="E34" s="1"/>
      <c r="F34" s="1"/>
      <c r="G34" s="1"/>
      <c r="H34" s="1"/>
      <c r="I34" s="1"/>
      <c r="J34" s="1"/>
    </row>
    <row r="35" spans="2:10" ht="15" x14ac:dyDescent="0.25">
      <c r="B35" s="1"/>
      <c r="C35" s="1"/>
      <c r="D35" s="1"/>
      <c r="E35" s="1"/>
      <c r="F35" s="1"/>
      <c r="G35" s="1"/>
      <c r="H35" s="1"/>
      <c r="I35" s="1"/>
      <c r="J35" s="1"/>
    </row>
    <row r="36" spans="2:10" ht="15" x14ac:dyDescent="0.25">
      <c r="B36" s="1"/>
      <c r="C36" s="1"/>
      <c r="D36" s="1"/>
      <c r="E36" s="1"/>
      <c r="F36" s="1"/>
      <c r="G36" s="1"/>
      <c r="H36" s="1"/>
      <c r="I36" s="1"/>
      <c r="J36" s="1"/>
    </row>
    <row r="37" spans="2:10" ht="15" x14ac:dyDescent="0.25">
      <c r="B37" s="1"/>
      <c r="C37" s="1"/>
      <c r="D37" s="1"/>
      <c r="E37" s="1"/>
      <c r="F37" s="1"/>
      <c r="G37" s="1"/>
      <c r="H37" s="1"/>
      <c r="I37" s="1"/>
      <c r="J37" s="1"/>
    </row>
    <row r="38" spans="2:10" ht="15" x14ac:dyDescent="0.25">
      <c r="B38" s="1"/>
      <c r="C38" s="1"/>
      <c r="D38" s="1"/>
      <c r="E38" s="1"/>
      <c r="F38" s="1"/>
      <c r="G38" s="1"/>
      <c r="H38" s="1"/>
      <c r="I38" s="1"/>
      <c r="J38" s="1"/>
    </row>
    <row r="39" spans="2:10" ht="15" x14ac:dyDescent="0.25">
      <c r="B39" s="1"/>
      <c r="C39" s="1"/>
      <c r="D39" s="1"/>
      <c r="E39" s="1"/>
      <c r="F39" s="1"/>
      <c r="G39" s="1"/>
      <c r="H39" s="1"/>
      <c r="I39" s="1"/>
      <c r="J39" s="1"/>
    </row>
    <row r="40" spans="2:10" ht="15" x14ac:dyDescent="0.25">
      <c r="B40" s="1"/>
      <c r="C40" s="1"/>
      <c r="D40" s="1"/>
      <c r="E40" s="1"/>
      <c r="F40" s="1"/>
      <c r="G40" s="1"/>
      <c r="H40" s="1"/>
      <c r="I40" s="1"/>
      <c r="J40" s="1"/>
    </row>
    <row r="41" spans="2:10" ht="15" x14ac:dyDescent="0.25">
      <c r="B41" s="1"/>
      <c r="C41" s="1"/>
      <c r="D41" s="1"/>
      <c r="E41" s="1"/>
      <c r="F41" s="1"/>
      <c r="G41" s="1"/>
      <c r="H41" s="1"/>
      <c r="I41" s="1"/>
      <c r="J41" s="1"/>
    </row>
    <row r="42" spans="2:10" ht="15" x14ac:dyDescent="0.25">
      <c r="B42" s="1"/>
      <c r="C42" s="1"/>
      <c r="D42" s="1"/>
      <c r="E42" s="1"/>
      <c r="F42" s="1"/>
      <c r="G42" s="1"/>
      <c r="H42" s="1"/>
      <c r="I42" s="1"/>
      <c r="J42" s="1"/>
    </row>
    <row r="43" spans="2:10" ht="15" x14ac:dyDescent="0.25">
      <c r="B43" s="1"/>
      <c r="C43" s="1"/>
      <c r="D43" s="1"/>
      <c r="E43" s="1"/>
      <c r="F43" s="1"/>
      <c r="G43" s="1"/>
      <c r="H43" s="1"/>
      <c r="I43" s="1"/>
      <c r="J43" s="1"/>
    </row>
    <row r="44" spans="2:10" ht="15" x14ac:dyDescent="0.25">
      <c r="B44" s="1"/>
      <c r="C44" s="1"/>
      <c r="D44" s="1"/>
      <c r="E44" s="1"/>
      <c r="F44" s="1"/>
      <c r="G44" s="1"/>
      <c r="H44" s="1"/>
      <c r="I44" s="1"/>
      <c r="J44" s="1"/>
    </row>
    <row r="45" spans="2:10" ht="15" x14ac:dyDescent="0.25">
      <c r="B45" s="1"/>
      <c r="C45" s="1"/>
      <c r="D45" s="1"/>
      <c r="E45" s="1"/>
      <c r="F45" s="1"/>
      <c r="G45" s="1"/>
      <c r="H45" s="1"/>
      <c r="I45" s="1"/>
      <c r="J45" s="1"/>
    </row>
    <row r="46" spans="2:10" ht="15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2:10" ht="15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2:10" ht="15" x14ac:dyDescent="0.25">
      <c r="B48" s="1"/>
      <c r="C48" s="1"/>
      <c r="D48" s="1"/>
      <c r="E48" s="1"/>
      <c r="F48" s="1"/>
      <c r="G48" s="1"/>
      <c r="H48" s="1"/>
      <c r="I48" s="1"/>
      <c r="J48" s="1"/>
    </row>
    <row r="49" spans="2:10" ht="15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10" ht="15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2:10" ht="15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2:10" ht="15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2:10" ht="15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0" ht="15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0" ht="15" x14ac:dyDescent="0.25">
      <c r="B55" s="1"/>
      <c r="C55" s="1"/>
      <c r="D55" s="1"/>
      <c r="E55" s="1"/>
      <c r="F55" s="1"/>
      <c r="G55" s="1"/>
      <c r="H55" s="1"/>
      <c r="I55" s="1"/>
      <c r="J55" s="1"/>
    </row>
    <row r="56" spans="2:10" ht="15" x14ac:dyDescent="0.25">
      <c r="B56" s="1"/>
      <c r="C56" s="1"/>
      <c r="D56" s="1"/>
      <c r="E56" s="1"/>
      <c r="F56" s="1"/>
      <c r="G56" s="1"/>
      <c r="H56" s="1"/>
      <c r="I56" s="1"/>
      <c r="J56" s="1"/>
    </row>
    <row r="57" spans="2:10" ht="15" x14ac:dyDescent="0.25">
      <c r="B57" s="1"/>
      <c r="C57" s="1"/>
      <c r="D57" s="1"/>
      <c r="E57" s="1"/>
      <c r="F57" s="1"/>
      <c r="G57" s="1"/>
      <c r="H57" s="1"/>
      <c r="I57" s="1"/>
      <c r="J57" s="1"/>
    </row>
    <row r="58" spans="2:10" ht="15" x14ac:dyDescent="0.25">
      <c r="B58" s="1"/>
      <c r="C58" s="1"/>
      <c r="D58" s="1"/>
      <c r="E58" s="1"/>
      <c r="F58" s="1"/>
      <c r="G58" s="1"/>
      <c r="H58" s="1"/>
      <c r="I58" s="1"/>
      <c r="J58" s="1"/>
    </row>
    <row r="59" spans="2:10" ht="15" x14ac:dyDescent="0.25">
      <c r="B59" s="1"/>
      <c r="C59" s="1"/>
      <c r="D59" s="1"/>
      <c r="E59" s="1"/>
      <c r="F59" s="1"/>
      <c r="G59" s="1"/>
      <c r="H59" s="1"/>
      <c r="I59" s="1"/>
      <c r="J59" s="1"/>
    </row>
    <row r="60" spans="2:10" ht="15" x14ac:dyDescent="0.25">
      <c r="B60" s="1"/>
      <c r="C60" s="1"/>
      <c r="D60" s="1"/>
      <c r="E60" s="1"/>
      <c r="F60" s="1"/>
      <c r="G60" s="1"/>
      <c r="H60" s="1"/>
      <c r="I60" s="1"/>
      <c r="J60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3">
    <mergeCell ref="D12:E12"/>
    <mergeCell ref="I14:J14"/>
    <mergeCell ref="B23:H23"/>
  </mergeCells>
  <hyperlinks>
    <hyperlink ref="I4" r:id="rId1" xr:uid="{00000000-0004-0000-7A00-000000000000}"/>
  </hyperlinks>
  <pageMargins left="7.874015748031496E-2" right="7.874015748031496E-2" top="0.39370078740157483" bottom="0.27559055118110237" header="0" footer="0"/>
  <pageSetup paperSize="9" scale="65" orientation="portrait" r:id="rId2"/>
  <headerFooter alignWithMargins="0"/>
  <drawing r:id="rId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 codeName="Hoja270">
    <pageSetUpPr fitToPage="1"/>
  </sheetPr>
  <dimension ref="B1:N326"/>
  <sheetViews>
    <sheetView topLeftCell="A19" workbookViewId="0">
      <selection sqref="A1:L37"/>
    </sheetView>
  </sheetViews>
  <sheetFormatPr baseColWidth="10" defaultColWidth="11.42578125" defaultRowHeight="12.75" x14ac:dyDescent="0.2"/>
  <cols>
    <col min="1" max="1" width="2.7109375" customWidth="1"/>
    <col min="2" max="2" width="8.5703125" customWidth="1"/>
    <col min="3" max="3" width="26" customWidth="1"/>
    <col min="4" max="4" width="17" customWidth="1"/>
    <col min="5" max="5" width="13.140625" customWidth="1"/>
    <col min="6" max="6" width="16" customWidth="1"/>
    <col min="7" max="7" width="15" customWidth="1"/>
    <col min="8" max="8" width="13.5703125" customWidth="1"/>
    <col min="9" max="9" width="4.42578125" customWidth="1"/>
    <col min="10" max="10" width="6.85546875" customWidth="1"/>
    <col min="11" max="11" width="7.5703125" customWidth="1"/>
  </cols>
  <sheetData>
    <row r="1" spans="2:11" ht="12.75" customHeight="1" x14ac:dyDescent="0.25">
      <c r="B1" s="1"/>
      <c r="C1" s="1"/>
      <c r="D1" s="1"/>
      <c r="E1" s="1"/>
      <c r="F1" s="1"/>
      <c r="I1" s="2" t="s">
        <v>1052</v>
      </c>
      <c r="J1" s="2"/>
      <c r="K1" s="2"/>
    </row>
    <row r="2" spans="2:11" ht="12.75" customHeight="1" x14ac:dyDescent="0.25">
      <c r="B2" s="1"/>
      <c r="C2" s="1"/>
      <c r="D2" s="1"/>
      <c r="E2" s="1"/>
      <c r="F2" s="1"/>
      <c r="I2" s="1" t="s">
        <v>931</v>
      </c>
      <c r="J2" s="1"/>
      <c r="K2" s="1"/>
    </row>
    <row r="3" spans="2:11" ht="12.75" customHeight="1" x14ac:dyDescent="0.25">
      <c r="B3" s="1"/>
      <c r="C3" s="1"/>
      <c r="D3" s="1"/>
      <c r="E3" s="1"/>
      <c r="F3" s="1"/>
      <c r="I3" s="3" t="s">
        <v>10</v>
      </c>
      <c r="J3" s="1"/>
      <c r="K3" s="1"/>
    </row>
    <row r="4" spans="2:11" ht="12.75" customHeight="1" x14ac:dyDescent="0.25">
      <c r="B4" s="1"/>
      <c r="C4" s="1"/>
      <c r="D4" s="1"/>
      <c r="E4" s="1"/>
      <c r="F4" s="1"/>
      <c r="I4" s="188" t="s">
        <v>1963</v>
      </c>
      <c r="J4" s="1"/>
      <c r="K4" s="1"/>
    </row>
    <row r="5" spans="2:11" ht="12.75" customHeight="1" x14ac:dyDescent="0.25">
      <c r="B5" s="1"/>
      <c r="C5" s="1"/>
      <c r="D5" s="1"/>
      <c r="E5" s="1"/>
      <c r="F5" s="1"/>
      <c r="I5" s="1" t="s">
        <v>685</v>
      </c>
      <c r="J5" s="1"/>
      <c r="K5" s="1"/>
    </row>
    <row r="6" spans="2:11" ht="15" customHeight="1" x14ac:dyDescent="0.25">
      <c r="B6" s="1" t="s">
        <v>0</v>
      </c>
      <c r="C6" s="4"/>
      <c r="D6" s="4"/>
      <c r="E6" s="1"/>
      <c r="F6" s="1"/>
      <c r="G6" s="1"/>
      <c r="H6" s="1"/>
      <c r="I6" s="1"/>
      <c r="J6" s="1"/>
    </row>
    <row r="7" spans="2:11" ht="4.5" customHeight="1" x14ac:dyDescent="0.25">
      <c r="B7" s="1"/>
      <c r="C7" s="2"/>
      <c r="D7" s="1"/>
      <c r="E7" s="1"/>
      <c r="F7" s="1"/>
      <c r="G7" s="1"/>
      <c r="H7" s="1"/>
      <c r="I7" s="1"/>
      <c r="J7" s="1"/>
    </row>
    <row r="8" spans="2:11" ht="15" x14ac:dyDescent="0.25">
      <c r="B8" s="1" t="s">
        <v>1</v>
      </c>
      <c r="C8" s="1"/>
      <c r="D8" s="5" t="s">
        <v>17</v>
      </c>
      <c r="E8" s="207"/>
      <c r="G8" s="1"/>
      <c r="H8" s="1"/>
      <c r="I8" s="1"/>
      <c r="J8" s="1"/>
    </row>
    <row r="9" spans="2:11" ht="8.1" customHeight="1" x14ac:dyDescent="0.25">
      <c r="B9" s="1"/>
      <c r="C9" s="1"/>
      <c r="D9" s="1"/>
      <c r="E9" s="1"/>
      <c r="G9" s="1"/>
      <c r="H9" s="1"/>
      <c r="I9" s="1"/>
      <c r="J9" s="1"/>
    </row>
    <row r="10" spans="2:11" ht="15" x14ac:dyDescent="0.25">
      <c r="B10" s="1" t="s">
        <v>2</v>
      </c>
      <c r="C10" s="1"/>
      <c r="D10" s="11" t="s">
        <v>2237</v>
      </c>
      <c r="E10" s="8"/>
      <c r="F10" s="8"/>
      <c r="G10" s="8"/>
      <c r="H10" s="60"/>
      <c r="I10" s="1"/>
      <c r="J10" s="1"/>
    </row>
    <row r="11" spans="2:11" ht="8.1" customHeight="1" x14ac:dyDescent="0.25">
      <c r="B11" s="1"/>
      <c r="C11" s="1"/>
      <c r="D11" s="1"/>
      <c r="E11" s="1"/>
      <c r="G11" s="1"/>
      <c r="H11" s="1"/>
      <c r="I11" s="1"/>
      <c r="J11" s="1"/>
    </row>
    <row r="12" spans="2:11" ht="15" x14ac:dyDescent="0.25">
      <c r="B12" s="1" t="s">
        <v>3</v>
      </c>
      <c r="C12" s="1"/>
      <c r="D12" s="377" t="s">
        <v>2339</v>
      </c>
      <c r="E12" s="371"/>
      <c r="G12" s="1" t="s">
        <v>0</v>
      </c>
      <c r="H12" s="1"/>
      <c r="I12" s="1"/>
      <c r="J12" s="1"/>
    </row>
    <row r="13" spans="2:11" ht="8.1" customHeight="1" x14ac:dyDescent="0.25">
      <c r="B13" s="1"/>
      <c r="C13" s="1"/>
      <c r="D13" s="1"/>
      <c r="E13" s="1"/>
      <c r="F13" s="1"/>
      <c r="H13" s="1"/>
      <c r="I13" s="1"/>
      <c r="J13" s="1"/>
    </row>
    <row r="14" spans="2:11" ht="15.75" x14ac:dyDescent="0.25">
      <c r="B14" s="1" t="s">
        <v>4</v>
      </c>
      <c r="C14" s="1"/>
      <c r="D14" s="1"/>
      <c r="E14" s="1"/>
      <c r="F14" s="1"/>
      <c r="H14" s="1"/>
      <c r="I14" s="360" t="s">
        <v>2345</v>
      </c>
      <c r="J14" s="361"/>
      <c r="K14" s="187">
        <v>240043</v>
      </c>
    </row>
    <row r="15" spans="2:11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1" ht="15" x14ac:dyDescent="0.25">
      <c r="B16" s="178" t="s">
        <v>374</v>
      </c>
      <c r="C16" s="205" t="s">
        <v>375</v>
      </c>
      <c r="D16" s="56" t="s">
        <v>1961</v>
      </c>
      <c r="E16" s="201" t="s">
        <v>376</v>
      </c>
      <c r="F16" s="197" t="s">
        <v>377</v>
      </c>
      <c r="G16" s="178" t="s">
        <v>718</v>
      </c>
      <c r="H16" s="178" t="s">
        <v>379</v>
      </c>
      <c r="I16" s="178" t="s">
        <v>413</v>
      </c>
      <c r="J16" s="178" t="s">
        <v>383</v>
      </c>
      <c r="K16" s="179" t="s">
        <v>380</v>
      </c>
    </row>
    <row r="17" spans="2:14" ht="15" x14ac:dyDescent="0.25">
      <c r="B17" s="77" t="s">
        <v>22</v>
      </c>
      <c r="C17" s="50"/>
      <c r="D17" s="145"/>
      <c r="E17" s="50"/>
      <c r="F17" s="63"/>
      <c r="G17" s="50"/>
      <c r="H17" s="8"/>
      <c r="I17" s="8"/>
      <c r="J17" s="170"/>
      <c r="K17" s="60"/>
    </row>
    <row r="18" spans="2:14" ht="15" customHeight="1" x14ac:dyDescent="0.25">
      <c r="B18" s="199">
        <v>1</v>
      </c>
      <c r="C18" s="124" t="s">
        <v>2214</v>
      </c>
      <c r="D18" s="124" t="s">
        <v>2343</v>
      </c>
      <c r="E18" s="88">
        <v>4100100318</v>
      </c>
      <c r="F18" s="125" t="s">
        <v>1904</v>
      </c>
      <c r="G18" s="115" t="s">
        <v>53</v>
      </c>
      <c r="H18" s="7" t="s">
        <v>2341</v>
      </c>
      <c r="I18" s="24"/>
      <c r="J18" s="82">
        <v>9.06</v>
      </c>
      <c r="K18" s="211">
        <v>16</v>
      </c>
      <c r="N18" s="208" t="s">
        <v>2344</v>
      </c>
    </row>
    <row r="19" spans="2:14" ht="15" customHeight="1" x14ac:dyDescent="0.25">
      <c r="B19" s="199">
        <v>2</v>
      </c>
      <c r="C19" s="160" t="s">
        <v>2214</v>
      </c>
      <c r="D19" s="124" t="s">
        <v>2343</v>
      </c>
      <c r="E19" s="88">
        <v>4100100318</v>
      </c>
      <c r="F19" s="125" t="s">
        <v>1904</v>
      </c>
      <c r="G19" s="115" t="s">
        <v>53</v>
      </c>
      <c r="H19" s="7" t="s">
        <v>2341</v>
      </c>
      <c r="I19" s="24"/>
      <c r="J19" s="209"/>
      <c r="K19" s="57">
        <v>4</v>
      </c>
    </row>
    <row r="20" spans="2:14" ht="15" customHeight="1" x14ac:dyDescent="0.25">
      <c r="B20" s="115"/>
      <c r="C20" s="160" t="s">
        <v>2214</v>
      </c>
      <c r="D20" s="124" t="s">
        <v>2343</v>
      </c>
      <c r="E20" s="88">
        <v>4100100319</v>
      </c>
      <c r="F20" s="125" t="s">
        <v>1904</v>
      </c>
      <c r="G20" s="115" t="s">
        <v>1778</v>
      </c>
      <c r="H20" s="7" t="s">
        <v>2341</v>
      </c>
      <c r="I20" s="24"/>
      <c r="J20" s="210">
        <v>4.0199999999999996</v>
      </c>
      <c r="K20" s="57">
        <v>2</v>
      </c>
    </row>
    <row r="21" spans="2:14" ht="15" customHeight="1" x14ac:dyDescent="0.25">
      <c r="B21" s="115"/>
      <c r="C21" s="160"/>
      <c r="D21" s="124"/>
      <c r="E21" s="88"/>
      <c r="F21" s="196"/>
      <c r="G21" s="115"/>
      <c r="H21" s="7"/>
      <c r="I21" s="24"/>
      <c r="J21" s="210"/>
      <c r="K21" s="109"/>
    </row>
    <row r="22" spans="2:14" ht="15" customHeight="1" x14ac:dyDescent="0.25">
      <c r="B22" s="115">
        <v>3</v>
      </c>
      <c r="C22" s="160" t="s">
        <v>1461</v>
      </c>
      <c r="D22" s="124" t="s">
        <v>2343</v>
      </c>
      <c r="E22" s="88">
        <v>4100100315</v>
      </c>
      <c r="F22" s="196" t="s">
        <v>1462</v>
      </c>
      <c r="G22" s="115" t="s">
        <v>53</v>
      </c>
      <c r="H22" s="7" t="s">
        <v>1195</v>
      </c>
      <c r="I22" s="24"/>
      <c r="J22" s="84">
        <v>10.58</v>
      </c>
      <c r="K22" s="109">
        <v>14</v>
      </c>
    </row>
    <row r="23" spans="2:14" ht="15" customHeight="1" x14ac:dyDescent="0.25">
      <c r="B23" s="199">
        <v>4</v>
      </c>
      <c r="C23" s="160" t="s">
        <v>1461</v>
      </c>
      <c r="D23" s="124" t="s">
        <v>2343</v>
      </c>
      <c r="E23" s="88">
        <v>4100100315</v>
      </c>
      <c r="F23" s="196" t="s">
        <v>1462</v>
      </c>
      <c r="G23" s="115" t="s">
        <v>53</v>
      </c>
      <c r="H23" s="7" t="s">
        <v>1195</v>
      </c>
      <c r="I23" s="24"/>
      <c r="J23" s="84">
        <v>10.58</v>
      </c>
      <c r="K23" s="109">
        <v>14</v>
      </c>
    </row>
    <row r="24" spans="2:14" ht="15" customHeight="1" x14ac:dyDescent="0.25">
      <c r="B24" s="124">
        <v>5</v>
      </c>
      <c r="C24" s="160" t="s">
        <v>1461</v>
      </c>
      <c r="D24" s="124" t="s">
        <v>2343</v>
      </c>
      <c r="E24" s="88">
        <v>4100100315</v>
      </c>
      <c r="F24" s="196" t="s">
        <v>1462</v>
      </c>
      <c r="G24" s="115" t="s">
        <v>53</v>
      </c>
      <c r="H24" s="7" t="s">
        <v>1195</v>
      </c>
      <c r="I24" s="24"/>
      <c r="J24" s="84">
        <v>10.58</v>
      </c>
      <c r="K24" s="109">
        <v>14</v>
      </c>
    </row>
    <row r="25" spans="2:14" ht="15" customHeight="1" x14ac:dyDescent="0.25">
      <c r="B25" s="124">
        <v>6</v>
      </c>
      <c r="C25" s="160" t="s">
        <v>1461</v>
      </c>
      <c r="D25" s="124" t="s">
        <v>2343</v>
      </c>
      <c r="E25" s="88">
        <v>4100100315</v>
      </c>
      <c r="F25" s="196" t="s">
        <v>1462</v>
      </c>
      <c r="G25" s="115" t="s">
        <v>53</v>
      </c>
      <c r="H25" s="7" t="s">
        <v>1195</v>
      </c>
      <c r="I25" s="24"/>
      <c r="J25" s="81">
        <v>10</v>
      </c>
      <c r="K25" s="109">
        <v>13</v>
      </c>
    </row>
    <row r="26" spans="2:14" ht="15" customHeight="1" x14ac:dyDescent="0.25">
      <c r="B26" s="124">
        <v>7</v>
      </c>
      <c r="C26" s="160" t="s">
        <v>1461</v>
      </c>
      <c r="D26" s="124" t="s">
        <v>2343</v>
      </c>
      <c r="E26" s="88">
        <v>4100100292</v>
      </c>
      <c r="F26" s="196" t="s">
        <v>1462</v>
      </c>
      <c r="G26" s="115" t="s">
        <v>53</v>
      </c>
      <c r="H26" s="7" t="s">
        <v>1195</v>
      </c>
      <c r="I26" s="24"/>
      <c r="J26" s="84">
        <v>8.16</v>
      </c>
      <c r="K26" s="109">
        <v>10</v>
      </c>
    </row>
    <row r="27" spans="2:14" ht="15" x14ac:dyDescent="0.25">
      <c r="B27" s="20"/>
      <c r="C27" s="168"/>
      <c r="D27" s="41"/>
      <c r="E27" s="41"/>
      <c r="F27" s="41"/>
      <c r="G27" s="20"/>
      <c r="H27" s="1"/>
      <c r="I27" s="1"/>
      <c r="J27" s="169"/>
    </row>
    <row r="28" spans="2:14" ht="15.75" x14ac:dyDescent="0.25">
      <c r="B28" s="356" t="s">
        <v>29</v>
      </c>
      <c r="C28" s="357"/>
      <c r="D28" s="357"/>
      <c r="E28" s="357"/>
      <c r="F28" s="357"/>
      <c r="G28" s="357"/>
      <c r="H28" s="357"/>
      <c r="I28" s="79"/>
      <c r="J28" s="202">
        <f>SUM(J18:J26)</f>
        <v>62.980000000000004</v>
      </c>
      <c r="K28" s="73">
        <f>SUM(K18:K27)</f>
        <v>87</v>
      </c>
    </row>
    <row r="29" spans="2:14" ht="15" x14ac:dyDescent="0.25">
      <c r="B29" s="20"/>
      <c r="C29" s="20"/>
      <c r="D29" s="45"/>
      <c r="E29" s="20"/>
      <c r="F29" s="3"/>
      <c r="G29" s="20"/>
      <c r="H29" s="1"/>
      <c r="I29" s="1"/>
      <c r="J29" s="86"/>
    </row>
    <row r="30" spans="2:14" ht="15" customHeight="1" x14ac:dyDescent="0.25">
      <c r="B30" s="1"/>
      <c r="C30" s="1" t="s">
        <v>49</v>
      </c>
      <c r="D30" s="1"/>
      <c r="E30" s="1">
        <v>62.98</v>
      </c>
      <c r="F30" s="1"/>
      <c r="G30" s="1"/>
      <c r="H30" s="1"/>
      <c r="I30" s="1"/>
      <c r="J30" s="1"/>
    </row>
    <row r="31" spans="2:14" ht="15" x14ac:dyDescent="0.25">
      <c r="B31" s="1"/>
      <c r="C31" s="1" t="s">
        <v>2356</v>
      </c>
      <c r="D31" s="23"/>
      <c r="E31" s="1"/>
      <c r="F31" s="1"/>
      <c r="G31" s="1"/>
      <c r="H31" s="1"/>
      <c r="I31" s="1"/>
      <c r="J31" s="1"/>
    </row>
    <row r="32" spans="2:14" ht="15" x14ac:dyDescent="0.25">
      <c r="B32" s="1"/>
      <c r="C32" s="1" t="s">
        <v>2357</v>
      </c>
      <c r="D32" s="3"/>
      <c r="E32" s="1"/>
      <c r="F32" s="1"/>
      <c r="G32" s="1"/>
      <c r="H32" s="1"/>
      <c r="I32" s="1"/>
      <c r="J32" s="1"/>
    </row>
    <row r="33" spans="2:10" ht="15" x14ac:dyDescent="0.25">
      <c r="B33" s="1"/>
      <c r="C33" s="1" t="s">
        <v>1465</v>
      </c>
      <c r="D33" s="23"/>
      <c r="E33" s="1"/>
      <c r="F33" s="1"/>
      <c r="G33" s="1"/>
      <c r="H33" s="1"/>
      <c r="I33" s="1"/>
      <c r="J33" s="1"/>
    </row>
    <row r="34" spans="2:10" ht="15" x14ac:dyDescent="0.25">
      <c r="B34" s="1"/>
      <c r="C34" s="1" t="s">
        <v>2346</v>
      </c>
      <c r="D34" s="23"/>
      <c r="E34" s="1"/>
      <c r="F34" s="1"/>
      <c r="G34" s="17"/>
      <c r="H34" s="1"/>
      <c r="I34" s="1"/>
      <c r="J34" s="1"/>
    </row>
    <row r="35" spans="2:10" ht="15" x14ac:dyDescent="0.25">
      <c r="B35" s="1"/>
      <c r="C35" s="1" t="s">
        <v>2347</v>
      </c>
      <c r="D35" s="1"/>
      <c r="E35" s="1"/>
      <c r="F35" s="1"/>
      <c r="G35" s="1"/>
      <c r="H35" s="1"/>
      <c r="I35" s="1"/>
      <c r="J35" s="1"/>
    </row>
    <row r="36" spans="2:10" ht="15" x14ac:dyDescent="0.25">
      <c r="B36" s="1"/>
      <c r="C36" s="1" t="s">
        <v>2351</v>
      </c>
      <c r="D36" s="1"/>
      <c r="E36" s="1"/>
      <c r="F36" s="1"/>
      <c r="G36" s="1"/>
      <c r="H36" s="1"/>
      <c r="I36" s="1"/>
      <c r="J36" s="1"/>
    </row>
    <row r="37" spans="2:10" ht="15" x14ac:dyDescent="0.25">
      <c r="B37" s="1"/>
      <c r="C37" s="1"/>
      <c r="D37" s="1"/>
      <c r="E37" s="1"/>
      <c r="F37" s="1"/>
      <c r="G37" s="1"/>
      <c r="H37" s="1"/>
      <c r="I37" s="1"/>
      <c r="J37" s="1"/>
    </row>
    <row r="38" spans="2:10" ht="15" x14ac:dyDescent="0.25">
      <c r="B38" s="1"/>
      <c r="C38" s="1"/>
      <c r="D38" s="1"/>
      <c r="E38" s="1"/>
      <c r="F38" s="1"/>
      <c r="G38" s="1"/>
      <c r="H38" s="1"/>
      <c r="I38" s="1"/>
      <c r="J38" s="1"/>
    </row>
    <row r="39" spans="2:10" ht="15" x14ac:dyDescent="0.25">
      <c r="B39" s="1"/>
      <c r="C39" s="1"/>
      <c r="D39" s="1"/>
      <c r="E39" s="1"/>
      <c r="F39" s="1"/>
      <c r="G39" s="1"/>
      <c r="H39" s="1"/>
      <c r="I39" s="1"/>
      <c r="J39" s="1"/>
    </row>
    <row r="40" spans="2:10" ht="15" x14ac:dyDescent="0.25">
      <c r="B40" s="1"/>
      <c r="C40" s="1"/>
      <c r="D40" s="1"/>
      <c r="E40" s="1"/>
      <c r="F40" s="1"/>
      <c r="G40" s="1"/>
      <c r="H40" s="1"/>
      <c r="I40" s="1"/>
      <c r="J40" s="1"/>
    </row>
    <row r="41" spans="2:10" ht="15" x14ac:dyDescent="0.25">
      <c r="B41" s="1"/>
      <c r="C41" s="1"/>
      <c r="D41" s="1"/>
      <c r="E41" s="1"/>
      <c r="F41" s="1"/>
      <c r="G41" s="1"/>
      <c r="H41" s="1"/>
      <c r="I41" s="1"/>
      <c r="J41" s="1"/>
    </row>
    <row r="42" spans="2:10" ht="15" x14ac:dyDescent="0.25">
      <c r="B42" s="1"/>
      <c r="C42" s="1"/>
      <c r="D42" s="1"/>
      <c r="E42" s="1"/>
      <c r="F42" s="1"/>
      <c r="G42" s="1"/>
      <c r="H42" s="1"/>
      <c r="I42" s="1"/>
      <c r="J42" s="1"/>
    </row>
    <row r="43" spans="2:10" ht="15" x14ac:dyDescent="0.25">
      <c r="B43" s="1"/>
      <c r="C43" s="1"/>
      <c r="D43" s="1"/>
      <c r="E43" s="1"/>
      <c r="F43" s="1"/>
      <c r="G43" s="1"/>
      <c r="H43" s="1"/>
      <c r="I43" s="1"/>
      <c r="J43" s="1"/>
    </row>
    <row r="44" spans="2:10" ht="15" x14ac:dyDescent="0.25">
      <c r="B44" s="1"/>
      <c r="C44" s="1"/>
      <c r="D44" s="1"/>
      <c r="E44" s="1"/>
      <c r="F44" s="1"/>
      <c r="G44" s="1"/>
      <c r="H44" s="1"/>
      <c r="I44" s="1"/>
      <c r="J44" s="1"/>
    </row>
    <row r="45" spans="2:10" ht="15" x14ac:dyDescent="0.25">
      <c r="B45" s="1"/>
      <c r="C45" s="1"/>
      <c r="D45" s="1"/>
      <c r="E45" s="1"/>
      <c r="F45" s="1"/>
      <c r="G45" s="1"/>
      <c r="H45" s="1"/>
      <c r="I45" s="1"/>
      <c r="J45" s="1"/>
    </row>
    <row r="46" spans="2:10" ht="15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2:10" ht="15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2:10" ht="15" x14ac:dyDescent="0.25">
      <c r="B48" s="1"/>
      <c r="C48" s="1"/>
      <c r="D48" s="1"/>
      <c r="E48" s="1"/>
      <c r="F48" s="1"/>
      <c r="G48" s="1"/>
      <c r="H48" s="1"/>
      <c r="I48" s="1"/>
      <c r="J48" s="1"/>
    </row>
    <row r="49" spans="2:10" ht="15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10" ht="15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2:10" ht="15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2:10" ht="15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2:10" ht="15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0" ht="15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0" ht="15" x14ac:dyDescent="0.25">
      <c r="B55" s="1"/>
      <c r="C55" s="1"/>
      <c r="D55" s="1"/>
      <c r="E55" s="1"/>
      <c r="F55" s="1"/>
      <c r="G55" s="1"/>
      <c r="H55" s="1"/>
      <c r="I55" s="1"/>
      <c r="J55" s="1"/>
    </row>
    <row r="56" spans="2:10" ht="15" x14ac:dyDescent="0.25">
      <c r="B56" s="1"/>
      <c r="C56" s="1"/>
      <c r="D56" s="1"/>
      <c r="E56" s="1"/>
      <c r="F56" s="1"/>
      <c r="G56" s="1"/>
      <c r="H56" s="1"/>
      <c r="I56" s="1"/>
      <c r="J56" s="1"/>
    </row>
    <row r="57" spans="2:10" ht="15" x14ac:dyDescent="0.25">
      <c r="B57" s="1"/>
      <c r="C57" s="1"/>
      <c r="D57" s="1"/>
      <c r="E57" s="1"/>
      <c r="F57" s="1"/>
      <c r="G57" s="1"/>
      <c r="H57" s="1"/>
      <c r="I57" s="1"/>
      <c r="J57" s="1"/>
    </row>
    <row r="58" spans="2:10" ht="15" x14ac:dyDescent="0.25">
      <c r="B58" s="1"/>
      <c r="C58" s="1"/>
      <c r="D58" s="1"/>
      <c r="E58" s="1"/>
      <c r="F58" s="1"/>
      <c r="G58" s="1"/>
      <c r="H58" s="1"/>
      <c r="I58" s="1"/>
      <c r="J58" s="1"/>
    </row>
    <row r="59" spans="2:10" ht="15" x14ac:dyDescent="0.25">
      <c r="B59" s="1"/>
      <c r="C59" s="1"/>
      <c r="D59" s="1"/>
      <c r="E59" s="1"/>
      <c r="F59" s="1"/>
      <c r="G59" s="1"/>
      <c r="H59" s="1"/>
      <c r="I59" s="1"/>
      <c r="J59" s="1"/>
    </row>
    <row r="60" spans="2:10" ht="15" x14ac:dyDescent="0.25">
      <c r="B60" s="1"/>
      <c r="C60" s="1"/>
      <c r="D60" s="1"/>
      <c r="E60" s="1"/>
      <c r="F60" s="1"/>
      <c r="G60" s="1"/>
      <c r="H60" s="1"/>
      <c r="I60" s="1"/>
      <c r="J60" s="1"/>
    </row>
    <row r="61" spans="2:10" ht="15" x14ac:dyDescent="0.25">
      <c r="B61" s="1"/>
      <c r="C61" s="1"/>
      <c r="D61" s="1"/>
      <c r="E61" s="1"/>
      <c r="F61" s="1"/>
      <c r="G61" s="1"/>
      <c r="H61" s="1"/>
      <c r="I61" s="1"/>
      <c r="J61" s="1"/>
    </row>
    <row r="62" spans="2:10" ht="15" x14ac:dyDescent="0.25">
      <c r="B62" s="1"/>
      <c r="C62" s="1"/>
      <c r="D62" s="1"/>
      <c r="E62" s="1"/>
      <c r="F62" s="1"/>
      <c r="G62" s="1"/>
      <c r="H62" s="1"/>
      <c r="I62" s="1"/>
      <c r="J62" s="1"/>
    </row>
    <row r="63" spans="2:10" ht="15" x14ac:dyDescent="0.25">
      <c r="B63" s="1"/>
      <c r="C63" s="1"/>
      <c r="D63" s="1"/>
      <c r="E63" s="1"/>
      <c r="F63" s="1"/>
      <c r="G63" s="1"/>
      <c r="H63" s="1"/>
      <c r="I63" s="1"/>
      <c r="J63" s="1"/>
    </row>
    <row r="64" spans="2:10" ht="15" x14ac:dyDescent="0.25">
      <c r="B64" s="1"/>
      <c r="C64" s="1"/>
      <c r="D64" s="1"/>
      <c r="E64" s="1"/>
      <c r="F64" s="1"/>
      <c r="G64" s="1"/>
      <c r="H64" s="1"/>
      <c r="I64" s="1"/>
      <c r="J64" s="1"/>
    </row>
    <row r="65" spans="2:10" ht="15" x14ac:dyDescent="0.25">
      <c r="B65" s="1"/>
      <c r="C65" s="1"/>
      <c r="D65" s="1"/>
      <c r="E65" s="1"/>
      <c r="F65" s="1"/>
      <c r="G65" s="1"/>
      <c r="H65" s="1"/>
      <c r="I65" s="1"/>
      <c r="J65" s="1"/>
    </row>
    <row r="66" spans="2:10" ht="15" x14ac:dyDescent="0.25">
      <c r="B66" s="1"/>
      <c r="C66" s="1"/>
      <c r="D66" s="1"/>
      <c r="E66" s="1"/>
      <c r="F66" s="1"/>
      <c r="G66" s="1"/>
      <c r="H66" s="1"/>
      <c r="I66" s="1"/>
      <c r="J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3">
    <mergeCell ref="D12:E12"/>
    <mergeCell ref="I14:J14"/>
    <mergeCell ref="B28:H28"/>
  </mergeCells>
  <hyperlinks>
    <hyperlink ref="I4" r:id="rId1" xr:uid="{00000000-0004-0000-7B00-000000000000}"/>
  </hyperlinks>
  <pageMargins left="7.874015748031496E-2" right="7.874015748031496E-2" top="0.39370078740157483" bottom="0.27559055118110237" header="0" footer="0"/>
  <pageSetup paperSize="9" scale="62" orientation="portrait" r:id="rId2"/>
  <headerFooter alignWithMargins="0"/>
  <drawing r:id="rId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 codeName="Hoja271">
    <pageSetUpPr fitToPage="1"/>
  </sheetPr>
  <dimension ref="A1:K313"/>
  <sheetViews>
    <sheetView topLeftCell="A10" workbookViewId="0">
      <selection sqref="A1:L42"/>
    </sheetView>
  </sheetViews>
  <sheetFormatPr baseColWidth="10" defaultColWidth="11.42578125" defaultRowHeight="12.75" x14ac:dyDescent="0.2"/>
  <cols>
    <col min="1" max="1" width="1" customWidth="1"/>
    <col min="2" max="2" width="9.140625" customWidth="1"/>
    <col min="3" max="3" width="25.85546875" customWidth="1"/>
    <col min="4" max="4" width="17.28515625" customWidth="1"/>
    <col min="5" max="5" width="13" customWidth="1"/>
    <col min="6" max="6" width="14" customWidth="1"/>
    <col min="7" max="7" width="17.140625" customWidth="1"/>
    <col min="8" max="8" width="15.28515625" customWidth="1"/>
    <col min="9" max="9" width="3.7109375" customWidth="1"/>
    <col min="10" max="10" width="6.7109375" customWidth="1"/>
    <col min="11" max="11" width="8.85546875" customWidth="1"/>
  </cols>
  <sheetData>
    <row r="1" spans="1:11" ht="12.75" customHeight="1" x14ac:dyDescent="0.25">
      <c r="A1" s="1"/>
      <c r="B1" s="1"/>
      <c r="C1" s="1"/>
      <c r="D1" s="1"/>
      <c r="E1" s="1"/>
      <c r="F1" s="1"/>
      <c r="I1" s="2" t="s">
        <v>1052</v>
      </c>
      <c r="J1" s="2"/>
      <c r="K1" s="2"/>
    </row>
    <row r="2" spans="1:11" ht="12.75" customHeight="1" x14ac:dyDescent="0.25">
      <c r="A2" s="1"/>
      <c r="B2" s="1"/>
      <c r="C2" s="1"/>
      <c r="D2" s="1"/>
      <c r="E2" s="1"/>
      <c r="F2" s="1"/>
      <c r="I2" s="1" t="s">
        <v>931</v>
      </c>
      <c r="J2" s="1"/>
      <c r="K2" s="1"/>
    </row>
    <row r="3" spans="1:11" ht="12.75" customHeight="1" x14ac:dyDescent="0.25">
      <c r="A3" s="1"/>
      <c r="B3" s="1"/>
      <c r="C3" s="1"/>
      <c r="D3" s="1"/>
      <c r="E3" s="1"/>
      <c r="F3" s="1"/>
      <c r="I3" s="3" t="s">
        <v>10</v>
      </c>
      <c r="J3" s="1"/>
      <c r="K3" s="1"/>
    </row>
    <row r="4" spans="1:11" ht="12.75" customHeight="1" x14ac:dyDescent="0.25">
      <c r="A4" s="1"/>
      <c r="B4" s="1"/>
      <c r="C4" s="1"/>
      <c r="D4" s="1"/>
      <c r="E4" s="1"/>
      <c r="F4" s="1"/>
      <c r="I4" s="188" t="s">
        <v>1963</v>
      </c>
      <c r="J4" s="1"/>
      <c r="K4" s="1"/>
    </row>
    <row r="5" spans="1:11" ht="12.75" customHeight="1" x14ac:dyDescent="0.25">
      <c r="A5" s="1"/>
      <c r="B5" s="1"/>
      <c r="C5" s="1"/>
      <c r="D5" s="1"/>
      <c r="E5" s="1"/>
      <c r="F5" s="1"/>
      <c r="I5" s="1" t="s">
        <v>685</v>
      </c>
      <c r="J5" s="1"/>
      <c r="K5" s="1"/>
    </row>
    <row r="6" spans="1:11" ht="15" customHeight="1" x14ac:dyDescent="0.25">
      <c r="A6" s="1"/>
      <c r="B6" s="1" t="s">
        <v>0</v>
      </c>
      <c r="D6" s="395" t="s">
        <v>12</v>
      </c>
      <c r="E6" s="396"/>
      <c r="F6" s="396"/>
      <c r="G6" s="396"/>
      <c r="H6" s="1"/>
      <c r="I6" s="1"/>
      <c r="J6" s="1"/>
    </row>
    <row r="7" spans="1:11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</row>
    <row r="8" spans="1:11" ht="15" x14ac:dyDescent="0.25">
      <c r="A8" s="1"/>
      <c r="B8" s="1" t="s">
        <v>1</v>
      </c>
      <c r="C8" s="1"/>
      <c r="D8" s="5" t="s">
        <v>884</v>
      </c>
      <c r="E8" s="60"/>
      <c r="G8" s="1"/>
      <c r="H8" s="1"/>
      <c r="I8" s="1"/>
      <c r="J8" s="1"/>
    </row>
    <row r="9" spans="1:11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5" x14ac:dyDescent="0.25">
      <c r="A10" s="1"/>
      <c r="B10" s="1" t="s">
        <v>2</v>
      </c>
      <c r="C10" s="1"/>
      <c r="D10" s="381" t="s">
        <v>885</v>
      </c>
      <c r="E10" s="374"/>
      <c r="F10" s="374"/>
      <c r="G10" s="382"/>
      <c r="I10" s="1"/>
      <c r="J10" s="1"/>
    </row>
    <row r="11" spans="1:11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5" x14ac:dyDescent="0.25">
      <c r="A12" s="1"/>
      <c r="B12" s="1" t="s">
        <v>3</v>
      </c>
      <c r="C12" s="1"/>
      <c r="D12" s="377" t="s">
        <v>2339</v>
      </c>
      <c r="E12" s="359"/>
      <c r="G12" s="1" t="s">
        <v>0</v>
      </c>
      <c r="H12" s="1"/>
      <c r="I12" s="1"/>
      <c r="J12" s="1"/>
    </row>
    <row r="13" spans="1:11" ht="8.1" customHeight="1" x14ac:dyDescent="0.25">
      <c r="A13" s="1"/>
      <c r="B13" s="1"/>
      <c r="C13" s="1"/>
      <c r="D13" s="1"/>
      <c r="E13" s="1"/>
      <c r="F13" s="1"/>
      <c r="H13" s="1"/>
      <c r="I13" s="1"/>
      <c r="J13" s="1"/>
    </row>
    <row r="14" spans="1:11" ht="15.75" x14ac:dyDescent="0.25">
      <c r="A14" s="1"/>
      <c r="B14" s="1" t="s">
        <v>4</v>
      </c>
      <c r="C14" s="1"/>
      <c r="D14" s="1"/>
      <c r="E14" s="1"/>
      <c r="F14" s="1"/>
      <c r="H14" s="11" t="s">
        <v>20</v>
      </c>
      <c r="I14" s="433">
        <v>240042</v>
      </c>
      <c r="J14" s="382"/>
    </row>
    <row r="15" spans="1:11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ht="15" x14ac:dyDescent="0.25">
      <c r="A16" s="1"/>
      <c r="B16" s="178" t="s">
        <v>374</v>
      </c>
      <c r="C16" s="55" t="s">
        <v>375</v>
      </c>
      <c r="D16" s="56" t="s">
        <v>1961</v>
      </c>
      <c r="E16" s="55" t="s">
        <v>376</v>
      </c>
      <c r="F16" s="198" t="s">
        <v>377</v>
      </c>
      <c r="G16" s="55" t="s">
        <v>718</v>
      </c>
      <c r="H16" s="55" t="s">
        <v>379</v>
      </c>
      <c r="I16" s="55" t="s">
        <v>413</v>
      </c>
      <c r="J16" s="55" t="s">
        <v>383</v>
      </c>
      <c r="K16" s="56" t="s">
        <v>380</v>
      </c>
    </row>
    <row r="17" spans="1:11" ht="15" x14ac:dyDescent="0.25">
      <c r="B17" s="173"/>
      <c r="C17" s="50"/>
      <c r="D17" s="145"/>
      <c r="E17" s="50"/>
      <c r="F17" s="63"/>
      <c r="G17" s="50"/>
      <c r="H17" s="8"/>
      <c r="I17" s="8"/>
      <c r="J17" s="170"/>
      <c r="K17" s="60"/>
    </row>
    <row r="18" spans="1:11" ht="15" x14ac:dyDescent="0.25">
      <c r="A18" s="1"/>
      <c r="B18" s="144">
        <v>1</v>
      </c>
      <c r="C18" s="124" t="s">
        <v>2214</v>
      </c>
      <c r="D18" s="124" t="s">
        <v>2340</v>
      </c>
      <c r="E18" s="124">
        <v>4100100305</v>
      </c>
      <c r="F18" s="125" t="s">
        <v>1904</v>
      </c>
      <c r="G18" s="124" t="s">
        <v>1009</v>
      </c>
      <c r="H18" s="7" t="s">
        <v>2341</v>
      </c>
      <c r="I18" s="8"/>
      <c r="J18" s="82">
        <v>9.6</v>
      </c>
      <c r="K18" s="60">
        <v>16</v>
      </c>
    </row>
    <row r="19" spans="1:11" ht="15.75" customHeight="1" x14ac:dyDescent="0.25">
      <c r="A19" s="1"/>
      <c r="B19" s="124">
        <v>2</v>
      </c>
      <c r="C19" s="124" t="s">
        <v>2214</v>
      </c>
      <c r="D19" s="124" t="s">
        <v>2340</v>
      </c>
      <c r="E19" s="124">
        <v>4100100305</v>
      </c>
      <c r="F19" s="125" t="s">
        <v>1904</v>
      </c>
      <c r="G19" s="124" t="s">
        <v>1009</v>
      </c>
      <c r="H19" s="7" t="s">
        <v>2341</v>
      </c>
      <c r="I19" s="8"/>
      <c r="J19" s="81">
        <v>5.7</v>
      </c>
      <c r="K19" s="60">
        <v>9</v>
      </c>
    </row>
    <row r="20" spans="1:11" ht="15.75" x14ac:dyDescent="0.25">
      <c r="A20" s="1"/>
      <c r="B20" s="356" t="s">
        <v>29</v>
      </c>
      <c r="C20" s="357"/>
      <c r="D20" s="357"/>
      <c r="E20" s="357"/>
      <c r="F20" s="357"/>
      <c r="G20" s="357"/>
      <c r="H20" s="357"/>
      <c r="I20" s="79"/>
      <c r="J20" s="202">
        <f>SUM(J18:J19)</f>
        <v>15.3</v>
      </c>
      <c r="K20" s="73">
        <f>SUM(K18:K19)</f>
        <v>25</v>
      </c>
    </row>
    <row r="21" spans="1:11" ht="15" x14ac:dyDescent="0.25">
      <c r="A21" s="1"/>
      <c r="B21" s="20"/>
      <c r="C21" s="20"/>
      <c r="D21" s="45"/>
      <c r="E21" s="20"/>
      <c r="F21" s="3"/>
      <c r="G21" s="20"/>
      <c r="H21" s="1"/>
      <c r="I21" s="1"/>
      <c r="J21" s="86"/>
    </row>
    <row r="22" spans="1:11" ht="3.75" customHeight="1" x14ac:dyDescent="0.25">
      <c r="A22" s="1"/>
      <c r="B22" s="1"/>
      <c r="C22" s="17"/>
      <c r="D22" s="20"/>
      <c r="E22" s="20"/>
      <c r="F22" s="3"/>
      <c r="G22" s="1"/>
      <c r="H22" s="1"/>
      <c r="I22" s="1"/>
      <c r="J22" s="1"/>
    </row>
    <row r="23" spans="1:11" ht="15" customHeight="1" x14ac:dyDescent="0.25">
      <c r="A23" s="1"/>
      <c r="B23" s="1"/>
      <c r="C23" s="1" t="s">
        <v>49</v>
      </c>
      <c r="D23" s="23"/>
      <c r="E23" s="17">
        <v>15.3</v>
      </c>
      <c r="F23" s="1"/>
      <c r="G23" s="1"/>
      <c r="H23" s="1"/>
      <c r="I23" s="1"/>
      <c r="J23" s="1"/>
    </row>
    <row r="24" spans="1:11" ht="15" x14ac:dyDescent="0.25">
      <c r="A24" s="1"/>
      <c r="B24" s="1"/>
      <c r="C24" s="1" t="s">
        <v>2342</v>
      </c>
      <c r="D24" s="23"/>
      <c r="E24" s="17">
        <v>15.3</v>
      </c>
      <c r="F24" s="1"/>
      <c r="G24" s="1"/>
      <c r="H24" s="1"/>
      <c r="I24" s="1"/>
      <c r="J24" s="1"/>
    </row>
    <row r="25" spans="1:11" ht="15" x14ac:dyDescent="0.25">
      <c r="A25" s="1"/>
      <c r="B25" s="1"/>
      <c r="C25" s="1" t="s">
        <v>2297</v>
      </c>
      <c r="D25" s="3"/>
      <c r="E25" s="17" t="s">
        <v>2355</v>
      </c>
      <c r="F25" s="1"/>
      <c r="G25" s="1"/>
      <c r="H25" s="1"/>
      <c r="I25" s="1"/>
      <c r="J25" s="1"/>
    </row>
    <row r="26" spans="1:11" ht="15" x14ac:dyDescent="0.25">
      <c r="A26" s="1"/>
      <c r="B26" s="1"/>
      <c r="C26" s="1" t="s">
        <v>2354</v>
      </c>
      <c r="D26" s="1"/>
      <c r="E26" s="1"/>
      <c r="F26" s="1"/>
      <c r="G26" s="1"/>
      <c r="H26" s="1"/>
      <c r="I26" s="1"/>
      <c r="J26" s="1"/>
    </row>
    <row r="27" spans="1:11" ht="15" x14ac:dyDescent="0.25">
      <c r="A27" s="1"/>
      <c r="B27" s="1"/>
      <c r="C27" s="1" t="s">
        <v>2346</v>
      </c>
      <c r="D27" s="1"/>
      <c r="E27" s="1"/>
      <c r="F27" s="1"/>
      <c r="G27" s="1"/>
      <c r="H27" s="1"/>
      <c r="I27" s="1"/>
      <c r="J27" s="1"/>
    </row>
    <row r="28" spans="1:11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1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5">
    <mergeCell ref="D6:G6"/>
    <mergeCell ref="D10:G10"/>
    <mergeCell ref="D12:E12"/>
    <mergeCell ref="I14:J14"/>
    <mergeCell ref="B20:H20"/>
  </mergeCells>
  <hyperlinks>
    <hyperlink ref="I4" r:id="rId1" xr:uid="{00000000-0004-0000-7C00-000000000000}"/>
  </hyperlinks>
  <pageMargins left="7.874015748031496E-2" right="7.874015748031496E-2" top="0.11811023622047245" bottom="0.11811023622047245" header="0" footer="0"/>
  <pageSetup paperSize="9" scale="71" orientation="portrait" r:id="rId2"/>
  <headerFooter alignWithMargins="0"/>
  <drawing r:id="rId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 codeName="Hoja272">
    <pageSetUpPr fitToPage="1"/>
  </sheetPr>
  <dimension ref="B1:K342"/>
  <sheetViews>
    <sheetView topLeftCell="A24" zoomScale="106" zoomScaleNormal="106" workbookViewId="0">
      <selection activeCell="C50" sqref="C50:E5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0.42578125" customWidth="1"/>
    <col min="4" max="4" width="17" customWidth="1"/>
    <col min="5" max="5" width="17.42578125" customWidth="1"/>
    <col min="6" max="6" width="13.85546875" customWidth="1"/>
    <col min="7" max="7" width="19.42578125" customWidth="1"/>
    <col min="8" max="8" width="13.5703125" customWidth="1"/>
    <col min="9" max="9" width="25.140625" customWidth="1"/>
    <col min="10" max="10" width="12.140625" customWidth="1"/>
    <col min="11" max="11" width="6.85546875" customWidth="1"/>
  </cols>
  <sheetData>
    <row r="1" spans="2:11" ht="12.75" customHeight="1" x14ac:dyDescent="0.25">
      <c r="B1" s="1"/>
      <c r="C1" s="1"/>
      <c r="D1" s="1"/>
      <c r="E1" s="1"/>
      <c r="F1" s="1"/>
      <c r="I1" s="2" t="s">
        <v>1052</v>
      </c>
      <c r="J1" s="2"/>
      <c r="K1" s="2"/>
    </row>
    <row r="2" spans="2:11" ht="12.75" customHeight="1" x14ac:dyDescent="0.25">
      <c r="B2" s="1"/>
      <c r="C2" s="1"/>
      <c r="D2" s="1"/>
      <c r="E2" s="1"/>
      <c r="F2" s="1"/>
      <c r="I2" s="1" t="s">
        <v>931</v>
      </c>
      <c r="J2" s="1"/>
      <c r="K2" s="1"/>
    </row>
    <row r="3" spans="2:11" ht="12.75" customHeight="1" x14ac:dyDescent="0.25">
      <c r="B3" s="1"/>
      <c r="C3" s="1"/>
      <c r="D3" s="1"/>
      <c r="E3" s="1"/>
      <c r="F3" s="1"/>
      <c r="I3" s="3" t="s">
        <v>10</v>
      </c>
      <c r="J3" s="1"/>
      <c r="K3" s="1"/>
    </row>
    <row r="4" spans="2:11" ht="12.75" customHeight="1" x14ac:dyDescent="0.25">
      <c r="B4" s="1"/>
      <c r="C4" s="1"/>
      <c r="D4" s="1"/>
      <c r="E4" s="1"/>
      <c r="F4" s="1"/>
      <c r="I4" s="188" t="s">
        <v>1963</v>
      </c>
      <c r="J4" s="1"/>
      <c r="K4" s="1"/>
    </row>
    <row r="5" spans="2:11" ht="12.75" customHeight="1" x14ac:dyDescent="0.25">
      <c r="B5" s="1"/>
      <c r="C5" s="1"/>
      <c r="D5" s="1"/>
      <c r="E5" s="1"/>
      <c r="F5" s="1"/>
      <c r="I5" s="1" t="s">
        <v>685</v>
      </c>
      <c r="J5" s="1"/>
      <c r="K5" s="1"/>
    </row>
    <row r="6" spans="2:11" ht="15" customHeight="1" x14ac:dyDescent="0.25">
      <c r="B6" s="1" t="s">
        <v>0</v>
      </c>
      <c r="C6" s="4"/>
      <c r="D6" s="4"/>
      <c r="E6" s="1"/>
      <c r="F6" s="1"/>
      <c r="G6" s="1"/>
      <c r="H6" s="1"/>
      <c r="I6" s="1"/>
      <c r="J6" s="1"/>
    </row>
    <row r="7" spans="2:11" ht="4.5" customHeight="1" x14ac:dyDescent="0.25">
      <c r="B7" s="1"/>
      <c r="C7" s="2"/>
      <c r="D7" s="1"/>
      <c r="E7" s="1"/>
      <c r="F7" s="1"/>
      <c r="G7" s="1"/>
      <c r="H7" s="1"/>
      <c r="I7" s="1"/>
      <c r="J7" s="1"/>
    </row>
    <row r="8" spans="2:11" ht="15" x14ac:dyDescent="0.25">
      <c r="B8" s="1" t="s">
        <v>1</v>
      </c>
      <c r="C8" s="1"/>
      <c r="D8" s="5" t="s">
        <v>17</v>
      </c>
      <c r="E8" s="28"/>
      <c r="G8" s="1"/>
      <c r="H8" s="1"/>
      <c r="I8" s="1"/>
      <c r="J8" s="1"/>
    </row>
    <row r="9" spans="2:11" ht="8.1" customHeight="1" x14ac:dyDescent="0.25">
      <c r="B9" s="1"/>
      <c r="C9" s="1"/>
      <c r="D9" s="1"/>
      <c r="E9" s="1"/>
      <c r="G9" s="1"/>
      <c r="H9" s="1"/>
      <c r="I9" s="1"/>
      <c r="J9" s="1"/>
    </row>
    <row r="10" spans="2:11" ht="15" x14ac:dyDescent="0.25">
      <c r="B10" s="1" t="s">
        <v>2</v>
      </c>
      <c r="C10" s="1"/>
      <c r="D10" s="7" t="s">
        <v>18</v>
      </c>
      <c r="E10" s="7"/>
      <c r="F10" s="8"/>
      <c r="G10" s="6"/>
      <c r="I10" s="1"/>
      <c r="J10" s="1"/>
    </row>
    <row r="11" spans="2:11" ht="8.1" customHeight="1" x14ac:dyDescent="0.25">
      <c r="B11" s="1"/>
      <c r="C11" s="1"/>
      <c r="D11" s="1"/>
      <c r="E11" s="1"/>
      <c r="G11" s="1"/>
      <c r="H11" s="1"/>
      <c r="I11" s="1"/>
      <c r="J11" s="1"/>
    </row>
    <row r="12" spans="2:11" ht="15" x14ac:dyDescent="0.25">
      <c r="B12" s="1" t="s">
        <v>3</v>
      </c>
      <c r="C12" s="1"/>
      <c r="D12" s="377" t="s">
        <v>2288</v>
      </c>
      <c r="E12" s="359"/>
      <c r="G12" s="1" t="s">
        <v>0</v>
      </c>
      <c r="H12" s="1"/>
      <c r="I12" s="1"/>
      <c r="J12" s="1"/>
    </row>
    <row r="13" spans="2:11" ht="8.1" customHeight="1" x14ac:dyDescent="0.25">
      <c r="B13" s="1"/>
      <c r="C13" s="1"/>
      <c r="D13" s="1"/>
      <c r="E13" s="1"/>
      <c r="F13" s="1"/>
      <c r="H13" s="1"/>
      <c r="I13" s="1"/>
      <c r="J13" s="1"/>
    </row>
    <row r="14" spans="2:11" ht="15.75" x14ac:dyDescent="0.25">
      <c r="B14" s="1" t="s">
        <v>4</v>
      </c>
      <c r="C14" s="1"/>
      <c r="D14" s="1"/>
      <c r="E14" s="1"/>
      <c r="F14" s="1"/>
      <c r="H14" s="1"/>
      <c r="I14" s="360" t="s">
        <v>2333</v>
      </c>
      <c r="J14" s="361"/>
      <c r="K14" s="187"/>
    </row>
    <row r="15" spans="2:11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1" ht="15" x14ac:dyDescent="0.25">
      <c r="B16" s="178" t="s">
        <v>374</v>
      </c>
      <c r="C16" s="178" t="s">
        <v>375</v>
      </c>
      <c r="D16" s="56" t="s">
        <v>1961</v>
      </c>
      <c r="E16" s="178" t="s">
        <v>376</v>
      </c>
      <c r="F16" s="197" t="s">
        <v>377</v>
      </c>
      <c r="G16" s="178" t="s">
        <v>718</v>
      </c>
      <c r="H16" s="178" t="s">
        <v>379</v>
      </c>
      <c r="I16" s="178" t="s">
        <v>413</v>
      </c>
      <c r="J16" s="178" t="s">
        <v>383</v>
      </c>
      <c r="K16" s="179" t="s">
        <v>380</v>
      </c>
    </row>
    <row r="17" spans="2:11" ht="15" x14ac:dyDescent="0.25">
      <c r="B17" s="173" t="s">
        <v>22</v>
      </c>
      <c r="C17" s="50"/>
      <c r="D17" s="145"/>
      <c r="E17" s="50"/>
      <c r="F17" s="63"/>
      <c r="G17" s="50"/>
      <c r="H17" s="8"/>
      <c r="I17" s="8"/>
      <c r="J17" s="170">
        <v>10.06</v>
      </c>
      <c r="K17" s="60"/>
    </row>
    <row r="18" spans="2:11" ht="15" customHeight="1" x14ac:dyDescent="0.25">
      <c r="B18" s="144">
        <v>1</v>
      </c>
      <c r="C18" s="124" t="s">
        <v>2289</v>
      </c>
      <c r="D18" s="124" t="s">
        <v>2313</v>
      </c>
      <c r="E18" s="115">
        <v>4100100296</v>
      </c>
      <c r="F18" s="196" t="s">
        <v>2291</v>
      </c>
      <c r="G18" s="115" t="s">
        <v>25</v>
      </c>
      <c r="H18" s="7" t="s">
        <v>387</v>
      </c>
      <c r="I18" s="24"/>
      <c r="J18" s="82">
        <v>10.6</v>
      </c>
      <c r="K18" s="109">
        <v>10</v>
      </c>
    </row>
    <row r="19" spans="2:11" ht="15" customHeight="1" x14ac:dyDescent="0.25">
      <c r="B19" s="144">
        <v>2</v>
      </c>
      <c r="C19" s="124" t="s">
        <v>2289</v>
      </c>
      <c r="D19" s="124" t="s">
        <v>2313</v>
      </c>
      <c r="E19" s="115">
        <v>4100100296</v>
      </c>
      <c r="F19" s="196" t="s">
        <v>2291</v>
      </c>
      <c r="G19" s="115" t="s">
        <v>25</v>
      </c>
      <c r="H19" s="7" t="s">
        <v>387</v>
      </c>
      <c r="I19" s="24"/>
      <c r="J19" s="82">
        <v>10.6</v>
      </c>
      <c r="K19" s="109">
        <v>10</v>
      </c>
    </row>
    <row r="20" spans="2:11" ht="15" customHeight="1" x14ac:dyDescent="0.25">
      <c r="B20" s="144">
        <v>3</v>
      </c>
      <c r="C20" s="124" t="s">
        <v>2289</v>
      </c>
      <c r="D20" s="124" t="s">
        <v>2313</v>
      </c>
      <c r="E20" s="115">
        <v>4100100296</v>
      </c>
      <c r="F20" s="196" t="s">
        <v>2291</v>
      </c>
      <c r="G20" s="115" t="s">
        <v>25</v>
      </c>
      <c r="H20" s="7" t="s">
        <v>387</v>
      </c>
      <c r="I20" s="24"/>
      <c r="J20" s="82">
        <v>10.6</v>
      </c>
      <c r="K20" s="109">
        <v>10</v>
      </c>
    </row>
    <row r="21" spans="2:11" ht="15" customHeight="1" x14ac:dyDescent="0.25">
      <c r="B21" s="144">
        <v>4</v>
      </c>
      <c r="C21" s="124" t="s">
        <v>2289</v>
      </c>
      <c r="D21" s="124" t="s">
        <v>2313</v>
      </c>
      <c r="E21" s="115">
        <v>4100100296</v>
      </c>
      <c r="F21" s="196" t="s">
        <v>2291</v>
      </c>
      <c r="G21" s="115" t="s">
        <v>25</v>
      </c>
      <c r="H21" s="7" t="s">
        <v>387</v>
      </c>
      <c r="I21" s="24"/>
      <c r="J21" s="82">
        <v>10.6</v>
      </c>
      <c r="K21" s="109">
        <v>10</v>
      </c>
    </row>
    <row r="22" spans="2:11" ht="15" customHeight="1" x14ac:dyDescent="0.25">
      <c r="B22" s="144">
        <v>5</v>
      </c>
      <c r="C22" s="160" t="s">
        <v>2289</v>
      </c>
      <c r="D22" s="124" t="s">
        <v>2313</v>
      </c>
      <c r="E22" s="115">
        <v>4100100296</v>
      </c>
      <c r="F22" s="196" t="s">
        <v>2291</v>
      </c>
      <c r="G22" s="115" t="s">
        <v>25</v>
      </c>
      <c r="H22" s="7" t="s">
        <v>387</v>
      </c>
      <c r="I22" s="24"/>
      <c r="J22" s="82">
        <v>9.6</v>
      </c>
      <c r="K22" s="109">
        <v>7</v>
      </c>
    </row>
    <row r="23" spans="2:11" ht="15" customHeight="1" x14ac:dyDescent="0.25">
      <c r="B23" s="76"/>
      <c r="C23" s="160" t="s">
        <v>2289</v>
      </c>
      <c r="D23" s="124" t="s">
        <v>2313</v>
      </c>
      <c r="E23" s="115">
        <v>4100100297</v>
      </c>
      <c r="F23" s="196" t="s">
        <v>2291</v>
      </c>
      <c r="G23" s="115" t="s">
        <v>25</v>
      </c>
      <c r="H23" s="7" t="s">
        <v>387</v>
      </c>
      <c r="I23" s="24"/>
      <c r="J23" s="84"/>
      <c r="K23" s="109">
        <v>1</v>
      </c>
    </row>
    <row r="24" spans="2:11" ht="15" customHeight="1" x14ac:dyDescent="0.25">
      <c r="B24" s="40">
        <v>6</v>
      </c>
      <c r="C24" s="160" t="s">
        <v>2289</v>
      </c>
      <c r="D24" s="124" t="s">
        <v>2313</v>
      </c>
      <c r="E24" s="115">
        <v>4100100298</v>
      </c>
      <c r="F24" s="196" t="s">
        <v>2291</v>
      </c>
      <c r="G24" s="115" t="s">
        <v>2314</v>
      </c>
      <c r="H24" s="7" t="s">
        <v>387</v>
      </c>
      <c r="I24" s="24"/>
      <c r="J24" s="83">
        <v>10.6</v>
      </c>
      <c r="K24" s="109">
        <v>11</v>
      </c>
    </row>
    <row r="25" spans="2:11" ht="15" customHeight="1" x14ac:dyDescent="0.25">
      <c r="B25" s="144">
        <v>7</v>
      </c>
      <c r="C25" s="124" t="s">
        <v>2289</v>
      </c>
      <c r="D25" s="124" t="s">
        <v>2313</v>
      </c>
      <c r="E25" s="115">
        <v>4100100296</v>
      </c>
      <c r="F25" s="196" t="s">
        <v>2291</v>
      </c>
      <c r="G25" s="115" t="s">
        <v>25</v>
      </c>
      <c r="H25" s="7" t="s">
        <v>2292</v>
      </c>
      <c r="I25" s="24"/>
      <c r="J25" s="82">
        <v>10.6</v>
      </c>
      <c r="K25" s="109">
        <v>10</v>
      </c>
    </row>
    <row r="26" spans="2:11" ht="15" customHeight="1" x14ac:dyDescent="0.25">
      <c r="B26" s="144">
        <v>8</v>
      </c>
      <c r="C26" s="124" t="s">
        <v>2289</v>
      </c>
      <c r="D26" s="124" t="s">
        <v>2313</v>
      </c>
      <c r="E26" s="115">
        <v>4100100296</v>
      </c>
      <c r="F26" s="196" t="s">
        <v>2291</v>
      </c>
      <c r="G26" s="115" t="s">
        <v>25</v>
      </c>
      <c r="H26" s="7" t="s">
        <v>2292</v>
      </c>
      <c r="I26" s="24"/>
      <c r="J26" s="82">
        <v>10.6</v>
      </c>
      <c r="K26" s="109">
        <v>10</v>
      </c>
    </row>
    <row r="27" spans="2:11" ht="15" customHeight="1" x14ac:dyDescent="0.25">
      <c r="B27" s="144">
        <v>9</v>
      </c>
      <c r="C27" s="160" t="s">
        <v>2289</v>
      </c>
      <c r="D27" s="124" t="s">
        <v>2313</v>
      </c>
      <c r="E27" s="115">
        <v>4100100296</v>
      </c>
      <c r="F27" s="196" t="s">
        <v>2291</v>
      </c>
      <c r="G27" s="115" t="s">
        <v>25</v>
      </c>
      <c r="H27" s="7" t="s">
        <v>2292</v>
      </c>
      <c r="I27" s="24"/>
      <c r="J27" s="82">
        <v>10.6</v>
      </c>
      <c r="K27" s="109">
        <v>8</v>
      </c>
    </row>
    <row r="28" spans="2:11" ht="15" customHeight="1" x14ac:dyDescent="0.25">
      <c r="B28" s="76"/>
      <c r="C28" s="160" t="s">
        <v>2289</v>
      </c>
      <c r="D28" s="124" t="s">
        <v>2313</v>
      </c>
      <c r="E28" s="115">
        <v>4100100298</v>
      </c>
      <c r="F28" s="196" t="s">
        <v>2291</v>
      </c>
      <c r="G28" s="115" t="s">
        <v>2314</v>
      </c>
      <c r="H28" s="7" t="s">
        <v>2292</v>
      </c>
      <c r="I28" s="24"/>
      <c r="J28" s="84"/>
      <c r="K28" s="109">
        <v>2</v>
      </c>
    </row>
    <row r="29" spans="2:11" ht="15" customHeight="1" x14ac:dyDescent="0.25">
      <c r="B29" s="124">
        <v>10</v>
      </c>
      <c r="C29" s="160" t="s">
        <v>2289</v>
      </c>
      <c r="D29" s="124" t="s">
        <v>2313</v>
      </c>
      <c r="E29" s="115">
        <v>4100100298</v>
      </c>
      <c r="F29" s="196" t="s">
        <v>2291</v>
      </c>
      <c r="G29" s="115" t="s">
        <v>2314</v>
      </c>
      <c r="H29" s="7" t="s">
        <v>2292</v>
      </c>
      <c r="I29" s="24"/>
      <c r="J29" s="83">
        <v>10.6</v>
      </c>
      <c r="K29" s="109">
        <v>10</v>
      </c>
    </row>
    <row r="30" spans="2:11" ht="15" customHeight="1" x14ac:dyDescent="0.25">
      <c r="B30" s="124">
        <v>11</v>
      </c>
      <c r="C30" s="160" t="s">
        <v>2293</v>
      </c>
      <c r="D30" s="124" t="s">
        <v>2313</v>
      </c>
      <c r="E30" s="115">
        <v>4100100299</v>
      </c>
      <c r="F30" s="196" t="s">
        <v>2303</v>
      </c>
      <c r="G30" s="115" t="s">
        <v>25</v>
      </c>
      <c r="H30" s="7" t="s">
        <v>387</v>
      </c>
      <c r="I30" s="24"/>
      <c r="J30" s="82">
        <v>9.6</v>
      </c>
      <c r="K30" s="109">
        <v>15</v>
      </c>
    </row>
    <row r="31" spans="2:11" ht="15" customHeight="1" x14ac:dyDescent="0.25">
      <c r="B31" s="124">
        <v>12</v>
      </c>
      <c r="C31" s="160" t="s">
        <v>2293</v>
      </c>
      <c r="D31" s="124" t="s">
        <v>2313</v>
      </c>
      <c r="E31" s="115">
        <v>4100100299</v>
      </c>
      <c r="F31" s="196" t="s">
        <v>2303</v>
      </c>
      <c r="G31" s="115" t="s">
        <v>25</v>
      </c>
      <c r="H31" s="7" t="s">
        <v>387</v>
      </c>
      <c r="I31" s="24"/>
      <c r="J31" s="82">
        <v>9.6</v>
      </c>
      <c r="K31" s="109">
        <v>15</v>
      </c>
    </row>
    <row r="32" spans="2:11" ht="15" customHeight="1" x14ac:dyDescent="0.25">
      <c r="B32" s="173" t="s">
        <v>2315</v>
      </c>
      <c r="C32" s="160"/>
      <c r="D32" s="124"/>
      <c r="E32" s="115"/>
      <c r="F32" s="196"/>
      <c r="G32" s="115"/>
      <c r="H32" s="7"/>
      <c r="I32" s="24"/>
      <c r="J32" s="203">
        <v>7.52</v>
      </c>
      <c r="K32" s="109"/>
    </row>
    <row r="33" spans="2:11" ht="15" customHeight="1" x14ac:dyDescent="0.25">
      <c r="B33" s="124">
        <v>13</v>
      </c>
      <c r="C33" s="160" t="s">
        <v>2293</v>
      </c>
      <c r="D33" s="124" t="s">
        <v>2313</v>
      </c>
      <c r="E33" s="115">
        <v>4100100300</v>
      </c>
      <c r="F33" s="196" t="s">
        <v>2303</v>
      </c>
      <c r="G33" s="115" t="s">
        <v>2314</v>
      </c>
      <c r="H33" s="7" t="s">
        <v>387</v>
      </c>
      <c r="I33" s="24"/>
      <c r="J33" s="82">
        <v>8.1999999999999993</v>
      </c>
      <c r="K33" s="109">
        <v>12</v>
      </c>
    </row>
    <row r="34" spans="2:11" ht="15" customHeight="1" x14ac:dyDescent="0.25">
      <c r="B34" s="124">
        <v>14</v>
      </c>
      <c r="C34" s="160" t="s">
        <v>2293</v>
      </c>
      <c r="D34" s="124" t="s">
        <v>2313</v>
      </c>
      <c r="E34" s="115">
        <v>4100100299</v>
      </c>
      <c r="F34" s="196" t="s">
        <v>2303</v>
      </c>
      <c r="G34" s="115" t="s">
        <v>25</v>
      </c>
      <c r="H34" s="7" t="s">
        <v>2292</v>
      </c>
      <c r="I34" s="24"/>
      <c r="J34" s="82">
        <v>9.6</v>
      </c>
      <c r="K34" s="109">
        <v>15</v>
      </c>
    </row>
    <row r="35" spans="2:11" ht="15" customHeight="1" x14ac:dyDescent="0.25">
      <c r="B35" s="199">
        <v>15</v>
      </c>
      <c r="C35" s="160" t="s">
        <v>2293</v>
      </c>
      <c r="D35" s="124" t="s">
        <v>2313</v>
      </c>
      <c r="E35" s="115">
        <v>4100100299</v>
      </c>
      <c r="F35" s="196" t="s">
        <v>2303</v>
      </c>
      <c r="G35" s="115" t="s">
        <v>25</v>
      </c>
      <c r="H35" s="7" t="s">
        <v>2292</v>
      </c>
      <c r="I35" s="24"/>
      <c r="J35" s="82">
        <v>9.6</v>
      </c>
      <c r="K35" s="109">
        <v>15</v>
      </c>
    </row>
    <row r="36" spans="2:11" ht="15" customHeight="1" x14ac:dyDescent="0.25">
      <c r="B36" s="199">
        <v>16</v>
      </c>
      <c r="C36" s="160" t="s">
        <v>2293</v>
      </c>
      <c r="D36" s="124" t="s">
        <v>2313</v>
      </c>
      <c r="E36" s="115">
        <v>4100100299</v>
      </c>
      <c r="F36" s="196" t="s">
        <v>2303</v>
      </c>
      <c r="G36" s="115" t="s">
        <v>25</v>
      </c>
      <c r="H36" s="7" t="s">
        <v>2292</v>
      </c>
      <c r="I36" s="24"/>
      <c r="J36" s="82">
        <v>8.1999999999999993</v>
      </c>
      <c r="K36" s="109">
        <v>6</v>
      </c>
    </row>
    <row r="37" spans="2:11" ht="15" customHeight="1" x14ac:dyDescent="0.25">
      <c r="B37" s="115"/>
      <c r="C37" s="160" t="s">
        <v>2293</v>
      </c>
      <c r="D37" s="124" t="s">
        <v>2313</v>
      </c>
      <c r="E37" s="115">
        <v>4100100299</v>
      </c>
      <c r="F37" s="196" t="s">
        <v>2303</v>
      </c>
      <c r="G37" s="115" t="s">
        <v>25</v>
      </c>
      <c r="H37" s="7" t="s">
        <v>387</v>
      </c>
      <c r="I37" s="24"/>
      <c r="J37" s="84"/>
      <c r="K37" s="109">
        <v>6</v>
      </c>
    </row>
    <row r="38" spans="2:11" ht="15" customHeight="1" x14ac:dyDescent="0.25">
      <c r="B38" s="115">
        <v>17</v>
      </c>
      <c r="C38" s="160" t="s">
        <v>2293</v>
      </c>
      <c r="D38" s="124" t="s">
        <v>2313</v>
      </c>
      <c r="E38" s="115">
        <v>4100100300</v>
      </c>
      <c r="F38" s="196" t="s">
        <v>2303</v>
      </c>
      <c r="G38" s="115" t="s">
        <v>2314</v>
      </c>
      <c r="H38" s="7" t="s">
        <v>2292</v>
      </c>
      <c r="I38" s="24"/>
      <c r="J38" s="81">
        <v>8.1999999999999993</v>
      </c>
      <c r="K38" s="109">
        <v>12</v>
      </c>
    </row>
    <row r="39" spans="2:11" ht="15" customHeight="1" x14ac:dyDescent="0.25">
      <c r="B39" s="124">
        <v>18</v>
      </c>
      <c r="C39" s="160" t="s">
        <v>2293</v>
      </c>
      <c r="D39" s="124" t="s">
        <v>2313</v>
      </c>
      <c r="E39" s="115">
        <v>4100100299</v>
      </c>
      <c r="F39" s="196" t="s">
        <v>2303</v>
      </c>
      <c r="G39" s="115" t="s">
        <v>25</v>
      </c>
      <c r="H39" s="27" t="s">
        <v>530</v>
      </c>
      <c r="I39" s="24"/>
      <c r="J39" s="84">
        <v>9.6</v>
      </c>
      <c r="K39" s="109">
        <v>14</v>
      </c>
    </row>
    <row r="40" spans="2:11" ht="15" customHeight="1" x14ac:dyDescent="0.25">
      <c r="B40" s="199">
        <v>19</v>
      </c>
      <c r="C40" s="160" t="s">
        <v>2293</v>
      </c>
      <c r="D40" s="124" t="s">
        <v>2313</v>
      </c>
      <c r="E40" s="115">
        <v>4100100299</v>
      </c>
      <c r="F40" s="196" t="s">
        <v>2303</v>
      </c>
      <c r="G40" s="115" t="s">
        <v>25</v>
      </c>
      <c r="H40" s="27" t="s">
        <v>530</v>
      </c>
      <c r="I40" s="24"/>
      <c r="J40" s="83">
        <v>9.6</v>
      </c>
      <c r="K40" s="109">
        <v>14</v>
      </c>
    </row>
    <row r="41" spans="2:11" ht="15" customHeight="1" x14ac:dyDescent="0.25">
      <c r="B41" s="199">
        <v>20</v>
      </c>
      <c r="C41" s="160" t="s">
        <v>2293</v>
      </c>
      <c r="D41" s="124" t="s">
        <v>2313</v>
      </c>
      <c r="E41" s="115">
        <v>4100100300</v>
      </c>
      <c r="F41" s="196" t="s">
        <v>2303</v>
      </c>
      <c r="G41" s="115" t="s">
        <v>2314</v>
      </c>
      <c r="H41" s="27" t="s">
        <v>530</v>
      </c>
      <c r="I41" s="24"/>
      <c r="J41" s="82">
        <v>11</v>
      </c>
      <c r="K41" s="109">
        <v>10</v>
      </c>
    </row>
    <row r="42" spans="2:11" ht="15" customHeight="1" x14ac:dyDescent="0.25">
      <c r="B42" s="18"/>
      <c r="C42" s="160" t="s">
        <v>2294</v>
      </c>
      <c r="D42" s="124" t="s">
        <v>2313</v>
      </c>
      <c r="E42" s="115">
        <v>4100100301</v>
      </c>
      <c r="F42" s="125" t="s">
        <v>2295</v>
      </c>
      <c r="G42" s="115" t="s">
        <v>25</v>
      </c>
      <c r="H42" s="7" t="s">
        <v>387</v>
      </c>
      <c r="I42" s="24" t="s">
        <v>2316</v>
      </c>
      <c r="J42" s="83"/>
      <c r="K42" s="109">
        <v>26</v>
      </c>
    </row>
    <row r="43" spans="2:11" ht="15" customHeight="1" x14ac:dyDescent="0.25">
      <c r="B43" s="199">
        <v>21</v>
      </c>
      <c r="C43" s="160" t="s">
        <v>2294</v>
      </c>
      <c r="D43" s="124" t="s">
        <v>2313</v>
      </c>
      <c r="E43" s="115">
        <v>4100100301</v>
      </c>
      <c r="F43" s="125" t="s">
        <v>2295</v>
      </c>
      <c r="G43" s="115" t="s">
        <v>25</v>
      </c>
      <c r="H43" s="7" t="s">
        <v>387</v>
      </c>
      <c r="I43" s="24" t="s">
        <v>2322</v>
      </c>
      <c r="J43" s="82">
        <v>13.7</v>
      </c>
      <c r="K43" s="109">
        <v>13</v>
      </c>
    </row>
    <row r="44" spans="2:11" ht="15" customHeight="1" x14ac:dyDescent="0.25">
      <c r="B44" s="115"/>
      <c r="C44" s="160" t="s">
        <v>2294</v>
      </c>
      <c r="D44" s="124" t="s">
        <v>2313</v>
      </c>
      <c r="E44" s="115">
        <v>4100100301</v>
      </c>
      <c r="F44" s="125" t="s">
        <v>2295</v>
      </c>
      <c r="G44" s="115" t="s">
        <v>25</v>
      </c>
      <c r="H44" s="27" t="s">
        <v>2296</v>
      </c>
      <c r="I44" s="24" t="s">
        <v>2325</v>
      </c>
      <c r="J44" s="84"/>
      <c r="K44" s="109">
        <v>55</v>
      </c>
    </row>
    <row r="45" spans="2:11" ht="15" x14ac:dyDescent="0.25">
      <c r="B45" s="20"/>
      <c r="C45" s="168"/>
      <c r="D45" s="41"/>
      <c r="E45" s="41"/>
      <c r="F45" s="41"/>
      <c r="G45" s="20"/>
      <c r="H45" s="1"/>
      <c r="I45" s="1"/>
      <c r="J45" s="169"/>
    </row>
    <row r="46" spans="2:11" ht="15.75" x14ac:dyDescent="0.25">
      <c r="B46" s="356" t="s">
        <v>29</v>
      </c>
      <c r="C46" s="357"/>
      <c r="D46" s="357"/>
      <c r="E46" s="357"/>
      <c r="F46" s="357"/>
      <c r="G46" s="357"/>
      <c r="H46" s="357"/>
      <c r="I46" s="79"/>
      <c r="J46" s="202">
        <f>SUM(J18:J44)</f>
        <v>219.4199999999999</v>
      </c>
      <c r="K46" s="73">
        <f>SUM(K18:K44)</f>
        <v>327</v>
      </c>
    </row>
    <row r="47" spans="2:11" ht="15" x14ac:dyDescent="0.25">
      <c r="B47" s="20"/>
      <c r="C47" s="20"/>
      <c r="D47" s="45"/>
      <c r="E47" s="20"/>
      <c r="F47" s="3"/>
      <c r="G47" s="20"/>
      <c r="H47" s="1"/>
      <c r="I47" s="1"/>
      <c r="J47" s="86"/>
    </row>
    <row r="48" spans="2:11" ht="15" customHeight="1" x14ac:dyDescent="0.25">
      <c r="B48" s="1"/>
      <c r="C48" s="1" t="s">
        <v>49</v>
      </c>
      <c r="D48" s="1"/>
      <c r="E48" s="1" t="s">
        <v>2323</v>
      </c>
      <c r="F48" s="1"/>
      <c r="G48" s="1"/>
      <c r="H48" s="1"/>
      <c r="I48" s="1"/>
      <c r="J48" s="1"/>
    </row>
    <row r="49" spans="2:10" ht="15" x14ac:dyDescent="0.25">
      <c r="B49" s="1"/>
      <c r="C49" s="1" t="s">
        <v>2338</v>
      </c>
      <c r="D49" s="23"/>
      <c r="E49" s="1" t="s">
        <v>2324</v>
      </c>
      <c r="F49" s="1"/>
      <c r="G49" s="1"/>
      <c r="H49" s="1"/>
      <c r="I49" s="1"/>
      <c r="J49" s="1"/>
    </row>
    <row r="50" spans="2:10" ht="15" x14ac:dyDescent="0.25">
      <c r="B50" s="1"/>
      <c r="C50" s="1" t="s">
        <v>2297</v>
      </c>
      <c r="D50" s="3"/>
      <c r="E50" s="1" t="s">
        <v>2329</v>
      </c>
      <c r="F50" s="1"/>
      <c r="G50" s="1"/>
      <c r="H50" s="1"/>
      <c r="I50" s="1"/>
      <c r="J50" s="1"/>
    </row>
    <row r="51" spans="2:10" ht="15" x14ac:dyDescent="0.25">
      <c r="B51" s="1"/>
      <c r="C51" s="1" t="s">
        <v>2317</v>
      </c>
      <c r="D51" s="23"/>
      <c r="E51" s="1"/>
      <c r="F51" s="1"/>
      <c r="G51" s="1"/>
      <c r="H51" s="1"/>
      <c r="I51" s="1"/>
      <c r="J51" s="1"/>
    </row>
    <row r="52" spans="2:10" ht="15" x14ac:dyDescent="0.25">
      <c r="B52" s="1"/>
      <c r="C52" s="1" t="s">
        <v>2318</v>
      </c>
      <c r="D52" s="1"/>
      <c r="E52" s="1" t="s">
        <v>2334</v>
      </c>
      <c r="F52" s="1"/>
      <c r="G52" s="1"/>
      <c r="H52" s="1"/>
      <c r="I52" s="1"/>
      <c r="J52" s="1"/>
    </row>
    <row r="53" spans="2:10" ht="15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0" ht="15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0" ht="15" x14ac:dyDescent="0.25">
      <c r="B55" s="1"/>
      <c r="C55" s="1"/>
      <c r="D55" s="1"/>
      <c r="E55" s="1"/>
      <c r="F55" s="1"/>
      <c r="G55" s="1"/>
      <c r="H55" s="1"/>
      <c r="I55" s="1"/>
      <c r="J55" s="1"/>
    </row>
    <row r="56" spans="2:10" ht="15" x14ac:dyDescent="0.25">
      <c r="B56" s="1"/>
      <c r="C56" s="1"/>
      <c r="D56" s="1"/>
      <c r="E56" s="1"/>
      <c r="F56" s="1"/>
      <c r="G56" s="1"/>
      <c r="H56" s="1"/>
      <c r="I56" s="1"/>
      <c r="J56" s="1"/>
    </row>
    <row r="57" spans="2:10" ht="15" x14ac:dyDescent="0.25">
      <c r="B57" s="1"/>
      <c r="C57" s="1"/>
      <c r="D57" s="1"/>
      <c r="E57" s="1"/>
      <c r="F57" s="1"/>
      <c r="G57" s="1"/>
      <c r="H57" s="1"/>
      <c r="I57" s="1"/>
      <c r="J57" s="1"/>
    </row>
    <row r="58" spans="2:10" ht="15" x14ac:dyDescent="0.25">
      <c r="B58" s="1"/>
      <c r="C58" s="1"/>
      <c r="D58" s="1"/>
      <c r="E58" s="1"/>
      <c r="F58" s="1"/>
      <c r="G58" s="1"/>
      <c r="H58" s="1"/>
      <c r="I58" s="1"/>
      <c r="J58" s="1"/>
    </row>
    <row r="59" spans="2:10" ht="15" x14ac:dyDescent="0.25">
      <c r="B59" s="1"/>
      <c r="C59" s="1"/>
      <c r="D59" s="1"/>
      <c r="E59" s="1"/>
      <c r="F59" s="1"/>
      <c r="G59" s="1"/>
      <c r="H59" s="1"/>
      <c r="I59" s="1"/>
      <c r="J59" s="1"/>
    </row>
    <row r="60" spans="2:10" ht="15" x14ac:dyDescent="0.25">
      <c r="B60" s="1"/>
      <c r="C60" s="1"/>
      <c r="D60" s="1"/>
      <c r="E60" s="1"/>
      <c r="F60" s="1"/>
      <c r="G60" s="1"/>
      <c r="H60" s="1"/>
      <c r="I60" s="1"/>
      <c r="J60" s="1"/>
    </row>
    <row r="61" spans="2:10" ht="15" x14ac:dyDescent="0.25">
      <c r="B61" s="1"/>
      <c r="C61" s="1"/>
      <c r="D61" s="1"/>
      <c r="E61" s="1"/>
      <c r="F61" s="1"/>
      <c r="G61" s="1"/>
      <c r="H61" s="1"/>
      <c r="I61" s="1"/>
      <c r="J61" s="1"/>
    </row>
    <row r="62" spans="2:10" ht="15" x14ac:dyDescent="0.25">
      <c r="B62" s="1"/>
      <c r="C62" s="1"/>
      <c r="D62" s="1"/>
      <c r="E62" s="1"/>
      <c r="F62" s="1"/>
      <c r="G62" s="1"/>
      <c r="H62" s="1"/>
      <c r="I62" s="1"/>
      <c r="J62" s="1"/>
    </row>
    <row r="63" spans="2:10" ht="15" x14ac:dyDescent="0.25">
      <c r="B63" s="1"/>
      <c r="C63" s="1"/>
      <c r="D63" s="1"/>
      <c r="E63" s="1"/>
      <c r="F63" s="1"/>
      <c r="G63" s="1"/>
      <c r="H63" s="1"/>
      <c r="I63" s="1"/>
      <c r="J63" s="1"/>
    </row>
    <row r="64" spans="2:10" ht="15" x14ac:dyDescent="0.25">
      <c r="B64" s="1"/>
      <c r="C64" s="1"/>
      <c r="D64" s="1"/>
      <c r="E64" s="1"/>
      <c r="F64" s="1"/>
      <c r="G64" s="1"/>
      <c r="H64" s="1"/>
      <c r="I64" s="1"/>
      <c r="J64" s="1"/>
    </row>
    <row r="65" spans="2:10" ht="15" x14ac:dyDescent="0.25">
      <c r="B65" s="1"/>
      <c r="C65" s="1"/>
      <c r="D65" s="1"/>
      <c r="E65" s="1"/>
      <c r="F65" s="1"/>
      <c r="G65" s="1"/>
      <c r="H65" s="1"/>
      <c r="I65" s="1"/>
      <c r="J65" s="1"/>
    </row>
    <row r="66" spans="2:10" ht="15" x14ac:dyDescent="0.25">
      <c r="B66" s="1"/>
      <c r="C66" s="1"/>
      <c r="D66" s="1"/>
      <c r="E66" s="1"/>
      <c r="F66" s="1"/>
      <c r="G66" s="1"/>
      <c r="H66" s="1"/>
      <c r="I66" s="1"/>
      <c r="J66" s="1"/>
    </row>
    <row r="67" spans="2:10" ht="15" x14ac:dyDescent="0.25">
      <c r="B67" s="1"/>
      <c r="C67" s="1"/>
      <c r="D67" s="1"/>
      <c r="E67" s="1"/>
      <c r="F67" s="1"/>
      <c r="G67" s="1"/>
      <c r="H67" s="1"/>
      <c r="I67" s="1"/>
      <c r="J67" s="1"/>
    </row>
    <row r="68" spans="2:10" ht="15" x14ac:dyDescent="0.25">
      <c r="B68" s="1"/>
      <c r="C68" s="1"/>
      <c r="D68" s="1"/>
      <c r="E68" s="1"/>
      <c r="F68" s="1"/>
      <c r="G68" s="1"/>
      <c r="H68" s="1"/>
      <c r="I68" s="1"/>
      <c r="J68" s="1"/>
    </row>
    <row r="69" spans="2:10" ht="15" x14ac:dyDescent="0.25">
      <c r="B69" s="1"/>
      <c r="C69" s="1"/>
      <c r="D69" s="1"/>
      <c r="E69" s="1"/>
      <c r="F69" s="1"/>
      <c r="G69" s="1"/>
      <c r="H69" s="1"/>
      <c r="I69" s="1"/>
      <c r="J69" s="1"/>
    </row>
    <row r="70" spans="2:10" ht="15" x14ac:dyDescent="0.25">
      <c r="B70" s="1"/>
      <c r="C70" s="1"/>
      <c r="D70" s="1"/>
      <c r="E70" s="1"/>
      <c r="F70" s="1"/>
      <c r="G70" s="1"/>
      <c r="H70" s="1"/>
      <c r="I70" s="1"/>
      <c r="J70" s="1"/>
    </row>
    <row r="71" spans="2:10" ht="15" x14ac:dyDescent="0.25">
      <c r="B71" s="1"/>
      <c r="C71" s="1"/>
      <c r="D71" s="1"/>
      <c r="E71" s="1"/>
      <c r="F71" s="1"/>
      <c r="G71" s="1"/>
      <c r="H71" s="1"/>
      <c r="I71" s="1"/>
      <c r="J71" s="1"/>
    </row>
    <row r="72" spans="2:10" ht="15" x14ac:dyDescent="0.25">
      <c r="B72" s="1"/>
      <c r="C72" s="1"/>
      <c r="D72" s="1"/>
      <c r="E72" s="1"/>
      <c r="F72" s="1"/>
      <c r="G72" s="1"/>
      <c r="H72" s="1"/>
      <c r="I72" s="1"/>
      <c r="J72" s="1"/>
    </row>
    <row r="73" spans="2:10" ht="15" x14ac:dyDescent="0.25">
      <c r="B73" s="1"/>
      <c r="C73" s="1"/>
      <c r="D73" s="1"/>
      <c r="E73" s="1"/>
      <c r="F73" s="1"/>
      <c r="G73" s="1"/>
      <c r="H73" s="1"/>
      <c r="I73" s="1"/>
      <c r="J73" s="1"/>
    </row>
    <row r="74" spans="2:10" ht="15" x14ac:dyDescent="0.25">
      <c r="B74" s="1"/>
      <c r="C74" s="1"/>
      <c r="D74" s="1"/>
      <c r="E74" s="1"/>
      <c r="F74" s="1"/>
      <c r="G74" s="1"/>
      <c r="H74" s="1"/>
      <c r="I74" s="1"/>
      <c r="J74" s="1"/>
    </row>
    <row r="75" spans="2:10" ht="15" x14ac:dyDescent="0.25">
      <c r="B75" s="1"/>
      <c r="C75" s="1"/>
      <c r="D75" s="1"/>
      <c r="E75" s="1"/>
      <c r="F75" s="1"/>
      <c r="G75" s="1"/>
      <c r="H75" s="1"/>
      <c r="I75" s="1"/>
      <c r="J75" s="1"/>
    </row>
    <row r="76" spans="2:10" ht="15" x14ac:dyDescent="0.25">
      <c r="B76" s="1"/>
      <c r="C76" s="1"/>
      <c r="D76" s="1"/>
      <c r="E76" s="1"/>
      <c r="F76" s="1"/>
      <c r="G76" s="1"/>
      <c r="H76" s="1"/>
      <c r="I76" s="1"/>
      <c r="J76" s="1"/>
    </row>
    <row r="77" spans="2:10" ht="15" x14ac:dyDescent="0.25">
      <c r="B77" s="1"/>
      <c r="C77" s="1"/>
      <c r="D77" s="1"/>
      <c r="E77" s="1"/>
      <c r="F77" s="1"/>
      <c r="G77" s="1"/>
      <c r="H77" s="1"/>
      <c r="I77" s="1"/>
      <c r="J77" s="1"/>
    </row>
    <row r="78" spans="2:10" ht="15" x14ac:dyDescent="0.25">
      <c r="B78" s="1"/>
      <c r="C78" s="1"/>
      <c r="D78" s="1"/>
      <c r="E78" s="1"/>
      <c r="F78" s="1"/>
      <c r="G78" s="1"/>
      <c r="H78" s="1"/>
      <c r="I78" s="1"/>
      <c r="J78" s="1"/>
    </row>
    <row r="79" spans="2:10" ht="15" x14ac:dyDescent="0.25">
      <c r="B79" s="1"/>
      <c r="C79" s="1"/>
      <c r="D79" s="1"/>
      <c r="E79" s="1"/>
      <c r="F79" s="1"/>
      <c r="G79" s="1"/>
      <c r="H79" s="1"/>
      <c r="I79" s="1"/>
      <c r="J79" s="1"/>
    </row>
    <row r="80" spans="2:10" ht="15" x14ac:dyDescent="0.25">
      <c r="B80" s="1"/>
      <c r="C80" s="1"/>
      <c r="D80" s="1"/>
      <c r="E80" s="1"/>
      <c r="F80" s="1"/>
      <c r="G80" s="1"/>
      <c r="H80" s="1"/>
      <c r="I80" s="1"/>
      <c r="J80" s="1"/>
    </row>
    <row r="81" spans="2:10" ht="15" x14ac:dyDescent="0.25">
      <c r="B81" s="1"/>
      <c r="C81" s="1"/>
      <c r="D81" s="1"/>
      <c r="E81" s="1"/>
      <c r="F81" s="1"/>
      <c r="G81" s="1"/>
      <c r="H81" s="1"/>
      <c r="I81" s="1"/>
      <c r="J81" s="1"/>
    </row>
    <row r="82" spans="2:10" ht="15" x14ac:dyDescent="0.25">
      <c r="B82" s="1"/>
      <c r="C82" s="1"/>
      <c r="D82" s="1"/>
      <c r="E82" s="1"/>
      <c r="F82" s="1"/>
      <c r="G82" s="1"/>
      <c r="H82" s="1"/>
      <c r="I82" s="1"/>
      <c r="J82" s="1"/>
    </row>
    <row r="326" ht="8.25" customHeight="1" x14ac:dyDescent="0.2"/>
    <row r="328" ht="8.25" customHeight="1" x14ac:dyDescent="0.2"/>
    <row r="330" ht="9" customHeight="1" x14ac:dyDescent="0.2"/>
    <row r="332" ht="7.5" customHeight="1" x14ac:dyDescent="0.2"/>
    <row r="334" ht="6.75" customHeight="1" x14ac:dyDescent="0.2"/>
    <row r="336" ht="7.5" customHeight="1" x14ac:dyDescent="0.2"/>
    <row r="338" ht="9" customHeight="1" x14ac:dyDescent="0.2"/>
    <row r="340" ht="7.5" customHeight="1" x14ac:dyDescent="0.2"/>
    <row r="342" ht="8.25" customHeight="1" x14ac:dyDescent="0.2"/>
  </sheetData>
  <mergeCells count="3">
    <mergeCell ref="B46:H46"/>
    <mergeCell ref="D12:E12"/>
    <mergeCell ref="I14:J14"/>
  </mergeCells>
  <hyperlinks>
    <hyperlink ref="I4" r:id="rId1" xr:uid="{00000000-0004-0000-7D00-000000000000}"/>
  </hyperlinks>
  <pageMargins left="7.874015748031496E-2" right="7.874015748031496E-2" top="0.39370078740157483" bottom="0.27559055118110237" header="0" footer="0"/>
  <pageSetup paperSize="9" scale="61" orientation="portrait" r:id="rId2"/>
  <headerFooter alignWithMargins="0"/>
  <drawing r:id="rId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 codeName="Hoja273">
    <pageSetUpPr fitToPage="1"/>
  </sheetPr>
  <dimension ref="B1:K336"/>
  <sheetViews>
    <sheetView topLeftCell="A25" workbookViewId="0">
      <selection activeCell="C45" sqref="C45:E45"/>
    </sheetView>
  </sheetViews>
  <sheetFormatPr baseColWidth="10" defaultColWidth="11.42578125" defaultRowHeight="12.75" x14ac:dyDescent="0.2"/>
  <cols>
    <col min="1" max="1" width="2.7109375" customWidth="1"/>
    <col min="2" max="2" width="8.5703125" customWidth="1"/>
    <col min="3" max="3" width="19.85546875" customWidth="1"/>
    <col min="4" max="4" width="17" customWidth="1"/>
    <col min="5" max="5" width="13.140625" customWidth="1"/>
    <col min="6" max="6" width="16" customWidth="1"/>
    <col min="7" max="7" width="15" customWidth="1"/>
    <col min="8" max="8" width="19.28515625" customWidth="1"/>
    <col min="9" max="9" width="21.140625" customWidth="1"/>
    <col min="10" max="10" width="12.140625" customWidth="1"/>
    <col min="11" max="11" width="11.28515625" customWidth="1"/>
  </cols>
  <sheetData>
    <row r="1" spans="2:11" ht="12.75" customHeight="1" x14ac:dyDescent="0.25">
      <c r="B1" s="1"/>
      <c r="C1" s="1"/>
      <c r="D1" s="1"/>
      <c r="E1" s="1"/>
      <c r="F1" s="1"/>
      <c r="I1" s="2" t="s">
        <v>1052</v>
      </c>
      <c r="J1" s="2"/>
      <c r="K1" s="2"/>
    </row>
    <row r="2" spans="2:11" ht="12.75" customHeight="1" x14ac:dyDescent="0.25">
      <c r="B2" s="1"/>
      <c r="C2" s="1"/>
      <c r="D2" s="1"/>
      <c r="E2" s="1"/>
      <c r="F2" s="1"/>
      <c r="I2" s="1" t="s">
        <v>931</v>
      </c>
      <c r="J2" s="1"/>
      <c r="K2" s="1"/>
    </row>
    <row r="3" spans="2:11" ht="12.75" customHeight="1" x14ac:dyDescent="0.25">
      <c r="B3" s="1"/>
      <c r="C3" s="1"/>
      <c r="D3" s="1"/>
      <c r="E3" s="1"/>
      <c r="F3" s="1"/>
      <c r="I3" s="3" t="s">
        <v>10</v>
      </c>
      <c r="J3" s="1"/>
      <c r="K3" s="1"/>
    </row>
    <row r="4" spans="2:11" ht="12.75" customHeight="1" x14ac:dyDescent="0.25">
      <c r="B4" s="1"/>
      <c r="C4" s="1"/>
      <c r="D4" s="1"/>
      <c r="E4" s="1"/>
      <c r="F4" s="1"/>
      <c r="I4" s="188" t="s">
        <v>1963</v>
      </c>
      <c r="J4" s="1"/>
      <c r="K4" s="1"/>
    </row>
    <row r="5" spans="2:11" ht="12.75" customHeight="1" x14ac:dyDescent="0.25">
      <c r="B5" s="1"/>
      <c r="C5" s="1"/>
      <c r="D5" s="1"/>
      <c r="E5" s="1"/>
      <c r="F5" s="1"/>
      <c r="I5" s="1" t="s">
        <v>685</v>
      </c>
      <c r="J5" s="1"/>
      <c r="K5" s="1"/>
    </row>
    <row r="6" spans="2:11" ht="15" customHeight="1" x14ac:dyDescent="0.25">
      <c r="B6" s="1" t="s">
        <v>0</v>
      </c>
      <c r="C6" s="4"/>
      <c r="D6" s="4"/>
      <c r="E6" s="1"/>
      <c r="F6" s="1"/>
      <c r="G6" s="1"/>
      <c r="H6" s="1"/>
      <c r="I6" s="1"/>
      <c r="J6" s="1"/>
    </row>
    <row r="7" spans="2:11" ht="4.5" customHeight="1" x14ac:dyDescent="0.25">
      <c r="B7" s="1"/>
      <c r="C7" s="2"/>
      <c r="D7" s="1"/>
      <c r="E7" s="1"/>
      <c r="F7" s="1"/>
      <c r="G7" s="1"/>
      <c r="H7" s="1"/>
      <c r="I7" s="1"/>
      <c r="J7" s="1"/>
    </row>
    <row r="8" spans="2:11" ht="15" x14ac:dyDescent="0.25">
      <c r="B8" s="1" t="s">
        <v>1</v>
      </c>
      <c r="C8" s="1"/>
      <c r="D8" s="5" t="s">
        <v>17</v>
      </c>
      <c r="E8" s="28"/>
      <c r="G8" s="1"/>
      <c r="H8" s="1"/>
      <c r="I8" s="1"/>
      <c r="J8" s="1"/>
    </row>
    <row r="9" spans="2:11" ht="8.1" customHeight="1" x14ac:dyDescent="0.25">
      <c r="B9" s="1"/>
      <c r="C9" s="1"/>
      <c r="D9" s="1"/>
      <c r="E9" s="1"/>
      <c r="G9" s="1"/>
      <c r="H9" s="1"/>
      <c r="I9" s="1"/>
      <c r="J9" s="1"/>
    </row>
    <row r="10" spans="2:11" ht="15" x14ac:dyDescent="0.25">
      <c r="B10" s="1" t="s">
        <v>2</v>
      </c>
      <c r="C10" s="1"/>
      <c r="D10" s="11" t="s">
        <v>2237</v>
      </c>
      <c r="E10" s="8"/>
      <c r="F10" s="8"/>
      <c r="G10" s="8"/>
      <c r="H10" s="60"/>
      <c r="I10" s="1"/>
      <c r="J10" s="1"/>
    </row>
    <row r="11" spans="2:11" ht="8.1" customHeight="1" x14ac:dyDescent="0.25">
      <c r="B11" s="1"/>
      <c r="C11" s="1"/>
      <c r="D11" s="1"/>
      <c r="E11" s="1"/>
      <c r="G11" s="1"/>
      <c r="H11" s="1"/>
      <c r="I11" s="1"/>
      <c r="J11" s="1"/>
    </row>
    <row r="12" spans="2:11" ht="15" x14ac:dyDescent="0.25">
      <c r="B12" s="1" t="s">
        <v>3</v>
      </c>
      <c r="C12" s="1"/>
      <c r="D12" s="377" t="s">
        <v>2288</v>
      </c>
      <c r="E12" s="371"/>
      <c r="G12" s="1" t="s">
        <v>0</v>
      </c>
      <c r="H12" s="1"/>
      <c r="I12" s="1"/>
      <c r="J12" s="1"/>
    </row>
    <row r="13" spans="2:11" ht="8.1" customHeight="1" x14ac:dyDescent="0.25">
      <c r="B13" s="1"/>
      <c r="C13" s="1"/>
      <c r="D13" s="1"/>
      <c r="E13" s="1"/>
      <c r="F13" s="1"/>
      <c r="H13" s="1"/>
      <c r="I13" s="1"/>
      <c r="J13" s="1"/>
    </row>
    <row r="14" spans="2:11" ht="15.75" x14ac:dyDescent="0.25">
      <c r="B14" s="1" t="s">
        <v>4</v>
      </c>
      <c r="C14" s="1"/>
      <c r="D14" s="1"/>
      <c r="E14" s="1"/>
      <c r="F14" s="1"/>
      <c r="H14" s="1"/>
      <c r="I14" s="360" t="s">
        <v>2332</v>
      </c>
      <c r="J14" s="361"/>
      <c r="K14" s="187"/>
    </row>
    <row r="15" spans="2:11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</row>
    <row r="16" spans="2:11" ht="15" x14ac:dyDescent="0.25">
      <c r="B16" s="178" t="s">
        <v>374</v>
      </c>
      <c r="C16" s="205" t="s">
        <v>375</v>
      </c>
      <c r="D16" s="56" t="s">
        <v>1961</v>
      </c>
      <c r="E16" s="201" t="s">
        <v>376</v>
      </c>
      <c r="F16" s="197" t="s">
        <v>377</v>
      </c>
      <c r="G16" s="178" t="s">
        <v>718</v>
      </c>
      <c r="H16" s="178" t="s">
        <v>379</v>
      </c>
      <c r="I16" s="178" t="s">
        <v>413</v>
      </c>
      <c r="J16" s="178" t="s">
        <v>383</v>
      </c>
      <c r="K16" s="179" t="s">
        <v>380</v>
      </c>
    </row>
    <row r="17" spans="2:11" ht="15" x14ac:dyDescent="0.25">
      <c r="B17" s="77" t="s">
        <v>22</v>
      </c>
      <c r="C17" s="50"/>
      <c r="D17" s="145"/>
      <c r="E17" s="50"/>
      <c r="F17" s="63"/>
      <c r="G17" s="50"/>
      <c r="H17" s="8"/>
      <c r="I17" s="8"/>
      <c r="J17" s="170"/>
      <c r="K17" s="60"/>
    </row>
    <row r="18" spans="2:11" ht="15" customHeight="1" x14ac:dyDescent="0.25">
      <c r="B18" s="124">
        <v>1</v>
      </c>
      <c r="C18" s="160" t="s">
        <v>2289</v>
      </c>
      <c r="D18" s="124" t="s">
        <v>2308</v>
      </c>
      <c r="E18" s="88">
        <v>4100100323</v>
      </c>
      <c r="F18" s="196" t="s">
        <v>2291</v>
      </c>
      <c r="G18" s="115" t="s">
        <v>53</v>
      </c>
      <c r="H18" s="7" t="s">
        <v>387</v>
      </c>
      <c r="I18" s="24"/>
      <c r="J18" s="81">
        <v>10.6</v>
      </c>
      <c r="K18" s="109">
        <v>10</v>
      </c>
    </row>
    <row r="19" spans="2:11" ht="15" customHeight="1" x14ac:dyDescent="0.25">
      <c r="B19" s="124">
        <v>2</v>
      </c>
      <c r="C19" s="160" t="s">
        <v>2289</v>
      </c>
      <c r="D19" s="124" t="s">
        <v>2308</v>
      </c>
      <c r="E19" s="88">
        <v>4100100323</v>
      </c>
      <c r="F19" s="196" t="s">
        <v>2291</v>
      </c>
      <c r="G19" s="115" t="s">
        <v>53</v>
      </c>
      <c r="H19" s="7" t="s">
        <v>387</v>
      </c>
      <c r="I19" s="24"/>
      <c r="J19" s="81">
        <v>10.6</v>
      </c>
      <c r="K19" s="109">
        <v>10</v>
      </c>
    </row>
    <row r="20" spans="2:11" ht="15" customHeight="1" x14ac:dyDescent="0.25">
      <c r="B20" s="124">
        <v>3</v>
      </c>
      <c r="C20" s="160" t="s">
        <v>2289</v>
      </c>
      <c r="D20" s="124" t="s">
        <v>2308</v>
      </c>
      <c r="E20" s="88">
        <v>4100100323</v>
      </c>
      <c r="F20" s="196" t="s">
        <v>2291</v>
      </c>
      <c r="G20" s="115" t="s">
        <v>53</v>
      </c>
      <c r="H20" s="7" t="s">
        <v>387</v>
      </c>
      <c r="I20" s="24"/>
      <c r="J20" s="81">
        <v>10.6</v>
      </c>
      <c r="K20" s="109">
        <v>10</v>
      </c>
    </row>
    <row r="21" spans="2:11" ht="15" customHeight="1" x14ac:dyDescent="0.25">
      <c r="B21" s="124">
        <v>4</v>
      </c>
      <c r="C21" s="160" t="s">
        <v>2289</v>
      </c>
      <c r="D21" s="124" t="s">
        <v>2308</v>
      </c>
      <c r="E21" s="88">
        <v>4100100323</v>
      </c>
      <c r="F21" s="196" t="s">
        <v>2291</v>
      </c>
      <c r="G21" s="115" t="s">
        <v>53</v>
      </c>
      <c r="H21" s="7" t="s">
        <v>387</v>
      </c>
      <c r="I21" s="24"/>
      <c r="J21" s="81">
        <v>10.6</v>
      </c>
      <c r="K21" s="109">
        <v>10</v>
      </c>
    </row>
    <row r="22" spans="2:11" ht="15" customHeight="1" x14ac:dyDescent="0.25">
      <c r="B22" s="199">
        <v>5</v>
      </c>
      <c r="C22" s="160" t="s">
        <v>2289</v>
      </c>
      <c r="D22" s="124" t="s">
        <v>2308</v>
      </c>
      <c r="E22" s="88">
        <v>4100100323</v>
      </c>
      <c r="F22" s="196" t="s">
        <v>2291</v>
      </c>
      <c r="G22" s="115" t="s">
        <v>53</v>
      </c>
      <c r="H22" s="7" t="s">
        <v>387</v>
      </c>
      <c r="I22" s="24"/>
      <c r="J22" s="82">
        <v>11.6</v>
      </c>
      <c r="K22" s="109">
        <v>11</v>
      </c>
    </row>
    <row r="23" spans="2:11" ht="15" customHeight="1" x14ac:dyDescent="0.25">
      <c r="B23" s="124">
        <v>6</v>
      </c>
      <c r="C23" s="160" t="s">
        <v>2289</v>
      </c>
      <c r="D23" s="124" t="s">
        <v>2308</v>
      </c>
      <c r="E23" s="88">
        <v>4100100323</v>
      </c>
      <c r="F23" s="196" t="s">
        <v>2291</v>
      </c>
      <c r="G23" s="115" t="s">
        <v>53</v>
      </c>
      <c r="H23" s="7" t="s">
        <v>2292</v>
      </c>
      <c r="I23" s="24"/>
      <c r="J23" s="81">
        <v>7.6</v>
      </c>
      <c r="K23" s="109">
        <v>6</v>
      </c>
    </row>
    <row r="24" spans="2:11" ht="15" customHeight="1" x14ac:dyDescent="0.25">
      <c r="B24" s="115"/>
      <c r="C24" s="160"/>
      <c r="D24" s="124"/>
      <c r="E24" s="88"/>
      <c r="F24" s="196"/>
      <c r="G24" s="115"/>
      <c r="H24" s="7"/>
      <c r="I24" s="24"/>
      <c r="J24" s="84"/>
      <c r="K24" s="109"/>
    </row>
    <row r="25" spans="2:11" ht="15" customHeight="1" x14ac:dyDescent="0.25">
      <c r="B25" s="115">
        <v>7</v>
      </c>
      <c r="C25" s="160" t="s">
        <v>2293</v>
      </c>
      <c r="D25" s="124" t="s">
        <v>2308</v>
      </c>
      <c r="E25" s="88">
        <v>4100100324</v>
      </c>
      <c r="F25" s="196" t="s">
        <v>2303</v>
      </c>
      <c r="G25" s="115" t="s">
        <v>53</v>
      </c>
      <c r="H25" s="7" t="s">
        <v>387</v>
      </c>
      <c r="I25" s="24"/>
      <c r="J25" s="84">
        <v>9.6</v>
      </c>
      <c r="K25" s="109">
        <v>15</v>
      </c>
    </row>
    <row r="26" spans="2:11" ht="15" customHeight="1" x14ac:dyDescent="0.25">
      <c r="B26" s="115">
        <v>8</v>
      </c>
      <c r="C26" s="160" t="s">
        <v>2293</v>
      </c>
      <c r="D26" s="124" t="s">
        <v>2308</v>
      </c>
      <c r="E26" s="88">
        <v>4100100324</v>
      </c>
      <c r="F26" s="196" t="s">
        <v>2303</v>
      </c>
      <c r="G26" s="115" t="s">
        <v>53</v>
      </c>
      <c r="H26" s="7" t="s">
        <v>387</v>
      </c>
      <c r="I26" s="24"/>
      <c r="J26" s="84">
        <v>9.6</v>
      </c>
      <c r="K26" s="109">
        <v>15</v>
      </c>
    </row>
    <row r="27" spans="2:11" ht="15" customHeight="1" x14ac:dyDescent="0.25">
      <c r="B27" s="18">
        <v>9</v>
      </c>
      <c r="C27" s="160" t="s">
        <v>2293</v>
      </c>
      <c r="D27" s="124" t="s">
        <v>2308</v>
      </c>
      <c r="E27" s="88">
        <v>4100100324</v>
      </c>
      <c r="F27" s="196" t="s">
        <v>2303</v>
      </c>
      <c r="G27" s="115" t="s">
        <v>53</v>
      </c>
      <c r="H27" s="7" t="s">
        <v>387</v>
      </c>
      <c r="I27" s="24"/>
      <c r="J27" s="83">
        <v>9.6</v>
      </c>
      <c r="K27" s="109">
        <v>15</v>
      </c>
    </row>
    <row r="28" spans="2:11" ht="15" customHeight="1" x14ac:dyDescent="0.25">
      <c r="B28" s="199">
        <v>10</v>
      </c>
      <c r="C28" s="160" t="s">
        <v>2293</v>
      </c>
      <c r="D28" s="124" t="s">
        <v>2308</v>
      </c>
      <c r="E28" s="88">
        <v>4100100324</v>
      </c>
      <c r="F28" s="196" t="s">
        <v>2303</v>
      </c>
      <c r="G28" s="115" t="s">
        <v>53</v>
      </c>
      <c r="H28" s="7" t="s">
        <v>387</v>
      </c>
      <c r="I28" s="24"/>
      <c r="J28" s="82">
        <v>6.02</v>
      </c>
      <c r="K28" s="109">
        <v>4</v>
      </c>
    </row>
    <row r="29" spans="2:11" ht="15" customHeight="1" x14ac:dyDescent="0.25">
      <c r="B29" s="18"/>
      <c r="C29" s="204" t="s">
        <v>2293</v>
      </c>
      <c r="D29" s="124" t="s">
        <v>2308</v>
      </c>
      <c r="E29" s="88">
        <v>4100100325</v>
      </c>
      <c r="F29" s="196" t="s">
        <v>2303</v>
      </c>
      <c r="G29" s="115" t="s">
        <v>1778</v>
      </c>
      <c r="H29" s="7" t="s">
        <v>387</v>
      </c>
      <c r="I29" s="24"/>
      <c r="J29" s="83"/>
      <c r="K29" s="109">
        <v>4</v>
      </c>
    </row>
    <row r="30" spans="2:11" ht="15" customHeight="1" x14ac:dyDescent="0.25">
      <c r="B30" s="115"/>
      <c r="C30" s="160" t="s">
        <v>2293</v>
      </c>
      <c r="D30" s="160" t="s">
        <v>2308</v>
      </c>
      <c r="E30" s="88">
        <v>4100100324</v>
      </c>
      <c r="F30" s="196" t="s">
        <v>2303</v>
      </c>
      <c r="G30" s="115" t="s">
        <v>53</v>
      </c>
      <c r="H30" s="7" t="s">
        <v>530</v>
      </c>
      <c r="I30" s="24"/>
      <c r="J30" s="84"/>
      <c r="K30" s="109">
        <v>4</v>
      </c>
    </row>
    <row r="31" spans="2:11" ht="15" customHeight="1" x14ac:dyDescent="0.25">
      <c r="B31" s="115">
        <v>11</v>
      </c>
      <c r="C31" s="132" t="s">
        <v>2293</v>
      </c>
      <c r="D31" s="124" t="s">
        <v>2308</v>
      </c>
      <c r="E31" s="88">
        <v>4100100324</v>
      </c>
      <c r="F31" s="196" t="s">
        <v>2303</v>
      </c>
      <c r="G31" s="115" t="s">
        <v>53</v>
      </c>
      <c r="H31" s="7" t="s">
        <v>2292</v>
      </c>
      <c r="I31" s="24"/>
      <c r="J31" s="84">
        <v>9.6</v>
      </c>
      <c r="K31" s="109">
        <v>15</v>
      </c>
    </row>
    <row r="32" spans="2:11" ht="15" customHeight="1" x14ac:dyDescent="0.25">
      <c r="B32" s="199">
        <v>12</v>
      </c>
      <c r="C32" s="160" t="s">
        <v>2293</v>
      </c>
      <c r="D32" s="124" t="s">
        <v>2308</v>
      </c>
      <c r="E32" s="88">
        <v>4100100324</v>
      </c>
      <c r="F32" s="196" t="s">
        <v>2303</v>
      </c>
      <c r="G32" s="115" t="s">
        <v>53</v>
      </c>
      <c r="H32" s="7" t="s">
        <v>2292</v>
      </c>
      <c r="I32" s="24"/>
      <c r="J32" s="82">
        <v>9.6</v>
      </c>
      <c r="K32" s="109">
        <v>15</v>
      </c>
    </row>
    <row r="33" spans="2:11" ht="15" customHeight="1" x14ac:dyDescent="0.25">
      <c r="B33" s="199">
        <v>13</v>
      </c>
      <c r="C33" s="160" t="s">
        <v>2293</v>
      </c>
      <c r="D33" s="124" t="s">
        <v>2308</v>
      </c>
      <c r="E33" s="88">
        <v>4100100324</v>
      </c>
      <c r="F33" s="196" t="s">
        <v>2303</v>
      </c>
      <c r="G33" s="115" t="s">
        <v>53</v>
      </c>
      <c r="H33" s="7" t="s">
        <v>2292</v>
      </c>
      <c r="I33" s="24"/>
      <c r="J33" s="82">
        <v>9.6</v>
      </c>
      <c r="K33" s="109">
        <v>11</v>
      </c>
    </row>
    <row r="34" spans="2:11" ht="15" customHeight="1" x14ac:dyDescent="0.25">
      <c r="B34" s="115"/>
      <c r="C34" s="160" t="s">
        <v>2293</v>
      </c>
      <c r="D34" s="124" t="s">
        <v>2308</v>
      </c>
      <c r="E34" s="88">
        <v>4100100325</v>
      </c>
      <c r="F34" s="196" t="s">
        <v>2303</v>
      </c>
      <c r="G34" s="115" t="s">
        <v>1778</v>
      </c>
      <c r="H34" s="7" t="s">
        <v>2292</v>
      </c>
      <c r="I34" s="24"/>
      <c r="J34" s="84"/>
      <c r="K34" s="109">
        <v>4</v>
      </c>
    </row>
    <row r="35" spans="2:11" ht="15" customHeight="1" x14ac:dyDescent="0.25">
      <c r="B35" s="18">
        <v>14</v>
      </c>
      <c r="C35" s="160" t="s">
        <v>2294</v>
      </c>
      <c r="D35" s="124" t="s">
        <v>2308</v>
      </c>
      <c r="E35" s="115">
        <v>4100100326</v>
      </c>
      <c r="F35" s="125" t="s">
        <v>2295</v>
      </c>
      <c r="G35" s="115" t="s">
        <v>53</v>
      </c>
      <c r="H35" s="7" t="s">
        <v>2296</v>
      </c>
      <c r="I35" s="24" t="s">
        <v>2309</v>
      </c>
      <c r="J35" s="82"/>
      <c r="K35" s="109">
        <v>25</v>
      </c>
    </row>
    <row r="36" spans="2:11" ht="15" customHeight="1" x14ac:dyDescent="0.25">
      <c r="B36" s="18"/>
      <c r="C36" s="160" t="s">
        <v>2294</v>
      </c>
      <c r="D36" s="124" t="s">
        <v>2308</v>
      </c>
      <c r="E36" s="115">
        <v>4100100326</v>
      </c>
      <c r="F36" s="125" t="s">
        <v>2295</v>
      </c>
      <c r="G36" s="115" t="s">
        <v>53</v>
      </c>
      <c r="H36" s="7" t="s">
        <v>387</v>
      </c>
      <c r="I36" s="24" t="s">
        <v>2310</v>
      </c>
      <c r="J36" s="83">
        <v>14.92</v>
      </c>
      <c r="K36" s="109">
        <v>38</v>
      </c>
    </row>
    <row r="37" spans="2:11" ht="15" x14ac:dyDescent="0.25">
      <c r="B37" s="115"/>
      <c r="C37" s="160" t="s">
        <v>2294</v>
      </c>
      <c r="D37" s="124" t="s">
        <v>2308</v>
      </c>
      <c r="E37" s="115">
        <v>4100100302</v>
      </c>
      <c r="F37" s="125" t="s">
        <v>2295</v>
      </c>
      <c r="G37" s="115" t="s">
        <v>53</v>
      </c>
      <c r="H37" s="7" t="s">
        <v>387</v>
      </c>
      <c r="I37" s="24" t="s">
        <v>2311</v>
      </c>
      <c r="J37" s="84"/>
      <c r="K37" s="60">
        <v>1</v>
      </c>
    </row>
    <row r="38" spans="2:11" ht="15" x14ac:dyDescent="0.25">
      <c r="B38" s="20"/>
      <c r="C38" s="168"/>
      <c r="D38" s="41"/>
      <c r="E38" s="41"/>
      <c r="F38" s="41"/>
      <c r="G38" s="20"/>
      <c r="H38" s="1"/>
      <c r="I38" s="1"/>
      <c r="J38" s="169"/>
    </row>
    <row r="39" spans="2:11" ht="15.75" x14ac:dyDescent="0.25">
      <c r="B39" s="356" t="s">
        <v>29</v>
      </c>
      <c r="C39" s="357"/>
      <c r="D39" s="357"/>
      <c r="E39" s="357"/>
      <c r="F39" s="357"/>
      <c r="G39" s="357"/>
      <c r="H39" s="357"/>
      <c r="I39" s="79"/>
      <c r="J39" s="202">
        <f>SUM(J18:J37)</f>
        <v>140.13999999999996</v>
      </c>
      <c r="K39" s="73">
        <f>SUM(K18:K37)</f>
        <v>223</v>
      </c>
    </row>
    <row r="40" spans="2:11" ht="15" x14ac:dyDescent="0.25">
      <c r="B40" s="20"/>
      <c r="C40" s="20"/>
      <c r="D40" s="45"/>
      <c r="E40" s="20"/>
      <c r="F40" s="3"/>
      <c r="G40" s="20"/>
      <c r="H40" s="1"/>
      <c r="I40" s="1"/>
      <c r="J40" s="86"/>
    </row>
    <row r="41" spans="2:11" ht="15" customHeight="1" x14ac:dyDescent="0.25">
      <c r="B41" s="1"/>
      <c r="C41" s="1" t="s">
        <v>49</v>
      </c>
      <c r="D41" s="1"/>
      <c r="E41" s="1" t="s">
        <v>2337</v>
      </c>
      <c r="F41" s="1"/>
      <c r="G41" s="1"/>
      <c r="H41" s="1"/>
      <c r="I41" s="1"/>
      <c r="J41" s="1"/>
    </row>
    <row r="42" spans="2:11" ht="15" x14ac:dyDescent="0.25">
      <c r="B42" s="1"/>
      <c r="C42" s="1" t="s">
        <v>2312</v>
      </c>
      <c r="D42" s="23"/>
      <c r="E42" s="1"/>
      <c r="F42" s="1"/>
      <c r="G42" s="1"/>
      <c r="H42" s="1"/>
      <c r="I42" s="1"/>
      <c r="J42" s="1"/>
    </row>
    <row r="43" spans="2:11" ht="15" x14ac:dyDescent="0.25">
      <c r="B43" s="1"/>
      <c r="C43" s="1" t="s">
        <v>2297</v>
      </c>
      <c r="D43" s="3"/>
      <c r="E43" s="3" t="s">
        <v>2331</v>
      </c>
      <c r="F43" s="1"/>
      <c r="G43" s="1"/>
      <c r="H43" s="1"/>
      <c r="I43" s="1"/>
      <c r="J43" s="1"/>
    </row>
    <row r="44" spans="2:11" ht="15" x14ac:dyDescent="0.25">
      <c r="B44" s="1"/>
      <c r="C44" s="1" t="s">
        <v>2122</v>
      </c>
      <c r="D44" s="23"/>
      <c r="E44" s="1"/>
      <c r="F44" s="1"/>
      <c r="G44" s="1"/>
      <c r="H44" s="1"/>
      <c r="I44" s="1"/>
      <c r="J44" s="1"/>
    </row>
    <row r="45" spans="2:11" ht="15" x14ac:dyDescent="0.25">
      <c r="B45" s="1"/>
      <c r="C45" s="1" t="s">
        <v>2330</v>
      </c>
      <c r="D45" s="1"/>
      <c r="E45" s="1"/>
      <c r="F45" s="1"/>
      <c r="G45" s="1"/>
      <c r="H45" s="1"/>
      <c r="I45" s="1"/>
      <c r="J45" s="1"/>
    </row>
    <row r="46" spans="2:11" ht="15" x14ac:dyDescent="0.25">
      <c r="B46" s="1"/>
      <c r="C46" s="1"/>
      <c r="D46" s="1"/>
      <c r="E46" s="1"/>
      <c r="F46" s="1"/>
      <c r="G46" s="1"/>
      <c r="H46" s="1"/>
      <c r="I46" s="1"/>
      <c r="J46" s="1"/>
    </row>
    <row r="47" spans="2:11" ht="15" x14ac:dyDescent="0.25">
      <c r="B47" s="1"/>
      <c r="C47" s="1"/>
      <c r="D47" s="1"/>
      <c r="E47" s="1"/>
      <c r="F47" s="1"/>
      <c r="G47" s="1"/>
      <c r="H47" s="1"/>
      <c r="I47" s="1"/>
      <c r="J47" s="1"/>
    </row>
    <row r="48" spans="2:11" ht="15" x14ac:dyDescent="0.25">
      <c r="B48" s="1"/>
      <c r="C48" s="1"/>
      <c r="D48" s="1"/>
      <c r="E48" s="1"/>
      <c r="F48" s="1"/>
      <c r="G48" s="1"/>
      <c r="H48" s="1"/>
      <c r="I48" s="1"/>
      <c r="J48" s="1"/>
    </row>
    <row r="49" spans="2:10" ht="15" x14ac:dyDescent="0.25">
      <c r="B49" s="1"/>
      <c r="C49" s="1"/>
      <c r="D49" s="1"/>
      <c r="E49" s="1"/>
      <c r="F49" s="1"/>
      <c r="G49" s="1"/>
      <c r="H49" s="1"/>
      <c r="I49" s="1"/>
      <c r="J49" s="1"/>
    </row>
    <row r="50" spans="2:10" ht="15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2:10" ht="15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2:10" ht="15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2:10" ht="15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2:10" ht="15" x14ac:dyDescent="0.25">
      <c r="B54" s="1"/>
      <c r="C54" s="1"/>
      <c r="D54" s="1"/>
      <c r="E54" s="1"/>
      <c r="F54" s="1"/>
      <c r="G54" s="1"/>
      <c r="H54" s="1"/>
      <c r="I54" s="1"/>
      <c r="J54" s="1"/>
    </row>
    <row r="55" spans="2:10" ht="15" x14ac:dyDescent="0.25">
      <c r="B55" s="1"/>
      <c r="C55" s="1"/>
      <c r="D55" s="1"/>
      <c r="E55" s="1"/>
      <c r="F55" s="1"/>
      <c r="G55" s="1"/>
      <c r="H55" s="1"/>
      <c r="I55" s="1"/>
      <c r="J55" s="1"/>
    </row>
    <row r="56" spans="2:10" ht="15" x14ac:dyDescent="0.25">
      <c r="B56" s="1"/>
      <c r="C56" s="1"/>
      <c r="D56" s="1"/>
      <c r="E56" s="1"/>
      <c r="F56" s="1"/>
      <c r="G56" s="1"/>
      <c r="H56" s="1"/>
      <c r="I56" s="1"/>
      <c r="J56" s="1"/>
    </row>
    <row r="57" spans="2:10" ht="15" x14ac:dyDescent="0.25">
      <c r="B57" s="1"/>
      <c r="C57" s="1"/>
      <c r="D57" s="1"/>
      <c r="E57" s="1"/>
      <c r="F57" s="1"/>
      <c r="G57" s="1"/>
      <c r="H57" s="1"/>
      <c r="I57" s="1"/>
      <c r="J57" s="1"/>
    </row>
    <row r="58" spans="2:10" ht="15" x14ac:dyDescent="0.25">
      <c r="B58" s="1"/>
      <c r="C58" s="1"/>
      <c r="D58" s="1"/>
      <c r="E58" s="1"/>
      <c r="F58" s="1"/>
      <c r="G58" s="1"/>
      <c r="H58" s="1"/>
      <c r="I58" s="1"/>
      <c r="J58" s="1"/>
    </row>
    <row r="59" spans="2:10" ht="15" x14ac:dyDescent="0.25">
      <c r="B59" s="1"/>
      <c r="C59" s="1"/>
      <c r="D59" s="1"/>
      <c r="E59" s="1"/>
      <c r="F59" s="1"/>
      <c r="G59" s="1"/>
      <c r="H59" s="1"/>
      <c r="I59" s="1"/>
      <c r="J59" s="1"/>
    </row>
    <row r="60" spans="2:10" ht="15" x14ac:dyDescent="0.25">
      <c r="B60" s="1"/>
      <c r="C60" s="1"/>
      <c r="D60" s="1"/>
      <c r="E60" s="1"/>
      <c r="F60" s="1"/>
      <c r="G60" s="1"/>
      <c r="H60" s="1"/>
      <c r="I60" s="1"/>
      <c r="J60" s="1"/>
    </row>
    <row r="61" spans="2:10" ht="15" x14ac:dyDescent="0.25">
      <c r="B61" s="1"/>
      <c r="C61" s="1"/>
      <c r="D61" s="1"/>
      <c r="E61" s="1"/>
      <c r="F61" s="1"/>
      <c r="G61" s="1"/>
      <c r="H61" s="1"/>
      <c r="I61" s="1"/>
      <c r="J61" s="1"/>
    </row>
    <row r="62" spans="2:10" ht="15" x14ac:dyDescent="0.25">
      <c r="B62" s="1"/>
      <c r="C62" s="1"/>
      <c r="D62" s="1"/>
      <c r="E62" s="1"/>
      <c r="F62" s="1"/>
      <c r="G62" s="1"/>
      <c r="H62" s="1"/>
      <c r="I62" s="1"/>
      <c r="J62" s="1"/>
    </row>
    <row r="63" spans="2:10" ht="15" x14ac:dyDescent="0.25">
      <c r="B63" s="1"/>
      <c r="C63" s="1"/>
      <c r="D63" s="1"/>
      <c r="E63" s="1"/>
      <c r="F63" s="1"/>
      <c r="G63" s="1"/>
      <c r="H63" s="1"/>
      <c r="I63" s="1"/>
      <c r="J63" s="1"/>
    </row>
    <row r="64" spans="2:10" ht="15" x14ac:dyDescent="0.25">
      <c r="B64" s="1"/>
      <c r="C64" s="1"/>
      <c r="D64" s="1"/>
      <c r="E64" s="1"/>
      <c r="F64" s="1"/>
      <c r="G64" s="1"/>
      <c r="H64" s="1"/>
      <c r="I64" s="1"/>
      <c r="J64" s="1"/>
    </row>
    <row r="65" spans="2:10" ht="15" x14ac:dyDescent="0.25">
      <c r="B65" s="1"/>
      <c r="C65" s="1"/>
      <c r="D65" s="1"/>
      <c r="E65" s="1"/>
      <c r="F65" s="1"/>
      <c r="G65" s="1"/>
      <c r="H65" s="1"/>
      <c r="I65" s="1"/>
      <c r="J65" s="1"/>
    </row>
    <row r="66" spans="2:10" ht="15" x14ac:dyDescent="0.25">
      <c r="B66" s="1"/>
      <c r="C66" s="1"/>
      <c r="D66" s="1"/>
      <c r="E66" s="1"/>
      <c r="F66" s="1"/>
      <c r="G66" s="1"/>
      <c r="H66" s="1"/>
      <c r="I66" s="1"/>
      <c r="J66" s="1"/>
    </row>
    <row r="67" spans="2:10" ht="15" x14ac:dyDescent="0.25">
      <c r="B67" s="1"/>
      <c r="C67" s="1"/>
      <c r="D67" s="1"/>
      <c r="E67" s="1"/>
      <c r="F67" s="1"/>
      <c r="G67" s="1"/>
      <c r="H67" s="1"/>
      <c r="I67" s="1"/>
      <c r="J67" s="1"/>
    </row>
    <row r="68" spans="2:10" ht="15" x14ac:dyDescent="0.25">
      <c r="B68" s="1"/>
      <c r="C68" s="1"/>
      <c r="D68" s="1"/>
      <c r="E68" s="1"/>
      <c r="F68" s="1"/>
      <c r="G68" s="1"/>
      <c r="H68" s="1"/>
      <c r="I68" s="1"/>
      <c r="J68" s="1"/>
    </row>
    <row r="69" spans="2:10" ht="15" x14ac:dyDescent="0.25">
      <c r="B69" s="1"/>
      <c r="C69" s="1"/>
      <c r="D69" s="1"/>
      <c r="E69" s="1"/>
      <c r="F69" s="1"/>
      <c r="G69" s="1"/>
      <c r="H69" s="1"/>
      <c r="I69" s="1"/>
      <c r="J69" s="1"/>
    </row>
    <row r="70" spans="2:10" ht="15" x14ac:dyDescent="0.25">
      <c r="B70" s="1"/>
      <c r="C70" s="1"/>
      <c r="D70" s="1"/>
      <c r="E70" s="1"/>
      <c r="F70" s="1"/>
      <c r="G70" s="1"/>
      <c r="H70" s="1"/>
      <c r="I70" s="1"/>
      <c r="J70" s="1"/>
    </row>
    <row r="71" spans="2:10" ht="15" x14ac:dyDescent="0.25">
      <c r="B71" s="1"/>
      <c r="C71" s="1"/>
      <c r="D71" s="1"/>
      <c r="E71" s="1"/>
      <c r="F71" s="1"/>
      <c r="G71" s="1"/>
      <c r="H71" s="1"/>
      <c r="I71" s="1"/>
      <c r="J71" s="1"/>
    </row>
    <row r="72" spans="2:10" ht="15" x14ac:dyDescent="0.25">
      <c r="B72" s="1"/>
      <c r="C72" s="1"/>
      <c r="D72" s="1"/>
      <c r="E72" s="1"/>
      <c r="F72" s="1"/>
      <c r="G72" s="1"/>
      <c r="H72" s="1"/>
      <c r="I72" s="1"/>
      <c r="J72" s="1"/>
    </row>
    <row r="73" spans="2:10" ht="15" x14ac:dyDescent="0.25">
      <c r="B73" s="1"/>
      <c r="C73" s="1"/>
      <c r="D73" s="1"/>
      <c r="E73" s="1"/>
      <c r="F73" s="1"/>
      <c r="G73" s="1"/>
      <c r="H73" s="1"/>
      <c r="I73" s="1"/>
      <c r="J73" s="1"/>
    </row>
    <row r="74" spans="2:10" ht="15" x14ac:dyDescent="0.25">
      <c r="B74" s="1"/>
      <c r="C74" s="1"/>
      <c r="D74" s="1"/>
      <c r="E74" s="1"/>
      <c r="F74" s="1"/>
      <c r="G74" s="1"/>
      <c r="H74" s="1"/>
      <c r="I74" s="1"/>
      <c r="J74" s="1"/>
    </row>
    <row r="75" spans="2:10" ht="15" x14ac:dyDescent="0.25">
      <c r="B75" s="1"/>
      <c r="C75" s="1"/>
      <c r="D75" s="1"/>
      <c r="E75" s="1"/>
      <c r="F75" s="1"/>
      <c r="G75" s="1"/>
      <c r="H75" s="1"/>
      <c r="I75" s="1"/>
      <c r="J75" s="1"/>
    </row>
    <row r="76" spans="2:10" ht="15" x14ac:dyDescent="0.25">
      <c r="B76" s="1"/>
      <c r="C76" s="1"/>
      <c r="D76" s="1"/>
      <c r="E76" s="1"/>
      <c r="F76" s="1"/>
      <c r="G76" s="1"/>
      <c r="H76" s="1"/>
      <c r="I76" s="1"/>
      <c r="J76" s="1"/>
    </row>
    <row r="320" ht="8.25" customHeight="1" x14ac:dyDescent="0.2"/>
    <row r="322" ht="8.25" customHeight="1" x14ac:dyDescent="0.2"/>
    <row r="324" ht="9" customHeight="1" x14ac:dyDescent="0.2"/>
    <row r="326" ht="7.5" customHeight="1" x14ac:dyDescent="0.2"/>
    <row r="328" ht="6.75" customHeight="1" x14ac:dyDescent="0.2"/>
    <row r="330" ht="7.5" customHeight="1" x14ac:dyDescent="0.2"/>
    <row r="332" ht="9" customHeight="1" x14ac:dyDescent="0.2"/>
    <row r="334" ht="7.5" customHeight="1" x14ac:dyDescent="0.2"/>
    <row r="336" ht="8.25" customHeight="1" x14ac:dyDescent="0.2"/>
  </sheetData>
  <mergeCells count="3">
    <mergeCell ref="B39:H39"/>
    <mergeCell ref="D12:E12"/>
    <mergeCell ref="I14:J14"/>
  </mergeCells>
  <hyperlinks>
    <hyperlink ref="I4" r:id="rId1" xr:uid="{00000000-0004-0000-7E00-000000000000}"/>
  </hyperlinks>
  <pageMargins left="7.874015748031496E-2" right="7.874015748031496E-2" top="0.39370078740157483" bottom="0.27559055118110237" header="0" footer="0"/>
  <pageSetup paperSize="9" scale="66" orientation="portrait" r:id="rId2"/>
  <headerFooter alignWithMargins="0"/>
  <drawing r:id="rId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 codeName="Hoja274">
    <pageSetUpPr fitToPage="1"/>
  </sheetPr>
  <dimension ref="A1:K321"/>
  <sheetViews>
    <sheetView topLeftCell="A4" workbookViewId="0">
      <selection activeCell="I10" sqref="I1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1.7109375" customWidth="1"/>
    <col min="4" max="4" width="17.28515625" customWidth="1"/>
    <col min="5" max="5" width="13" customWidth="1"/>
    <col min="6" max="6" width="14" customWidth="1"/>
    <col min="7" max="7" width="17.140625" customWidth="1"/>
    <col min="8" max="8" width="15.28515625" customWidth="1"/>
    <col min="9" max="9" width="19.5703125" customWidth="1"/>
    <col min="10" max="10" width="12.140625" customWidth="1"/>
    <col min="11" max="11" width="11.42578125" customWidth="1"/>
  </cols>
  <sheetData>
    <row r="1" spans="1:11" ht="12.75" customHeight="1" x14ac:dyDescent="0.25">
      <c r="A1" s="1"/>
      <c r="B1" s="1"/>
      <c r="C1" s="1"/>
      <c r="D1" s="1"/>
      <c r="E1" s="1"/>
      <c r="F1" s="1"/>
      <c r="I1" s="2" t="s">
        <v>1052</v>
      </c>
      <c r="J1" s="2"/>
      <c r="K1" s="2"/>
    </row>
    <row r="2" spans="1:11" ht="12.75" customHeight="1" x14ac:dyDescent="0.25">
      <c r="A2" s="1"/>
      <c r="B2" s="1"/>
      <c r="C2" s="1"/>
      <c r="D2" s="1"/>
      <c r="E2" s="1"/>
      <c r="F2" s="1"/>
      <c r="I2" s="1" t="s">
        <v>931</v>
      </c>
      <c r="J2" s="1"/>
      <c r="K2" s="1"/>
    </row>
    <row r="3" spans="1:11" ht="12.75" customHeight="1" x14ac:dyDescent="0.25">
      <c r="A3" s="1"/>
      <c r="B3" s="1"/>
      <c r="C3" s="1"/>
      <c r="D3" s="1"/>
      <c r="E3" s="1"/>
      <c r="F3" s="1"/>
      <c r="I3" s="3" t="s">
        <v>10</v>
      </c>
      <c r="J3" s="1"/>
      <c r="K3" s="1"/>
    </row>
    <row r="4" spans="1:11" ht="12.75" customHeight="1" x14ac:dyDescent="0.25">
      <c r="A4" s="1"/>
      <c r="B4" s="1"/>
      <c r="C4" s="1"/>
      <c r="D4" s="1"/>
      <c r="E4" s="1"/>
      <c r="F4" s="1"/>
      <c r="I4" s="188" t="s">
        <v>1963</v>
      </c>
      <c r="J4" s="1"/>
      <c r="K4" s="1"/>
    </row>
    <row r="5" spans="1:11" ht="12.75" customHeight="1" x14ac:dyDescent="0.25">
      <c r="A5" s="1"/>
      <c r="B5" s="1"/>
      <c r="C5" s="1"/>
      <c r="D5" s="1"/>
      <c r="E5" s="1"/>
      <c r="F5" s="1"/>
      <c r="I5" s="1" t="s">
        <v>685</v>
      </c>
      <c r="J5" s="1"/>
      <c r="K5" s="1"/>
    </row>
    <row r="6" spans="1:11" ht="15" customHeight="1" x14ac:dyDescent="0.25">
      <c r="A6" s="1"/>
      <c r="B6" s="1" t="s">
        <v>0</v>
      </c>
      <c r="D6" s="395" t="s">
        <v>12</v>
      </c>
      <c r="E6" s="396"/>
      <c r="F6" s="396"/>
      <c r="G6" s="396"/>
      <c r="H6" s="1"/>
      <c r="I6" s="1"/>
      <c r="J6" s="1"/>
    </row>
    <row r="7" spans="1:11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</row>
    <row r="8" spans="1:11" ht="15" x14ac:dyDescent="0.25">
      <c r="A8" s="1"/>
      <c r="B8" s="1" t="s">
        <v>1</v>
      </c>
      <c r="C8" s="1"/>
      <c r="D8" s="5" t="s">
        <v>884</v>
      </c>
      <c r="E8" s="62"/>
      <c r="G8" s="1"/>
      <c r="H8" s="1"/>
      <c r="I8" s="1"/>
      <c r="J8" s="1"/>
    </row>
    <row r="9" spans="1:11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5" x14ac:dyDescent="0.25">
      <c r="A10" s="1"/>
      <c r="B10" s="1" t="s">
        <v>2</v>
      </c>
      <c r="C10" s="1"/>
      <c r="D10" s="381" t="s">
        <v>885</v>
      </c>
      <c r="E10" s="374"/>
      <c r="F10" s="374"/>
      <c r="G10" s="374"/>
      <c r="I10" s="1"/>
      <c r="J10" s="1"/>
    </row>
    <row r="11" spans="1:11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5" x14ac:dyDescent="0.25">
      <c r="A12" s="1"/>
      <c r="B12" s="1" t="s">
        <v>3</v>
      </c>
      <c r="C12" s="1"/>
      <c r="D12" s="377" t="s">
        <v>2288</v>
      </c>
      <c r="E12" s="359"/>
      <c r="G12" s="1" t="s">
        <v>0</v>
      </c>
      <c r="H12" s="1"/>
      <c r="I12" s="1"/>
      <c r="J12" s="1"/>
    </row>
    <row r="13" spans="1:11" ht="8.1" customHeight="1" x14ac:dyDescent="0.25">
      <c r="A13" s="1"/>
      <c r="B13" s="1"/>
      <c r="C13" s="1"/>
      <c r="D13" s="1"/>
      <c r="E13" s="1"/>
      <c r="F13" s="1"/>
      <c r="H13" s="1"/>
      <c r="I13" s="1"/>
      <c r="J13" s="1"/>
    </row>
    <row r="14" spans="1:11" ht="15.75" x14ac:dyDescent="0.25">
      <c r="A14" s="1"/>
      <c r="B14" s="1" t="s">
        <v>4</v>
      </c>
      <c r="C14" s="1"/>
      <c r="D14" s="1"/>
      <c r="E14" s="1"/>
      <c r="F14" s="1"/>
      <c r="H14" s="11" t="s">
        <v>20</v>
      </c>
      <c r="I14" s="433"/>
      <c r="J14" s="382"/>
    </row>
    <row r="15" spans="1:11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ht="15" x14ac:dyDescent="0.25">
      <c r="A16" s="1"/>
      <c r="B16" s="178" t="s">
        <v>374</v>
      </c>
      <c r="C16" s="55" t="s">
        <v>375</v>
      </c>
      <c r="D16" s="56" t="s">
        <v>1961</v>
      </c>
      <c r="E16" s="55" t="s">
        <v>376</v>
      </c>
      <c r="F16" s="198" t="s">
        <v>377</v>
      </c>
      <c r="G16" s="55" t="s">
        <v>718</v>
      </c>
      <c r="H16" s="55" t="s">
        <v>379</v>
      </c>
      <c r="I16" s="55" t="s">
        <v>413</v>
      </c>
      <c r="J16" s="55" t="s">
        <v>383</v>
      </c>
      <c r="K16" s="56" t="s">
        <v>380</v>
      </c>
    </row>
    <row r="17" spans="1:11" ht="15" x14ac:dyDescent="0.25">
      <c r="B17" s="173"/>
      <c r="C17" s="50"/>
      <c r="D17" s="145"/>
      <c r="E17" s="50"/>
      <c r="F17" s="63"/>
      <c r="G17" s="50"/>
      <c r="H17" s="8"/>
      <c r="I17" s="8"/>
      <c r="J17" s="170"/>
      <c r="K17" s="60"/>
    </row>
    <row r="18" spans="1:11" ht="15" x14ac:dyDescent="0.25">
      <c r="A18" s="1"/>
      <c r="B18" s="144">
        <v>1</v>
      </c>
      <c r="C18" s="124"/>
      <c r="D18" s="124" t="s">
        <v>2305</v>
      </c>
      <c r="E18" s="124">
        <v>4100100308</v>
      </c>
      <c r="F18" s="125" t="s">
        <v>2291</v>
      </c>
      <c r="G18" s="124" t="s">
        <v>1009</v>
      </c>
      <c r="H18" s="7" t="s">
        <v>387</v>
      </c>
      <c r="I18" s="8"/>
      <c r="J18" s="82">
        <v>10.6</v>
      </c>
      <c r="K18" s="60">
        <v>10</v>
      </c>
    </row>
    <row r="19" spans="1:11" ht="15" x14ac:dyDescent="0.25">
      <c r="A19" s="1"/>
      <c r="B19" s="144">
        <v>2</v>
      </c>
      <c r="C19" s="124" t="s">
        <v>2289</v>
      </c>
      <c r="D19" s="124" t="s">
        <v>2305</v>
      </c>
      <c r="E19" s="124">
        <v>4100100308</v>
      </c>
      <c r="F19" s="125" t="s">
        <v>2291</v>
      </c>
      <c r="G19" s="124" t="s">
        <v>1009</v>
      </c>
      <c r="H19" s="7" t="s">
        <v>530</v>
      </c>
      <c r="I19" s="11"/>
      <c r="J19" s="82">
        <v>10.6</v>
      </c>
      <c r="K19" s="60">
        <v>10</v>
      </c>
    </row>
    <row r="20" spans="1:11" ht="15" x14ac:dyDescent="0.25">
      <c r="A20" s="1"/>
      <c r="B20" s="144">
        <v>3</v>
      </c>
      <c r="C20" s="124" t="s">
        <v>2289</v>
      </c>
      <c r="D20" s="124" t="s">
        <v>2305</v>
      </c>
      <c r="E20" s="124">
        <v>4100100308</v>
      </c>
      <c r="F20" s="125" t="s">
        <v>2291</v>
      </c>
      <c r="G20" s="124" t="s">
        <v>1009</v>
      </c>
      <c r="H20" s="7" t="s">
        <v>387</v>
      </c>
      <c r="I20" s="11"/>
      <c r="J20" s="82"/>
      <c r="K20" s="60">
        <v>5</v>
      </c>
    </row>
    <row r="21" spans="1:11" ht="15" x14ac:dyDescent="0.25">
      <c r="A21" s="1"/>
      <c r="B21" s="40"/>
      <c r="C21" s="124" t="s">
        <v>2289</v>
      </c>
      <c r="D21" s="124" t="s">
        <v>2305</v>
      </c>
      <c r="E21" s="124">
        <v>4100100308</v>
      </c>
      <c r="F21" s="125" t="s">
        <v>2291</v>
      </c>
      <c r="G21" s="124" t="s">
        <v>1009</v>
      </c>
      <c r="H21" s="7" t="s">
        <v>530</v>
      </c>
      <c r="I21" s="11"/>
      <c r="J21" s="83">
        <v>9.6</v>
      </c>
      <c r="K21" s="60">
        <v>4</v>
      </c>
    </row>
    <row r="22" spans="1:11" ht="15" x14ac:dyDescent="0.25">
      <c r="A22" s="1"/>
      <c r="B22" s="199">
        <v>4</v>
      </c>
      <c r="C22" s="160" t="s">
        <v>2293</v>
      </c>
      <c r="D22" s="124" t="s">
        <v>2305</v>
      </c>
      <c r="E22" s="124">
        <v>4100100309</v>
      </c>
      <c r="F22" s="125" t="s">
        <v>2303</v>
      </c>
      <c r="G22" s="124" t="s">
        <v>1009</v>
      </c>
      <c r="H22" s="7" t="s">
        <v>387</v>
      </c>
      <c r="I22" s="11"/>
      <c r="J22" s="82"/>
      <c r="K22" s="60">
        <v>12</v>
      </c>
    </row>
    <row r="23" spans="1:11" ht="15" x14ac:dyDescent="0.25">
      <c r="A23" s="1"/>
      <c r="B23" s="18"/>
      <c r="C23" s="160" t="s">
        <v>2294</v>
      </c>
      <c r="D23" s="124" t="s">
        <v>2305</v>
      </c>
      <c r="E23" s="124">
        <v>4100100310</v>
      </c>
      <c r="F23" s="125" t="s">
        <v>2295</v>
      </c>
      <c r="G23" s="124" t="s">
        <v>1009</v>
      </c>
      <c r="H23" s="7" t="s">
        <v>2296</v>
      </c>
      <c r="I23" s="11" t="s">
        <v>2306</v>
      </c>
      <c r="J23" s="83">
        <v>11.9</v>
      </c>
      <c r="K23" s="60">
        <v>10</v>
      </c>
    </row>
    <row r="24" spans="1:11" ht="15" x14ac:dyDescent="0.25">
      <c r="A24" s="1"/>
      <c r="B24" s="115"/>
      <c r="C24" s="160" t="s">
        <v>2294</v>
      </c>
      <c r="D24" s="124" t="s">
        <v>2305</v>
      </c>
      <c r="E24" s="124">
        <v>4100100310</v>
      </c>
      <c r="F24" s="125" t="s">
        <v>2295</v>
      </c>
      <c r="G24" s="124" t="s">
        <v>1009</v>
      </c>
      <c r="H24" s="7" t="s">
        <v>387</v>
      </c>
      <c r="I24" s="11" t="s">
        <v>2307</v>
      </c>
      <c r="J24" s="84"/>
      <c r="K24" s="60">
        <v>9</v>
      </c>
    </row>
    <row r="25" spans="1:11" ht="15" x14ac:dyDescent="0.25">
      <c r="A25" s="1"/>
      <c r="B25" s="115">
        <v>5</v>
      </c>
      <c r="C25" s="124" t="s">
        <v>2293</v>
      </c>
      <c r="D25" s="124" t="s">
        <v>2305</v>
      </c>
      <c r="E25" s="124">
        <v>4100100309</v>
      </c>
      <c r="F25" s="125" t="s">
        <v>2303</v>
      </c>
      <c r="G25" s="124" t="s">
        <v>1009</v>
      </c>
      <c r="H25" s="7" t="s">
        <v>530</v>
      </c>
      <c r="I25" s="7"/>
      <c r="J25" s="81">
        <v>9</v>
      </c>
      <c r="K25" s="57">
        <v>14</v>
      </c>
    </row>
    <row r="26" spans="1:11" ht="15" x14ac:dyDescent="0.25">
      <c r="A26" s="1"/>
      <c r="B26" s="76"/>
      <c r="C26" s="392"/>
      <c r="D26" s="393"/>
      <c r="E26" s="393"/>
      <c r="F26" s="393"/>
      <c r="G26" s="50"/>
      <c r="H26" s="8"/>
      <c r="I26" s="8"/>
      <c r="J26" s="139"/>
      <c r="K26" s="60"/>
    </row>
    <row r="27" spans="1:11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79"/>
      <c r="J27" s="202">
        <f>SUM(J18:J26)</f>
        <v>51.699999999999996</v>
      </c>
      <c r="K27" s="73">
        <f>SUM(K18:K25)</f>
        <v>74</v>
      </c>
    </row>
    <row r="28" spans="1:11" ht="15" x14ac:dyDescent="0.25">
      <c r="A28" s="1"/>
      <c r="B28" s="20"/>
      <c r="C28" s="20"/>
      <c r="D28" s="45"/>
      <c r="E28" s="20"/>
      <c r="F28" s="3"/>
      <c r="G28" s="20"/>
      <c r="H28" s="1"/>
      <c r="I28" s="1"/>
      <c r="J28" s="86"/>
    </row>
    <row r="29" spans="1:11" ht="3.75" customHeight="1" x14ac:dyDescent="0.25">
      <c r="A29" s="1"/>
      <c r="B29" s="1"/>
      <c r="C29" s="17"/>
      <c r="D29" s="20"/>
      <c r="E29" s="20"/>
      <c r="F29" s="3"/>
      <c r="G29" s="1"/>
      <c r="H29" s="1"/>
      <c r="I29" s="1"/>
      <c r="J29" s="1"/>
    </row>
    <row r="30" spans="1:11" ht="15" customHeight="1" x14ac:dyDescent="0.25">
      <c r="A30" s="1"/>
      <c r="B30" s="1"/>
      <c r="C30" s="1" t="s">
        <v>49</v>
      </c>
      <c r="D30" s="23"/>
      <c r="E30" s="17" t="s">
        <v>2328</v>
      </c>
      <c r="F30" s="1"/>
      <c r="G30" s="1"/>
      <c r="H30" s="1"/>
      <c r="I30" s="1"/>
      <c r="J30" s="1"/>
    </row>
    <row r="31" spans="1:11" ht="15" x14ac:dyDescent="0.25">
      <c r="A31" s="1"/>
      <c r="B31" s="1"/>
      <c r="C31" s="1" t="s">
        <v>2326</v>
      </c>
      <c r="D31" s="23"/>
      <c r="E31" s="17" t="s">
        <v>2327</v>
      </c>
      <c r="F31" s="1"/>
      <c r="G31" s="1"/>
      <c r="H31" s="1"/>
      <c r="I31" s="1"/>
      <c r="J31" s="1"/>
    </row>
    <row r="32" spans="1:11" ht="15" x14ac:dyDescent="0.25">
      <c r="A32" s="1"/>
      <c r="B32" s="1"/>
      <c r="C32" s="1" t="s">
        <v>2297</v>
      </c>
      <c r="D32" s="3"/>
      <c r="E32" s="206" t="s">
        <v>2336</v>
      </c>
      <c r="F32" s="1"/>
      <c r="G32" s="1"/>
      <c r="H32" s="1"/>
      <c r="I32" s="1"/>
      <c r="J32" s="1"/>
    </row>
    <row r="33" spans="1:10" ht="15" x14ac:dyDescent="0.25">
      <c r="A33" s="1"/>
      <c r="B33" s="1"/>
      <c r="C33" s="1" t="s">
        <v>2318</v>
      </c>
      <c r="D33" s="23"/>
      <c r="E33" s="17" t="s">
        <v>2335</v>
      </c>
      <c r="F33" s="1"/>
      <c r="G33" s="1"/>
      <c r="H33" s="1"/>
      <c r="I33" s="1"/>
      <c r="J33" s="1"/>
    </row>
    <row r="34" spans="1:10" ht="15" x14ac:dyDescent="0.25">
      <c r="A34" s="1"/>
      <c r="B34" s="1"/>
      <c r="C34" s="1" t="s">
        <v>1050</v>
      </c>
      <c r="D34" s="1"/>
      <c r="E34" s="1"/>
      <c r="F34" s="1"/>
      <c r="G34" s="1"/>
      <c r="H34" s="1"/>
      <c r="I34" s="1"/>
      <c r="J34" s="1"/>
    </row>
    <row r="35" spans="1:1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6">
    <mergeCell ref="I14:J14"/>
    <mergeCell ref="B27:H27"/>
    <mergeCell ref="C26:F26"/>
    <mergeCell ref="D6:G6"/>
    <mergeCell ref="D10:G10"/>
    <mergeCell ref="D12:E12"/>
  </mergeCells>
  <hyperlinks>
    <hyperlink ref="I4" r:id="rId1" xr:uid="{00000000-0004-0000-7F00-000000000000}"/>
  </hyperlinks>
  <pageMargins left="7.874015748031496E-2" right="7.874015748031496E-2" top="0.11811023622047245" bottom="0.11811023622047245" header="0" footer="0"/>
  <pageSetup paperSize="9" scale="69" orientation="portrait" r:id="rId2"/>
  <headerFooter alignWithMargins="0"/>
  <drawing r:id="rId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 codeName="Hoja275"/>
  <dimension ref="A1:K317"/>
  <sheetViews>
    <sheetView topLeftCell="A16" workbookViewId="0">
      <selection activeCell="I36" sqref="I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18.28515625" customWidth="1"/>
    <col min="4" max="4" width="18" customWidth="1"/>
    <col min="5" max="5" width="13.28515625" customWidth="1"/>
    <col min="6" max="6" width="18.140625" customWidth="1"/>
    <col min="7" max="7" width="9.85546875" customWidth="1"/>
    <col min="8" max="8" width="13.85546875" customWidth="1"/>
    <col min="9" max="9" width="6.7109375" customWidth="1"/>
    <col min="10" max="10" width="11.5703125" customWidth="1"/>
    <col min="11" max="11" width="12.42578125" customWidth="1"/>
    <col min="12" max="12" width="2.7109375" customWidth="1"/>
    <col min="13" max="13" width="25.42578125" customWidth="1"/>
  </cols>
  <sheetData>
    <row r="1" spans="1:11" ht="12.75" customHeight="1" x14ac:dyDescent="0.25">
      <c r="A1" s="1"/>
      <c r="B1" s="1"/>
      <c r="C1" s="1"/>
      <c r="D1" s="1"/>
      <c r="E1" s="1"/>
      <c r="F1" s="1"/>
      <c r="I1" s="2" t="s">
        <v>1052</v>
      </c>
      <c r="K1" s="2"/>
    </row>
    <row r="2" spans="1:11" ht="12.75" customHeight="1" x14ac:dyDescent="0.25">
      <c r="A2" s="1"/>
      <c r="B2" s="1"/>
      <c r="C2" s="1"/>
      <c r="D2" s="1"/>
      <c r="E2" s="1"/>
      <c r="F2" s="1"/>
      <c r="I2" s="1" t="s">
        <v>931</v>
      </c>
      <c r="K2" s="1"/>
    </row>
    <row r="3" spans="1:11" ht="12.75" customHeight="1" x14ac:dyDescent="0.25">
      <c r="A3" s="1"/>
      <c r="B3" s="1"/>
      <c r="C3" s="1"/>
      <c r="D3" s="1"/>
      <c r="E3" s="1"/>
      <c r="F3" s="1"/>
      <c r="I3" s="3" t="s">
        <v>10</v>
      </c>
      <c r="K3" s="1"/>
    </row>
    <row r="4" spans="1:11" ht="12.75" customHeight="1" x14ac:dyDescent="0.25">
      <c r="A4" s="1"/>
      <c r="B4" s="1"/>
      <c r="C4" s="1"/>
      <c r="D4" s="1"/>
      <c r="E4" s="1"/>
      <c r="F4" s="1"/>
      <c r="I4" s="1" t="s">
        <v>13</v>
      </c>
      <c r="K4" s="1"/>
    </row>
    <row r="5" spans="1:11" ht="12.75" customHeight="1" x14ac:dyDescent="0.25">
      <c r="A5" s="1"/>
      <c r="B5" s="1"/>
      <c r="C5" s="1"/>
      <c r="D5" s="1"/>
      <c r="E5" s="1"/>
      <c r="F5" s="1"/>
      <c r="I5" s="1" t="s">
        <v>685</v>
      </c>
      <c r="K5" s="1"/>
    </row>
    <row r="6" spans="1:11" ht="15" customHeight="1" x14ac:dyDescent="0.25">
      <c r="A6" s="1"/>
      <c r="B6" s="1" t="s">
        <v>0</v>
      </c>
      <c r="D6" s="395" t="s">
        <v>12</v>
      </c>
      <c r="E6" s="396"/>
      <c r="F6" s="396"/>
      <c r="G6" s="396"/>
      <c r="H6" s="1"/>
      <c r="I6" s="1"/>
      <c r="J6" s="1"/>
    </row>
    <row r="7" spans="1:11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</row>
    <row r="8" spans="1:11" ht="15" x14ac:dyDescent="0.25">
      <c r="A8" s="1"/>
      <c r="B8" s="1" t="s">
        <v>1</v>
      </c>
      <c r="C8" s="1"/>
      <c r="D8" s="377" t="s">
        <v>1357</v>
      </c>
      <c r="E8" s="374"/>
      <c r="F8" s="374"/>
      <c r="G8" s="1"/>
      <c r="H8" s="1"/>
      <c r="I8" s="1"/>
      <c r="J8" s="1"/>
    </row>
    <row r="9" spans="1:11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5" x14ac:dyDescent="0.25">
      <c r="A10" s="1"/>
      <c r="B10" s="1" t="s">
        <v>2</v>
      </c>
      <c r="C10" s="1"/>
      <c r="D10" s="381" t="s">
        <v>2029</v>
      </c>
      <c r="E10" s="374"/>
      <c r="F10" s="374"/>
      <c r="G10" s="374"/>
      <c r="H10" s="374"/>
      <c r="I10" s="382"/>
    </row>
    <row r="11" spans="1:11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5" x14ac:dyDescent="0.25">
      <c r="A12" s="1"/>
      <c r="B12" s="1" t="s">
        <v>3</v>
      </c>
      <c r="C12" s="1"/>
      <c r="D12" s="377" t="s">
        <v>2288</v>
      </c>
      <c r="E12" s="371"/>
      <c r="G12" s="1" t="s">
        <v>0</v>
      </c>
      <c r="H12" s="1"/>
      <c r="I12" s="1"/>
      <c r="J12" s="1"/>
    </row>
    <row r="13" spans="1:11" ht="8.1" customHeight="1" x14ac:dyDescent="0.25">
      <c r="A13" s="1"/>
      <c r="B13" s="1"/>
      <c r="C13" s="1"/>
      <c r="D13" s="1"/>
      <c r="E13" s="1"/>
      <c r="F13" s="1"/>
      <c r="H13" s="1"/>
      <c r="I13" s="1"/>
      <c r="J13" s="1"/>
    </row>
    <row r="14" spans="1:11" ht="15" x14ac:dyDescent="0.25">
      <c r="A14" s="1"/>
      <c r="B14" s="1" t="s">
        <v>4</v>
      </c>
      <c r="C14" s="1"/>
      <c r="D14" s="1"/>
      <c r="E14" s="1"/>
      <c r="F14" s="1"/>
      <c r="I14" s="375" t="s">
        <v>20</v>
      </c>
      <c r="J14" s="376"/>
      <c r="K14" s="193">
        <v>240034</v>
      </c>
    </row>
    <row r="15" spans="1:11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ht="15" x14ac:dyDescent="0.25">
      <c r="A16" s="1"/>
      <c r="B16" s="55" t="s">
        <v>374</v>
      </c>
      <c r="C16" s="55" t="s">
        <v>375</v>
      </c>
      <c r="D16" s="56" t="s">
        <v>1961</v>
      </c>
      <c r="E16" s="201" t="s">
        <v>376</v>
      </c>
      <c r="F16" s="198" t="s">
        <v>377</v>
      </c>
      <c r="G16" s="55" t="s">
        <v>718</v>
      </c>
      <c r="H16" s="55" t="s">
        <v>379</v>
      </c>
      <c r="I16" s="55" t="s">
        <v>413</v>
      </c>
      <c r="J16" s="55" t="s">
        <v>383</v>
      </c>
      <c r="K16" s="56" t="s">
        <v>380</v>
      </c>
    </row>
    <row r="17" spans="1:11" ht="15" x14ac:dyDescent="0.25">
      <c r="A17" s="1"/>
      <c r="B17" s="185"/>
      <c r="C17" s="50"/>
      <c r="D17" s="61"/>
      <c r="E17" s="50"/>
      <c r="F17" s="63"/>
      <c r="G17" s="50"/>
      <c r="H17" s="8"/>
      <c r="I17" s="8"/>
      <c r="J17" s="195"/>
      <c r="K17" s="60"/>
    </row>
    <row r="18" spans="1:11" ht="15" x14ac:dyDescent="0.25">
      <c r="A18" s="1"/>
      <c r="B18" s="124">
        <v>1</v>
      </c>
      <c r="C18" s="160" t="s">
        <v>2293</v>
      </c>
      <c r="D18" s="124" t="s">
        <v>2302</v>
      </c>
      <c r="E18" s="88">
        <v>4100100287</v>
      </c>
      <c r="F18" s="125" t="s">
        <v>2303</v>
      </c>
      <c r="G18" s="124" t="s">
        <v>76</v>
      </c>
      <c r="H18" s="7" t="s">
        <v>387</v>
      </c>
      <c r="I18" s="11"/>
      <c r="J18" s="81">
        <v>9.6</v>
      </c>
      <c r="K18" s="60">
        <v>15</v>
      </c>
    </row>
    <row r="19" spans="1:11" ht="15" x14ac:dyDescent="0.25">
      <c r="A19" s="1"/>
      <c r="B19" s="124">
        <v>2</v>
      </c>
      <c r="C19" s="160" t="s">
        <v>2293</v>
      </c>
      <c r="D19" s="124" t="s">
        <v>2302</v>
      </c>
      <c r="E19" s="88">
        <v>4100100287</v>
      </c>
      <c r="F19" s="125" t="s">
        <v>2303</v>
      </c>
      <c r="G19" s="124" t="s">
        <v>76</v>
      </c>
      <c r="H19" s="7" t="s">
        <v>387</v>
      </c>
      <c r="I19" s="11"/>
      <c r="J19" s="81">
        <v>9.6</v>
      </c>
      <c r="K19" s="60">
        <v>15</v>
      </c>
    </row>
    <row r="20" spans="1:11" ht="15" x14ac:dyDescent="0.25">
      <c r="A20" s="1"/>
      <c r="B20" s="124">
        <v>3</v>
      </c>
      <c r="C20" s="160" t="s">
        <v>2293</v>
      </c>
      <c r="D20" s="124" t="s">
        <v>2302</v>
      </c>
      <c r="E20" s="88">
        <v>4100100287</v>
      </c>
      <c r="F20" s="125" t="s">
        <v>2303</v>
      </c>
      <c r="G20" s="124" t="s">
        <v>76</v>
      </c>
      <c r="H20" s="7" t="s">
        <v>2292</v>
      </c>
      <c r="I20" s="11"/>
      <c r="J20" s="81">
        <v>9.6</v>
      </c>
      <c r="K20" s="60">
        <v>15</v>
      </c>
    </row>
    <row r="21" spans="1:11" ht="15" x14ac:dyDescent="0.25">
      <c r="A21" s="1"/>
      <c r="B21" s="124">
        <v>4</v>
      </c>
      <c r="C21" s="160" t="s">
        <v>2293</v>
      </c>
      <c r="D21" s="124" t="s">
        <v>2302</v>
      </c>
      <c r="E21" s="88">
        <v>4100100287</v>
      </c>
      <c r="F21" s="125" t="s">
        <v>2303</v>
      </c>
      <c r="G21" s="124" t="s">
        <v>76</v>
      </c>
      <c r="H21" s="7" t="s">
        <v>2292</v>
      </c>
      <c r="I21" s="7"/>
      <c r="J21" s="81">
        <v>9.6</v>
      </c>
      <c r="K21" s="57">
        <v>15</v>
      </c>
    </row>
    <row r="22" spans="1:11" ht="15" x14ac:dyDescent="0.25">
      <c r="A22" s="1"/>
      <c r="B22" s="124"/>
      <c r="C22" s="124"/>
      <c r="D22" s="122"/>
      <c r="E22" s="124"/>
      <c r="F22" s="125"/>
      <c r="G22" s="124"/>
      <c r="H22" s="7"/>
      <c r="I22" s="7"/>
      <c r="J22" s="81"/>
      <c r="K22" s="57"/>
    </row>
    <row r="23" spans="1:11" ht="15" x14ac:dyDescent="0.25">
      <c r="A23" s="1"/>
      <c r="B23" s="76"/>
      <c r="C23" s="392"/>
      <c r="D23" s="393"/>
      <c r="E23" s="393"/>
      <c r="F23" s="393"/>
      <c r="G23" s="50"/>
      <c r="H23" s="8"/>
      <c r="I23" s="8"/>
      <c r="J23" s="139"/>
      <c r="K23" s="60"/>
    </row>
    <row r="24" spans="1:11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79"/>
      <c r="J24" s="202">
        <f>SUM(J18:J23)</f>
        <v>38.4</v>
      </c>
      <c r="K24" s="73">
        <f>SUM(K18:K21)</f>
        <v>60</v>
      </c>
    </row>
    <row r="25" spans="1:11" ht="15" x14ac:dyDescent="0.25">
      <c r="A25" s="1"/>
      <c r="B25" s="20"/>
      <c r="C25" s="20"/>
      <c r="D25" s="45"/>
      <c r="E25" s="20"/>
      <c r="F25" s="3"/>
      <c r="G25" s="20"/>
      <c r="H25" s="1"/>
      <c r="I25" s="1"/>
      <c r="J25" s="86"/>
    </row>
    <row r="26" spans="1:11" ht="3.75" customHeight="1" x14ac:dyDescent="0.25">
      <c r="A26" s="1"/>
      <c r="B26" s="1"/>
      <c r="C26" s="17"/>
      <c r="D26" s="20"/>
      <c r="E26" s="20"/>
      <c r="F26" s="3"/>
      <c r="G26" s="1"/>
      <c r="H26" s="1"/>
      <c r="I26" s="1"/>
      <c r="J26" s="1"/>
    </row>
    <row r="27" spans="1:11" ht="15" customHeight="1" x14ac:dyDescent="0.25">
      <c r="A27" s="1"/>
      <c r="B27" s="1"/>
      <c r="C27" s="1" t="s">
        <v>49</v>
      </c>
      <c r="D27" s="1" t="s">
        <v>2304</v>
      </c>
      <c r="F27" s="1"/>
      <c r="G27" s="1"/>
      <c r="H27" s="1"/>
      <c r="I27" s="1"/>
      <c r="J27" s="1"/>
    </row>
    <row r="28" spans="1:11" ht="15" x14ac:dyDescent="0.25">
      <c r="A28" s="1"/>
      <c r="B28" s="1"/>
      <c r="C28" s="1" t="s">
        <v>2297</v>
      </c>
      <c r="D28" s="3" t="s">
        <v>2319</v>
      </c>
      <c r="E28" s="1"/>
      <c r="F28" s="1"/>
      <c r="G28" s="1"/>
      <c r="H28" s="1"/>
      <c r="I28" s="1"/>
      <c r="J28" s="1"/>
    </row>
    <row r="29" spans="1:11" ht="15" x14ac:dyDescent="0.25">
      <c r="A29" s="1"/>
      <c r="B29" s="1"/>
      <c r="C29" s="1" t="s">
        <v>2320</v>
      </c>
      <c r="D29" s="23" t="s">
        <v>2321</v>
      </c>
      <c r="E29" s="1"/>
      <c r="F29" s="1"/>
      <c r="G29" s="1"/>
      <c r="H29" s="1"/>
      <c r="I29" s="1"/>
      <c r="J29" s="1"/>
    </row>
    <row r="30" spans="1:11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1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1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301" ht="8.25" customHeight="1" x14ac:dyDescent="0.2"/>
    <row r="303" ht="8.25" customHeight="1" x14ac:dyDescent="0.2"/>
    <row r="305" ht="9" customHeight="1" x14ac:dyDescent="0.2"/>
    <row r="307" ht="7.5" customHeight="1" x14ac:dyDescent="0.2"/>
    <row r="309" ht="6.75" customHeight="1" x14ac:dyDescent="0.2"/>
    <row r="311" ht="7.5" customHeight="1" x14ac:dyDescent="0.2"/>
    <row r="313" ht="9" customHeight="1" x14ac:dyDescent="0.2"/>
    <row r="315" ht="7.5" customHeight="1" x14ac:dyDescent="0.2"/>
    <row r="317" ht="8.25" customHeight="1" x14ac:dyDescent="0.2"/>
  </sheetData>
  <mergeCells count="7">
    <mergeCell ref="B24:H24"/>
    <mergeCell ref="C23:F23"/>
    <mergeCell ref="D6:G6"/>
    <mergeCell ref="D8:F8"/>
    <mergeCell ref="D10:I10"/>
    <mergeCell ref="D12:E12"/>
    <mergeCell ref="I14:J14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 codeName="Hoja276">
    <pageSetUpPr fitToPage="1"/>
  </sheetPr>
  <dimension ref="A1:K326"/>
  <sheetViews>
    <sheetView topLeftCell="A28" workbookViewId="0">
      <selection activeCell="E42" sqref="E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3" bestFit="1" customWidth="1"/>
    <col min="4" max="4" width="17.42578125" customWidth="1"/>
    <col min="5" max="5" width="31" bestFit="1" customWidth="1"/>
    <col min="6" max="6" width="13.5703125" bestFit="1" customWidth="1"/>
    <col min="7" max="7" width="9.85546875" customWidth="1"/>
    <col min="8" max="8" width="19.5703125" customWidth="1"/>
    <col min="9" max="9" width="5.28515625" customWidth="1"/>
    <col min="10" max="10" width="12.140625" customWidth="1"/>
    <col min="11" max="11" width="11.42578125" customWidth="1"/>
  </cols>
  <sheetData>
    <row r="1" spans="1:11" ht="12.75" customHeight="1" x14ac:dyDescent="0.25">
      <c r="A1" s="1"/>
      <c r="B1" s="1"/>
      <c r="C1" s="1"/>
      <c r="D1" s="1"/>
      <c r="E1" s="1"/>
      <c r="F1" s="1"/>
      <c r="I1" s="2" t="s">
        <v>1052</v>
      </c>
      <c r="K1" s="2"/>
    </row>
    <row r="2" spans="1:11" ht="12.75" customHeight="1" x14ac:dyDescent="0.25">
      <c r="A2" s="1"/>
      <c r="B2" s="1"/>
      <c r="C2" s="1"/>
      <c r="D2" s="1"/>
      <c r="E2" s="1"/>
      <c r="F2" s="1"/>
      <c r="I2" s="1" t="s">
        <v>931</v>
      </c>
      <c r="K2" s="1"/>
    </row>
    <row r="3" spans="1:11" ht="12.75" customHeight="1" x14ac:dyDescent="0.25">
      <c r="A3" s="1"/>
      <c r="B3" s="1"/>
      <c r="C3" s="1"/>
      <c r="D3" s="1"/>
      <c r="E3" s="1"/>
      <c r="F3" s="1"/>
      <c r="I3" s="3" t="s">
        <v>10</v>
      </c>
      <c r="K3" s="1"/>
    </row>
    <row r="4" spans="1:11" ht="12.75" customHeight="1" x14ac:dyDescent="0.25">
      <c r="A4" s="1"/>
      <c r="B4" s="1"/>
      <c r="C4" s="1"/>
      <c r="D4" s="1"/>
      <c r="E4" s="1"/>
      <c r="F4" s="1"/>
      <c r="I4" s="1" t="s">
        <v>2094</v>
      </c>
      <c r="K4" s="1"/>
    </row>
    <row r="5" spans="1:11" ht="12.75" customHeight="1" x14ac:dyDescent="0.25">
      <c r="A5" s="1"/>
      <c r="B5" s="1"/>
      <c r="C5" s="1"/>
      <c r="D5" s="1"/>
      <c r="E5" s="1"/>
      <c r="F5" s="1"/>
      <c r="I5" s="1" t="s">
        <v>685</v>
      </c>
      <c r="K5" s="1"/>
    </row>
    <row r="6" spans="1:11" ht="15" customHeight="1" x14ac:dyDescent="0.25">
      <c r="A6" s="1"/>
      <c r="B6" s="1" t="s">
        <v>0</v>
      </c>
      <c r="E6" s="4" t="s">
        <v>12</v>
      </c>
      <c r="F6" s="1"/>
      <c r="G6" s="1"/>
      <c r="H6" s="1"/>
      <c r="I6" s="1"/>
      <c r="J6" s="1"/>
    </row>
    <row r="7" spans="1:11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</row>
    <row r="8" spans="1:11" ht="15" x14ac:dyDescent="0.25">
      <c r="A8" s="1"/>
      <c r="B8" s="1" t="s">
        <v>1</v>
      </c>
      <c r="C8" s="1"/>
      <c r="D8" s="5" t="s">
        <v>1423</v>
      </c>
      <c r="E8" s="60"/>
      <c r="G8" s="1"/>
      <c r="H8" s="1"/>
      <c r="I8" s="1"/>
      <c r="J8" s="1"/>
    </row>
    <row r="9" spans="1:11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5" x14ac:dyDescent="0.25">
      <c r="A10" s="1"/>
      <c r="B10" s="1" t="s">
        <v>2</v>
      </c>
      <c r="C10" s="1"/>
      <c r="D10" s="381" t="s">
        <v>1424</v>
      </c>
      <c r="E10" s="374"/>
      <c r="F10" s="374"/>
      <c r="G10" s="374"/>
      <c r="H10" s="374"/>
      <c r="I10" s="382"/>
      <c r="J10" s="1"/>
    </row>
    <row r="11" spans="1:11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5" x14ac:dyDescent="0.25">
      <c r="A12" s="1"/>
      <c r="B12" s="1" t="s">
        <v>3</v>
      </c>
      <c r="C12" s="1"/>
      <c r="D12" s="9" t="s">
        <v>2288</v>
      </c>
      <c r="E12" s="1"/>
      <c r="F12" s="35"/>
      <c r="G12" s="1" t="s">
        <v>0</v>
      </c>
      <c r="H12" s="1"/>
      <c r="I12" s="1"/>
      <c r="J12" s="1"/>
    </row>
    <row r="13" spans="1:11" ht="8.1" customHeight="1" x14ac:dyDescent="0.25">
      <c r="A13" s="1"/>
      <c r="B13" s="1"/>
      <c r="C13" s="1"/>
      <c r="D13" s="1"/>
      <c r="E13" s="1"/>
      <c r="F13" s="1"/>
      <c r="H13" s="1"/>
      <c r="I13" s="1"/>
      <c r="J13" s="1"/>
    </row>
    <row r="14" spans="1:11" ht="15" x14ac:dyDescent="0.25">
      <c r="A14" s="1"/>
      <c r="B14" s="1" t="s">
        <v>4</v>
      </c>
      <c r="C14" s="1"/>
      <c r="D14" s="1"/>
      <c r="E14" s="1"/>
      <c r="F14" s="1"/>
      <c r="H14" s="1"/>
      <c r="I14" s="375" t="s">
        <v>20</v>
      </c>
      <c r="J14" s="376"/>
      <c r="K14" s="193">
        <v>240033</v>
      </c>
    </row>
    <row r="15" spans="1:11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ht="15" x14ac:dyDescent="0.25">
      <c r="A16" s="1"/>
      <c r="B16" s="201" t="s">
        <v>374</v>
      </c>
      <c r="C16" s="55" t="s">
        <v>375</v>
      </c>
      <c r="D16" s="56" t="s">
        <v>1961</v>
      </c>
      <c r="E16" s="55" t="s">
        <v>376</v>
      </c>
      <c r="F16" s="198" t="s">
        <v>377</v>
      </c>
      <c r="G16" s="55" t="s">
        <v>718</v>
      </c>
      <c r="H16" s="55" t="s">
        <v>379</v>
      </c>
      <c r="I16" s="182" t="s">
        <v>413</v>
      </c>
      <c r="J16" s="182" t="s">
        <v>383</v>
      </c>
      <c r="K16" s="56" t="s">
        <v>380</v>
      </c>
    </row>
    <row r="17" spans="1:11" ht="15" x14ac:dyDescent="0.25">
      <c r="A17" s="1"/>
      <c r="B17" s="173"/>
      <c r="C17" s="50"/>
      <c r="D17" s="45"/>
      <c r="E17" s="20"/>
      <c r="F17" s="3"/>
      <c r="G17" s="20"/>
      <c r="H17" s="1"/>
      <c r="I17" s="1"/>
      <c r="J17" s="163"/>
      <c r="K17" s="108"/>
    </row>
    <row r="18" spans="1:11" ht="15" customHeight="1" x14ac:dyDescent="0.25">
      <c r="B18" s="199">
        <v>1</v>
      </c>
      <c r="C18" s="124" t="s">
        <v>2289</v>
      </c>
      <c r="D18" s="190" t="s">
        <v>2290</v>
      </c>
      <c r="E18" s="124">
        <v>4100100284</v>
      </c>
      <c r="F18" s="125" t="s">
        <v>2291</v>
      </c>
      <c r="G18" s="124" t="s">
        <v>73</v>
      </c>
      <c r="H18" s="7" t="s">
        <v>387</v>
      </c>
      <c r="I18" s="11"/>
      <c r="J18" s="82">
        <v>7.22</v>
      </c>
      <c r="K18" s="60">
        <v>3</v>
      </c>
    </row>
    <row r="19" spans="1:11" ht="15" customHeight="1" x14ac:dyDescent="0.25">
      <c r="B19" s="124"/>
      <c r="C19" s="132" t="s">
        <v>2289</v>
      </c>
      <c r="D19" s="190" t="s">
        <v>2290</v>
      </c>
      <c r="E19" s="124">
        <v>4100100284</v>
      </c>
      <c r="F19" s="125" t="s">
        <v>2291</v>
      </c>
      <c r="G19" s="124" t="s">
        <v>73</v>
      </c>
      <c r="H19" s="7" t="s">
        <v>2292</v>
      </c>
      <c r="I19" s="11"/>
      <c r="J19" s="84"/>
      <c r="K19" s="60">
        <v>3</v>
      </c>
    </row>
    <row r="20" spans="1:11" ht="15" customHeight="1" x14ac:dyDescent="0.25">
      <c r="B20" s="76"/>
      <c r="C20" s="64"/>
      <c r="D20" s="200"/>
      <c r="E20" s="50"/>
      <c r="F20" s="63"/>
      <c r="G20" s="50"/>
      <c r="H20" s="8"/>
      <c r="I20" s="8"/>
      <c r="J20" s="86"/>
      <c r="K20" s="60"/>
    </row>
    <row r="21" spans="1:11" ht="15" customHeight="1" x14ac:dyDescent="0.25">
      <c r="B21" s="76">
        <v>2</v>
      </c>
      <c r="C21" s="124" t="s">
        <v>2293</v>
      </c>
      <c r="D21" s="190" t="s">
        <v>2290</v>
      </c>
      <c r="E21" s="124">
        <v>4100100285</v>
      </c>
      <c r="F21" s="125" t="s">
        <v>2291</v>
      </c>
      <c r="G21" s="124" t="s">
        <v>73</v>
      </c>
      <c r="H21" s="7" t="s">
        <v>387</v>
      </c>
      <c r="I21" s="11"/>
      <c r="J21" s="82">
        <v>9.1</v>
      </c>
      <c r="K21" s="60">
        <v>4</v>
      </c>
    </row>
    <row r="22" spans="1:11" ht="15" customHeight="1" x14ac:dyDescent="0.25">
      <c r="B22" s="76"/>
      <c r="C22" s="124" t="s">
        <v>2293</v>
      </c>
      <c r="D22" s="190" t="s">
        <v>2290</v>
      </c>
      <c r="E22" s="124">
        <v>4100100285</v>
      </c>
      <c r="F22" s="125" t="s">
        <v>2291</v>
      </c>
      <c r="G22" s="124" t="s">
        <v>73</v>
      </c>
      <c r="H22" s="7" t="s">
        <v>530</v>
      </c>
      <c r="I22" s="11"/>
      <c r="J22" s="83"/>
      <c r="K22" s="60">
        <v>4</v>
      </c>
    </row>
    <row r="23" spans="1:11" ht="15" customHeight="1" x14ac:dyDescent="0.25">
      <c r="B23" s="124"/>
      <c r="C23" s="124" t="s">
        <v>2293</v>
      </c>
      <c r="D23" s="190" t="s">
        <v>2290</v>
      </c>
      <c r="E23" s="124">
        <v>4100100285</v>
      </c>
      <c r="F23" s="125" t="s">
        <v>2291</v>
      </c>
      <c r="G23" s="124" t="s">
        <v>73</v>
      </c>
      <c r="H23" s="7" t="s">
        <v>2292</v>
      </c>
      <c r="I23" s="11"/>
      <c r="J23" s="83"/>
      <c r="K23" s="60">
        <v>4</v>
      </c>
    </row>
    <row r="24" spans="1:11" ht="15" customHeight="1" x14ac:dyDescent="0.25">
      <c r="B24" s="124"/>
      <c r="C24" s="124" t="s">
        <v>2294</v>
      </c>
      <c r="D24" s="190" t="s">
        <v>2290</v>
      </c>
      <c r="E24" s="124">
        <v>4100100286</v>
      </c>
      <c r="F24" s="125" t="s">
        <v>2295</v>
      </c>
      <c r="G24" s="124" t="s">
        <v>73</v>
      </c>
      <c r="H24" s="7" t="s">
        <v>2296</v>
      </c>
      <c r="I24" s="11">
        <v>75</v>
      </c>
      <c r="J24" s="83"/>
      <c r="K24" s="60">
        <v>1</v>
      </c>
    </row>
    <row r="25" spans="1:11" ht="15" customHeight="1" x14ac:dyDescent="0.25">
      <c r="B25" s="124"/>
      <c r="C25" s="124" t="s">
        <v>2294</v>
      </c>
      <c r="D25" s="190" t="s">
        <v>2290</v>
      </c>
      <c r="E25" s="124">
        <v>4100100286</v>
      </c>
      <c r="F25" s="125" t="s">
        <v>2295</v>
      </c>
      <c r="G25" s="124" t="s">
        <v>73</v>
      </c>
      <c r="H25" s="7" t="s">
        <v>387</v>
      </c>
      <c r="I25" s="11">
        <v>75</v>
      </c>
      <c r="J25" s="84"/>
      <c r="K25" s="60">
        <v>3</v>
      </c>
    </row>
    <row r="26" spans="1:11" ht="15" x14ac:dyDescent="0.25">
      <c r="A26" s="1"/>
      <c r="B26" s="76"/>
      <c r="C26" s="392"/>
      <c r="D26" s="393"/>
      <c r="E26" s="393"/>
      <c r="F26" s="393"/>
      <c r="G26" s="50"/>
      <c r="H26" s="8"/>
      <c r="I26" s="8"/>
      <c r="J26" s="139">
        <f>SUM(J18:J25)</f>
        <v>16.32</v>
      </c>
      <c r="K26" s="60"/>
    </row>
    <row r="27" spans="1:11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79"/>
      <c r="J27" s="75"/>
      <c r="K27" s="73">
        <f>SUM(K17:K26)</f>
        <v>22</v>
      </c>
    </row>
    <row r="28" spans="1:11" ht="15" x14ac:dyDescent="0.25">
      <c r="A28" s="1"/>
      <c r="B28" s="20"/>
      <c r="C28" s="20"/>
      <c r="D28" s="45"/>
      <c r="E28" s="20"/>
      <c r="F28" s="3"/>
      <c r="G28" s="20"/>
      <c r="H28" s="1"/>
      <c r="I28" s="1"/>
      <c r="J28" s="86"/>
    </row>
    <row r="29" spans="1:11" ht="3.75" customHeight="1" x14ac:dyDescent="0.25">
      <c r="A29" s="1"/>
      <c r="B29" s="1"/>
      <c r="C29" s="17"/>
      <c r="D29" s="20"/>
      <c r="E29" s="20"/>
      <c r="F29" s="3"/>
      <c r="G29" s="1"/>
      <c r="H29" s="1"/>
      <c r="I29" s="1"/>
      <c r="J29" s="1"/>
    </row>
    <row r="30" spans="1:11" ht="15" customHeight="1" x14ac:dyDescent="0.25">
      <c r="A30" s="1"/>
      <c r="B30" s="1"/>
      <c r="C30" s="1" t="s">
        <v>2300</v>
      </c>
      <c r="D30" s="17" t="s">
        <v>2301</v>
      </c>
      <c r="E30" s="1"/>
      <c r="F30" s="1"/>
      <c r="G30" s="1"/>
      <c r="H30" s="1"/>
      <c r="I30" s="1"/>
      <c r="J30" s="1"/>
    </row>
    <row r="31" spans="1:11" ht="15" x14ac:dyDescent="0.25">
      <c r="A31" s="1"/>
      <c r="B31" s="1"/>
      <c r="C31" s="1" t="s">
        <v>2297</v>
      </c>
      <c r="D31" s="17" t="s">
        <v>2298</v>
      </c>
      <c r="E31" s="1"/>
      <c r="F31" s="1"/>
      <c r="G31" s="1"/>
      <c r="H31" s="1"/>
      <c r="I31" s="1"/>
      <c r="J31" s="1"/>
    </row>
    <row r="32" spans="1:11" ht="15" x14ac:dyDescent="0.25">
      <c r="A32" s="1"/>
      <c r="B32" s="1"/>
      <c r="C32" s="1" t="s">
        <v>2299</v>
      </c>
      <c r="E32" s="1"/>
      <c r="F32" s="1"/>
      <c r="G32" s="1"/>
      <c r="H32" s="1"/>
      <c r="I32" s="1"/>
      <c r="J32" s="1"/>
    </row>
    <row r="33" spans="1:10" ht="15" x14ac:dyDescent="0.25">
      <c r="A33" s="1"/>
      <c r="B33" s="1"/>
      <c r="C33" s="1"/>
      <c r="D33" s="3"/>
      <c r="E33" s="1"/>
      <c r="F33" s="1"/>
      <c r="G33" s="1"/>
      <c r="H33" s="1"/>
      <c r="I33" s="1"/>
      <c r="J33" s="1"/>
    </row>
    <row r="34" spans="1:10" ht="15" x14ac:dyDescent="0.25">
      <c r="A34" s="1"/>
      <c r="B34" s="1"/>
      <c r="C34" s="1"/>
      <c r="D34" s="23"/>
      <c r="E34" s="1"/>
      <c r="F34" s="1"/>
      <c r="G34" s="1"/>
      <c r="H34" s="1"/>
      <c r="I34" s="1"/>
      <c r="J34" s="1"/>
    </row>
    <row r="35" spans="1:1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x14ac:dyDescent="0.25">
      <c r="D67" s="1"/>
    </row>
    <row r="68" spans="1:10" ht="15" x14ac:dyDescent="0.25">
      <c r="D68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4">
    <mergeCell ref="D10:I10"/>
    <mergeCell ref="I14:J14"/>
    <mergeCell ref="C26:F26"/>
    <mergeCell ref="B27:H27"/>
  </mergeCells>
  <pageMargins left="3.937007874015748E-2" right="3.937007874015748E-2" top="0.19685039370078741" bottom="0.19685039370078741" header="0" footer="0"/>
  <pageSetup paperSize="9" scale="68" orientation="portrait" r:id="rId1"/>
  <headerFooter alignWithMargins="0"/>
  <drawing r:id="rId2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 codeName="Hoja277"/>
  <dimension ref="B1:P330"/>
  <sheetViews>
    <sheetView topLeftCell="A16" workbookViewId="0">
      <selection activeCell="D40" sqref="D4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8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2280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240008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SUM(O18:O31)+8.7</f>
        <v>133.22999999999999</v>
      </c>
      <c r="P17" s="60"/>
    </row>
    <row r="18" spans="2:16" ht="15" customHeight="1" x14ac:dyDescent="0.25">
      <c r="B18" s="378">
        <v>1</v>
      </c>
      <c r="C18" s="379"/>
      <c r="D18" s="351" t="s">
        <v>2214</v>
      </c>
      <c r="E18" s="352"/>
      <c r="F18" s="190" t="s">
        <v>2283</v>
      </c>
      <c r="G18" s="355">
        <v>4100100294</v>
      </c>
      <c r="H18" s="354"/>
      <c r="I18" s="353" t="s">
        <v>1904</v>
      </c>
      <c r="J18" s="354"/>
      <c r="K18" s="355" t="s">
        <v>25</v>
      </c>
      <c r="L18" s="352"/>
      <c r="M18" s="27" t="s">
        <v>2284</v>
      </c>
      <c r="N18" s="24"/>
      <c r="O18" s="82">
        <v>9.6999999999999993</v>
      </c>
      <c r="P18" s="109">
        <v>17</v>
      </c>
    </row>
    <row r="19" spans="2:16" ht="15" customHeight="1" x14ac:dyDescent="0.25">
      <c r="B19" s="378">
        <v>2</v>
      </c>
      <c r="C19" s="379"/>
      <c r="D19" s="351" t="s">
        <v>2214</v>
      </c>
      <c r="E19" s="352"/>
      <c r="F19" s="190" t="s">
        <v>2283</v>
      </c>
      <c r="G19" s="355">
        <v>4100100294</v>
      </c>
      <c r="H19" s="354"/>
      <c r="I19" s="353" t="s">
        <v>1904</v>
      </c>
      <c r="J19" s="354"/>
      <c r="K19" s="355" t="s">
        <v>25</v>
      </c>
      <c r="L19" s="352"/>
      <c r="M19" s="27" t="s">
        <v>2284</v>
      </c>
      <c r="N19" s="24"/>
      <c r="O19" s="82">
        <v>9.6999999999999993</v>
      </c>
      <c r="P19" s="109">
        <v>17</v>
      </c>
    </row>
    <row r="20" spans="2:16" ht="15" customHeight="1" x14ac:dyDescent="0.25">
      <c r="B20" s="378">
        <v>3</v>
      </c>
      <c r="C20" s="379"/>
      <c r="D20" s="351" t="s">
        <v>2214</v>
      </c>
      <c r="E20" s="352"/>
      <c r="F20" s="190" t="s">
        <v>2283</v>
      </c>
      <c r="G20" s="355">
        <v>4100100294</v>
      </c>
      <c r="H20" s="354"/>
      <c r="I20" s="353" t="s">
        <v>1904</v>
      </c>
      <c r="J20" s="354"/>
      <c r="K20" s="355" t="s">
        <v>25</v>
      </c>
      <c r="L20" s="352"/>
      <c r="M20" s="27" t="s">
        <v>2284</v>
      </c>
      <c r="N20" s="24"/>
      <c r="O20" s="82">
        <v>9.6999999999999993</v>
      </c>
      <c r="P20" s="109">
        <v>17</v>
      </c>
    </row>
    <row r="21" spans="2:16" ht="15" customHeight="1" x14ac:dyDescent="0.25">
      <c r="B21" s="378">
        <v>4</v>
      </c>
      <c r="C21" s="379"/>
      <c r="D21" s="351" t="s">
        <v>2214</v>
      </c>
      <c r="E21" s="352"/>
      <c r="F21" s="190" t="s">
        <v>2283</v>
      </c>
      <c r="G21" s="355">
        <v>4100100294</v>
      </c>
      <c r="H21" s="354"/>
      <c r="I21" s="353" t="s">
        <v>1904</v>
      </c>
      <c r="J21" s="354"/>
      <c r="K21" s="355" t="s">
        <v>25</v>
      </c>
      <c r="L21" s="352"/>
      <c r="M21" s="27" t="s">
        <v>2284</v>
      </c>
      <c r="N21" s="24"/>
      <c r="O21" s="82">
        <v>6.85</v>
      </c>
      <c r="P21" s="109">
        <v>12</v>
      </c>
    </row>
    <row r="22" spans="2:16" ht="15" customHeight="1" x14ac:dyDescent="0.25">
      <c r="B22" s="378">
        <v>5</v>
      </c>
      <c r="C22" s="379"/>
      <c r="D22" s="351" t="s">
        <v>2214</v>
      </c>
      <c r="E22" s="352"/>
      <c r="F22" s="190" t="s">
        <v>2283</v>
      </c>
      <c r="G22" s="355">
        <v>4100100294</v>
      </c>
      <c r="H22" s="354"/>
      <c r="I22" s="353" t="s">
        <v>1904</v>
      </c>
      <c r="J22" s="354"/>
      <c r="K22" s="355" t="s">
        <v>25</v>
      </c>
      <c r="L22" s="352"/>
      <c r="M22" s="27" t="s">
        <v>2282</v>
      </c>
      <c r="N22" s="24"/>
      <c r="O22" s="82">
        <v>9.58</v>
      </c>
      <c r="P22" s="109">
        <v>17</v>
      </c>
    </row>
    <row r="23" spans="2:16" ht="15" customHeight="1" x14ac:dyDescent="0.25">
      <c r="B23" s="378">
        <v>6</v>
      </c>
      <c r="C23" s="379"/>
      <c r="D23" s="351" t="s">
        <v>2214</v>
      </c>
      <c r="E23" s="352"/>
      <c r="F23" s="190" t="s">
        <v>2283</v>
      </c>
      <c r="G23" s="355">
        <v>4100100294</v>
      </c>
      <c r="H23" s="354"/>
      <c r="I23" s="353" t="s">
        <v>1904</v>
      </c>
      <c r="J23" s="354"/>
      <c r="K23" s="355" t="s">
        <v>25</v>
      </c>
      <c r="L23" s="352"/>
      <c r="M23" s="27" t="s">
        <v>2282</v>
      </c>
      <c r="N23" s="24"/>
      <c r="O23" s="82">
        <v>9.58</v>
      </c>
      <c r="P23" s="109">
        <v>17</v>
      </c>
    </row>
    <row r="24" spans="2:16" ht="15" customHeight="1" x14ac:dyDescent="0.25">
      <c r="B24" s="378">
        <v>7</v>
      </c>
      <c r="C24" s="379"/>
      <c r="D24" s="351" t="s">
        <v>2214</v>
      </c>
      <c r="E24" s="352"/>
      <c r="F24" s="190" t="s">
        <v>2283</v>
      </c>
      <c r="G24" s="355">
        <v>4100100294</v>
      </c>
      <c r="H24" s="354"/>
      <c r="I24" s="353" t="s">
        <v>1904</v>
      </c>
      <c r="J24" s="354"/>
      <c r="K24" s="355" t="s">
        <v>25</v>
      </c>
      <c r="L24" s="352"/>
      <c r="M24" s="27" t="s">
        <v>2282</v>
      </c>
      <c r="N24" s="24"/>
      <c r="O24" s="82">
        <v>9.58</v>
      </c>
      <c r="P24" s="109">
        <v>17</v>
      </c>
    </row>
    <row r="25" spans="2:16" ht="15" customHeight="1" x14ac:dyDescent="0.25">
      <c r="B25" s="378">
        <v>8</v>
      </c>
      <c r="C25" s="379"/>
      <c r="D25" s="351" t="s">
        <v>2214</v>
      </c>
      <c r="E25" s="352"/>
      <c r="F25" s="190" t="s">
        <v>2283</v>
      </c>
      <c r="G25" s="355">
        <v>4100100294</v>
      </c>
      <c r="H25" s="354"/>
      <c r="I25" s="353" t="s">
        <v>1904</v>
      </c>
      <c r="J25" s="354"/>
      <c r="K25" s="355" t="s">
        <v>25</v>
      </c>
      <c r="L25" s="352"/>
      <c r="M25" s="27" t="s">
        <v>2282</v>
      </c>
      <c r="N25" s="24"/>
      <c r="O25" s="82">
        <v>9.58</v>
      </c>
      <c r="P25" s="109">
        <v>17</v>
      </c>
    </row>
    <row r="26" spans="2:16" ht="15" customHeight="1" x14ac:dyDescent="0.25">
      <c r="B26" s="378">
        <v>9</v>
      </c>
      <c r="C26" s="379"/>
      <c r="D26" s="351" t="s">
        <v>2214</v>
      </c>
      <c r="E26" s="352"/>
      <c r="F26" s="190" t="s">
        <v>2283</v>
      </c>
      <c r="G26" s="355">
        <v>4100100294</v>
      </c>
      <c r="H26" s="354"/>
      <c r="I26" s="353" t="s">
        <v>1904</v>
      </c>
      <c r="J26" s="354"/>
      <c r="K26" s="355" t="s">
        <v>25</v>
      </c>
      <c r="L26" s="352"/>
      <c r="M26" s="27" t="s">
        <v>2282</v>
      </c>
      <c r="N26" s="24"/>
      <c r="O26" s="82">
        <v>9.06</v>
      </c>
      <c r="P26" s="109">
        <v>16</v>
      </c>
    </row>
    <row r="27" spans="2:16" ht="15" customHeight="1" x14ac:dyDescent="0.25">
      <c r="B27" s="378">
        <v>10</v>
      </c>
      <c r="C27" s="379"/>
      <c r="D27" s="351" t="s">
        <v>1461</v>
      </c>
      <c r="E27" s="352"/>
      <c r="F27" s="190" t="s">
        <v>2283</v>
      </c>
      <c r="G27" s="355">
        <v>4100100290</v>
      </c>
      <c r="H27" s="354"/>
      <c r="I27" s="353" t="s">
        <v>1462</v>
      </c>
      <c r="J27" s="354"/>
      <c r="K27" s="355" t="s">
        <v>25</v>
      </c>
      <c r="L27" s="352"/>
      <c r="M27" s="27" t="s">
        <v>2282</v>
      </c>
      <c r="N27" s="24"/>
      <c r="O27" s="82">
        <v>10.8</v>
      </c>
      <c r="P27" s="109">
        <v>14</v>
      </c>
    </row>
    <row r="28" spans="2:16" ht="15" customHeight="1" x14ac:dyDescent="0.25">
      <c r="B28" s="378">
        <v>11</v>
      </c>
      <c r="C28" s="379"/>
      <c r="D28" s="351" t="s">
        <v>1461</v>
      </c>
      <c r="E28" s="352"/>
      <c r="F28" s="190" t="s">
        <v>2283</v>
      </c>
      <c r="G28" s="355">
        <v>4100100290</v>
      </c>
      <c r="H28" s="354"/>
      <c r="I28" s="353" t="s">
        <v>1462</v>
      </c>
      <c r="J28" s="354"/>
      <c r="K28" s="355" t="s">
        <v>25</v>
      </c>
      <c r="L28" s="352"/>
      <c r="M28" s="27" t="s">
        <v>2282</v>
      </c>
      <c r="N28" s="24"/>
      <c r="O28" s="82">
        <v>10.8</v>
      </c>
      <c r="P28" s="109">
        <v>14</v>
      </c>
    </row>
    <row r="29" spans="2:16" ht="15" customHeight="1" x14ac:dyDescent="0.25">
      <c r="B29" s="378">
        <v>12</v>
      </c>
      <c r="C29" s="379"/>
      <c r="D29" s="351" t="s">
        <v>1461</v>
      </c>
      <c r="E29" s="352"/>
      <c r="F29" s="190" t="s">
        <v>2283</v>
      </c>
      <c r="G29" s="355">
        <v>4100100290</v>
      </c>
      <c r="H29" s="354"/>
      <c r="I29" s="353" t="s">
        <v>1462</v>
      </c>
      <c r="J29" s="354"/>
      <c r="K29" s="355" t="s">
        <v>25</v>
      </c>
      <c r="L29" s="352"/>
      <c r="M29" s="27" t="s">
        <v>2282</v>
      </c>
      <c r="N29" s="24"/>
      <c r="O29" s="82">
        <v>10.8</v>
      </c>
      <c r="P29" s="109">
        <v>14</v>
      </c>
    </row>
    <row r="30" spans="2:16" ht="15" customHeight="1" x14ac:dyDescent="0.25">
      <c r="B30" s="378">
        <v>13</v>
      </c>
      <c r="C30" s="379"/>
      <c r="D30" s="351" t="s">
        <v>1461</v>
      </c>
      <c r="E30" s="352"/>
      <c r="F30" s="190" t="s">
        <v>2283</v>
      </c>
      <c r="G30" s="355">
        <v>4100100290</v>
      </c>
      <c r="H30" s="354"/>
      <c r="I30" s="353" t="s">
        <v>1462</v>
      </c>
      <c r="J30" s="354"/>
      <c r="K30" s="355" t="s">
        <v>25</v>
      </c>
      <c r="L30" s="352"/>
      <c r="M30" s="27" t="s">
        <v>2282</v>
      </c>
      <c r="N30" s="24"/>
      <c r="O30" s="82">
        <v>8.8000000000000007</v>
      </c>
      <c r="P30" s="109">
        <v>9</v>
      </c>
    </row>
    <row r="31" spans="2:16" ht="15" customHeight="1" x14ac:dyDescent="0.25">
      <c r="B31" s="76"/>
      <c r="C31" s="69"/>
      <c r="D31" s="351" t="s">
        <v>1461</v>
      </c>
      <c r="E31" s="352"/>
      <c r="F31" s="190" t="s">
        <v>2283</v>
      </c>
      <c r="G31" s="355">
        <v>4100100291</v>
      </c>
      <c r="H31" s="354"/>
      <c r="I31" s="353" t="s">
        <v>1462</v>
      </c>
      <c r="J31" s="354"/>
      <c r="K31" s="355" t="s">
        <v>25</v>
      </c>
      <c r="L31" s="352"/>
      <c r="M31" s="27" t="s">
        <v>2282</v>
      </c>
      <c r="N31" s="24"/>
      <c r="O31" s="84"/>
      <c r="P31" s="109">
        <v>2</v>
      </c>
    </row>
    <row r="32" spans="2:16" ht="15" x14ac:dyDescent="0.25">
      <c r="B32" s="365"/>
      <c r="C32" s="366"/>
      <c r="D32" s="367"/>
      <c r="E32" s="368"/>
      <c r="F32" s="122"/>
      <c r="G32" s="369"/>
      <c r="H32" s="370"/>
      <c r="I32" s="391"/>
      <c r="J32" s="370"/>
      <c r="K32" s="369"/>
      <c r="L32" s="368"/>
      <c r="M32" s="7"/>
      <c r="N32" s="11"/>
      <c r="O32" s="84"/>
      <c r="P32" s="60"/>
    </row>
    <row r="33" spans="2:16" ht="15" x14ac:dyDescent="0.25">
      <c r="B33" s="20"/>
      <c r="C33" s="45"/>
      <c r="D33" s="168"/>
      <c r="E33" s="41"/>
      <c r="F33" s="41"/>
      <c r="G33" s="41"/>
      <c r="H33" s="41"/>
      <c r="I33" s="41"/>
      <c r="K33" s="20"/>
      <c r="L33" s="45"/>
      <c r="M33" s="1"/>
      <c r="N33" s="1"/>
      <c r="O33" s="169">
        <f>SUM(O18:O31)</f>
        <v>124.52999999999999</v>
      </c>
    </row>
    <row r="34" spans="2:16" ht="15.75" x14ac:dyDescent="0.25">
      <c r="B34" s="356" t="s">
        <v>29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7"/>
      <c r="N34" s="79"/>
      <c r="O34" s="75"/>
      <c r="P34" s="73">
        <f>SUM(P18:P32)</f>
        <v>200</v>
      </c>
    </row>
    <row r="35" spans="2:16" ht="15" x14ac:dyDescent="0.25">
      <c r="B35" s="20"/>
      <c r="C35" s="45"/>
      <c r="D35" s="20"/>
      <c r="E35" s="45"/>
      <c r="F35" s="45"/>
      <c r="G35" s="20"/>
      <c r="I35" s="3"/>
      <c r="K35" s="20"/>
      <c r="L35" s="45"/>
      <c r="M35" s="1"/>
      <c r="N35" s="1"/>
      <c r="O35" s="86"/>
    </row>
    <row r="36" spans="2:16" ht="15" customHeight="1" x14ac:dyDescent="0.25">
      <c r="B36" s="1"/>
      <c r="C36" s="1"/>
      <c r="D36" s="1" t="s">
        <v>49</v>
      </c>
      <c r="E36" s="23"/>
      <c r="F36" s="1" t="s">
        <v>2286</v>
      </c>
      <c r="I36" s="1"/>
      <c r="J36" s="1"/>
      <c r="K36" s="1"/>
      <c r="L36" s="1"/>
      <c r="M36" s="1"/>
      <c r="N36" s="1"/>
      <c r="O36" s="1"/>
    </row>
    <row r="37" spans="2:16" ht="15" x14ac:dyDescent="0.25">
      <c r="B37" s="1"/>
      <c r="C37" s="1"/>
      <c r="D37" s="1" t="s">
        <v>2287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 t="s">
        <v>973</v>
      </c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974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203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83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1:C21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D30:E30"/>
    <mergeCell ref="G30:H30"/>
    <mergeCell ref="I30:J30"/>
    <mergeCell ref="K30:L30"/>
    <mergeCell ref="B30:C30"/>
    <mergeCell ref="B34:M34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</mergeCells>
  <hyperlinks>
    <hyperlink ref="N4" r:id="rId1" xr:uid="{00000000-0004-0000-82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 codeName="Hoja278"/>
  <dimension ref="A1:P318"/>
  <sheetViews>
    <sheetView workbookViewId="0">
      <selection activeCell="D29" sqref="D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2280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240007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1:16" ht="15" x14ac:dyDescent="0.25">
      <c r="A18" s="1"/>
      <c r="B18" s="378">
        <v>1</v>
      </c>
      <c r="C18" s="379"/>
      <c r="D18" s="367" t="s">
        <v>747</v>
      </c>
      <c r="E18" s="368"/>
      <c r="F18" s="124" t="s">
        <v>2281</v>
      </c>
      <c r="G18" s="369">
        <v>4100100303</v>
      </c>
      <c r="H18" s="370"/>
      <c r="I18" s="391" t="s">
        <v>1457</v>
      </c>
      <c r="J18" s="370"/>
      <c r="K18" s="369" t="s">
        <v>1009</v>
      </c>
      <c r="L18" s="368"/>
      <c r="M18" s="7" t="s">
        <v>2282</v>
      </c>
      <c r="N18" s="8"/>
      <c r="O18" s="82">
        <v>11.48</v>
      </c>
      <c r="P18" s="60">
        <v>18</v>
      </c>
    </row>
    <row r="19" spans="1:16" ht="15" x14ac:dyDescent="0.25">
      <c r="A19" s="1"/>
      <c r="B19" s="378">
        <v>2</v>
      </c>
      <c r="C19" s="379"/>
      <c r="D19" s="367" t="s">
        <v>747</v>
      </c>
      <c r="E19" s="368"/>
      <c r="F19" s="124" t="s">
        <v>2281</v>
      </c>
      <c r="G19" s="369">
        <v>4100100303</v>
      </c>
      <c r="H19" s="370"/>
      <c r="I19" s="391" t="s">
        <v>1457</v>
      </c>
      <c r="J19" s="370"/>
      <c r="K19" s="369" t="s">
        <v>1009</v>
      </c>
      <c r="L19" s="368"/>
      <c r="M19" s="7" t="s">
        <v>2282</v>
      </c>
      <c r="N19" s="11"/>
      <c r="O19" s="82">
        <v>9.3000000000000007</v>
      </c>
      <c r="P19" s="60">
        <v>8</v>
      </c>
    </row>
    <row r="20" spans="1:16" ht="15" x14ac:dyDescent="0.25">
      <c r="A20" s="1"/>
      <c r="B20" s="365"/>
      <c r="C20" s="366"/>
      <c r="D20" s="367" t="s">
        <v>1461</v>
      </c>
      <c r="E20" s="368"/>
      <c r="F20" s="124" t="s">
        <v>2281</v>
      </c>
      <c r="G20" s="369">
        <v>4100100304</v>
      </c>
      <c r="H20" s="370"/>
      <c r="I20" s="391" t="s">
        <v>1462</v>
      </c>
      <c r="J20" s="370"/>
      <c r="K20" s="369" t="s">
        <v>1009</v>
      </c>
      <c r="L20" s="368"/>
      <c r="M20" s="7" t="s">
        <v>2282</v>
      </c>
      <c r="N20" s="11"/>
      <c r="O20" s="84"/>
      <c r="P20" s="60">
        <v>5</v>
      </c>
    </row>
    <row r="21" spans="1:16" ht="15" x14ac:dyDescent="0.25">
      <c r="A21" s="1"/>
      <c r="B21" s="365">
        <v>3</v>
      </c>
      <c r="C21" s="366"/>
      <c r="D21" s="367" t="s">
        <v>1461</v>
      </c>
      <c r="E21" s="368"/>
      <c r="F21" s="124" t="s">
        <v>2281</v>
      </c>
      <c r="G21" s="369">
        <v>4100100304</v>
      </c>
      <c r="H21" s="370"/>
      <c r="I21" s="391" t="s">
        <v>1462</v>
      </c>
      <c r="J21" s="370"/>
      <c r="K21" s="369" t="s">
        <v>1009</v>
      </c>
      <c r="L21" s="368"/>
      <c r="M21" s="7" t="s">
        <v>2282</v>
      </c>
      <c r="N21" s="11"/>
      <c r="O21" s="84">
        <v>11.58</v>
      </c>
      <c r="P21" s="60">
        <v>15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32.36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46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2285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1213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1356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32">
    <mergeCell ref="D23:I23"/>
    <mergeCell ref="B24:M24"/>
    <mergeCell ref="B20:C20"/>
    <mergeCell ref="D20:E20"/>
    <mergeCell ref="G20:H20"/>
    <mergeCell ref="I20:J20"/>
    <mergeCell ref="K20:L20"/>
    <mergeCell ref="B21:C21"/>
    <mergeCell ref="D21:E21"/>
    <mergeCell ref="G21:H21"/>
    <mergeCell ref="B18:C18"/>
    <mergeCell ref="I21:J21"/>
    <mergeCell ref="K21:L21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B17:C17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83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 codeName="Hoja279"/>
  <dimension ref="B1:P341"/>
  <sheetViews>
    <sheetView topLeftCell="A31" workbookViewId="0">
      <selection activeCell="D47" sqref="D47:F5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8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2276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230215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SUM(O18:O37)+7.6</f>
        <v>160.97999999999996</v>
      </c>
      <c r="P17" s="60"/>
    </row>
    <row r="18" spans="2:16" ht="15" customHeight="1" x14ac:dyDescent="0.25">
      <c r="B18" s="378">
        <v>1</v>
      </c>
      <c r="C18" s="379"/>
      <c r="D18" s="351" t="s">
        <v>747</v>
      </c>
      <c r="E18" s="352"/>
      <c r="F18" s="190" t="s">
        <v>2279</v>
      </c>
      <c r="G18" s="355">
        <v>4100100288</v>
      </c>
      <c r="H18" s="354"/>
      <c r="I18" s="353" t="s">
        <v>1457</v>
      </c>
      <c r="J18" s="354"/>
      <c r="K18" s="355" t="s">
        <v>25</v>
      </c>
      <c r="L18" s="352"/>
      <c r="M18" s="27" t="s">
        <v>415</v>
      </c>
      <c r="N18" s="24"/>
      <c r="O18" s="82">
        <v>10.78</v>
      </c>
      <c r="P18" s="109">
        <v>17</v>
      </c>
    </row>
    <row r="19" spans="2:16" ht="15" customHeight="1" x14ac:dyDescent="0.25">
      <c r="B19" s="378">
        <v>2</v>
      </c>
      <c r="C19" s="379"/>
      <c r="D19" s="351" t="s">
        <v>747</v>
      </c>
      <c r="E19" s="352"/>
      <c r="F19" s="190" t="s">
        <v>2279</v>
      </c>
      <c r="G19" s="355">
        <v>4100100288</v>
      </c>
      <c r="H19" s="354"/>
      <c r="I19" s="353" t="s">
        <v>1457</v>
      </c>
      <c r="J19" s="354"/>
      <c r="K19" s="355" t="s">
        <v>25</v>
      </c>
      <c r="L19" s="352"/>
      <c r="M19" s="27" t="s">
        <v>415</v>
      </c>
      <c r="N19" s="24"/>
      <c r="O19" s="82">
        <v>10.78</v>
      </c>
      <c r="P19" s="109">
        <v>17</v>
      </c>
    </row>
    <row r="20" spans="2:16" ht="15" customHeight="1" x14ac:dyDescent="0.25">
      <c r="B20" s="378">
        <v>3</v>
      </c>
      <c r="C20" s="379"/>
      <c r="D20" s="351" t="s">
        <v>747</v>
      </c>
      <c r="E20" s="352"/>
      <c r="F20" s="190" t="s">
        <v>2279</v>
      </c>
      <c r="G20" s="355">
        <v>4100100288</v>
      </c>
      <c r="H20" s="354"/>
      <c r="I20" s="353" t="s">
        <v>1457</v>
      </c>
      <c r="J20" s="354"/>
      <c r="K20" s="355" t="s">
        <v>25</v>
      </c>
      <c r="L20" s="352"/>
      <c r="M20" s="27" t="s">
        <v>415</v>
      </c>
      <c r="N20" s="24"/>
      <c r="O20" s="82">
        <v>10.78</v>
      </c>
      <c r="P20" s="109">
        <v>17</v>
      </c>
    </row>
    <row r="21" spans="2:16" ht="15" customHeight="1" x14ac:dyDescent="0.25">
      <c r="B21" s="378">
        <v>4</v>
      </c>
      <c r="C21" s="379"/>
      <c r="D21" s="351" t="s">
        <v>747</v>
      </c>
      <c r="E21" s="352"/>
      <c r="F21" s="190" t="s">
        <v>2279</v>
      </c>
      <c r="G21" s="355">
        <v>4100100288</v>
      </c>
      <c r="H21" s="354"/>
      <c r="I21" s="353" t="s">
        <v>1457</v>
      </c>
      <c r="J21" s="354"/>
      <c r="K21" s="355" t="s">
        <v>25</v>
      </c>
      <c r="L21" s="352"/>
      <c r="M21" s="27" t="s">
        <v>415</v>
      </c>
      <c r="N21" s="24"/>
      <c r="O21" s="82">
        <v>10.32</v>
      </c>
      <c r="P21" s="109">
        <v>16</v>
      </c>
    </row>
    <row r="22" spans="2:16" ht="15" customHeight="1" x14ac:dyDescent="0.25">
      <c r="B22" s="378">
        <v>5</v>
      </c>
      <c r="C22" s="379"/>
      <c r="D22" s="351" t="s">
        <v>747</v>
      </c>
      <c r="E22" s="352"/>
      <c r="F22" s="190" t="s">
        <v>2279</v>
      </c>
      <c r="G22" s="355">
        <v>4100100288</v>
      </c>
      <c r="H22" s="354"/>
      <c r="I22" s="353" t="s">
        <v>1457</v>
      </c>
      <c r="J22" s="354"/>
      <c r="K22" s="355" t="s">
        <v>25</v>
      </c>
      <c r="L22" s="352"/>
      <c r="M22" s="27" t="s">
        <v>387</v>
      </c>
      <c r="N22" s="24"/>
      <c r="O22" s="82">
        <v>10.56</v>
      </c>
      <c r="P22" s="109">
        <v>16</v>
      </c>
    </row>
    <row r="23" spans="2:16" ht="15" customHeight="1" x14ac:dyDescent="0.25">
      <c r="B23" s="378">
        <v>6</v>
      </c>
      <c r="C23" s="379"/>
      <c r="D23" s="351" t="s">
        <v>747</v>
      </c>
      <c r="E23" s="352"/>
      <c r="F23" s="190" t="s">
        <v>2279</v>
      </c>
      <c r="G23" s="355">
        <v>4100100288</v>
      </c>
      <c r="H23" s="354"/>
      <c r="I23" s="353" t="s">
        <v>1457</v>
      </c>
      <c r="J23" s="354"/>
      <c r="K23" s="355" t="s">
        <v>25</v>
      </c>
      <c r="L23" s="352"/>
      <c r="M23" s="27" t="s">
        <v>387</v>
      </c>
      <c r="N23" s="24"/>
      <c r="O23" s="82">
        <v>7.68</v>
      </c>
      <c r="P23" s="109">
        <v>11</v>
      </c>
    </row>
    <row r="24" spans="2:16" ht="15" customHeight="1" x14ac:dyDescent="0.25">
      <c r="B24" s="378">
        <v>7</v>
      </c>
      <c r="C24" s="379"/>
      <c r="D24" s="351" t="s">
        <v>2214</v>
      </c>
      <c r="E24" s="352"/>
      <c r="F24" s="190" t="s">
        <v>2279</v>
      </c>
      <c r="G24" s="355">
        <v>4100100293</v>
      </c>
      <c r="H24" s="354"/>
      <c r="I24" s="353" t="s">
        <v>1904</v>
      </c>
      <c r="J24" s="354"/>
      <c r="K24" s="355" t="s">
        <v>25</v>
      </c>
      <c r="L24" s="352"/>
      <c r="M24" s="27" t="s">
        <v>415</v>
      </c>
      <c r="N24" s="24"/>
      <c r="O24" s="82">
        <v>9.0399999999999991</v>
      </c>
      <c r="P24" s="109">
        <v>16</v>
      </c>
    </row>
    <row r="25" spans="2:16" ht="15" customHeight="1" x14ac:dyDescent="0.25">
      <c r="B25" s="378">
        <v>8</v>
      </c>
      <c r="C25" s="379"/>
      <c r="D25" s="351" t="s">
        <v>2214</v>
      </c>
      <c r="E25" s="352"/>
      <c r="F25" s="190" t="s">
        <v>2279</v>
      </c>
      <c r="G25" s="355">
        <v>4100100293</v>
      </c>
      <c r="H25" s="354"/>
      <c r="I25" s="353" t="s">
        <v>1904</v>
      </c>
      <c r="J25" s="354"/>
      <c r="K25" s="355" t="s">
        <v>25</v>
      </c>
      <c r="L25" s="352"/>
      <c r="M25" s="27" t="s">
        <v>415</v>
      </c>
      <c r="N25" s="24"/>
      <c r="O25" s="82">
        <v>9.0399999999999991</v>
      </c>
      <c r="P25" s="109">
        <v>16</v>
      </c>
    </row>
    <row r="26" spans="2:16" ht="15" customHeight="1" x14ac:dyDescent="0.25">
      <c r="B26" s="378">
        <v>9</v>
      </c>
      <c r="C26" s="379"/>
      <c r="D26" s="351" t="s">
        <v>2214</v>
      </c>
      <c r="E26" s="352"/>
      <c r="F26" s="190" t="s">
        <v>2279</v>
      </c>
      <c r="G26" s="355">
        <v>4100100293</v>
      </c>
      <c r="H26" s="354"/>
      <c r="I26" s="353" t="s">
        <v>1904</v>
      </c>
      <c r="J26" s="354"/>
      <c r="K26" s="355" t="s">
        <v>25</v>
      </c>
      <c r="L26" s="352"/>
      <c r="M26" s="27" t="s">
        <v>415</v>
      </c>
      <c r="N26" s="24"/>
      <c r="O26" s="82">
        <v>9.0399999999999991</v>
      </c>
      <c r="P26" s="109">
        <v>16</v>
      </c>
    </row>
    <row r="27" spans="2:16" ht="15" customHeight="1" x14ac:dyDescent="0.25">
      <c r="B27" s="378">
        <v>10</v>
      </c>
      <c r="C27" s="379"/>
      <c r="D27" s="351" t="s">
        <v>2214</v>
      </c>
      <c r="E27" s="352"/>
      <c r="F27" s="190" t="s">
        <v>2279</v>
      </c>
      <c r="G27" s="355">
        <v>4100100293</v>
      </c>
      <c r="H27" s="354"/>
      <c r="I27" s="353" t="s">
        <v>1904</v>
      </c>
      <c r="J27" s="354"/>
      <c r="K27" s="355" t="s">
        <v>25</v>
      </c>
      <c r="L27" s="352"/>
      <c r="M27" s="27" t="s">
        <v>415</v>
      </c>
      <c r="N27" s="24"/>
      <c r="O27" s="82">
        <v>9.0399999999999991</v>
      </c>
      <c r="P27" s="109">
        <v>16</v>
      </c>
    </row>
    <row r="28" spans="2:16" ht="15" customHeight="1" x14ac:dyDescent="0.25">
      <c r="B28" s="378">
        <v>11</v>
      </c>
      <c r="C28" s="379"/>
      <c r="D28" s="351" t="s">
        <v>2214</v>
      </c>
      <c r="E28" s="352"/>
      <c r="F28" s="190" t="s">
        <v>2279</v>
      </c>
      <c r="G28" s="355">
        <v>4100100293</v>
      </c>
      <c r="H28" s="354"/>
      <c r="I28" s="353" t="s">
        <v>1904</v>
      </c>
      <c r="J28" s="354"/>
      <c r="K28" s="355" t="s">
        <v>25</v>
      </c>
      <c r="L28" s="352"/>
      <c r="M28" s="27" t="s">
        <v>415</v>
      </c>
      <c r="N28" s="24"/>
      <c r="O28" s="82">
        <v>9.0399999999999991</v>
      </c>
      <c r="P28" s="109">
        <v>16</v>
      </c>
    </row>
    <row r="29" spans="2:16" ht="15" customHeight="1" x14ac:dyDescent="0.25">
      <c r="B29" s="378">
        <v>12</v>
      </c>
      <c r="C29" s="379"/>
      <c r="D29" s="351" t="s">
        <v>2214</v>
      </c>
      <c r="E29" s="352"/>
      <c r="F29" s="190" t="s">
        <v>2279</v>
      </c>
      <c r="G29" s="355">
        <v>4100100293</v>
      </c>
      <c r="H29" s="354"/>
      <c r="I29" s="353" t="s">
        <v>1904</v>
      </c>
      <c r="J29" s="354"/>
      <c r="K29" s="355" t="s">
        <v>25</v>
      </c>
      <c r="L29" s="352"/>
      <c r="M29" s="27" t="s">
        <v>387</v>
      </c>
      <c r="N29" s="24"/>
      <c r="O29" s="82">
        <v>9.24</v>
      </c>
      <c r="P29" s="109">
        <v>16</v>
      </c>
    </row>
    <row r="30" spans="2:16" ht="15" customHeight="1" x14ac:dyDescent="0.25">
      <c r="B30" s="378">
        <v>13</v>
      </c>
      <c r="C30" s="379"/>
      <c r="D30" s="351" t="s">
        <v>2214</v>
      </c>
      <c r="E30" s="352"/>
      <c r="F30" s="190" t="s">
        <v>2279</v>
      </c>
      <c r="G30" s="355">
        <v>4100100293</v>
      </c>
      <c r="H30" s="354"/>
      <c r="I30" s="353" t="s">
        <v>1904</v>
      </c>
      <c r="J30" s="354"/>
      <c r="K30" s="355" t="s">
        <v>25</v>
      </c>
      <c r="L30" s="352"/>
      <c r="M30" s="27" t="s">
        <v>387</v>
      </c>
      <c r="N30" s="24"/>
      <c r="O30" s="82">
        <v>9.24</v>
      </c>
      <c r="P30" s="109">
        <v>16</v>
      </c>
    </row>
    <row r="31" spans="2:16" ht="15" customHeight="1" x14ac:dyDescent="0.25">
      <c r="B31" s="378">
        <v>14</v>
      </c>
      <c r="C31" s="379"/>
      <c r="D31" s="351" t="s">
        <v>2214</v>
      </c>
      <c r="E31" s="352"/>
      <c r="F31" s="190" t="s">
        <v>2279</v>
      </c>
      <c r="G31" s="355">
        <v>4100100293</v>
      </c>
      <c r="H31" s="354"/>
      <c r="I31" s="353" t="s">
        <v>1904</v>
      </c>
      <c r="J31" s="354"/>
      <c r="K31" s="355" t="s">
        <v>25</v>
      </c>
      <c r="L31" s="352"/>
      <c r="M31" s="27" t="s">
        <v>387</v>
      </c>
      <c r="N31" s="24"/>
      <c r="O31" s="82">
        <v>9.24</v>
      </c>
      <c r="P31" s="109">
        <v>16</v>
      </c>
    </row>
    <row r="32" spans="2:16" ht="15" customHeight="1" x14ac:dyDescent="0.25">
      <c r="B32" s="378">
        <v>15</v>
      </c>
      <c r="C32" s="379"/>
      <c r="D32" s="351" t="s">
        <v>2214</v>
      </c>
      <c r="E32" s="352"/>
      <c r="F32" s="190" t="s">
        <v>2279</v>
      </c>
      <c r="G32" s="355">
        <v>4100100293</v>
      </c>
      <c r="H32" s="354"/>
      <c r="I32" s="353" t="s">
        <v>1904</v>
      </c>
      <c r="J32" s="354"/>
      <c r="K32" s="355" t="s">
        <v>25</v>
      </c>
      <c r="L32" s="352"/>
      <c r="M32" s="27" t="s">
        <v>387</v>
      </c>
      <c r="N32" s="24"/>
      <c r="O32" s="82">
        <v>8.7799999999999994</v>
      </c>
      <c r="P32" s="109">
        <v>9</v>
      </c>
    </row>
    <row r="33" spans="2:16" ht="15" customHeight="1" x14ac:dyDescent="0.25">
      <c r="B33" s="40"/>
      <c r="C33" s="36"/>
      <c r="D33" s="351" t="s">
        <v>480</v>
      </c>
      <c r="E33" s="352"/>
      <c r="F33" s="190" t="s">
        <v>2279</v>
      </c>
      <c r="G33" s="355">
        <v>4100100295</v>
      </c>
      <c r="H33" s="354"/>
      <c r="I33" s="353" t="s">
        <v>631</v>
      </c>
      <c r="J33" s="354"/>
      <c r="K33" s="355" t="s">
        <v>25</v>
      </c>
      <c r="L33" s="352"/>
      <c r="M33" s="27" t="s">
        <v>387</v>
      </c>
      <c r="N33" s="24">
        <v>85</v>
      </c>
      <c r="O33" s="83"/>
      <c r="P33" s="109">
        <v>4</v>
      </c>
    </row>
    <row r="34" spans="2:16" ht="15" customHeight="1" x14ac:dyDescent="0.25">
      <c r="B34" s="40"/>
      <c r="C34" s="36"/>
      <c r="D34" s="351" t="s">
        <v>480</v>
      </c>
      <c r="E34" s="352"/>
      <c r="F34" s="190" t="s">
        <v>2279</v>
      </c>
      <c r="G34" s="355">
        <v>4100100295</v>
      </c>
      <c r="H34" s="354"/>
      <c r="I34" s="353" t="s">
        <v>631</v>
      </c>
      <c r="J34" s="354"/>
      <c r="K34" s="355" t="s">
        <v>25</v>
      </c>
      <c r="L34" s="352"/>
      <c r="M34" s="27" t="s">
        <v>387</v>
      </c>
      <c r="N34" s="24">
        <v>90</v>
      </c>
      <c r="O34" s="83"/>
      <c r="P34" s="109">
        <v>7</v>
      </c>
    </row>
    <row r="35" spans="2:16" ht="15" customHeight="1" x14ac:dyDescent="0.25">
      <c r="B35" s="40"/>
      <c r="C35" s="36"/>
      <c r="D35" s="351" t="s">
        <v>480</v>
      </c>
      <c r="E35" s="352"/>
      <c r="F35" s="190" t="s">
        <v>2279</v>
      </c>
      <c r="G35" s="355">
        <v>4100100295</v>
      </c>
      <c r="H35" s="354"/>
      <c r="I35" s="353" t="s">
        <v>631</v>
      </c>
      <c r="J35" s="354"/>
      <c r="K35" s="355" t="s">
        <v>25</v>
      </c>
      <c r="L35" s="352"/>
      <c r="M35" s="27" t="s">
        <v>387</v>
      </c>
      <c r="N35" s="24">
        <v>95</v>
      </c>
      <c r="O35" s="83"/>
      <c r="P35" s="109">
        <v>9</v>
      </c>
    </row>
    <row r="36" spans="2:16" ht="15" customHeight="1" x14ac:dyDescent="0.25">
      <c r="B36" s="76"/>
      <c r="C36" s="69"/>
      <c r="D36" s="351" t="s">
        <v>480</v>
      </c>
      <c r="E36" s="352"/>
      <c r="F36" s="190" t="s">
        <v>2279</v>
      </c>
      <c r="G36" s="355">
        <v>4100100295</v>
      </c>
      <c r="H36" s="354"/>
      <c r="I36" s="353" t="s">
        <v>631</v>
      </c>
      <c r="J36" s="354"/>
      <c r="K36" s="355" t="s">
        <v>25</v>
      </c>
      <c r="L36" s="352"/>
      <c r="M36" s="27" t="s">
        <v>387</v>
      </c>
      <c r="N36" s="24">
        <v>100</v>
      </c>
      <c r="O36" s="84"/>
      <c r="P36" s="109">
        <v>2</v>
      </c>
    </row>
    <row r="37" spans="2:16" ht="15" customHeight="1" x14ac:dyDescent="0.25">
      <c r="B37" s="378">
        <v>16</v>
      </c>
      <c r="C37" s="379"/>
      <c r="D37" s="351" t="s">
        <v>1461</v>
      </c>
      <c r="E37" s="352"/>
      <c r="F37" s="190" t="s">
        <v>2279</v>
      </c>
      <c r="G37" s="355">
        <v>4100100289</v>
      </c>
      <c r="H37" s="354"/>
      <c r="I37" s="353" t="s">
        <v>1462</v>
      </c>
      <c r="J37" s="354"/>
      <c r="K37" s="355" t="s">
        <v>25</v>
      </c>
      <c r="L37" s="352"/>
      <c r="M37" s="27" t="s">
        <v>415</v>
      </c>
      <c r="N37" s="24"/>
      <c r="O37" s="82">
        <v>10.78</v>
      </c>
      <c r="P37" s="109">
        <v>14</v>
      </c>
    </row>
    <row r="38" spans="2:16" ht="15" x14ac:dyDescent="0.25">
      <c r="B38" s="418" t="s">
        <v>37</v>
      </c>
      <c r="C38" s="409"/>
      <c r="D38" s="50"/>
      <c r="E38" s="61"/>
      <c r="F38" s="145"/>
      <c r="G38" s="50"/>
      <c r="H38" s="62"/>
      <c r="I38" s="63"/>
      <c r="J38" s="62"/>
      <c r="K38" s="50"/>
      <c r="L38" s="61"/>
      <c r="M38" s="8"/>
      <c r="N38" s="8"/>
      <c r="O38" s="170">
        <f>SUM(O39:O41)+9.02</f>
        <v>40.739999999999995</v>
      </c>
      <c r="P38" s="60"/>
    </row>
    <row r="39" spans="2:16" ht="15" customHeight="1" x14ac:dyDescent="0.25">
      <c r="B39" s="378">
        <v>17</v>
      </c>
      <c r="C39" s="379"/>
      <c r="D39" s="351" t="s">
        <v>1461</v>
      </c>
      <c r="E39" s="352"/>
      <c r="F39" s="190" t="s">
        <v>2279</v>
      </c>
      <c r="G39" s="355">
        <v>4100100289</v>
      </c>
      <c r="H39" s="354"/>
      <c r="I39" s="353" t="s">
        <v>1462</v>
      </c>
      <c r="J39" s="354"/>
      <c r="K39" s="355" t="s">
        <v>25</v>
      </c>
      <c r="L39" s="352"/>
      <c r="M39" s="27" t="s">
        <v>415</v>
      </c>
      <c r="N39" s="24"/>
      <c r="O39" s="82">
        <v>10.78</v>
      </c>
      <c r="P39" s="109">
        <v>14</v>
      </c>
    </row>
    <row r="40" spans="2:16" ht="15" customHeight="1" x14ac:dyDescent="0.25">
      <c r="B40" s="378">
        <v>18</v>
      </c>
      <c r="C40" s="379"/>
      <c r="D40" s="351" t="s">
        <v>1461</v>
      </c>
      <c r="E40" s="352"/>
      <c r="F40" s="190" t="s">
        <v>2279</v>
      </c>
      <c r="G40" s="355">
        <v>4100100289</v>
      </c>
      <c r="H40" s="354"/>
      <c r="I40" s="353" t="s">
        <v>1462</v>
      </c>
      <c r="J40" s="354"/>
      <c r="K40" s="355" t="s">
        <v>25</v>
      </c>
      <c r="L40" s="352"/>
      <c r="M40" s="27" t="s">
        <v>415</v>
      </c>
      <c r="N40" s="24"/>
      <c r="O40" s="82">
        <v>10.78</v>
      </c>
      <c r="P40" s="109">
        <v>14</v>
      </c>
    </row>
    <row r="41" spans="2:16" ht="15" customHeight="1" x14ac:dyDescent="0.25">
      <c r="B41" s="378">
        <v>19</v>
      </c>
      <c r="C41" s="379"/>
      <c r="D41" s="351" t="s">
        <v>1461</v>
      </c>
      <c r="E41" s="352"/>
      <c r="F41" s="190" t="s">
        <v>2279</v>
      </c>
      <c r="G41" s="355">
        <v>4100100289</v>
      </c>
      <c r="H41" s="354"/>
      <c r="I41" s="353" t="s">
        <v>1462</v>
      </c>
      <c r="J41" s="354"/>
      <c r="K41" s="355" t="s">
        <v>25</v>
      </c>
      <c r="L41" s="352"/>
      <c r="M41" s="27" t="s">
        <v>415</v>
      </c>
      <c r="N41" s="24"/>
      <c r="O41" s="82">
        <v>10.16</v>
      </c>
      <c r="P41" s="109">
        <v>13</v>
      </c>
    </row>
    <row r="42" spans="2:16" ht="15" customHeight="1" x14ac:dyDescent="0.25">
      <c r="B42" s="375"/>
      <c r="C42" s="376"/>
      <c r="D42" s="351"/>
      <c r="E42" s="352"/>
      <c r="F42" s="190"/>
      <c r="G42" s="355"/>
      <c r="H42" s="354"/>
      <c r="I42" s="353"/>
      <c r="J42" s="354"/>
      <c r="K42" s="355"/>
      <c r="L42" s="352"/>
      <c r="M42" s="27"/>
      <c r="N42" s="24"/>
      <c r="O42" s="81"/>
      <c r="P42" s="109"/>
    </row>
    <row r="43" spans="2:16" ht="15" x14ac:dyDescent="0.25">
      <c r="B43" s="365"/>
      <c r="C43" s="366"/>
      <c r="D43" s="367"/>
      <c r="E43" s="368"/>
      <c r="F43" s="122"/>
      <c r="G43" s="369"/>
      <c r="H43" s="370"/>
      <c r="I43" s="391"/>
      <c r="J43" s="370"/>
      <c r="K43" s="369"/>
      <c r="L43" s="368"/>
      <c r="M43" s="7"/>
      <c r="N43" s="11"/>
      <c r="O43" s="84"/>
      <c r="P43" s="60"/>
    </row>
    <row r="44" spans="2:16" ht="15" x14ac:dyDescent="0.25">
      <c r="B44" s="20"/>
      <c r="C44" s="45"/>
      <c r="D44" s="168"/>
      <c r="E44" s="41"/>
      <c r="F44" s="41"/>
      <c r="G44" s="41"/>
      <c r="H44" s="41"/>
      <c r="I44" s="41"/>
      <c r="K44" s="20"/>
      <c r="L44" s="45"/>
      <c r="M44" s="1"/>
      <c r="N44" s="1"/>
      <c r="O44" s="169">
        <f>SUM(O18:O37)+SUM(O39:O41)</f>
        <v>185.09999999999997</v>
      </c>
    </row>
    <row r="45" spans="2:16" ht="15.75" x14ac:dyDescent="0.25">
      <c r="B45" s="356" t="s">
        <v>29</v>
      </c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357"/>
      <c r="N45" s="79"/>
      <c r="O45" s="75"/>
      <c r="P45" s="73">
        <f>SUM(P18:P43)</f>
        <v>308</v>
      </c>
    </row>
    <row r="46" spans="2:16" ht="15" x14ac:dyDescent="0.25">
      <c r="B46" s="20"/>
      <c r="C46" s="45"/>
      <c r="D46" s="20"/>
      <c r="E46" s="45"/>
      <c r="F46" s="45"/>
      <c r="G46" s="20"/>
      <c r="I46" s="3"/>
      <c r="K46" s="20"/>
      <c r="L46" s="45"/>
      <c r="M46" s="1"/>
      <c r="N46" s="1"/>
      <c r="O46" s="86"/>
    </row>
    <row r="47" spans="2:16" ht="15" customHeight="1" x14ac:dyDescent="0.25">
      <c r="B47" s="1"/>
      <c r="C47" s="1"/>
      <c r="D47" s="1" t="s">
        <v>49</v>
      </c>
      <c r="E47" s="23"/>
      <c r="F47" s="1" t="s">
        <v>2274</v>
      </c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2275</v>
      </c>
      <c r="E48" s="23"/>
      <c r="F48" s="23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 t="s">
        <v>1166</v>
      </c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 t="s">
        <v>1167</v>
      </c>
      <c r="E50" s="23"/>
      <c r="F50" s="23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 t="s">
        <v>1433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325" ht="8.25" customHeight="1" x14ac:dyDescent="0.2"/>
    <row r="327" ht="8.25" customHeight="1" x14ac:dyDescent="0.2"/>
    <row r="329" ht="9" customHeight="1" x14ac:dyDescent="0.2"/>
    <row r="331" ht="7.5" customHeight="1" x14ac:dyDescent="0.2"/>
    <row r="333" ht="6.75" customHeight="1" x14ac:dyDescent="0.2"/>
    <row r="335" ht="7.5" customHeight="1" x14ac:dyDescent="0.2"/>
    <row r="337" ht="9" customHeight="1" x14ac:dyDescent="0.2"/>
    <row r="339" ht="7.5" customHeight="1" x14ac:dyDescent="0.2"/>
    <row r="341" ht="8.25" customHeight="1" x14ac:dyDescent="0.2"/>
  </sheetData>
  <mergeCells count="131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I40:J40"/>
    <mergeCell ref="K40:L40"/>
    <mergeCell ref="B19:C19"/>
    <mergeCell ref="D19:E19"/>
    <mergeCell ref="G19:H19"/>
    <mergeCell ref="I19:J19"/>
    <mergeCell ref="K19:L19"/>
    <mergeCell ref="B37:C37"/>
    <mergeCell ref="D37:E37"/>
    <mergeCell ref="G37:H37"/>
    <mergeCell ref="I37:J37"/>
    <mergeCell ref="K37:L37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B43:C43"/>
    <mergeCell ref="D43:E43"/>
    <mergeCell ref="G43:H43"/>
    <mergeCell ref="I43:J43"/>
    <mergeCell ref="K43:L43"/>
    <mergeCell ref="K42:L42"/>
    <mergeCell ref="B39:C39"/>
    <mergeCell ref="D39:E39"/>
    <mergeCell ref="B45:M45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G39:H39"/>
    <mergeCell ref="I39:J39"/>
    <mergeCell ref="K39:L39"/>
    <mergeCell ref="B40:C40"/>
    <mergeCell ref="D40:E40"/>
    <mergeCell ref="G40:H40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D33:E33"/>
    <mergeCell ref="G33:H33"/>
    <mergeCell ref="I33:J33"/>
    <mergeCell ref="K33:L33"/>
    <mergeCell ref="D36:E36"/>
    <mergeCell ref="G36:H36"/>
    <mergeCell ref="I36:J36"/>
    <mergeCell ref="K36:L36"/>
    <mergeCell ref="B38:C38"/>
    <mergeCell ref="D34:E34"/>
    <mergeCell ref="G34:H34"/>
    <mergeCell ref="I34:J34"/>
    <mergeCell ref="K34:L34"/>
    <mergeCell ref="D35:E35"/>
    <mergeCell ref="G35:H35"/>
    <mergeCell ref="I35:J35"/>
    <mergeCell ref="K35:L35"/>
  </mergeCells>
  <hyperlinks>
    <hyperlink ref="N4" r:id="rId1" xr:uid="{00000000-0004-0000-84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 codeName="Hoja280"/>
  <dimension ref="B1:P357"/>
  <sheetViews>
    <sheetView topLeftCell="A4" workbookViewId="0">
      <selection activeCell="F39" sqref="F3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2276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230214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SUM(O18:O35)+7.38</f>
        <v>170.42000000000002</v>
      </c>
      <c r="P17" s="60"/>
    </row>
    <row r="18" spans="2:16" ht="15" customHeight="1" x14ac:dyDescent="0.25">
      <c r="B18" s="375">
        <v>1</v>
      </c>
      <c r="C18" s="376"/>
      <c r="D18" s="351" t="s">
        <v>747</v>
      </c>
      <c r="E18" s="352"/>
      <c r="F18" s="190" t="s">
        <v>2278</v>
      </c>
      <c r="G18" s="355">
        <v>4100100313</v>
      </c>
      <c r="H18" s="354"/>
      <c r="I18" s="353" t="s">
        <v>1457</v>
      </c>
      <c r="J18" s="354"/>
      <c r="K18" s="355" t="s">
        <v>53</v>
      </c>
      <c r="L18" s="352"/>
      <c r="M18" s="27" t="s">
        <v>415</v>
      </c>
      <c r="N18" s="24"/>
      <c r="O18" s="81">
        <v>10.24</v>
      </c>
      <c r="P18" s="109">
        <v>16</v>
      </c>
    </row>
    <row r="19" spans="2:16" ht="15" customHeight="1" x14ac:dyDescent="0.25">
      <c r="B19" s="378">
        <v>2</v>
      </c>
      <c r="C19" s="379"/>
      <c r="D19" s="351" t="s">
        <v>747</v>
      </c>
      <c r="E19" s="352"/>
      <c r="F19" s="190" t="s">
        <v>2278</v>
      </c>
      <c r="G19" s="355">
        <v>4100100313</v>
      </c>
      <c r="H19" s="354"/>
      <c r="I19" s="353" t="s">
        <v>1457</v>
      </c>
      <c r="J19" s="354"/>
      <c r="K19" s="355" t="s">
        <v>53</v>
      </c>
      <c r="L19" s="352"/>
      <c r="M19" s="27" t="s">
        <v>415</v>
      </c>
      <c r="N19" s="24"/>
      <c r="O19" s="82">
        <v>10.24</v>
      </c>
      <c r="P19" s="109">
        <v>16</v>
      </c>
    </row>
    <row r="20" spans="2:16" ht="15" customHeight="1" x14ac:dyDescent="0.25">
      <c r="B20" s="378">
        <v>3</v>
      </c>
      <c r="C20" s="379"/>
      <c r="D20" s="351" t="s">
        <v>747</v>
      </c>
      <c r="E20" s="352"/>
      <c r="F20" s="190" t="s">
        <v>2278</v>
      </c>
      <c r="G20" s="355">
        <v>4100100313</v>
      </c>
      <c r="H20" s="354"/>
      <c r="I20" s="353" t="s">
        <v>1457</v>
      </c>
      <c r="J20" s="354"/>
      <c r="K20" s="355" t="s">
        <v>53</v>
      </c>
      <c r="L20" s="352"/>
      <c r="M20" s="27" t="s">
        <v>415</v>
      </c>
      <c r="N20" s="24"/>
      <c r="O20" s="82">
        <v>7.72</v>
      </c>
      <c r="P20" s="109">
        <v>6</v>
      </c>
    </row>
    <row r="21" spans="2:16" ht="15" customHeight="1" x14ac:dyDescent="0.25">
      <c r="B21" s="365"/>
      <c r="C21" s="366"/>
      <c r="D21" s="351" t="s">
        <v>2214</v>
      </c>
      <c r="E21" s="352"/>
      <c r="F21" s="190" t="s">
        <v>2278</v>
      </c>
      <c r="G21" s="355">
        <v>4100100319</v>
      </c>
      <c r="H21" s="354"/>
      <c r="I21" s="353" t="s">
        <v>1904</v>
      </c>
      <c r="J21" s="354"/>
      <c r="K21" s="355" t="s">
        <v>1778</v>
      </c>
      <c r="L21" s="352"/>
      <c r="M21" s="27" t="s">
        <v>387</v>
      </c>
      <c r="N21" s="24"/>
      <c r="O21" s="84"/>
      <c r="P21" s="109">
        <v>6</v>
      </c>
    </row>
    <row r="22" spans="2:16" ht="15" customHeight="1" x14ac:dyDescent="0.25">
      <c r="B22" s="375">
        <v>4</v>
      </c>
      <c r="C22" s="376"/>
      <c r="D22" s="351" t="s">
        <v>747</v>
      </c>
      <c r="E22" s="352"/>
      <c r="F22" s="190" t="s">
        <v>2278</v>
      </c>
      <c r="G22" s="355">
        <v>4100100314</v>
      </c>
      <c r="H22" s="354"/>
      <c r="I22" s="353" t="s">
        <v>1457</v>
      </c>
      <c r="J22" s="354"/>
      <c r="K22" s="355" t="s">
        <v>147</v>
      </c>
      <c r="L22" s="352"/>
      <c r="M22" s="27" t="s">
        <v>387</v>
      </c>
      <c r="N22" s="24"/>
      <c r="O22" s="81">
        <v>10</v>
      </c>
      <c r="P22" s="109">
        <v>15</v>
      </c>
    </row>
    <row r="23" spans="2:16" ht="15" customHeight="1" x14ac:dyDescent="0.25">
      <c r="B23" s="375">
        <v>5</v>
      </c>
      <c r="C23" s="376"/>
      <c r="D23" s="351" t="s">
        <v>747</v>
      </c>
      <c r="E23" s="352"/>
      <c r="F23" s="190" t="s">
        <v>2278</v>
      </c>
      <c r="G23" s="355">
        <v>4100100313</v>
      </c>
      <c r="H23" s="354"/>
      <c r="I23" s="353" t="s">
        <v>1457</v>
      </c>
      <c r="J23" s="354"/>
      <c r="K23" s="355" t="s">
        <v>53</v>
      </c>
      <c r="L23" s="352"/>
      <c r="M23" s="27" t="s">
        <v>387</v>
      </c>
      <c r="N23" s="24"/>
      <c r="O23" s="81">
        <v>11.06</v>
      </c>
      <c r="P23" s="109">
        <v>17</v>
      </c>
    </row>
    <row r="24" spans="2:16" ht="15" customHeight="1" x14ac:dyDescent="0.25">
      <c r="B24" s="375">
        <v>6</v>
      </c>
      <c r="C24" s="376"/>
      <c r="D24" s="351" t="s">
        <v>747</v>
      </c>
      <c r="E24" s="352"/>
      <c r="F24" s="190" t="s">
        <v>2278</v>
      </c>
      <c r="G24" s="355">
        <v>4100100313</v>
      </c>
      <c r="H24" s="354"/>
      <c r="I24" s="353" t="s">
        <v>1457</v>
      </c>
      <c r="J24" s="354"/>
      <c r="K24" s="355" t="s">
        <v>53</v>
      </c>
      <c r="L24" s="352"/>
      <c r="M24" s="27" t="s">
        <v>387</v>
      </c>
      <c r="N24" s="24"/>
      <c r="O24" s="81">
        <v>11.06</v>
      </c>
      <c r="P24" s="109">
        <v>17</v>
      </c>
    </row>
    <row r="25" spans="2:16" ht="15" customHeight="1" x14ac:dyDescent="0.25">
      <c r="B25" s="375">
        <v>7</v>
      </c>
      <c r="C25" s="376"/>
      <c r="D25" s="351" t="s">
        <v>747</v>
      </c>
      <c r="E25" s="352"/>
      <c r="F25" s="190" t="s">
        <v>2278</v>
      </c>
      <c r="G25" s="355">
        <v>4100100313</v>
      </c>
      <c r="H25" s="354"/>
      <c r="I25" s="353" t="s">
        <v>1457</v>
      </c>
      <c r="J25" s="354"/>
      <c r="K25" s="355" t="s">
        <v>53</v>
      </c>
      <c r="L25" s="352"/>
      <c r="M25" s="27" t="s">
        <v>387</v>
      </c>
      <c r="N25" s="24"/>
      <c r="O25" s="81">
        <v>11.06</v>
      </c>
      <c r="P25" s="109">
        <v>17</v>
      </c>
    </row>
    <row r="26" spans="2:16" ht="15" customHeight="1" x14ac:dyDescent="0.25">
      <c r="B26" s="375">
        <v>8</v>
      </c>
      <c r="C26" s="376"/>
      <c r="D26" s="351" t="s">
        <v>747</v>
      </c>
      <c r="E26" s="352"/>
      <c r="F26" s="190" t="s">
        <v>2278</v>
      </c>
      <c r="G26" s="355">
        <v>4100100313</v>
      </c>
      <c r="H26" s="354"/>
      <c r="I26" s="353" t="s">
        <v>1457</v>
      </c>
      <c r="J26" s="354"/>
      <c r="K26" s="355" t="s">
        <v>53</v>
      </c>
      <c r="L26" s="352"/>
      <c r="M26" s="27" t="s">
        <v>387</v>
      </c>
      <c r="N26" s="24"/>
      <c r="O26" s="81">
        <v>11.06</v>
      </c>
      <c r="P26" s="109">
        <v>17</v>
      </c>
    </row>
    <row r="27" spans="2:16" ht="15" customHeight="1" x14ac:dyDescent="0.25">
      <c r="B27" s="375">
        <v>9</v>
      </c>
      <c r="C27" s="376"/>
      <c r="D27" s="351" t="s">
        <v>747</v>
      </c>
      <c r="E27" s="352"/>
      <c r="F27" s="190" t="s">
        <v>2278</v>
      </c>
      <c r="G27" s="355">
        <v>4100100313</v>
      </c>
      <c r="H27" s="354"/>
      <c r="I27" s="353" t="s">
        <v>1457</v>
      </c>
      <c r="J27" s="354"/>
      <c r="K27" s="355" t="s">
        <v>53</v>
      </c>
      <c r="L27" s="352"/>
      <c r="M27" s="27" t="s">
        <v>387</v>
      </c>
      <c r="N27" s="24"/>
      <c r="O27" s="81">
        <v>11.06</v>
      </c>
      <c r="P27" s="109">
        <v>17</v>
      </c>
    </row>
    <row r="28" spans="2:16" ht="15" customHeight="1" x14ac:dyDescent="0.25">
      <c r="B28" s="375">
        <v>10</v>
      </c>
      <c r="C28" s="376"/>
      <c r="D28" s="351" t="s">
        <v>747</v>
      </c>
      <c r="E28" s="352"/>
      <c r="F28" s="190" t="s">
        <v>2278</v>
      </c>
      <c r="G28" s="355">
        <v>4100100313</v>
      </c>
      <c r="H28" s="354"/>
      <c r="I28" s="353" t="s">
        <v>1457</v>
      </c>
      <c r="J28" s="354"/>
      <c r="K28" s="355" t="s">
        <v>53</v>
      </c>
      <c r="L28" s="352"/>
      <c r="M28" s="27" t="s">
        <v>387</v>
      </c>
      <c r="N28" s="24"/>
      <c r="O28" s="81">
        <v>10.48</v>
      </c>
      <c r="P28" s="109">
        <v>16</v>
      </c>
    </row>
    <row r="29" spans="2:16" ht="15" customHeight="1" x14ac:dyDescent="0.25">
      <c r="B29" s="378">
        <v>11</v>
      </c>
      <c r="C29" s="379"/>
      <c r="D29" s="351" t="s">
        <v>747</v>
      </c>
      <c r="E29" s="352"/>
      <c r="F29" s="190" t="s">
        <v>2278</v>
      </c>
      <c r="G29" s="355">
        <v>4100100313</v>
      </c>
      <c r="H29" s="354"/>
      <c r="I29" s="353" t="s">
        <v>1457</v>
      </c>
      <c r="J29" s="354"/>
      <c r="K29" s="355" t="s">
        <v>53</v>
      </c>
      <c r="L29" s="352"/>
      <c r="M29" s="27" t="s">
        <v>387</v>
      </c>
      <c r="N29" s="24"/>
      <c r="O29" s="82">
        <v>10.48</v>
      </c>
      <c r="P29" s="109">
        <v>16</v>
      </c>
    </row>
    <row r="30" spans="2:16" ht="15" customHeight="1" x14ac:dyDescent="0.25">
      <c r="B30" s="378">
        <v>12</v>
      </c>
      <c r="C30" s="379"/>
      <c r="D30" s="351" t="s">
        <v>2214</v>
      </c>
      <c r="E30" s="352"/>
      <c r="F30" s="190" t="s">
        <v>2278</v>
      </c>
      <c r="G30" s="355">
        <v>4100100318</v>
      </c>
      <c r="H30" s="354"/>
      <c r="I30" s="353" t="s">
        <v>1904</v>
      </c>
      <c r="J30" s="354"/>
      <c r="K30" s="355" t="s">
        <v>53</v>
      </c>
      <c r="L30" s="352"/>
      <c r="M30" s="27" t="s">
        <v>415</v>
      </c>
      <c r="N30" s="24"/>
      <c r="O30" s="82">
        <v>8.58</v>
      </c>
      <c r="P30" s="109">
        <v>12</v>
      </c>
    </row>
    <row r="31" spans="2:16" ht="15" customHeight="1" x14ac:dyDescent="0.25">
      <c r="B31" s="76"/>
      <c r="C31" s="69"/>
      <c r="D31" s="351" t="s">
        <v>2214</v>
      </c>
      <c r="E31" s="352"/>
      <c r="F31" s="190" t="s">
        <v>2278</v>
      </c>
      <c r="G31" s="355">
        <v>4100100319</v>
      </c>
      <c r="H31" s="354"/>
      <c r="I31" s="353" t="s">
        <v>1904</v>
      </c>
      <c r="J31" s="354"/>
      <c r="K31" s="355" t="s">
        <v>1778</v>
      </c>
      <c r="L31" s="352"/>
      <c r="M31" s="27" t="s">
        <v>415</v>
      </c>
      <c r="N31" s="24"/>
      <c r="O31" s="84"/>
      <c r="P31" s="109">
        <v>3</v>
      </c>
    </row>
    <row r="32" spans="2:16" ht="15" customHeight="1" x14ac:dyDescent="0.25">
      <c r="B32" s="375">
        <v>13</v>
      </c>
      <c r="C32" s="376"/>
      <c r="D32" s="351" t="s">
        <v>2214</v>
      </c>
      <c r="E32" s="352"/>
      <c r="F32" s="190" t="s">
        <v>2278</v>
      </c>
      <c r="G32" s="355">
        <v>4100100318</v>
      </c>
      <c r="H32" s="354"/>
      <c r="I32" s="353" t="s">
        <v>1904</v>
      </c>
      <c r="J32" s="354"/>
      <c r="K32" s="355" t="s">
        <v>53</v>
      </c>
      <c r="L32" s="352"/>
      <c r="M32" s="27" t="s">
        <v>387</v>
      </c>
      <c r="N32" s="24"/>
      <c r="O32" s="81">
        <v>9.1999999999999993</v>
      </c>
      <c r="P32" s="109">
        <v>16</v>
      </c>
    </row>
    <row r="33" spans="2:16" ht="15" customHeight="1" x14ac:dyDescent="0.25">
      <c r="B33" s="375">
        <v>14</v>
      </c>
      <c r="C33" s="376"/>
      <c r="D33" s="351" t="s">
        <v>2214</v>
      </c>
      <c r="E33" s="352"/>
      <c r="F33" s="190" t="s">
        <v>2278</v>
      </c>
      <c r="G33" s="355">
        <v>4100100318</v>
      </c>
      <c r="H33" s="354"/>
      <c r="I33" s="353" t="s">
        <v>1904</v>
      </c>
      <c r="J33" s="354"/>
      <c r="K33" s="355" t="s">
        <v>53</v>
      </c>
      <c r="L33" s="352"/>
      <c r="M33" s="27" t="s">
        <v>387</v>
      </c>
      <c r="N33" s="24"/>
      <c r="O33" s="81">
        <v>9.1999999999999993</v>
      </c>
      <c r="P33" s="109">
        <v>16</v>
      </c>
    </row>
    <row r="34" spans="2:16" ht="15" customHeight="1" x14ac:dyDescent="0.25">
      <c r="B34" s="375">
        <v>15</v>
      </c>
      <c r="C34" s="376"/>
      <c r="D34" s="351" t="s">
        <v>1461</v>
      </c>
      <c r="E34" s="352"/>
      <c r="F34" s="190" t="s">
        <v>2278</v>
      </c>
      <c r="G34" s="355">
        <v>4100100315</v>
      </c>
      <c r="H34" s="354"/>
      <c r="I34" s="353" t="s">
        <v>1462</v>
      </c>
      <c r="J34" s="354"/>
      <c r="K34" s="355" t="s">
        <v>53</v>
      </c>
      <c r="L34" s="352"/>
      <c r="M34" s="27" t="s">
        <v>415</v>
      </c>
      <c r="N34" s="24"/>
      <c r="O34" s="81">
        <v>10.8</v>
      </c>
      <c r="P34" s="109">
        <v>14</v>
      </c>
    </row>
    <row r="35" spans="2:16" ht="15" customHeight="1" x14ac:dyDescent="0.25">
      <c r="B35" s="375">
        <v>16</v>
      </c>
      <c r="C35" s="376"/>
      <c r="D35" s="351" t="s">
        <v>1461</v>
      </c>
      <c r="E35" s="352"/>
      <c r="F35" s="190" t="s">
        <v>2278</v>
      </c>
      <c r="G35" s="355">
        <v>4100100315</v>
      </c>
      <c r="H35" s="354"/>
      <c r="I35" s="353" t="s">
        <v>1462</v>
      </c>
      <c r="J35" s="354"/>
      <c r="K35" s="355" t="s">
        <v>53</v>
      </c>
      <c r="L35" s="352"/>
      <c r="M35" s="27" t="s">
        <v>415</v>
      </c>
      <c r="N35" s="24"/>
      <c r="O35" s="81">
        <v>10.8</v>
      </c>
      <c r="P35" s="109">
        <v>15</v>
      </c>
    </row>
    <row r="36" spans="2:16" ht="15" x14ac:dyDescent="0.25">
      <c r="B36" s="418" t="s">
        <v>37</v>
      </c>
      <c r="C36" s="409"/>
      <c r="D36" s="50"/>
      <c r="E36" s="61"/>
      <c r="F36" s="145"/>
      <c r="G36" s="50"/>
      <c r="H36" s="62"/>
      <c r="I36" s="63"/>
      <c r="J36" s="62"/>
      <c r="K36" s="50"/>
      <c r="L36" s="61"/>
      <c r="M36" s="8"/>
      <c r="N36" s="8"/>
      <c r="O36" s="170">
        <f>SUM(O37:O57)+13.68</f>
        <v>139.99999999999997</v>
      </c>
      <c r="P36" s="60"/>
    </row>
    <row r="37" spans="2:16" ht="15" customHeight="1" x14ac:dyDescent="0.25">
      <c r="B37" s="378">
        <v>17</v>
      </c>
      <c r="C37" s="379"/>
      <c r="D37" s="351" t="s">
        <v>1461</v>
      </c>
      <c r="E37" s="352"/>
      <c r="F37" s="190" t="s">
        <v>2278</v>
      </c>
      <c r="G37" s="355">
        <v>4100100317</v>
      </c>
      <c r="H37" s="354"/>
      <c r="I37" s="196" t="s">
        <v>1462</v>
      </c>
      <c r="J37" s="59"/>
      <c r="K37" s="355" t="s">
        <v>1778</v>
      </c>
      <c r="L37" s="352"/>
      <c r="M37" s="27" t="s">
        <v>415</v>
      </c>
      <c r="N37" s="24"/>
      <c r="O37" s="82">
        <v>10.8</v>
      </c>
      <c r="P37" s="109">
        <v>6</v>
      </c>
    </row>
    <row r="38" spans="2:16" ht="15" customHeight="1" x14ac:dyDescent="0.25">
      <c r="B38" s="40"/>
      <c r="C38" s="36"/>
      <c r="D38" s="351" t="s">
        <v>1461</v>
      </c>
      <c r="E38" s="352"/>
      <c r="F38" s="190" t="s">
        <v>2278</v>
      </c>
      <c r="G38" s="355">
        <v>4100100317</v>
      </c>
      <c r="H38" s="354"/>
      <c r="I38" s="353" t="s">
        <v>1462</v>
      </c>
      <c r="J38" s="354"/>
      <c r="K38" s="355" t="s">
        <v>1778</v>
      </c>
      <c r="L38" s="352"/>
      <c r="M38" s="27" t="s">
        <v>387</v>
      </c>
      <c r="N38" s="24"/>
      <c r="O38" s="83"/>
      <c r="P38" s="109">
        <v>8</v>
      </c>
    </row>
    <row r="39" spans="2:16" ht="15" customHeight="1" x14ac:dyDescent="0.25">
      <c r="B39" s="375">
        <v>18</v>
      </c>
      <c r="C39" s="376"/>
      <c r="D39" s="351" t="s">
        <v>1461</v>
      </c>
      <c r="E39" s="352"/>
      <c r="F39" s="190" t="s">
        <v>2278</v>
      </c>
      <c r="G39" s="355">
        <v>4100100315</v>
      </c>
      <c r="H39" s="354"/>
      <c r="I39" s="353" t="s">
        <v>1462</v>
      </c>
      <c r="J39" s="354"/>
      <c r="K39" s="355" t="s">
        <v>53</v>
      </c>
      <c r="L39" s="352"/>
      <c r="M39" s="27" t="s">
        <v>387</v>
      </c>
      <c r="N39" s="24"/>
      <c r="O39" s="81">
        <v>10.9</v>
      </c>
      <c r="P39" s="109">
        <v>14</v>
      </c>
    </row>
    <row r="40" spans="2:16" ht="15" customHeight="1" x14ac:dyDescent="0.25">
      <c r="B40" s="375">
        <v>19</v>
      </c>
      <c r="C40" s="376"/>
      <c r="D40" s="351" t="s">
        <v>1461</v>
      </c>
      <c r="E40" s="352"/>
      <c r="F40" s="190" t="s">
        <v>2278</v>
      </c>
      <c r="G40" s="355">
        <v>4100100315</v>
      </c>
      <c r="H40" s="354"/>
      <c r="I40" s="353" t="s">
        <v>1462</v>
      </c>
      <c r="J40" s="354"/>
      <c r="K40" s="355" t="s">
        <v>53</v>
      </c>
      <c r="L40" s="352"/>
      <c r="M40" s="27" t="s">
        <v>387</v>
      </c>
      <c r="N40" s="24"/>
      <c r="O40" s="81">
        <v>10.9</v>
      </c>
      <c r="P40" s="109">
        <v>14</v>
      </c>
    </row>
    <row r="41" spans="2:16" ht="15" customHeight="1" x14ac:dyDescent="0.25">
      <c r="B41" s="375">
        <v>20</v>
      </c>
      <c r="C41" s="376"/>
      <c r="D41" s="351" t="s">
        <v>1461</v>
      </c>
      <c r="E41" s="352"/>
      <c r="F41" s="190" t="s">
        <v>2278</v>
      </c>
      <c r="G41" s="355">
        <v>4100100315</v>
      </c>
      <c r="H41" s="354"/>
      <c r="I41" s="353" t="s">
        <v>1462</v>
      </c>
      <c r="J41" s="354"/>
      <c r="K41" s="355" t="s">
        <v>53</v>
      </c>
      <c r="L41" s="352"/>
      <c r="M41" s="27" t="s">
        <v>387</v>
      </c>
      <c r="N41" s="24"/>
      <c r="O41" s="81">
        <v>10.9</v>
      </c>
      <c r="P41" s="109">
        <v>14</v>
      </c>
    </row>
    <row r="42" spans="2:16" ht="15" customHeight="1" x14ac:dyDescent="0.25">
      <c r="B42" s="375">
        <v>21</v>
      </c>
      <c r="C42" s="376"/>
      <c r="D42" s="351" t="s">
        <v>1461</v>
      </c>
      <c r="E42" s="352"/>
      <c r="F42" s="190" t="s">
        <v>2278</v>
      </c>
      <c r="G42" s="355">
        <v>4100100315</v>
      </c>
      <c r="H42" s="354"/>
      <c r="I42" s="353" t="s">
        <v>1462</v>
      </c>
      <c r="J42" s="354"/>
      <c r="K42" s="355" t="s">
        <v>53</v>
      </c>
      <c r="L42" s="352"/>
      <c r="M42" s="27" t="s">
        <v>387</v>
      </c>
      <c r="N42" s="24"/>
      <c r="O42" s="81">
        <v>10.9</v>
      </c>
      <c r="P42" s="109">
        <v>14</v>
      </c>
    </row>
    <row r="43" spans="2:16" ht="15" customHeight="1" x14ac:dyDescent="0.25">
      <c r="B43" s="375">
        <v>22</v>
      </c>
      <c r="C43" s="376"/>
      <c r="D43" s="351" t="s">
        <v>1461</v>
      </c>
      <c r="E43" s="352"/>
      <c r="F43" s="190" t="s">
        <v>2278</v>
      </c>
      <c r="G43" s="355">
        <v>4100100315</v>
      </c>
      <c r="H43" s="354"/>
      <c r="I43" s="353" t="s">
        <v>1462</v>
      </c>
      <c r="J43" s="354"/>
      <c r="K43" s="355" t="s">
        <v>53</v>
      </c>
      <c r="L43" s="352"/>
      <c r="M43" s="27" t="s">
        <v>387</v>
      </c>
      <c r="N43" s="24"/>
      <c r="O43" s="81">
        <v>10.9</v>
      </c>
      <c r="P43" s="109">
        <v>14</v>
      </c>
    </row>
    <row r="44" spans="2:16" ht="15" customHeight="1" x14ac:dyDescent="0.25">
      <c r="B44" s="378">
        <v>23</v>
      </c>
      <c r="C44" s="379"/>
      <c r="D44" s="351" t="s">
        <v>1461</v>
      </c>
      <c r="E44" s="352"/>
      <c r="F44" s="190" t="s">
        <v>2278</v>
      </c>
      <c r="G44" s="355">
        <v>4100100315</v>
      </c>
      <c r="H44" s="354"/>
      <c r="I44" s="353" t="s">
        <v>1462</v>
      </c>
      <c r="J44" s="354"/>
      <c r="K44" s="355" t="s">
        <v>53</v>
      </c>
      <c r="L44" s="352"/>
      <c r="M44" s="27" t="s">
        <v>387</v>
      </c>
      <c r="N44" s="24"/>
      <c r="O44" s="82">
        <v>11.56</v>
      </c>
      <c r="P44" s="109">
        <v>15</v>
      </c>
    </row>
    <row r="45" spans="2:16" ht="15" customHeight="1" x14ac:dyDescent="0.25">
      <c r="B45" s="378">
        <v>24</v>
      </c>
      <c r="C45" s="379"/>
      <c r="D45" s="351" t="s">
        <v>1461</v>
      </c>
      <c r="E45" s="352"/>
      <c r="F45" s="190" t="s">
        <v>2278</v>
      </c>
      <c r="G45" s="355">
        <v>4100100316</v>
      </c>
      <c r="H45" s="354"/>
      <c r="I45" s="353" t="s">
        <v>1462</v>
      </c>
      <c r="J45" s="354"/>
      <c r="K45" s="355" t="s">
        <v>147</v>
      </c>
      <c r="L45" s="352"/>
      <c r="M45" s="27" t="s">
        <v>387</v>
      </c>
      <c r="N45" s="24"/>
      <c r="O45" s="82">
        <v>6.88</v>
      </c>
      <c r="P45" s="109">
        <v>8</v>
      </c>
    </row>
    <row r="46" spans="2:16" ht="15" customHeight="1" x14ac:dyDescent="0.25">
      <c r="B46" s="375">
        <v>25</v>
      </c>
      <c r="C46" s="376"/>
      <c r="D46" s="351" t="s">
        <v>1461</v>
      </c>
      <c r="E46" s="352"/>
      <c r="F46" s="190" t="s">
        <v>2278</v>
      </c>
      <c r="G46" s="355">
        <v>4100100327</v>
      </c>
      <c r="H46" s="354"/>
      <c r="I46" s="353" t="s">
        <v>2266</v>
      </c>
      <c r="J46" s="354"/>
      <c r="K46" s="355" t="s">
        <v>53</v>
      </c>
      <c r="L46" s="352"/>
      <c r="M46" s="27" t="s">
        <v>387</v>
      </c>
      <c r="N46" s="24"/>
      <c r="O46" s="81">
        <v>9.32</v>
      </c>
      <c r="P46" s="109">
        <v>12</v>
      </c>
    </row>
    <row r="47" spans="2:16" ht="15" customHeight="1" x14ac:dyDescent="0.25">
      <c r="B47" s="375">
        <v>26</v>
      </c>
      <c r="C47" s="376"/>
      <c r="D47" s="351" t="s">
        <v>1461</v>
      </c>
      <c r="E47" s="352"/>
      <c r="F47" s="190" t="s">
        <v>2278</v>
      </c>
      <c r="G47" s="355">
        <v>4100100327</v>
      </c>
      <c r="H47" s="354"/>
      <c r="I47" s="353" t="s">
        <v>2266</v>
      </c>
      <c r="J47" s="354"/>
      <c r="K47" s="355" t="s">
        <v>53</v>
      </c>
      <c r="L47" s="352"/>
      <c r="M47" s="27" t="s">
        <v>387</v>
      </c>
      <c r="N47" s="24"/>
      <c r="O47" s="81">
        <v>9.32</v>
      </c>
      <c r="P47" s="109">
        <v>12</v>
      </c>
    </row>
    <row r="48" spans="2:16" ht="15" customHeight="1" x14ac:dyDescent="0.25">
      <c r="B48" s="375">
        <v>27</v>
      </c>
      <c r="C48" s="376"/>
      <c r="D48" s="351" t="s">
        <v>1461</v>
      </c>
      <c r="E48" s="352"/>
      <c r="F48" s="190" t="s">
        <v>2278</v>
      </c>
      <c r="G48" s="355">
        <v>4100100327</v>
      </c>
      <c r="H48" s="354"/>
      <c r="I48" s="353" t="s">
        <v>2266</v>
      </c>
      <c r="J48" s="354"/>
      <c r="K48" s="355" t="s">
        <v>53</v>
      </c>
      <c r="L48" s="352"/>
      <c r="M48" s="27" t="s">
        <v>387</v>
      </c>
      <c r="N48" s="24"/>
      <c r="O48" s="81">
        <v>9.32</v>
      </c>
      <c r="P48" s="109">
        <v>12</v>
      </c>
    </row>
    <row r="49" spans="2:16" ht="15" customHeight="1" x14ac:dyDescent="0.25">
      <c r="B49" s="378">
        <v>28</v>
      </c>
      <c r="C49" s="379"/>
      <c r="D49" s="351" t="s">
        <v>1461</v>
      </c>
      <c r="E49" s="352"/>
      <c r="F49" s="190" t="s">
        <v>2278</v>
      </c>
      <c r="G49" s="355">
        <v>4100100327</v>
      </c>
      <c r="H49" s="354"/>
      <c r="I49" s="353" t="s">
        <v>2266</v>
      </c>
      <c r="J49" s="354"/>
      <c r="K49" s="355" t="s">
        <v>53</v>
      </c>
      <c r="L49" s="352"/>
      <c r="M49" s="27" t="s">
        <v>387</v>
      </c>
      <c r="N49" s="24"/>
      <c r="O49" s="82">
        <v>10.1</v>
      </c>
      <c r="P49" s="109">
        <v>13</v>
      </c>
    </row>
    <row r="50" spans="2:16" ht="15" customHeight="1" x14ac:dyDescent="0.25">
      <c r="B50" s="378">
        <v>29</v>
      </c>
      <c r="C50" s="379"/>
      <c r="D50" s="351" t="s">
        <v>480</v>
      </c>
      <c r="E50" s="352"/>
      <c r="F50" s="190" t="s">
        <v>2278</v>
      </c>
      <c r="G50" s="355">
        <v>4100100322</v>
      </c>
      <c r="H50" s="354"/>
      <c r="I50" s="353" t="s">
        <v>631</v>
      </c>
      <c r="J50" s="354"/>
      <c r="K50" s="355" t="s">
        <v>53</v>
      </c>
      <c r="L50" s="352"/>
      <c r="M50" s="27" t="s">
        <v>387</v>
      </c>
      <c r="N50" s="24">
        <v>90</v>
      </c>
      <c r="O50" s="82">
        <v>4.5199999999999996</v>
      </c>
      <c r="P50" s="109">
        <v>5</v>
      </c>
    </row>
    <row r="51" spans="2:16" ht="15" customHeight="1" x14ac:dyDescent="0.25">
      <c r="B51" s="40"/>
      <c r="C51" s="36"/>
      <c r="D51" s="351" t="s">
        <v>480</v>
      </c>
      <c r="E51" s="352"/>
      <c r="F51" s="190" t="s">
        <v>2278</v>
      </c>
      <c r="G51" s="355">
        <v>4100100322</v>
      </c>
      <c r="H51" s="354"/>
      <c r="I51" s="353" t="s">
        <v>631</v>
      </c>
      <c r="J51" s="354"/>
      <c r="K51" s="355" t="s">
        <v>53</v>
      </c>
      <c r="L51" s="352"/>
      <c r="M51" s="27" t="s">
        <v>387</v>
      </c>
      <c r="N51" s="24">
        <v>100</v>
      </c>
      <c r="O51" s="83"/>
      <c r="P51" s="109">
        <v>3</v>
      </c>
    </row>
    <row r="52" spans="2:16" ht="15" customHeight="1" x14ac:dyDescent="0.25">
      <c r="B52" s="40"/>
      <c r="C52" s="36"/>
      <c r="D52" s="351" t="s">
        <v>480</v>
      </c>
      <c r="E52" s="352"/>
      <c r="F52" s="190" t="s">
        <v>2278</v>
      </c>
      <c r="G52" s="355">
        <v>4100100320</v>
      </c>
      <c r="H52" s="354"/>
      <c r="I52" s="353" t="s">
        <v>1468</v>
      </c>
      <c r="J52" s="354"/>
      <c r="K52" s="355" t="s">
        <v>53</v>
      </c>
      <c r="L52" s="352"/>
      <c r="M52" s="27" t="s">
        <v>387</v>
      </c>
      <c r="N52" s="24">
        <v>85</v>
      </c>
      <c r="O52" s="83"/>
      <c r="P52" s="109">
        <v>4</v>
      </c>
    </row>
    <row r="53" spans="2:16" ht="15" customHeight="1" x14ac:dyDescent="0.25">
      <c r="B53" s="40"/>
      <c r="C53" s="36"/>
      <c r="D53" s="351" t="s">
        <v>480</v>
      </c>
      <c r="E53" s="352"/>
      <c r="F53" s="190" t="s">
        <v>2278</v>
      </c>
      <c r="G53" s="355">
        <v>4100100320</v>
      </c>
      <c r="H53" s="354"/>
      <c r="I53" s="353" t="s">
        <v>1468</v>
      </c>
      <c r="J53" s="354"/>
      <c r="K53" s="355" t="s">
        <v>53</v>
      </c>
      <c r="L53" s="352"/>
      <c r="M53" s="27" t="s">
        <v>387</v>
      </c>
      <c r="N53" s="24">
        <v>90</v>
      </c>
      <c r="O53" s="83"/>
      <c r="P53" s="109">
        <v>3</v>
      </c>
    </row>
    <row r="54" spans="2:16" ht="15" customHeight="1" x14ac:dyDescent="0.25">
      <c r="B54" s="40"/>
      <c r="C54" s="36"/>
      <c r="D54" s="351" t="s">
        <v>480</v>
      </c>
      <c r="E54" s="352"/>
      <c r="F54" s="190" t="s">
        <v>2278</v>
      </c>
      <c r="G54" s="355">
        <v>4100100320</v>
      </c>
      <c r="H54" s="354"/>
      <c r="I54" s="353" t="s">
        <v>1468</v>
      </c>
      <c r="J54" s="354"/>
      <c r="K54" s="355" t="s">
        <v>53</v>
      </c>
      <c r="L54" s="352"/>
      <c r="M54" s="27" t="s">
        <v>387</v>
      </c>
      <c r="N54" s="24">
        <v>95</v>
      </c>
      <c r="O54" s="83"/>
      <c r="P54" s="109">
        <v>3</v>
      </c>
    </row>
    <row r="55" spans="2:16" ht="15" customHeight="1" x14ac:dyDescent="0.25">
      <c r="B55" s="40"/>
      <c r="C55" s="36"/>
      <c r="D55" s="351" t="s">
        <v>480</v>
      </c>
      <c r="E55" s="352"/>
      <c r="F55" s="190" t="s">
        <v>2278</v>
      </c>
      <c r="G55" s="355">
        <v>4100100321</v>
      </c>
      <c r="H55" s="354"/>
      <c r="I55" s="353" t="s">
        <v>1468</v>
      </c>
      <c r="J55" s="354"/>
      <c r="K55" s="355" t="s">
        <v>147</v>
      </c>
      <c r="L55" s="352"/>
      <c r="M55" s="27" t="s">
        <v>387</v>
      </c>
      <c r="N55" s="24">
        <v>85</v>
      </c>
      <c r="O55" s="83"/>
      <c r="P55" s="109">
        <v>2</v>
      </c>
    </row>
    <row r="56" spans="2:16" ht="15" customHeight="1" x14ac:dyDescent="0.25">
      <c r="B56" s="40"/>
      <c r="C56" s="36"/>
      <c r="D56" s="351" t="s">
        <v>480</v>
      </c>
      <c r="E56" s="352"/>
      <c r="F56" s="190" t="s">
        <v>2278</v>
      </c>
      <c r="G56" s="355">
        <v>4100100321</v>
      </c>
      <c r="H56" s="354"/>
      <c r="I56" s="353" t="s">
        <v>1468</v>
      </c>
      <c r="J56" s="354"/>
      <c r="K56" s="355" t="s">
        <v>147</v>
      </c>
      <c r="L56" s="352"/>
      <c r="M56" s="27" t="s">
        <v>387</v>
      </c>
      <c r="N56" s="24">
        <v>90</v>
      </c>
      <c r="O56" s="83"/>
      <c r="P56" s="109">
        <v>3</v>
      </c>
    </row>
    <row r="57" spans="2:16" ht="15" customHeight="1" x14ac:dyDescent="0.25">
      <c r="B57" s="76"/>
      <c r="C57" s="69"/>
      <c r="D57" s="351" t="s">
        <v>480</v>
      </c>
      <c r="E57" s="352"/>
      <c r="F57" s="190" t="s">
        <v>2278</v>
      </c>
      <c r="G57" s="355">
        <v>4100100321</v>
      </c>
      <c r="H57" s="354"/>
      <c r="I57" s="353" t="s">
        <v>1468</v>
      </c>
      <c r="J57" s="354"/>
      <c r="K57" s="355" t="s">
        <v>147</v>
      </c>
      <c r="L57" s="352"/>
      <c r="M57" s="27" t="s">
        <v>387</v>
      </c>
      <c r="N57" s="24">
        <v>95</v>
      </c>
      <c r="O57" s="84"/>
      <c r="P57" s="109">
        <v>1</v>
      </c>
    </row>
    <row r="58" spans="2:16" ht="15" x14ac:dyDescent="0.25">
      <c r="B58" s="365"/>
      <c r="C58" s="366"/>
      <c r="D58" s="367"/>
      <c r="E58" s="368"/>
      <c r="F58" s="122"/>
      <c r="G58" s="369"/>
      <c r="H58" s="370"/>
      <c r="I58" s="391"/>
      <c r="J58" s="370"/>
      <c r="K58" s="369"/>
      <c r="L58" s="368"/>
      <c r="M58" s="7"/>
      <c r="N58" s="11"/>
      <c r="O58" s="84"/>
      <c r="P58" s="60"/>
    </row>
    <row r="59" spans="2:16" ht="15" x14ac:dyDescent="0.25">
      <c r="B59" s="20"/>
      <c r="C59" s="45"/>
      <c r="D59" s="168"/>
      <c r="E59" s="41"/>
      <c r="F59" s="41"/>
      <c r="G59" s="41"/>
      <c r="H59" s="41"/>
      <c r="I59" s="41"/>
      <c r="K59" s="20"/>
      <c r="L59" s="45"/>
      <c r="M59" s="1"/>
      <c r="N59" s="1"/>
      <c r="O59" s="169">
        <f>SUM(O18:O35)+SUM(O37:O57)</f>
        <v>289.36</v>
      </c>
    </row>
    <row r="60" spans="2:16" ht="15.75" x14ac:dyDescent="0.25">
      <c r="B60" s="356" t="s">
        <v>29</v>
      </c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357"/>
      <c r="N60" s="79"/>
      <c r="O60" s="75"/>
      <c r="P60" s="73">
        <f>SUM(P18:P58)</f>
        <v>432</v>
      </c>
    </row>
    <row r="61" spans="2:16" ht="15" x14ac:dyDescent="0.25">
      <c r="B61" s="20"/>
      <c r="C61" s="45"/>
      <c r="D61" s="20"/>
      <c r="E61" s="45"/>
      <c r="F61" s="45"/>
      <c r="G61" s="20"/>
      <c r="I61" s="3"/>
      <c r="K61" s="20"/>
      <c r="L61" s="45"/>
      <c r="M61" s="1"/>
      <c r="N61" s="1"/>
      <c r="O61" s="86"/>
    </row>
    <row r="62" spans="2:16" ht="15" customHeight="1" x14ac:dyDescent="0.25">
      <c r="B62" s="1"/>
      <c r="C62" s="1"/>
      <c r="D62" s="1" t="s">
        <v>49</v>
      </c>
      <c r="E62" s="23"/>
      <c r="F62" s="1" t="s">
        <v>2272</v>
      </c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 t="s">
        <v>2273</v>
      </c>
      <c r="E63" s="23"/>
      <c r="F63" s="23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 t="s">
        <v>2268</v>
      </c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 t="s">
        <v>2267</v>
      </c>
      <c r="E65" s="23"/>
      <c r="F65" s="23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 t="s">
        <v>2269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341" ht="8.25" customHeight="1" x14ac:dyDescent="0.2"/>
    <row r="343" ht="8.25" customHeight="1" x14ac:dyDescent="0.2"/>
    <row r="345" ht="9" customHeight="1" x14ac:dyDescent="0.2"/>
    <row r="347" ht="7.5" customHeight="1" x14ac:dyDescent="0.2"/>
    <row r="349" ht="6.75" customHeight="1" x14ac:dyDescent="0.2"/>
    <row r="351" ht="7.5" customHeight="1" x14ac:dyDescent="0.2"/>
    <row r="353" ht="9" customHeight="1" x14ac:dyDescent="0.2"/>
    <row r="355" ht="7.5" customHeight="1" x14ac:dyDescent="0.2"/>
    <row r="357" ht="8.25" customHeight="1" x14ac:dyDescent="0.2"/>
  </sheetData>
  <mergeCells count="200">
    <mergeCell ref="N14:O14"/>
    <mergeCell ref="K22:L22"/>
    <mergeCell ref="G19:H19"/>
    <mergeCell ref="I19:J19"/>
    <mergeCell ref="K19:L19"/>
    <mergeCell ref="K21:L21"/>
    <mergeCell ref="B16:C16"/>
    <mergeCell ref="D16:E16"/>
    <mergeCell ref="G16:H16"/>
    <mergeCell ref="I16:J16"/>
    <mergeCell ref="K16:L16"/>
    <mergeCell ref="D20:E20"/>
    <mergeCell ref="G20:H20"/>
    <mergeCell ref="I20:J20"/>
    <mergeCell ref="K20:L20"/>
    <mergeCell ref="B19:C19"/>
    <mergeCell ref="K18:L18"/>
    <mergeCell ref="B17:C17"/>
    <mergeCell ref="B18:C18"/>
    <mergeCell ref="D18:E18"/>
    <mergeCell ref="G18:H18"/>
    <mergeCell ref="I18:J18"/>
    <mergeCell ref="B22:C22"/>
    <mergeCell ref="D19:E19"/>
    <mergeCell ref="G26:H26"/>
    <mergeCell ref="I26:J26"/>
    <mergeCell ref="B20:C20"/>
    <mergeCell ref="B23:C23"/>
    <mergeCell ref="D23:E23"/>
    <mergeCell ref="G23:H23"/>
    <mergeCell ref="I23:J23"/>
    <mergeCell ref="F12:G12"/>
    <mergeCell ref="K23:L23"/>
    <mergeCell ref="B21:C21"/>
    <mergeCell ref="D21:E21"/>
    <mergeCell ref="G21:H21"/>
    <mergeCell ref="I21:J21"/>
    <mergeCell ref="K26:L26"/>
    <mergeCell ref="B26:C26"/>
    <mergeCell ref="D26:E26"/>
    <mergeCell ref="B27:C27"/>
    <mergeCell ref="D27:E27"/>
    <mergeCell ref="G27:H27"/>
    <mergeCell ref="I27:J27"/>
    <mergeCell ref="K27:L27"/>
    <mergeCell ref="D22:E22"/>
    <mergeCell ref="G22:H22"/>
    <mergeCell ref="I22:J22"/>
    <mergeCell ref="B60:M60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B58:C58"/>
    <mergeCell ref="D58:E58"/>
    <mergeCell ref="G58:H58"/>
    <mergeCell ref="I58:J58"/>
    <mergeCell ref="K58:L58"/>
    <mergeCell ref="K25:L25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6:C36"/>
    <mergeCell ref="B37:C37"/>
    <mergeCell ref="D38:E38"/>
    <mergeCell ref="G38:H38"/>
    <mergeCell ref="I38:J38"/>
    <mergeCell ref="K38:L38"/>
    <mergeCell ref="K37:L37"/>
    <mergeCell ref="D37:E37"/>
    <mergeCell ref="G37:H37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D53:E53"/>
    <mergeCell ref="G53:H53"/>
    <mergeCell ref="I53:J53"/>
    <mergeCell ref="K53:L53"/>
    <mergeCell ref="D54:E54"/>
    <mergeCell ref="G54:H54"/>
    <mergeCell ref="I54:J54"/>
    <mergeCell ref="K54:L54"/>
    <mergeCell ref="D51:E51"/>
    <mergeCell ref="G51:H51"/>
    <mergeCell ref="I51:J51"/>
    <mergeCell ref="K51:L51"/>
    <mergeCell ref="D52:E52"/>
    <mergeCell ref="G52:H52"/>
    <mergeCell ref="I52:J52"/>
    <mergeCell ref="K52:L52"/>
    <mergeCell ref="D57:E57"/>
    <mergeCell ref="G57:H57"/>
    <mergeCell ref="I57:J57"/>
    <mergeCell ref="K57:L57"/>
    <mergeCell ref="D55:E55"/>
    <mergeCell ref="G55:H55"/>
    <mergeCell ref="I55:J55"/>
    <mergeCell ref="K55:L55"/>
    <mergeCell ref="D56:E56"/>
    <mergeCell ref="G56:H56"/>
    <mergeCell ref="I56:J56"/>
    <mergeCell ref="K56:L56"/>
  </mergeCells>
  <hyperlinks>
    <hyperlink ref="N4" r:id="rId1" xr:uid="{00000000-0004-0000-85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 codeName="Hoja281"/>
  <dimension ref="A1:P332"/>
  <sheetViews>
    <sheetView workbookViewId="0">
      <selection activeCell="K41" sqref="K4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2276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230213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SUM(O18:O33)+10</f>
        <v>75.42</v>
      </c>
      <c r="P17" s="60"/>
    </row>
    <row r="18" spans="1:16" ht="15" x14ac:dyDescent="0.25">
      <c r="A18" s="1"/>
      <c r="B18" s="378">
        <v>1</v>
      </c>
      <c r="C18" s="379"/>
      <c r="D18" s="367" t="s">
        <v>747</v>
      </c>
      <c r="E18" s="368"/>
      <c r="F18" s="124" t="s">
        <v>2277</v>
      </c>
      <c r="G18" s="369">
        <v>4100100303</v>
      </c>
      <c r="H18" s="370"/>
      <c r="I18" s="391" t="s">
        <v>1457</v>
      </c>
      <c r="J18" s="370"/>
      <c r="K18" s="369" t="s">
        <v>1009</v>
      </c>
      <c r="L18" s="368"/>
      <c r="M18" s="7" t="s">
        <v>387</v>
      </c>
      <c r="N18" s="11"/>
      <c r="O18" s="82">
        <v>9.7200000000000006</v>
      </c>
      <c r="P18" s="60">
        <v>10</v>
      </c>
    </row>
    <row r="19" spans="1:16" ht="15" x14ac:dyDescent="0.25">
      <c r="A19" s="1"/>
      <c r="B19" s="365"/>
      <c r="C19" s="366"/>
      <c r="D19" s="367" t="s">
        <v>2214</v>
      </c>
      <c r="E19" s="368"/>
      <c r="F19" s="124" t="s">
        <v>2277</v>
      </c>
      <c r="G19" s="369">
        <v>4100100305</v>
      </c>
      <c r="H19" s="370"/>
      <c r="I19" s="391" t="s">
        <v>1904</v>
      </c>
      <c r="J19" s="370"/>
      <c r="K19" s="369" t="s">
        <v>1009</v>
      </c>
      <c r="L19" s="368"/>
      <c r="M19" s="7" t="s">
        <v>387</v>
      </c>
      <c r="N19" s="11"/>
      <c r="O19" s="84"/>
      <c r="P19" s="60">
        <v>5</v>
      </c>
    </row>
    <row r="20" spans="1:16" ht="15" x14ac:dyDescent="0.25">
      <c r="A20" s="1"/>
      <c r="B20" s="378">
        <v>2</v>
      </c>
      <c r="C20" s="379"/>
      <c r="D20" s="367" t="s">
        <v>2214</v>
      </c>
      <c r="E20" s="368"/>
      <c r="F20" s="124" t="s">
        <v>2277</v>
      </c>
      <c r="G20" s="369">
        <v>4100100305</v>
      </c>
      <c r="H20" s="370"/>
      <c r="I20" s="391" t="s">
        <v>1904</v>
      </c>
      <c r="J20" s="370"/>
      <c r="K20" s="369" t="s">
        <v>1009</v>
      </c>
      <c r="L20" s="368"/>
      <c r="M20" s="7" t="s">
        <v>387</v>
      </c>
      <c r="N20" s="8"/>
      <c r="O20" s="82">
        <v>8.66</v>
      </c>
      <c r="P20" s="60">
        <v>5</v>
      </c>
    </row>
    <row r="21" spans="1:16" ht="15" x14ac:dyDescent="0.25">
      <c r="A21" s="1"/>
      <c r="B21" s="76"/>
      <c r="C21" s="69"/>
      <c r="D21" s="367" t="s">
        <v>2214</v>
      </c>
      <c r="E21" s="368"/>
      <c r="F21" s="124" t="s">
        <v>2277</v>
      </c>
      <c r="G21" s="369">
        <v>4100100305</v>
      </c>
      <c r="H21" s="370"/>
      <c r="I21" s="391" t="s">
        <v>1904</v>
      </c>
      <c r="J21" s="370"/>
      <c r="K21" s="369" t="s">
        <v>1009</v>
      </c>
      <c r="L21" s="368"/>
      <c r="M21" s="7" t="s">
        <v>415</v>
      </c>
      <c r="N21" s="8"/>
      <c r="O21" s="84"/>
      <c r="P21" s="60">
        <v>10</v>
      </c>
    </row>
    <row r="22" spans="1:16" ht="15" x14ac:dyDescent="0.25">
      <c r="A22" s="1"/>
      <c r="B22" s="375">
        <v>3</v>
      </c>
      <c r="C22" s="376"/>
      <c r="D22" s="367" t="s">
        <v>1461</v>
      </c>
      <c r="E22" s="368"/>
      <c r="F22" s="124" t="s">
        <v>2277</v>
      </c>
      <c r="G22" s="369">
        <v>4100100304</v>
      </c>
      <c r="H22" s="370"/>
      <c r="I22" s="391" t="s">
        <v>1462</v>
      </c>
      <c r="J22" s="370"/>
      <c r="K22" s="369" t="s">
        <v>1009</v>
      </c>
      <c r="L22" s="368"/>
      <c r="M22" s="7" t="s">
        <v>415</v>
      </c>
      <c r="N22" s="11"/>
      <c r="O22" s="81">
        <v>11.5</v>
      </c>
      <c r="P22" s="60">
        <v>15</v>
      </c>
    </row>
    <row r="23" spans="1:16" ht="15" x14ac:dyDescent="0.25">
      <c r="A23" s="1"/>
      <c r="B23" s="375">
        <v>4</v>
      </c>
      <c r="C23" s="376"/>
      <c r="D23" s="367" t="s">
        <v>1461</v>
      </c>
      <c r="E23" s="368"/>
      <c r="F23" s="124" t="s">
        <v>2277</v>
      </c>
      <c r="G23" s="369">
        <v>4100100304</v>
      </c>
      <c r="H23" s="370"/>
      <c r="I23" s="391" t="s">
        <v>1462</v>
      </c>
      <c r="J23" s="370"/>
      <c r="K23" s="369" t="s">
        <v>1009</v>
      </c>
      <c r="L23" s="368"/>
      <c r="M23" s="7" t="s">
        <v>387</v>
      </c>
      <c r="N23" s="11"/>
      <c r="O23" s="81">
        <v>11.58</v>
      </c>
      <c r="P23" s="60">
        <v>15</v>
      </c>
    </row>
    <row r="24" spans="1:16" ht="15" x14ac:dyDescent="0.25">
      <c r="A24" s="1"/>
      <c r="B24" s="378">
        <v>5</v>
      </c>
      <c r="C24" s="379"/>
      <c r="D24" s="367" t="s">
        <v>1461</v>
      </c>
      <c r="E24" s="368"/>
      <c r="F24" s="124" t="s">
        <v>2277</v>
      </c>
      <c r="G24" s="369">
        <v>4100100311</v>
      </c>
      <c r="H24" s="370"/>
      <c r="I24" s="391" t="s">
        <v>2266</v>
      </c>
      <c r="J24" s="370"/>
      <c r="K24" s="369" t="s">
        <v>1009</v>
      </c>
      <c r="L24" s="368"/>
      <c r="M24" s="7" t="s">
        <v>387</v>
      </c>
      <c r="N24" s="11"/>
      <c r="O24" s="82">
        <v>9.32</v>
      </c>
      <c r="P24" s="60">
        <v>12</v>
      </c>
    </row>
    <row r="25" spans="1:16" ht="15" x14ac:dyDescent="0.25">
      <c r="A25" s="1"/>
      <c r="B25" s="378">
        <v>6</v>
      </c>
      <c r="C25" s="379"/>
      <c r="D25" s="367" t="s">
        <v>1461</v>
      </c>
      <c r="E25" s="368"/>
      <c r="F25" s="124" t="s">
        <v>2277</v>
      </c>
      <c r="G25" s="369">
        <v>4100100311</v>
      </c>
      <c r="H25" s="370"/>
      <c r="I25" s="391" t="s">
        <v>2266</v>
      </c>
      <c r="J25" s="370"/>
      <c r="K25" s="369" t="s">
        <v>1009</v>
      </c>
      <c r="L25" s="368"/>
      <c r="M25" s="7" t="s">
        <v>387</v>
      </c>
      <c r="N25" s="11"/>
      <c r="O25" s="82">
        <v>9.32</v>
      </c>
      <c r="P25" s="60">
        <v>12</v>
      </c>
    </row>
    <row r="26" spans="1:16" ht="15" x14ac:dyDescent="0.25">
      <c r="A26" s="1"/>
      <c r="B26" s="378">
        <v>7</v>
      </c>
      <c r="C26" s="379"/>
      <c r="D26" s="367" t="s">
        <v>480</v>
      </c>
      <c r="E26" s="368"/>
      <c r="F26" s="124" t="s">
        <v>2277</v>
      </c>
      <c r="G26" s="369">
        <v>4100100307</v>
      </c>
      <c r="H26" s="370"/>
      <c r="I26" s="391" t="s">
        <v>631</v>
      </c>
      <c r="J26" s="370"/>
      <c r="K26" s="369" t="s">
        <v>1009</v>
      </c>
      <c r="L26" s="368"/>
      <c r="M26" s="7" t="s">
        <v>387</v>
      </c>
      <c r="N26" s="11">
        <v>85</v>
      </c>
      <c r="O26" s="82">
        <v>5.32</v>
      </c>
      <c r="P26" s="60">
        <v>2</v>
      </c>
    </row>
    <row r="27" spans="1:16" ht="15" x14ac:dyDescent="0.25">
      <c r="A27" s="1"/>
      <c r="B27" s="40"/>
      <c r="C27" s="36"/>
      <c r="D27" s="367" t="s">
        <v>480</v>
      </c>
      <c r="E27" s="368"/>
      <c r="F27" s="124" t="s">
        <v>2277</v>
      </c>
      <c r="G27" s="369">
        <v>4100100307</v>
      </c>
      <c r="H27" s="370"/>
      <c r="I27" s="391" t="s">
        <v>631</v>
      </c>
      <c r="J27" s="370"/>
      <c r="K27" s="369" t="s">
        <v>1009</v>
      </c>
      <c r="L27" s="368"/>
      <c r="M27" s="7" t="s">
        <v>387</v>
      </c>
      <c r="N27" s="8">
        <v>90</v>
      </c>
      <c r="O27" s="83"/>
      <c r="P27" s="60">
        <v>3</v>
      </c>
    </row>
    <row r="28" spans="1:16" ht="15" x14ac:dyDescent="0.25">
      <c r="A28" s="1"/>
      <c r="B28" s="40"/>
      <c r="C28" s="36"/>
      <c r="D28" s="367" t="s">
        <v>480</v>
      </c>
      <c r="E28" s="368"/>
      <c r="F28" s="124" t="s">
        <v>2277</v>
      </c>
      <c r="G28" s="369">
        <v>4100100307</v>
      </c>
      <c r="H28" s="370"/>
      <c r="I28" s="391" t="s">
        <v>631</v>
      </c>
      <c r="J28" s="370"/>
      <c r="K28" s="369" t="s">
        <v>1009</v>
      </c>
      <c r="L28" s="368"/>
      <c r="M28" s="7" t="s">
        <v>387</v>
      </c>
      <c r="N28" s="8">
        <v>95</v>
      </c>
      <c r="O28" s="83"/>
      <c r="P28" s="60">
        <v>3</v>
      </c>
    </row>
    <row r="29" spans="1:16" ht="15" x14ac:dyDescent="0.25">
      <c r="A29" s="1"/>
      <c r="B29" s="40"/>
      <c r="C29" s="36"/>
      <c r="D29" s="367" t="s">
        <v>480</v>
      </c>
      <c r="E29" s="368"/>
      <c r="F29" s="124" t="s">
        <v>2277</v>
      </c>
      <c r="G29" s="369">
        <v>4100100307</v>
      </c>
      <c r="H29" s="370"/>
      <c r="I29" s="391" t="s">
        <v>631</v>
      </c>
      <c r="J29" s="370"/>
      <c r="K29" s="369" t="s">
        <v>1009</v>
      </c>
      <c r="L29" s="368"/>
      <c r="M29" s="7" t="s">
        <v>387</v>
      </c>
      <c r="N29" s="8">
        <v>100</v>
      </c>
      <c r="O29" s="83"/>
      <c r="P29" s="60">
        <v>2</v>
      </c>
    </row>
    <row r="30" spans="1:16" ht="15" x14ac:dyDescent="0.25">
      <c r="A30" s="1"/>
      <c r="B30" s="40"/>
      <c r="C30" s="36"/>
      <c r="D30" s="367" t="s">
        <v>480</v>
      </c>
      <c r="E30" s="368"/>
      <c r="F30" s="124" t="s">
        <v>2277</v>
      </c>
      <c r="G30" s="369">
        <v>4100100306</v>
      </c>
      <c r="H30" s="370"/>
      <c r="I30" s="391" t="s">
        <v>1468</v>
      </c>
      <c r="J30" s="370"/>
      <c r="K30" s="369" t="s">
        <v>1009</v>
      </c>
      <c r="L30" s="368"/>
      <c r="M30" s="7" t="s">
        <v>387</v>
      </c>
      <c r="N30" s="8">
        <v>85</v>
      </c>
      <c r="O30" s="83"/>
      <c r="P30" s="60">
        <v>4</v>
      </c>
    </row>
    <row r="31" spans="1:16" ht="15" x14ac:dyDescent="0.25">
      <c r="A31" s="1"/>
      <c r="B31" s="40"/>
      <c r="C31" s="36"/>
      <c r="D31" s="367" t="s">
        <v>480</v>
      </c>
      <c r="E31" s="368"/>
      <c r="F31" s="124" t="s">
        <v>2277</v>
      </c>
      <c r="G31" s="369">
        <v>4100100306</v>
      </c>
      <c r="H31" s="370"/>
      <c r="I31" s="391" t="s">
        <v>1468</v>
      </c>
      <c r="J31" s="370"/>
      <c r="K31" s="369" t="s">
        <v>1009</v>
      </c>
      <c r="L31" s="368"/>
      <c r="M31" s="7" t="s">
        <v>387</v>
      </c>
      <c r="N31" s="8">
        <v>90</v>
      </c>
      <c r="O31" s="83"/>
      <c r="P31" s="60">
        <v>7</v>
      </c>
    </row>
    <row r="32" spans="1:16" ht="15" x14ac:dyDescent="0.25">
      <c r="A32" s="1"/>
      <c r="B32" s="40"/>
      <c r="C32" s="36"/>
      <c r="D32" s="367" t="s">
        <v>480</v>
      </c>
      <c r="E32" s="368"/>
      <c r="F32" s="124" t="s">
        <v>2277</v>
      </c>
      <c r="G32" s="369">
        <v>4100100306</v>
      </c>
      <c r="H32" s="370"/>
      <c r="I32" s="391" t="s">
        <v>1468</v>
      </c>
      <c r="J32" s="370"/>
      <c r="K32" s="369" t="s">
        <v>1009</v>
      </c>
      <c r="L32" s="368"/>
      <c r="M32" s="7" t="s">
        <v>387</v>
      </c>
      <c r="N32" s="8">
        <v>95</v>
      </c>
      <c r="O32" s="83"/>
      <c r="P32" s="60">
        <v>6</v>
      </c>
    </row>
    <row r="33" spans="1:16" ht="15" x14ac:dyDescent="0.25">
      <c r="A33" s="1"/>
      <c r="B33" s="76"/>
      <c r="C33" s="69"/>
      <c r="D33" s="367" t="s">
        <v>480</v>
      </c>
      <c r="E33" s="368"/>
      <c r="F33" s="124" t="s">
        <v>2277</v>
      </c>
      <c r="G33" s="369">
        <v>4100100306</v>
      </c>
      <c r="H33" s="370"/>
      <c r="I33" s="391" t="s">
        <v>1468</v>
      </c>
      <c r="J33" s="370"/>
      <c r="K33" s="369" t="s">
        <v>1009</v>
      </c>
      <c r="L33" s="368"/>
      <c r="M33" s="7" t="s">
        <v>387</v>
      </c>
      <c r="N33" s="8">
        <v>100</v>
      </c>
      <c r="O33" s="84"/>
      <c r="P33" s="60">
        <v>3</v>
      </c>
    </row>
    <row r="34" spans="1:16" ht="15" x14ac:dyDescent="0.25">
      <c r="A34" s="1"/>
      <c r="B34" s="76"/>
      <c r="C34" s="65"/>
      <c r="D34" s="50"/>
      <c r="E34" s="61"/>
      <c r="F34" s="61"/>
      <c r="G34" s="50"/>
      <c r="H34" s="62"/>
      <c r="I34" s="63"/>
      <c r="J34" s="62"/>
      <c r="K34" s="50"/>
      <c r="L34" s="61"/>
      <c r="M34" s="8"/>
      <c r="N34" s="8"/>
      <c r="O34" s="162"/>
      <c r="P34" s="60"/>
    </row>
    <row r="35" spans="1:16" ht="15" x14ac:dyDescent="0.25">
      <c r="A35" s="1"/>
      <c r="B35" s="76"/>
      <c r="C35" s="65"/>
      <c r="D35" s="392"/>
      <c r="E35" s="393"/>
      <c r="F35" s="393"/>
      <c r="G35" s="393"/>
      <c r="H35" s="393"/>
      <c r="I35" s="393"/>
      <c r="J35" s="62"/>
      <c r="K35" s="50"/>
      <c r="L35" s="61"/>
      <c r="M35" s="8"/>
      <c r="N35" s="8"/>
      <c r="O35" s="139">
        <f>SUM(O18:O33)</f>
        <v>65.42</v>
      </c>
      <c r="P35" s="60"/>
    </row>
    <row r="36" spans="1:16" ht="15.75" x14ac:dyDescent="0.25">
      <c r="A36" s="1"/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79"/>
      <c r="O36" s="75"/>
      <c r="P36" s="73">
        <f>SUM(P18:P34)</f>
        <v>114</v>
      </c>
    </row>
    <row r="37" spans="1:16" ht="15" x14ac:dyDescent="0.25">
      <c r="A37" s="1"/>
      <c r="B37" s="20"/>
      <c r="C37" s="45"/>
      <c r="D37" s="20"/>
      <c r="E37" s="45"/>
      <c r="F37" s="45"/>
      <c r="G37" s="20"/>
      <c r="I37" s="3"/>
      <c r="K37" s="20"/>
      <c r="L37" s="45"/>
      <c r="M37" s="1"/>
      <c r="N37" s="1"/>
      <c r="O37" s="86"/>
    </row>
    <row r="38" spans="1:16" ht="3.75" customHeight="1" x14ac:dyDescent="0.25">
      <c r="A38" s="1"/>
      <c r="B38" s="1"/>
      <c r="C38" s="1"/>
      <c r="D38" s="17"/>
      <c r="E38" s="20"/>
      <c r="F38" s="20"/>
      <c r="G38" s="20"/>
      <c r="H38" s="3"/>
      <c r="I38" s="3"/>
      <c r="J38" s="1"/>
      <c r="K38" s="1"/>
      <c r="L38" s="1"/>
      <c r="M38" s="1"/>
      <c r="N38" s="1"/>
      <c r="O38" s="1"/>
    </row>
    <row r="39" spans="1:16" ht="15" customHeight="1" x14ac:dyDescent="0.25">
      <c r="A39" s="1"/>
      <c r="B39" s="1"/>
      <c r="C39" s="1"/>
      <c r="D39" s="1" t="s">
        <v>49</v>
      </c>
      <c r="E39" s="1" t="s">
        <v>2270</v>
      </c>
      <c r="I39" s="1"/>
      <c r="J39" s="1"/>
      <c r="K39" s="1"/>
      <c r="L39" s="1"/>
      <c r="M39" s="1"/>
      <c r="N39" s="1"/>
      <c r="O39" s="1"/>
    </row>
    <row r="40" spans="1:16" ht="15" x14ac:dyDescent="0.25">
      <c r="B40" s="1"/>
      <c r="C40" s="1"/>
      <c r="D40" s="1" t="s">
        <v>2271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1:16" ht="15" x14ac:dyDescent="0.25">
      <c r="A41" s="1"/>
      <c r="B41" s="1"/>
      <c r="C41" s="1"/>
      <c r="D41" s="1" t="s">
        <v>1137</v>
      </c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 t="s">
        <v>2105</v>
      </c>
      <c r="E42" s="23"/>
      <c r="F42" s="23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B43" s="1"/>
      <c r="C43" s="1"/>
      <c r="D43" s="1" t="s">
        <v>1466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316" ht="8.25" customHeight="1" x14ac:dyDescent="0.2"/>
    <row r="318" ht="8.25" customHeight="1" x14ac:dyDescent="0.2"/>
    <row r="320" ht="9" customHeight="1" x14ac:dyDescent="0.2"/>
    <row r="322" ht="7.5" customHeight="1" x14ac:dyDescent="0.2"/>
    <row r="324" ht="6.75" customHeight="1" x14ac:dyDescent="0.2"/>
    <row r="326" ht="7.5" customHeight="1" x14ac:dyDescent="0.2"/>
    <row r="328" ht="9" customHeight="1" x14ac:dyDescent="0.2"/>
    <row r="330" ht="7.5" customHeight="1" x14ac:dyDescent="0.2"/>
    <row r="332" ht="8.25" customHeight="1" x14ac:dyDescent="0.2"/>
  </sheetData>
  <mergeCells count="84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19:C19"/>
    <mergeCell ref="D19:E19"/>
    <mergeCell ref="G19:H19"/>
    <mergeCell ref="I19:J19"/>
    <mergeCell ref="K19:L19"/>
    <mergeCell ref="D35:I35"/>
    <mergeCell ref="B36:M36"/>
    <mergeCell ref="D20:E20"/>
    <mergeCell ref="G20:H20"/>
    <mergeCell ref="I20:J20"/>
    <mergeCell ref="K20:L20"/>
    <mergeCell ref="B20:C20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D27:E27"/>
    <mergeCell ref="G27:H27"/>
    <mergeCell ref="I27:J27"/>
    <mergeCell ref="K27:L27"/>
    <mergeCell ref="D28:E28"/>
    <mergeCell ref="G28:H28"/>
    <mergeCell ref="I28:J28"/>
    <mergeCell ref="K28:L28"/>
    <mergeCell ref="D29:E29"/>
    <mergeCell ref="G29:H29"/>
    <mergeCell ref="I29:J29"/>
    <mergeCell ref="K29:L29"/>
    <mergeCell ref="D30:E30"/>
    <mergeCell ref="G30:H30"/>
    <mergeCell ref="I30:J30"/>
    <mergeCell ref="K30:L30"/>
    <mergeCell ref="D33:E33"/>
    <mergeCell ref="G33:H33"/>
    <mergeCell ref="I33:J33"/>
    <mergeCell ref="K33:L33"/>
    <mergeCell ref="D31:E31"/>
    <mergeCell ref="G31:H31"/>
    <mergeCell ref="I31:J31"/>
    <mergeCell ref="K31:L31"/>
    <mergeCell ref="D32:E32"/>
    <mergeCell ref="G32:H32"/>
    <mergeCell ref="I32:J32"/>
    <mergeCell ref="K32:L32"/>
  </mergeCells>
  <hyperlinks>
    <hyperlink ref="N4" r:id="rId1" xr:uid="{00000000-0004-0000-86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 codeName="Hoja282"/>
  <dimension ref="A1:K326"/>
  <sheetViews>
    <sheetView workbookViewId="0">
      <selection activeCell="E33" sqref="E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3" bestFit="1" customWidth="1"/>
    <col min="4" max="4" width="17.42578125" customWidth="1"/>
    <col min="5" max="5" width="31" bestFit="1" customWidth="1"/>
    <col min="6" max="6" width="13.5703125" bestFit="1" customWidth="1"/>
    <col min="7" max="7" width="9.85546875" customWidth="1"/>
    <col min="8" max="8" width="19.5703125" customWidth="1"/>
    <col min="9" max="9" width="5.28515625" customWidth="1"/>
    <col min="10" max="10" width="12.140625" customWidth="1"/>
    <col min="11" max="11" width="11.42578125" customWidth="1"/>
  </cols>
  <sheetData>
    <row r="1" spans="1:11" ht="12.75" customHeight="1" x14ac:dyDescent="0.25">
      <c r="A1" s="1"/>
      <c r="B1" s="1"/>
      <c r="C1" s="1"/>
      <c r="D1" s="1"/>
      <c r="E1" s="1"/>
      <c r="F1" s="1"/>
      <c r="I1" s="2" t="s">
        <v>1052</v>
      </c>
      <c r="K1" s="2"/>
    </row>
    <row r="2" spans="1:11" ht="12.75" customHeight="1" x14ac:dyDescent="0.25">
      <c r="A2" s="1"/>
      <c r="B2" s="1"/>
      <c r="C2" s="1"/>
      <c r="D2" s="1"/>
      <c r="E2" s="1"/>
      <c r="F2" s="1"/>
      <c r="I2" s="1" t="s">
        <v>931</v>
      </c>
      <c r="K2" s="1"/>
    </row>
    <row r="3" spans="1:11" ht="12.75" customHeight="1" x14ac:dyDescent="0.25">
      <c r="A3" s="1"/>
      <c r="B3" s="1"/>
      <c r="C3" s="1"/>
      <c r="D3" s="1"/>
      <c r="E3" s="1"/>
      <c r="F3" s="1"/>
      <c r="I3" s="3" t="s">
        <v>10</v>
      </c>
      <c r="K3" s="1"/>
    </row>
    <row r="4" spans="1:11" ht="12.75" customHeight="1" x14ac:dyDescent="0.25">
      <c r="A4" s="1"/>
      <c r="B4" s="1"/>
      <c r="C4" s="1"/>
      <c r="D4" s="1"/>
      <c r="E4" s="1"/>
      <c r="F4" s="1"/>
      <c r="I4" s="1" t="s">
        <v>2094</v>
      </c>
      <c r="K4" s="1"/>
    </row>
    <row r="5" spans="1:11" ht="12.75" customHeight="1" x14ac:dyDescent="0.25">
      <c r="A5" s="1"/>
      <c r="B5" s="1"/>
      <c r="C5" s="1"/>
      <c r="D5" s="1"/>
      <c r="E5" s="1"/>
      <c r="F5" s="1"/>
      <c r="I5" s="1" t="s">
        <v>685</v>
      </c>
      <c r="K5" s="1"/>
    </row>
    <row r="6" spans="1:11" ht="15" customHeight="1" x14ac:dyDescent="0.25">
      <c r="A6" s="1"/>
      <c r="B6" s="1" t="s">
        <v>0</v>
      </c>
      <c r="E6" s="4" t="s">
        <v>12</v>
      </c>
      <c r="F6" s="1"/>
      <c r="G6" s="1"/>
      <c r="H6" s="1"/>
      <c r="I6" s="1"/>
      <c r="J6" s="1"/>
    </row>
    <row r="7" spans="1:11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</row>
    <row r="8" spans="1:11" ht="15" x14ac:dyDescent="0.25">
      <c r="A8" s="1"/>
      <c r="B8" s="1" t="s">
        <v>1</v>
      </c>
      <c r="C8" s="1"/>
      <c r="D8" s="5" t="s">
        <v>1423</v>
      </c>
      <c r="E8" s="60"/>
      <c r="G8" s="1"/>
      <c r="H8" s="1"/>
      <c r="I8" s="1"/>
      <c r="J8" s="1"/>
    </row>
    <row r="9" spans="1:11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ht="15" x14ac:dyDescent="0.25">
      <c r="A10" s="1"/>
      <c r="B10" s="1" t="s">
        <v>2</v>
      </c>
      <c r="C10" s="1"/>
      <c r="D10" s="381" t="s">
        <v>1424</v>
      </c>
      <c r="E10" s="374"/>
      <c r="F10" s="374"/>
      <c r="G10" s="374"/>
      <c r="H10" s="374"/>
      <c r="I10" s="382"/>
      <c r="J10" s="1"/>
    </row>
    <row r="11" spans="1:11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5" x14ac:dyDescent="0.25">
      <c r="A12" s="1"/>
      <c r="B12" s="1" t="s">
        <v>3</v>
      </c>
      <c r="C12" s="1"/>
      <c r="D12" s="9" t="s">
        <v>2288</v>
      </c>
      <c r="E12" s="1"/>
      <c r="F12" s="35"/>
      <c r="G12" s="1" t="s">
        <v>0</v>
      </c>
      <c r="H12" s="1"/>
      <c r="I12" s="1"/>
      <c r="J12" s="1"/>
    </row>
    <row r="13" spans="1:11" ht="8.1" customHeight="1" x14ac:dyDescent="0.25">
      <c r="A13" s="1"/>
      <c r="B13" s="1"/>
      <c r="C13" s="1"/>
      <c r="D13" s="1"/>
      <c r="E13" s="1"/>
      <c r="F13" s="1"/>
      <c r="H13" s="1"/>
      <c r="I13" s="1"/>
      <c r="J13" s="1"/>
    </row>
    <row r="14" spans="1:11" ht="15" x14ac:dyDescent="0.25">
      <c r="A14" s="1"/>
      <c r="B14" s="1" t="s">
        <v>4</v>
      </c>
      <c r="C14" s="1"/>
      <c r="D14" s="1"/>
      <c r="E14" s="1"/>
      <c r="F14" s="1"/>
      <c r="H14" s="1"/>
      <c r="I14" s="375" t="s">
        <v>20</v>
      </c>
      <c r="J14" s="376"/>
      <c r="K14" s="193"/>
    </row>
    <row r="15" spans="1:11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1" ht="15" x14ac:dyDescent="0.25">
      <c r="A16" s="1"/>
      <c r="B16" s="201" t="s">
        <v>374</v>
      </c>
      <c r="C16" s="55" t="s">
        <v>375</v>
      </c>
      <c r="D16" s="56" t="s">
        <v>1961</v>
      </c>
      <c r="E16" s="55" t="s">
        <v>376</v>
      </c>
      <c r="F16" s="198" t="s">
        <v>377</v>
      </c>
      <c r="G16" s="55" t="s">
        <v>718</v>
      </c>
      <c r="H16" s="55" t="s">
        <v>379</v>
      </c>
      <c r="I16" s="182" t="s">
        <v>413</v>
      </c>
      <c r="J16" s="182" t="s">
        <v>383</v>
      </c>
      <c r="K16" s="56" t="s">
        <v>380</v>
      </c>
    </row>
    <row r="17" spans="1:11" ht="15" x14ac:dyDescent="0.25">
      <c r="A17" s="1"/>
      <c r="B17" s="173"/>
      <c r="C17" s="50"/>
      <c r="D17" s="45"/>
      <c r="E17" s="20"/>
      <c r="F17" s="3"/>
      <c r="G17" s="20"/>
      <c r="H17" s="1"/>
      <c r="I17" s="1"/>
      <c r="J17" s="163"/>
      <c r="K17" s="108"/>
    </row>
    <row r="18" spans="1:11" ht="15" customHeight="1" x14ac:dyDescent="0.25">
      <c r="B18" s="199">
        <v>1</v>
      </c>
      <c r="C18" s="124" t="s">
        <v>2289</v>
      </c>
      <c r="D18" s="190" t="s">
        <v>2290</v>
      </c>
      <c r="E18" s="124">
        <v>4100100284</v>
      </c>
      <c r="F18" s="125" t="s">
        <v>2291</v>
      </c>
      <c r="G18" s="124" t="s">
        <v>73</v>
      </c>
      <c r="H18" s="7" t="s">
        <v>387</v>
      </c>
      <c r="I18" s="11"/>
      <c r="J18" s="82">
        <v>7.22</v>
      </c>
      <c r="K18" s="60">
        <v>3</v>
      </c>
    </row>
    <row r="19" spans="1:11" ht="15" customHeight="1" x14ac:dyDescent="0.25">
      <c r="B19" s="124"/>
      <c r="C19" s="132" t="s">
        <v>2289</v>
      </c>
      <c r="D19" s="190" t="s">
        <v>2290</v>
      </c>
      <c r="E19" s="124">
        <v>4100100284</v>
      </c>
      <c r="F19" s="125" t="s">
        <v>2291</v>
      </c>
      <c r="G19" s="124" t="s">
        <v>73</v>
      </c>
      <c r="H19" s="7" t="s">
        <v>2292</v>
      </c>
      <c r="I19" s="11"/>
      <c r="J19" s="84"/>
      <c r="K19" s="60">
        <v>3</v>
      </c>
    </row>
    <row r="20" spans="1:11" ht="15" customHeight="1" x14ac:dyDescent="0.25">
      <c r="B20" s="76"/>
      <c r="C20" s="64"/>
      <c r="D20" s="200"/>
      <c r="E20" s="50"/>
      <c r="F20" s="63"/>
      <c r="G20" s="50"/>
      <c r="H20" s="8"/>
      <c r="I20" s="8"/>
      <c r="J20" s="86"/>
      <c r="K20" s="60"/>
    </row>
    <row r="21" spans="1:11" ht="15" customHeight="1" x14ac:dyDescent="0.25">
      <c r="B21" s="76">
        <v>2</v>
      </c>
      <c r="C21" s="124" t="s">
        <v>2293</v>
      </c>
      <c r="D21" s="190" t="s">
        <v>2290</v>
      </c>
      <c r="E21" s="124">
        <v>4100100285</v>
      </c>
      <c r="F21" s="125" t="s">
        <v>2291</v>
      </c>
      <c r="G21" s="124" t="s">
        <v>73</v>
      </c>
      <c r="H21" s="7" t="s">
        <v>387</v>
      </c>
      <c r="I21" s="11"/>
      <c r="J21" s="82">
        <v>9.1</v>
      </c>
      <c r="K21" s="60">
        <v>4</v>
      </c>
    </row>
    <row r="22" spans="1:11" ht="15" customHeight="1" x14ac:dyDescent="0.25">
      <c r="B22" s="76"/>
      <c r="C22" s="124" t="s">
        <v>2293</v>
      </c>
      <c r="D22" s="190" t="s">
        <v>2290</v>
      </c>
      <c r="E22" s="124">
        <v>4100100285</v>
      </c>
      <c r="F22" s="125" t="s">
        <v>2291</v>
      </c>
      <c r="G22" s="124" t="s">
        <v>73</v>
      </c>
      <c r="H22" s="7" t="s">
        <v>530</v>
      </c>
      <c r="I22" s="11"/>
      <c r="J22" s="83"/>
      <c r="K22" s="60">
        <v>4</v>
      </c>
    </row>
    <row r="23" spans="1:11" ht="15" customHeight="1" x14ac:dyDescent="0.25">
      <c r="B23" s="124"/>
      <c r="C23" s="124" t="s">
        <v>2293</v>
      </c>
      <c r="D23" s="190" t="s">
        <v>2290</v>
      </c>
      <c r="E23" s="124">
        <v>4100100285</v>
      </c>
      <c r="F23" s="125" t="s">
        <v>2291</v>
      </c>
      <c r="G23" s="124" t="s">
        <v>73</v>
      </c>
      <c r="H23" s="7" t="s">
        <v>2292</v>
      </c>
      <c r="I23" s="11"/>
      <c r="J23" s="83"/>
      <c r="K23" s="60">
        <v>4</v>
      </c>
    </row>
    <row r="24" spans="1:11" ht="15" customHeight="1" x14ac:dyDescent="0.25">
      <c r="B24" s="124"/>
      <c r="C24" s="124" t="s">
        <v>2294</v>
      </c>
      <c r="D24" s="190" t="s">
        <v>2290</v>
      </c>
      <c r="E24" s="124">
        <v>4100100286</v>
      </c>
      <c r="F24" s="125" t="s">
        <v>2295</v>
      </c>
      <c r="G24" s="124" t="s">
        <v>73</v>
      </c>
      <c r="H24" s="7" t="s">
        <v>2296</v>
      </c>
      <c r="I24" s="11">
        <v>75</v>
      </c>
      <c r="J24" s="83"/>
      <c r="K24" s="60">
        <v>1</v>
      </c>
    </row>
    <row r="25" spans="1:11" ht="15" customHeight="1" x14ac:dyDescent="0.25">
      <c r="B25" s="124"/>
      <c r="C25" s="124" t="s">
        <v>2294</v>
      </c>
      <c r="D25" s="190" t="s">
        <v>2290</v>
      </c>
      <c r="E25" s="124">
        <v>4100100286</v>
      </c>
      <c r="F25" s="125" t="s">
        <v>2295</v>
      </c>
      <c r="G25" s="124" t="s">
        <v>73</v>
      </c>
      <c r="H25" s="7" t="s">
        <v>387</v>
      </c>
      <c r="I25" s="11">
        <v>75</v>
      </c>
      <c r="J25" s="84"/>
      <c r="K25" s="60">
        <v>3</v>
      </c>
    </row>
    <row r="26" spans="1:11" ht="15" x14ac:dyDescent="0.25">
      <c r="A26" s="1"/>
      <c r="B26" s="76"/>
      <c r="C26" s="392"/>
      <c r="D26" s="393"/>
      <c r="E26" s="393"/>
      <c r="F26" s="393"/>
      <c r="G26" s="50"/>
      <c r="H26" s="8"/>
      <c r="I26" s="8"/>
      <c r="J26" s="139">
        <f>SUM(J18:J25)</f>
        <v>16.32</v>
      </c>
      <c r="K26" s="60"/>
    </row>
    <row r="27" spans="1:11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79"/>
      <c r="J27" s="75"/>
      <c r="K27" s="73">
        <f>SUM(K17:K26)</f>
        <v>22</v>
      </c>
    </row>
    <row r="28" spans="1:11" ht="15" x14ac:dyDescent="0.25">
      <c r="A28" s="1"/>
      <c r="B28" s="20"/>
      <c r="C28" s="20"/>
      <c r="D28" s="45"/>
      <c r="E28" s="20"/>
      <c r="F28" s="3"/>
      <c r="G28" s="20"/>
      <c r="H28" s="1"/>
      <c r="I28" s="1"/>
      <c r="J28" s="86"/>
    </row>
    <row r="29" spans="1:11" ht="3.75" customHeight="1" x14ac:dyDescent="0.25">
      <c r="A29" s="1"/>
      <c r="B29" s="1"/>
      <c r="C29" s="17"/>
      <c r="D29" s="20"/>
      <c r="E29" s="20"/>
      <c r="F29" s="3"/>
      <c r="G29" s="1"/>
      <c r="H29" s="1"/>
      <c r="I29" s="1"/>
      <c r="J29" s="1"/>
    </row>
    <row r="30" spans="1:11" ht="15" customHeight="1" x14ac:dyDescent="0.25">
      <c r="A30" s="1"/>
      <c r="B30" s="1"/>
      <c r="C30" s="1" t="s">
        <v>49</v>
      </c>
      <c r="D30" s="1">
        <v>16.32</v>
      </c>
      <c r="E30" s="1"/>
      <c r="F30" s="1"/>
      <c r="G30" s="1"/>
      <c r="H30" s="1"/>
      <c r="I30" s="1"/>
      <c r="J30" s="1"/>
    </row>
    <row r="31" spans="1:11" ht="15" x14ac:dyDescent="0.25">
      <c r="A31" s="1"/>
      <c r="B31" s="1"/>
      <c r="C31" s="1" t="s">
        <v>2297</v>
      </c>
      <c r="D31" s="20" t="s">
        <v>2298</v>
      </c>
      <c r="E31" s="1"/>
      <c r="F31" s="1"/>
      <c r="G31" s="1"/>
      <c r="H31" s="1"/>
      <c r="I31" s="1"/>
      <c r="J31" s="1"/>
    </row>
    <row r="32" spans="1:11" ht="15" x14ac:dyDescent="0.25">
      <c r="A32" s="1"/>
      <c r="B32" s="1"/>
      <c r="C32" s="1" t="s">
        <v>2138</v>
      </c>
      <c r="E32" s="1"/>
      <c r="F32" s="1"/>
      <c r="G32" s="1"/>
      <c r="H32" s="1"/>
      <c r="I32" s="1"/>
      <c r="J32" s="1"/>
    </row>
    <row r="33" spans="1:10" ht="15" x14ac:dyDescent="0.25">
      <c r="A33" s="1"/>
      <c r="B33" s="1"/>
      <c r="C33" s="1"/>
      <c r="D33" s="3"/>
      <c r="E33" s="1"/>
      <c r="F33" s="1"/>
      <c r="G33" s="1"/>
      <c r="H33" s="1"/>
      <c r="I33" s="1"/>
      <c r="J33" s="1"/>
    </row>
    <row r="34" spans="1:10" ht="15" x14ac:dyDescent="0.25">
      <c r="A34" s="1"/>
      <c r="B34" s="1"/>
      <c r="C34" s="1"/>
      <c r="D34" s="23"/>
      <c r="E34" s="1"/>
      <c r="F34" s="1"/>
      <c r="G34" s="1"/>
      <c r="H34" s="1"/>
      <c r="I34" s="1"/>
      <c r="J34" s="1"/>
    </row>
    <row r="35" spans="1:10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ht="15" x14ac:dyDescent="0.25">
      <c r="D67" s="1"/>
    </row>
    <row r="68" spans="1:10" ht="15" x14ac:dyDescent="0.25">
      <c r="D68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4">
    <mergeCell ref="D10:I10"/>
    <mergeCell ref="I14:J14"/>
    <mergeCell ref="C26:F26"/>
    <mergeCell ref="B27:H27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 codeName="Hoja283"/>
  <dimension ref="B1:P323"/>
  <sheetViews>
    <sheetView workbookViewId="0">
      <selection activeCell="A17" sqref="A17:IV1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8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230198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2214</v>
      </c>
      <c r="E18" s="352"/>
      <c r="F18" s="190" t="s">
        <v>2261</v>
      </c>
      <c r="G18" s="355">
        <v>4100098487</v>
      </c>
      <c r="H18" s="354"/>
      <c r="I18" s="353" t="s">
        <v>2257</v>
      </c>
      <c r="J18" s="354"/>
      <c r="K18" s="355" t="s">
        <v>25</v>
      </c>
      <c r="L18" s="352"/>
      <c r="M18" s="27" t="s">
        <v>2258</v>
      </c>
      <c r="N18" s="24"/>
      <c r="O18" s="82">
        <v>8.18</v>
      </c>
      <c r="P18" s="109">
        <v>15</v>
      </c>
    </row>
    <row r="19" spans="2:16" ht="15" customHeight="1" x14ac:dyDescent="0.25">
      <c r="B19" s="378">
        <v>2</v>
      </c>
      <c r="C19" s="379"/>
      <c r="D19" s="351" t="s">
        <v>2214</v>
      </c>
      <c r="E19" s="352"/>
      <c r="F19" s="190" t="s">
        <v>2261</v>
      </c>
      <c r="G19" s="355">
        <v>4100098487</v>
      </c>
      <c r="H19" s="354"/>
      <c r="I19" s="353" t="s">
        <v>2257</v>
      </c>
      <c r="J19" s="354"/>
      <c r="K19" s="355" t="s">
        <v>25</v>
      </c>
      <c r="L19" s="352"/>
      <c r="M19" s="27" t="s">
        <v>2258</v>
      </c>
      <c r="N19" s="24"/>
      <c r="O19" s="82">
        <v>8.18</v>
      </c>
      <c r="P19" s="109">
        <v>15</v>
      </c>
    </row>
    <row r="20" spans="2:16" ht="15" customHeight="1" x14ac:dyDescent="0.25">
      <c r="B20" s="378">
        <v>3</v>
      </c>
      <c r="C20" s="379"/>
      <c r="D20" s="351" t="s">
        <v>2214</v>
      </c>
      <c r="E20" s="352"/>
      <c r="F20" s="190" t="s">
        <v>2261</v>
      </c>
      <c r="G20" s="355">
        <v>4100098487</v>
      </c>
      <c r="H20" s="354"/>
      <c r="I20" s="353" t="s">
        <v>2257</v>
      </c>
      <c r="J20" s="354"/>
      <c r="K20" s="355" t="s">
        <v>25</v>
      </c>
      <c r="L20" s="352"/>
      <c r="M20" s="27" t="s">
        <v>2258</v>
      </c>
      <c r="N20" s="24"/>
      <c r="O20" s="82">
        <v>8.18</v>
      </c>
      <c r="P20" s="109">
        <v>15</v>
      </c>
    </row>
    <row r="21" spans="2:16" ht="15" customHeight="1" x14ac:dyDescent="0.25">
      <c r="B21" s="378">
        <v>4</v>
      </c>
      <c r="C21" s="379"/>
      <c r="D21" s="351" t="s">
        <v>2214</v>
      </c>
      <c r="E21" s="352"/>
      <c r="F21" s="190" t="s">
        <v>2261</v>
      </c>
      <c r="G21" s="355">
        <v>4100098487</v>
      </c>
      <c r="H21" s="354"/>
      <c r="I21" s="353" t="s">
        <v>2257</v>
      </c>
      <c r="J21" s="354"/>
      <c r="K21" s="355" t="s">
        <v>25</v>
      </c>
      <c r="L21" s="352"/>
      <c r="M21" s="27" t="s">
        <v>2258</v>
      </c>
      <c r="N21" s="24"/>
      <c r="O21" s="82">
        <v>9.08</v>
      </c>
      <c r="P21" s="109">
        <v>17</v>
      </c>
    </row>
    <row r="22" spans="2:16" ht="15" customHeight="1" x14ac:dyDescent="0.25">
      <c r="B22" s="378">
        <v>5</v>
      </c>
      <c r="C22" s="379"/>
      <c r="D22" s="351" t="s">
        <v>2091</v>
      </c>
      <c r="E22" s="352"/>
      <c r="F22" s="190" t="s">
        <v>2261</v>
      </c>
      <c r="G22" s="355">
        <v>4100098488</v>
      </c>
      <c r="H22" s="354"/>
      <c r="I22" s="353" t="s">
        <v>2259</v>
      </c>
      <c r="J22" s="354"/>
      <c r="K22" s="355" t="s">
        <v>25</v>
      </c>
      <c r="L22" s="352"/>
      <c r="M22" s="27" t="s">
        <v>2258</v>
      </c>
      <c r="N22" s="24"/>
      <c r="O22" s="82">
        <v>7.86</v>
      </c>
      <c r="P22" s="109">
        <v>16</v>
      </c>
    </row>
    <row r="23" spans="2:16" ht="15" customHeight="1" x14ac:dyDescent="0.25">
      <c r="B23" s="378">
        <v>6</v>
      </c>
      <c r="C23" s="379"/>
      <c r="D23" s="351" t="s">
        <v>2091</v>
      </c>
      <c r="E23" s="352"/>
      <c r="F23" s="190" t="s">
        <v>2261</v>
      </c>
      <c r="G23" s="355">
        <v>4100098488</v>
      </c>
      <c r="H23" s="354"/>
      <c r="I23" s="353" t="s">
        <v>2259</v>
      </c>
      <c r="J23" s="354"/>
      <c r="K23" s="355" t="s">
        <v>25</v>
      </c>
      <c r="L23" s="352"/>
      <c r="M23" s="27" t="s">
        <v>2258</v>
      </c>
      <c r="N23" s="24"/>
      <c r="O23" s="82">
        <v>7.32</v>
      </c>
      <c r="P23" s="109">
        <v>15</v>
      </c>
    </row>
    <row r="24" spans="2:16" ht="15" customHeight="1" x14ac:dyDescent="0.25">
      <c r="B24" s="375"/>
      <c r="C24" s="376"/>
      <c r="D24" s="351"/>
      <c r="E24" s="352"/>
      <c r="F24" s="190"/>
      <c r="G24" s="355"/>
      <c r="H24" s="354"/>
      <c r="I24" s="353"/>
      <c r="J24" s="354"/>
      <c r="K24" s="355"/>
      <c r="L24" s="352"/>
      <c r="M24" s="27"/>
      <c r="N24" s="24"/>
      <c r="O24" s="81"/>
      <c r="P24" s="109"/>
    </row>
    <row r="25" spans="2:16" ht="15" x14ac:dyDescent="0.25">
      <c r="B25" s="365"/>
      <c r="C25" s="366"/>
      <c r="D25" s="367"/>
      <c r="E25" s="368"/>
      <c r="F25" s="122"/>
      <c r="G25" s="369"/>
      <c r="H25" s="370"/>
      <c r="I25" s="391"/>
      <c r="J25" s="370"/>
      <c r="K25" s="369"/>
      <c r="L25" s="368"/>
      <c r="M25" s="7"/>
      <c r="N25" s="11"/>
      <c r="O25" s="84"/>
      <c r="P25" s="60"/>
    </row>
    <row r="26" spans="2:16" ht="15" x14ac:dyDescent="0.25">
      <c r="B26" s="20"/>
      <c r="C26" s="45"/>
      <c r="D26" s="168"/>
      <c r="E26" s="41"/>
      <c r="F26" s="41"/>
      <c r="G26" s="41"/>
      <c r="H26" s="41"/>
      <c r="I26" s="41"/>
      <c r="K26" s="20"/>
      <c r="L26" s="45"/>
      <c r="M26" s="1"/>
      <c r="N26" s="1"/>
      <c r="O26" s="169">
        <f>SUM(O18:O24)</f>
        <v>48.8</v>
      </c>
    </row>
    <row r="27" spans="2:16" ht="15.75" x14ac:dyDescent="0.25"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79"/>
      <c r="O27" s="75"/>
      <c r="P27" s="73">
        <f>SUM(P18:P25)</f>
        <v>93</v>
      </c>
    </row>
    <row r="28" spans="2:16" ht="15" x14ac:dyDescent="0.25"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2:16" ht="15" customHeight="1" x14ac:dyDescent="0.25">
      <c r="B29" s="1"/>
      <c r="C29" s="1"/>
      <c r="D29" s="1" t="s">
        <v>49</v>
      </c>
      <c r="E29" s="1" t="s">
        <v>2265</v>
      </c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 t="s">
        <v>1082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 t="s">
        <v>1465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49">
    <mergeCell ref="B27:M27"/>
    <mergeCell ref="B25:C25"/>
    <mergeCell ref="D25:E25"/>
    <mergeCell ref="G25:H25"/>
    <mergeCell ref="I25:J25"/>
    <mergeCell ref="K25:L25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88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 codeName="Hoja284"/>
  <dimension ref="B1:P324"/>
  <sheetViews>
    <sheetView workbookViewId="0">
      <selection activeCell="P24" sqref="P2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230197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2091</v>
      </c>
      <c r="E18" s="352"/>
      <c r="F18" s="190" t="s">
        <v>2260</v>
      </c>
      <c r="G18" s="355">
        <v>4100098519</v>
      </c>
      <c r="H18" s="354"/>
      <c r="I18" s="353" t="s">
        <v>2259</v>
      </c>
      <c r="J18" s="354"/>
      <c r="K18" s="355" t="s">
        <v>53</v>
      </c>
      <c r="L18" s="352"/>
      <c r="M18" s="27" t="s">
        <v>2258</v>
      </c>
      <c r="N18" s="24"/>
      <c r="O18" s="82">
        <v>6.54</v>
      </c>
      <c r="P18" s="109">
        <v>8</v>
      </c>
    </row>
    <row r="19" spans="2:16" ht="15" customHeight="1" x14ac:dyDescent="0.25">
      <c r="B19" s="76"/>
      <c r="C19" s="69"/>
      <c r="D19" s="351" t="s">
        <v>2214</v>
      </c>
      <c r="E19" s="352"/>
      <c r="F19" s="190" t="s">
        <v>2260</v>
      </c>
      <c r="G19" s="355">
        <v>4100098518</v>
      </c>
      <c r="H19" s="354"/>
      <c r="I19" s="353" t="s">
        <v>2257</v>
      </c>
      <c r="J19" s="354"/>
      <c r="K19" s="355" t="s">
        <v>53</v>
      </c>
      <c r="L19" s="352"/>
      <c r="M19" s="27" t="s">
        <v>2258</v>
      </c>
      <c r="N19" s="24"/>
      <c r="O19" s="84"/>
      <c r="P19" s="109">
        <v>4</v>
      </c>
    </row>
    <row r="20" spans="2:16" ht="15" customHeight="1" x14ac:dyDescent="0.25">
      <c r="B20" s="416">
        <v>2</v>
      </c>
      <c r="C20" s="417"/>
      <c r="D20" s="351" t="s">
        <v>2091</v>
      </c>
      <c r="E20" s="352"/>
      <c r="F20" s="190" t="s">
        <v>2262</v>
      </c>
      <c r="G20" s="355">
        <v>4100098503</v>
      </c>
      <c r="H20" s="354"/>
      <c r="I20" s="353" t="s">
        <v>2093</v>
      </c>
      <c r="J20" s="354"/>
      <c r="K20" s="355" t="s">
        <v>2141</v>
      </c>
      <c r="L20" s="352"/>
      <c r="M20" s="27" t="s">
        <v>2246</v>
      </c>
      <c r="N20" s="24"/>
      <c r="O20" s="83">
        <v>8.64</v>
      </c>
      <c r="P20" s="109">
        <v>18</v>
      </c>
    </row>
    <row r="21" spans="2:16" ht="15" customHeight="1" x14ac:dyDescent="0.25">
      <c r="B21" s="378">
        <v>3</v>
      </c>
      <c r="C21" s="379"/>
      <c r="D21" s="351" t="s">
        <v>2091</v>
      </c>
      <c r="E21" s="352"/>
      <c r="F21" s="190" t="s">
        <v>2262</v>
      </c>
      <c r="G21" s="355">
        <v>4100098503</v>
      </c>
      <c r="H21" s="354"/>
      <c r="I21" s="353" t="s">
        <v>2093</v>
      </c>
      <c r="J21" s="354"/>
      <c r="K21" s="355" t="s">
        <v>2141</v>
      </c>
      <c r="L21" s="352"/>
      <c r="M21" s="27" t="s">
        <v>2246</v>
      </c>
      <c r="N21" s="24"/>
      <c r="O21" s="82">
        <v>8.7200000000000006</v>
      </c>
      <c r="P21" s="109">
        <v>3</v>
      </c>
    </row>
    <row r="22" spans="2:16" ht="15" customHeight="1" x14ac:dyDescent="0.25">
      <c r="B22" s="365"/>
      <c r="C22" s="366"/>
      <c r="D22" s="351" t="s">
        <v>2091</v>
      </c>
      <c r="E22" s="352"/>
      <c r="F22" s="190" t="s">
        <v>2260</v>
      </c>
      <c r="G22" s="355">
        <v>4100098509</v>
      </c>
      <c r="H22" s="354"/>
      <c r="I22" s="353" t="s">
        <v>2093</v>
      </c>
      <c r="J22" s="354"/>
      <c r="K22" s="355" t="s">
        <v>53</v>
      </c>
      <c r="L22" s="352"/>
      <c r="M22" s="27" t="s">
        <v>2246</v>
      </c>
      <c r="N22" s="24"/>
      <c r="O22" s="84"/>
      <c r="P22" s="109">
        <v>15</v>
      </c>
    </row>
    <row r="23" spans="2:16" ht="15" customHeight="1" x14ac:dyDescent="0.25">
      <c r="B23" s="365">
        <v>4</v>
      </c>
      <c r="C23" s="366"/>
      <c r="D23" s="351" t="s">
        <v>2091</v>
      </c>
      <c r="E23" s="352"/>
      <c r="F23" s="190" t="s">
        <v>2260</v>
      </c>
      <c r="G23" s="355">
        <v>4100098509</v>
      </c>
      <c r="H23" s="354"/>
      <c r="I23" s="353" t="s">
        <v>2093</v>
      </c>
      <c r="J23" s="354"/>
      <c r="K23" s="355" t="s">
        <v>53</v>
      </c>
      <c r="L23" s="352"/>
      <c r="M23" s="27" t="s">
        <v>2246</v>
      </c>
      <c r="N23" s="24"/>
      <c r="O23" s="83">
        <v>7.14</v>
      </c>
      <c r="P23" s="109">
        <v>13</v>
      </c>
    </row>
    <row r="24" spans="2:16" ht="15" customHeight="1" x14ac:dyDescent="0.25">
      <c r="B24" s="378"/>
      <c r="C24" s="379"/>
      <c r="D24" s="351"/>
      <c r="E24" s="352"/>
      <c r="F24" s="190"/>
      <c r="G24" s="355"/>
      <c r="H24" s="354"/>
      <c r="I24" s="353"/>
      <c r="J24" s="354"/>
      <c r="K24" s="355"/>
      <c r="L24" s="352"/>
      <c r="M24" s="27"/>
      <c r="N24" s="24"/>
      <c r="O24" s="82"/>
      <c r="P24" s="109"/>
    </row>
    <row r="25" spans="2:16" ht="15" x14ac:dyDescent="0.25">
      <c r="B25" s="365"/>
      <c r="C25" s="366"/>
      <c r="D25" s="367"/>
      <c r="E25" s="368"/>
      <c r="F25" s="122"/>
      <c r="G25" s="369"/>
      <c r="H25" s="370"/>
      <c r="I25" s="391"/>
      <c r="J25" s="370"/>
      <c r="K25" s="369"/>
      <c r="L25" s="368"/>
      <c r="M25" s="7"/>
      <c r="N25" s="11"/>
      <c r="O25" s="84"/>
      <c r="P25" s="60"/>
    </row>
    <row r="26" spans="2:16" ht="15" x14ac:dyDescent="0.25">
      <c r="B26" s="20"/>
      <c r="C26" s="45"/>
      <c r="D26" s="168"/>
      <c r="E26" s="41"/>
      <c r="F26" s="41"/>
      <c r="G26" s="41"/>
      <c r="H26" s="41"/>
      <c r="I26" s="41"/>
      <c r="K26" s="20"/>
      <c r="L26" s="45"/>
      <c r="M26" s="1"/>
      <c r="N26" s="1"/>
      <c r="O26" s="169">
        <f>SUM(O18:O24)</f>
        <v>31.04</v>
      </c>
    </row>
    <row r="27" spans="2:16" ht="15.75" x14ac:dyDescent="0.25"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79"/>
      <c r="O27" s="75"/>
      <c r="P27" s="73">
        <f>SUM(P18:P25)</f>
        <v>61</v>
      </c>
    </row>
    <row r="28" spans="2:16" ht="15" x14ac:dyDescent="0.25"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2:16" ht="15" customHeight="1" x14ac:dyDescent="0.25">
      <c r="B29" s="1"/>
      <c r="C29" s="1"/>
      <c r="D29" s="1" t="s">
        <v>49</v>
      </c>
      <c r="E29" s="1" t="s">
        <v>2264</v>
      </c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 t="s">
        <v>456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 t="s">
        <v>2242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48">
    <mergeCell ref="B27:M27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K18:L18"/>
    <mergeCell ref="B20:C20"/>
    <mergeCell ref="D20:E20"/>
    <mergeCell ref="G20:H20"/>
    <mergeCell ref="I20:J20"/>
    <mergeCell ref="K20:L20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89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 codeName="Hoja285"/>
  <dimension ref="A1:P318"/>
  <sheetViews>
    <sheetView workbookViewId="0">
      <selection activeCell="I27" sqref="I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2255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230196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/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2214</v>
      </c>
      <c r="E18" s="368"/>
      <c r="F18" s="124" t="s">
        <v>2256</v>
      </c>
      <c r="G18" s="369">
        <v>4100098499</v>
      </c>
      <c r="H18" s="370"/>
      <c r="I18" s="391" t="s">
        <v>2257</v>
      </c>
      <c r="J18" s="370"/>
      <c r="K18" s="369" t="s">
        <v>1009</v>
      </c>
      <c r="L18" s="368"/>
      <c r="M18" s="7" t="s">
        <v>2258</v>
      </c>
      <c r="N18" s="11"/>
      <c r="O18" s="82">
        <v>9.32</v>
      </c>
      <c r="P18" s="60">
        <v>12</v>
      </c>
    </row>
    <row r="19" spans="1:16" ht="15" x14ac:dyDescent="0.25">
      <c r="A19" s="1"/>
      <c r="B19" s="365"/>
      <c r="C19" s="366"/>
      <c r="D19" s="367" t="s">
        <v>2091</v>
      </c>
      <c r="E19" s="368"/>
      <c r="F19" s="124" t="s">
        <v>2256</v>
      </c>
      <c r="G19" s="369">
        <v>4100098500</v>
      </c>
      <c r="H19" s="370"/>
      <c r="I19" s="391" t="s">
        <v>2259</v>
      </c>
      <c r="J19" s="370"/>
      <c r="K19" s="369" t="s">
        <v>1009</v>
      </c>
      <c r="L19" s="368"/>
      <c r="M19" s="7" t="s">
        <v>2258</v>
      </c>
      <c r="N19" s="11"/>
      <c r="O19" s="84"/>
      <c r="P19" s="60">
        <v>6</v>
      </c>
    </row>
    <row r="20" spans="1:16" ht="15" x14ac:dyDescent="0.25">
      <c r="A20" s="1"/>
      <c r="B20" s="375">
        <v>2</v>
      </c>
      <c r="C20" s="376"/>
      <c r="D20" s="367" t="s">
        <v>2091</v>
      </c>
      <c r="E20" s="368"/>
      <c r="F20" s="124" t="s">
        <v>2256</v>
      </c>
      <c r="G20" s="369">
        <v>4100098500</v>
      </c>
      <c r="H20" s="370"/>
      <c r="I20" s="391" t="s">
        <v>2259</v>
      </c>
      <c r="J20" s="370"/>
      <c r="K20" s="369" t="s">
        <v>1009</v>
      </c>
      <c r="L20" s="368"/>
      <c r="M20" s="7" t="s">
        <v>2258</v>
      </c>
      <c r="N20" s="11"/>
      <c r="O20" s="81">
        <v>3.68</v>
      </c>
      <c r="P20" s="60">
        <v>6</v>
      </c>
    </row>
    <row r="21" spans="1:16" ht="15" x14ac:dyDescent="0.25">
      <c r="A21" s="1"/>
      <c r="B21" s="76"/>
      <c r="C21" s="65"/>
      <c r="D21" s="50"/>
      <c r="E21" s="61"/>
      <c r="F21" s="61"/>
      <c r="G21" s="50"/>
      <c r="H21" s="62"/>
      <c r="I21" s="63"/>
      <c r="J21" s="62"/>
      <c r="K21" s="50"/>
      <c r="L21" s="61"/>
      <c r="M21" s="8"/>
      <c r="N21" s="8"/>
      <c r="O21" s="162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SUM(O18:O20)</f>
        <v>13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24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1" t="s">
        <v>2263</v>
      </c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960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961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27">
    <mergeCell ref="D22:I22"/>
    <mergeCell ref="B23:M23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  <mergeCell ref="K18:L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8A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 codeName="Hoja286"/>
  <dimension ref="B1:P342"/>
  <sheetViews>
    <sheetView topLeftCell="A16" workbookViewId="0">
      <selection activeCell="D46" sqref="D46:F5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2241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230194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SUM(O18:O41)+11.04</f>
        <v>130.94</v>
      </c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2245</v>
      </c>
      <c r="G18" s="355">
        <v>4100098520</v>
      </c>
      <c r="H18" s="354"/>
      <c r="I18" s="353" t="s">
        <v>2248</v>
      </c>
      <c r="J18" s="354"/>
      <c r="K18" s="355" t="s">
        <v>53</v>
      </c>
      <c r="L18" s="352"/>
      <c r="M18" s="27" t="s">
        <v>387</v>
      </c>
      <c r="N18" s="24">
        <v>85</v>
      </c>
      <c r="O18" s="82">
        <v>12.2</v>
      </c>
      <c r="P18" s="109">
        <v>13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2245</v>
      </c>
      <c r="G19" s="355">
        <v>4100098520</v>
      </c>
      <c r="H19" s="354"/>
      <c r="I19" s="353" t="s">
        <v>2248</v>
      </c>
      <c r="J19" s="354"/>
      <c r="K19" s="355" t="s">
        <v>53</v>
      </c>
      <c r="L19" s="352"/>
      <c r="M19" s="27" t="s">
        <v>387</v>
      </c>
      <c r="N19" s="24">
        <v>90</v>
      </c>
      <c r="O19" s="83"/>
      <c r="P19" s="109">
        <v>18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2245</v>
      </c>
      <c r="G20" s="355">
        <v>4100098520</v>
      </c>
      <c r="H20" s="354"/>
      <c r="I20" s="353" t="s">
        <v>2248</v>
      </c>
      <c r="J20" s="354"/>
      <c r="K20" s="355" t="s">
        <v>53</v>
      </c>
      <c r="L20" s="352"/>
      <c r="M20" s="27" t="s">
        <v>387</v>
      </c>
      <c r="N20" s="24">
        <v>95</v>
      </c>
      <c r="O20" s="83"/>
      <c r="P20" s="109">
        <v>20</v>
      </c>
    </row>
    <row r="21" spans="2:16" ht="15" customHeight="1" x14ac:dyDescent="0.25">
      <c r="B21" s="416"/>
      <c r="C21" s="417"/>
      <c r="D21" s="351" t="s">
        <v>480</v>
      </c>
      <c r="E21" s="352"/>
      <c r="F21" s="190" t="s">
        <v>2245</v>
      </c>
      <c r="G21" s="355">
        <v>4100098520</v>
      </c>
      <c r="H21" s="354"/>
      <c r="I21" s="353" t="s">
        <v>2248</v>
      </c>
      <c r="J21" s="354"/>
      <c r="K21" s="355" t="s">
        <v>53</v>
      </c>
      <c r="L21" s="352"/>
      <c r="M21" s="27" t="s">
        <v>387</v>
      </c>
      <c r="N21" s="24">
        <v>100</v>
      </c>
      <c r="O21" s="83"/>
      <c r="P21" s="109">
        <v>16</v>
      </c>
    </row>
    <row r="22" spans="2:16" ht="15" customHeight="1" x14ac:dyDescent="0.25">
      <c r="B22" s="416"/>
      <c r="C22" s="417"/>
      <c r="D22" s="351" t="s">
        <v>480</v>
      </c>
      <c r="E22" s="352"/>
      <c r="F22" s="190" t="s">
        <v>2245</v>
      </c>
      <c r="G22" s="355">
        <v>4100099216</v>
      </c>
      <c r="H22" s="354"/>
      <c r="I22" s="353" t="s">
        <v>2248</v>
      </c>
      <c r="J22" s="354"/>
      <c r="K22" s="355" t="s">
        <v>53</v>
      </c>
      <c r="L22" s="352"/>
      <c r="M22" s="27" t="s">
        <v>387</v>
      </c>
      <c r="N22" s="24">
        <v>85</v>
      </c>
      <c r="O22" s="83"/>
      <c r="P22" s="109">
        <v>1</v>
      </c>
    </row>
    <row r="23" spans="2:16" ht="15" customHeight="1" x14ac:dyDescent="0.25">
      <c r="B23" s="416"/>
      <c r="C23" s="417"/>
      <c r="D23" s="351" t="s">
        <v>480</v>
      </c>
      <c r="E23" s="352"/>
      <c r="F23" s="190" t="s">
        <v>2245</v>
      </c>
      <c r="G23" s="355">
        <v>4100099216</v>
      </c>
      <c r="H23" s="354"/>
      <c r="I23" s="353" t="s">
        <v>2248</v>
      </c>
      <c r="J23" s="354"/>
      <c r="K23" s="355" t="s">
        <v>53</v>
      </c>
      <c r="L23" s="352"/>
      <c r="M23" s="27" t="s">
        <v>387</v>
      </c>
      <c r="N23" s="24">
        <v>90</v>
      </c>
      <c r="O23" s="83"/>
      <c r="P23" s="109">
        <v>1</v>
      </c>
    </row>
    <row r="24" spans="2:16" ht="15" customHeight="1" x14ac:dyDescent="0.25">
      <c r="B24" s="416"/>
      <c r="C24" s="417"/>
      <c r="D24" s="351" t="s">
        <v>480</v>
      </c>
      <c r="E24" s="352"/>
      <c r="F24" s="190" t="s">
        <v>2245</v>
      </c>
      <c r="G24" s="355">
        <v>4100099216</v>
      </c>
      <c r="H24" s="354"/>
      <c r="I24" s="353" t="s">
        <v>2248</v>
      </c>
      <c r="J24" s="354"/>
      <c r="K24" s="355" t="s">
        <v>53</v>
      </c>
      <c r="L24" s="352"/>
      <c r="M24" s="27" t="s">
        <v>387</v>
      </c>
      <c r="N24" s="24">
        <v>95</v>
      </c>
      <c r="O24" s="83"/>
      <c r="P24" s="109">
        <v>1</v>
      </c>
    </row>
    <row r="25" spans="2:16" ht="15" customHeight="1" x14ac:dyDescent="0.25">
      <c r="B25" s="416"/>
      <c r="C25" s="417"/>
      <c r="D25" s="351" t="s">
        <v>480</v>
      </c>
      <c r="E25" s="352"/>
      <c r="F25" s="190" t="s">
        <v>2245</v>
      </c>
      <c r="G25" s="355">
        <v>4100099216</v>
      </c>
      <c r="H25" s="354"/>
      <c r="I25" s="353" t="s">
        <v>2248</v>
      </c>
      <c r="J25" s="354"/>
      <c r="K25" s="355" t="s">
        <v>53</v>
      </c>
      <c r="L25" s="352"/>
      <c r="M25" s="27" t="s">
        <v>387</v>
      </c>
      <c r="N25" s="24">
        <v>100</v>
      </c>
      <c r="O25" s="83"/>
      <c r="P25" s="109">
        <v>2</v>
      </c>
    </row>
    <row r="26" spans="2:16" ht="15" customHeight="1" x14ac:dyDescent="0.25">
      <c r="B26" s="378">
        <v>2</v>
      </c>
      <c r="C26" s="379"/>
      <c r="D26" s="351" t="s">
        <v>480</v>
      </c>
      <c r="E26" s="352"/>
      <c r="F26" s="190" t="s">
        <v>2245</v>
      </c>
      <c r="G26" s="355">
        <v>4100098520</v>
      </c>
      <c r="H26" s="354"/>
      <c r="I26" s="353" t="s">
        <v>2248</v>
      </c>
      <c r="J26" s="354"/>
      <c r="K26" s="355" t="s">
        <v>53</v>
      </c>
      <c r="L26" s="352"/>
      <c r="M26" s="27" t="s">
        <v>2246</v>
      </c>
      <c r="N26" s="24">
        <v>85</v>
      </c>
      <c r="O26" s="82">
        <v>6.78</v>
      </c>
      <c r="P26" s="109">
        <v>8</v>
      </c>
    </row>
    <row r="27" spans="2:16" ht="15" customHeight="1" x14ac:dyDescent="0.25">
      <c r="B27" s="416"/>
      <c r="C27" s="417"/>
      <c r="D27" s="351" t="s">
        <v>480</v>
      </c>
      <c r="E27" s="352"/>
      <c r="F27" s="190" t="s">
        <v>2245</v>
      </c>
      <c r="G27" s="355">
        <v>4100098520</v>
      </c>
      <c r="H27" s="354"/>
      <c r="I27" s="353" t="s">
        <v>2248</v>
      </c>
      <c r="J27" s="354"/>
      <c r="K27" s="355" t="s">
        <v>53</v>
      </c>
      <c r="L27" s="352"/>
      <c r="M27" s="27" t="s">
        <v>2246</v>
      </c>
      <c r="N27" s="24">
        <v>90</v>
      </c>
      <c r="O27" s="83"/>
      <c r="P27" s="109">
        <v>12</v>
      </c>
    </row>
    <row r="28" spans="2:16" ht="15" customHeight="1" x14ac:dyDescent="0.25">
      <c r="B28" s="416"/>
      <c r="C28" s="417"/>
      <c r="D28" s="351" t="s">
        <v>480</v>
      </c>
      <c r="E28" s="352"/>
      <c r="F28" s="190" t="s">
        <v>2245</v>
      </c>
      <c r="G28" s="355">
        <v>4100098520</v>
      </c>
      <c r="H28" s="354"/>
      <c r="I28" s="353" t="s">
        <v>2248</v>
      </c>
      <c r="J28" s="354"/>
      <c r="K28" s="355" t="s">
        <v>53</v>
      </c>
      <c r="L28" s="352"/>
      <c r="M28" s="27" t="s">
        <v>2246</v>
      </c>
      <c r="N28" s="24">
        <v>95</v>
      </c>
      <c r="O28" s="83"/>
      <c r="P28" s="109">
        <v>12</v>
      </c>
    </row>
    <row r="29" spans="2:16" ht="15" customHeight="1" x14ac:dyDescent="0.25">
      <c r="B29" s="76"/>
      <c r="C29" s="69"/>
      <c r="D29" s="351" t="s">
        <v>480</v>
      </c>
      <c r="E29" s="352"/>
      <c r="F29" s="190" t="s">
        <v>2245</v>
      </c>
      <c r="G29" s="355">
        <v>4100098520</v>
      </c>
      <c r="H29" s="354"/>
      <c r="I29" s="353" t="s">
        <v>2248</v>
      </c>
      <c r="J29" s="354"/>
      <c r="K29" s="355" t="s">
        <v>53</v>
      </c>
      <c r="L29" s="352"/>
      <c r="M29" s="27" t="s">
        <v>2246</v>
      </c>
      <c r="N29" s="24">
        <v>100</v>
      </c>
      <c r="O29" s="84"/>
      <c r="P29" s="109">
        <v>8</v>
      </c>
    </row>
    <row r="30" spans="2:16" ht="15" customHeight="1" x14ac:dyDescent="0.25">
      <c r="B30" s="375">
        <v>3</v>
      </c>
      <c r="C30" s="376"/>
      <c r="D30" s="351" t="s">
        <v>2214</v>
      </c>
      <c r="E30" s="352"/>
      <c r="F30" s="190" t="s">
        <v>2245</v>
      </c>
      <c r="G30" s="355">
        <v>4100098508</v>
      </c>
      <c r="H30" s="354"/>
      <c r="I30" s="353" t="s">
        <v>1904</v>
      </c>
      <c r="J30" s="354"/>
      <c r="K30" s="355" t="s">
        <v>53</v>
      </c>
      <c r="L30" s="352"/>
      <c r="M30" s="27" t="s">
        <v>2246</v>
      </c>
      <c r="N30" s="24"/>
      <c r="O30" s="81">
        <v>9.06</v>
      </c>
      <c r="P30" s="109">
        <v>16</v>
      </c>
    </row>
    <row r="31" spans="2:16" ht="15" customHeight="1" x14ac:dyDescent="0.25">
      <c r="B31" s="375">
        <v>4</v>
      </c>
      <c r="C31" s="376"/>
      <c r="D31" s="351" t="s">
        <v>2214</v>
      </c>
      <c r="E31" s="352"/>
      <c r="F31" s="190" t="s">
        <v>2245</v>
      </c>
      <c r="G31" s="355">
        <v>4100098508</v>
      </c>
      <c r="H31" s="354"/>
      <c r="I31" s="353" t="s">
        <v>1904</v>
      </c>
      <c r="J31" s="354"/>
      <c r="K31" s="355" t="s">
        <v>53</v>
      </c>
      <c r="L31" s="352"/>
      <c r="M31" s="27" t="s">
        <v>2246</v>
      </c>
      <c r="N31" s="24"/>
      <c r="O31" s="81">
        <v>9.06</v>
      </c>
      <c r="P31" s="109">
        <v>16</v>
      </c>
    </row>
    <row r="32" spans="2:16" ht="15" customHeight="1" x14ac:dyDescent="0.25">
      <c r="B32" s="375">
        <v>5</v>
      </c>
      <c r="C32" s="376"/>
      <c r="D32" s="351" t="s">
        <v>2214</v>
      </c>
      <c r="E32" s="352"/>
      <c r="F32" s="190" t="s">
        <v>2245</v>
      </c>
      <c r="G32" s="355">
        <v>4100098508</v>
      </c>
      <c r="H32" s="354"/>
      <c r="I32" s="353" t="s">
        <v>1904</v>
      </c>
      <c r="J32" s="354"/>
      <c r="K32" s="355" t="s">
        <v>53</v>
      </c>
      <c r="L32" s="352"/>
      <c r="M32" s="27" t="s">
        <v>2246</v>
      </c>
      <c r="N32" s="24"/>
      <c r="O32" s="81">
        <v>9.06</v>
      </c>
      <c r="P32" s="109">
        <v>16</v>
      </c>
    </row>
    <row r="33" spans="2:16" ht="15" customHeight="1" x14ac:dyDescent="0.25">
      <c r="B33" s="378">
        <v>6</v>
      </c>
      <c r="C33" s="379"/>
      <c r="D33" s="351" t="s">
        <v>2214</v>
      </c>
      <c r="E33" s="352"/>
      <c r="F33" s="190" t="s">
        <v>2245</v>
      </c>
      <c r="G33" s="355">
        <v>4100098508</v>
      </c>
      <c r="H33" s="354"/>
      <c r="I33" s="353" t="s">
        <v>1904</v>
      </c>
      <c r="J33" s="354"/>
      <c r="K33" s="355" t="s">
        <v>53</v>
      </c>
      <c r="L33" s="352"/>
      <c r="M33" s="27" t="s">
        <v>2246</v>
      </c>
      <c r="N33" s="24"/>
      <c r="O33" s="82">
        <v>9.06</v>
      </c>
      <c r="P33" s="109">
        <v>16</v>
      </c>
    </row>
    <row r="34" spans="2:16" ht="15" customHeight="1" x14ac:dyDescent="0.25">
      <c r="B34" s="378">
        <v>7</v>
      </c>
      <c r="C34" s="379"/>
      <c r="D34" s="351" t="s">
        <v>2214</v>
      </c>
      <c r="E34" s="352"/>
      <c r="F34" s="190" t="s">
        <v>2245</v>
      </c>
      <c r="G34" s="355">
        <v>4100098508</v>
      </c>
      <c r="H34" s="354"/>
      <c r="I34" s="353" t="s">
        <v>1904</v>
      </c>
      <c r="J34" s="354"/>
      <c r="K34" s="355" t="s">
        <v>53</v>
      </c>
      <c r="L34" s="352"/>
      <c r="M34" s="27" t="s">
        <v>2246</v>
      </c>
      <c r="N34" s="24"/>
      <c r="O34" s="82">
        <v>7.3</v>
      </c>
      <c r="P34" s="109">
        <v>11</v>
      </c>
    </row>
    <row r="35" spans="2:16" ht="15" customHeight="1" x14ac:dyDescent="0.25">
      <c r="B35" s="76"/>
      <c r="C35" s="69"/>
      <c r="D35" s="351" t="s">
        <v>2214</v>
      </c>
      <c r="E35" s="352"/>
      <c r="F35" s="190" t="s">
        <v>2245</v>
      </c>
      <c r="G35" s="355">
        <v>4100098477</v>
      </c>
      <c r="H35" s="354"/>
      <c r="I35" s="353" t="s">
        <v>1904</v>
      </c>
      <c r="J35" s="354"/>
      <c r="K35" s="355" t="s">
        <v>53</v>
      </c>
      <c r="L35" s="352"/>
      <c r="M35" s="27" t="s">
        <v>2246</v>
      </c>
      <c r="N35" s="24"/>
      <c r="O35" s="84"/>
      <c r="P35" s="109">
        <v>1</v>
      </c>
    </row>
    <row r="36" spans="2:16" ht="15" customHeight="1" x14ac:dyDescent="0.25">
      <c r="B36" s="375">
        <v>8</v>
      </c>
      <c r="C36" s="376"/>
      <c r="D36" s="351" t="s">
        <v>2140</v>
      </c>
      <c r="E36" s="352"/>
      <c r="F36" s="190" t="s">
        <v>2245</v>
      </c>
      <c r="G36" s="355">
        <v>4100098507</v>
      </c>
      <c r="H36" s="354"/>
      <c r="I36" s="353" t="s">
        <v>1462</v>
      </c>
      <c r="J36" s="354"/>
      <c r="K36" s="355" t="s">
        <v>53</v>
      </c>
      <c r="L36" s="352"/>
      <c r="M36" s="27" t="s">
        <v>2246</v>
      </c>
      <c r="N36" s="24"/>
      <c r="O36" s="81">
        <v>10.02</v>
      </c>
      <c r="P36" s="109">
        <v>13</v>
      </c>
    </row>
    <row r="37" spans="2:16" ht="15" customHeight="1" x14ac:dyDescent="0.25">
      <c r="B37" s="375">
        <v>9</v>
      </c>
      <c r="C37" s="376"/>
      <c r="D37" s="351" t="s">
        <v>2140</v>
      </c>
      <c r="E37" s="352"/>
      <c r="F37" s="190" t="s">
        <v>2245</v>
      </c>
      <c r="G37" s="355">
        <v>4100098507</v>
      </c>
      <c r="H37" s="354"/>
      <c r="I37" s="353" t="s">
        <v>1462</v>
      </c>
      <c r="J37" s="354"/>
      <c r="K37" s="355" t="s">
        <v>53</v>
      </c>
      <c r="L37" s="352"/>
      <c r="M37" s="27" t="s">
        <v>2246</v>
      </c>
      <c r="N37" s="24"/>
      <c r="O37" s="81">
        <v>10.02</v>
      </c>
      <c r="P37" s="109">
        <v>13</v>
      </c>
    </row>
    <row r="38" spans="2:16" ht="15" customHeight="1" x14ac:dyDescent="0.25">
      <c r="B38" s="375">
        <v>10</v>
      </c>
      <c r="C38" s="376"/>
      <c r="D38" s="351" t="s">
        <v>2140</v>
      </c>
      <c r="E38" s="352"/>
      <c r="F38" s="190" t="s">
        <v>2245</v>
      </c>
      <c r="G38" s="355">
        <v>4100098507</v>
      </c>
      <c r="H38" s="354"/>
      <c r="I38" s="353" t="s">
        <v>1462</v>
      </c>
      <c r="J38" s="354"/>
      <c r="K38" s="355" t="s">
        <v>53</v>
      </c>
      <c r="L38" s="352"/>
      <c r="M38" s="27" t="s">
        <v>2246</v>
      </c>
      <c r="N38" s="24"/>
      <c r="O38" s="81">
        <v>10.58</v>
      </c>
      <c r="P38" s="109">
        <v>14</v>
      </c>
    </row>
    <row r="39" spans="2:16" ht="15" customHeight="1" x14ac:dyDescent="0.25">
      <c r="B39" s="375">
        <v>11</v>
      </c>
      <c r="C39" s="376"/>
      <c r="D39" s="351" t="s">
        <v>2214</v>
      </c>
      <c r="E39" s="352"/>
      <c r="F39" s="190" t="s">
        <v>2245</v>
      </c>
      <c r="G39" s="355">
        <v>4100098508</v>
      </c>
      <c r="H39" s="354"/>
      <c r="I39" s="353" t="s">
        <v>1904</v>
      </c>
      <c r="J39" s="354"/>
      <c r="K39" s="355" t="s">
        <v>53</v>
      </c>
      <c r="L39" s="352"/>
      <c r="M39" s="27" t="s">
        <v>2249</v>
      </c>
      <c r="N39" s="24"/>
      <c r="O39" s="81">
        <v>9.06</v>
      </c>
      <c r="P39" s="109">
        <v>16</v>
      </c>
    </row>
    <row r="40" spans="2:16" ht="15" customHeight="1" x14ac:dyDescent="0.25">
      <c r="B40" s="375">
        <v>12</v>
      </c>
      <c r="C40" s="376"/>
      <c r="D40" s="351" t="s">
        <v>2214</v>
      </c>
      <c r="E40" s="352"/>
      <c r="F40" s="190" t="s">
        <v>2245</v>
      </c>
      <c r="G40" s="355">
        <v>4100098508</v>
      </c>
      <c r="H40" s="354"/>
      <c r="I40" s="353" t="s">
        <v>1904</v>
      </c>
      <c r="J40" s="354"/>
      <c r="K40" s="355" t="s">
        <v>53</v>
      </c>
      <c r="L40" s="352"/>
      <c r="M40" s="27" t="s">
        <v>2249</v>
      </c>
      <c r="N40" s="24"/>
      <c r="O40" s="81">
        <v>9.06</v>
      </c>
      <c r="P40" s="109">
        <v>16</v>
      </c>
    </row>
    <row r="41" spans="2:16" ht="15" customHeight="1" x14ac:dyDescent="0.25">
      <c r="B41" s="375">
        <v>13</v>
      </c>
      <c r="C41" s="376"/>
      <c r="D41" s="351" t="s">
        <v>2214</v>
      </c>
      <c r="E41" s="352"/>
      <c r="F41" s="190" t="s">
        <v>2245</v>
      </c>
      <c r="G41" s="355">
        <v>4100098508</v>
      </c>
      <c r="H41" s="354"/>
      <c r="I41" s="353" t="s">
        <v>1904</v>
      </c>
      <c r="J41" s="354"/>
      <c r="K41" s="355" t="s">
        <v>53</v>
      </c>
      <c r="L41" s="352"/>
      <c r="M41" s="27" t="s">
        <v>2249</v>
      </c>
      <c r="N41" s="24"/>
      <c r="O41" s="81">
        <v>8.64</v>
      </c>
      <c r="P41" s="109">
        <v>15</v>
      </c>
    </row>
    <row r="42" spans="2:16" ht="15" x14ac:dyDescent="0.25">
      <c r="B42" s="365"/>
      <c r="C42" s="366"/>
      <c r="D42" s="367"/>
      <c r="E42" s="368"/>
      <c r="F42" s="122"/>
      <c r="G42" s="369"/>
      <c r="H42" s="370"/>
      <c r="I42" s="391"/>
      <c r="J42" s="370"/>
      <c r="K42" s="369"/>
      <c r="L42" s="368"/>
      <c r="M42" s="7"/>
      <c r="N42" s="11"/>
      <c r="O42" s="84"/>
      <c r="P42" s="60"/>
    </row>
    <row r="43" spans="2:16" ht="15" x14ac:dyDescent="0.25">
      <c r="B43" s="20"/>
      <c r="C43" s="45"/>
      <c r="D43" s="168"/>
      <c r="E43" s="41"/>
      <c r="F43" s="41"/>
      <c r="G43" s="41"/>
      <c r="H43" s="41"/>
      <c r="I43" s="41"/>
      <c r="K43" s="20"/>
      <c r="L43" s="45"/>
      <c r="M43" s="1"/>
      <c r="N43" s="1"/>
      <c r="O43" s="169">
        <f>SUM(O18:O41)</f>
        <v>119.9</v>
      </c>
    </row>
    <row r="44" spans="2:16" ht="15.75" x14ac:dyDescent="0.25"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79"/>
      <c r="O44" s="75"/>
      <c r="P44" s="73">
        <f>SUM(P18:P42)</f>
        <v>275</v>
      </c>
    </row>
    <row r="45" spans="2:16" ht="15" x14ac:dyDescent="0.25">
      <c r="B45" s="20"/>
      <c r="C45" s="45"/>
      <c r="D45" s="20"/>
      <c r="E45" s="45"/>
      <c r="F45" s="45"/>
      <c r="G45" s="20"/>
      <c r="I45" s="3"/>
      <c r="K45" s="20"/>
      <c r="L45" s="45"/>
      <c r="M45" s="1"/>
      <c r="N45" s="1"/>
      <c r="O45" s="86"/>
    </row>
    <row r="46" spans="2:16" ht="15" customHeight="1" x14ac:dyDescent="0.25">
      <c r="B46" s="1"/>
      <c r="C46" s="1"/>
      <c r="D46" s="1" t="s">
        <v>49</v>
      </c>
      <c r="E46" s="23"/>
      <c r="F46" s="1" t="s">
        <v>2253</v>
      </c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 t="s">
        <v>2254</v>
      </c>
      <c r="E47" s="23"/>
      <c r="F47" s="23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1701</v>
      </c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 t="s">
        <v>1700</v>
      </c>
      <c r="E49" s="23"/>
      <c r="F49" s="23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 t="s">
        <v>1444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326" ht="8.25" customHeight="1" x14ac:dyDescent="0.2"/>
    <row r="328" ht="8.25" customHeight="1" x14ac:dyDescent="0.2"/>
    <row r="330" ht="9" customHeight="1" x14ac:dyDescent="0.2"/>
    <row r="332" ht="7.5" customHeight="1" x14ac:dyDescent="0.2"/>
    <row r="334" ht="6.75" customHeight="1" x14ac:dyDescent="0.2"/>
    <row r="336" ht="7.5" customHeight="1" x14ac:dyDescent="0.2"/>
    <row r="338" ht="9" customHeight="1" x14ac:dyDescent="0.2"/>
    <row r="340" ht="7.5" customHeight="1" x14ac:dyDescent="0.2"/>
    <row r="342" ht="8.25" customHeight="1" x14ac:dyDescent="0.2"/>
  </sheetData>
  <mergeCells count="132">
    <mergeCell ref="B40:C40"/>
    <mergeCell ref="D40:E40"/>
    <mergeCell ref="G40:H40"/>
    <mergeCell ref="I40:J40"/>
    <mergeCell ref="K40:L40"/>
    <mergeCell ref="I37:J37"/>
    <mergeCell ref="K37:L37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2:C42"/>
    <mergeCell ref="D42:E42"/>
    <mergeCell ref="G42:H42"/>
    <mergeCell ref="I42:J42"/>
    <mergeCell ref="K42:L42"/>
    <mergeCell ref="B44:M44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D41:E41"/>
    <mergeCell ref="G41:H41"/>
    <mergeCell ref="I41:J41"/>
    <mergeCell ref="K41:L41"/>
    <mergeCell ref="B41:C41"/>
    <mergeCell ref="D29:E29"/>
    <mergeCell ref="G29:H29"/>
    <mergeCell ref="I29:J29"/>
    <mergeCell ref="K29:L29"/>
    <mergeCell ref="B30:C30"/>
    <mergeCell ref="I34:J34"/>
    <mergeCell ref="K34:L34"/>
    <mergeCell ref="D35:E35"/>
    <mergeCell ref="G35:H35"/>
    <mergeCell ref="I35:J35"/>
    <mergeCell ref="K35:L35"/>
    <mergeCell ref="B36:C36"/>
    <mergeCell ref="D36:E36"/>
    <mergeCell ref="G36:H36"/>
    <mergeCell ref="I36:J36"/>
    <mergeCell ref="K36:L36"/>
    <mergeCell ref="B37:C37"/>
    <mergeCell ref="D37:E37"/>
    <mergeCell ref="G37:H37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4:C24"/>
    <mergeCell ref="D24:E24"/>
    <mergeCell ref="G24:H24"/>
    <mergeCell ref="I24:J24"/>
    <mergeCell ref="K24:L24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G19:H19"/>
    <mergeCell ref="I19:J19"/>
    <mergeCell ref="K19:L19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19:C19"/>
    <mergeCell ref="D19:E19"/>
  </mergeCells>
  <hyperlinks>
    <hyperlink ref="N4" r:id="rId1" xr:uid="{00000000-0004-0000-8B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 codeName="Hoja287"/>
  <dimension ref="B1:P335"/>
  <sheetViews>
    <sheetView topLeftCell="A7" workbookViewId="0">
      <selection activeCell="P38" sqref="P3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4.710937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8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2241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230193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SUM(O18:O34)+14</f>
        <v>132.84</v>
      </c>
      <c r="P17" s="60"/>
    </row>
    <row r="18" spans="2:16" ht="15" customHeight="1" x14ac:dyDescent="0.25">
      <c r="B18" s="378">
        <v>1</v>
      </c>
      <c r="C18" s="379"/>
      <c r="D18" s="351" t="s">
        <v>2247</v>
      </c>
      <c r="E18" s="352"/>
      <c r="F18" s="190" t="s">
        <v>2244</v>
      </c>
      <c r="G18" s="355">
        <v>4100098489</v>
      </c>
      <c r="H18" s="354"/>
      <c r="I18" s="353" t="s">
        <v>2248</v>
      </c>
      <c r="J18" s="354"/>
      <c r="K18" s="355" t="s">
        <v>25</v>
      </c>
      <c r="L18" s="352"/>
      <c r="M18" s="27" t="s">
        <v>387</v>
      </c>
      <c r="N18" s="24">
        <v>85</v>
      </c>
      <c r="O18" s="82">
        <v>11.66</v>
      </c>
      <c r="P18" s="109">
        <v>73</v>
      </c>
    </row>
    <row r="19" spans="2:16" ht="15" customHeight="1" x14ac:dyDescent="0.25">
      <c r="B19" s="378">
        <v>2</v>
      </c>
      <c r="C19" s="379"/>
      <c r="D19" s="351" t="s">
        <v>2247</v>
      </c>
      <c r="E19" s="352"/>
      <c r="F19" s="190" t="s">
        <v>2244</v>
      </c>
      <c r="G19" s="355">
        <v>4100098489</v>
      </c>
      <c r="H19" s="354"/>
      <c r="I19" s="353" t="s">
        <v>2248</v>
      </c>
      <c r="J19" s="354"/>
      <c r="K19" s="355" t="s">
        <v>25</v>
      </c>
      <c r="L19" s="352"/>
      <c r="M19" s="27" t="s">
        <v>387</v>
      </c>
      <c r="N19" s="24">
        <v>85</v>
      </c>
      <c r="O19" s="82">
        <v>12.4</v>
      </c>
      <c r="P19" s="109">
        <v>18</v>
      </c>
    </row>
    <row r="20" spans="2:16" ht="15" customHeight="1" x14ac:dyDescent="0.25">
      <c r="B20" s="365"/>
      <c r="C20" s="366"/>
      <c r="D20" s="351" t="s">
        <v>2247</v>
      </c>
      <c r="E20" s="352"/>
      <c r="F20" s="190" t="s">
        <v>2244</v>
      </c>
      <c r="G20" s="355">
        <v>4100098489</v>
      </c>
      <c r="H20" s="354"/>
      <c r="I20" s="353" t="s">
        <v>2248</v>
      </c>
      <c r="J20" s="354"/>
      <c r="K20" s="355" t="s">
        <v>25</v>
      </c>
      <c r="L20" s="352"/>
      <c r="M20" s="27" t="s">
        <v>387</v>
      </c>
      <c r="N20" s="24">
        <v>90</v>
      </c>
      <c r="O20" s="84"/>
      <c r="P20" s="109">
        <v>57</v>
      </c>
    </row>
    <row r="21" spans="2:16" ht="15" customHeight="1" x14ac:dyDescent="0.25">
      <c r="B21" s="378">
        <v>3</v>
      </c>
      <c r="C21" s="379"/>
      <c r="D21" s="351" t="s">
        <v>2247</v>
      </c>
      <c r="E21" s="352"/>
      <c r="F21" s="190" t="s">
        <v>2244</v>
      </c>
      <c r="G21" s="355">
        <v>4100098489</v>
      </c>
      <c r="H21" s="354"/>
      <c r="I21" s="353" t="s">
        <v>2248</v>
      </c>
      <c r="J21" s="354"/>
      <c r="K21" s="355" t="s">
        <v>25</v>
      </c>
      <c r="L21" s="352"/>
      <c r="M21" s="27" t="s">
        <v>387</v>
      </c>
      <c r="N21" s="24">
        <v>90</v>
      </c>
      <c r="O21" s="82">
        <v>12.52</v>
      </c>
      <c r="P21" s="109">
        <v>54</v>
      </c>
    </row>
    <row r="22" spans="2:16" ht="15" customHeight="1" x14ac:dyDescent="0.25">
      <c r="B22" s="365"/>
      <c r="C22" s="366"/>
      <c r="D22" s="351" t="s">
        <v>2247</v>
      </c>
      <c r="E22" s="352"/>
      <c r="F22" s="190" t="s">
        <v>2244</v>
      </c>
      <c r="G22" s="355">
        <v>4100098489</v>
      </c>
      <c r="H22" s="354"/>
      <c r="I22" s="353" t="s">
        <v>2248</v>
      </c>
      <c r="J22" s="354"/>
      <c r="K22" s="355" t="s">
        <v>25</v>
      </c>
      <c r="L22" s="352"/>
      <c r="M22" s="27" t="s">
        <v>387</v>
      </c>
      <c r="N22" s="24">
        <v>95</v>
      </c>
      <c r="O22" s="84"/>
      <c r="P22" s="109">
        <v>20</v>
      </c>
    </row>
    <row r="23" spans="2:16" ht="15" customHeight="1" x14ac:dyDescent="0.25">
      <c r="B23" s="375">
        <v>4</v>
      </c>
      <c r="C23" s="376"/>
      <c r="D23" s="351" t="s">
        <v>2247</v>
      </c>
      <c r="E23" s="352"/>
      <c r="F23" s="190" t="s">
        <v>2244</v>
      </c>
      <c r="G23" s="355">
        <v>4100098489</v>
      </c>
      <c r="H23" s="354"/>
      <c r="I23" s="353" t="s">
        <v>2248</v>
      </c>
      <c r="J23" s="354"/>
      <c r="K23" s="355" t="s">
        <v>25</v>
      </c>
      <c r="L23" s="352"/>
      <c r="M23" s="27" t="s">
        <v>387</v>
      </c>
      <c r="N23" s="24">
        <v>95</v>
      </c>
      <c r="O23" s="81">
        <v>14.18</v>
      </c>
      <c r="P23" s="109">
        <v>85</v>
      </c>
    </row>
    <row r="24" spans="2:16" ht="15" customHeight="1" x14ac:dyDescent="0.25">
      <c r="B24" s="378">
        <v>5</v>
      </c>
      <c r="C24" s="379"/>
      <c r="D24" s="351" t="s">
        <v>2247</v>
      </c>
      <c r="E24" s="352"/>
      <c r="F24" s="190" t="s">
        <v>2244</v>
      </c>
      <c r="G24" s="355">
        <v>4100098489</v>
      </c>
      <c r="H24" s="354"/>
      <c r="I24" s="353" t="s">
        <v>2248</v>
      </c>
      <c r="J24" s="354"/>
      <c r="K24" s="355" t="s">
        <v>25</v>
      </c>
      <c r="L24" s="352"/>
      <c r="M24" s="27" t="s">
        <v>387</v>
      </c>
      <c r="N24" s="24">
        <v>100</v>
      </c>
      <c r="O24" s="82">
        <v>11.54</v>
      </c>
      <c r="P24" s="109">
        <v>66</v>
      </c>
    </row>
    <row r="25" spans="2:16" ht="15" customHeight="1" x14ac:dyDescent="0.25">
      <c r="B25" s="378">
        <v>6</v>
      </c>
      <c r="C25" s="379"/>
      <c r="D25" s="351" t="s">
        <v>2247</v>
      </c>
      <c r="E25" s="352"/>
      <c r="F25" s="190" t="s">
        <v>2244</v>
      </c>
      <c r="G25" s="355">
        <v>4100098489</v>
      </c>
      <c r="H25" s="354"/>
      <c r="I25" s="353" t="s">
        <v>2248</v>
      </c>
      <c r="J25" s="354"/>
      <c r="K25" s="355" t="s">
        <v>25</v>
      </c>
      <c r="L25" s="352"/>
      <c r="M25" s="27" t="s">
        <v>387</v>
      </c>
      <c r="N25" s="24">
        <v>100</v>
      </c>
      <c r="O25" s="82">
        <v>12.64</v>
      </c>
      <c r="P25" s="109">
        <v>25</v>
      </c>
    </row>
    <row r="26" spans="2:16" ht="15" customHeight="1" x14ac:dyDescent="0.25">
      <c r="B26" s="416"/>
      <c r="C26" s="417"/>
      <c r="D26" s="351" t="s">
        <v>2247</v>
      </c>
      <c r="E26" s="352"/>
      <c r="F26" s="190" t="s">
        <v>2244</v>
      </c>
      <c r="G26" s="355">
        <v>4100099145</v>
      </c>
      <c r="H26" s="354"/>
      <c r="I26" s="353" t="s">
        <v>2248</v>
      </c>
      <c r="J26" s="354"/>
      <c r="K26" s="355" t="s">
        <v>25</v>
      </c>
      <c r="L26" s="352"/>
      <c r="M26" s="27" t="s">
        <v>387</v>
      </c>
      <c r="N26" s="24">
        <v>85</v>
      </c>
      <c r="O26" s="83"/>
      <c r="P26" s="109">
        <v>9</v>
      </c>
    </row>
    <row r="27" spans="2:16" ht="15" customHeight="1" x14ac:dyDescent="0.25">
      <c r="B27" s="416"/>
      <c r="C27" s="417"/>
      <c r="D27" s="351" t="s">
        <v>2247</v>
      </c>
      <c r="E27" s="352"/>
      <c r="F27" s="190" t="s">
        <v>2244</v>
      </c>
      <c r="G27" s="355">
        <v>4100099145</v>
      </c>
      <c r="H27" s="354"/>
      <c r="I27" s="353" t="s">
        <v>2248</v>
      </c>
      <c r="J27" s="354"/>
      <c r="K27" s="355" t="s">
        <v>25</v>
      </c>
      <c r="L27" s="352"/>
      <c r="M27" s="27" t="s">
        <v>387</v>
      </c>
      <c r="N27" s="24">
        <v>90</v>
      </c>
      <c r="O27" s="83"/>
      <c r="P27" s="109">
        <v>10</v>
      </c>
    </row>
    <row r="28" spans="2:16" ht="15" customHeight="1" x14ac:dyDescent="0.25">
      <c r="B28" s="416"/>
      <c r="C28" s="417"/>
      <c r="D28" s="351" t="s">
        <v>2247</v>
      </c>
      <c r="E28" s="352"/>
      <c r="F28" s="190" t="s">
        <v>2244</v>
      </c>
      <c r="G28" s="355">
        <v>4100099145</v>
      </c>
      <c r="H28" s="354"/>
      <c r="I28" s="353" t="s">
        <v>2248</v>
      </c>
      <c r="J28" s="354"/>
      <c r="K28" s="355" t="s">
        <v>25</v>
      </c>
      <c r="L28" s="352"/>
      <c r="M28" s="27" t="s">
        <v>387</v>
      </c>
      <c r="N28" s="24">
        <v>95</v>
      </c>
      <c r="O28" s="83"/>
      <c r="P28" s="109">
        <v>15</v>
      </c>
    </row>
    <row r="29" spans="2:16" ht="15" customHeight="1" x14ac:dyDescent="0.25">
      <c r="B29" s="365"/>
      <c r="C29" s="366"/>
      <c r="D29" s="351" t="s">
        <v>2247</v>
      </c>
      <c r="E29" s="352"/>
      <c r="F29" s="190" t="s">
        <v>2244</v>
      </c>
      <c r="G29" s="355">
        <v>4100099145</v>
      </c>
      <c r="H29" s="354"/>
      <c r="I29" s="353" t="s">
        <v>2248</v>
      </c>
      <c r="J29" s="354"/>
      <c r="K29" s="355" t="s">
        <v>25</v>
      </c>
      <c r="L29" s="352"/>
      <c r="M29" s="27" t="s">
        <v>387</v>
      </c>
      <c r="N29" s="24">
        <v>100</v>
      </c>
      <c r="O29" s="84"/>
      <c r="P29" s="109">
        <v>14</v>
      </c>
    </row>
    <row r="30" spans="2:16" ht="15" customHeight="1" x14ac:dyDescent="0.25">
      <c r="B30" s="375">
        <v>7</v>
      </c>
      <c r="C30" s="376"/>
      <c r="D30" s="351" t="s">
        <v>2214</v>
      </c>
      <c r="E30" s="352"/>
      <c r="F30" s="190" t="s">
        <v>2244</v>
      </c>
      <c r="G30" s="355">
        <v>4100098476</v>
      </c>
      <c r="H30" s="354"/>
      <c r="I30" s="353" t="s">
        <v>1904</v>
      </c>
      <c r="J30" s="354"/>
      <c r="K30" s="355" t="s">
        <v>25</v>
      </c>
      <c r="L30" s="352"/>
      <c r="M30" s="27" t="s">
        <v>2246</v>
      </c>
      <c r="N30" s="24"/>
      <c r="O30" s="81">
        <v>9.48</v>
      </c>
      <c r="P30" s="109">
        <v>17</v>
      </c>
    </row>
    <row r="31" spans="2:16" ht="15" customHeight="1" x14ac:dyDescent="0.25">
      <c r="B31" s="375">
        <v>8</v>
      </c>
      <c r="C31" s="376"/>
      <c r="D31" s="351" t="s">
        <v>2214</v>
      </c>
      <c r="E31" s="352"/>
      <c r="F31" s="190" t="s">
        <v>2244</v>
      </c>
      <c r="G31" s="355">
        <v>4100098476</v>
      </c>
      <c r="H31" s="354"/>
      <c r="I31" s="353" t="s">
        <v>1904</v>
      </c>
      <c r="J31" s="354"/>
      <c r="K31" s="355" t="s">
        <v>25</v>
      </c>
      <c r="L31" s="352"/>
      <c r="M31" s="27" t="s">
        <v>2246</v>
      </c>
      <c r="N31" s="24"/>
      <c r="O31" s="81">
        <v>9.56</v>
      </c>
      <c r="P31" s="109">
        <v>17</v>
      </c>
    </row>
    <row r="32" spans="2:16" ht="15" customHeight="1" x14ac:dyDescent="0.25">
      <c r="B32" s="375">
        <v>9</v>
      </c>
      <c r="C32" s="376"/>
      <c r="D32" s="351" t="s">
        <v>2214</v>
      </c>
      <c r="E32" s="352"/>
      <c r="F32" s="190" t="s">
        <v>2244</v>
      </c>
      <c r="G32" s="355">
        <v>4100098476</v>
      </c>
      <c r="H32" s="354"/>
      <c r="I32" s="353" t="s">
        <v>1904</v>
      </c>
      <c r="J32" s="354"/>
      <c r="K32" s="355" t="s">
        <v>25</v>
      </c>
      <c r="L32" s="352"/>
      <c r="M32" s="27" t="s">
        <v>2246</v>
      </c>
      <c r="N32" s="24"/>
      <c r="O32" s="81">
        <v>9.0399999999999991</v>
      </c>
      <c r="P32" s="109">
        <v>16</v>
      </c>
    </row>
    <row r="33" spans="2:16" ht="15" customHeight="1" x14ac:dyDescent="0.25">
      <c r="B33" s="375">
        <v>10</v>
      </c>
      <c r="C33" s="376"/>
      <c r="D33" s="351" t="s">
        <v>2214</v>
      </c>
      <c r="E33" s="352"/>
      <c r="F33" s="190" t="s">
        <v>2244</v>
      </c>
      <c r="G33" s="355">
        <v>4100098476</v>
      </c>
      <c r="H33" s="354"/>
      <c r="I33" s="353" t="s">
        <v>1904</v>
      </c>
      <c r="J33" s="354"/>
      <c r="K33" s="355" t="s">
        <v>25</v>
      </c>
      <c r="L33" s="352"/>
      <c r="M33" s="27" t="s">
        <v>2249</v>
      </c>
      <c r="N33" s="24"/>
      <c r="O33" s="81">
        <v>8.14</v>
      </c>
      <c r="P33" s="109">
        <v>14</v>
      </c>
    </row>
    <row r="34" spans="2:16" ht="15" customHeight="1" x14ac:dyDescent="0.25">
      <c r="B34" s="375">
        <v>11</v>
      </c>
      <c r="C34" s="376"/>
      <c r="D34" s="351" t="s">
        <v>2214</v>
      </c>
      <c r="E34" s="352"/>
      <c r="F34" s="190" t="s">
        <v>2244</v>
      </c>
      <c r="G34" s="355">
        <v>4100098476</v>
      </c>
      <c r="H34" s="354"/>
      <c r="I34" s="353" t="s">
        <v>1904</v>
      </c>
      <c r="J34" s="354"/>
      <c r="K34" s="355" t="s">
        <v>25</v>
      </c>
      <c r="L34" s="352"/>
      <c r="M34" s="27" t="s">
        <v>2249</v>
      </c>
      <c r="N34" s="24"/>
      <c r="O34" s="81">
        <v>7.68</v>
      </c>
      <c r="P34" s="109">
        <v>13</v>
      </c>
    </row>
    <row r="35" spans="2:16" ht="15" x14ac:dyDescent="0.25">
      <c r="B35" s="365"/>
      <c r="C35" s="366"/>
      <c r="D35" s="367"/>
      <c r="E35" s="368"/>
      <c r="F35" s="122"/>
      <c r="G35" s="369"/>
      <c r="H35" s="370"/>
      <c r="I35" s="391"/>
      <c r="J35" s="370"/>
      <c r="K35" s="369"/>
      <c r="L35" s="368"/>
      <c r="M35" s="7"/>
      <c r="N35" s="11"/>
      <c r="O35" s="84"/>
      <c r="P35" s="60"/>
    </row>
    <row r="36" spans="2:16" ht="15" x14ac:dyDescent="0.25">
      <c r="B36" s="20"/>
      <c r="C36" s="45"/>
      <c r="D36" s="168"/>
      <c r="E36" s="41"/>
      <c r="F36" s="41"/>
      <c r="G36" s="41"/>
      <c r="H36" s="41"/>
      <c r="I36" s="41"/>
      <c r="K36" s="20"/>
      <c r="L36" s="45"/>
      <c r="M36" s="1"/>
      <c r="N36" s="1"/>
      <c r="O36" s="169">
        <f>SUM(O18:O34)</f>
        <v>118.84</v>
      </c>
    </row>
    <row r="37" spans="2:16" ht="15.75" x14ac:dyDescent="0.25"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79"/>
      <c r="O37" s="75"/>
      <c r="P37" s="73">
        <f>SUM(P18:P35)</f>
        <v>523</v>
      </c>
    </row>
    <row r="38" spans="2:16" ht="15" x14ac:dyDescent="0.25">
      <c r="B38" s="20"/>
      <c r="C38" s="45"/>
      <c r="D38" s="20"/>
      <c r="E38" s="45"/>
      <c r="F38" s="45"/>
      <c r="G38" s="20"/>
      <c r="I38" s="3"/>
      <c r="K38" s="20"/>
      <c r="L38" s="45"/>
      <c r="M38" s="1"/>
      <c r="N38" s="1"/>
      <c r="O38" s="86"/>
    </row>
    <row r="39" spans="2:16" ht="15" customHeight="1" x14ac:dyDescent="0.25">
      <c r="B39" s="1"/>
      <c r="C39" s="1"/>
      <c r="D39" s="1" t="s">
        <v>49</v>
      </c>
      <c r="E39" s="1" t="s">
        <v>2251</v>
      </c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2252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1322</v>
      </c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 t="s">
        <v>1323</v>
      </c>
      <c r="E42" s="23"/>
      <c r="F42" s="23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 t="s">
        <v>1324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99">
    <mergeCell ref="B33:C33"/>
    <mergeCell ref="B34:C34"/>
    <mergeCell ref="B37:M37"/>
    <mergeCell ref="B35:C35"/>
    <mergeCell ref="D35:E35"/>
    <mergeCell ref="G35:H35"/>
    <mergeCell ref="I35:J35"/>
    <mergeCell ref="K35:L35"/>
    <mergeCell ref="D33:E33"/>
    <mergeCell ref="G33:H33"/>
    <mergeCell ref="I33:J33"/>
    <mergeCell ref="K33:L33"/>
    <mergeCell ref="D34:E34"/>
    <mergeCell ref="G34:H34"/>
    <mergeCell ref="I34:J34"/>
    <mergeCell ref="K34:L34"/>
    <mergeCell ref="D32:E32"/>
    <mergeCell ref="G32:H32"/>
    <mergeCell ref="I32:J32"/>
    <mergeCell ref="K32:L32"/>
    <mergeCell ref="B32:C32"/>
    <mergeCell ref="B31:C31"/>
    <mergeCell ref="D31:E31"/>
    <mergeCell ref="G31:H31"/>
    <mergeCell ref="I31:J31"/>
    <mergeCell ref="K31:L31"/>
    <mergeCell ref="B30:C30"/>
    <mergeCell ref="D30:E30"/>
    <mergeCell ref="G30:H30"/>
    <mergeCell ref="I30:J30"/>
    <mergeCell ref="K30:L30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8C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 codeName="Hoja288"/>
  <dimension ref="A1:P324"/>
  <sheetViews>
    <sheetView workbookViewId="0">
      <selection activeCell="P30" sqref="P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2241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230192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/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5">
        <v>1</v>
      </c>
      <c r="C18" s="376"/>
      <c r="D18" s="367" t="s">
        <v>1461</v>
      </c>
      <c r="E18" s="368"/>
      <c r="F18" s="124" t="s">
        <v>2243</v>
      </c>
      <c r="G18" s="369">
        <v>4100098491</v>
      </c>
      <c r="H18" s="370"/>
      <c r="I18" s="391" t="s">
        <v>1462</v>
      </c>
      <c r="J18" s="370"/>
      <c r="K18" s="369" t="s">
        <v>1009</v>
      </c>
      <c r="L18" s="368"/>
      <c r="M18" s="7" t="s">
        <v>2246</v>
      </c>
      <c r="N18" s="11"/>
      <c r="O18" s="81">
        <v>10.06</v>
      </c>
      <c r="P18" s="60">
        <v>13</v>
      </c>
    </row>
    <row r="19" spans="1:16" ht="15" x14ac:dyDescent="0.25">
      <c r="A19" s="1"/>
      <c r="B19" s="378">
        <v>2</v>
      </c>
      <c r="C19" s="379"/>
      <c r="D19" s="367" t="s">
        <v>1461</v>
      </c>
      <c r="E19" s="368"/>
      <c r="F19" s="124" t="s">
        <v>2243</v>
      </c>
      <c r="G19" s="369">
        <v>4100098491</v>
      </c>
      <c r="H19" s="370"/>
      <c r="I19" s="391" t="s">
        <v>1462</v>
      </c>
      <c r="J19" s="370"/>
      <c r="K19" s="369" t="s">
        <v>1009</v>
      </c>
      <c r="L19" s="368"/>
      <c r="M19" s="7" t="s">
        <v>2246</v>
      </c>
      <c r="N19" s="11"/>
      <c r="O19" s="82">
        <v>9.26</v>
      </c>
      <c r="P19" s="60">
        <v>12</v>
      </c>
    </row>
    <row r="20" spans="1:16" ht="15" x14ac:dyDescent="0.25">
      <c r="A20" s="1"/>
      <c r="B20" s="378">
        <v>3</v>
      </c>
      <c r="C20" s="379"/>
      <c r="D20" s="367" t="s">
        <v>1461</v>
      </c>
      <c r="E20" s="368"/>
      <c r="F20" s="124" t="s">
        <v>2243</v>
      </c>
      <c r="G20" s="369">
        <v>4100098492</v>
      </c>
      <c r="H20" s="370"/>
      <c r="I20" s="391" t="s">
        <v>1462</v>
      </c>
      <c r="J20" s="370"/>
      <c r="K20" s="369" t="s">
        <v>1009</v>
      </c>
      <c r="L20" s="368"/>
      <c r="M20" s="7" t="s">
        <v>2246</v>
      </c>
      <c r="N20" s="11"/>
      <c r="O20" s="82">
        <v>6.36</v>
      </c>
      <c r="P20" s="60">
        <v>4</v>
      </c>
    </row>
    <row r="21" spans="1:16" ht="15" x14ac:dyDescent="0.25">
      <c r="A21" s="1"/>
      <c r="B21" s="416"/>
      <c r="C21" s="417"/>
      <c r="D21" s="367" t="s">
        <v>2247</v>
      </c>
      <c r="E21" s="368"/>
      <c r="F21" s="124" t="s">
        <v>2243</v>
      </c>
      <c r="G21" s="369">
        <v>4100098501</v>
      </c>
      <c r="H21" s="370"/>
      <c r="I21" s="391" t="s">
        <v>2248</v>
      </c>
      <c r="J21" s="370"/>
      <c r="K21" s="369" t="s">
        <v>1009</v>
      </c>
      <c r="L21" s="368"/>
      <c r="M21" s="7" t="s">
        <v>2246</v>
      </c>
      <c r="N21" s="11">
        <v>85</v>
      </c>
      <c r="O21" s="83"/>
      <c r="P21" s="60">
        <v>1</v>
      </c>
    </row>
    <row r="22" spans="1:16" ht="15" x14ac:dyDescent="0.25">
      <c r="A22" s="1"/>
      <c r="B22" s="40"/>
      <c r="C22" s="36"/>
      <c r="D22" s="367" t="s">
        <v>2247</v>
      </c>
      <c r="E22" s="368"/>
      <c r="F22" s="124" t="s">
        <v>2243</v>
      </c>
      <c r="G22" s="369">
        <v>4100098501</v>
      </c>
      <c r="H22" s="370"/>
      <c r="I22" s="391" t="s">
        <v>2248</v>
      </c>
      <c r="J22" s="370"/>
      <c r="K22" s="369" t="s">
        <v>1009</v>
      </c>
      <c r="L22" s="368"/>
      <c r="M22" s="7" t="s">
        <v>2246</v>
      </c>
      <c r="N22" s="11">
        <v>90</v>
      </c>
      <c r="O22" s="83"/>
      <c r="P22" s="60">
        <v>2</v>
      </c>
    </row>
    <row r="23" spans="1:16" ht="15" x14ac:dyDescent="0.25">
      <c r="A23" s="1"/>
      <c r="B23" s="40"/>
      <c r="C23" s="36"/>
      <c r="D23" s="367" t="s">
        <v>2247</v>
      </c>
      <c r="E23" s="368"/>
      <c r="F23" s="124" t="s">
        <v>2243</v>
      </c>
      <c r="G23" s="369">
        <v>4100098501</v>
      </c>
      <c r="H23" s="370"/>
      <c r="I23" s="391" t="s">
        <v>2248</v>
      </c>
      <c r="J23" s="370"/>
      <c r="K23" s="369" t="s">
        <v>1009</v>
      </c>
      <c r="L23" s="368"/>
      <c r="M23" s="7" t="s">
        <v>2246</v>
      </c>
      <c r="N23" s="11">
        <v>95</v>
      </c>
      <c r="O23" s="83"/>
      <c r="P23" s="60">
        <v>1</v>
      </c>
    </row>
    <row r="24" spans="1:16" ht="15" x14ac:dyDescent="0.25">
      <c r="A24" s="1"/>
      <c r="B24" s="40"/>
      <c r="C24" s="36"/>
      <c r="D24" s="367" t="s">
        <v>2247</v>
      </c>
      <c r="E24" s="368"/>
      <c r="F24" s="124" t="s">
        <v>2243</v>
      </c>
      <c r="G24" s="369">
        <v>4100098501</v>
      </c>
      <c r="H24" s="370"/>
      <c r="I24" s="391" t="s">
        <v>2248</v>
      </c>
      <c r="J24" s="370"/>
      <c r="K24" s="369" t="s">
        <v>1009</v>
      </c>
      <c r="L24" s="368"/>
      <c r="M24" s="7" t="s">
        <v>2246</v>
      </c>
      <c r="N24" s="11">
        <v>100</v>
      </c>
      <c r="O24" s="83"/>
      <c r="P24" s="60">
        <v>1</v>
      </c>
    </row>
    <row r="25" spans="1:16" ht="15" x14ac:dyDescent="0.25">
      <c r="A25" s="1"/>
      <c r="B25" s="76"/>
      <c r="C25" s="69"/>
      <c r="D25" s="367" t="s">
        <v>2214</v>
      </c>
      <c r="E25" s="368"/>
      <c r="F25" s="124" t="s">
        <v>2243</v>
      </c>
      <c r="G25" s="369">
        <v>4100098493</v>
      </c>
      <c r="H25" s="370"/>
      <c r="I25" s="391" t="s">
        <v>1904</v>
      </c>
      <c r="J25" s="370"/>
      <c r="K25" s="369" t="s">
        <v>1009</v>
      </c>
      <c r="L25" s="368"/>
      <c r="M25" s="7" t="s">
        <v>2249</v>
      </c>
      <c r="N25" s="11"/>
      <c r="O25" s="84"/>
      <c r="P25" s="60">
        <v>3</v>
      </c>
    </row>
    <row r="26" spans="1:16" ht="15" x14ac:dyDescent="0.25">
      <c r="A26" s="1"/>
      <c r="B26" s="375">
        <v>4</v>
      </c>
      <c r="C26" s="376"/>
      <c r="D26" s="367" t="s">
        <v>2214</v>
      </c>
      <c r="E26" s="368"/>
      <c r="F26" s="124" t="s">
        <v>2243</v>
      </c>
      <c r="G26" s="369">
        <v>4100098493</v>
      </c>
      <c r="H26" s="370"/>
      <c r="I26" s="391" t="s">
        <v>1904</v>
      </c>
      <c r="J26" s="370"/>
      <c r="K26" s="369" t="s">
        <v>1009</v>
      </c>
      <c r="L26" s="368"/>
      <c r="M26" s="7" t="s">
        <v>2249</v>
      </c>
      <c r="N26" s="11"/>
      <c r="O26" s="81">
        <v>9.06</v>
      </c>
      <c r="P26" s="60">
        <v>16</v>
      </c>
    </row>
    <row r="27" spans="1:16" ht="15" x14ac:dyDescent="0.25">
      <c r="A27" s="1"/>
      <c r="B27" s="76"/>
      <c r="C27" s="65"/>
      <c r="D27" s="50"/>
      <c r="E27" s="61"/>
      <c r="F27" s="61"/>
      <c r="G27" s="50"/>
      <c r="H27" s="62"/>
      <c r="I27" s="63"/>
      <c r="J27" s="62"/>
      <c r="K27" s="50"/>
      <c r="L27" s="61"/>
      <c r="M27" s="8"/>
      <c r="N27" s="8"/>
      <c r="O27" s="162"/>
      <c r="P27" s="60"/>
    </row>
    <row r="28" spans="1:16" ht="15" x14ac:dyDescent="0.25">
      <c r="A28" s="1"/>
      <c r="B28" s="76"/>
      <c r="C28" s="65"/>
      <c r="D28" s="392"/>
      <c r="E28" s="393"/>
      <c r="F28" s="393"/>
      <c r="G28" s="393"/>
      <c r="H28" s="393"/>
      <c r="I28" s="393"/>
      <c r="J28" s="62"/>
      <c r="K28" s="50"/>
      <c r="L28" s="61"/>
      <c r="M28" s="8"/>
      <c r="N28" s="8"/>
      <c r="O28" s="139">
        <f>SUM(O18:O26)</f>
        <v>34.74</v>
      </c>
      <c r="P28" s="60"/>
    </row>
    <row r="29" spans="1:16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79"/>
      <c r="O29" s="75"/>
      <c r="P29" s="73">
        <f>SUM(P18:P27)</f>
        <v>53</v>
      </c>
    </row>
    <row r="30" spans="1:16" ht="15" x14ac:dyDescent="0.25">
      <c r="A30" s="1"/>
      <c r="B30" s="20"/>
      <c r="C30" s="45"/>
      <c r="D30" s="20"/>
      <c r="E30" s="45"/>
      <c r="F30" s="45"/>
      <c r="G30" s="20"/>
      <c r="I30" s="3"/>
      <c r="K30" s="20"/>
      <c r="L30" s="45"/>
      <c r="M30" s="1"/>
      <c r="N30" s="1"/>
      <c r="O30" s="86"/>
    </row>
    <row r="31" spans="1:16" ht="3.75" customHeight="1" x14ac:dyDescent="0.25">
      <c r="A31" s="1"/>
      <c r="B31" s="1"/>
      <c r="C31" s="1"/>
      <c r="D31" s="17"/>
      <c r="E31" s="20"/>
      <c r="F31" s="20"/>
      <c r="G31" s="20"/>
      <c r="H31" s="3"/>
      <c r="I31" s="3"/>
      <c r="J31" s="1"/>
      <c r="K31" s="1"/>
      <c r="L31" s="1"/>
      <c r="M31" s="1"/>
      <c r="N31" s="1"/>
      <c r="O31" s="1"/>
    </row>
    <row r="32" spans="1:16" ht="15" customHeight="1" x14ac:dyDescent="0.25">
      <c r="A32" s="1"/>
      <c r="B32" s="1"/>
      <c r="C32" s="1"/>
      <c r="D32" s="1" t="s">
        <v>49</v>
      </c>
      <c r="E32" s="1" t="s">
        <v>2250</v>
      </c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456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2242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53">
    <mergeCell ref="B29:M29"/>
    <mergeCell ref="D25:E25"/>
    <mergeCell ref="G25:H25"/>
    <mergeCell ref="I25:J25"/>
    <mergeCell ref="K25:L25"/>
    <mergeCell ref="D26:E26"/>
    <mergeCell ref="G26:H26"/>
    <mergeCell ref="I26:J26"/>
    <mergeCell ref="K26:L26"/>
    <mergeCell ref="B26:C26"/>
    <mergeCell ref="D24:E24"/>
    <mergeCell ref="G24:H24"/>
    <mergeCell ref="I24:J24"/>
    <mergeCell ref="K24:L24"/>
    <mergeCell ref="D28:I28"/>
    <mergeCell ref="D22:E22"/>
    <mergeCell ref="G22:H22"/>
    <mergeCell ref="I22:J22"/>
    <mergeCell ref="K22:L22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19:C19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  <mergeCell ref="K18:L18"/>
    <mergeCell ref="B17:C17"/>
    <mergeCell ref="B18:C18"/>
    <mergeCell ref="D18:E18"/>
    <mergeCell ref="G18:H18"/>
    <mergeCell ref="I18:J18"/>
  </mergeCells>
  <hyperlinks>
    <hyperlink ref="N4" r:id="rId1" xr:uid="{00000000-0004-0000-8D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 codeName="Hoja289"/>
  <dimension ref="A1:P315"/>
  <sheetViews>
    <sheetView workbookViewId="0">
      <selection activeCell="E31" sqref="E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7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3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2238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230191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x14ac:dyDescent="0.25">
      <c r="A18" s="1"/>
      <c r="B18" s="378">
        <v>1</v>
      </c>
      <c r="C18" s="379"/>
      <c r="D18" s="367" t="s">
        <v>1377</v>
      </c>
      <c r="E18" s="368"/>
      <c r="F18" s="124" t="s">
        <v>2239</v>
      </c>
      <c r="G18" s="369">
        <v>4100098471</v>
      </c>
      <c r="H18" s="370"/>
      <c r="I18" s="391" t="s">
        <v>1467</v>
      </c>
      <c r="J18" s="370"/>
      <c r="K18" s="369" t="s">
        <v>76</v>
      </c>
      <c r="L18" s="368"/>
      <c r="M18" s="7" t="s">
        <v>387</v>
      </c>
      <c r="N18" s="11">
        <v>75</v>
      </c>
      <c r="O18" s="82">
        <v>4.08</v>
      </c>
      <c r="P18" s="60">
        <v>20</v>
      </c>
    </row>
    <row r="19" spans="1:16" ht="15" x14ac:dyDescent="0.25">
      <c r="A19" s="1"/>
      <c r="B19" s="365"/>
      <c r="C19" s="366"/>
      <c r="D19" s="367" t="s">
        <v>1377</v>
      </c>
      <c r="E19" s="368"/>
      <c r="F19" s="124" t="s">
        <v>2239</v>
      </c>
      <c r="G19" s="369">
        <v>4100098471</v>
      </c>
      <c r="H19" s="370"/>
      <c r="I19" s="391" t="s">
        <v>1467</v>
      </c>
      <c r="J19" s="370"/>
      <c r="K19" s="369" t="s">
        <v>76</v>
      </c>
      <c r="L19" s="368"/>
      <c r="M19" s="7" t="s">
        <v>387</v>
      </c>
      <c r="N19" s="11">
        <v>80</v>
      </c>
      <c r="O19" s="84"/>
      <c r="P19" s="60">
        <v>20</v>
      </c>
    </row>
    <row r="20" spans="1:16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SUM(O18:O20)</f>
        <v>4.08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40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23"/>
      <c r="F25" s="1" t="s">
        <v>2240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1636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1635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27"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2:M22"/>
    <mergeCell ref="B20:C20"/>
    <mergeCell ref="D20:E20"/>
    <mergeCell ref="G20:H20"/>
    <mergeCell ref="I20:J20"/>
    <mergeCell ref="K20:L20"/>
    <mergeCell ref="D21:I21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 codeName="Hoja290"/>
  <dimension ref="B1:P353"/>
  <sheetViews>
    <sheetView workbookViewId="0">
      <selection activeCell="K4" sqref="K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4.7109375" customWidth="1"/>
    <col min="13" max="13" width="19.28515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1" t="s">
        <v>2237</v>
      </c>
      <c r="G10" s="8"/>
      <c r="H10" s="8"/>
      <c r="I10" s="8"/>
      <c r="J10" s="8"/>
      <c r="K10" s="8"/>
      <c r="L10" s="62"/>
      <c r="M10" s="60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2223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230158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SUM(O18:O52)+13.74</f>
        <v>115.93999999999998</v>
      </c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2234</v>
      </c>
      <c r="G18" s="355">
        <v>4100098514</v>
      </c>
      <c r="H18" s="354"/>
      <c r="I18" s="353" t="s">
        <v>1468</v>
      </c>
      <c r="J18" s="354"/>
      <c r="K18" s="355" t="s">
        <v>53</v>
      </c>
      <c r="L18" s="352"/>
      <c r="M18" s="27" t="s">
        <v>387</v>
      </c>
      <c r="N18" s="24">
        <v>85</v>
      </c>
      <c r="O18" s="82">
        <v>14.48</v>
      </c>
      <c r="P18" s="109">
        <v>20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2234</v>
      </c>
      <c r="G19" s="355">
        <v>4100098514</v>
      </c>
      <c r="H19" s="354"/>
      <c r="I19" s="353" t="s">
        <v>1468</v>
      </c>
      <c r="J19" s="354"/>
      <c r="K19" s="355" t="s">
        <v>53</v>
      </c>
      <c r="L19" s="352"/>
      <c r="M19" s="27" t="s">
        <v>387</v>
      </c>
      <c r="N19" s="24">
        <v>90</v>
      </c>
      <c r="O19" s="83"/>
      <c r="P19" s="109">
        <v>24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2234</v>
      </c>
      <c r="G20" s="355">
        <v>4100098514</v>
      </c>
      <c r="H20" s="354"/>
      <c r="I20" s="353" t="s">
        <v>1468</v>
      </c>
      <c r="J20" s="354"/>
      <c r="K20" s="355" t="s">
        <v>53</v>
      </c>
      <c r="L20" s="352"/>
      <c r="M20" s="27" t="s">
        <v>387</v>
      </c>
      <c r="N20" s="24">
        <v>95</v>
      </c>
      <c r="O20" s="83"/>
      <c r="P20" s="109">
        <v>27</v>
      </c>
    </row>
    <row r="21" spans="2:16" ht="15" customHeight="1" x14ac:dyDescent="0.25">
      <c r="B21" s="365"/>
      <c r="C21" s="366"/>
      <c r="D21" s="351" t="s">
        <v>480</v>
      </c>
      <c r="E21" s="352"/>
      <c r="F21" s="190" t="s">
        <v>2234</v>
      </c>
      <c r="G21" s="355">
        <v>4100098514</v>
      </c>
      <c r="H21" s="354"/>
      <c r="I21" s="353" t="s">
        <v>1468</v>
      </c>
      <c r="J21" s="354"/>
      <c r="K21" s="355" t="s">
        <v>53</v>
      </c>
      <c r="L21" s="352"/>
      <c r="M21" s="27" t="s">
        <v>387</v>
      </c>
      <c r="N21" s="24">
        <v>100</v>
      </c>
      <c r="O21" s="84"/>
      <c r="P21" s="109">
        <v>19</v>
      </c>
    </row>
    <row r="22" spans="2:16" ht="15" customHeight="1" x14ac:dyDescent="0.25">
      <c r="B22" s="378">
        <v>2</v>
      </c>
      <c r="C22" s="379"/>
      <c r="D22" s="351" t="s">
        <v>480</v>
      </c>
      <c r="E22" s="352"/>
      <c r="F22" s="190" t="s">
        <v>2234</v>
      </c>
      <c r="G22" s="355">
        <v>4100098514</v>
      </c>
      <c r="H22" s="354"/>
      <c r="I22" s="353" t="s">
        <v>1468</v>
      </c>
      <c r="J22" s="354"/>
      <c r="K22" s="355" t="s">
        <v>53</v>
      </c>
      <c r="L22" s="352"/>
      <c r="M22" s="27" t="s">
        <v>622</v>
      </c>
      <c r="N22" s="24">
        <v>85</v>
      </c>
      <c r="O22" s="82">
        <v>11.58</v>
      </c>
      <c r="P22" s="109">
        <v>15</v>
      </c>
    </row>
    <row r="23" spans="2:16" ht="15" customHeight="1" x14ac:dyDescent="0.25">
      <c r="B23" s="416"/>
      <c r="C23" s="417"/>
      <c r="D23" s="351" t="s">
        <v>480</v>
      </c>
      <c r="E23" s="352"/>
      <c r="F23" s="190" t="s">
        <v>2234</v>
      </c>
      <c r="G23" s="355">
        <v>4100098514</v>
      </c>
      <c r="H23" s="354"/>
      <c r="I23" s="353" t="s">
        <v>1468</v>
      </c>
      <c r="J23" s="354"/>
      <c r="K23" s="355" t="s">
        <v>53</v>
      </c>
      <c r="L23" s="352"/>
      <c r="M23" s="27" t="s">
        <v>622</v>
      </c>
      <c r="N23" s="24">
        <v>90</v>
      </c>
      <c r="O23" s="83"/>
      <c r="P23" s="109">
        <v>17</v>
      </c>
    </row>
    <row r="24" spans="2:16" ht="15" customHeight="1" x14ac:dyDescent="0.25">
      <c r="B24" s="416"/>
      <c r="C24" s="417"/>
      <c r="D24" s="351" t="s">
        <v>480</v>
      </c>
      <c r="E24" s="352"/>
      <c r="F24" s="190" t="s">
        <v>2234</v>
      </c>
      <c r="G24" s="355">
        <v>4100098514</v>
      </c>
      <c r="H24" s="354"/>
      <c r="I24" s="353" t="s">
        <v>1468</v>
      </c>
      <c r="J24" s="354"/>
      <c r="K24" s="355" t="s">
        <v>53</v>
      </c>
      <c r="L24" s="352"/>
      <c r="M24" s="27" t="s">
        <v>622</v>
      </c>
      <c r="N24" s="24">
        <v>95</v>
      </c>
      <c r="O24" s="83"/>
      <c r="P24" s="109">
        <v>22</v>
      </c>
    </row>
    <row r="25" spans="2:16" ht="15" customHeight="1" x14ac:dyDescent="0.25">
      <c r="B25" s="416"/>
      <c r="C25" s="417"/>
      <c r="D25" s="351" t="s">
        <v>480</v>
      </c>
      <c r="E25" s="352"/>
      <c r="F25" s="190" t="s">
        <v>2234</v>
      </c>
      <c r="G25" s="355">
        <v>4100098514</v>
      </c>
      <c r="H25" s="354"/>
      <c r="I25" s="353" t="s">
        <v>1468</v>
      </c>
      <c r="J25" s="354"/>
      <c r="K25" s="355" t="s">
        <v>53</v>
      </c>
      <c r="L25" s="352"/>
      <c r="M25" s="27" t="s">
        <v>622</v>
      </c>
      <c r="N25" s="24">
        <v>100</v>
      </c>
      <c r="O25" s="83"/>
      <c r="P25" s="109">
        <v>17</v>
      </c>
    </row>
    <row r="26" spans="2:16" ht="15" customHeight="1" x14ac:dyDescent="0.25">
      <c r="B26" s="378">
        <v>3</v>
      </c>
      <c r="C26" s="379"/>
      <c r="D26" s="351" t="s">
        <v>480</v>
      </c>
      <c r="E26" s="352"/>
      <c r="F26" s="190" t="s">
        <v>2234</v>
      </c>
      <c r="G26" s="355">
        <v>4100098514</v>
      </c>
      <c r="H26" s="354"/>
      <c r="I26" s="353" t="s">
        <v>1468</v>
      </c>
      <c r="J26" s="354"/>
      <c r="K26" s="355" t="s">
        <v>53</v>
      </c>
      <c r="L26" s="352"/>
      <c r="M26" s="27" t="s">
        <v>382</v>
      </c>
      <c r="N26" s="24">
        <v>85</v>
      </c>
      <c r="O26" s="82">
        <v>11.44</v>
      </c>
      <c r="P26" s="109">
        <v>5</v>
      </c>
    </row>
    <row r="27" spans="2:16" ht="15" customHeight="1" x14ac:dyDescent="0.25">
      <c r="B27" s="416"/>
      <c r="C27" s="417"/>
      <c r="D27" s="351" t="s">
        <v>480</v>
      </c>
      <c r="E27" s="352"/>
      <c r="F27" s="190" t="s">
        <v>2234</v>
      </c>
      <c r="G27" s="355">
        <v>4100098514</v>
      </c>
      <c r="H27" s="354"/>
      <c r="I27" s="353" t="s">
        <v>1468</v>
      </c>
      <c r="J27" s="354"/>
      <c r="K27" s="355" t="s">
        <v>53</v>
      </c>
      <c r="L27" s="352"/>
      <c r="M27" s="27" t="s">
        <v>382</v>
      </c>
      <c r="N27" s="24">
        <v>90</v>
      </c>
      <c r="O27" s="83"/>
      <c r="P27" s="109">
        <v>7</v>
      </c>
    </row>
    <row r="28" spans="2:16" ht="15" customHeight="1" x14ac:dyDescent="0.25">
      <c r="B28" s="416"/>
      <c r="C28" s="417"/>
      <c r="D28" s="351" t="s">
        <v>480</v>
      </c>
      <c r="E28" s="352"/>
      <c r="F28" s="190" t="s">
        <v>2234</v>
      </c>
      <c r="G28" s="355">
        <v>4100098514</v>
      </c>
      <c r="H28" s="354"/>
      <c r="I28" s="353" t="s">
        <v>1468</v>
      </c>
      <c r="J28" s="354"/>
      <c r="K28" s="355" t="s">
        <v>53</v>
      </c>
      <c r="L28" s="352"/>
      <c r="M28" s="27" t="s">
        <v>382</v>
      </c>
      <c r="N28" s="24">
        <v>95</v>
      </c>
      <c r="O28" s="83"/>
      <c r="P28" s="109">
        <v>9</v>
      </c>
    </row>
    <row r="29" spans="2:16" ht="15" customHeight="1" x14ac:dyDescent="0.25">
      <c r="B29" s="416"/>
      <c r="C29" s="417"/>
      <c r="D29" s="351" t="s">
        <v>480</v>
      </c>
      <c r="E29" s="352"/>
      <c r="F29" s="190" t="s">
        <v>2234</v>
      </c>
      <c r="G29" s="355">
        <v>4100098514</v>
      </c>
      <c r="H29" s="354"/>
      <c r="I29" s="353" t="s">
        <v>1468</v>
      </c>
      <c r="J29" s="354"/>
      <c r="K29" s="355" t="s">
        <v>53</v>
      </c>
      <c r="L29" s="352"/>
      <c r="M29" s="27" t="s">
        <v>382</v>
      </c>
      <c r="N29" s="24">
        <v>100</v>
      </c>
      <c r="O29" s="83"/>
      <c r="P29" s="109">
        <v>5</v>
      </c>
    </row>
    <row r="30" spans="2:16" ht="15" customHeight="1" x14ac:dyDescent="0.25">
      <c r="B30" s="416"/>
      <c r="C30" s="417"/>
      <c r="D30" s="351" t="s">
        <v>480</v>
      </c>
      <c r="E30" s="352"/>
      <c r="F30" s="190" t="s">
        <v>2234</v>
      </c>
      <c r="G30" s="355">
        <v>4100098513</v>
      </c>
      <c r="H30" s="354"/>
      <c r="I30" s="353" t="s">
        <v>1468</v>
      </c>
      <c r="J30" s="354"/>
      <c r="K30" s="355" t="s">
        <v>53</v>
      </c>
      <c r="L30" s="352"/>
      <c r="M30" s="27" t="s">
        <v>382</v>
      </c>
      <c r="N30" s="24">
        <v>85</v>
      </c>
      <c r="O30" s="83"/>
      <c r="P30" s="109">
        <v>1</v>
      </c>
    </row>
    <row r="31" spans="2:16" ht="15" customHeight="1" x14ac:dyDescent="0.25">
      <c r="B31" s="416"/>
      <c r="C31" s="417"/>
      <c r="D31" s="351" t="s">
        <v>480</v>
      </c>
      <c r="E31" s="352"/>
      <c r="F31" s="190" t="s">
        <v>2234</v>
      </c>
      <c r="G31" s="355">
        <v>4100098515</v>
      </c>
      <c r="H31" s="354"/>
      <c r="I31" s="353" t="s">
        <v>631</v>
      </c>
      <c r="J31" s="354"/>
      <c r="K31" s="355" t="s">
        <v>53</v>
      </c>
      <c r="L31" s="352"/>
      <c r="M31" s="27" t="s">
        <v>387</v>
      </c>
      <c r="N31" s="24">
        <v>85</v>
      </c>
      <c r="O31" s="83"/>
      <c r="P31" s="109">
        <v>17</v>
      </c>
    </row>
    <row r="32" spans="2:16" ht="15" customHeight="1" x14ac:dyDescent="0.25">
      <c r="B32" s="416"/>
      <c r="C32" s="417"/>
      <c r="D32" s="351" t="s">
        <v>480</v>
      </c>
      <c r="E32" s="352"/>
      <c r="F32" s="190" t="s">
        <v>2234</v>
      </c>
      <c r="G32" s="355">
        <v>4100098515</v>
      </c>
      <c r="H32" s="354"/>
      <c r="I32" s="353" t="s">
        <v>631</v>
      </c>
      <c r="J32" s="354"/>
      <c r="K32" s="355" t="s">
        <v>53</v>
      </c>
      <c r="L32" s="352"/>
      <c r="M32" s="27" t="s">
        <v>387</v>
      </c>
      <c r="N32" s="24">
        <v>90</v>
      </c>
      <c r="O32" s="83"/>
      <c r="P32" s="109">
        <v>28</v>
      </c>
    </row>
    <row r="33" spans="2:16" ht="15" customHeight="1" x14ac:dyDescent="0.25">
      <c r="B33" s="378">
        <v>4</v>
      </c>
      <c r="C33" s="379"/>
      <c r="D33" s="351" t="s">
        <v>480</v>
      </c>
      <c r="E33" s="352"/>
      <c r="F33" s="190" t="s">
        <v>2234</v>
      </c>
      <c r="G33" s="355">
        <v>4100098515</v>
      </c>
      <c r="H33" s="354"/>
      <c r="I33" s="353" t="s">
        <v>631</v>
      </c>
      <c r="J33" s="354"/>
      <c r="K33" s="355" t="s">
        <v>53</v>
      </c>
      <c r="L33" s="352"/>
      <c r="M33" s="27" t="s">
        <v>387</v>
      </c>
      <c r="N33" s="24">
        <v>95</v>
      </c>
      <c r="O33" s="82">
        <v>11.72</v>
      </c>
      <c r="P33" s="109">
        <v>29</v>
      </c>
    </row>
    <row r="34" spans="2:16" ht="15" customHeight="1" x14ac:dyDescent="0.25">
      <c r="B34" s="416"/>
      <c r="C34" s="417"/>
      <c r="D34" s="351" t="s">
        <v>480</v>
      </c>
      <c r="E34" s="352"/>
      <c r="F34" s="190" t="s">
        <v>2234</v>
      </c>
      <c r="G34" s="355">
        <v>4100098515</v>
      </c>
      <c r="H34" s="354"/>
      <c r="I34" s="353" t="s">
        <v>631</v>
      </c>
      <c r="J34" s="354"/>
      <c r="K34" s="355" t="s">
        <v>53</v>
      </c>
      <c r="L34" s="352"/>
      <c r="M34" s="27" t="s">
        <v>387</v>
      </c>
      <c r="N34" s="24">
        <v>100</v>
      </c>
      <c r="O34" s="83"/>
      <c r="P34" s="109">
        <v>16</v>
      </c>
    </row>
    <row r="35" spans="2:16" ht="15" customHeight="1" x14ac:dyDescent="0.25">
      <c r="B35" s="416"/>
      <c r="C35" s="417"/>
      <c r="D35" s="351" t="s">
        <v>480</v>
      </c>
      <c r="E35" s="352"/>
      <c r="F35" s="190" t="s">
        <v>2234</v>
      </c>
      <c r="G35" s="355">
        <v>4100098516</v>
      </c>
      <c r="H35" s="354"/>
      <c r="I35" s="353" t="s">
        <v>631</v>
      </c>
      <c r="J35" s="354"/>
      <c r="K35" s="355" t="s">
        <v>147</v>
      </c>
      <c r="L35" s="352"/>
      <c r="M35" s="27" t="s">
        <v>387</v>
      </c>
      <c r="N35" s="24">
        <v>85</v>
      </c>
      <c r="O35" s="83"/>
      <c r="P35" s="109">
        <v>2</v>
      </c>
    </row>
    <row r="36" spans="2:16" ht="15" customHeight="1" x14ac:dyDescent="0.25">
      <c r="B36" s="416"/>
      <c r="C36" s="417"/>
      <c r="D36" s="351" t="s">
        <v>480</v>
      </c>
      <c r="E36" s="352"/>
      <c r="F36" s="190" t="s">
        <v>2234</v>
      </c>
      <c r="G36" s="355">
        <v>4100098516</v>
      </c>
      <c r="H36" s="354"/>
      <c r="I36" s="353" t="s">
        <v>631</v>
      </c>
      <c r="J36" s="354"/>
      <c r="K36" s="355" t="s">
        <v>147</v>
      </c>
      <c r="L36" s="352"/>
      <c r="M36" s="27" t="s">
        <v>387</v>
      </c>
      <c r="N36" s="24">
        <v>90</v>
      </c>
      <c r="O36" s="83"/>
      <c r="P36" s="109">
        <v>4</v>
      </c>
    </row>
    <row r="37" spans="2:16" ht="15" customHeight="1" x14ac:dyDescent="0.25">
      <c r="B37" s="416"/>
      <c r="C37" s="417"/>
      <c r="D37" s="351" t="s">
        <v>480</v>
      </c>
      <c r="E37" s="352"/>
      <c r="F37" s="190" t="s">
        <v>2234</v>
      </c>
      <c r="G37" s="355">
        <v>4100098516</v>
      </c>
      <c r="H37" s="354"/>
      <c r="I37" s="353" t="s">
        <v>631</v>
      </c>
      <c r="J37" s="354"/>
      <c r="K37" s="355" t="s">
        <v>147</v>
      </c>
      <c r="L37" s="352"/>
      <c r="M37" s="27" t="s">
        <v>387</v>
      </c>
      <c r="N37" s="24">
        <v>95</v>
      </c>
      <c r="O37" s="83"/>
      <c r="P37" s="109">
        <v>2</v>
      </c>
    </row>
    <row r="38" spans="2:16" ht="15" customHeight="1" x14ac:dyDescent="0.25">
      <c r="B38" s="416"/>
      <c r="C38" s="417"/>
      <c r="D38" s="351" t="s">
        <v>1377</v>
      </c>
      <c r="E38" s="352"/>
      <c r="F38" s="190" t="s">
        <v>2234</v>
      </c>
      <c r="G38" s="355">
        <v>4100098512</v>
      </c>
      <c r="H38" s="354"/>
      <c r="I38" s="353" t="s">
        <v>1467</v>
      </c>
      <c r="J38" s="354"/>
      <c r="K38" s="355" t="s">
        <v>53</v>
      </c>
      <c r="L38" s="352"/>
      <c r="M38" s="27" t="s">
        <v>415</v>
      </c>
      <c r="N38" s="24">
        <v>75</v>
      </c>
      <c r="O38" s="83"/>
      <c r="P38" s="109">
        <v>38</v>
      </c>
    </row>
    <row r="39" spans="2:16" ht="15" customHeight="1" x14ac:dyDescent="0.25">
      <c r="B39" s="378">
        <v>5</v>
      </c>
      <c r="C39" s="379"/>
      <c r="D39" s="351" t="s">
        <v>1377</v>
      </c>
      <c r="E39" s="352"/>
      <c r="F39" s="190" t="s">
        <v>2234</v>
      </c>
      <c r="G39" s="355">
        <v>4100098512</v>
      </c>
      <c r="H39" s="354"/>
      <c r="I39" s="353" t="s">
        <v>1467</v>
      </c>
      <c r="J39" s="354"/>
      <c r="K39" s="355" t="s">
        <v>53</v>
      </c>
      <c r="L39" s="352"/>
      <c r="M39" s="27" t="s">
        <v>415</v>
      </c>
      <c r="N39" s="24">
        <v>80</v>
      </c>
      <c r="O39" s="82">
        <v>8.44</v>
      </c>
      <c r="P39" s="109">
        <v>31</v>
      </c>
    </row>
    <row r="40" spans="2:16" ht="15" customHeight="1" x14ac:dyDescent="0.25">
      <c r="B40" s="416"/>
      <c r="C40" s="417"/>
      <c r="D40" s="351" t="s">
        <v>1377</v>
      </c>
      <c r="E40" s="352"/>
      <c r="F40" s="190" t="s">
        <v>2234</v>
      </c>
      <c r="G40" s="355">
        <v>4100098512</v>
      </c>
      <c r="H40" s="354"/>
      <c r="I40" s="353" t="s">
        <v>1467</v>
      </c>
      <c r="J40" s="354"/>
      <c r="K40" s="355" t="s">
        <v>53</v>
      </c>
      <c r="L40" s="352"/>
      <c r="M40" s="27" t="s">
        <v>415</v>
      </c>
      <c r="N40" s="24">
        <v>85</v>
      </c>
      <c r="O40" s="83"/>
      <c r="P40" s="109">
        <v>20</v>
      </c>
    </row>
    <row r="41" spans="2:16" ht="15" customHeight="1" x14ac:dyDescent="0.25">
      <c r="B41" s="416"/>
      <c r="C41" s="417"/>
      <c r="D41" s="351" t="s">
        <v>1377</v>
      </c>
      <c r="E41" s="352"/>
      <c r="F41" s="190" t="s">
        <v>2234</v>
      </c>
      <c r="G41" s="355">
        <v>4100098512</v>
      </c>
      <c r="H41" s="354"/>
      <c r="I41" s="353" t="s">
        <v>1467</v>
      </c>
      <c r="J41" s="354"/>
      <c r="K41" s="355" t="s">
        <v>53</v>
      </c>
      <c r="L41" s="352"/>
      <c r="M41" s="27" t="s">
        <v>415</v>
      </c>
      <c r="N41" s="24">
        <v>90</v>
      </c>
      <c r="O41" s="83"/>
      <c r="P41" s="109">
        <v>12</v>
      </c>
    </row>
    <row r="42" spans="2:16" ht="15" customHeight="1" x14ac:dyDescent="0.25">
      <c r="B42" s="416"/>
      <c r="C42" s="417"/>
      <c r="D42" s="351" t="s">
        <v>1377</v>
      </c>
      <c r="E42" s="352"/>
      <c r="F42" s="190" t="s">
        <v>2234</v>
      </c>
      <c r="G42" s="355">
        <v>4100098504</v>
      </c>
      <c r="H42" s="354"/>
      <c r="I42" s="353" t="s">
        <v>1467</v>
      </c>
      <c r="J42" s="354"/>
      <c r="K42" s="355" t="s">
        <v>53</v>
      </c>
      <c r="L42" s="352"/>
      <c r="M42" s="27" t="s">
        <v>415</v>
      </c>
      <c r="N42" s="24">
        <v>80</v>
      </c>
      <c r="O42" s="83"/>
      <c r="P42" s="109">
        <v>3</v>
      </c>
    </row>
    <row r="43" spans="2:16" ht="15" customHeight="1" x14ac:dyDescent="0.25">
      <c r="B43" s="416"/>
      <c r="C43" s="417"/>
      <c r="D43" s="351" t="s">
        <v>1377</v>
      </c>
      <c r="E43" s="352"/>
      <c r="F43" s="190" t="s">
        <v>2234</v>
      </c>
      <c r="G43" s="355">
        <v>4100098512</v>
      </c>
      <c r="H43" s="354"/>
      <c r="I43" s="353" t="s">
        <v>1467</v>
      </c>
      <c r="J43" s="354"/>
      <c r="K43" s="355" t="s">
        <v>53</v>
      </c>
      <c r="L43" s="352"/>
      <c r="M43" s="27" t="s">
        <v>387</v>
      </c>
      <c r="N43" s="24">
        <v>85</v>
      </c>
      <c r="O43" s="83"/>
      <c r="P43" s="109">
        <v>24</v>
      </c>
    </row>
    <row r="44" spans="2:16" ht="15" customHeight="1" x14ac:dyDescent="0.25">
      <c r="B44" s="378">
        <v>6</v>
      </c>
      <c r="C44" s="379"/>
      <c r="D44" s="351" t="s">
        <v>1377</v>
      </c>
      <c r="E44" s="352"/>
      <c r="F44" s="190" t="s">
        <v>2234</v>
      </c>
      <c r="G44" s="355">
        <v>4100098512</v>
      </c>
      <c r="H44" s="354"/>
      <c r="I44" s="353" t="s">
        <v>1467</v>
      </c>
      <c r="J44" s="354"/>
      <c r="K44" s="355" t="s">
        <v>53</v>
      </c>
      <c r="L44" s="352"/>
      <c r="M44" s="27" t="s">
        <v>387</v>
      </c>
      <c r="N44" s="24">
        <v>75</v>
      </c>
      <c r="O44" s="82">
        <v>8.16</v>
      </c>
      <c r="P44" s="109">
        <v>70</v>
      </c>
    </row>
    <row r="45" spans="2:16" ht="15" customHeight="1" x14ac:dyDescent="0.25">
      <c r="B45" s="365"/>
      <c r="C45" s="366"/>
      <c r="D45" s="351" t="s">
        <v>1377</v>
      </c>
      <c r="E45" s="352"/>
      <c r="F45" s="190" t="s">
        <v>2234</v>
      </c>
      <c r="G45" s="355">
        <v>4100098512</v>
      </c>
      <c r="H45" s="354"/>
      <c r="I45" s="353" t="s">
        <v>1467</v>
      </c>
      <c r="J45" s="354"/>
      <c r="K45" s="355" t="s">
        <v>53</v>
      </c>
      <c r="L45" s="352"/>
      <c r="M45" s="27" t="s">
        <v>387</v>
      </c>
      <c r="N45" s="24">
        <v>85</v>
      </c>
      <c r="O45" s="84"/>
      <c r="P45" s="109">
        <v>24</v>
      </c>
    </row>
    <row r="46" spans="2:16" ht="15" customHeight="1" x14ac:dyDescent="0.25">
      <c r="B46" s="378">
        <v>7</v>
      </c>
      <c r="C46" s="379"/>
      <c r="D46" s="351" t="s">
        <v>1377</v>
      </c>
      <c r="E46" s="352"/>
      <c r="F46" s="190" t="s">
        <v>2234</v>
      </c>
      <c r="G46" s="355">
        <v>4100098512</v>
      </c>
      <c r="H46" s="354"/>
      <c r="I46" s="353" t="s">
        <v>1467</v>
      </c>
      <c r="J46" s="354"/>
      <c r="K46" s="355" t="s">
        <v>53</v>
      </c>
      <c r="L46" s="352"/>
      <c r="M46" s="27" t="s">
        <v>387</v>
      </c>
      <c r="N46" s="24">
        <v>80</v>
      </c>
      <c r="O46" s="82">
        <v>8.8000000000000007</v>
      </c>
      <c r="P46" s="109">
        <v>64</v>
      </c>
    </row>
    <row r="47" spans="2:16" ht="15" customHeight="1" x14ac:dyDescent="0.25">
      <c r="B47" s="365"/>
      <c r="C47" s="366"/>
      <c r="D47" s="351" t="s">
        <v>1377</v>
      </c>
      <c r="E47" s="352"/>
      <c r="F47" s="190" t="s">
        <v>2234</v>
      </c>
      <c r="G47" s="355">
        <v>4100098512</v>
      </c>
      <c r="H47" s="354"/>
      <c r="I47" s="353" t="s">
        <v>1467</v>
      </c>
      <c r="J47" s="354"/>
      <c r="K47" s="355" t="s">
        <v>53</v>
      </c>
      <c r="L47" s="352"/>
      <c r="M47" s="27" t="s">
        <v>387</v>
      </c>
      <c r="N47" s="24">
        <v>90</v>
      </c>
      <c r="O47" s="84"/>
      <c r="P47" s="109">
        <v>35</v>
      </c>
    </row>
    <row r="48" spans="2:16" ht="15" customHeight="1" x14ac:dyDescent="0.25">
      <c r="B48" s="378">
        <v>8</v>
      </c>
      <c r="C48" s="379"/>
      <c r="D48" s="351" t="s">
        <v>2091</v>
      </c>
      <c r="E48" s="352"/>
      <c r="F48" s="190" t="s">
        <v>2234</v>
      </c>
      <c r="G48" s="355">
        <v>4100098509</v>
      </c>
      <c r="H48" s="354"/>
      <c r="I48" s="353" t="s">
        <v>2093</v>
      </c>
      <c r="J48" s="354"/>
      <c r="K48" s="355" t="s">
        <v>53</v>
      </c>
      <c r="L48" s="352"/>
      <c r="M48" s="27" t="s">
        <v>387</v>
      </c>
      <c r="N48" s="24"/>
      <c r="O48" s="82">
        <v>9.68</v>
      </c>
      <c r="P48" s="109">
        <v>14</v>
      </c>
    </row>
    <row r="49" spans="2:16" ht="15" customHeight="1" x14ac:dyDescent="0.25">
      <c r="B49" s="76"/>
      <c r="C49" s="69"/>
      <c r="D49" s="351" t="s">
        <v>2091</v>
      </c>
      <c r="E49" s="352"/>
      <c r="F49" s="190" t="s">
        <v>2234</v>
      </c>
      <c r="G49" s="355">
        <v>4100098510</v>
      </c>
      <c r="H49" s="354"/>
      <c r="I49" s="353" t="s">
        <v>2093</v>
      </c>
      <c r="J49" s="354"/>
      <c r="K49" s="355" t="s">
        <v>53</v>
      </c>
      <c r="L49" s="352"/>
      <c r="M49" s="27" t="s">
        <v>387</v>
      </c>
      <c r="N49" s="24"/>
      <c r="O49" s="84"/>
      <c r="P49" s="109">
        <v>6</v>
      </c>
    </row>
    <row r="50" spans="2:16" ht="15" customHeight="1" x14ac:dyDescent="0.25">
      <c r="B50" s="378">
        <v>9</v>
      </c>
      <c r="C50" s="379"/>
      <c r="D50" s="351" t="s">
        <v>2214</v>
      </c>
      <c r="E50" s="352"/>
      <c r="F50" s="190" t="s">
        <v>2234</v>
      </c>
      <c r="G50" s="355">
        <v>4100098517</v>
      </c>
      <c r="H50" s="354"/>
      <c r="I50" s="353" t="s">
        <v>2229</v>
      </c>
      <c r="J50" s="354"/>
      <c r="K50" s="355" t="s">
        <v>53</v>
      </c>
      <c r="L50" s="352"/>
      <c r="M50" s="27" t="s">
        <v>387</v>
      </c>
      <c r="N50" s="24"/>
      <c r="O50" s="82">
        <v>9.1199999999999992</v>
      </c>
      <c r="P50" s="109">
        <v>14</v>
      </c>
    </row>
    <row r="51" spans="2:16" ht="15" customHeight="1" x14ac:dyDescent="0.25">
      <c r="B51" s="40"/>
      <c r="C51" s="36"/>
      <c r="D51" s="351" t="s">
        <v>2091</v>
      </c>
      <c r="E51" s="352"/>
      <c r="F51" s="190" t="s">
        <v>2234</v>
      </c>
      <c r="G51" s="355">
        <v>4100098511</v>
      </c>
      <c r="H51" s="354"/>
      <c r="I51" s="353" t="s">
        <v>2093</v>
      </c>
      <c r="J51" s="354"/>
      <c r="K51" s="355" t="s">
        <v>1778</v>
      </c>
      <c r="L51" s="352"/>
      <c r="M51" s="27" t="s">
        <v>387</v>
      </c>
      <c r="N51" s="24"/>
      <c r="O51" s="83"/>
      <c r="P51" s="109">
        <v>3</v>
      </c>
    </row>
    <row r="52" spans="2:16" ht="15" customHeight="1" x14ac:dyDescent="0.25">
      <c r="B52" s="375">
        <v>10</v>
      </c>
      <c r="C52" s="376"/>
      <c r="D52" s="351" t="s">
        <v>2214</v>
      </c>
      <c r="E52" s="352"/>
      <c r="F52" s="190" t="s">
        <v>2234</v>
      </c>
      <c r="G52" s="355">
        <v>4100098517</v>
      </c>
      <c r="H52" s="354"/>
      <c r="I52" s="353" t="s">
        <v>2229</v>
      </c>
      <c r="J52" s="354"/>
      <c r="K52" s="355" t="s">
        <v>53</v>
      </c>
      <c r="L52" s="352"/>
      <c r="M52" s="27" t="s">
        <v>387</v>
      </c>
      <c r="N52" s="24"/>
      <c r="O52" s="81">
        <v>8.7799999999999994</v>
      </c>
      <c r="P52" s="109">
        <v>16</v>
      </c>
    </row>
    <row r="53" spans="2:16" ht="15" x14ac:dyDescent="0.25">
      <c r="B53" s="365"/>
      <c r="C53" s="366"/>
      <c r="D53" s="367"/>
      <c r="E53" s="368"/>
      <c r="F53" s="122"/>
      <c r="G53" s="369"/>
      <c r="H53" s="370"/>
      <c r="I53" s="391"/>
      <c r="J53" s="370"/>
      <c r="K53" s="369"/>
      <c r="L53" s="368"/>
      <c r="M53" s="7"/>
      <c r="N53" s="11"/>
      <c r="O53" s="84"/>
      <c r="P53" s="60"/>
    </row>
    <row r="54" spans="2:16" ht="15" x14ac:dyDescent="0.25">
      <c r="B54" s="20"/>
      <c r="C54" s="45"/>
      <c r="D54" s="168"/>
      <c r="E54" s="41"/>
      <c r="F54" s="41"/>
      <c r="G54" s="41"/>
      <c r="H54" s="41"/>
      <c r="I54" s="41"/>
      <c r="K54" s="20"/>
      <c r="L54" s="45"/>
      <c r="M54" s="1"/>
      <c r="N54" s="1"/>
      <c r="O54" s="169">
        <f>SUM(O18:O52)</f>
        <v>102.19999999999999</v>
      </c>
    </row>
    <row r="55" spans="2:16" ht="15.75" x14ac:dyDescent="0.25">
      <c r="B55" s="356" t="s">
        <v>29</v>
      </c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357"/>
      <c r="N55" s="79"/>
      <c r="O55" s="75"/>
      <c r="P55" s="73">
        <f>SUM(P18:P53)</f>
        <v>660</v>
      </c>
    </row>
    <row r="56" spans="2:16" ht="15" x14ac:dyDescent="0.25">
      <c r="B56" s="20"/>
      <c r="C56" s="45"/>
      <c r="D56" s="20"/>
      <c r="E56" s="45"/>
      <c r="F56" s="45"/>
      <c r="G56" s="20"/>
      <c r="I56" s="3"/>
      <c r="K56" s="20"/>
      <c r="L56" s="45"/>
      <c r="M56" s="1"/>
      <c r="N56" s="1"/>
      <c r="O56" s="86"/>
    </row>
    <row r="57" spans="2:16" ht="15" customHeight="1" x14ac:dyDescent="0.25">
      <c r="B57" s="1"/>
      <c r="C57" s="1"/>
      <c r="D57" s="1" t="s">
        <v>49</v>
      </c>
      <c r="E57" s="23"/>
      <c r="F57" s="1" t="s">
        <v>2235</v>
      </c>
      <c r="I57" s="1"/>
      <c r="J57" s="1"/>
      <c r="K57" s="1"/>
      <c r="L57" s="1"/>
      <c r="M57" s="1"/>
      <c r="N57" s="1"/>
      <c r="O57" s="1"/>
    </row>
    <row r="58" spans="2:16" ht="15" x14ac:dyDescent="0.25">
      <c r="B58" s="1"/>
      <c r="C58" s="1"/>
      <c r="D58" s="1" t="s">
        <v>2236</v>
      </c>
      <c r="E58" s="23"/>
      <c r="F58" s="23"/>
      <c r="G58" s="1"/>
      <c r="H58" s="1"/>
      <c r="I58" s="1"/>
      <c r="J58" s="1"/>
      <c r="K58" s="1"/>
      <c r="L58" s="1"/>
      <c r="M58" s="1"/>
      <c r="N58" s="1"/>
      <c r="O58" s="1"/>
    </row>
    <row r="59" spans="2:16" ht="15" x14ac:dyDescent="0.25">
      <c r="B59" s="1"/>
      <c r="C59" s="1"/>
      <c r="D59" s="1" t="s">
        <v>937</v>
      </c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</row>
    <row r="60" spans="2:16" ht="15" x14ac:dyDescent="0.25">
      <c r="B60" s="1"/>
      <c r="C60" s="1"/>
      <c r="D60" s="1" t="s">
        <v>936</v>
      </c>
      <c r="E60" s="23"/>
      <c r="F60" s="23"/>
      <c r="G60" s="1"/>
      <c r="H60" s="1"/>
      <c r="I60" s="1"/>
      <c r="J60" s="1"/>
      <c r="K60" s="1"/>
      <c r="L60" s="1"/>
      <c r="M60" s="1"/>
      <c r="N60" s="1"/>
      <c r="O60" s="1"/>
    </row>
    <row r="61" spans="2:16" ht="15" x14ac:dyDescent="0.25">
      <c r="B61" s="1"/>
      <c r="C61" s="1"/>
      <c r="D61" s="1" t="s">
        <v>1324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337" ht="8.25" customHeight="1" x14ac:dyDescent="0.2"/>
    <row r="339" ht="8.25" customHeight="1" x14ac:dyDescent="0.2"/>
    <row r="341" ht="9" customHeight="1" x14ac:dyDescent="0.2"/>
    <row r="343" ht="7.5" customHeight="1" x14ac:dyDescent="0.2"/>
    <row r="345" ht="6.75" customHeight="1" x14ac:dyDescent="0.2"/>
    <row r="347" ht="7.5" customHeight="1" x14ac:dyDescent="0.2"/>
    <row r="349" ht="9" customHeight="1" x14ac:dyDescent="0.2"/>
    <row r="351" ht="7.5" customHeight="1" x14ac:dyDescent="0.2"/>
    <row r="353" ht="8.25" customHeight="1" x14ac:dyDescent="0.2"/>
  </sheetData>
  <mergeCells count="187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46:C46"/>
    <mergeCell ref="D46:E46"/>
    <mergeCell ref="G46:H46"/>
    <mergeCell ref="I46:J46"/>
    <mergeCell ref="K46:L46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8:C38"/>
    <mergeCell ref="D38:E38"/>
    <mergeCell ref="G38:H38"/>
    <mergeCell ref="I38:J38"/>
    <mergeCell ref="K38:L38"/>
    <mergeCell ref="D39:E39"/>
    <mergeCell ref="G39:H39"/>
    <mergeCell ref="I39:J39"/>
    <mergeCell ref="K39:L39"/>
    <mergeCell ref="B39:C39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53:C53"/>
    <mergeCell ref="D53:E53"/>
    <mergeCell ref="G53:H53"/>
    <mergeCell ref="I53:J53"/>
    <mergeCell ref="K53:L53"/>
    <mergeCell ref="B47:C47"/>
    <mergeCell ref="D47:E47"/>
    <mergeCell ref="G47:H47"/>
    <mergeCell ref="I47:J47"/>
    <mergeCell ref="K47:L47"/>
    <mergeCell ref="D49:E49"/>
    <mergeCell ref="G49:H49"/>
    <mergeCell ref="I49:J49"/>
    <mergeCell ref="K49:L49"/>
    <mergeCell ref="B48:C48"/>
    <mergeCell ref="B55:M55"/>
    <mergeCell ref="D48:E48"/>
    <mergeCell ref="G48:H48"/>
    <mergeCell ref="I48:J48"/>
    <mergeCell ref="K48:L48"/>
    <mergeCell ref="B52:C52"/>
    <mergeCell ref="D52:E52"/>
    <mergeCell ref="G52:H52"/>
    <mergeCell ref="I52:J52"/>
    <mergeCell ref="K52:L52"/>
    <mergeCell ref="B50:C50"/>
    <mergeCell ref="D50:E50"/>
    <mergeCell ref="G50:H50"/>
    <mergeCell ref="I50:J50"/>
    <mergeCell ref="K50:L50"/>
    <mergeCell ref="D51:E51"/>
    <mergeCell ref="G51:H51"/>
    <mergeCell ref="I51:J51"/>
    <mergeCell ref="K51:L51"/>
  </mergeCells>
  <hyperlinks>
    <hyperlink ref="N4" r:id="rId1" xr:uid="{00000000-0004-0000-8F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 codeName="Hoja291"/>
  <dimension ref="B1:P360"/>
  <sheetViews>
    <sheetView workbookViewId="0">
      <selection activeCell="F12" sqref="F12:G1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140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21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2223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230157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SUM(O18:O59)+9.84</f>
        <v>108.70000000000002</v>
      </c>
      <c r="P17" s="60"/>
    </row>
    <row r="18" spans="2:16" ht="15" customHeight="1" x14ac:dyDescent="0.25">
      <c r="B18" s="378">
        <v>1</v>
      </c>
      <c r="C18" s="379"/>
      <c r="D18" s="351" t="s">
        <v>2091</v>
      </c>
      <c r="E18" s="352"/>
      <c r="F18" s="190" t="s">
        <v>2231</v>
      </c>
      <c r="G18" s="355">
        <v>4100098478</v>
      </c>
      <c r="H18" s="354"/>
      <c r="I18" s="353" t="s">
        <v>2093</v>
      </c>
      <c r="J18" s="354"/>
      <c r="K18" s="355" t="s">
        <v>25</v>
      </c>
      <c r="L18" s="352"/>
      <c r="M18" s="27" t="s">
        <v>387</v>
      </c>
      <c r="N18" s="24"/>
      <c r="O18" s="82">
        <v>10.14</v>
      </c>
      <c r="P18" s="109">
        <v>21</v>
      </c>
    </row>
    <row r="19" spans="2:16" ht="15" customHeight="1" x14ac:dyDescent="0.25">
      <c r="B19" s="375">
        <v>2</v>
      </c>
      <c r="C19" s="376"/>
      <c r="D19" s="351" t="s">
        <v>2091</v>
      </c>
      <c r="E19" s="352"/>
      <c r="F19" s="190" t="s">
        <v>2231</v>
      </c>
      <c r="G19" s="355">
        <v>4100098479</v>
      </c>
      <c r="H19" s="354"/>
      <c r="I19" s="353" t="s">
        <v>2093</v>
      </c>
      <c r="J19" s="354"/>
      <c r="K19" s="355" t="s">
        <v>25</v>
      </c>
      <c r="L19" s="352"/>
      <c r="M19" s="27" t="s">
        <v>387</v>
      </c>
      <c r="N19" s="24"/>
      <c r="O19" s="81">
        <v>9.66</v>
      </c>
      <c r="P19" s="109">
        <v>20</v>
      </c>
    </row>
    <row r="20" spans="2:16" ht="15" customHeight="1" x14ac:dyDescent="0.25">
      <c r="B20" s="378">
        <v>3</v>
      </c>
      <c r="C20" s="379"/>
      <c r="D20" s="351" t="s">
        <v>2091</v>
      </c>
      <c r="E20" s="352"/>
      <c r="F20" s="190" t="s">
        <v>2231</v>
      </c>
      <c r="G20" s="355">
        <v>4100098479</v>
      </c>
      <c r="H20" s="354"/>
      <c r="I20" s="353" t="s">
        <v>2093</v>
      </c>
      <c r="J20" s="354"/>
      <c r="K20" s="355" t="s">
        <v>25</v>
      </c>
      <c r="L20" s="352"/>
      <c r="M20" s="27" t="s">
        <v>387</v>
      </c>
      <c r="N20" s="24"/>
      <c r="O20" s="82">
        <v>9.26</v>
      </c>
      <c r="P20" s="109">
        <v>19</v>
      </c>
    </row>
    <row r="21" spans="2:16" ht="15" customHeight="1" x14ac:dyDescent="0.25">
      <c r="B21" s="378">
        <v>4</v>
      </c>
      <c r="C21" s="379"/>
      <c r="D21" s="351" t="s">
        <v>2091</v>
      </c>
      <c r="E21" s="352"/>
      <c r="F21" s="190" t="s">
        <v>2231</v>
      </c>
      <c r="G21" s="355">
        <v>4100098479</v>
      </c>
      <c r="H21" s="354"/>
      <c r="I21" s="353" t="s">
        <v>2093</v>
      </c>
      <c r="J21" s="354"/>
      <c r="K21" s="355" t="s">
        <v>25</v>
      </c>
      <c r="L21" s="352"/>
      <c r="M21" s="27" t="s">
        <v>387</v>
      </c>
      <c r="N21" s="24"/>
      <c r="O21" s="82">
        <v>9.92</v>
      </c>
      <c r="P21" s="109">
        <v>14</v>
      </c>
    </row>
    <row r="22" spans="2:16" ht="15" customHeight="1" x14ac:dyDescent="0.25">
      <c r="B22" s="416"/>
      <c r="C22" s="417"/>
      <c r="D22" s="351" t="s">
        <v>1377</v>
      </c>
      <c r="E22" s="352"/>
      <c r="F22" s="190" t="s">
        <v>2231</v>
      </c>
      <c r="G22" s="355">
        <v>4100098480</v>
      </c>
      <c r="H22" s="354"/>
      <c r="I22" s="353" t="s">
        <v>1467</v>
      </c>
      <c r="J22" s="354"/>
      <c r="K22" s="355" t="s">
        <v>25</v>
      </c>
      <c r="L22" s="352"/>
      <c r="M22" s="27" t="s">
        <v>387</v>
      </c>
      <c r="N22" s="24">
        <v>75</v>
      </c>
      <c r="O22" s="83"/>
      <c r="P22" s="109">
        <v>15</v>
      </c>
    </row>
    <row r="23" spans="2:16" ht="15" customHeight="1" x14ac:dyDescent="0.25">
      <c r="B23" s="416"/>
      <c r="C23" s="417"/>
      <c r="D23" s="351" t="s">
        <v>1377</v>
      </c>
      <c r="E23" s="352"/>
      <c r="F23" s="190" t="s">
        <v>2231</v>
      </c>
      <c r="G23" s="355">
        <v>4100098480</v>
      </c>
      <c r="H23" s="354"/>
      <c r="I23" s="353" t="s">
        <v>1467</v>
      </c>
      <c r="J23" s="354"/>
      <c r="K23" s="355" t="s">
        <v>25</v>
      </c>
      <c r="L23" s="352"/>
      <c r="M23" s="27" t="s">
        <v>387</v>
      </c>
      <c r="N23" s="24">
        <v>80</v>
      </c>
      <c r="O23" s="83"/>
      <c r="P23" s="109">
        <v>5</v>
      </c>
    </row>
    <row r="24" spans="2:16" ht="15" customHeight="1" x14ac:dyDescent="0.25">
      <c r="B24" s="416"/>
      <c r="C24" s="417"/>
      <c r="D24" s="351" t="s">
        <v>1377</v>
      </c>
      <c r="E24" s="352"/>
      <c r="F24" s="190" t="s">
        <v>2231</v>
      </c>
      <c r="G24" s="355">
        <v>4100098480</v>
      </c>
      <c r="H24" s="354"/>
      <c r="I24" s="353" t="s">
        <v>1467</v>
      </c>
      <c r="J24" s="354"/>
      <c r="K24" s="355" t="s">
        <v>25</v>
      </c>
      <c r="L24" s="352"/>
      <c r="M24" s="27" t="s">
        <v>387</v>
      </c>
      <c r="N24" s="24">
        <v>85</v>
      </c>
      <c r="O24" s="83"/>
      <c r="P24" s="109">
        <v>10</v>
      </c>
    </row>
    <row r="25" spans="2:16" ht="15" customHeight="1" x14ac:dyDescent="0.25">
      <c r="B25" s="416"/>
      <c r="C25" s="417"/>
      <c r="D25" s="351" t="s">
        <v>1377</v>
      </c>
      <c r="E25" s="352"/>
      <c r="F25" s="190" t="s">
        <v>2231</v>
      </c>
      <c r="G25" s="355">
        <v>4100098480</v>
      </c>
      <c r="H25" s="354"/>
      <c r="I25" s="353" t="s">
        <v>1467</v>
      </c>
      <c r="J25" s="354"/>
      <c r="K25" s="355" t="s">
        <v>25</v>
      </c>
      <c r="L25" s="352"/>
      <c r="M25" s="27" t="s">
        <v>387</v>
      </c>
      <c r="N25" s="24">
        <v>90</v>
      </c>
      <c r="O25" s="83"/>
      <c r="P25" s="109">
        <v>8</v>
      </c>
    </row>
    <row r="26" spans="2:16" ht="15" customHeight="1" x14ac:dyDescent="0.25">
      <c r="B26" s="378">
        <v>5</v>
      </c>
      <c r="C26" s="379"/>
      <c r="D26" s="351" t="s">
        <v>1377</v>
      </c>
      <c r="E26" s="352"/>
      <c r="F26" s="190" t="s">
        <v>2231</v>
      </c>
      <c r="G26" s="355">
        <v>4100098480</v>
      </c>
      <c r="H26" s="354"/>
      <c r="I26" s="353" t="s">
        <v>1467</v>
      </c>
      <c r="J26" s="354"/>
      <c r="K26" s="355" t="s">
        <v>25</v>
      </c>
      <c r="L26" s="352"/>
      <c r="M26" s="27" t="s">
        <v>415</v>
      </c>
      <c r="N26" s="24">
        <v>75</v>
      </c>
      <c r="O26" s="82">
        <v>9.24</v>
      </c>
      <c r="P26" s="109">
        <v>5</v>
      </c>
    </row>
    <row r="27" spans="2:16" ht="15" customHeight="1" x14ac:dyDescent="0.25">
      <c r="B27" s="416"/>
      <c r="C27" s="417"/>
      <c r="D27" s="351" t="s">
        <v>1377</v>
      </c>
      <c r="E27" s="352"/>
      <c r="F27" s="190" t="s">
        <v>2231</v>
      </c>
      <c r="G27" s="355">
        <v>4100098480</v>
      </c>
      <c r="H27" s="354"/>
      <c r="I27" s="353" t="s">
        <v>1467</v>
      </c>
      <c r="J27" s="354"/>
      <c r="K27" s="355" t="s">
        <v>25</v>
      </c>
      <c r="L27" s="352"/>
      <c r="M27" s="27" t="s">
        <v>415</v>
      </c>
      <c r="N27" s="24">
        <v>80</v>
      </c>
      <c r="O27" s="83"/>
      <c r="P27" s="109">
        <v>7</v>
      </c>
    </row>
    <row r="28" spans="2:16" ht="15" customHeight="1" x14ac:dyDescent="0.25">
      <c r="B28" s="416"/>
      <c r="C28" s="417"/>
      <c r="D28" s="351" t="s">
        <v>1377</v>
      </c>
      <c r="E28" s="352"/>
      <c r="F28" s="190" t="s">
        <v>2231</v>
      </c>
      <c r="G28" s="355">
        <v>4100098480</v>
      </c>
      <c r="H28" s="354"/>
      <c r="I28" s="353" t="s">
        <v>1467</v>
      </c>
      <c r="J28" s="354"/>
      <c r="K28" s="355" t="s">
        <v>25</v>
      </c>
      <c r="L28" s="352"/>
      <c r="M28" s="27" t="s">
        <v>415</v>
      </c>
      <c r="N28" s="24">
        <v>85</v>
      </c>
      <c r="O28" s="83"/>
      <c r="P28" s="109">
        <v>1</v>
      </c>
    </row>
    <row r="29" spans="2:16" ht="15" customHeight="1" x14ac:dyDescent="0.25">
      <c r="B29" s="416"/>
      <c r="C29" s="417"/>
      <c r="D29" s="351" t="s">
        <v>1377</v>
      </c>
      <c r="E29" s="352"/>
      <c r="F29" s="190" t="s">
        <v>2231</v>
      </c>
      <c r="G29" s="355">
        <v>4100098480</v>
      </c>
      <c r="H29" s="354"/>
      <c r="I29" s="353" t="s">
        <v>1467</v>
      </c>
      <c r="J29" s="354"/>
      <c r="K29" s="355" t="s">
        <v>25</v>
      </c>
      <c r="L29" s="352"/>
      <c r="M29" s="27" t="s">
        <v>415</v>
      </c>
      <c r="N29" s="24">
        <v>90</v>
      </c>
      <c r="O29" s="83"/>
      <c r="P29" s="109">
        <v>4</v>
      </c>
    </row>
    <row r="30" spans="2:16" ht="15" customHeight="1" x14ac:dyDescent="0.25">
      <c r="B30" s="416"/>
      <c r="C30" s="417"/>
      <c r="D30" s="351" t="s">
        <v>1377</v>
      </c>
      <c r="E30" s="352"/>
      <c r="F30" s="190" t="s">
        <v>2231</v>
      </c>
      <c r="G30" s="355">
        <v>4100098481</v>
      </c>
      <c r="H30" s="354"/>
      <c r="I30" s="353" t="s">
        <v>1467</v>
      </c>
      <c r="J30" s="354"/>
      <c r="K30" s="355" t="s">
        <v>25</v>
      </c>
      <c r="L30" s="352"/>
      <c r="M30" s="27" t="s">
        <v>415</v>
      </c>
      <c r="N30" s="24">
        <v>75</v>
      </c>
      <c r="O30" s="83"/>
      <c r="P30" s="109">
        <v>1</v>
      </c>
    </row>
    <row r="31" spans="2:16" ht="15" customHeight="1" x14ac:dyDescent="0.25">
      <c r="B31" s="416"/>
      <c r="C31" s="417"/>
      <c r="D31" s="351" t="s">
        <v>1377</v>
      </c>
      <c r="E31" s="352"/>
      <c r="F31" s="190" t="s">
        <v>2231</v>
      </c>
      <c r="G31" s="355">
        <v>4100099214</v>
      </c>
      <c r="H31" s="354"/>
      <c r="I31" s="353" t="s">
        <v>1467</v>
      </c>
      <c r="J31" s="354"/>
      <c r="K31" s="355" t="s">
        <v>25</v>
      </c>
      <c r="L31" s="352"/>
      <c r="M31" s="27" t="s">
        <v>415</v>
      </c>
      <c r="N31" s="24">
        <v>75</v>
      </c>
      <c r="O31" s="83"/>
      <c r="P31" s="109">
        <v>7</v>
      </c>
    </row>
    <row r="32" spans="2:16" ht="15" customHeight="1" x14ac:dyDescent="0.25">
      <c r="B32" s="40"/>
      <c r="C32" s="36"/>
      <c r="D32" s="351" t="s">
        <v>1377</v>
      </c>
      <c r="E32" s="352"/>
      <c r="F32" s="190" t="s">
        <v>2231</v>
      </c>
      <c r="G32" s="355">
        <v>4100099214</v>
      </c>
      <c r="H32" s="354"/>
      <c r="I32" s="353" t="s">
        <v>1467</v>
      </c>
      <c r="J32" s="354"/>
      <c r="K32" s="355" t="s">
        <v>25</v>
      </c>
      <c r="L32" s="352"/>
      <c r="M32" s="27" t="s">
        <v>415</v>
      </c>
      <c r="N32" s="24">
        <v>80</v>
      </c>
      <c r="O32" s="83"/>
      <c r="P32" s="109">
        <v>5</v>
      </c>
    </row>
    <row r="33" spans="2:16" ht="15" customHeight="1" x14ac:dyDescent="0.25">
      <c r="B33" s="40"/>
      <c r="C33" s="36"/>
      <c r="D33" s="351" t="s">
        <v>1377</v>
      </c>
      <c r="E33" s="352"/>
      <c r="F33" s="190" t="s">
        <v>2231</v>
      </c>
      <c r="G33" s="355">
        <v>4100099214</v>
      </c>
      <c r="H33" s="354"/>
      <c r="I33" s="353" t="s">
        <v>1467</v>
      </c>
      <c r="J33" s="354"/>
      <c r="K33" s="355" t="s">
        <v>25</v>
      </c>
      <c r="L33" s="352"/>
      <c r="M33" s="27" t="s">
        <v>415</v>
      </c>
      <c r="N33" s="24">
        <v>85</v>
      </c>
      <c r="O33" s="83"/>
      <c r="P33" s="109">
        <v>3</v>
      </c>
    </row>
    <row r="34" spans="2:16" ht="15" customHeight="1" x14ac:dyDescent="0.25">
      <c r="B34" s="40"/>
      <c r="C34" s="36"/>
      <c r="D34" s="351" t="s">
        <v>1377</v>
      </c>
      <c r="E34" s="352"/>
      <c r="F34" s="190" t="s">
        <v>2231</v>
      </c>
      <c r="G34" s="355">
        <v>4100099214</v>
      </c>
      <c r="H34" s="354"/>
      <c r="I34" s="353" t="s">
        <v>1467</v>
      </c>
      <c r="J34" s="354"/>
      <c r="K34" s="355" t="s">
        <v>25</v>
      </c>
      <c r="L34" s="352"/>
      <c r="M34" s="27" t="s">
        <v>415</v>
      </c>
      <c r="N34" s="24">
        <v>90</v>
      </c>
      <c r="O34" s="83"/>
      <c r="P34" s="109">
        <v>2</v>
      </c>
    </row>
    <row r="35" spans="2:16" ht="15" customHeight="1" x14ac:dyDescent="0.25">
      <c r="B35" s="40"/>
      <c r="C35" s="36"/>
      <c r="D35" s="351" t="s">
        <v>480</v>
      </c>
      <c r="E35" s="352"/>
      <c r="F35" s="190" t="s">
        <v>2231</v>
      </c>
      <c r="G35" s="355">
        <v>4100098485</v>
      </c>
      <c r="H35" s="354"/>
      <c r="I35" s="353" t="s">
        <v>631</v>
      </c>
      <c r="J35" s="354"/>
      <c r="K35" s="355" t="s">
        <v>25</v>
      </c>
      <c r="L35" s="352"/>
      <c r="M35" s="27" t="s">
        <v>387</v>
      </c>
      <c r="N35" s="24">
        <v>85</v>
      </c>
      <c r="O35" s="83"/>
      <c r="P35" s="109">
        <v>6</v>
      </c>
    </row>
    <row r="36" spans="2:16" ht="15" customHeight="1" x14ac:dyDescent="0.25">
      <c r="B36" s="40"/>
      <c r="C36" s="36"/>
      <c r="D36" s="351" t="s">
        <v>480</v>
      </c>
      <c r="E36" s="352"/>
      <c r="F36" s="190" t="s">
        <v>2231</v>
      </c>
      <c r="G36" s="355">
        <v>4100098485</v>
      </c>
      <c r="H36" s="354"/>
      <c r="I36" s="353" t="s">
        <v>631</v>
      </c>
      <c r="J36" s="354"/>
      <c r="K36" s="355" t="s">
        <v>25</v>
      </c>
      <c r="L36" s="352"/>
      <c r="M36" s="27" t="s">
        <v>387</v>
      </c>
      <c r="N36" s="24">
        <v>90</v>
      </c>
      <c r="O36" s="83"/>
      <c r="P36" s="109">
        <v>13</v>
      </c>
    </row>
    <row r="37" spans="2:16" ht="15" customHeight="1" x14ac:dyDescent="0.25">
      <c r="B37" s="40"/>
      <c r="C37" s="36"/>
      <c r="D37" s="351" t="s">
        <v>480</v>
      </c>
      <c r="E37" s="352"/>
      <c r="F37" s="190" t="s">
        <v>2231</v>
      </c>
      <c r="G37" s="355">
        <v>4100098485</v>
      </c>
      <c r="H37" s="354"/>
      <c r="I37" s="353" t="s">
        <v>631</v>
      </c>
      <c r="J37" s="354"/>
      <c r="K37" s="355" t="s">
        <v>25</v>
      </c>
      <c r="L37" s="352"/>
      <c r="M37" s="27" t="s">
        <v>387</v>
      </c>
      <c r="N37" s="24">
        <v>95</v>
      </c>
      <c r="O37" s="83"/>
      <c r="P37" s="109">
        <v>15</v>
      </c>
    </row>
    <row r="38" spans="2:16" ht="15" customHeight="1" x14ac:dyDescent="0.25">
      <c r="B38" s="40"/>
      <c r="C38" s="36"/>
      <c r="D38" s="351" t="s">
        <v>480</v>
      </c>
      <c r="E38" s="352"/>
      <c r="F38" s="190" t="s">
        <v>2231</v>
      </c>
      <c r="G38" s="355">
        <v>4100098485</v>
      </c>
      <c r="H38" s="354"/>
      <c r="I38" s="353" t="s">
        <v>631</v>
      </c>
      <c r="J38" s="354"/>
      <c r="K38" s="355" t="s">
        <v>25</v>
      </c>
      <c r="L38" s="352"/>
      <c r="M38" s="27" t="s">
        <v>387</v>
      </c>
      <c r="N38" s="24">
        <v>100</v>
      </c>
      <c r="O38" s="83"/>
      <c r="P38" s="109">
        <v>2</v>
      </c>
    </row>
    <row r="39" spans="2:16" ht="15" customHeight="1" x14ac:dyDescent="0.25">
      <c r="B39" s="378">
        <v>6</v>
      </c>
      <c r="C39" s="379"/>
      <c r="D39" s="351" t="s">
        <v>480</v>
      </c>
      <c r="E39" s="352"/>
      <c r="F39" s="190" t="s">
        <v>2231</v>
      </c>
      <c r="G39" s="355">
        <v>4100098482</v>
      </c>
      <c r="H39" s="354"/>
      <c r="I39" s="353" t="s">
        <v>1468</v>
      </c>
      <c r="J39" s="354"/>
      <c r="K39" s="355" t="s">
        <v>25</v>
      </c>
      <c r="L39" s="352"/>
      <c r="M39" s="27" t="s">
        <v>622</v>
      </c>
      <c r="N39" s="24">
        <v>95</v>
      </c>
      <c r="O39" s="82">
        <v>13.84</v>
      </c>
      <c r="P39" s="109">
        <v>7</v>
      </c>
    </row>
    <row r="40" spans="2:16" ht="15" customHeight="1" x14ac:dyDescent="0.25">
      <c r="B40" s="40"/>
      <c r="C40" s="36"/>
      <c r="D40" s="351" t="s">
        <v>480</v>
      </c>
      <c r="E40" s="352"/>
      <c r="F40" s="190" t="s">
        <v>2231</v>
      </c>
      <c r="G40" s="355">
        <v>4100099215</v>
      </c>
      <c r="H40" s="354"/>
      <c r="I40" s="353" t="s">
        <v>1468</v>
      </c>
      <c r="J40" s="354"/>
      <c r="K40" s="355" t="s">
        <v>25</v>
      </c>
      <c r="L40" s="352"/>
      <c r="M40" s="27" t="s">
        <v>622</v>
      </c>
      <c r="N40" s="24">
        <v>85</v>
      </c>
      <c r="O40" s="83"/>
      <c r="P40" s="109">
        <v>7</v>
      </c>
    </row>
    <row r="41" spans="2:16" ht="15" customHeight="1" x14ac:dyDescent="0.25">
      <c r="B41" s="40"/>
      <c r="C41" s="36"/>
      <c r="D41" s="351" t="s">
        <v>480</v>
      </c>
      <c r="E41" s="352"/>
      <c r="F41" s="190" t="s">
        <v>2231</v>
      </c>
      <c r="G41" s="355">
        <v>4100099215</v>
      </c>
      <c r="H41" s="354"/>
      <c r="I41" s="353" t="s">
        <v>1468</v>
      </c>
      <c r="J41" s="354"/>
      <c r="K41" s="355" t="s">
        <v>25</v>
      </c>
      <c r="L41" s="352"/>
      <c r="M41" s="27" t="s">
        <v>622</v>
      </c>
      <c r="N41" s="24">
        <v>90</v>
      </c>
      <c r="O41" s="83"/>
      <c r="P41" s="109">
        <v>11</v>
      </c>
    </row>
    <row r="42" spans="2:16" ht="15" customHeight="1" x14ac:dyDescent="0.25">
      <c r="B42" s="40"/>
      <c r="C42" s="36"/>
      <c r="D42" s="351" t="s">
        <v>480</v>
      </c>
      <c r="E42" s="352"/>
      <c r="F42" s="190" t="s">
        <v>2231</v>
      </c>
      <c r="G42" s="355">
        <v>4100099215</v>
      </c>
      <c r="H42" s="354"/>
      <c r="I42" s="353" t="s">
        <v>1468</v>
      </c>
      <c r="J42" s="354"/>
      <c r="K42" s="355" t="s">
        <v>25</v>
      </c>
      <c r="L42" s="352"/>
      <c r="M42" s="27" t="s">
        <v>622</v>
      </c>
      <c r="N42" s="24">
        <v>95</v>
      </c>
      <c r="O42" s="83"/>
      <c r="P42" s="109">
        <v>9</v>
      </c>
    </row>
    <row r="43" spans="2:16" ht="15" customHeight="1" x14ac:dyDescent="0.25">
      <c r="B43" s="40"/>
      <c r="C43" s="36"/>
      <c r="D43" s="351" t="s">
        <v>480</v>
      </c>
      <c r="E43" s="352"/>
      <c r="F43" s="190" t="s">
        <v>2231</v>
      </c>
      <c r="G43" s="355">
        <v>4100098482</v>
      </c>
      <c r="H43" s="354"/>
      <c r="I43" s="353" t="s">
        <v>1468</v>
      </c>
      <c r="J43" s="354"/>
      <c r="K43" s="355" t="s">
        <v>25</v>
      </c>
      <c r="L43" s="352"/>
      <c r="M43" s="27" t="s">
        <v>382</v>
      </c>
      <c r="N43" s="24">
        <v>85</v>
      </c>
      <c r="O43" s="83"/>
      <c r="P43" s="109">
        <v>4</v>
      </c>
    </row>
    <row r="44" spans="2:16" ht="15" customHeight="1" x14ac:dyDescent="0.25">
      <c r="B44" s="40"/>
      <c r="C44" s="36"/>
      <c r="D44" s="351" t="s">
        <v>480</v>
      </c>
      <c r="E44" s="352"/>
      <c r="F44" s="190" t="s">
        <v>2231</v>
      </c>
      <c r="G44" s="355">
        <v>4100098482</v>
      </c>
      <c r="H44" s="354"/>
      <c r="I44" s="353" t="s">
        <v>1468</v>
      </c>
      <c r="J44" s="354"/>
      <c r="K44" s="355" t="s">
        <v>25</v>
      </c>
      <c r="L44" s="352"/>
      <c r="M44" s="27" t="s">
        <v>382</v>
      </c>
      <c r="N44" s="24">
        <v>90</v>
      </c>
      <c r="O44" s="83"/>
      <c r="P44" s="109">
        <v>3</v>
      </c>
    </row>
    <row r="45" spans="2:16" ht="15" customHeight="1" x14ac:dyDescent="0.25">
      <c r="B45" s="40"/>
      <c r="C45" s="36"/>
      <c r="D45" s="351" t="s">
        <v>480</v>
      </c>
      <c r="E45" s="352"/>
      <c r="F45" s="190" t="s">
        <v>2231</v>
      </c>
      <c r="G45" s="355">
        <v>4100098482</v>
      </c>
      <c r="H45" s="354"/>
      <c r="I45" s="353" t="s">
        <v>1468</v>
      </c>
      <c r="J45" s="354"/>
      <c r="K45" s="355" t="s">
        <v>25</v>
      </c>
      <c r="L45" s="352"/>
      <c r="M45" s="27" t="s">
        <v>382</v>
      </c>
      <c r="N45" s="24">
        <v>95</v>
      </c>
      <c r="O45" s="83"/>
      <c r="P45" s="109">
        <v>3</v>
      </c>
    </row>
    <row r="46" spans="2:16" ht="15" customHeight="1" x14ac:dyDescent="0.25">
      <c r="B46" s="40"/>
      <c r="C46" s="36"/>
      <c r="D46" s="351" t="s">
        <v>480</v>
      </c>
      <c r="E46" s="352"/>
      <c r="F46" s="190" t="s">
        <v>2231</v>
      </c>
      <c r="G46" s="355">
        <v>4100098482</v>
      </c>
      <c r="H46" s="354"/>
      <c r="I46" s="353" t="s">
        <v>1468</v>
      </c>
      <c r="J46" s="354"/>
      <c r="K46" s="355" t="s">
        <v>25</v>
      </c>
      <c r="L46" s="352"/>
      <c r="M46" s="27" t="s">
        <v>382</v>
      </c>
      <c r="N46" s="24">
        <v>100</v>
      </c>
      <c r="O46" s="83"/>
      <c r="P46" s="109">
        <v>2</v>
      </c>
    </row>
    <row r="47" spans="2:16" ht="15" customHeight="1" x14ac:dyDescent="0.25">
      <c r="B47" s="40"/>
      <c r="C47" s="36"/>
      <c r="D47" s="351" t="s">
        <v>480</v>
      </c>
      <c r="E47" s="352"/>
      <c r="F47" s="190" t="s">
        <v>2231</v>
      </c>
      <c r="G47" s="355">
        <v>4100099215</v>
      </c>
      <c r="H47" s="354"/>
      <c r="I47" s="353" t="s">
        <v>1468</v>
      </c>
      <c r="J47" s="354"/>
      <c r="K47" s="355" t="s">
        <v>25</v>
      </c>
      <c r="L47" s="352"/>
      <c r="M47" s="27" t="s">
        <v>382</v>
      </c>
      <c r="N47" s="24">
        <v>85</v>
      </c>
      <c r="O47" s="83"/>
      <c r="P47" s="109">
        <v>7</v>
      </c>
    </row>
    <row r="48" spans="2:16" ht="15" customHeight="1" x14ac:dyDescent="0.25">
      <c r="B48" s="40"/>
      <c r="C48" s="36"/>
      <c r="D48" s="351" t="s">
        <v>480</v>
      </c>
      <c r="E48" s="352"/>
      <c r="F48" s="190" t="s">
        <v>2231</v>
      </c>
      <c r="G48" s="355">
        <v>4100099215</v>
      </c>
      <c r="H48" s="354"/>
      <c r="I48" s="353" t="s">
        <v>1468</v>
      </c>
      <c r="J48" s="354"/>
      <c r="K48" s="355" t="s">
        <v>25</v>
      </c>
      <c r="L48" s="352"/>
      <c r="M48" s="27" t="s">
        <v>382</v>
      </c>
      <c r="N48" s="24">
        <v>90</v>
      </c>
      <c r="O48" s="83"/>
      <c r="P48" s="109">
        <v>5</v>
      </c>
    </row>
    <row r="49" spans="2:16" ht="15" customHeight="1" x14ac:dyDescent="0.25">
      <c r="B49" s="40"/>
      <c r="C49" s="36"/>
      <c r="D49" s="351" t="s">
        <v>480</v>
      </c>
      <c r="E49" s="352"/>
      <c r="F49" s="190" t="s">
        <v>2231</v>
      </c>
      <c r="G49" s="355">
        <v>4100099215</v>
      </c>
      <c r="H49" s="354"/>
      <c r="I49" s="353" t="s">
        <v>1468</v>
      </c>
      <c r="J49" s="354"/>
      <c r="K49" s="355" t="s">
        <v>25</v>
      </c>
      <c r="L49" s="352"/>
      <c r="M49" s="27" t="s">
        <v>382</v>
      </c>
      <c r="N49" s="24">
        <v>95</v>
      </c>
      <c r="O49" s="83"/>
      <c r="P49" s="109">
        <v>6</v>
      </c>
    </row>
    <row r="50" spans="2:16" ht="15" customHeight="1" x14ac:dyDescent="0.25">
      <c r="B50" s="40"/>
      <c r="C50" s="36"/>
      <c r="D50" s="351" t="s">
        <v>480</v>
      </c>
      <c r="E50" s="352"/>
      <c r="F50" s="190" t="s">
        <v>2231</v>
      </c>
      <c r="G50" s="355">
        <v>4100099215</v>
      </c>
      <c r="H50" s="354"/>
      <c r="I50" s="353" t="s">
        <v>1468</v>
      </c>
      <c r="J50" s="354"/>
      <c r="K50" s="355" t="s">
        <v>25</v>
      </c>
      <c r="L50" s="352"/>
      <c r="M50" s="27" t="s">
        <v>382</v>
      </c>
      <c r="N50" s="24">
        <v>100</v>
      </c>
      <c r="O50" s="83"/>
      <c r="P50" s="109">
        <v>5</v>
      </c>
    </row>
    <row r="51" spans="2:16" ht="15" customHeight="1" x14ac:dyDescent="0.25">
      <c r="B51" s="416"/>
      <c r="C51" s="417"/>
      <c r="D51" s="351" t="s">
        <v>480</v>
      </c>
      <c r="E51" s="352"/>
      <c r="F51" s="190" t="s">
        <v>2231</v>
      </c>
      <c r="G51" s="355">
        <v>4100098483</v>
      </c>
      <c r="H51" s="354"/>
      <c r="I51" s="353" t="s">
        <v>1468</v>
      </c>
      <c r="J51" s="354"/>
      <c r="K51" s="355" t="s">
        <v>25</v>
      </c>
      <c r="L51" s="352"/>
      <c r="M51" s="27" t="s">
        <v>382</v>
      </c>
      <c r="N51" s="24">
        <v>95</v>
      </c>
      <c r="O51" s="83"/>
      <c r="P51" s="109">
        <v>1</v>
      </c>
    </row>
    <row r="52" spans="2:16" ht="15" customHeight="1" x14ac:dyDescent="0.25">
      <c r="B52" s="40"/>
      <c r="C52" s="36"/>
      <c r="D52" s="351" t="s">
        <v>480</v>
      </c>
      <c r="E52" s="352"/>
      <c r="F52" s="190" t="s">
        <v>2231</v>
      </c>
      <c r="G52" s="355">
        <v>4100098484</v>
      </c>
      <c r="H52" s="354"/>
      <c r="I52" s="353" t="s">
        <v>1468</v>
      </c>
      <c r="J52" s="354"/>
      <c r="K52" s="355" t="s">
        <v>25</v>
      </c>
      <c r="L52" s="352"/>
      <c r="M52" s="27" t="s">
        <v>382</v>
      </c>
      <c r="N52" s="24">
        <v>85</v>
      </c>
      <c r="O52" s="83"/>
      <c r="P52" s="109">
        <v>4</v>
      </c>
    </row>
    <row r="53" spans="2:16" ht="15" customHeight="1" x14ac:dyDescent="0.25">
      <c r="B53" s="40"/>
      <c r="C53" s="36"/>
      <c r="D53" s="351" t="s">
        <v>480</v>
      </c>
      <c r="E53" s="352"/>
      <c r="F53" s="190" t="s">
        <v>2231</v>
      </c>
      <c r="G53" s="355">
        <v>4100098484</v>
      </c>
      <c r="H53" s="354"/>
      <c r="I53" s="353" t="s">
        <v>1468</v>
      </c>
      <c r="J53" s="354"/>
      <c r="K53" s="355" t="s">
        <v>25</v>
      </c>
      <c r="L53" s="352"/>
      <c r="M53" s="27" t="s">
        <v>382</v>
      </c>
      <c r="N53" s="24">
        <v>90</v>
      </c>
      <c r="O53" s="83"/>
      <c r="P53" s="109">
        <v>3</v>
      </c>
    </row>
    <row r="54" spans="2:16" ht="15" customHeight="1" x14ac:dyDescent="0.25">
      <c r="B54" s="40"/>
      <c r="C54" s="36"/>
      <c r="D54" s="351" t="s">
        <v>480</v>
      </c>
      <c r="E54" s="352"/>
      <c r="F54" s="190" t="s">
        <v>2231</v>
      </c>
      <c r="G54" s="355">
        <v>4100098484</v>
      </c>
      <c r="H54" s="354"/>
      <c r="I54" s="353" t="s">
        <v>1468</v>
      </c>
      <c r="J54" s="354"/>
      <c r="K54" s="355" t="s">
        <v>25</v>
      </c>
      <c r="L54" s="352"/>
      <c r="M54" s="27" t="s">
        <v>382</v>
      </c>
      <c r="N54" s="24">
        <v>95</v>
      </c>
      <c r="O54" s="83"/>
      <c r="P54" s="109">
        <v>5</v>
      </c>
    </row>
    <row r="55" spans="2:16" ht="15" customHeight="1" x14ac:dyDescent="0.25">
      <c r="B55" s="76"/>
      <c r="C55" s="69"/>
      <c r="D55" s="351" t="s">
        <v>480</v>
      </c>
      <c r="E55" s="352"/>
      <c r="F55" s="190" t="s">
        <v>2231</v>
      </c>
      <c r="G55" s="355">
        <v>4100098484</v>
      </c>
      <c r="H55" s="354"/>
      <c r="I55" s="353" t="s">
        <v>1468</v>
      </c>
      <c r="J55" s="354"/>
      <c r="K55" s="355" t="s">
        <v>25</v>
      </c>
      <c r="L55" s="352"/>
      <c r="M55" s="27" t="s">
        <v>382</v>
      </c>
      <c r="N55" s="24">
        <v>100</v>
      </c>
      <c r="O55" s="84"/>
      <c r="P55" s="109">
        <v>4</v>
      </c>
    </row>
    <row r="56" spans="2:16" ht="15" customHeight="1" x14ac:dyDescent="0.25">
      <c r="B56" s="375">
        <v>7</v>
      </c>
      <c r="C56" s="376"/>
      <c r="D56" s="351" t="s">
        <v>2214</v>
      </c>
      <c r="E56" s="352"/>
      <c r="F56" s="190" t="s">
        <v>2231</v>
      </c>
      <c r="G56" s="355">
        <v>4100098486</v>
      </c>
      <c r="H56" s="354"/>
      <c r="I56" s="353" t="s">
        <v>2229</v>
      </c>
      <c r="J56" s="354"/>
      <c r="K56" s="355" t="s">
        <v>25</v>
      </c>
      <c r="L56" s="352"/>
      <c r="M56" s="27" t="s">
        <v>387</v>
      </c>
      <c r="N56" s="24"/>
      <c r="O56" s="81">
        <v>9.1999999999999993</v>
      </c>
      <c r="P56" s="109">
        <v>17</v>
      </c>
    </row>
    <row r="57" spans="2:16" ht="15" customHeight="1" x14ac:dyDescent="0.25">
      <c r="B57" s="375">
        <v>8</v>
      </c>
      <c r="C57" s="376"/>
      <c r="D57" s="351" t="s">
        <v>2214</v>
      </c>
      <c r="E57" s="352"/>
      <c r="F57" s="190" t="s">
        <v>2231</v>
      </c>
      <c r="G57" s="355">
        <v>4100098486</v>
      </c>
      <c r="H57" s="354"/>
      <c r="I57" s="353" t="s">
        <v>2229</v>
      </c>
      <c r="J57" s="354"/>
      <c r="K57" s="355" t="s">
        <v>25</v>
      </c>
      <c r="L57" s="352"/>
      <c r="M57" s="27" t="s">
        <v>387</v>
      </c>
      <c r="N57" s="24"/>
      <c r="O57" s="81">
        <v>9.1999999999999993</v>
      </c>
      <c r="P57" s="109">
        <v>17</v>
      </c>
    </row>
    <row r="58" spans="2:16" ht="15" customHeight="1" x14ac:dyDescent="0.25">
      <c r="B58" s="375">
        <v>9</v>
      </c>
      <c r="C58" s="376"/>
      <c r="D58" s="351" t="s">
        <v>2214</v>
      </c>
      <c r="E58" s="352"/>
      <c r="F58" s="190" t="s">
        <v>2231</v>
      </c>
      <c r="G58" s="355">
        <v>4100098486</v>
      </c>
      <c r="H58" s="354"/>
      <c r="I58" s="353" t="s">
        <v>2229</v>
      </c>
      <c r="J58" s="354"/>
      <c r="K58" s="355" t="s">
        <v>25</v>
      </c>
      <c r="L58" s="352"/>
      <c r="M58" s="27" t="s">
        <v>387</v>
      </c>
      <c r="N58" s="24"/>
      <c r="O58" s="81">
        <v>9.1999999999999993</v>
      </c>
      <c r="P58" s="109">
        <v>17</v>
      </c>
    </row>
    <row r="59" spans="2:16" ht="15" customHeight="1" x14ac:dyDescent="0.25">
      <c r="B59" s="375">
        <v>10</v>
      </c>
      <c r="C59" s="376"/>
      <c r="D59" s="351" t="s">
        <v>2214</v>
      </c>
      <c r="E59" s="352"/>
      <c r="F59" s="190" t="s">
        <v>2231</v>
      </c>
      <c r="G59" s="355">
        <v>4100098486</v>
      </c>
      <c r="H59" s="354"/>
      <c r="I59" s="353" t="s">
        <v>2229</v>
      </c>
      <c r="J59" s="354"/>
      <c r="K59" s="355" t="s">
        <v>25</v>
      </c>
      <c r="L59" s="352"/>
      <c r="M59" s="27" t="s">
        <v>387</v>
      </c>
      <c r="N59" s="24"/>
      <c r="O59" s="81">
        <v>9.1999999999999993</v>
      </c>
      <c r="P59" s="109">
        <v>17</v>
      </c>
    </row>
    <row r="60" spans="2:16" ht="15" x14ac:dyDescent="0.25">
      <c r="B60" s="365"/>
      <c r="C60" s="366"/>
      <c r="D60" s="367"/>
      <c r="E60" s="368"/>
      <c r="F60" s="122"/>
      <c r="G60" s="369"/>
      <c r="H60" s="370"/>
      <c r="I60" s="391"/>
      <c r="J60" s="370"/>
      <c r="K60" s="369"/>
      <c r="L60" s="368"/>
      <c r="M60" s="7"/>
      <c r="N60" s="11"/>
      <c r="O60" s="84"/>
      <c r="P60" s="60"/>
    </row>
    <row r="61" spans="2:16" ht="15" x14ac:dyDescent="0.25">
      <c r="B61" s="20"/>
      <c r="C61" s="45"/>
      <c r="D61" s="168"/>
      <c r="E61" s="41"/>
      <c r="F61" s="41"/>
      <c r="G61" s="41"/>
      <c r="H61" s="41"/>
      <c r="I61" s="41"/>
      <c r="K61" s="20"/>
      <c r="L61" s="45"/>
      <c r="M61" s="1"/>
      <c r="N61" s="1"/>
      <c r="O61" s="169">
        <f>SUM(O18:O59)</f>
        <v>98.860000000000014</v>
      </c>
    </row>
    <row r="62" spans="2:16" ht="15.75" x14ac:dyDescent="0.25">
      <c r="B62" s="356" t="s">
        <v>29</v>
      </c>
      <c r="C62" s="357"/>
      <c r="D62" s="357"/>
      <c r="E62" s="357"/>
      <c r="F62" s="357"/>
      <c r="G62" s="357"/>
      <c r="H62" s="357"/>
      <c r="I62" s="357"/>
      <c r="J62" s="357"/>
      <c r="K62" s="357"/>
      <c r="L62" s="357"/>
      <c r="M62" s="357"/>
      <c r="N62" s="79"/>
      <c r="O62" s="75"/>
      <c r="P62" s="73">
        <f>SUM(P18:P60)</f>
        <v>337</v>
      </c>
    </row>
    <row r="63" spans="2:16" ht="15" x14ac:dyDescent="0.25">
      <c r="B63" s="20"/>
      <c r="C63" s="45"/>
      <c r="D63" s="20"/>
      <c r="E63" s="45"/>
      <c r="F63" s="45"/>
      <c r="G63" s="20"/>
      <c r="I63" s="3"/>
      <c r="K63" s="20"/>
      <c r="L63" s="45"/>
      <c r="M63" s="1"/>
      <c r="N63" s="1"/>
      <c r="O63" s="86"/>
    </row>
    <row r="64" spans="2:16" ht="15" customHeight="1" x14ac:dyDescent="0.25">
      <c r="B64" s="1"/>
      <c r="C64" s="1"/>
      <c r="D64" s="1" t="s">
        <v>49</v>
      </c>
      <c r="E64" s="23"/>
      <c r="F64" s="1" t="s">
        <v>2232</v>
      </c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 t="s">
        <v>2233</v>
      </c>
      <c r="E65" s="23"/>
      <c r="F65" s="23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 t="s">
        <v>937</v>
      </c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 t="s">
        <v>936</v>
      </c>
      <c r="E67" s="23"/>
      <c r="F67" s="23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 t="s">
        <v>1324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344" ht="8.25" customHeight="1" x14ac:dyDescent="0.2"/>
    <row r="346" ht="8.25" customHeight="1" x14ac:dyDescent="0.2"/>
    <row r="348" ht="9" customHeight="1" x14ac:dyDescent="0.2"/>
    <row r="350" ht="7.5" customHeight="1" x14ac:dyDescent="0.2"/>
    <row r="352" ht="6.75" customHeight="1" x14ac:dyDescent="0.2"/>
    <row r="354" ht="7.5" customHeight="1" x14ac:dyDescent="0.2"/>
    <row r="356" ht="9" customHeight="1" x14ac:dyDescent="0.2"/>
    <row r="358" ht="7.5" customHeight="1" x14ac:dyDescent="0.2"/>
    <row r="360" ht="8.25" customHeight="1" x14ac:dyDescent="0.2"/>
  </sheetData>
  <mergeCells count="202">
    <mergeCell ref="D54:E54"/>
    <mergeCell ref="G54:H54"/>
    <mergeCell ref="I54:J54"/>
    <mergeCell ref="K54:L54"/>
    <mergeCell ref="D55:E55"/>
    <mergeCell ref="G55:H55"/>
    <mergeCell ref="I55:J55"/>
    <mergeCell ref="I50:J50"/>
    <mergeCell ref="K50:L50"/>
    <mergeCell ref="D52:E52"/>
    <mergeCell ref="G52:H52"/>
    <mergeCell ref="I52:J52"/>
    <mergeCell ref="K52:L52"/>
    <mergeCell ref="D53:E53"/>
    <mergeCell ref="G53:H53"/>
    <mergeCell ref="I53:J53"/>
    <mergeCell ref="K53:L53"/>
    <mergeCell ref="D50:E50"/>
    <mergeCell ref="G50:H50"/>
    <mergeCell ref="K55:L55"/>
    <mergeCell ref="B62:M62"/>
    <mergeCell ref="B59:C59"/>
    <mergeCell ref="D59:E59"/>
    <mergeCell ref="G59:H59"/>
    <mergeCell ref="I59:J59"/>
    <mergeCell ref="K59:L59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8:C58"/>
    <mergeCell ref="D58:E58"/>
    <mergeCell ref="G58:H58"/>
    <mergeCell ref="I58:J58"/>
    <mergeCell ref="K58:L58"/>
    <mergeCell ref="G43:H43"/>
    <mergeCell ref="I43:J43"/>
    <mergeCell ref="K43:L43"/>
    <mergeCell ref="K39:L39"/>
    <mergeCell ref="D40:E40"/>
    <mergeCell ref="G40:H40"/>
    <mergeCell ref="I40:J40"/>
    <mergeCell ref="K40:L40"/>
    <mergeCell ref="D32:E32"/>
    <mergeCell ref="G32:H32"/>
    <mergeCell ref="I32:J32"/>
    <mergeCell ref="K32:L32"/>
    <mergeCell ref="D33:E33"/>
    <mergeCell ref="G33:H33"/>
    <mergeCell ref="I33:J33"/>
    <mergeCell ref="K33:L33"/>
    <mergeCell ref="D34:E34"/>
    <mergeCell ref="G34:H34"/>
    <mergeCell ref="I34:J34"/>
    <mergeCell ref="K34:L34"/>
    <mergeCell ref="D44:E44"/>
    <mergeCell ref="G44:H44"/>
    <mergeCell ref="K36:L36"/>
    <mergeCell ref="D37:E37"/>
    <mergeCell ref="G37:H37"/>
    <mergeCell ref="I37:J37"/>
    <mergeCell ref="K37:L37"/>
    <mergeCell ref="B60:C60"/>
    <mergeCell ref="D60:E60"/>
    <mergeCell ref="G60:H60"/>
    <mergeCell ref="I60:J60"/>
    <mergeCell ref="K60:L60"/>
    <mergeCell ref="I44:J44"/>
    <mergeCell ref="K44:L44"/>
    <mergeCell ref="D45:E45"/>
    <mergeCell ref="G45:H45"/>
    <mergeCell ref="I45:J45"/>
    <mergeCell ref="K45:L45"/>
    <mergeCell ref="D46:E46"/>
    <mergeCell ref="G46:H46"/>
    <mergeCell ref="I46:J46"/>
    <mergeCell ref="K46:L46"/>
    <mergeCell ref="D47:E47"/>
    <mergeCell ref="G47:H47"/>
    <mergeCell ref="I47:J47"/>
    <mergeCell ref="K47:L47"/>
    <mergeCell ref="B51:C51"/>
    <mergeCell ref="D51:E51"/>
    <mergeCell ref="G51:H51"/>
    <mergeCell ref="I51:J51"/>
    <mergeCell ref="K51:L51"/>
    <mergeCell ref="D41:E41"/>
    <mergeCell ref="G41:H41"/>
    <mergeCell ref="I41:J41"/>
    <mergeCell ref="K41:L41"/>
    <mergeCell ref="D42:E42"/>
    <mergeCell ref="G42:H42"/>
    <mergeCell ref="I42:J42"/>
    <mergeCell ref="K42:L42"/>
    <mergeCell ref="D43:E43"/>
    <mergeCell ref="D48:E48"/>
    <mergeCell ref="G48:H48"/>
    <mergeCell ref="I48:J48"/>
    <mergeCell ref="K48:L48"/>
    <mergeCell ref="D49:E49"/>
    <mergeCell ref="G49:H49"/>
    <mergeCell ref="I49:J49"/>
    <mergeCell ref="K49:L49"/>
    <mergeCell ref="B30:C30"/>
    <mergeCell ref="D30:E30"/>
    <mergeCell ref="G30:H30"/>
    <mergeCell ref="I30:J30"/>
    <mergeCell ref="K30:L30"/>
    <mergeCell ref="D38:E38"/>
    <mergeCell ref="G38:H38"/>
    <mergeCell ref="I38:J38"/>
    <mergeCell ref="K38:L38"/>
    <mergeCell ref="D35:E35"/>
    <mergeCell ref="G35:H35"/>
    <mergeCell ref="I35:J35"/>
    <mergeCell ref="K35:L35"/>
    <mergeCell ref="D36:E36"/>
    <mergeCell ref="G36:H36"/>
    <mergeCell ref="B39:C39"/>
    <mergeCell ref="D39:E39"/>
    <mergeCell ref="G39:H39"/>
    <mergeCell ref="I39:J39"/>
    <mergeCell ref="B31:C31"/>
    <mergeCell ref="D31:E31"/>
    <mergeCell ref="G31:H31"/>
    <mergeCell ref="I31:J31"/>
    <mergeCell ref="K31:L31"/>
    <mergeCell ref="I36:J36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G19:H19"/>
    <mergeCell ref="I19:J19"/>
    <mergeCell ref="K19:L19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19:C19"/>
    <mergeCell ref="D19:E19"/>
  </mergeCells>
  <hyperlinks>
    <hyperlink ref="N4" r:id="rId1" xr:uid="{00000000-0004-0000-9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 codeName="Hoja292"/>
  <dimension ref="A1:P327"/>
  <sheetViews>
    <sheetView workbookViewId="0">
      <selection activeCell="F12" sqref="F12:G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2223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230156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/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2091</v>
      </c>
      <c r="E18" s="368"/>
      <c r="F18" s="124" t="s">
        <v>2228</v>
      </c>
      <c r="G18" s="369">
        <v>4100098494</v>
      </c>
      <c r="H18" s="370"/>
      <c r="I18" s="391" t="s">
        <v>2093</v>
      </c>
      <c r="J18" s="370"/>
      <c r="K18" s="369" t="s">
        <v>1009</v>
      </c>
      <c r="L18" s="368"/>
      <c r="M18" s="7" t="s">
        <v>387</v>
      </c>
      <c r="N18" s="11"/>
      <c r="O18" s="82">
        <v>11.32</v>
      </c>
      <c r="P18" s="60">
        <v>15</v>
      </c>
    </row>
    <row r="19" spans="1:16" ht="15" x14ac:dyDescent="0.25">
      <c r="A19" s="1"/>
      <c r="B19" s="76"/>
      <c r="C19" s="69"/>
      <c r="D19" s="367" t="s">
        <v>2214</v>
      </c>
      <c r="E19" s="368"/>
      <c r="F19" s="124" t="s">
        <v>2228</v>
      </c>
      <c r="G19" s="369">
        <v>4100098498</v>
      </c>
      <c r="H19" s="370"/>
      <c r="I19" s="391" t="s">
        <v>2229</v>
      </c>
      <c r="J19" s="370"/>
      <c r="K19" s="369" t="s">
        <v>1009</v>
      </c>
      <c r="L19" s="368"/>
      <c r="M19" s="7" t="s">
        <v>387</v>
      </c>
      <c r="N19" s="11"/>
      <c r="O19" s="84"/>
      <c r="P19" s="60">
        <v>8</v>
      </c>
    </row>
    <row r="20" spans="1:16" ht="15" x14ac:dyDescent="0.25">
      <c r="A20" s="1"/>
      <c r="B20" s="416">
        <v>2</v>
      </c>
      <c r="C20" s="417"/>
      <c r="D20" s="367" t="s">
        <v>2214</v>
      </c>
      <c r="E20" s="368"/>
      <c r="F20" s="124" t="s">
        <v>2228</v>
      </c>
      <c r="G20" s="369">
        <v>4100098498</v>
      </c>
      <c r="H20" s="370"/>
      <c r="I20" s="391" t="s">
        <v>2229</v>
      </c>
      <c r="J20" s="370"/>
      <c r="K20" s="369" t="s">
        <v>1009</v>
      </c>
      <c r="L20" s="368"/>
      <c r="M20" s="7" t="s">
        <v>387</v>
      </c>
      <c r="N20" s="11"/>
      <c r="O20" s="83">
        <v>10.58</v>
      </c>
      <c r="P20" s="60">
        <v>20</v>
      </c>
    </row>
    <row r="21" spans="1:16" ht="15" x14ac:dyDescent="0.25">
      <c r="A21" s="1"/>
      <c r="B21" s="378">
        <v>3</v>
      </c>
      <c r="C21" s="379"/>
      <c r="D21" s="367" t="s">
        <v>480</v>
      </c>
      <c r="E21" s="368"/>
      <c r="F21" s="124" t="s">
        <v>2228</v>
      </c>
      <c r="G21" s="369">
        <v>4100098496</v>
      </c>
      <c r="H21" s="370"/>
      <c r="I21" s="391" t="s">
        <v>631</v>
      </c>
      <c r="J21" s="370"/>
      <c r="K21" s="369" t="s">
        <v>1009</v>
      </c>
      <c r="L21" s="368"/>
      <c r="M21" s="7" t="s">
        <v>387</v>
      </c>
      <c r="N21" s="11">
        <v>85</v>
      </c>
      <c r="O21" s="82">
        <v>4.38</v>
      </c>
      <c r="P21" s="60">
        <v>4</v>
      </c>
    </row>
    <row r="22" spans="1:16" ht="15" x14ac:dyDescent="0.25">
      <c r="A22" s="1"/>
      <c r="B22" s="40"/>
      <c r="C22" s="36"/>
      <c r="D22" s="367" t="s">
        <v>480</v>
      </c>
      <c r="E22" s="368"/>
      <c r="F22" s="124" t="s">
        <v>2228</v>
      </c>
      <c r="G22" s="369">
        <v>4100098496</v>
      </c>
      <c r="H22" s="370"/>
      <c r="I22" s="391" t="s">
        <v>631</v>
      </c>
      <c r="J22" s="370"/>
      <c r="K22" s="369" t="s">
        <v>1009</v>
      </c>
      <c r="L22" s="368"/>
      <c r="M22" s="7" t="s">
        <v>387</v>
      </c>
      <c r="N22" s="11">
        <v>90</v>
      </c>
      <c r="O22" s="83"/>
      <c r="P22" s="60">
        <v>7</v>
      </c>
    </row>
    <row r="23" spans="1:16" ht="15" x14ac:dyDescent="0.25">
      <c r="A23" s="1"/>
      <c r="B23" s="40"/>
      <c r="C23" s="36"/>
      <c r="D23" s="367" t="s">
        <v>480</v>
      </c>
      <c r="E23" s="368"/>
      <c r="F23" s="124" t="s">
        <v>2228</v>
      </c>
      <c r="G23" s="369">
        <v>4100098496</v>
      </c>
      <c r="H23" s="370"/>
      <c r="I23" s="391" t="s">
        <v>631</v>
      </c>
      <c r="J23" s="370"/>
      <c r="K23" s="369" t="s">
        <v>1009</v>
      </c>
      <c r="L23" s="368"/>
      <c r="M23" s="7" t="s">
        <v>387</v>
      </c>
      <c r="N23" s="11">
        <v>95</v>
      </c>
      <c r="O23" s="83"/>
      <c r="P23" s="60">
        <v>6</v>
      </c>
    </row>
    <row r="24" spans="1:16" ht="15" x14ac:dyDescent="0.25">
      <c r="A24" s="1"/>
      <c r="B24" s="40"/>
      <c r="C24" s="36"/>
      <c r="D24" s="367" t="s">
        <v>480</v>
      </c>
      <c r="E24" s="368"/>
      <c r="F24" s="124" t="s">
        <v>2228</v>
      </c>
      <c r="G24" s="369">
        <v>4100098496</v>
      </c>
      <c r="H24" s="370"/>
      <c r="I24" s="391" t="s">
        <v>631</v>
      </c>
      <c r="J24" s="370"/>
      <c r="K24" s="369" t="s">
        <v>1009</v>
      </c>
      <c r="L24" s="368"/>
      <c r="M24" s="7" t="s">
        <v>387</v>
      </c>
      <c r="N24" s="11">
        <v>100</v>
      </c>
      <c r="O24" s="83"/>
      <c r="P24" s="60">
        <v>3</v>
      </c>
    </row>
    <row r="25" spans="1:16" ht="15" x14ac:dyDescent="0.25">
      <c r="A25" s="1"/>
      <c r="B25" s="40"/>
      <c r="C25" s="36"/>
      <c r="D25" s="367" t="s">
        <v>480</v>
      </c>
      <c r="E25" s="368"/>
      <c r="F25" s="124" t="s">
        <v>2228</v>
      </c>
      <c r="G25" s="369">
        <v>4100098497</v>
      </c>
      <c r="H25" s="370"/>
      <c r="I25" s="391" t="s">
        <v>631</v>
      </c>
      <c r="J25" s="370"/>
      <c r="K25" s="369" t="s">
        <v>1009</v>
      </c>
      <c r="L25" s="368"/>
      <c r="M25" s="7" t="s">
        <v>387</v>
      </c>
      <c r="N25" s="11">
        <v>95</v>
      </c>
      <c r="O25" s="83"/>
      <c r="P25" s="60">
        <v>1</v>
      </c>
    </row>
    <row r="26" spans="1:16" ht="15" x14ac:dyDescent="0.25">
      <c r="A26" s="1"/>
      <c r="B26" s="40"/>
      <c r="C26" s="36"/>
      <c r="D26" s="367" t="s">
        <v>480</v>
      </c>
      <c r="E26" s="368"/>
      <c r="F26" s="124" t="s">
        <v>2228</v>
      </c>
      <c r="G26" s="369">
        <v>4100098497</v>
      </c>
      <c r="H26" s="370"/>
      <c r="I26" s="391" t="s">
        <v>631</v>
      </c>
      <c r="J26" s="370"/>
      <c r="K26" s="369" t="s">
        <v>1009</v>
      </c>
      <c r="L26" s="368"/>
      <c r="M26" s="7" t="s">
        <v>387</v>
      </c>
      <c r="N26" s="11">
        <v>100</v>
      </c>
      <c r="O26" s="83"/>
      <c r="P26" s="60">
        <v>1</v>
      </c>
    </row>
    <row r="27" spans="1:16" ht="15" x14ac:dyDescent="0.25">
      <c r="A27" s="1"/>
      <c r="B27" s="40"/>
      <c r="C27" s="36"/>
      <c r="D27" s="367" t="s">
        <v>1377</v>
      </c>
      <c r="E27" s="368"/>
      <c r="F27" s="124" t="s">
        <v>2228</v>
      </c>
      <c r="G27" s="369">
        <v>4100098495</v>
      </c>
      <c r="H27" s="370"/>
      <c r="I27" s="391" t="s">
        <v>1467</v>
      </c>
      <c r="J27" s="370"/>
      <c r="K27" s="369" t="s">
        <v>1009</v>
      </c>
      <c r="L27" s="368"/>
      <c r="M27" s="7" t="s">
        <v>387</v>
      </c>
      <c r="N27" s="11">
        <v>80</v>
      </c>
      <c r="O27" s="83"/>
      <c r="P27" s="60">
        <v>1</v>
      </c>
    </row>
    <row r="28" spans="1:16" ht="15" x14ac:dyDescent="0.25">
      <c r="A28" s="1"/>
      <c r="B28" s="40"/>
      <c r="C28" s="36"/>
      <c r="D28" s="367" t="s">
        <v>1377</v>
      </c>
      <c r="E28" s="368"/>
      <c r="F28" s="124" t="s">
        <v>2228</v>
      </c>
      <c r="G28" s="369">
        <v>4100098495</v>
      </c>
      <c r="H28" s="370"/>
      <c r="I28" s="391" t="s">
        <v>1467</v>
      </c>
      <c r="J28" s="370"/>
      <c r="K28" s="369" t="s">
        <v>1009</v>
      </c>
      <c r="L28" s="368"/>
      <c r="M28" s="7" t="s">
        <v>387</v>
      </c>
      <c r="N28" s="11">
        <v>85</v>
      </c>
      <c r="O28" s="83"/>
      <c r="P28" s="60">
        <v>1</v>
      </c>
    </row>
    <row r="29" spans="1:16" ht="15" x14ac:dyDescent="0.25">
      <c r="A29" s="1"/>
      <c r="B29" s="76"/>
      <c r="C29" s="69"/>
      <c r="D29" s="367" t="s">
        <v>1377</v>
      </c>
      <c r="E29" s="368"/>
      <c r="F29" s="124" t="s">
        <v>2228</v>
      </c>
      <c r="G29" s="369">
        <v>4100098495</v>
      </c>
      <c r="H29" s="370"/>
      <c r="I29" s="391" t="s">
        <v>1467</v>
      </c>
      <c r="J29" s="370"/>
      <c r="K29" s="369" t="s">
        <v>1009</v>
      </c>
      <c r="L29" s="368"/>
      <c r="M29" s="7" t="s">
        <v>387</v>
      </c>
      <c r="N29" s="11">
        <v>90</v>
      </c>
      <c r="O29" s="84"/>
      <c r="P29" s="60">
        <v>1</v>
      </c>
    </row>
    <row r="30" spans="1:16" ht="15" x14ac:dyDescent="0.25">
      <c r="A30" s="1"/>
      <c r="B30" s="76"/>
      <c r="C30" s="65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62"/>
      <c r="P30" s="60"/>
    </row>
    <row r="31" spans="1:16" ht="15" x14ac:dyDescent="0.25">
      <c r="A31" s="1"/>
      <c r="B31" s="76"/>
      <c r="C31" s="65"/>
      <c r="D31" s="392"/>
      <c r="E31" s="393"/>
      <c r="F31" s="393"/>
      <c r="G31" s="393"/>
      <c r="H31" s="393"/>
      <c r="I31" s="393"/>
      <c r="J31" s="62"/>
      <c r="K31" s="50"/>
      <c r="L31" s="61"/>
      <c r="M31" s="8"/>
      <c r="N31" s="8"/>
      <c r="O31" s="139">
        <f>SUM(O18:O29)</f>
        <v>26.279999999999998</v>
      </c>
      <c r="P31" s="60"/>
    </row>
    <row r="32" spans="1:16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79"/>
      <c r="O32" s="75"/>
      <c r="P32" s="73">
        <f>SUM(P18:P30)</f>
        <v>68</v>
      </c>
    </row>
    <row r="33" spans="1:15" ht="15" x14ac:dyDescent="0.25">
      <c r="A33" s="1"/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1:15" ht="3.75" customHeight="1" x14ac:dyDescent="0.25">
      <c r="A34" s="1"/>
      <c r="B34" s="1"/>
      <c r="C34" s="1"/>
      <c r="D34" s="17"/>
      <c r="E34" s="20"/>
      <c r="F34" s="20"/>
      <c r="G34" s="20"/>
      <c r="H34" s="3"/>
      <c r="I34" s="3"/>
      <c r="J34" s="1"/>
      <c r="K34" s="1"/>
      <c r="L34" s="1"/>
      <c r="M34" s="1"/>
      <c r="N34" s="1"/>
      <c r="O34" s="1"/>
    </row>
    <row r="35" spans="1:15" ht="15" customHeight="1" x14ac:dyDescent="0.25">
      <c r="A35" s="1"/>
      <c r="B35" s="1"/>
      <c r="C35" s="1"/>
      <c r="D35" s="1" t="s">
        <v>49</v>
      </c>
      <c r="E35" s="23"/>
      <c r="F35" s="1" t="s">
        <v>2230</v>
      </c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967</v>
      </c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2066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63">
    <mergeCell ref="K29:L29"/>
    <mergeCell ref="D27:E27"/>
    <mergeCell ref="G27:H27"/>
    <mergeCell ref="I27:J27"/>
    <mergeCell ref="K27:L27"/>
    <mergeCell ref="D28:E28"/>
    <mergeCell ref="G28:H28"/>
    <mergeCell ref="K24:L24"/>
    <mergeCell ref="I28:J28"/>
    <mergeCell ref="K28:L28"/>
    <mergeCell ref="D25:E25"/>
    <mergeCell ref="G25:H25"/>
    <mergeCell ref="I25:J25"/>
    <mergeCell ref="K25:L25"/>
    <mergeCell ref="D26:E26"/>
    <mergeCell ref="G26:H26"/>
    <mergeCell ref="I26:J26"/>
    <mergeCell ref="K26:L26"/>
    <mergeCell ref="B32:M32"/>
    <mergeCell ref="D19:E19"/>
    <mergeCell ref="G19:H19"/>
    <mergeCell ref="I19:J19"/>
    <mergeCell ref="K19:L19"/>
    <mergeCell ref="D22:E22"/>
    <mergeCell ref="G22:H22"/>
    <mergeCell ref="I22:J22"/>
    <mergeCell ref="K22:L22"/>
    <mergeCell ref="D23:E23"/>
    <mergeCell ref="G23:H23"/>
    <mergeCell ref="I23:J23"/>
    <mergeCell ref="K23:L23"/>
    <mergeCell ref="D24:E24"/>
    <mergeCell ref="G24:H24"/>
    <mergeCell ref="I24:J24"/>
    <mergeCell ref="D31:I31"/>
    <mergeCell ref="B20:C20"/>
    <mergeCell ref="D20:E20"/>
    <mergeCell ref="G20:H20"/>
    <mergeCell ref="I20:J20"/>
    <mergeCell ref="B21:C21"/>
    <mergeCell ref="D21:E21"/>
    <mergeCell ref="G21:H21"/>
    <mergeCell ref="I21:J21"/>
    <mergeCell ref="D29:E29"/>
    <mergeCell ref="G29:H29"/>
    <mergeCell ref="I29:J29"/>
    <mergeCell ref="K21:L21"/>
    <mergeCell ref="B17:C17"/>
    <mergeCell ref="B18:C18"/>
    <mergeCell ref="D18:E18"/>
    <mergeCell ref="G18:H18"/>
    <mergeCell ref="I18:J18"/>
    <mergeCell ref="K18:L18"/>
    <mergeCell ref="K20:L20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91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 codeName="Hoja293"/>
  <dimension ref="A1:P315"/>
  <sheetViews>
    <sheetView workbookViewId="0">
      <selection activeCell="F12" sqref="F12:G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7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3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2223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230155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x14ac:dyDescent="0.25">
      <c r="A18" s="1"/>
      <c r="B18" s="378">
        <v>1</v>
      </c>
      <c r="C18" s="379"/>
      <c r="D18" s="367" t="s">
        <v>1377</v>
      </c>
      <c r="E18" s="368"/>
      <c r="F18" s="124" t="s">
        <v>2226</v>
      </c>
      <c r="G18" s="369">
        <v>4100098471</v>
      </c>
      <c r="H18" s="370"/>
      <c r="I18" s="391" t="s">
        <v>1467</v>
      </c>
      <c r="J18" s="370"/>
      <c r="K18" s="369" t="s">
        <v>76</v>
      </c>
      <c r="L18" s="368"/>
      <c r="M18" s="7" t="s">
        <v>387</v>
      </c>
      <c r="N18" s="11">
        <v>75</v>
      </c>
      <c r="O18" s="82">
        <v>3.88</v>
      </c>
      <c r="P18" s="60">
        <v>20</v>
      </c>
    </row>
    <row r="19" spans="1:16" ht="15" x14ac:dyDescent="0.25">
      <c r="A19" s="1"/>
      <c r="B19" s="365"/>
      <c r="C19" s="366"/>
      <c r="D19" s="367" t="s">
        <v>1377</v>
      </c>
      <c r="E19" s="368"/>
      <c r="F19" s="124" t="s">
        <v>2226</v>
      </c>
      <c r="G19" s="369">
        <v>4100098471</v>
      </c>
      <c r="H19" s="370"/>
      <c r="I19" s="391" t="s">
        <v>1467</v>
      </c>
      <c r="J19" s="370"/>
      <c r="K19" s="369" t="s">
        <v>76</v>
      </c>
      <c r="L19" s="368"/>
      <c r="M19" s="7" t="s">
        <v>387</v>
      </c>
      <c r="N19" s="11">
        <v>80</v>
      </c>
      <c r="O19" s="84"/>
      <c r="P19" s="60">
        <v>20</v>
      </c>
    </row>
    <row r="20" spans="1:16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SUM(O18:O20)</f>
        <v>3.88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40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23"/>
      <c r="F25" s="1" t="s">
        <v>2227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1636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1635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27"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2:M22"/>
    <mergeCell ref="B20:C20"/>
    <mergeCell ref="D20:E20"/>
    <mergeCell ref="G20:H20"/>
    <mergeCell ref="I20:J20"/>
    <mergeCell ref="K20:L20"/>
    <mergeCell ref="D21:I21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 codeName="Hoja294"/>
  <dimension ref="A1:P320"/>
  <sheetViews>
    <sheetView workbookViewId="0">
      <selection activeCell="F12" sqref="F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3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2223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230154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8">
        <v>1</v>
      </c>
      <c r="C18" s="379"/>
      <c r="D18" s="367" t="s">
        <v>1377</v>
      </c>
      <c r="E18" s="368"/>
      <c r="F18" s="190" t="s">
        <v>2224</v>
      </c>
      <c r="G18" s="369">
        <v>4100098470</v>
      </c>
      <c r="H18" s="370"/>
      <c r="I18" s="391" t="s">
        <v>1467</v>
      </c>
      <c r="J18" s="370"/>
      <c r="K18" s="369" t="s">
        <v>73</v>
      </c>
      <c r="L18" s="368"/>
      <c r="M18" s="7" t="s">
        <v>415</v>
      </c>
      <c r="N18" s="11">
        <v>75</v>
      </c>
      <c r="O18" s="82">
        <v>4.0599999999999996</v>
      </c>
      <c r="P18" s="60">
        <v>25</v>
      </c>
    </row>
    <row r="19" spans="1:16" ht="15" customHeight="1" x14ac:dyDescent="0.25">
      <c r="B19" s="365"/>
      <c r="C19" s="366"/>
      <c r="D19" s="367" t="s">
        <v>1377</v>
      </c>
      <c r="E19" s="368"/>
      <c r="F19" s="190" t="s">
        <v>2224</v>
      </c>
      <c r="G19" s="369">
        <v>4100098470</v>
      </c>
      <c r="H19" s="370"/>
      <c r="I19" s="391" t="s">
        <v>1467</v>
      </c>
      <c r="J19" s="370"/>
      <c r="K19" s="369" t="s">
        <v>73</v>
      </c>
      <c r="L19" s="368"/>
      <c r="M19" s="7" t="s">
        <v>415</v>
      </c>
      <c r="N19" s="11">
        <v>80</v>
      </c>
      <c r="O19" s="84"/>
      <c r="P19" s="60">
        <v>15</v>
      </c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SUM(O18:O19)</f>
        <v>4.0599999999999996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40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23"/>
      <c r="F24" s="1" t="s">
        <v>2225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1636</v>
      </c>
      <c r="E25" s="3"/>
      <c r="F25" s="20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2138</v>
      </c>
      <c r="E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F61" s="1"/>
    </row>
    <row r="62" spans="1:15" ht="15" x14ac:dyDescent="0.25">
      <c r="F62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20">
    <mergeCell ref="B18:C18"/>
    <mergeCell ref="D18:E18"/>
    <mergeCell ref="G18:H18"/>
    <mergeCell ref="I18:J18"/>
    <mergeCell ref="K18:L18"/>
    <mergeCell ref="G24:H24"/>
    <mergeCell ref="B19:C19"/>
    <mergeCell ref="D19:E19"/>
    <mergeCell ref="G19:H19"/>
    <mergeCell ref="I19:J19"/>
    <mergeCell ref="B21:M21"/>
    <mergeCell ref="K19:L19"/>
    <mergeCell ref="D20:I20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 codeName="Hoja295"/>
  <dimension ref="B1:P369"/>
  <sheetViews>
    <sheetView topLeftCell="A5" workbookViewId="0">
      <selection activeCell="D78" sqref="D7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2212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230143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SUM(O18:O34)+9.44</f>
        <v>175.95999999999995</v>
      </c>
      <c r="P17" s="60"/>
    </row>
    <row r="18" spans="2:16" ht="15" customHeight="1" x14ac:dyDescent="0.25">
      <c r="B18" s="378">
        <v>1</v>
      </c>
      <c r="C18" s="379"/>
      <c r="D18" s="351" t="s">
        <v>1461</v>
      </c>
      <c r="E18" s="352"/>
      <c r="F18" s="190" t="s">
        <v>2216</v>
      </c>
      <c r="G18" s="355">
        <v>4100098507</v>
      </c>
      <c r="H18" s="354"/>
      <c r="I18" s="353" t="s">
        <v>1462</v>
      </c>
      <c r="J18" s="354"/>
      <c r="K18" s="355" t="s">
        <v>53</v>
      </c>
      <c r="L18" s="352"/>
      <c r="M18" s="27" t="s">
        <v>415</v>
      </c>
      <c r="N18" s="24"/>
      <c r="O18" s="82">
        <v>10.58</v>
      </c>
      <c r="P18" s="109">
        <v>14</v>
      </c>
    </row>
    <row r="19" spans="2:16" ht="15" customHeight="1" x14ac:dyDescent="0.25">
      <c r="B19" s="378">
        <v>2</v>
      </c>
      <c r="C19" s="379"/>
      <c r="D19" s="351" t="s">
        <v>1461</v>
      </c>
      <c r="E19" s="352"/>
      <c r="F19" s="190" t="s">
        <v>2216</v>
      </c>
      <c r="G19" s="355">
        <v>4100098507</v>
      </c>
      <c r="H19" s="354"/>
      <c r="I19" s="353" t="s">
        <v>1462</v>
      </c>
      <c r="J19" s="354"/>
      <c r="K19" s="355" t="s">
        <v>53</v>
      </c>
      <c r="L19" s="352"/>
      <c r="M19" s="27" t="s">
        <v>415</v>
      </c>
      <c r="N19" s="24"/>
      <c r="O19" s="82">
        <v>10.58</v>
      </c>
      <c r="P19" s="109">
        <v>14</v>
      </c>
    </row>
    <row r="20" spans="2:16" ht="15" customHeight="1" x14ac:dyDescent="0.25">
      <c r="B20" s="378">
        <v>3</v>
      </c>
      <c r="C20" s="379"/>
      <c r="D20" s="351" t="s">
        <v>1461</v>
      </c>
      <c r="E20" s="352"/>
      <c r="F20" s="190" t="s">
        <v>2216</v>
      </c>
      <c r="G20" s="355">
        <v>4100098507</v>
      </c>
      <c r="H20" s="354"/>
      <c r="I20" s="353" t="s">
        <v>1462</v>
      </c>
      <c r="J20" s="354"/>
      <c r="K20" s="355" t="s">
        <v>53</v>
      </c>
      <c r="L20" s="352"/>
      <c r="M20" s="27" t="s">
        <v>415</v>
      </c>
      <c r="N20" s="24"/>
      <c r="O20" s="82">
        <v>10.58</v>
      </c>
      <c r="P20" s="109">
        <v>14</v>
      </c>
    </row>
    <row r="21" spans="2:16" ht="15" customHeight="1" x14ac:dyDescent="0.25">
      <c r="B21" s="378">
        <v>4</v>
      </c>
      <c r="C21" s="379"/>
      <c r="D21" s="351" t="s">
        <v>1461</v>
      </c>
      <c r="E21" s="352"/>
      <c r="F21" s="190" t="s">
        <v>2216</v>
      </c>
      <c r="G21" s="355">
        <v>4100098507</v>
      </c>
      <c r="H21" s="354"/>
      <c r="I21" s="353" t="s">
        <v>1462</v>
      </c>
      <c r="J21" s="354"/>
      <c r="K21" s="355" t="s">
        <v>53</v>
      </c>
      <c r="L21" s="352"/>
      <c r="M21" s="27" t="s">
        <v>415</v>
      </c>
      <c r="N21" s="24"/>
      <c r="O21" s="82">
        <v>10.58</v>
      </c>
      <c r="P21" s="109">
        <v>14</v>
      </c>
    </row>
    <row r="22" spans="2:16" ht="15" customHeight="1" x14ac:dyDescent="0.25">
      <c r="B22" s="378">
        <v>5</v>
      </c>
      <c r="C22" s="379"/>
      <c r="D22" s="351" t="s">
        <v>1461</v>
      </c>
      <c r="E22" s="352"/>
      <c r="F22" s="190" t="s">
        <v>2216</v>
      </c>
      <c r="G22" s="355">
        <v>4100098507</v>
      </c>
      <c r="H22" s="354"/>
      <c r="I22" s="353" t="s">
        <v>1462</v>
      </c>
      <c r="J22" s="354"/>
      <c r="K22" s="355" t="s">
        <v>53</v>
      </c>
      <c r="L22" s="352"/>
      <c r="M22" s="27" t="s">
        <v>415</v>
      </c>
      <c r="N22" s="24"/>
      <c r="O22" s="82">
        <v>10.58</v>
      </c>
      <c r="P22" s="109">
        <v>14</v>
      </c>
    </row>
    <row r="23" spans="2:16" ht="15" customHeight="1" x14ac:dyDescent="0.25">
      <c r="B23" s="378">
        <v>6</v>
      </c>
      <c r="C23" s="379"/>
      <c r="D23" s="351" t="s">
        <v>1461</v>
      </c>
      <c r="E23" s="352"/>
      <c r="F23" s="190" t="s">
        <v>2216</v>
      </c>
      <c r="G23" s="355">
        <v>4100098507</v>
      </c>
      <c r="H23" s="354"/>
      <c r="I23" s="353" t="s">
        <v>1462</v>
      </c>
      <c r="J23" s="354"/>
      <c r="K23" s="355" t="s">
        <v>53</v>
      </c>
      <c r="L23" s="352"/>
      <c r="M23" s="27" t="s">
        <v>415</v>
      </c>
      <c r="N23" s="24"/>
      <c r="O23" s="82">
        <v>10.58</v>
      </c>
      <c r="P23" s="109">
        <v>14</v>
      </c>
    </row>
    <row r="24" spans="2:16" ht="15" customHeight="1" x14ac:dyDescent="0.25">
      <c r="B24" s="378">
        <v>7</v>
      </c>
      <c r="C24" s="379"/>
      <c r="D24" s="351" t="s">
        <v>1461</v>
      </c>
      <c r="E24" s="352"/>
      <c r="F24" s="190" t="s">
        <v>2216</v>
      </c>
      <c r="G24" s="355">
        <v>4100098507</v>
      </c>
      <c r="H24" s="354"/>
      <c r="I24" s="353" t="s">
        <v>1462</v>
      </c>
      <c r="J24" s="354"/>
      <c r="K24" s="355" t="s">
        <v>53</v>
      </c>
      <c r="L24" s="352"/>
      <c r="M24" s="27" t="s">
        <v>415</v>
      </c>
      <c r="N24" s="24"/>
      <c r="O24" s="82">
        <v>10.58</v>
      </c>
      <c r="P24" s="109">
        <v>14</v>
      </c>
    </row>
    <row r="25" spans="2:16" ht="15" customHeight="1" x14ac:dyDescent="0.25">
      <c r="B25" s="378">
        <v>8</v>
      </c>
      <c r="C25" s="379"/>
      <c r="D25" s="351" t="s">
        <v>1461</v>
      </c>
      <c r="E25" s="352"/>
      <c r="F25" s="190" t="s">
        <v>2216</v>
      </c>
      <c r="G25" s="355">
        <v>4100098507</v>
      </c>
      <c r="H25" s="354"/>
      <c r="I25" s="353" t="s">
        <v>1462</v>
      </c>
      <c r="J25" s="354"/>
      <c r="K25" s="355" t="s">
        <v>53</v>
      </c>
      <c r="L25" s="352"/>
      <c r="M25" s="27" t="s">
        <v>415</v>
      </c>
      <c r="N25" s="24"/>
      <c r="O25" s="82">
        <v>10.58</v>
      </c>
      <c r="P25" s="109">
        <v>14</v>
      </c>
    </row>
    <row r="26" spans="2:16" ht="15" customHeight="1" x14ac:dyDescent="0.25">
      <c r="B26" s="378">
        <v>9</v>
      </c>
      <c r="C26" s="379"/>
      <c r="D26" s="351" t="s">
        <v>1461</v>
      </c>
      <c r="E26" s="352"/>
      <c r="F26" s="190" t="s">
        <v>2216</v>
      </c>
      <c r="G26" s="355">
        <v>4100098507</v>
      </c>
      <c r="H26" s="354"/>
      <c r="I26" s="353" t="s">
        <v>1462</v>
      </c>
      <c r="J26" s="354"/>
      <c r="K26" s="355" t="s">
        <v>53</v>
      </c>
      <c r="L26" s="352"/>
      <c r="M26" s="27" t="s">
        <v>415</v>
      </c>
      <c r="N26" s="24"/>
      <c r="O26" s="82">
        <v>8.1</v>
      </c>
      <c r="P26" s="109">
        <v>7</v>
      </c>
    </row>
    <row r="27" spans="2:16" ht="15" customHeight="1" x14ac:dyDescent="0.25">
      <c r="B27" s="365"/>
      <c r="C27" s="366"/>
      <c r="D27" s="351" t="s">
        <v>1461</v>
      </c>
      <c r="E27" s="352"/>
      <c r="F27" s="190" t="s">
        <v>2216</v>
      </c>
      <c r="G27" s="355">
        <v>4100098507</v>
      </c>
      <c r="H27" s="354"/>
      <c r="I27" s="353" t="s">
        <v>1462</v>
      </c>
      <c r="J27" s="354"/>
      <c r="K27" s="355" t="s">
        <v>53</v>
      </c>
      <c r="L27" s="352"/>
      <c r="M27" s="27" t="s">
        <v>387</v>
      </c>
      <c r="N27" s="24"/>
      <c r="O27" s="84"/>
      <c r="P27" s="109">
        <v>3</v>
      </c>
    </row>
    <row r="28" spans="2:16" ht="15" customHeight="1" x14ac:dyDescent="0.25">
      <c r="B28" s="416">
        <v>10</v>
      </c>
      <c r="C28" s="417"/>
      <c r="D28" s="351" t="s">
        <v>1461</v>
      </c>
      <c r="E28" s="352"/>
      <c r="F28" s="190" t="s">
        <v>2216</v>
      </c>
      <c r="G28" s="355">
        <v>4100098507</v>
      </c>
      <c r="H28" s="354"/>
      <c r="I28" s="353" t="s">
        <v>1462</v>
      </c>
      <c r="J28" s="354"/>
      <c r="K28" s="355" t="s">
        <v>53</v>
      </c>
      <c r="L28" s="352"/>
      <c r="M28" s="27" t="s">
        <v>387</v>
      </c>
      <c r="N28" s="24"/>
      <c r="O28" s="83">
        <v>10.54</v>
      </c>
      <c r="P28" s="109">
        <v>14</v>
      </c>
    </row>
    <row r="29" spans="2:16" ht="15" customHeight="1" x14ac:dyDescent="0.25">
      <c r="B29" s="378">
        <v>11</v>
      </c>
      <c r="C29" s="379"/>
      <c r="D29" s="351" t="s">
        <v>1461</v>
      </c>
      <c r="E29" s="352"/>
      <c r="F29" s="190" t="s">
        <v>2216</v>
      </c>
      <c r="G29" s="355">
        <v>4100098507</v>
      </c>
      <c r="H29" s="354"/>
      <c r="I29" s="353" t="s">
        <v>1462</v>
      </c>
      <c r="J29" s="354"/>
      <c r="K29" s="355" t="s">
        <v>53</v>
      </c>
      <c r="L29" s="352"/>
      <c r="M29" s="27" t="s">
        <v>387</v>
      </c>
      <c r="N29" s="24"/>
      <c r="O29" s="82">
        <v>10.54</v>
      </c>
      <c r="P29" s="109">
        <v>14</v>
      </c>
    </row>
    <row r="30" spans="2:16" ht="15" customHeight="1" x14ac:dyDescent="0.25">
      <c r="B30" s="378">
        <v>12</v>
      </c>
      <c r="C30" s="379"/>
      <c r="D30" s="351" t="s">
        <v>1461</v>
      </c>
      <c r="E30" s="352"/>
      <c r="F30" s="190" t="s">
        <v>2216</v>
      </c>
      <c r="G30" s="355">
        <v>4100098507</v>
      </c>
      <c r="H30" s="354"/>
      <c r="I30" s="353" t="s">
        <v>1462</v>
      </c>
      <c r="J30" s="354"/>
      <c r="K30" s="355" t="s">
        <v>53</v>
      </c>
      <c r="L30" s="352"/>
      <c r="M30" s="27" t="s">
        <v>387</v>
      </c>
      <c r="N30" s="24"/>
      <c r="O30" s="82">
        <v>10.54</v>
      </c>
      <c r="P30" s="109">
        <v>14</v>
      </c>
    </row>
    <row r="31" spans="2:16" ht="15" customHeight="1" x14ac:dyDescent="0.25">
      <c r="B31" s="378">
        <v>13</v>
      </c>
      <c r="C31" s="379"/>
      <c r="D31" s="351" t="s">
        <v>1461</v>
      </c>
      <c r="E31" s="352"/>
      <c r="F31" s="190" t="s">
        <v>2216</v>
      </c>
      <c r="G31" s="355">
        <v>4100098507</v>
      </c>
      <c r="H31" s="354"/>
      <c r="I31" s="353" t="s">
        <v>1462</v>
      </c>
      <c r="J31" s="354"/>
      <c r="K31" s="355" t="s">
        <v>53</v>
      </c>
      <c r="L31" s="352"/>
      <c r="M31" s="27" t="s">
        <v>387</v>
      </c>
      <c r="N31" s="24"/>
      <c r="O31" s="82">
        <v>10.54</v>
      </c>
      <c r="P31" s="109">
        <v>14</v>
      </c>
    </row>
    <row r="32" spans="2:16" ht="15" customHeight="1" x14ac:dyDescent="0.25">
      <c r="B32" s="378">
        <v>14</v>
      </c>
      <c r="C32" s="379"/>
      <c r="D32" s="351" t="s">
        <v>1461</v>
      </c>
      <c r="E32" s="352"/>
      <c r="F32" s="190" t="s">
        <v>2216</v>
      </c>
      <c r="G32" s="355">
        <v>4100098507</v>
      </c>
      <c r="H32" s="354"/>
      <c r="I32" s="353" t="s">
        <v>1462</v>
      </c>
      <c r="J32" s="354"/>
      <c r="K32" s="355" t="s">
        <v>53</v>
      </c>
      <c r="L32" s="352"/>
      <c r="M32" s="27" t="s">
        <v>387</v>
      </c>
      <c r="N32" s="24"/>
      <c r="O32" s="82">
        <v>10.54</v>
      </c>
      <c r="P32" s="109">
        <v>14</v>
      </c>
    </row>
    <row r="33" spans="2:16" ht="15" customHeight="1" x14ac:dyDescent="0.25">
      <c r="B33" s="378">
        <v>15</v>
      </c>
      <c r="C33" s="379"/>
      <c r="D33" s="351" t="s">
        <v>1461</v>
      </c>
      <c r="E33" s="352"/>
      <c r="F33" s="190" t="s">
        <v>2216</v>
      </c>
      <c r="G33" s="355">
        <v>4100098507</v>
      </c>
      <c r="H33" s="354"/>
      <c r="I33" s="353" t="s">
        <v>1462</v>
      </c>
      <c r="J33" s="354"/>
      <c r="K33" s="355" t="s">
        <v>53</v>
      </c>
      <c r="L33" s="352"/>
      <c r="M33" s="27" t="s">
        <v>387</v>
      </c>
      <c r="N33" s="24"/>
      <c r="O33" s="82">
        <v>10.54</v>
      </c>
      <c r="P33" s="109">
        <v>14</v>
      </c>
    </row>
    <row r="34" spans="2:16" ht="15" customHeight="1" x14ac:dyDescent="0.25">
      <c r="B34" s="378">
        <v>16</v>
      </c>
      <c r="C34" s="379"/>
      <c r="D34" s="351" t="s">
        <v>1461</v>
      </c>
      <c r="E34" s="352"/>
      <c r="F34" s="190" t="s">
        <v>2216</v>
      </c>
      <c r="G34" s="355">
        <v>4100098507</v>
      </c>
      <c r="H34" s="354"/>
      <c r="I34" s="353" t="s">
        <v>1462</v>
      </c>
      <c r="J34" s="354"/>
      <c r="K34" s="355" t="s">
        <v>53</v>
      </c>
      <c r="L34" s="352"/>
      <c r="M34" s="27" t="s">
        <v>387</v>
      </c>
      <c r="N34" s="24"/>
      <c r="O34" s="82">
        <v>10.54</v>
      </c>
      <c r="P34" s="109">
        <v>14</v>
      </c>
    </row>
    <row r="35" spans="2:16" ht="15" x14ac:dyDescent="0.25">
      <c r="B35" s="418" t="s">
        <v>37</v>
      </c>
      <c r="C35" s="409"/>
      <c r="D35" s="50"/>
      <c r="E35" s="61"/>
      <c r="F35" s="145"/>
      <c r="G35" s="50"/>
      <c r="H35" s="62"/>
      <c r="I35" s="63"/>
      <c r="J35" s="62"/>
      <c r="K35" s="50"/>
      <c r="L35" s="61"/>
      <c r="M35" s="8"/>
      <c r="N35" s="8"/>
      <c r="O35" s="170">
        <f>SUM(O36:O52)+7.84</f>
        <v>176.86</v>
      </c>
      <c r="P35" s="60"/>
    </row>
    <row r="36" spans="2:16" ht="15" customHeight="1" x14ac:dyDescent="0.25">
      <c r="B36" s="378">
        <v>17</v>
      </c>
      <c r="C36" s="379"/>
      <c r="D36" s="351" t="s">
        <v>1461</v>
      </c>
      <c r="E36" s="352"/>
      <c r="F36" s="190" t="s">
        <v>2216</v>
      </c>
      <c r="G36" s="355">
        <v>4100098507</v>
      </c>
      <c r="H36" s="354"/>
      <c r="I36" s="353" t="s">
        <v>1462</v>
      </c>
      <c r="J36" s="354"/>
      <c r="K36" s="355" t="s">
        <v>53</v>
      </c>
      <c r="L36" s="352"/>
      <c r="M36" s="27" t="s">
        <v>387</v>
      </c>
      <c r="N36" s="24"/>
      <c r="O36" s="82">
        <v>10.54</v>
      </c>
      <c r="P36" s="109">
        <v>14</v>
      </c>
    </row>
    <row r="37" spans="2:16" ht="15" customHeight="1" x14ac:dyDescent="0.25">
      <c r="B37" s="378">
        <v>18</v>
      </c>
      <c r="C37" s="379"/>
      <c r="D37" s="351" t="s">
        <v>1461</v>
      </c>
      <c r="E37" s="352"/>
      <c r="F37" s="190" t="s">
        <v>2216</v>
      </c>
      <c r="G37" s="355">
        <v>4100098507</v>
      </c>
      <c r="H37" s="354"/>
      <c r="I37" s="353" t="s">
        <v>1462</v>
      </c>
      <c r="J37" s="354"/>
      <c r="K37" s="355" t="s">
        <v>53</v>
      </c>
      <c r="L37" s="352"/>
      <c r="M37" s="27" t="s">
        <v>387</v>
      </c>
      <c r="N37" s="24"/>
      <c r="O37" s="82">
        <v>10.54</v>
      </c>
      <c r="P37" s="109">
        <v>14</v>
      </c>
    </row>
    <row r="38" spans="2:16" ht="15" customHeight="1" x14ac:dyDescent="0.25">
      <c r="B38" s="378">
        <v>19</v>
      </c>
      <c r="C38" s="379"/>
      <c r="D38" s="351" t="s">
        <v>2214</v>
      </c>
      <c r="E38" s="352"/>
      <c r="F38" s="190" t="s">
        <v>2216</v>
      </c>
      <c r="G38" s="355">
        <v>4100098508</v>
      </c>
      <c r="H38" s="354"/>
      <c r="I38" s="353" t="s">
        <v>1904</v>
      </c>
      <c r="J38" s="354"/>
      <c r="K38" s="355" t="s">
        <v>53</v>
      </c>
      <c r="L38" s="352"/>
      <c r="M38" s="27" t="s">
        <v>387</v>
      </c>
      <c r="N38" s="24"/>
      <c r="O38" s="82">
        <v>10.16</v>
      </c>
      <c r="P38" s="109">
        <v>18</v>
      </c>
    </row>
    <row r="39" spans="2:16" ht="15" customHeight="1" x14ac:dyDescent="0.25">
      <c r="B39" s="378">
        <v>20</v>
      </c>
      <c r="C39" s="379"/>
      <c r="D39" s="351" t="s">
        <v>2214</v>
      </c>
      <c r="E39" s="352"/>
      <c r="F39" s="190" t="s">
        <v>2216</v>
      </c>
      <c r="G39" s="355">
        <v>4100098508</v>
      </c>
      <c r="H39" s="354"/>
      <c r="I39" s="353" t="s">
        <v>1904</v>
      </c>
      <c r="J39" s="354"/>
      <c r="K39" s="355" t="s">
        <v>53</v>
      </c>
      <c r="L39" s="352"/>
      <c r="M39" s="27" t="s">
        <v>387</v>
      </c>
      <c r="N39" s="24"/>
      <c r="O39" s="82">
        <v>10.16</v>
      </c>
      <c r="P39" s="109">
        <v>18</v>
      </c>
    </row>
    <row r="40" spans="2:16" ht="15" customHeight="1" x14ac:dyDescent="0.25">
      <c r="B40" s="378">
        <v>21</v>
      </c>
      <c r="C40" s="379"/>
      <c r="D40" s="351" t="s">
        <v>2214</v>
      </c>
      <c r="E40" s="352"/>
      <c r="F40" s="190" t="s">
        <v>2216</v>
      </c>
      <c r="G40" s="355">
        <v>4100098508</v>
      </c>
      <c r="H40" s="354"/>
      <c r="I40" s="353" t="s">
        <v>1904</v>
      </c>
      <c r="J40" s="354"/>
      <c r="K40" s="355" t="s">
        <v>53</v>
      </c>
      <c r="L40" s="352"/>
      <c r="M40" s="27" t="s">
        <v>387</v>
      </c>
      <c r="N40" s="24"/>
      <c r="O40" s="82">
        <v>10.16</v>
      </c>
      <c r="P40" s="109">
        <v>18</v>
      </c>
    </row>
    <row r="41" spans="2:16" ht="15" customHeight="1" x14ac:dyDescent="0.25">
      <c r="B41" s="378">
        <v>22</v>
      </c>
      <c r="C41" s="379"/>
      <c r="D41" s="351" t="s">
        <v>2214</v>
      </c>
      <c r="E41" s="352"/>
      <c r="F41" s="190" t="s">
        <v>2216</v>
      </c>
      <c r="G41" s="355">
        <v>4100098508</v>
      </c>
      <c r="H41" s="354"/>
      <c r="I41" s="353" t="s">
        <v>1904</v>
      </c>
      <c r="J41" s="354"/>
      <c r="K41" s="355" t="s">
        <v>53</v>
      </c>
      <c r="L41" s="352"/>
      <c r="M41" s="27" t="s">
        <v>387</v>
      </c>
      <c r="N41" s="24"/>
      <c r="O41" s="82">
        <v>10.16</v>
      </c>
      <c r="P41" s="109">
        <v>18</v>
      </c>
    </row>
    <row r="42" spans="2:16" ht="15" customHeight="1" x14ac:dyDescent="0.25">
      <c r="B42" s="378">
        <v>23</v>
      </c>
      <c r="C42" s="379"/>
      <c r="D42" s="351" t="s">
        <v>2214</v>
      </c>
      <c r="E42" s="352"/>
      <c r="F42" s="190" t="s">
        <v>2216</v>
      </c>
      <c r="G42" s="355">
        <v>4100098508</v>
      </c>
      <c r="H42" s="354"/>
      <c r="I42" s="353" t="s">
        <v>1904</v>
      </c>
      <c r="J42" s="354"/>
      <c r="K42" s="355" t="s">
        <v>53</v>
      </c>
      <c r="L42" s="352"/>
      <c r="M42" s="27" t="s">
        <v>387</v>
      </c>
      <c r="N42" s="24"/>
      <c r="O42" s="82">
        <v>10.16</v>
      </c>
      <c r="P42" s="109">
        <v>18</v>
      </c>
    </row>
    <row r="43" spans="2:16" ht="15" customHeight="1" x14ac:dyDescent="0.25">
      <c r="B43" s="378">
        <v>24</v>
      </c>
      <c r="C43" s="379"/>
      <c r="D43" s="351" t="s">
        <v>2214</v>
      </c>
      <c r="E43" s="352"/>
      <c r="F43" s="190" t="s">
        <v>2216</v>
      </c>
      <c r="G43" s="355">
        <v>4100098508</v>
      </c>
      <c r="H43" s="354"/>
      <c r="I43" s="353" t="s">
        <v>1904</v>
      </c>
      <c r="J43" s="354"/>
      <c r="K43" s="355" t="s">
        <v>53</v>
      </c>
      <c r="L43" s="352"/>
      <c r="M43" s="27" t="s">
        <v>387</v>
      </c>
      <c r="N43" s="24"/>
      <c r="O43" s="82">
        <v>10.16</v>
      </c>
      <c r="P43" s="109">
        <v>18</v>
      </c>
    </row>
    <row r="44" spans="2:16" ht="15" customHeight="1" x14ac:dyDescent="0.25">
      <c r="B44" s="378">
        <v>25</v>
      </c>
      <c r="C44" s="379"/>
      <c r="D44" s="351" t="s">
        <v>2214</v>
      </c>
      <c r="E44" s="352"/>
      <c r="F44" s="190" t="s">
        <v>2216</v>
      </c>
      <c r="G44" s="355">
        <v>4100098508</v>
      </c>
      <c r="H44" s="354"/>
      <c r="I44" s="353" t="s">
        <v>1904</v>
      </c>
      <c r="J44" s="354"/>
      <c r="K44" s="355" t="s">
        <v>53</v>
      </c>
      <c r="L44" s="352"/>
      <c r="M44" s="27" t="s">
        <v>387</v>
      </c>
      <c r="N44" s="24"/>
      <c r="O44" s="82">
        <v>10.16</v>
      </c>
      <c r="P44" s="109">
        <v>18</v>
      </c>
    </row>
    <row r="45" spans="2:16" ht="15" customHeight="1" x14ac:dyDescent="0.25">
      <c r="B45" s="378">
        <v>26</v>
      </c>
      <c r="C45" s="379"/>
      <c r="D45" s="351" t="s">
        <v>2214</v>
      </c>
      <c r="E45" s="352"/>
      <c r="F45" s="190" t="s">
        <v>2216</v>
      </c>
      <c r="G45" s="355">
        <v>4100098508</v>
      </c>
      <c r="H45" s="354"/>
      <c r="I45" s="353" t="s">
        <v>1904</v>
      </c>
      <c r="J45" s="354"/>
      <c r="K45" s="355" t="s">
        <v>53</v>
      </c>
      <c r="L45" s="352"/>
      <c r="M45" s="27" t="s">
        <v>387</v>
      </c>
      <c r="N45" s="24"/>
      <c r="O45" s="82">
        <v>10.16</v>
      </c>
      <c r="P45" s="109">
        <v>18</v>
      </c>
    </row>
    <row r="46" spans="2:16" ht="15" customHeight="1" x14ac:dyDescent="0.25">
      <c r="B46" s="378">
        <v>27</v>
      </c>
      <c r="C46" s="379"/>
      <c r="D46" s="351" t="s">
        <v>2214</v>
      </c>
      <c r="E46" s="352"/>
      <c r="F46" s="190" t="s">
        <v>2216</v>
      </c>
      <c r="G46" s="355">
        <v>4100098508</v>
      </c>
      <c r="H46" s="354"/>
      <c r="I46" s="353" t="s">
        <v>1904</v>
      </c>
      <c r="J46" s="354"/>
      <c r="K46" s="355" t="s">
        <v>53</v>
      </c>
      <c r="L46" s="352"/>
      <c r="M46" s="27" t="s">
        <v>387</v>
      </c>
      <c r="N46" s="24"/>
      <c r="O46" s="82">
        <v>10.16</v>
      </c>
      <c r="P46" s="109">
        <v>16</v>
      </c>
    </row>
    <row r="47" spans="2:16" ht="15" customHeight="1" x14ac:dyDescent="0.25">
      <c r="B47" s="76"/>
      <c r="C47" s="69"/>
      <c r="D47" s="351" t="s">
        <v>2214</v>
      </c>
      <c r="E47" s="352"/>
      <c r="F47" s="190" t="s">
        <v>2216</v>
      </c>
      <c r="G47" s="355">
        <v>4100098502</v>
      </c>
      <c r="H47" s="354"/>
      <c r="I47" s="353" t="s">
        <v>1904</v>
      </c>
      <c r="J47" s="354"/>
      <c r="K47" s="355" t="s">
        <v>53</v>
      </c>
      <c r="L47" s="352"/>
      <c r="M47" s="27" t="s">
        <v>387</v>
      </c>
      <c r="N47" s="24"/>
      <c r="O47" s="84"/>
      <c r="P47" s="109">
        <v>2</v>
      </c>
    </row>
    <row r="48" spans="2:16" ht="15" customHeight="1" x14ac:dyDescent="0.25">
      <c r="B48" s="378">
        <v>28</v>
      </c>
      <c r="C48" s="379"/>
      <c r="D48" s="351" t="s">
        <v>747</v>
      </c>
      <c r="E48" s="352"/>
      <c r="F48" s="190" t="s">
        <v>2216</v>
      </c>
      <c r="G48" s="355">
        <v>4100098505</v>
      </c>
      <c r="H48" s="354"/>
      <c r="I48" s="353" t="s">
        <v>1457</v>
      </c>
      <c r="J48" s="354"/>
      <c r="K48" s="355" t="s">
        <v>53</v>
      </c>
      <c r="L48" s="352"/>
      <c r="M48" s="27" t="s">
        <v>415</v>
      </c>
      <c r="N48" s="24"/>
      <c r="O48" s="82">
        <v>11.3</v>
      </c>
      <c r="P48" s="109">
        <v>18</v>
      </c>
    </row>
    <row r="49" spans="2:16" ht="15" customHeight="1" x14ac:dyDescent="0.25">
      <c r="B49" s="378">
        <v>29</v>
      </c>
      <c r="C49" s="379"/>
      <c r="D49" s="351" t="s">
        <v>747</v>
      </c>
      <c r="E49" s="352"/>
      <c r="F49" s="190" t="s">
        <v>2216</v>
      </c>
      <c r="G49" s="355">
        <v>4100098505</v>
      </c>
      <c r="H49" s="354"/>
      <c r="I49" s="353" t="s">
        <v>1457</v>
      </c>
      <c r="J49" s="354"/>
      <c r="K49" s="355" t="s">
        <v>53</v>
      </c>
      <c r="L49" s="352"/>
      <c r="M49" s="27" t="s">
        <v>415</v>
      </c>
      <c r="N49" s="24"/>
      <c r="O49" s="82">
        <v>11.3</v>
      </c>
      <c r="P49" s="109">
        <v>18</v>
      </c>
    </row>
    <row r="50" spans="2:16" ht="15" customHeight="1" x14ac:dyDescent="0.25">
      <c r="B50" s="378">
        <v>30</v>
      </c>
      <c r="C50" s="379"/>
      <c r="D50" s="351" t="s">
        <v>747</v>
      </c>
      <c r="E50" s="352"/>
      <c r="F50" s="190" t="s">
        <v>2216</v>
      </c>
      <c r="G50" s="355">
        <v>4100098505</v>
      </c>
      <c r="H50" s="354"/>
      <c r="I50" s="353" t="s">
        <v>1457</v>
      </c>
      <c r="J50" s="354"/>
      <c r="K50" s="355" t="s">
        <v>53</v>
      </c>
      <c r="L50" s="352"/>
      <c r="M50" s="27" t="s">
        <v>415</v>
      </c>
      <c r="N50" s="24"/>
      <c r="O50" s="82">
        <v>11.3</v>
      </c>
      <c r="P50" s="109">
        <v>18</v>
      </c>
    </row>
    <row r="51" spans="2:16" ht="15" customHeight="1" x14ac:dyDescent="0.25">
      <c r="B51" s="378">
        <v>31</v>
      </c>
      <c r="C51" s="379"/>
      <c r="D51" s="351" t="s">
        <v>747</v>
      </c>
      <c r="E51" s="352"/>
      <c r="F51" s="190" t="s">
        <v>2216</v>
      </c>
      <c r="G51" s="355">
        <v>4100098505</v>
      </c>
      <c r="H51" s="354"/>
      <c r="I51" s="353" t="s">
        <v>1457</v>
      </c>
      <c r="J51" s="354"/>
      <c r="K51" s="355" t="s">
        <v>53</v>
      </c>
      <c r="L51" s="352"/>
      <c r="M51" s="27" t="s">
        <v>415</v>
      </c>
      <c r="N51" s="24"/>
      <c r="O51" s="82">
        <v>11.3</v>
      </c>
      <c r="P51" s="109">
        <v>18</v>
      </c>
    </row>
    <row r="52" spans="2:16" ht="15" customHeight="1" x14ac:dyDescent="0.25">
      <c r="B52" s="378">
        <v>32</v>
      </c>
      <c r="C52" s="379"/>
      <c r="D52" s="351" t="s">
        <v>747</v>
      </c>
      <c r="E52" s="352"/>
      <c r="F52" s="190" t="s">
        <v>2216</v>
      </c>
      <c r="G52" s="355">
        <v>4100098505</v>
      </c>
      <c r="H52" s="354"/>
      <c r="I52" s="353" t="s">
        <v>1457</v>
      </c>
      <c r="J52" s="354"/>
      <c r="K52" s="355" t="s">
        <v>53</v>
      </c>
      <c r="L52" s="352"/>
      <c r="M52" s="27" t="s">
        <v>415</v>
      </c>
      <c r="N52" s="24"/>
      <c r="O52" s="82">
        <v>11.3</v>
      </c>
      <c r="P52" s="109">
        <v>18</v>
      </c>
    </row>
    <row r="53" spans="2:16" ht="15" x14ac:dyDescent="0.25">
      <c r="B53" s="418" t="s">
        <v>56</v>
      </c>
      <c r="C53" s="409"/>
      <c r="D53" s="50"/>
      <c r="E53" s="61"/>
      <c r="F53" s="145"/>
      <c r="G53" s="50"/>
      <c r="H53" s="62"/>
      <c r="I53" s="63"/>
      <c r="J53" s="62"/>
      <c r="K53" s="50"/>
      <c r="L53" s="61"/>
      <c r="M53" s="8"/>
      <c r="N53" s="8"/>
      <c r="O53" s="170">
        <f>SUM(O54:O68)+10</f>
        <v>169.76</v>
      </c>
      <c r="P53" s="60"/>
    </row>
    <row r="54" spans="2:16" ht="15" customHeight="1" x14ac:dyDescent="0.25">
      <c r="B54" s="378">
        <v>33</v>
      </c>
      <c r="C54" s="379"/>
      <c r="D54" s="351" t="s">
        <v>747</v>
      </c>
      <c r="E54" s="352"/>
      <c r="F54" s="190" t="s">
        <v>2216</v>
      </c>
      <c r="G54" s="355">
        <v>4100098505</v>
      </c>
      <c r="H54" s="354"/>
      <c r="I54" s="353" t="s">
        <v>1457</v>
      </c>
      <c r="J54" s="354"/>
      <c r="K54" s="355" t="s">
        <v>53</v>
      </c>
      <c r="L54" s="352"/>
      <c r="M54" s="27" t="s">
        <v>415</v>
      </c>
      <c r="N54" s="24"/>
      <c r="O54" s="82">
        <v>11.3</v>
      </c>
      <c r="P54" s="109">
        <v>18</v>
      </c>
    </row>
    <row r="55" spans="2:16" ht="15" customHeight="1" x14ac:dyDescent="0.25">
      <c r="B55" s="378">
        <v>34</v>
      </c>
      <c r="C55" s="379"/>
      <c r="D55" s="351" t="s">
        <v>747</v>
      </c>
      <c r="E55" s="352"/>
      <c r="F55" s="190" t="s">
        <v>2216</v>
      </c>
      <c r="G55" s="355">
        <v>4100098505</v>
      </c>
      <c r="H55" s="354"/>
      <c r="I55" s="353" t="s">
        <v>1457</v>
      </c>
      <c r="J55" s="354"/>
      <c r="K55" s="355" t="s">
        <v>53</v>
      </c>
      <c r="L55" s="352"/>
      <c r="M55" s="27" t="s">
        <v>415</v>
      </c>
      <c r="N55" s="24"/>
      <c r="O55" s="82">
        <v>9.14</v>
      </c>
      <c r="P55" s="109">
        <v>14</v>
      </c>
    </row>
    <row r="56" spans="2:16" ht="15" customHeight="1" x14ac:dyDescent="0.25">
      <c r="B56" s="378">
        <v>35</v>
      </c>
      <c r="C56" s="379"/>
      <c r="D56" s="351" t="s">
        <v>747</v>
      </c>
      <c r="E56" s="352"/>
      <c r="F56" s="190" t="s">
        <v>2216</v>
      </c>
      <c r="G56" s="355">
        <v>4100098506</v>
      </c>
      <c r="H56" s="354"/>
      <c r="I56" s="353" t="s">
        <v>1457</v>
      </c>
      <c r="J56" s="354"/>
      <c r="K56" s="355" t="s">
        <v>147</v>
      </c>
      <c r="L56" s="352"/>
      <c r="M56" s="27" t="s">
        <v>387</v>
      </c>
      <c r="N56" s="24"/>
      <c r="O56" s="82">
        <v>11.38</v>
      </c>
      <c r="P56" s="109">
        <v>18</v>
      </c>
    </row>
    <row r="57" spans="2:16" ht="15" customHeight="1" x14ac:dyDescent="0.25">
      <c r="B57" s="378">
        <v>36</v>
      </c>
      <c r="C57" s="379"/>
      <c r="D57" s="351" t="s">
        <v>747</v>
      </c>
      <c r="E57" s="352"/>
      <c r="F57" s="190" t="s">
        <v>2216</v>
      </c>
      <c r="G57" s="355">
        <v>4100098506</v>
      </c>
      <c r="H57" s="354"/>
      <c r="I57" s="353" t="s">
        <v>1457</v>
      </c>
      <c r="J57" s="354"/>
      <c r="K57" s="355" t="s">
        <v>147</v>
      </c>
      <c r="L57" s="352"/>
      <c r="M57" s="27" t="s">
        <v>387</v>
      </c>
      <c r="N57" s="24"/>
      <c r="O57" s="82">
        <v>12.44</v>
      </c>
      <c r="P57" s="109">
        <v>4</v>
      </c>
    </row>
    <row r="58" spans="2:16" ht="15" customHeight="1" x14ac:dyDescent="0.25">
      <c r="B58" s="76"/>
      <c r="C58" s="69"/>
      <c r="D58" s="351" t="s">
        <v>747</v>
      </c>
      <c r="E58" s="352"/>
      <c r="F58" s="190" t="s">
        <v>2216</v>
      </c>
      <c r="G58" s="355">
        <v>4100098505</v>
      </c>
      <c r="H58" s="354"/>
      <c r="I58" s="353" t="s">
        <v>1457</v>
      </c>
      <c r="J58" s="354"/>
      <c r="K58" s="355" t="s">
        <v>53</v>
      </c>
      <c r="L58" s="352"/>
      <c r="M58" s="27" t="s">
        <v>387</v>
      </c>
      <c r="N58" s="24"/>
      <c r="O58" s="84"/>
      <c r="P58" s="109">
        <v>16</v>
      </c>
    </row>
    <row r="59" spans="2:16" ht="15" customHeight="1" x14ac:dyDescent="0.25">
      <c r="B59" s="378">
        <v>37</v>
      </c>
      <c r="C59" s="379"/>
      <c r="D59" s="351" t="s">
        <v>747</v>
      </c>
      <c r="E59" s="352"/>
      <c r="F59" s="190" t="s">
        <v>2216</v>
      </c>
      <c r="G59" s="355">
        <v>4100098505</v>
      </c>
      <c r="H59" s="354"/>
      <c r="I59" s="353" t="s">
        <v>1457</v>
      </c>
      <c r="J59" s="354"/>
      <c r="K59" s="355" t="s">
        <v>53</v>
      </c>
      <c r="L59" s="352"/>
      <c r="M59" s="27" t="s">
        <v>387</v>
      </c>
      <c r="N59" s="24"/>
      <c r="O59" s="82">
        <v>11.82</v>
      </c>
      <c r="P59" s="109">
        <v>19</v>
      </c>
    </row>
    <row r="60" spans="2:16" ht="15" customHeight="1" x14ac:dyDescent="0.25">
      <c r="B60" s="378">
        <v>38</v>
      </c>
      <c r="C60" s="379"/>
      <c r="D60" s="351" t="s">
        <v>747</v>
      </c>
      <c r="E60" s="352"/>
      <c r="F60" s="190" t="s">
        <v>2216</v>
      </c>
      <c r="G60" s="355">
        <v>4100098505</v>
      </c>
      <c r="H60" s="354"/>
      <c r="I60" s="353" t="s">
        <v>1457</v>
      </c>
      <c r="J60" s="354"/>
      <c r="K60" s="355" t="s">
        <v>53</v>
      </c>
      <c r="L60" s="352"/>
      <c r="M60" s="27" t="s">
        <v>387</v>
      </c>
      <c r="N60" s="24"/>
      <c r="O60" s="82">
        <v>11.82</v>
      </c>
      <c r="P60" s="109">
        <v>19</v>
      </c>
    </row>
    <row r="61" spans="2:16" ht="15" customHeight="1" x14ac:dyDescent="0.25">
      <c r="B61" s="378">
        <v>39</v>
      </c>
      <c r="C61" s="379"/>
      <c r="D61" s="351" t="s">
        <v>747</v>
      </c>
      <c r="E61" s="352"/>
      <c r="F61" s="190" t="s">
        <v>2216</v>
      </c>
      <c r="G61" s="355">
        <v>4100098505</v>
      </c>
      <c r="H61" s="354"/>
      <c r="I61" s="353" t="s">
        <v>1457</v>
      </c>
      <c r="J61" s="354"/>
      <c r="K61" s="355" t="s">
        <v>53</v>
      </c>
      <c r="L61" s="352"/>
      <c r="M61" s="27" t="s">
        <v>387</v>
      </c>
      <c r="N61" s="24"/>
      <c r="O61" s="82">
        <v>11.82</v>
      </c>
      <c r="P61" s="109">
        <v>19</v>
      </c>
    </row>
    <row r="62" spans="2:16" ht="15" customHeight="1" x14ac:dyDescent="0.25">
      <c r="B62" s="378">
        <v>40</v>
      </c>
      <c r="C62" s="379"/>
      <c r="D62" s="351" t="s">
        <v>747</v>
      </c>
      <c r="E62" s="352"/>
      <c r="F62" s="190" t="s">
        <v>2216</v>
      </c>
      <c r="G62" s="355">
        <v>4100098505</v>
      </c>
      <c r="H62" s="354"/>
      <c r="I62" s="353" t="s">
        <v>1457</v>
      </c>
      <c r="J62" s="354"/>
      <c r="K62" s="355" t="s">
        <v>53</v>
      </c>
      <c r="L62" s="352"/>
      <c r="M62" s="27" t="s">
        <v>387</v>
      </c>
      <c r="N62" s="24"/>
      <c r="O62" s="82">
        <v>11.82</v>
      </c>
      <c r="P62" s="109">
        <v>19</v>
      </c>
    </row>
    <row r="63" spans="2:16" ht="15" customHeight="1" x14ac:dyDescent="0.25">
      <c r="B63" s="378">
        <v>41</v>
      </c>
      <c r="C63" s="379"/>
      <c r="D63" s="351" t="s">
        <v>747</v>
      </c>
      <c r="E63" s="352"/>
      <c r="F63" s="190" t="s">
        <v>2216</v>
      </c>
      <c r="G63" s="355">
        <v>4100098505</v>
      </c>
      <c r="H63" s="354"/>
      <c r="I63" s="353" t="s">
        <v>1457</v>
      </c>
      <c r="J63" s="354"/>
      <c r="K63" s="355" t="s">
        <v>53</v>
      </c>
      <c r="L63" s="352"/>
      <c r="M63" s="27" t="s">
        <v>387</v>
      </c>
      <c r="N63" s="24"/>
      <c r="O63" s="82">
        <v>11.82</v>
      </c>
      <c r="P63" s="109">
        <v>19</v>
      </c>
    </row>
    <row r="64" spans="2:16" ht="15" customHeight="1" x14ac:dyDescent="0.25">
      <c r="B64" s="378">
        <v>42</v>
      </c>
      <c r="C64" s="379"/>
      <c r="D64" s="351" t="s">
        <v>747</v>
      </c>
      <c r="E64" s="352"/>
      <c r="F64" s="190" t="s">
        <v>2216</v>
      </c>
      <c r="G64" s="355">
        <v>4100098505</v>
      </c>
      <c r="H64" s="354"/>
      <c r="I64" s="353" t="s">
        <v>1457</v>
      </c>
      <c r="J64" s="354"/>
      <c r="K64" s="355" t="s">
        <v>53</v>
      </c>
      <c r="L64" s="352"/>
      <c r="M64" s="27" t="s">
        <v>387</v>
      </c>
      <c r="N64" s="24"/>
      <c r="O64" s="82">
        <v>11.28</v>
      </c>
      <c r="P64" s="109">
        <v>18</v>
      </c>
    </row>
    <row r="65" spans="2:16" ht="15" customHeight="1" x14ac:dyDescent="0.25">
      <c r="B65" s="378">
        <v>43</v>
      </c>
      <c r="C65" s="379"/>
      <c r="D65" s="351" t="s">
        <v>747</v>
      </c>
      <c r="E65" s="352"/>
      <c r="F65" s="190" t="s">
        <v>2216</v>
      </c>
      <c r="G65" s="355">
        <v>4100098505</v>
      </c>
      <c r="H65" s="354"/>
      <c r="I65" s="353" t="s">
        <v>1457</v>
      </c>
      <c r="J65" s="354"/>
      <c r="K65" s="355" t="s">
        <v>53</v>
      </c>
      <c r="L65" s="352"/>
      <c r="M65" s="27" t="s">
        <v>387</v>
      </c>
      <c r="N65" s="24"/>
      <c r="O65" s="82">
        <v>11.28</v>
      </c>
      <c r="P65" s="109">
        <v>18</v>
      </c>
    </row>
    <row r="66" spans="2:16" ht="15" customHeight="1" x14ac:dyDescent="0.25">
      <c r="B66" s="378">
        <v>44</v>
      </c>
      <c r="C66" s="379"/>
      <c r="D66" s="351" t="s">
        <v>747</v>
      </c>
      <c r="E66" s="352"/>
      <c r="F66" s="190" t="s">
        <v>2216</v>
      </c>
      <c r="G66" s="355">
        <v>4100098505</v>
      </c>
      <c r="H66" s="354"/>
      <c r="I66" s="353" t="s">
        <v>1457</v>
      </c>
      <c r="J66" s="354"/>
      <c r="K66" s="355" t="s">
        <v>53</v>
      </c>
      <c r="L66" s="352"/>
      <c r="M66" s="27" t="s">
        <v>387</v>
      </c>
      <c r="N66" s="24"/>
      <c r="O66" s="82">
        <v>11.28</v>
      </c>
      <c r="P66" s="109">
        <v>18</v>
      </c>
    </row>
    <row r="67" spans="2:16" ht="15" customHeight="1" x14ac:dyDescent="0.25">
      <c r="B67" s="378">
        <v>45</v>
      </c>
      <c r="C67" s="379"/>
      <c r="D67" s="351" t="s">
        <v>747</v>
      </c>
      <c r="E67" s="352"/>
      <c r="F67" s="190" t="s">
        <v>2216</v>
      </c>
      <c r="G67" s="355">
        <v>4100098505</v>
      </c>
      <c r="H67" s="354"/>
      <c r="I67" s="353" t="s">
        <v>1457</v>
      </c>
      <c r="J67" s="354"/>
      <c r="K67" s="355" t="s">
        <v>53</v>
      </c>
      <c r="L67" s="352"/>
      <c r="M67" s="27" t="s">
        <v>387</v>
      </c>
      <c r="N67" s="24"/>
      <c r="O67" s="82">
        <v>11.28</v>
      </c>
      <c r="P67" s="109">
        <v>18</v>
      </c>
    </row>
    <row r="68" spans="2:16" ht="15" customHeight="1" x14ac:dyDescent="0.25">
      <c r="B68" s="375">
        <v>46</v>
      </c>
      <c r="C68" s="376"/>
      <c r="D68" s="351" t="s">
        <v>747</v>
      </c>
      <c r="E68" s="352"/>
      <c r="F68" s="190" t="s">
        <v>2216</v>
      </c>
      <c r="G68" s="355">
        <v>4100098505</v>
      </c>
      <c r="H68" s="354"/>
      <c r="I68" s="353" t="s">
        <v>1457</v>
      </c>
      <c r="J68" s="354"/>
      <c r="K68" s="355" t="s">
        <v>53</v>
      </c>
      <c r="L68" s="352"/>
      <c r="M68" s="27" t="s">
        <v>387</v>
      </c>
      <c r="N68" s="24"/>
      <c r="O68" s="81">
        <v>11.28</v>
      </c>
      <c r="P68" s="109">
        <v>18</v>
      </c>
    </row>
    <row r="69" spans="2:16" ht="15" x14ac:dyDescent="0.25">
      <c r="B69" s="365"/>
      <c r="C69" s="366"/>
      <c r="D69" s="367"/>
      <c r="E69" s="368"/>
      <c r="F69" s="122"/>
      <c r="G69" s="369"/>
      <c r="H69" s="370"/>
      <c r="I69" s="391"/>
      <c r="J69" s="370"/>
      <c r="K69" s="369"/>
      <c r="L69" s="368"/>
      <c r="M69" s="7"/>
      <c r="N69" s="11"/>
      <c r="O69" s="84"/>
      <c r="P69" s="60"/>
    </row>
    <row r="70" spans="2:16" ht="15" x14ac:dyDescent="0.25">
      <c r="B70" s="20"/>
      <c r="C70" s="45"/>
      <c r="D70" s="168"/>
      <c r="E70" s="41"/>
      <c r="F70" s="41"/>
      <c r="G70" s="41"/>
      <c r="H70" s="41"/>
      <c r="I70" s="41"/>
      <c r="K70" s="20"/>
      <c r="L70" s="45"/>
      <c r="M70" s="1"/>
      <c r="N70" s="1"/>
      <c r="O70" s="169">
        <f>SUM(O18:O34)+SUM(O36:O52)+SUM(O54:O68)</f>
        <v>495.29999999999995</v>
      </c>
    </row>
    <row r="71" spans="2:16" ht="15.75" x14ac:dyDescent="0.25">
      <c r="B71" s="356" t="s">
        <v>29</v>
      </c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79"/>
      <c r="O71" s="75"/>
      <c r="P71" s="73">
        <f>SUM(P18:P69)</f>
        <v>755</v>
      </c>
    </row>
    <row r="72" spans="2:16" ht="15" x14ac:dyDescent="0.25">
      <c r="B72" s="20"/>
      <c r="C72" s="45"/>
      <c r="D72" s="20"/>
      <c r="E72" s="45"/>
      <c r="F72" s="45"/>
      <c r="G72" s="20"/>
      <c r="I72" s="3"/>
      <c r="K72" s="20"/>
      <c r="L72" s="45"/>
      <c r="M72" s="1"/>
      <c r="N72" s="1"/>
      <c r="O72" s="86"/>
    </row>
    <row r="73" spans="2:16" ht="15" customHeight="1" x14ac:dyDescent="0.25">
      <c r="B73" s="1"/>
      <c r="C73" s="1"/>
      <c r="D73" s="1" t="s">
        <v>49</v>
      </c>
      <c r="E73" s="23"/>
      <c r="F73" s="1" t="s">
        <v>2221</v>
      </c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 t="s">
        <v>2222</v>
      </c>
      <c r="E74" s="23"/>
      <c r="F74" s="23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1821</v>
      </c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 t="s">
        <v>1820</v>
      </c>
      <c r="E76" s="23"/>
      <c r="F76" s="23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 t="s">
        <v>154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353" ht="8.25" customHeight="1" x14ac:dyDescent="0.2"/>
    <row r="355" ht="8.25" customHeight="1" x14ac:dyDescent="0.2"/>
    <row r="357" ht="9" customHeight="1" x14ac:dyDescent="0.2"/>
    <row r="359" ht="7.5" customHeight="1" x14ac:dyDescent="0.2"/>
    <row r="361" ht="6.75" customHeight="1" x14ac:dyDescent="0.2"/>
    <row r="363" ht="7.5" customHeight="1" x14ac:dyDescent="0.2"/>
    <row r="365" ht="9" customHeight="1" x14ac:dyDescent="0.2"/>
    <row r="367" ht="7.5" customHeight="1" x14ac:dyDescent="0.2"/>
    <row r="369" ht="8.25" customHeight="1" x14ac:dyDescent="0.2"/>
  </sheetData>
  <mergeCells count="259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7:C27"/>
    <mergeCell ref="D27:E27"/>
    <mergeCell ref="G27:H27"/>
    <mergeCell ref="I27:J27"/>
    <mergeCell ref="K27:L27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K48:L48"/>
    <mergeCell ref="B35:C35"/>
    <mergeCell ref="B36:C36"/>
    <mergeCell ref="D36:E36"/>
    <mergeCell ref="G36:H36"/>
    <mergeCell ref="I36:J36"/>
    <mergeCell ref="K36:L36"/>
    <mergeCell ref="B28:C28"/>
    <mergeCell ref="D28:E28"/>
    <mergeCell ref="G28:H28"/>
    <mergeCell ref="I28:J28"/>
    <mergeCell ref="K28:L28"/>
    <mergeCell ref="K30:L30"/>
    <mergeCell ref="B31:C31"/>
    <mergeCell ref="D31:E31"/>
    <mergeCell ref="G31:H31"/>
    <mergeCell ref="B38:C38"/>
    <mergeCell ref="D38:E38"/>
    <mergeCell ref="G38:H38"/>
    <mergeCell ref="I38:J38"/>
    <mergeCell ref="K38:L38"/>
    <mergeCell ref="I31:J31"/>
    <mergeCell ref="K31:L31"/>
    <mergeCell ref="B32:C32"/>
    <mergeCell ref="B71:M71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B69:C69"/>
    <mergeCell ref="D69:E69"/>
    <mergeCell ref="G69:H69"/>
    <mergeCell ref="I69:J69"/>
    <mergeCell ref="K69:L69"/>
    <mergeCell ref="B37:C37"/>
    <mergeCell ref="D37:E37"/>
    <mergeCell ref="G37:H37"/>
    <mergeCell ref="I37:J37"/>
    <mergeCell ref="K37:L37"/>
    <mergeCell ref="B48:C48"/>
    <mergeCell ref="D48:E48"/>
    <mergeCell ref="G48:H48"/>
    <mergeCell ref="I48:J48"/>
    <mergeCell ref="D32:E32"/>
    <mergeCell ref="G32:H32"/>
    <mergeCell ref="I32:J32"/>
    <mergeCell ref="K32:L32"/>
    <mergeCell ref="B39:C39"/>
    <mergeCell ref="D39:E39"/>
    <mergeCell ref="G39:H39"/>
    <mergeCell ref="I39:J39"/>
    <mergeCell ref="K39:L39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42:C42"/>
    <mergeCell ref="D42:E42"/>
    <mergeCell ref="G42:H42"/>
    <mergeCell ref="I42:J42"/>
    <mergeCell ref="K42:L42"/>
    <mergeCell ref="B45:C45"/>
    <mergeCell ref="D45:E45"/>
    <mergeCell ref="G45:H45"/>
    <mergeCell ref="I45:J45"/>
    <mergeCell ref="K45:L45"/>
    <mergeCell ref="B43:C43"/>
    <mergeCell ref="D43:E43"/>
    <mergeCell ref="G43:H43"/>
    <mergeCell ref="I43:J43"/>
    <mergeCell ref="K43:L43"/>
    <mergeCell ref="B44:C44"/>
    <mergeCell ref="D44:E44"/>
    <mergeCell ref="G44:H44"/>
    <mergeCell ref="I44:J44"/>
    <mergeCell ref="K44:L44"/>
    <mergeCell ref="B46:C46"/>
    <mergeCell ref="D46:E46"/>
    <mergeCell ref="G46:H46"/>
    <mergeCell ref="I46:J46"/>
    <mergeCell ref="K46:L46"/>
    <mergeCell ref="D47:E47"/>
    <mergeCell ref="G47:H47"/>
    <mergeCell ref="I47:J47"/>
    <mergeCell ref="K47:L47"/>
    <mergeCell ref="K50:L50"/>
    <mergeCell ref="B51:C51"/>
    <mergeCell ref="D51:E51"/>
    <mergeCell ref="G51:H51"/>
    <mergeCell ref="I51:J51"/>
    <mergeCell ref="K51:L51"/>
    <mergeCell ref="B53:C53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B55:C55"/>
    <mergeCell ref="D55:E55"/>
    <mergeCell ref="G55:H55"/>
    <mergeCell ref="I55:J55"/>
    <mergeCell ref="K55:L55"/>
    <mergeCell ref="B52:C52"/>
    <mergeCell ref="D52:E52"/>
    <mergeCell ref="G52:H52"/>
    <mergeCell ref="I52:J52"/>
    <mergeCell ref="K52:L52"/>
    <mergeCell ref="B54:C54"/>
    <mergeCell ref="D54:E54"/>
    <mergeCell ref="G54:H54"/>
    <mergeCell ref="I54:J54"/>
    <mergeCell ref="K54:L54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6:C66"/>
    <mergeCell ref="D66:E66"/>
    <mergeCell ref="G66:H66"/>
    <mergeCell ref="I66:J66"/>
    <mergeCell ref="K66:L66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7:C67"/>
    <mergeCell ref="D67:E67"/>
    <mergeCell ref="G67:H67"/>
    <mergeCell ref="I67:J67"/>
    <mergeCell ref="K67:L67"/>
    <mergeCell ref="B68:C68"/>
    <mergeCell ref="D68:E68"/>
    <mergeCell ref="G68:H68"/>
    <mergeCell ref="I68:J68"/>
    <mergeCell ref="K68:L68"/>
  </mergeCells>
  <hyperlinks>
    <hyperlink ref="N4" r:id="rId1" xr:uid="{00000000-0004-0000-94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 codeName="Hoja296"/>
  <dimension ref="B1:P335"/>
  <sheetViews>
    <sheetView workbookViewId="0">
      <selection activeCell="D44" sqref="D4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2212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230142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SUM(O18:O34)+8.7</f>
        <v>166.92</v>
      </c>
      <c r="P17" s="60"/>
    </row>
    <row r="18" spans="2:16" ht="15" customHeight="1" x14ac:dyDescent="0.25">
      <c r="B18" s="378">
        <v>1</v>
      </c>
      <c r="C18" s="379"/>
      <c r="D18" s="351" t="s">
        <v>1461</v>
      </c>
      <c r="E18" s="352"/>
      <c r="F18" s="190" t="s">
        <v>2215</v>
      </c>
      <c r="G18" s="355">
        <v>4100098474</v>
      </c>
      <c r="H18" s="354"/>
      <c r="I18" s="353" t="s">
        <v>1462</v>
      </c>
      <c r="J18" s="354"/>
      <c r="K18" s="355" t="s">
        <v>25</v>
      </c>
      <c r="L18" s="352"/>
      <c r="M18" s="27" t="s">
        <v>415</v>
      </c>
      <c r="N18" s="24"/>
      <c r="O18" s="82">
        <v>10.66</v>
      </c>
      <c r="P18" s="109">
        <v>14</v>
      </c>
    </row>
    <row r="19" spans="2:16" ht="15" customHeight="1" x14ac:dyDescent="0.25">
      <c r="B19" s="378">
        <v>2</v>
      </c>
      <c r="C19" s="379"/>
      <c r="D19" s="351" t="s">
        <v>1461</v>
      </c>
      <c r="E19" s="352"/>
      <c r="F19" s="190" t="s">
        <v>2215</v>
      </c>
      <c r="G19" s="355">
        <v>4100098474</v>
      </c>
      <c r="H19" s="354"/>
      <c r="I19" s="353" t="s">
        <v>1462</v>
      </c>
      <c r="J19" s="354"/>
      <c r="K19" s="355" t="s">
        <v>25</v>
      </c>
      <c r="L19" s="352"/>
      <c r="M19" s="27" t="s">
        <v>415</v>
      </c>
      <c r="N19" s="24"/>
      <c r="O19" s="82">
        <v>7.48</v>
      </c>
      <c r="P19" s="109">
        <v>1</v>
      </c>
    </row>
    <row r="20" spans="2:16" ht="15" customHeight="1" x14ac:dyDescent="0.25">
      <c r="B20" s="365"/>
      <c r="C20" s="366"/>
      <c r="D20" s="351" t="s">
        <v>1461</v>
      </c>
      <c r="E20" s="352"/>
      <c r="F20" s="190" t="s">
        <v>2215</v>
      </c>
      <c r="G20" s="355">
        <v>4100098473</v>
      </c>
      <c r="H20" s="354"/>
      <c r="I20" s="353" t="s">
        <v>1462</v>
      </c>
      <c r="J20" s="354"/>
      <c r="K20" s="355" t="s">
        <v>25</v>
      </c>
      <c r="L20" s="352"/>
      <c r="M20" s="27" t="s">
        <v>415</v>
      </c>
      <c r="N20" s="24"/>
      <c r="O20" s="84"/>
      <c r="P20" s="109">
        <v>8</v>
      </c>
    </row>
    <row r="21" spans="2:16" ht="15" customHeight="1" x14ac:dyDescent="0.25">
      <c r="B21" s="378">
        <v>3</v>
      </c>
      <c r="C21" s="379"/>
      <c r="D21" s="351" t="s">
        <v>1461</v>
      </c>
      <c r="E21" s="352"/>
      <c r="F21" s="190" t="s">
        <v>2215</v>
      </c>
      <c r="G21" s="355">
        <v>4100098473</v>
      </c>
      <c r="H21" s="354"/>
      <c r="I21" s="353" t="s">
        <v>1462</v>
      </c>
      <c r="J21" s="354"/>
      <c r="K21" s="355" t="s">
        <v>25</v>
      </c>
      <c r="L21" s="352"/>
      <c r="M21" s="27" t="s">
        <v>387</v>
      </c>
      <c r="N21" s="24"/>
      <c r="O21" s="82">
        <v>10.54</v>
      </c>
      <c r="P21" s="109">
        <v>14</v>
      </c>
    </row>
    <row r="22" spans="2:16" ht="15" customHeight="1" x14ac:dyDescent="0.25">
      <c r="B22" s="378">
        <v>4</v>
      </c>
      <c r="C22" s="379"/>
      <c r="D22" s="351" t="s">
        <v>1461</v>
      </c>
      <c r="E22" s="352"/>
      <c r="F22" s="190" t="s">
        <v>2215</v>
      </c>
      <c r="G22" s="355">
        <v>4100098473</v>
      </c>
      <c r="H22" s="354"/>
      <c r="I22" s="353" t="s">
        <v>1462</v>
      </c>
      <c r="J22" s="354"/>
      <c r="K22" s="355" t="s">
        <v>25</v>
      </c>
      <c r="L22" s="352"/>
      <c r="M22" s="27" t="s">
        <v>387</v>
      </c>
      <c r="N22" s="24"/>
      <c r="O22" s="82">
        <v>10.54</v>
      </c>
      <c r="P22" s="109">
        <v>14</v>
      </c>
    </row>
    <row r="23" spans="2:16" ht="15" customHeight="1" x14ac:dyDescent="0.25">
      <c r="B23" s="378">
        <v>5</v>
      </c>
      <c r="C23" s="379"/>
      <c r="D23" s="351" t="s">
        <v>1461</v>
      </c>
      <c r="E23" s="352"/>
      <c r="F23" s="190" t="s">
        <v>2215</v>
      </c>
      <c r="G23" s="355">
        <v>4100098473</v>
      </c>
      <c r="H23" s="354"/>
      <c r="I23" s="353" t="s">
        <v>1462</v>
      </c>
      <c r="J23" s="354"/>
      <c r="K23" s="355" t="s">
        <v>25</v>
      </c>
      <c r="L23" s="352"/>
      <c r="M23" s="27" t="s">
        <v>387</v>
      </c>
      <c r="N23" s="24"/>
      <c r="O23" s="82">
        <v>10.54</v>
      </c>
      <c r="P23" s="109">
        <v>14</v>
      </c>
    </row>
    <row r="24" spans="2:16" ht="15" customHeight="1" x14ac:dyDescent="0.25">
      <c r="B24" s="378">
        <v>6</v>
      </c>
      <c r="C24" s="379"/>
      <c r="D24" s="351" t="s">
        <v>1461</v>
      </c>
      <c r="E24" s="352"/>
      <c r="F24" s="190" t="s">
        <v>2215</v>
      </c>
      <c r="G24" s="355">
        <v>4100098473</v>
      </c>
      <c r="H24" s="354"/>
      <c r="I24" s="353" t="s">
        <v>1462</v>
      </c>
      <c r="J24" s="354"/>
      <c r="K24" s="355" t="s">
        <v>25</v>
      </c>
      <c r="L24" s="352"/>
      <c r="M24" s="27" t="s">
        <v>387</v>
      </c>
      <c r="N24" s="24"/>
      <c r="O24" s="82">
        <v>10.54</v>
      </c>
      <c r="P24" s="109">
        <v>14</v>
      </c>
    </row>
    <row r="25" spans="2:16" ht="15" customHeight="1" x14ac:dyDescent="0.25">
      <c r="B25" s="378">
        <v>7</v>
      </c>
      <c r="C25" s="379"/>
      <c r="D25" s="351" t="s">
        <v>1461</v>
      </c>
      <c r="E25" s="352"/>
      <c r="F25" s="190" t="s">
        <v>2215</v>
      </c>
      <c r="G25" s="355">
        <v>4100098473</v>
      </c>
      <c r="H25" s="354"/>
      <c r="I25" s="353" t="s">
        <v>1462</v>
      </c>
      <c r="J25" s="354"/>
      <c r="K25" s="355" t="s">
        <v>25</v>
      </c>
      <c r="L25" s="352"/>
      <c r="M25" s="27" t="s">
        <v>387</v>
      </c>
      <c r="N25" s="24"/>
      <c r="O25" s="82">
        <v>11.24</v>
      </c>
      <c r="P25" s="109">
        <v>15</v>
      </c>
    </row>
    <row r="26" spans="2:16" ht="15" customHeight="1" x14ac:dyDescent="0.25">
      <c r="B26" s="378">
        <v>8</v>
      </c>
      <c r="C26" s="379"/>
      <c r="D26" s="351" t="s">
        <v>2214</v>
      </c>
      <c r="E26" s="352"/>
      <c r="F26" s="190" t="s">
        <v>2215</v>
      </c>
      <c r="G26" s="355">
        <v>4100098475</v>
      </c>
      <c r="H26" s="354"/>
      <c r="I26" s="353" t="s">
        <v>1904</v>
      </c>
      <c r="J26" s="354"/>
      <c r="K26" s="355" t="s">
        <v>25</v>
      </c>
      <c r="L26" s="352"/>
      <c r="M26" s="27" t="s">
        <v>387</v>
      </c>
      <c r="N26" s="24"/>
      <c r="O26" s="82">
        <v>10.119999999999999</v>
      </c>
      <c r="P26" s="109">
        <v>18</v>
      </c>
    </row>
    <row r="27" spans="2:16" ht="15" customHeight="1" x14ac:dyDescent="0.25">
      <c r="B27" s="378">
        <v>9</v>
      </c>
      <c r="C27" s="379"/>
      <c r="D27" s="351" t="s">
        <v>2214</v>
      </c>
      <c r="E27" s="352"/>
      <c r="F27" s="190" t="s">
        <v>2215</v>
      </c>
      <c r="G27" s="355">
        <v>4100098475</v>
      </c>
      <c r="H27" s="354"/>
      <c r="I27" s="353" t="s">
        <v>1904</v>
      </c>
      <c r="J27" s="354"/>
      <c r="K27" s="355" t="s">
        <v>25</v>
      </c>
      <c r="L27" s="352"/>
      <c r="M27" s="27" t="s">
        <v>387</v>
      </c>
      <c r="N27" s="24"/>
      <c r="O27" s="82">
        <v>10.119999999999999</v>
      </c>
      <c r="P27" s="109">
        <v>18</v>
      </c>
    </row>
    <row r="28" spans="2:16" ht="15" customHeight="1" x14ac:dyDescent="0.25">
      <c r="B28" s="378">
        <v>10</v>
      </c>
      <c r="C28" s="379"/>
      <c r="D28" s="351" t="s">
        <v>2214</v>
      </c>
      <c r="E28" s="352"/>
      <c r="F28" s="190" t="s">
        <v>2215</v>
      </c>
      <c r="G28" s="355">
        <v>4100098475</v>
      </c>
      <c r="H28" s="354"/>
      <c r="I28" s="353" t="s">
        <v>1904</v>
      </c>
      <c r="J28" s="354"/>
      <c r="K28" s="355" t="s">
        <v>25</v>
      </c>
      <c r="L28" s="352"/>
      <c r="M28" s="27" t="s">
        <v>387</v>
      </c>
      <c r="N28" s="24"/>
      <c r="O28" s="82">
        <v>10.119999999999999</v>
      </c>
      <c r="P28" s="109">
        <v>18</v>
      </c>
    </row>
    <row r="29" spans="2:16" ht="15" customHeight="1" x14ac:dyDescent="0.25">
      <c r="B29" s="378">
        <v>11</v>
      </c>
      <c r="C29" s="379"/>
      <c r="D29" s="351" t="s">
        <v>2214</v>
      </c>
      <c r="E29" s="352"/>
      <c r="F29" s="190" t="s">
        <v>2215</v>
      </c>
      <c r="G29" s="355">
        <v>4100098475</v>
      </c>
      <c r="H29" s="354"/>
      <c r="I29" s="353" t="s">
        <v>1904</v>
      </c>
      <c r="J29" s="354"/>
      <c r="K29" s="355" t="s">
        <v>25</v>
      </c>
      <c r="L29" s="352"/>
      <c r="M29" s="27" t="s">
        <v>387</v>
      </c>
      <c r="N29" s="24"/>
      <c r="O29" s="82">
        <v>9.06</v>
      </c>
      <c r="P29" s="109">
        <v>16</v>
      </c>
    </row>
    <row r="30" spans="2:16" ht="15" customHeight="1" x14ac:dyDescent="0.25">
      <c r="B30" s="378">
        <v>12</v>
      </c>
      <c r="C30" s="379"/>
      <c r="D30" s="351" t="s">
        <v>2214</v>
      </c>
      <c r="E30" s="352"/>
      <c r="F30" s="190" t="s">
        <v>2215</v>
      </c>
      <c r="G30" s="355">
        <v>4100098475</v>
      </c>
      <c r="H30" s="354"/>
      <c r="I30" s="353" t="s">
        <v>1904</v>
      </c>
      <c r="J30" s="354"/>
      <c r="K30" s="355" t="s">
        <v>25</v>
      </c>
      <c r="L30" s="352"/>
      <c r="M30" s="27" t="s">
        <v>387</v>
      </c>
      <c r="N30" s="24"/>
      <c r="O30" s="82">
        <v>8.24</v>
      </c>
      <c r="P30" s="109">
        <v>14</v>
      </c>
    </row>
    <row r="31" spans="2:16" ht="15" customHeight="1" x14ac:dyDescent="0.25">
      <c r="B31" s="378">
        <v>13</v>
      </c>
      <c r="C31" s="379"/>
      <c r="D31" s="351" t="s">
        <v>747</v>
      </c>
      <c r="E31" s="352"/>
      <c r="F31" s="190" t="s">
        <v>2215</v>
      </c>
      <c r="G31" s="355">
        <v>4100098472</v>
      </c>
      <c r="H31" s="354"/>
      <c r="I31" s="353" t="s">
        <v>1457</v>
      </c>
      <c r="J31" s="354"/>
      <c r="K31" s="355" t="s">
        <v>25</v>
      </c>
      <c r="L31" s="352"/>
      <c r="M31" s="27" t="s">
        <v>415</v>
      </c>
      <c r="N31" s="24"/>
      <c r="O31" s="82">
        <v>6.5</v>
      </c>
      <c r="P31" s="109">
        <v>9</v>
      </c>
    </row>
    <row r="32" spans="2:16" ht="15" customHeight="1" x14ac:dyDescent="0.25">
      <c r="B32" s="378">
        <v>14</v>
      </c>
      <c r="C32" s="379"/>
      <c r="D32" s="351" t="s">
        <v>747</v>
      </c>
      <c r="E32" s="352"/>
      <c r="F32" s="190" t="s">
        <v>2215</v>
      </c>
      <c r="G32" s="355">
        <v>4100098472</v>
      </c>
      <c r="H32" s="354"/>
      <c r="I32" s="353" t="s">
        <v>1457</v>
      </c>
      <c r="J32" s="354"/>
      <c r="K32" s="355" t="s">
        <v>25</v>
      </c>
      <c r="L32" s="352"/>
      <c r="M32" s="27" t="s">
        <v>387</v>
      </c>
      <c r="N32" s="24"/>
      <c r="O32" s="82">
        <v>10.84</v>
      </c>
      <c r="P32" s="109">
        <v>17</v>
      </c>
    </row>
    <row r="33" spans="2:16" ht="15" customHeight="1" x14ac:dyDescent="0.25">
      <c r="B33" s="378">
        <v>15</v>
      </c>
      <c r="C33" s="379"/>
      <c r="D33" s="351" t="s">
        <v>747</v>
      </c>
      <c r="E33" s="352"/>
      <c r="F33" s="190" t="s">
        <v>2215</v>
      </c>
      <c r="G33" s="355">
        <v>4100098472</v>
      </c>
      <c r="H33" s="354"/>
      <c r="I33" s="353" t="s">
        <v>1457</v>
      </c>
      <c r="J33" s="354"/>
      <c r="K33" s="355" t="s">
        <v>25</v>
      </c>
      <c r="L33" s="352"/>
      <c r="M33" s="27" t="s">
        <v>387</v>
      </c>
      <c r="N33" s="24"/>
      <c r="O33" s="82">
        <v>10.84</v>
      </c>
      <c r="P33" s="109">
        <v>17</v>
      </c>
    </row>
    <row r="34" spans="2:16" ht="15" customHeight="1" x14ac:dyDescent="0.25">
      <c r="B34" s="375">
        <v>16</v>
      </c>
      <c r="C34" s="376"/>
      <c r="D34" s="351" t="s">
        <v>747</v>
      </c>
      <c r="E34" s="352"/>
      <c r="F34" s="190" t="s">
        <v>2215</v>
      </c>
      <c r="G34" s="355">
        <v>4100098472</v>
      </c>
      <c r="H34" s="354"/>
      <c r="I34" s="353" t="s">
        <v>1457</v>
      </c>
      <c r="J34" s="354"/>
      <c r="K34" s="355" t="s">
        <v>25</v>
      </c>
      <c r="L34" s="352"/>
      <c r="M34" s="27" t="s">
        <v>387</v>
      </c>
      <c r="N34" s="24"/>
      <c r="O34" s="81">
        <v>10.84</v>
      </c>
      <c r="P34" s="109">
        <v>17</v>
      </c>
    </row>
    <row r="35" spans="2:16" ht="15" x14ac:dyDescent="0.25">
      <c r="B35" s="365"/>
      <c r="C35" s="366"/>
      <c r="D35" s="367"/>
      <c r="E35" s="368"/>
      <c r="F35" s="122"/>
      <c r="G35" s="369"/>
      <c r="H35" s="370"/>
      <c r="I35" s="391"/>
      <c r="J35" s="370"/>
      <c r="K35" s="369"/>
      <c r="L35" s="368"/>
      <c r="M35" s="7"/>
      <c r="N35" s="11"/>
      <c r="O35" s="84"/>
      <c r="P35" s="60"/>
    </row>
    <row r="36" spans="2:16" ht="15" x14ac:dyDescent="0.25">
      <c r="B36" s="20"/>
      <c r="C36" s="45"/>
      <c r="D36" s="168"/>
      <c r="E36" s="41"/>
      <c r="F36" s="41"/>
      <c r="G36" s="41"/>
      <c r="H36" s="41"/>
      <c r="I36" s="41"/>
      <c r="K36" s="20"/>
      <c r="L36" s="45"/>
      <c r="M36" s="1"/>
      <c r="N36" s="1"/>
      <c r="O36" s="169">
        <f>SUM(O18:O34)</f>
        <v>158.22</v>
      </c>
    </row>
    <row r="37" spans="2:16" ht="15.75" x14ac:dyDescent="0.25"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79"/>
      <c r="O37" s="75"/>
      <c r="P37" s="73">
        <f>SUM(P18:P35)</f>
        <v>238</v>
      </c>
    </row>
    <row r="38" spans="2:16" ht="15" x14ac:dyDescent="0.25">
      <c r="B38" s="20"/>
      <c r="C38" s="45"/>
      <c r="D38" s="20"/>
      <c r="E38" s="45"/>
      <c r="F38" s="45"/>
      <c r="G38" s="20"/>
      <c r="I38" s="3"/>
      <c r="K38" s="20"/>
      <c r="L38" s="45"/>
      <c r="M38" s="1"/>
      <c r="N38" s="1"/>
      <c r="O38" s="86"/>
    </row>
    <row r="39" spans="2:16" ht="15" customHeight="1" x14ac:dyDescent="0.25">
      <c r="B39" s="1"/>
      <c r="C39" s="1"/>
      <c r="D39" s="1" t="s">
        <v>49</v>
      </c>
      <c r="E39" s="23"/>
      <c r="F39" s="1" t="s">
        <v>2218</v>
      </c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2219</v>
      </c>
      <c r="E40" s="23"/>
      <c r="F40" s="2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1521</v>
      </c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 t="s">
        <v>2220</v>
      </c>
      <c r="E42" s="23"/>
      <c r="F42" s="23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 t="s">
        <v>203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99">
    <mergeCell ref="B34:C34"/>
    <mergeCell ref="D34:E34"/>
    <mergeCell ref="G34:H34"/>
    <mergeCell ref="I34:J34"/>
    <mergeCell ref="K34:L34"/>
    <mergeCell ref="B33:C33"/>
    <mergeCell ref="D33:E33"/>
    <mergeCell ref="G33:H33"/>
    <mergeCell ref="I33:J33"/>
    <mergeCell ref="K33:L33"/>
    <mergeCell ref="B32:C32"/>
    <mergeCell ref="D32:E32"/>
    <mergeCell ref="G32:H32"/>
    <mergeCell ref="I32:J32"/>
    <mergeCell ref="K32:L32"/>
    <mergeCell ref="B31:C31"/>
    <mergeCell ref="D31:E31"/>
    <mergeCell ref="G31:H31"/>
    <mergeCell ref="I31:J31"/>
    <mergeCell ref="K31:L31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8:C28"/>
    <mergeCell ref="D28:E28"/>
    <mergeCell ref="G28:H28"/>
    <mergeCell ref="I28:J28"/>
    <mergeCell ref="K28:L28"/>
    <mergeCell ref="B27:C27"/>
    <mergeCell ref="D27:E27"/>
    <mergeCell ref="G27:H27"/>
    <mergeCell ref="I27:J27"/>
    <mergeCell ref="K27:L27"/>
    <mergeCell ref="B37:M37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35:C35"/>
    <mergeCell ref="D35:E35"/>
    <mergeCell ref="G35:H35"/>
    <mergeCell ref="I35:J35"/>
    <mergeCell ref="K35:L3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95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 codeName="Hoja297"/>
  <dimension ref="A1:P319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2212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230141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/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1461</v>
      </c>
      <c r="E18" s="368"/>
      <c r="F18" s="124" t="s">
        <v>2213</v>
      </c>
      <c r="G18" s="369">
        <v>4100098491</v>
      </c>
      <c r="H18" s="370"/>
      <c r="I18" s="391" t="s">
        <v>1462</v>
      </c>
      <c r="J18" s="370"/>
      <c r="K18" s="369" t="s">
        <v>1009</v>
      </c>
      <c r="L18" s="368"/>
      <c r="M18" s="7" t="s">
        <v>415</v>
      </c>
      <c r="N18" s="11"/>
      <c r="O18" s="82">
        <v>11.2</v>
      </c>
      <c r="P18" s="60">
        <v>15</v>
      </c>
    </row>
    <row r="19" spans="1:16" ht="15" x14ac:dyDescent="0.25">
      <c r="A19" s="1"/>
      <c r="B19" s="378">
        <v>2</v>
      </c>
      <c r="C19" s="379"/>
      <c r="D19" s="367" t="s">
        <v>1461</v>
      </c>
      <c r="E19" s="368"/>
      <c r="F19" s="124" t="s">
        <v>2213</v>
      </c>
      <c r="G19" s="369">
        <v>4100098491</v>
      </c>
      <c r="H19" s="370"/>
      <c r="I19" s="391" t="s">
        <v>1462</v>
      </c>
      <c r="J19" s="370"/>
      <c r="K19" s="369" t="s">
        <v>1009</v>
      </c>
      <c r="L19" s="368"/>
      <c r="M19" s="7" t="s">
        <v>387</v>
      </c>
      <c r="N19" s="11"/>
      <c r="O19" s="82">
        <v>7.9</v>
      </c>
      <c r="P19" s="60">
        <v>10</v>
      </c>
    </row>
    <row r="20" spans="1:16" ht="15" x14ac:dyDescent="0.25">
      <c r="A20" s="1"/>
      <c r="B20" s="378">
        <v>3</v>
      </c>
      <c r="C20" s="379"/>
      <c r="D20" s="367" t="s">
        <v>2214</v>
      </c>
      <c r="E20" s="368"/>
      <c r="F20" s="124" t="s">
        <v>2213</v>
      </c>
      <c r="G20" s="369">
        <v>4100098493</v>
      </c>
      <c r="H20" s="370"/>
      <c r="I20" s="391" t="s">
        <v>1904</v>
      </c>
      <c r="J20" s="370"/>
      <c r="K20" s="369" t="s">
        <v>1009</v>
      </c>
      <c r="L20" s="368"/>
      <c r="M20" s="7" t="s">
        <v>387</v>
      </c>
      <c r="N20" s="11"/>
      <c r="O20" s="82">
        <v>9.2799999999999994</v>
      </c>
      <c r="P20" s="60">
        <v>10</v>
      </c>
    </row>
    <row r="21" spans="1:16" ht="15" x14ac:dyDescent="0.25">
      <c r="A21" s="1"/>
      <c r="B21" s="365"/>
      <c r="C21" s="366"/>
      <c r="D21" s="367" t="s">
        <v>747</v>
      </c>
      <c r="E21" s="368"/>
      <c r="F21" s="124" t="s">
        <v>2213</v>
      </c>
      <c r="G21" s="369">
        <v>4100098490</v>
      </c>
      <c r="H21" s="370"/>
      <c r="I21" s="391" t="s">
        <v>1457</v>
      </c>
      <c r="J21" s="370"/>
      <c r="K21" s="369" t="s">
        <v>1009</v>
      </c>
      <c r="L21" s="368"/>
      <c r="M21" s="7" t="s">
        <v>387</v>
      </c>
      <c r="N21" s="11"/>
      <c r="O21" s="84"/>
      <c r="P21" s="60">
        <v>5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28.380000000000003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40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23"/>
      <c r="F27" s="1" t="s">
        <v>2217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1213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1356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2">
    <mergeCell ref="D23:I23"/>
    <mergeCell ref="B24:M24"/>
    <mergeCell ref="B20:C20"/>
    <mergeCell ref="D20:E20"/>
    <mergeCell ref="G20:H20"/>
    <mergeCell ref="I20:J20"/>
    <mergeCell ref="K20:L20"/>
    <mergeCell ref="B21:C21"/>
    <mergeCell ref="D21:E21"/>
    <mergeCell ref="G21:H21"/>
    <mergeCell ref="K18:L18"/>
    <mergeCell ref="I21:J21"/>
    <mergeCell ref="K21:L21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96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 codeName="Hoja263"/>
  <dimension ref="A1:P319"/>
  <sheetViews>
    <sheetView workbookViewId="0">
      <selection activeCell="D25" sqref="D2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3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2194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230132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customHeight="1" x14ac:dyDescent="0.25">
      <c r="B18" s="375">
        <v>1</v>
      </c>
      <c r="C18" s="376"/>
      <c r="D18" s="369" t="s">
        <v>2195</v>
      </c>
      <c r="E18" s="368"/>
      <c r="F18" s="190" t="s">
        <v>2208</v>
      </c>
      <c r="G18" s="369">
        <v>4100094745</v>
      </c>
      <c r="H18" s="370"/>
      <c r="I18" s="391" t="s">
        <v>2197</v>
      </c>
      <c r="J18" s="370"/>
      <c r="K18" s="369" t="s">
        <v>73</v>
      </c>
      <c r="L18" s="368"/>
      <c r="M18" s="7" t="s">
        <v>2198</v>
      </c>
      <c r="N18" s="11"/>
      <c r="O18" s="81">
        <v>0.72</v>
      </c>
      <c r="P18" s="60">
        <v>9</v>
      </c>
    </row>
    <row r="19" spans="1:16" ht="15" x14ac:dyDescent="0.25">
      <c r="A19" s="1"/>
      <c r="B19" s="76"/>
      <c r="C19" s="65"/>
      <c r="D19" s="392"/>
      <c r="E19" s="393"/>
      <c r="F19" s="393"/>
      <c r="G19" s="393"/>
      <c r="H19" s="393"/>
      <c r="I19" s="393"/>
      <c r="J19" s="62"/>
      <c r="K19" s="50"/>
      <c r="L19" s="61"/>
      <c r="M19" s="8"/>
      <c r="N19" s="8"/>
      <c r="O19" s="139">
        <f>SUM(O18:O18)</f>
        <v>0.72</v>
      </c>
      <c r="P19" s="60"/>
    </row>
    <row r="20" spans="1:16" ht="15.75" x14ac:dyDescent="0.25">
      <c r="A20" s="1"/>
      <c r="B20" s="356" t="s">
        <v>29</v>
      </c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79"/>
      <c r="O20" s="75"/>
      <c r="P20" s="73">
        <f>SUM(P18:P18)</f>
        <v>9</v>
      </c>
    </row>
    <row r="21" spans="1:16" ht="15" x14ac:dyDescent="0.25">
      <c r="A21" s="1"/>
      <c r="B21" s="20"/>
      <c r="C21" s="45"/>
      <c r="D21" s="20"/>
      <c r="E21" s="45"/>
      <c r="F21" s="45"/>
      <c r="G21" s="20"/>
      <c r="I21" s="3"/>
      <c r="K21" s="20"/>
      <c r="L21" s="45"/>
      <c r="M21" s="1"/>
      <c r="N21" s="1"/>
      <c r="O21" s="86"/>
    </row>
    <row r="22" spans="1:16" ht="3.75" customHeight="1" x14ac:dyDescent="0.25">
      <c r="A22" s="1"/>
      <c r="B22" s="1"/>
      <c r="C22" s="1"/>
      <c r="D22" s="17"/>
      <c r="E22" s="20"/>
      <c r="F22" s="20"/>
      <c r="G22" s="20"/>
      <c r="H22" s="3"/>
      <c r="I22" s="3"/>
      <c r="J22" s="1"/>
      <c r="K22" s="1"/>
      <c r="L22" s="1"/>
      <c r="M22" s="1"/>
      <c r="N22" s="1"/>
      <c r="O22" s="1"/>
    </row>
    <row r="23" spans="1:16" ht="15" customHeight="1" x14ac:dyDescent="0.25">
      <c r="A23" s="1"/>
      <c r="B23" s="1"/>
      <c r="C23" s="1"/>
      <c r="D23" s="1" t="s">
        <v>49</v>
      </c>
      <c r="E23" s="23"/>
      <c r="F23" s="1" t="s">
        <v>2209</v>
      </c>
      <c r="G23" s="397"/>
      <c r="H23" s="396"/>
      <c r="I23" s="1"/>
      <c r="J23" s="1"/>
      <c r="K23" s="1"/>
      <c r="L23" s="1"/>
      <c r="M23" s="1"/>
      <c r="N23" s="1"/>
      <c r="O23" s="1"/>
    </row>
    <row r="24" spans="1:16" ht="15" x14ac:dyDescent="0.25">
      <c r="A24" s="1"/>
      <c r="B24" s="1"/>
      <c r="C24" s="1"/>
      <c r="D24" s="1" t="s">
        <v>2211</v>
      </c>
      <c r="E24" s="3"/>
      <c r="F24" s="20"/>
      <c r="G24" s="1"/>
      <c r="H24" s="1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2210</v>
      </c>
      <c r="E25" s="2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/>
      <c r="E26" s="1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F60" s="1"/>
    </row>
    <row r="61" spans="1:15" ht="15" x14ac:dyDescent="0.25">
      <c r="F61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15">
    <mergeCell ref="F10:N10"/>
    <mergeCell ref="N14:O14"/>
    <mergeCell ref="B16:C16"/>
    <mergeCell ref="D16:E16"/>
    <mergeCell ref="G16:H16"/>
    <mergeCell ref="I16:J16"/>
    <mergeCell ref="K16:L16"/>
    <mergeCell ref="G23:H23"/>
    <mergeCell ref="D19:I19"/>
    <mergeCell ref="B20:M20"/>
    <mergeCell ref="B18:C18"/>
    <mergeCell ref="D18:E18"/>
    <mergeCell ref="G18:H18"/>
    <mergeCell ref="I18:J18"/>
    <mergeCell ref="K18:L18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 codeName="Hoja97"/>
  <dimension ref="A1:P315"/>
  <sheetViews>
    <sheetView workbookViewId="0">
      <selection activeCell="A18" sqref="A18:IV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2194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230131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/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108"/>
    </row>
    <row r="18" spans="1:16" ht="15" customHeight="1" x14ac:dyDescent="0.25">
      <c r="B18" s="375">
        <v>1</v>
      </c>
      <c r="C18" s="376"/>
      <c r="D18" s="369" t="s">
        <v>2195</v>
      </c>
      <c r="E18" s="368"/>
      <c r="F18" s="190" t="s">
        <v>2204</v>
      </c>
      <c r="G18" s="369">
        <v>4100094765</v>
      </c>
      <c r="H18" s="370"/>
      <c r="I18" s="391" t="s">
        <v>2197</v>
      </c>
      <c r="J18" s="370"/>
      <c r="K18" s="369" t="s">
        <v>1009</v>
      </c>
      <c r="L18" s="368"/>
      <c r="M18" s="7" t="s">
        <v>2198</v>
      </c>
      <c r="N18" s="11"/>
      <c r="O18" s="81">
        <v>1.73</v>
      </c>
      <c r="P18" s="60">
        <v>23</v>
      </c>
    </row>
    <row r="19" spans="1:16" ht="15" x14ac:dyDescent="0.25">
      <c r="A19" s="1"/>
      <c r="B19" s="76"/>
      <c r="C19" s="65"/>
      <c r="D19" s="392"/>
      <c r="E19" s="393"/>
      <c r="F19" s="393"/>
      <c r="G19" s="393"/>
      <c r="H19" s="393"/>
      <c r="I19" s="393"/>
      <c r="J19" s="62"/>
      <c r="K19" s="50"/>
      <c r="L19" s="61"/>
      <c r="M19" s="8"/>
      <c r="N19" s="8"/>
      <c r="O19" s="139">
        <f>SUM(O18:O18)</f>
        <v>1.73</v>
      </c>
      <c r="P19" s="60"/>
    </row>
    <row r="20" spans="1:16" ht="15.75" x14ac:dyDescent="0.25">
      <c r="A20" s="1"/>
      <c r="B20" s="356" t="s">
        <v>29</v>
      </c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357"/>
      <c r="N20" s="79"/>
      <c r="O20" s="75"/>
      <c r="P20" s="73">
        <f>SUM(P18:P18)</f>
        <v>23</v>
      </c>
    </row>
    <row r="21" spans="1:16" ht="15" x14ac:dyDescent="0.25">
      <c r="A21" s="1"/>
      <c r="B21" s="20"/>
      <c r="C21" s="45"/>
      <c r="D21" s="20"/>
      <c r="E21" s="45"/>
      <c r="F21" s="45"/>
      <c r="G21" s="20"/>
      <c r="I21" s="3"/>
      <c r="K21" s="20"/>
      <c r="L21" s="45"/>
      <c r="M21" s="1"/>
      <c r="N21" s="1"/>
      <c r="O21" s="86"/>
    </row>
    <row r="22" spans="1:16" ht="3.75" customHeight="1" x14ac:dyDescent="0.25">
      <c r="A22" s="1"/>
      <c r="B22" s="1"/>
      <c r="C22" s="1"/>
      <c r="D22" s="17"/>
      <c r="E22" s="20"/>
      <c r="F22" s="20"/>
      <c r="G22" s="20"/>
      <c r="H22" s="3"/>
      <c r="I22" s="3"/>
      <c r="J22" s="1"/>
      <c r="K22" s="1"/>
      <c r="L22" s="1"/>
      <c r="M22" s="1"/>
      <c r="N22" s="1"/>
      <c r="O22" s="1"/>
    </row>
    <row r="23" spans="1:16" ht="15" customHeight="1" x14ac:dyDescent="0.25">
      <c r="A23" s="1"/>
      <c r="B23" s="1"/>
      <c r="C23" s="1"/>
      <c r="D23" s="1" t="s">
        <v>49</v>
      </c>
      <c r="E23" s="23"/>
      <c r="F23" s="1" t="s">
        <v>2205</v>
      </c>
      <c r="I23" s="1"/>
      <c r="J23" s="1"/>
      <c r="K23" s="1"/>
      <c r="L23" s="1"/>
      <c r="M23" s="1"/>
      <c r="N23" s="1"/>
      <c r="O23" s="1"/>
    </row>
    <row r="24" spans="1:16" ht="15" x14ac:dyDescent="0.25">
      <c r="A24" s="1"/>
      <c r="B24" s="1"/>
      <c r="C24" s="1"/>
      <c r="D24" s="1" t="s">
        <v>2207</v>
      </c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2206</v>
      </c>
      <c r="E25" s="23"/>
      <c r="F25" s="23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17"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  <mergeCell ref="D19:I19"/>
    <mergeCell ref="B20:M20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98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 codeName="Hoja98"/>
  <dimension ref="B1:P313"/>
  <sheetViews>
    <sheetView workbookViewId="0">
      <selection activeCell="I33" sqref="I3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85546875" customWidth="1"/>
    <col min="6" max="6" width="17" customWidth="1"/>
    <col min="7" max="8" width="6.140625" customWidth="1"/>
    <col min="9" max="9" width="10.7109375" customWidth="1"/>
    <col min="10" max="10" width="2.85546875" customWidth="1"/>
    <col min="11" max="11" width="9.85546875" customWidth="1"/>
    <col min="12" max="12" width="4" customWidth="1"/>
    <col min="13" max="13" width="20.57031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2194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230130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51" t="s">
        <v>2195</v>
      </c>
      <c r="E18" s="352"/>
      <c r="F18" s="190" t="s">
        <v>2200</v>
      </c>
      <c r="G18" s="355">
        <v>4100094785</v>
      </c>
      <c r="H18" s="354"/>
      <c r="I18" s="353" t="s">
        <v>2197</v>
      </c>
      <c r="J18" s="354"/>
      <c r="K18" s="355" t="s">
        <v>53</v>
      </c>
      <c r="L18" s="352"/>
      <c r="M18" s="27" t="s">
        <v>2198</v>
      </c>
      <c r="N18" s="24"/>
      <c r="O18" s="81">
        <v>2.08</v>
      </c>
      <c r="P18" s="109">
        <v>27</v>
      </c>
    </row>
    <row r="19" spans="2:16" ht="15" customHeight="1" x14ac:dyDescent="0.25">
      <c r="B19" s="365"/>
      <c r="C19" s="366"/>
      <c r="D19" s="351"/>
      <c r="E19" s="352"/>
      <c r="F19" s="190"/>
      <c r="G19" s="355"/>
      <c r="H19" s="354"/>
      <c r="I19" s="353"/>
      <c r="J19" s="354"/>
      <c r="K19" s="355"/>
      <c r="L19" s="352"/>
      <c r="M19" s="27"/>
      <c r="N19" s="24"/>
      <c r="O19" s="84"/>
      <c r="P19" s="109"/>
    </row>
    <row r="20" spans="2:16" ht="15" x14ac:dyDescent="0.25">
      <c r="B20" s="20"/>
      <c r="C20" s="45"/>
      <c r="D20" s="168"/>
      <c r="E20" s="41"/>
      <c r="F20" s="41"/>
      <c r="G20" s="41"/>
      <c r="H20" s="41"/>
      <c r="I20" s="41"/>
      <c r="K20" s="20"/>
      <c r="L20" s="45"/>
      <c r="M20" s="1"/>
      <c r="N20" s="1"/>
      <c r="O20" s="169">
        <f>SUM(O18:O18)</f>
        <v>2.08</v>
      </c>
    </row>
    <row r="21" spans="2:16" ht="15.75" x14ac:dyDescent="0.25"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27</v>
      </c>
    </row>
    <row r="22" spans="2:16" ht="7.5" customHeight="1" x14ac:dyDescent="0.25"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2:16" ht="15" customHeight="1" x14ac:dyDescent="0.25">
      <c r="B23" s="1"/>
      <c r="C23" s="1"/>
      <c r="D23" s="1" t="s">
        <v>49</v>
      </c>
      <c r="E23" s="23"/>
      <c r="F23" s="1" t="s">
        <v>2201</v>
      </c>
      <c r="I23" s="1"/>
      <c r="J23" s="1"/>
      <c r="K23" s="1"/>
      <c r="L23" s="1"/>
      <c r="M23" s="1"/>
      <c r="N23" s="1"/>
      <c r="O23" s="1"/>
    </row>
    <row r="24" spans="2:16" ht="15" x14ac:dyDescent="0.25">
      <c r="B24" s="1"/>
      <c r="C24" s="1"/>
      <c r="D24" s="1" t="s">
        <v>2203</v>
      </c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2202</v>
      </c>
      <c r="E25" s="23"/>
      <c r="F25" s="2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297" ht="8.25" customHeight="1" x14ac:dyDescent="0.2"/>
    <row r="299" ht="8.25" customHeight="1" x14ac:dyDescent="0.2"/>
    <row r="301" ht="9" customHeight="1" x14ac:dyDescent="0.2"/>
    <row r="303" ht="7.5" customHeight="1" x14ac:dyDescent="0.2"/>
    <row r="305" ht="6.75" customHeight="1" x14ac:dyDescent="0.2"/>
    <row r="307" ht="7.5" customHeight="1" x14ac:dyDescent="0.2"/>
    <row r="309" ht="9" customHeight="1" x14ac:dyDescent="0.2"/>
    <row r="311" ht="7.5" customHeight="1" x14ac:dyDescent="0.2"/>
    <row r="313" ht="8.25" customHeight="1" x14ac:dyDescent="0.2"/>
  </sheetData>
  <mergeCells count="19">
    <mergeCell ref="F12:G12"/>
    <mergeCell ref="N14:O14"/>
    <mergeCell ref="B16:C16"/>
    <mergeCell ref="D16:E16"/>
    <mergeCell ref="G16:H16"/>
    <mergeCell ref="I16:J16"/>
    <mergeCell ref="K16:L16"/>
    <mergeCell ref="B21:M21"/>
    <mergeCell ref="B17:C17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</mergeCells>
  <hyperlinks>
    <hyperlink ref="N4" r:id="rId1" xr:uid="{00000000-0004-0000-99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 codeName="Hoja99"/>
  <dimension ref="B1:P318"/>
  <sheetViews>
    <sheetView workbookViewId="0">
      <selection activeCell="P19" sqref="P1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2194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230129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2195</v>
      </c>
      <c r="E18" s="352"/>
      <c r="F18" s="190" t="s">
        <v>2196</v>
      </c>
      <c r="G18" s="355">
        <v>4100094754</v>
      </c>
      <c r="H18" s="354"/>
      <c r="I18" s="353" t="s">
        <v>2197</v>
      </c>
      <c r="J18" s="354"/>
      <c r="K18" s="355" t="s">
        <v>25</v>
      </c>
      <c r="L18" s="352"/>
      <c r="M18" s="27" t="s">
        <v>2198</v>
      </c>
      <c r="N18" s="24"/>
      <c r="O18" s="82">
        <v>7</v>
      </c>
      <c r="P18" s="109">
        <v>91</v>
      </c>
    </row>
    <row r="19" spans="2:16" ht="15" customHeight="1" x14ac:dyDescent="0.25">
      <c r="B19" s="365"/>
      <c r="C19" s="366"/>
      <c r="D19" s="351" t="s">
        <v>2195</v>
      </c>
      <c r="E19" s="352"/>
      <c r="F19" s="190" t="s">
        <v>2196</v>
      </c>
      <c r="G19" s="355">
        <v>4100094755</v>
      </c>
      <c r="H19" s="354"/>
      <c r="I19" s="353" t="s">
        <v>2197</v>
      </c>
      <c r="J19" s="354"/>
      <c r="K19" s="355" t="s">
        <v>25</v>
      </c>
      <c r="L19" s="352"/>
      <c r="M19" s="27" t="s">
        <v>2198</v>
      </c>
      <c r="N19" s="24"/>
      <c r="O19" s="84"/>
      <c r="P19" s="109">
        <v>2</v>
      </c>
    </row>
    <row r="20" spans="2:16" ht="15" x14ac:dyDescent="0.25"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2:16" ht="15" x14ac:dyDescent="0.25">
      <c r="B21" s="20"/>
      <c r="C21" s="45"/>
      <c r="D21" s="168"/>
      <c r="E21" s="41"/>
      <c r="F21" s="41"/>
      <c r="G21" s="41"/>
      <c r="H21" s="41"/>
      <c r="I21" s="41"/>
      <c r="K21" s="20"/>
      <c r="L21" s="45"/>
      <c r="M21" s="1"/>
      <c r="N21" s="1"/>
      <c r="O21" s="169">
        <f>SUM(O18:O19)</f>
        <v>7</v>
      </c>
    </row>
    <row r="22" spans="2:16" ht="15.75" x14ac:dyDescent="0.25"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93</v>
      </c>
    </row>
    <row r="23" spans="2:16" ht="15" x14ac:dyDescent="0.25"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2:16" ht="15" customHeight="1" x14ac:dyDescent="0.25">
      <c r="B24" s="1"/>
      <c r="C24" s="1"/>
      <c r="D24" s="1" t="s">
        <v>49</v>
      </c>
      <c r="E24" s="1" t="s">
        <v>2199</v>
      </c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1636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2187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24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2:M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</mergeCells>
  <hyperlinks>
    <hyperlink ref="N4" r:id="rId1" xr:uid="{00000000-0004-0000-9A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 codeName="Hoja100"/>
  <dimension ref="B1:P343"/>
  <sheetViews>
    <sheetView topLeftCell="A13" workbookViewId="0">
      <selection activeCell="K28" sqref="K28:L3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85546875" customWidth="1"/>
    <col min="6" max="6" width="17" customWidth="1"/>
    <col min="7" max="8" width="6.140625" customWidth="1"/>
    <col min="9" max="9" width="10.7109375" customWidth="1"/>
    <col min="10" max="10" width="2.85546875" customWidth="1"/>
    <col min="11" max="11" width="9.85546875" customWidth="1"/>
    <col min="12" max="12" width="4" customWidth="1"/>
    <col min="13" max="13" width="20.57031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2180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230103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SUM(O18:O46)+4.76</f>
        <v>73.039999999999992</v>
      </c>
      <c r="P17" s="60"/>
    </row>
    <row r="18" spans="2:16" ht="15" customHeight="1" x14ac:dyDescent="0.25">
      <c r="B18" s="378">
        <v>1</v>
      </c>
      <c r="C18" s="379"/>
      <c r="D18" s="351" t="s">
        <v>1377</v>
      </c>
      <c r="E18" s="352"/>
      <c r="F18" s="190" t="s">
        <v>2190</v>
      </c>
      <c r="G18" s="355">
        <v>4100094780</v>
      </c>
      <c r="H18" s="354"/>
      <c r="I18" s="353" t="s">
        <v>1467</v>
      </c>
      <c r="J18" s="354"/>
      <c r="K18" s="355" t="s">
        <v>147</v>
      </c>
      <c r="L18" s="352"/>
      <c r="M18" s="27" t="s">
        <v>387</v>
      </c>
      <c r="N18" s="24">
        <v>75</v>
      </c>
      <c r="O18" s="82">
        <v>11.66</v>
      </c>
      <c r="P18" s="109">
        <v>2</v>
      </c>
    </row>
    <row r="19" spans="2:16" ht="15" customHeight="1" x14ac:dyDescent="0.25">
      <c r="B19" s="416"/>
      <c r="C19" s="417"/>
      <c r="D19" s="351" t="s">
        <v>1377</v>
      </c>
      <c r="E19" s="352"/>
      <c r="F19" s="190" t="s">
        <v>2190</v>
      </c>
      <c r="G19" s="355">
        <v>4100094780</v>
      </c>
      <c r="H19" s="354"/>
      <c r="I19" s="353" t="s">
        <v>1467</v>
      </c>
      <c r="J19" s="354"/>
      <c r="K19" s="355" t="s">
        <v>147</v>
      </c>
      <c r="L19" s="352"/>
      <c r="M19" s="27" t="s">
        <v>387</v>
      </c>
      <c r="N19" s="24">
        <v>80</v>
      </c>
      <c r="O19" s="83"/>
      <c r="P19" s="109">
        <v>4</v>
      </c>
    </row>
    <row r="20" spans="2:16" ht="15" customHeight="1" x14ac:dyDescent="0.25">
      <c r="B20" s="40"/>
      <c r="C20" s="36"/>
      <c r="D20" s="351" t="s">
        <v>1377</v>
      </c>
      <c r="E20" s="352"/>
      <c r="F20" s="190" t="s">
        <v>2190</v>
      </c>
      <c r="G20" s="355">
        <v>4100094780</v>
      </c>
      <c r="H20" s="354"/>
      <c r="I20" s="353" t="s">
        <v>1467</v>
      </c>
      <c r="J20" s="354"/>
      <c r="K20" s="355" t="s">
        <v>147</v>
      </c>
      <c r="L20" s="352"/>
      <c r="M20" s="27" t="s">
        <v>387</v>
      </c>
      <c r="N20" s="24">
        <v>85</v>
      </c>
      <c r="O20" s="83"/>
      <c r="P20" s="109">
        <v>2</v>
      </c>
    </row>
    <row r="21" spans="2:16" ht="15" customHeight="1" x14ac:dyDescent="0.25">
      <c r="B21" s="40"/>
      <c r="C21" s="36"/>
      <c r="D21" s="351" t="s">
        <v>480</v>
      </c>
      <c r="E21" s="352"/>
      <c r="F21" s="190" t="s">
        <v>2190</v>
      </c>
      <c r="G21" s="355">
        <v>4100094781</v>
      </c>
      <c r="H21" s="354"/>
      <c r="I21" s="353" t="s">
        <v>1468</v>
      </c>
      <c r="J21" s="354"/>
      <c r="K21" s="355" t="s">
        <v>53</v>
      </c>
      <c r="L21" s="352"/>
      <c r="M21" s="27" t="s">
        <v>622</v>
      </c>
      <c r="N21" s="24">
        <v>90</v>
      </c>
      <c r="O21" s="83"/>
      <c r="P21" s="109">
        <v>3</v>
      </c>
    </row>
    <row r="22" spans="2:16" ht="15" customHeight="1" x14ac:dyDescent="0.25">
      <c r="B22" s="40"/>
      <c r="C22" s="36"/>
      <c r="D22" s="351" t="s">
        <v>480</v>
      </c>
      <c r="E22" s="352"/>
      <c r="F22" s="190" t="s">
        <v>2190</v>
      </c>
      <c r="G22" s="355">
        <v>4100094781</v>
      </c>
      <c r="H22" s="354"/>
      <c r="I22" s="353" t="s">
        <v>1468</v>
      </c>
      <c r="J22" s="354"/>
      <c r="K22" s="355" t="s">
        <v>53</v>
      </c>
      <c r="L22" s="352"/>
      <c r="M22" s="27" t="s">
        <v>622</v>
      </c>
      <c r="N22" s="24">
        <v>95</v>
      </c>
      <c r="O22" s="83"/>
      <c r="P22" s="109">
        <v>5</v>
      </c>
    </row>
    <row r="23" spans="2:16" ht="15" customHeight="1" x14ac:dyDescent="0.25">
      <c r="B23" s="40"/>
      <c r="C23" s="36"/>
      <c r="D23" s="351" t="s">
        <v>480</v>
      </c>
      <c r="E23" s="352"/>
      <c r="F23" s="190" t="s">
        <v>2190</v>
      </c>
      <c r="G23" s="355">
        <v>4100094781</v>
      </c>
      <c r="H23" s="354"/>
      <c r="I23" s="353" t="s">
        <v>1468</v>
      </c>
      <c r="J23" s="354"/>
      <c r="K23" s="355" t="s">
        <v>53</v>
      </c>
      <c r="L23" s="352"/>
      <c r="M23" s="27" t="s">
        <v>622</v>
      </c>
      <c r="N23" s="24">
        <v>100</v>
      </c>
      <c r="O23" s="83"/>
      <c r="P23" s="109">
        <v>4</v>
      </c>
    </row>
    <row r="24" spans="2:16" ht="15" customHeight="1" x14ac:dyDescent="0.25">
      <c r="B24" s="40"/>
      <c r="C24" s="36"/>
      <c r="D24" s="351" t="s">
        <v>480</v>
      </c>
      <c r="E24" s="352"/>
      <c r="F24" s="190" t="s">
        <v>2190</v>
      </c>
      <c r="G24" s="355">
        <v>4100094781</v>
      </c>
      <c r="H24" s="354"/>
      <c r="I24" s="353" t="s">
        <v>1468</v>
      </c>
      <c r="J24" s="354"/>
      <c r="K24" s="355" t="s">
        <v>53</v>
      </c>
      <c r="L24" s="352"/>
      <c r="M24" s="27" t="s">
        <v>387</v>
      </c>
      <c r="N24" s="24">
        <v>85</v>
      </c>
      <c r="O24" s="83"/>
      <c r="P24" s="109">
        <v>6</v>
      </c>
    </row>
    <row r="25" spans="2:16" ht="15" customHeight="1" x14ac:dyDescent="0.25">
      <c r="B25" s="40"/>
      <c r="C25" s="36"/>
      <c r="D25" s="351" t="s">
        <v>480</v>
      </c>
      <c r="E25" s="352"/>
      <c r="F25" s="190" t="s">
        <v>2190</v>
      </c>
      <c r="G25" s="355">
        <v>4100094781</v>
      </c>
      <c r="H25" s="354"/>
      <c r="I25" s="353" t="s">
        <v>1468</v>
      </c>
      <c r="J25" s="354"/>
      <c r="K25" s="355" t="s">
        <v>53</v>
      </c>
      <c r="L25" s="352"/>
      <c r="M25" s="27" t="s">
        <v>387</v>
      </c>
      <c r="N25" s="24">
        <v>90</v>
      </c>
      <c r="O25" s="83"/>
      <c r="P25" s="109">
        <v>12</v>
      </c>
    </row>
    <row r="26" spans="2:16" ht="15" customHeight="1" x14ac:dyDescent="0.25">
      <c r="B26" s="40"/>
      <c r="C26" s="36"/>
      <c r="D26" s="351" t="s">
        <v>480</v>
      </c>
      <c r="E26" s="352"/>
      <c r="F26" s="190" t="s">
        <v>2190</v>
      </c>
      <c r="G26" s="355">
        <v>4100094781</v>
      </c>
      <c r="H26" s="354"/>
      <c r="I26" s="353" t="s">
        <v>1468</v>
      </c>
      <c r="J26" s="354"/>
      <c r="K26" s="355" t="s">
        <v>53</v>
      </c>
      <c r="L26" s="352"/>
      <c r="M26" s="27" t="s">
        <v>387</v>
      </c>
      <c r="N26" s="24">
        <v>95</v>
      </c>
      <c r="O26" s="83"/>
      <c r="P26" s="109">
        <v>14</v>
      </c>
    </row>
    <row r="27" spans="2:16" ht="15" customHeight="1" x14ac:dyDescent="0.25">
      <c r="B27" s="40"/>
      <c r="C27" s="36"/>
      <c r="D27" s="351" t="s">
        <v>480</v>
      </c>
      <c r="E27" s="352"/>
      <c r="F27" s="190" t="s">
        <v>2190</v>
      </c>
      <c r="G27" s="355">
        <v>4100094781</v>
      </c>
      <c r="H27" s="354"/>
      <c r="I27" s="353" t="s">
        <v>1468</v>
      </c>
      <c r="J27" s="354"/>
      <c r="K27" s="355" t="s">
        <v>53</v>
      </c>
      <c r="L27" s="352"/>
      <c r="M27" s="27" t="s">
        <v>387</v>
      </c>
      <c r="N27" s="24">
        <v>100</v>
      </c>
      <c r="O27" s="83"/>
      <c r="P27" s="109">
        <v>10</v>
      </c>
    </row>
    <row r="28" spans="2:16" ht="15" customHeight="1" x14ac:dyDescent="0.25">
      <c r="B28" s="40"/>
      <c r="C28" s="36"/>
      <c r="D28" s="351" t="s">
        <v>480</v>
      </c>
      <c r="E28" s="352"/>
      <c r="F28" s="190" t="s">
        <v>2190</v>
      </c>
      <c r="G28" s="355">
        <v>4100094782</v>
      </c>
      <c r="H28" s="354"/>
      <c r="I28" s="353" t="s">
        <v>1468</v>
      </c>
      <c r="J28" s="354"/>
      <c r="K28" s="355" t="s">
        <v>147</v>
      </c>
      <c r="L28" s="352"/>
      <c r="M28" s="27" t="s">
        <v>622</v>
      </c>
      <c r="N28" s="24">
        <v>90</v>
      </c>
      <c r="O28" s="83"/>
      <c r="P28" s="109">
        <v>2</v>
      </c>
    </row>
    <row r="29" spans="2:16" ht="15" customHeight="1" x14ac:dyDescent="0.25">
      <c r="B29" s="40"/>
      <c r="C29" s="36"/>
      <c r="D29" s="351" t="s">
        <v>480</v>
      </c>
      <c r="E29" s="352"/>
      <c r="F29" s="190" t="s">
        <v>2190</v>
      </c>
      <c r="G29" s="355">
        <v>4100094782</v>
      </c>
      <c r="H29" s="354"/>
      <c r="I29" s="353" t="s">
        <v>1468</v>
      </c>
      <c r="J29" s="354"/>
      <c r="K29" s="355" t="s">
        <v>147</v>
      </c>
      <c r="L29" s="352"/>
      <c r="M29" s="27" t="s">
        <v>622</v>
      </c>
      <c r="N29" s="24">
        <v>95</v>
      </c>
      <c r="O29" s="83"/>
      <c r="P29" s="109">
        <v>2</v>
      </c>
    </row>
    <row r="30" spans="2:16" ht="15" customHeight="1" x14ac:dyDescent="0.25">
      <c r="B30" s="40"/>
      <c r="C30" s="36"/>
      <c r="D30" s="351" t="s">
        <v>480</v>
      </c>
      <c r="E30" s="352"/>
      <c r="F30" s="190" t="s">
        <v>2190</v>
      </c>
      <c r="G30" s="355">
        <v>4100094782</v>
      </c>
      <c r="H30" s="354"/>
      <c r="I30" s="353" t="s">
        <v>1468</v>
      </c>
      <c r="J30" s="354"/>
      <c r="K30" s="355" t="s">
        <v>147</v>
      </c>
      <c r="L30" s="352"/>
      <c r="M30" s="27" t="s">
        <v>622</v>
      </c>
      <c r="N30" s="24">
        <v>100</v>
      </c>
      <c r="O30" s="83"/>
      <c r="P30" s="109">
        <v>1</v>
      </c>
    </row>
    <row r="31" spans="2:16" ht="15" customHeight="1" x14ac:dyDescent="0.25">
      <c r="B31" s="40"/>
      <c r="C31" s="36"/>
      <c r="D31" s="351" t="s">
        <v>480</v>
      </c>
      <c r="E31" s="352"/>
      <c r="F31" s="190" t="s">
        <v>2190</v>
      </c>
      <c r="G31" s="355">
        <v>4100094782</v>
      </c>
      <c r="H31" s="354"/>
      <c r="I31" s="353" t="s">
        <v>1468</v>
      </c>
      <c r="J31" s="354"/>
      <c r="K31" s="355" t="s">
        <v>147</v>
      </c>
      <c r="L31" s="352"/>
      <c r="M31" s="27" t="s">
        <v>387</v>
      </c>
      <c r="N31" s="24">
        <v>90</v>
      </c>
      <c r="O31" s="83"/>
      <c r="P31" s="109">
        <v>2</v>
      </c>
    </row>
    <row r="32" spans="2:16" ht="15" customHeight="1" x14ac:dyDescent="0.25">
      <c r="B32" s="40"/>
      <c r="C32" s="36"/>
      <c r="D32" s="351" t="s">
        <v>480</v>
      </c>
      <c r="E32" s="352"/>
      <c r="F32" s="190" t="s">
        <v>2190</v>
      </c>
      <c r="G32" s="355">
        <v>4100094782</v>
      </c>
      <c r="H32" s="354"/>
      <c r="I32" s="353" t="s">
        <v>1468</v>
      </c>
      <c r="J32" s="354"/>
      <c r="K32" s="355" t="s">
        <v>147</v>
      </c>
      <c r="L32" s="352"/>
      <c r="M32" s="27" t="s">
        <v>387</v>
      </c>
      <c r="N32" s="24">
        <v>95</v>
      </c>
      <c r="O32" s="83"/>
      <c r="P32" s="109">
        <v>2</v>
      </c>
    </row>
    <row r="33" spans="2:16" ht="15" customHeight="1" x14ac:dyDescent="0.25">
      <c r="B33" s="40"/>
      <c r="C33" s="36"/>
      <c r="D33" s="351" t="s">
        <v>480</v>
      </c>
      <c r="E33" s="352"/>
      <c r="F33" s="190" t="s">
        <v>2190</v>
      </c>
      <c r="G33" s="355">
        <v>4100094782</v>
      </c>
      <c r="H33" s="354"/>
      <c r="I33" s="353" t="s">
        <v>1468</v>
      </c>
      <c r="J33" s="354"/>
      <c r="K33" s="355" t="s">
        <v>147</v>
      </c>
      <c r="L33" s="352"/>
      <c r="M33" s="27" t="s">
        <v>387</v>
      </c>
      <c r="N33" s="24">
        <v>100</v>
      </c>
      <c r="O33" s="83"/>
      <c r="P33" s="109">
        <v>1</v>
      </c>
    </row>
    <row r="34" spans="2:16" ht="15" customHeight="1" x14ac:dyDescent="0.25">
      <c r="B34" s="378">
        <v>2</v>
      </c>
      <c r="C34" s="379"/>
      <c r="D34" s="351" t="s">
        <v>1377</v>
      </c>
      <c r="E34" s="352"/>
      <c r="F34" s="190" t="s">
        <v>2190</v>
      </c>
      <c r="G34" s="355">
        <v>4100094779</v>
      </c>
      <c r="H34" s="354"/>
      <c r="I34" s="353" t="s">
        <v>1467</v>
      </c>
      <c r="J34" s="354"/>
      <c r="K34" s="355" t="s">
        <v>53</v>
      </c>
      <c r="L34" s="352"/>
      <c r="M34" s="27" t="s">
        <v>387</v>
      </c>
      <c r="N34" s="24">
        <v>75</v>
      </c>
      <c r="O34" s="82">
        <v>9.86</v>
      </c>
      <c r="P34" s="109">
        <v>23</v>
      </c>
    </row>
    <row r="35" spans="2:16" ht="15" customHeight="1" x14ac:dyDescent="0.25">
      <c r="B35" s="40"/>
      <c r="C35" s="36"/>
      <c r="D35" s="351" t="s">
        <v>1377</v>
      </c>
      <c r="E35" s="352"/>
      <c r="F35" s="190" t="s">
        <v>2190</v>
      </c>
      <c r="G35" s="355">
        <v>4100094779</v>
      </c>
      <c r="H35" s="354"/>
      <c r="I35" s="353" t="s">
        <v>1467</v>
      </c>
      <c r="J35" s="354"/>
      <c r="K35" s="355" t="s">
        <v>53</v>
      </c>
      <c r="L35" s="352"/>
      <c r="M35" s="27" t="s">
        <v>387</v>
      </c>
      <c r="N35" s="24">
        <v>80</v>
      </c>
      <c r="O35" s="83"/>
      <c r="P35" s="109">
        <v>35</v>
      </c>
    </row>
    <row r="36" spans="2:16" ht="15" customHeight="1" x14ac:dyDescent="0.25">
      <c r="B36" s="40"/>
      <c r="C36" s="36"/>
      <c r="D36" s="351" t="s">
        <v>1377</v>
      </c>
      <c r="E36" s="352"/>
      <c r="F36" s="190" t="s">
        <v>2190</v>
      </c>
      <c r="G36" s="355">
        <v>4100094779</v>
      </c>
      <c r="H36" s="354"/>
      <c r="I36" s="353" t="s">
        <v>1467</v>
      </c>
      <c r="J36" s="354"/>
      <c r="K36" s="355" t="s">
        <v>53</v>
      </c>
      <c r="L36" s="352"/>
      <c r="M36" s="27" t="s">
        <v>387</v>
      </c>
      <c r="N36" s="24">
        <v>85</v>
      </c>
      <c r="O36" s="83"/>
      <c r="P36" s="109">
        <v>31</v>
      </c>
    </row>
    <row r="37" spans="2:16" ht="15" customHeight="1" x14ac:dyDescent="0.25">
      <c r="B37" s="40"/>
      <c r="C37" s="36"/>
      <c r="D37" s="351" t="s">
        <v>1377</v>
      </c>
      <c r="E37" s="352"/>
      <c r="F37" s="190" t="s">
        <v>2190</v>
      </c>
      <c r="G37" s="355">
        <v>4100094779</v>
      </c>
      <c r="H37" s="354"/>
      <c r="I37" s="353" t="s">
        <v>1467</v>
      </c>
      <c r="J37" s="354"/>
      <c r="K37" s="355" t="s">
        <v>53</v>
      </c>
      <c r="L37" s="352"/>
      <c r="M37" s="27" t="s">
        <v>387</v>
      </c>
      <c r="N37" s="24">
        <v>90</v>
      </c>
      <c r="O37" s="83"/>
      <c r="P37" s="109">
        <v>21</v>
      </c>
    </row>
    <row r="38" spans="2:16" ht="15" customHeight="1" x14ac:dyDescent="0.25">
      <c r="B38" s="378">
        <v>3</v>
      </c>
      <c r="C38" s="379"/>
      <c r="D38" s="351" t="s">
        <v>1377</v>
      </c>
      <c r="E38" s="352"/>
      <c r="F38" s="190" t="s">
        <v>2190</v>
      </c>
      <c r="G38" s="355">
        <v>4100094779</v>
      </c>
      <c r="H38" s="354"/>
      <c r="I38" s="353" t="s">
        <v>1467</v>
      </c>
      <c r="J38" s="354"/>
      <c r="K38" s="355" t="s">
        <v>53</v>
      </c>
      <c r="L38" s="352"/>
      <c r="M38" s="27" t="s">
        <v>415</v>
      </c>
      <c r="N38" s="24">
        <v>75</v>
      </c>
      <c r="O38" s="82">
        <v>7.42</v>
      </c>
      <c r="P38" s="109">
        <v>16</v>
      </c>
    </row>
    <row r="39" spans="2:16" ht="15" customHeight="1" x14ac:dyDescent="0.25">
      <c r="B39" s="40"/>
      <c r="C39" s="36"/>
      <c r="D39" s="351" t="s">
        <v>1377</v>
      </c>
      <c r="E39" s="352"/>
      <c r="F39" s="190" t="s">
        <v>2190</v>
      </c>
      <c r="G39" s="355">
        <v>4100094779</v>
      </c>
      <c r="H39" s="354"/>
      <c r="I39" s="353" t="s">
        <v>1467</v>
      </c>
      <c r="J39" s="354"/>
      <c r="K39" s="355" t="s">
        <v>53</v>
      </c>
      <c r="L39" s="352"/>
      <c r="M39" s="27" t="s">
        <v>415</v>
      </c>
      <c r="N39" s="24">
        <v>80</v>
      </c>
      <c r="O39" s="83"/>
      <c r="P39" s="109">
        <v>25</v>
      </c>
    </row>
    <row r="40" spans="2:16" ht="15" customHeight="1" x14ac:dyDescent="0.25">
      <c r="B40" s="40"/>
      <c r="C40" s="36"/>
      <c r="D40" s="351" t="s">
        <v>1377</v>
      </c>
      <c r="E40" s="352"/>
      <c r="F40" s="190" t="s">
        <v>2190</v>
      </c>
      <c r="G40" s="355">
        <v>4100094779</v>
      </c>
      <c r="H40" s="354"/>
      <c r="I40" s="353" t="s">
        <v>1467</v>
      </c>
      <c r="J40" s="354"/>
      <c r="K40" s="355" t="s">
        <v>53</v>
      </c>
      <c r="L40" s="352"/>
      <c r="M40" s="27" t="s">
        <v>415</v>
      </c>
      <c r="N40" s="24">
        <v>85</v>
      </c>
      <c r="O40" s="83"/>
      <c r="P40" s="109">
        <v>22</v>
      </c>
    </row>
    <row r="41" spans="2:16" ht="15" customHeight="1" x14ac:dyDescent="0.25">
      <c r="B41" s="76"/>
      <c r="C41" s="69"/>
      <c r="D41" s="351" t="s">
        <v>1377</v>
      </c>
      <c r="E41" s="352"/>
      <c r="F41" s="190" t="s">
        <v>2190</v>
      </c>
      <c r="G41" s="355">
        <v>4100094779</v>
      </c>
      <c r="H41" s="354"/>
      <c r="I41" s="353" t="s">
        <v>1467</v>
      </c>
      <c r="J41" s="354"/>
      <c r="K41" s="355" t="s">
        <v>53</v>
      </c>
      <c r="L41" s="352"/>
      <c r="M41" s="27" t="s">
        <v>415</v>
      </c>
      <c r="N41" s="24">
        <v>90</v>
      </c>
      <c r="O41" s="84"/>
      <c r="P41" s="109">
        <v>14</v>
      </c>
    </row>
    <row r="42" spans="2:16" ht="15" customHeight="1" x14ac:dyDescent="0.25">
      <c r="B42" s="375">
        <v>4</v>
      </c>
      <c r="C42" s="376"/>
      <c r="D42" s="351" t="s">
        <v>1461</v>
      </c>
      <c r="E42" s="352"/>
      <c r="F42" s="190" t="s">
        <v>2190</v>
      </c>
      <c r="G42" s="355">
        <v>4100094787</v>
      </c>
      <c r="H42" s="354"/>
      <c r="I42" s="353" t="s">
        <v>1783</v>
      </c>
      <c r="J42" s="354"/>
      <c r="K42" s="355" t="s">
        <v>53</v>
      </c>
      <c r="L42" s="352"/>
      <c r="M42" s="27" t="s">
        <v>1638</v>
      </c>
      <c r="N42" s="24"/>
      <c r="O42" s="81">
        <v>8.52</v>
      </c>
      <c r="P42" s="109">
        <v>12</v>
      </c>
    </row>
    <row r="43" spans="2:16" ht="15" customHeight="1" x14ac:dyDescent="0.25">
      <c r="B43" s="375">
        <v>5</v>
      </c>
      <c r="C43" s="376"/>
      <c r="D43" s="351" t="s">
        <v>1461</v>
      </c>
      <c r="E43" s="352"/>
      <c r="F43" s="190" t="s">
        <v>2190</v>
      </c>
      <c r="G43" s="355">
        <v>4100094787</v>
      </c>
      <c r="H43" s="354"/>
      <c r="I43" s="353" t="s">
        <v>1783</v>
      </c>
      <c r="J43" s="354"/>
      <c r="K43" s="355" t="s">
        <v>53</v>
      </c>
      <c r="L43" s="352"/>
      <c r="M43" s="27" t="s">
        <v>1638</v>
      </c>
      <c r="N43" s="24"/>
      <c r="O43" s="81">
        <v>8.52</v>
      </c>
      <c r="P43" s="109">
        <v>12</v>
      </c>
    </row>
    <row r="44" spans="2:16" ht="15" customHeight="1" x14ac:dyDescent="0.25">
      <c r="B44" s="375">
        <v>6</v>
      </c>
      <c r="C44" s="376"/>
      <c r="D44" s="351" t="s">
        <v>1461</v>
      </c>
      <c r="E44" s="352"/>
      <c r="F44" s="190" t="s">
        <v>2190</v>
      </c>
      <c r="G44" s="355">
        <v>4100094787</v>
      </c>
      <c r="H44" s="354"/>
      <c r="I44" s="353" t="s">
        <v>1783</v>
      </c>
      <c r="J44" s="354"/>
      <c r="K44" s="355" t="s">
        <v>53</v>
      </c>
      <c r="L44" s="352"/>
      <c r="M44" s="27" t="s">
        <v>1638</v>
      </c>
      <c r="N44" s="24"/>
      <c r="O44" s="81">
        <v>5.2</v>
      </c>
      <c r="P44" s="109">
        <v>6</v>
      </c>
    </row>
    <row r="45" spans="2:16" ht="15" customHeight="1" x14ac:dyDescent="0.25">
      <c r="B45" s="375">
        <v>7</v>
      </c>
      <c r="C45" s="376"/>
      <c r="D45" s="351" t="s">
        <v>747</v>
      </c>
      <c r="E45" s="352"/>
      <c r="F45" s="190" t="s">
        <v>2190</v>
      </c>
      <c r="G45" s="355">
        <v>4100095825</v>
      </c>
      <c r="H45" s="354"/>
      <c r="I45" s="353" t="s">
        <v>1504</v>
      </c>
      <c r="J45" s="354"/>
      <c r="K45" s="355" t="s">
        <v>53</v>
      </c>
      <c r="L45" s="352"/>
      <c r="M45" s="27" t="s">
        <v>2191</v>
      </c>
      <c r="N45" s="24"/>
      <c r="O45" s="81">
        <v>8.76</v>
      </c>
      <c r="P45" s="109">
        <v>16</v>
      </c>
    </row>
    <row r="46" spans="2:16" ht="15" customHeight="1" x14ac:dyDescent="0.25">
      <c r="B46" s="375">
        <v>8</v>
      </c>
      <c r="C46" s="376"/>
      <c r="D46" s="351" t="s">
        <v>747</v>
      </c>
      <c r="E46" s="352"/>
      <c r="F46" s="190" t="s">
        <v>2190</v>
      </c>
      <c r="G46" s="355">
        <v>4100095825</v>
      </c>
      <c r="H46" s="354"/>
      <c r="I46" s="353" t="s">
        <v>1504</v>
      </c>
      <c r="J46" s="354"/>
      <c r="K46" s="355" t="s">
        <v>53</v>
      </c>
      <c r="L46" s="352"/>
      <c r="M46" s="27" t="s">
        <v>2191</v>
      </c>
      <c r="N46" s="24"/>
      <c r="O46" s="81">
        <v>8.34</v>
      </c>
      <c r="P46" s="109">
        <v>15</v>
      </c>
    </row>
    <row r="47" spans="2:16" ht="15" customHeight="1" x14ac:dyDescent="0.25">
      <c r="B47" s="365"/>
      <c r="C47" s="366"/>
      <c r="D47" s="351"/>
      <c r="E47" s="352"/>
      <c r="F47" s="190"/>
      <c r="G47" s="355"/>
      <c r="H47" s="354"/>
      <c r="I47" s="353"/>
      <c r="J47" s="354"/>
      <c r="K47" s="355"/>
      <c r="L47" s="352"/>
      <c r="M47" s="27"/>
      <c r="N47" s="24"/>
      <c r="O47" s="84"/>
      <c r="P47" s="109"/>
    </row>
    <row r="48" spans="2:16" ht="15" x14ac:dyDescent="0.25">
      <c r="B48" s="20"/>
      <c r="C48" s="45"/>
      <c r="D48" s="168"/>
      <c r="E48" s="41"/>
      <c r="F48" s="41"/>
      <c r="G48" s="41"/>
      <c r="H48" s="41"/>
      <c r="I48" s="41"/>
      <c r="K48" s="20"/>
      <c r="L48" s="45"/>
      <c r="M48" s="1"/>
      <c r="N48" s="1"/>
      <c r="O48" s="169">
        <f>SUM(O18:O46)</f>
        <v>68.279999999999987</v>
      </c>
    </row>
    <row r="49" spans="2:16" ht="15.75" x14ac:dyDescent="0.25">
      <c r="B49" s="356" t="s">
        <v>29</v>
      </c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79"/>
      <c r="O49" s="75"/>
      <c r="P49" s="73">
        <f>SUM(P18:P47)</f>
        <v>320</v>
      </c>
    </row>
    <row r="50" spans="2:16" ht="7.5" customHeight="1" x14ac:dyDescent="0.25">
      <c r="B50" s="20"/>
      <c r="C50" s="45"/>
      <c r="D50" s="20"/>
      <c r="E50" s="45"/>
      <c r="F50" s="45"/>
      <c r="G50" s="20"/>
      <c r="I50" s="3"/>
      <c r="K50" s="20"/>
      <c r="L50" s="45"/>
      <c r="M50" s="1"/>
      <c r="N50" s="1"/>
      <c r="O50" s="86"/>
    </row>
    <row r="51" spans="2:16" ht="15" customHeight="1" x14ac:dyDescent="0.25">
      <c r="B51" s="1"/>
      <c r="C51" s="1"/>
      <c r="D51" s="1" t="s">
        <v>49</v>
      </c>
      <c r="E51" s="23"/>
      <c r="F51" s="1" t="s">
        <v>2192</v>
      </c>
      <c r="I51" s="1"/>
      <c r="J51" s="1"/>
      <c r="K51" s="1"/>
      <c r="L51" s="1"/>
      <c r="M51" s="1"/>
      <c r="N51" s="1"/>
      <c r="O51" s="1"/>
    </row>
    <row r="52" spans="2:16" ht="15" x14ac:dyDescent="0.25">
      <c r="B52" s="1"/>
      <c r="C52" s="1"/>
      <c r="D52" s="1" t="s">
        <v>2193</v>
      </c>
      <c r="E52" s="23"/>
      <c r="F52" s="23"/>
      <c r="G52" s="1"/>
      <c r="H52" s="1"/>
      <c r="I52" s="1"/>
      <c r="J52" s="1"/>
      <c r="K52" s="1"/>
      <c r="L52" s="1"/>
      <c r="M52" s="1"/>
      <c r="N52" s="1"/>
      <c r="O52" s="1"/>
    </row>
    <row r="53" spans="2:16" ht="15" x14ac:dyDescent="0.25">
      <c r="B53" s="1"/>
      <c r="C53" s="1"/>
      <c r="D53" s="1" t="s">
        <v>1633</v>
      </c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2:16" ht="15" x14ac:dyDescent="0.25">
      <c r="B54" s="1"/>
      <c r="C54" s="1"/>
      <c r="D54" s="1" t="s">
        <v>1822</v>
      </c>
      <c r="E54" s="23"/>
      <c r="F54" s="23"/>
      <c r="G54" s="1"/>
      <c r="H54" s="1"/>
      <c r="I54" s="1"/>
      <c r="J54" s="1"/>
      <c r="K54" s="1"/>
      <c r="L54" s="1"/>
      <c r="M54" s="1"/>
      <c r="N54" s="1"/>
      <c r="O54" s="1"/>
    </row>
    <row r="55" spans="2:16" ht="15" x14ac:dyDescent="0.25">
      <c r="B55" s="1"/>
      <c r="C55" s="1"/>
      <c r="D55" s="1" t="s">
        <v>1466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6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6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6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6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6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6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6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6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6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327" ht="8.25" customHeight="1" x14ac:dyDescent="0.2"/>
    <row r="329" ht="8.25" customHeight="1" x14ac:dyDescent="0.2"/>
    <row r="331" ht="9" customHeight="1" x14ac:dyDescent="0.2"/>
    <row r="333" ht="7.5" customHeight="1" x14ac:dyDescent="0.2"/>
    <row r="335" ht="6.75" customHeight="1" x14ac:dyDescent="0.2"/>
    <row r="337" ht="7.5" customHeight="1" x14ac:dyDescent="0.2"/>
    <row r="339" ht="9" customHeight="1" x14ac:dyDescent="0.2"/>
    <row r="341" ht="7.5" customHeight="1" x14ac:dyDescent="0.2"/>
    <row r="343" ht="8.25" customHeight="1" x14ac:dyDescent="0.2"/>
  </sheetData>
  <mergeCells count="139">
    <mergeCell ref="B46:C46"/>
    <mergeCell ref="D46:E46"/>
    <mergeCell ref="G46:H46"/>
    <mergeCell ref="I46:J46"/>
    <mergeCell ref="K46:L46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D40:E40"/>
    <mergeCell ref="G40:H40"/>
    <mergeCell ref="I40:J40"/>
    <mergeCell ref="K40:L40"/>
    <mergeCell ref="D41:E41"/>
    <mergeCell ref="G41:H41"/>
    <mergeCell ref="I41:J41"/>
    <mergeCell ref="K41:L41"/>
    <mergeCell ref="B38:C38"/>
    <mergeCell ref="D38:E38"/>
    <mergeCell ref="G38:H38"/>
    <mergeCell ref="I38:J38"/>
    <mergeCell ref="K38:L38"/>
    <mergeCell ref="D39:E39"/>
    <mergeCell ref="G39:H39"/>
    <mergeCell ref="B34:C34"/>
    <mergeCell ref="D35:E35"/>
    <mergeCell ref="G35:H35"/>
    <mergeCell ref="I35:J35"/>
    <mergeCell ref="K35:L35"/>
    <mergeCell ref="I39:J39"/>
    <mergeCell ref="K39:L39"/>
    <mergeCell ref="D36:E36"/>
    <mergeCell ref="G36:H36"/>
    <mergeCell ref="I36:J36"/>
    <mergeCell ref="K36:L36"/>
    <mergeCell ref="D37:E37"/>
    <mergeCell ref="G37:H37"/>
    <mergeCell ref="I37:J37"/>
    <mergeCell ref="K37:L37"/>
    <mergeCell ref="D32:E32"/>
    <mergeCell ref="G32:H32"/>
    <mergeCell ref="I32:J32"/>
    <mergeCell ref="K32:L32"/>
    <mergeCell ref="D33:E33"/>
    <mergeCell ref="G33:H33"/>
    <mergeCell ref="I33:J33"/>
    <mergeCell ref="K33:L33"/>
    <mergeCell ref="D34:E34"/>
    <mergeCell ref="G34:H34"/>
    <mergeCell ref="I34:J34"/>
    <mergeCell ref="K34:L34"/>
    <mergeCell ref="G29:H29"/>
    <mergeCell ref="I29:J29"/>
    <mergeCell ref="K29:L29"/>
    <mergeCell ref="D30:E30"/>
    <mergeCell ref="G30:H30"/>
    <mergeCell ref="I30:J30"/>
    <mergeCell ref="K30:L30"/>
    <mergeCell ref="D31:E31"/>
    <mergeCell ref="G31:H31"/>
    <mergeCell ref="I31:J31"/>
    <mergeCell ref="K31:L31"/>
    <mergeCell ref="B49:M49"/>
    <mergeCell ref="D20:E20"/>
    <mergeCell ref="G20:H20"/>
    <mergeCell ref="I20:J20"/>
    <mergeCell ref="K20:L20"/>
    <mergeCell ref="D21:E21"/>
    <mergeCell ref="G21:H21"/>
    <mergeCell ref="I21:J21"/>
    <mergeCell ref="K21:L21"/>
    <mergeCell ref="D22:E22"/>
    <mergeCell ref="G22:H22"/>
    <mergeCell ref="I22:J22"/>
    <mergeCell ref="K22:L22"/>
    <mergeCell ref="D23:E23"/>
    <mergeCell ref="G23:H23"/>
    <mergeCell ref="I23:J23"/>
    <mergeCell ref="K23:L23"/>
    <mergeCell ref="D24:E24"/>
    <mergeCell ref="G24:H24"/>
    <mergeCell ref="I24:J24"/>
    <mergeCell ref="K24:L24"/>
    <mergeCell ref="D25:E25"/>
    <mergeCell ref="G25:H25"/>
    <mergeCell ref="I25:J25"/>
    <mergeCell ref="B19:C19"/>
    <mergeCell ref="D19:E19"/>
    <mergeCell ref="G19:H19"/>
    <mergeCell ref="I19:J19"/>
    <mergeCell ref="K19:L19"/>
    <mergeCell ref="B47:C47"/>
    <mergeCell ref="D47:E47"/>
    <mergeCell ref="G47:H47"/>
    <mergeCell ref="I47:J47"/>
    <mergeCell ref="K47:L47"/>
    <mergeCell ref="K25:L25"/>
    <mergeCell ref="D26:E26"/>
    <mergeCell ref="G26:H26"/>
    <mergeCell ref="I26:J26"/>
    <mergeCell ref="K26:L26"/>
    <mergeCell ref="D27:E27"/>
    <mergeCell ref="G27:H27"/>
    <mergeCell ref="I27:J27"/>
    <mergeCell ref="K27:L27"/>
    <mergeCell ref="D28:E28"/>
    <mergeCell ref="G28:H28"/>
    <mergeCell ref="I28:J28"/>
    <mergeCell ref="K28:L28"/>
    <mergeCell ref="D29:E29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9B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 codeName="Hoja101"/>
  <dimension ref="B1:P321"/>
  <sheetViews>
    <sheetView workbookViewId="0">
      <selection activeCell="D29" sqref="D2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2180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230102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2188</v>
      </c>
      <c r="G18" s="355">
        <v>4100094752</v>
      </c>
      <c r="H18" s="354"/>
      <c r="I18" s="353" t="s">
        <v>631</v>
      </c>
      <c r="J18" s="354"/>
      <c r="K18" s="355" t="s">
        <v>25</v>
      </c>
      <c r="L18" s="352"/>
      <c r="M18" s="27" t="s">
        <v>387</v>
      </c>
      <c r="N18" s="24">
        <v>85</v>
      </c>
      <c r="O18" s="82">
        <v>3.46</v>
      </c>
      <c r="P18" s="109">
        <v>5</v>
      </c>
    </row>
    <row r="19" spans="2:16" ht="15" customHeight="1" x14ac:dyDescent="0.25">
      <c r="B19" s="416"/>
      <c r="C19" s="417"/>
      <c r="D19" s="351" t="s">
        <v>480</v>
      </c>
      <c r="E19" s="352"/>
      <c r="F19" s="190" t="s">
        <v>2188</v>
      </c>
      <c r="G19" s="355">
        <v>4100094752</v>
      </c>
      <c r="H19" s="354"/>
      <c r="I19" s="353" t="s">
        <v>631</v>
      </c>
      <c r="J19" s="354"/>
      <c r="K19" s="355" t="s">
        <v>25</v>
      </c>
      <c r="L19" s="352"/>
      <c r="M19" s="27" t="s">
        <v>387</v>
      </c>
      <c r="N19" s="24">
        <v>90</v>
      </c>
      <c r="O19" s="83"/>
      <c r="P19" s="109">
        <v>4</v>
      </c>
    </row>
    <row r="20" spans="2:16" ht="15" customHeight="1" x14ac:dyDescent="0.25">
      <c r="B20" s="416"/>
      <c r="C20" s="417"/>
      <c r="D20" s="351" t="s">
        <v>480</v>
      </c>
      <c r="E20" s="352"/>
      <c r="F20" s="190" t="s">
        <v>2188</v>
      </c>
      <c r="G20" s="355">
        <v>4100094752</v>
      </c>
      <c r="H20" s="354"/>
      <c r="I20" s="353" t="s">
        <v>631</v>
      </c>
      <c r="J20" s="354"/>
      <c r="K20" s="355" t="s">
        <v>25</v>
      </c>
      <c r="L20" s="352"/>
      <c r="M20" s="27" t="s">
        <v>387</v>
      </c>
      <c r="N20" s="24">
        <v>95</v>
      </c>
      <c r="O20" s="83"/>
      <c r="P20" s="109">
        <v>2</v>
      </c>
    </row>
    <row r="21" spans="2:16" ht="15" customHeight="1" x14ac:dyDescent="0.25">
      <c r="B21" s="40"/>
      <c r="C21" s="36"/>
      <c r="D21" s="351" t="s">
        <v>480</v>
      </c>
      <c r="E21" s="352"/>
      <c r="F21" s="190" t="s">
        <v>2188</v>
      </c>
      <c r="G21" s="355">
        <v>4100094752</v>
      </c>
      <c r="H21" s="354"/>
      <c r="I21" s="353" t="s">
        <v>631</v>
      </c>
      <c r="J21" s="354"/>
      <c r="K21" s="355" t="s">
        <v>25</v>
      </c>
      <c r="L21" s="352"/>
      <c r="M21" s="27" t="s">
        <v>387</v>
      </c>
      <c r="N21" s="24">
        <v>100</v>
      </c>
      <c r="O21" s="83"/>
      <c r="P21" s="109">
        <v>6</v>
      </c>
    </row>
    <row r="22" spans="2:16" ht="15" customHeight="1" x14ac:dyDescent="0.25">
      <c r="B22" s="76"/>
      <c r="C22" s="69"/>
      <c r="D22" s="351" t="s">
        <v>1377</v>
      </c>
      <c r="E22" s="352"/>
      <c r="F22" s="190" t="s">
        <v>2188</v>
      </c>
      <c r="G22" s="355">
        <v>4100094751</v>
      </c>
      <c r="H22" s="354"/>
      <c r="I22" s="353" t="s">
        <v>1467</v>
      </c>
      <c r="J22" s="354"/>
      <c r="K22" s="355" t="s">
        <v>25</v>
      </c>
      <c r="L22" s="352"/>
      <c r="M22" s="27" t="s">
        <v>387</v>
      </c>
      <c r="N22" s="24">
        <v>85</v>
      </c>
      <c r="O22" s="84"/>
      <c r="P22" s="109">
        <v>2</v>
      </c>
    </row>
    <row r="23" spans="2:16" ht="15" x14ac:dyDescent="0.25">
      <c r="B23" s="365"/>
      <c r="C23" s="366"/>
      <c r="D23" s="367"/>
      <c r="E23" s="368"/>
      <c r="F23" s="122"/>
      <c r="G23" s="369"/>
      <c r="H23" s="370"/>
      <c r="I23" s="391"/>
      <c r="J23" s="370"/>
      <c r="K23" s="369"/>
      <c r="L23" s="368"/>
      <c r="M23" s="7"/>
      <c r="N23" s="11"/>
      <c r="O23" s="84"/>
      <c r="P23" s="60"/>
    </row>
    <row r="24" spans="2:16" ht="15" x14ac:dyDescent="0.25">
      <c r="B24" s="20"/>
      <c r="C24" s="45"/>
      <c r="D24" s="168"/>
      <c r="E24" s="41"/>
      <c r="F24" s="41"/>
      <c r="G24" s="41"/>
      <c r="H24" s="41"/>
      <c r="I24" s="41"/>
      <c r="K24" s="20"/>
      <c r="L24" s="45"/>
      <c r="M24" s="1"/>
      <c r="N24" s="1"/>
      <c r="O24" s="169">
        <f>SUM(O18:O20)</f>
        <v>3.46</v>
      </c>
    </row>
    <row r="25" spans="2:16" ht="15.75" x14ac:dyDescent="0.25"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19</v>
      </c>
    </row>
    <row r="26" spans="2:16" ht="15" x14ac:dyDescent="0.25"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2:16" ht="15" customHeight="1" x14ac:dyDescent="0.25">
      <c r="B27" s="1"/>
      <c r="C27" s="1"/>
      <c r="D27" s="1" t="s">
        <v>49</v>
      </c>
      <c r="E27" s="1" t="s">
        <v>2189</v>
      </c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1636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 t="s">
        <v>2187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37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5:M25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3:C23"/>
    <mergeCell ref="D23:E23"/>
    <mergeCell ref="G23:H23"/>
    <mergeCell ref="I23:J23"/>
    <mergeCell ref="K23:L23"/>
    <mergeCell ref="D21:E21"/>
    <mergeCell ref="G21:H21"/>
    <mergeCell ref="I21:J21"/>
    <mergeCell ref="K21:L21"/>
    <mergeCell ref="D22:E22"/>
    <mergeCell ref="G22:H22"/>
    <mergeCell ref="I22:J22"/>
    <mergeCell ref="K22:L22"/>
  </mergeCells>
  <hyperlinks>
    <hyperlink ref="N4" r:id="rId1" xr:uid="{00000000-0004-0000-9C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 codeName="Hoja102"/>
  <dimension ref="A1:P322"/>
  <sheetViews>
    <sheetView workbookViewId="0">
      <selection activeCell="F20" sqref="F2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3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2180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230101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x14ac:dyDescent="0.25">
      <c r="A18" s="1"/>
      <c r="B18" s="378">
        <v>1</v>
      </c>
      <c r="C18" s="379"/>
      <c r="D18" s="351" t="s">
        <v>480</v>
      </c>
      <c r="E18" s="352"/>
      <c r="F18" s="190" t="s">
        <v>2185</v>
      </c>
      <c r="G18" s="369">
        <v>4100094743</v>
      </c>
      <c r="H18" s="370"/>
      <c r="I18" s="391" t="s">
        <v>1468</v>
      </c>
      <c r="J18" s="370"/>
      <c r="K18" s="369" t="s">
        <v>73</v>
      </c>
      <c r="L18" s="368"/>
      <c r="M18" s="7" t="s">
        <v>757</v>
      </c>
      <c r="N18" s="11">
        <v>85</v>
      </c>
      <c r="O18" s="82">
        <v>8.4</v>
      </c>
      <c r="P18" s="60">
        <v>25</v>
      </c>
    </row>
    <row r="19" spans="1:16" ht="15" x14ac:dyDescent="0.25">
      <c r="A19" s="1"/>
      <c r="B19" s="40"/>
      <c r="C19" s="36"/>
      <c r="D19" s="351" t="s">
        <v>480</v>
      </c>
      <c r="E19" s="352"/>
      <c r="F19" s="190" t="s">
        <v>2185</v>
      </c>
      <c r="G19" s="369">
        <v>4100094743</v>
      </c>
      <c r="H19" s="370"/>
      <c r="I19" s="391" t="s">
        <v>1468</v>
      </c>
      <c r="J19" s="370"/>
      <c r="K19" s="369" t="s">
        <v>73</v>
      </c>
      <c r="L19" s="368"/>
      <c r="M19" s="7" t="s">
        <v>757</v>
      </c>
      <c r="N19" s="11">
        <v>90</v>
      </c>
      <c r="O19" s="83"/>
      <c r="P19" s="60">
        <v>25</v>
      </c>
    </row>
    <row r="20" spans="1:16" ht="15" x14ac:dyDescent="0.25">
      <c r="A20" s="1"/>
      <c r="B20" s="76"/>
      <c r="C20" s="69"/>
      <c r="D20" s="351" t="s">
        <v>1377</v>
      </c>
      <c r="E20" s="352"/>
      <c r="F20" s="190" t="s">
        <v>2185</v>
      </c>
      <c r="G20" s="369">
        <v>4100094742</v>
      </c>
      <c r="H20" s="370"/>
      <c r="I20" s="391" t="s">
        <v>1467</v>
      </c>
      <c r="J20" s="370"/>
      <c r="K20" s="369" t="s">
        <v>73</v>
      </c>
      <c r="L20" s="368"/>
      <c r="M20" s="7" t="s">
        <v>757</v>
      </c>
      <c r="N20" s="11">
        <v>80</v>
      </c>
      <c r="O20" s="84"/>
      <c r="P20" s="60">
        <v>1</v>
      </c>
    </row>
    <row r="21" spans="1:16" ht="15" x14ac:dyDescent="0.25">
      <c r="A21" s="1"/>
      <c r="B21" s="40"/>
      <c r="C21" s="36"/>
      <c r="D21" s="160"/>
      <c r="E21" s="122"/>
      <c r="F21" s="189"/>
      <c r="G21" s="124"/>
      <c r="H21" s="57"/>
      <c r="I21" s="125"/>
      <c r="J21" s="57"/>
      <c r="K21" s="124"/>
      <c r="L21" s="122"/>
      <c r="M21" s="7"/>
      <c r="N21" s="11"/>
      <c r="O21" s="83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SUM(O18:O21)</f>
        <v>8.4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51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23"/>
      <c r="F26" s="1" t="s">
        <v>2186</v>
      </c>
      <c r="G26" s="397"/>
      <c r="H26" s="396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368</v>
      </c>
      <c r="E27" s="3"/>
      <c r="F27" s="20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1747</v>
      </c>
      <c r="E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F63" s="1"/>
    </row>
    <row r="64" spans="1:15" ht="15" x14ac:dyDescent="0.25">
      <c r="F64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23">
    <mergeCell ref="K20:L20"/>
    <mergeCell ref="D22:I22"/>
    <mergeCell ref="B23:M23"/>
    <mergeCell ref="G26:H26"/>
    <mergeCell ref="D19:E19"/>
    <mergeCell ref="G19:H19"/>
    <mergeCell ref="I19:J19"/>
    <mergeCell ref="K19:L19"/>
    <mergeCell ref="D20:E20"/>
    <mergeCell ref="G20:H20"/>
    <mergeCell ref="I20:J20"/>
    <mergeCell ref="B18:C18"/>
    <mergeCell ref="D18:E18"/>
    <mergeCell ref="G18:H18"/>
    <mergeCell ref="I18:J18"/>
    <mergeCell ref="K18:L18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 codeName="Hoja103"/>
  <dimension ref="A1:P329"/>
  <sheetViews>
    <sheetView workbookViewId="0">
      <selection activeCell="P43" sqref="P4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3.71093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20.14062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2180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230100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/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480</v>
      </c>
      <c r="E18" s="368"/>
      <c r="F18" s="124" t="s">
        <v>2183</v>
      </c>
      <c r="G18" s="369">
        <v>4100094763</v>
      </c>
      <c r="H18" s="370"/>
      <c r="I18" s="391" t="s">
        <v>631</v>
      </c>
      <c r="J18" s="370"/>
      <c r="K18" s="369" t="s">
        <v>1009</v>
      </c>
      <c r="L18" s="368"/>
      <c r="M18" s="7" t="s">
        <v>387</v>
      </c>
      <c r="N18" s="11">
        <v>85</v>
      </c>
      <c r="O18" s="82">
        <v>6.4</v>
      </c>
      <c r="P18" s="60">
        <v>2</v>
      </c>
    </row>
    <row r="19" spans="1:16" ht="15" x14ac:dyDescent="0.25">
      <c r="A19" s="1"/>
      <c r="B19" s="416"/>
      <c r="C19" s="417"/>
      <c r="D19" s="367" t="s">
        <v>480</v>
      </c>
      <c r="E19" s="368"/>
      <c r="F19" s="124" t="s">
        <v>2183</v>
      </c>
      <c r="G19" s="369">
        <v>4100094763</v>
      </c>
      <c r="H19" s="370"/>
      <c r="I19" s="391" t="s">
        <v>631</v>
      </c>
      <c r="J19" s="370"/>
      <c r="K19" s="369" t="s">
        <v>1009</v>
      </c>
      <c r="L19" s="368"/>
      <c r="M19" s="7" t="s">
        <v>387</v>
      </c>
      <c r="N19" s="11">
        <v>90</v>
      </c>
      <c r="O19" s="83"/>
      <c r="P19" s="60">
        <v>3</v>
      </c>
    </row>
    <row r="20" spans="1:16" ht="15" x14ac:dyDescent="0.25">
      <c r="A20" s="1"/>
      <c r="B20" s="416"/>
      <c r="C20" s="417"/>
      <c r="D20" s="367" t="s">
        <v>480</v>
      </c>
      <c r="E20" s="368"/>
      <c r="F20" s="124" t="s">
        <v>2183</v>
      </c>
      <c r="G20" s="369">
        <v>4100094763</v>
      </c>
      <c r="H20" s="370"/>
      <c r="I20" s="391" t="s">
        <v>631</v>
      </c>
      <c r="J20" s="370"/>
      <c r="K20" s="369" t="s">
        <v>1009</v>
      </c>
      <c r="L20" s="368"/>
      <c r="M20" s="7" t="s">
        <v>387</v>
      </c>
      <c r="N20" s="11">
        <v>95</v>
      </c>
      <c r="O20" s="83"/>
      <c r="P20" s="60">
        <v>3</v>
      </c>
    </row>
    <row r="21" spans="1:16" ht="15" x14ac:dyDescent="0.25">
      <c r="A21" s="1"/>
      <c r="B21" s="416"/>
      <c r="C21" s="417"/>
      <c r="D21" s="367" t="s">
        <v>480</v>
      </c>
      <c r="E21" s="368"/>
      <c r="F21" s="124" t="s">
        <v>2183</v>
      </c>
      <c r="G21" s="369">
        <v>4100094763</v>
      </c>
      <c r="H21" s="370"/>
      <c r="I21" s="391" t="s">
        <v>631</v>
      </c>
      <c r="J21" s="370"/>
      <c r="K21" s="369" t="s">
        <v>1009</v>
      </c>
      <c r="L21" s="368"/>
      <c r="M21" s="7" t="s">
        <v>387</v>
      </c>
      <c r="N21" s="11">
        <v>100</v>
      </c>
      <c r="O21" s="83"/>
      <c r="P21" s="60">
        <v>2</v>
      </c>
    </row>
    <row r="22" spans="1:16" ht="15" x14ac:dyDescent="0.25">
      <c r="A22" s="1"/>
      <c r="B22" s="416"/>
      <c r="C22" s="417"/>
      <c r="D22" s="367" t="s">
        <v>480</v>
      </c>
      <c r="E22" s="368"/>
      <c r="F22" s="124" t="s">
        <v>2183</v>
      </c>
      <c r="G22" s="369">
        <v>4100094760</v>
      </c>
      <c r="H22" s="370"/>
      <c r="I22" s="391" t="s">
        <v>1468</v>
      </c>
      <c r="J22" s="370"/>
      <c r="K22" s="369" t="s">
        <v>1009</v>
      </c>
      <c r="L22" s="368"/>
      <c r="M22" s="7" t="s">
        <v>622</v>
      </c>
      <c r="N22" s="11">
        <v>85</v>
      </c>
      <c r="O22" s="83"/>
      <c r="P22" s="60">
        <v>2</v>
      </c>
    </row>
    <row r="23" spans="1:16" ht="15" x14ac:dyDescent="0.25">
      <c r="A23" s="1"/>
      <c r="B23" s="416"/>
      <c r="C23" s="417"/>
      <c r="D23" s="367" t="s">
        <v>480</v>
      </c>
      <c r="E23" s="368"/>
      <c r="F23" s="124" t="s">
        <v>2183</v>
      </c>
      <c r="G23" s="369">
        <v>4100094760</v>
      </c>
      <c r="H23" s="370"/>
      <c r="I23" s="391" t="s">
        <v>1468</v>
      </c>
      <c r="J23" s="370"/>
      <c r="K23" s="369" t="s">
        <v>1009</v>
      </c>
      <c r="L23" s="368"/>
      <c r="M23" s="7" t="s">
        <v>622</v>
      </c>
      <c r="N23" s="11">
        <v>90</v>
      </c>
      <c r="O23" s="83"/>
      <c r="P23" s="60">
        <v>3</v>
      </c>
    </row>
    <row r="24" spans="1:16" ht="15" x14ac:dyDescent="0.25">
      <c r="A24" s="1"/>
      <c r="B24" s="416"/>
      <c r="C24" s="417"/>
      <c r="D24" s="367" t="s">
        <v>480</v>
      </c>
      <c r="E24" s="368"/>
      <c r="F24" s="124" t="s">
        <v>2183</v>
      </c>
      <c r="G24" s="369">
        <v>4100094760</v>
      </c>
      <c r="H24" s="370"/>
      <c r="I24" s="391" t="s">
        <v>1468</v>
      </c>
      <c r="J24" s="370"/>
      <c r="K24" s="369" t="s">
        <v>1009</v>
      </c>
      <c r="L24" s="368"/>
      <c r="M24" s="7" t="s">
        <v>622</v>
      </c>
      <c r="N24" s="11">
        <v>95</v>
      </c>
      <c r="O24" s="83"/>
      <c r="P24" s="60">
        <v>3</v>
      </c>
    </row>
    <row r="25" spans="1:16" ht="15" x14ac:dyDescent="0.25">
      <c r="A25" s="1"/>
      <c r="B25" s="416"/>
      <c r="C25" s="417"/>
      <c r="D25" s="367" t="s">
        <v>480</v>
      </c>
      <c r="E25" s="368"/>
      <c r="F25" s="124" t="s">
        <v>2183</v>
      </c>
      <c r="G25" s="369">
        <v>4100094760</v>
      </c>
      <c r="H25" s="370"/>
      <c r="I25" s="391" t="s">
        <v>1468</v>
      </c>
      <c r="J25" s="370"/>
      <c r="K25" s="369" t="s">
        <v>1009</v>
      </c>
      <c r="L25" s="368"/>
      <c r="M25" s="7" t="s">
        <v>622</v>
      </c>
      <c r="N25" s="11">
        <v>100</v>
      </c>
      <c r="O25" s="83"/>
      <c r="P25" s="60">
        <v>2</v>
      </c>
    </row>
    <row r="26" spans="1:16" ht="15" x14ac:dyDescent="0.25">
      <c r="A26" s="1"/>
      <c r="B26" s="40"/>
      <c r="C26" s="36"/>
      <c r="D26" s="367" t="s">
        <v>480</v>
      </c>
      <c r="E26" s="368"/>
      <c r="F26" s="124" t="s">
        <v>2183</v>
      </c>
      <c r="G26" s="369">
        <v>4100094760</v>
      </c>
      <c r="H26" s="370"/>
      <c r="I26" s="391" t="s">
        <v>1468</v>
      </c>
      <c r="J26" s="370"/>
      <c r="K26" s="369" t="s">
        <v>1009</v>
      </c>
      <c r="L26" s="368"/>
      <c r="M26" s="7" t="s">
        <v>387</v>
      </c>
      <c r="N26" s="11">
        <v>85</v>
      </c>
      <c r="O26" s="83"/>
      <c r="P26" s="60">
        <v>2</v>
      </c>
    </row>
    <row r="27" spans="1:16" ht="15" x14ac:dyDescent="0.25">
      <c r="A27" s="1"/>
      <c r="B27" s="40"/>
      <c r="C27" s="36"/>
      <c r="D27" s="367" t="s">
        <v>480</v>
      </c>
      <c r="E27" s="368"/>
      <c r="F27" s="124" t="s">
        <v>2183</v>
      </c>
      <c r="G27" s="369">
        <v>4100094760</v>
      </c>
      <c r="H27" s="370"/>
      <c r="I27" s="391" t="s">
        <v>1468</v>
      </c>
      <c r="J27" s="370"/>
      <c r="K27" s="369" t="s">
        <v>1009</v>
      </c>
      <c r="L27" s="368"/>
      <c r="M27" s="7" t="s">
        <v>387</v>
      </c>
      <c r="N27" s="11">
        <v>90</v>
      </c>
      <c r="O27" s="83"/>
      <c r="P27" s="60">
        <v>3</v>
      </c>
    </row>
    <row r="28" spans="1:16" ht="15" x14ac:dyDescent="0.25">
      <c r="A28" s="1"/>
      <c r="B28" s="40"/>
      <c r="C28" s="36"/>
      <c r="D28" s="367" t="s">
        <v>480</v>
      </c>
      <c r="E28" s="368"/>
      <c r="F28" s="124" t="s">
        <v>2183</v>
      </c>
      <c r="G28" s="369">
        <v>4100094760</v>
      </c>
      <c r="H28" s="370"/>
      <c r="I28" s="391" t="s">
        <v>1468</v>
      </c>
      <c r="J28" s="370"/>
      <c r="K28" s="369" t="s">
        <v>1009</v>
      </c>
      <c r="L28" s="368"/>
      <c r="M28" s="7" t="s">
        <v>387</v>
      </c>
      <c r="N28" s="11">
        <v>95</v>
      </c>
      <c r="O28" s="83"/>
      <c r="P28" s="60">
        <v>3</v>
      </c>
    </row>
    <row r="29" spans="1:16" ht="15" x14ac:dyDescent="0.25">
      <c r="A29" s="1"/>
      <c r="B29" s="40"/>
      <c r="C29" s="36"/>
      <c r="D29" s="367" t="s">
        <v>480</v>
      </c>
      <c r="E29" s="368"/>
      <c r="F29" s="124" t="s">
        <v>2183</v>
      </c>
      <c r="G29" s="369">
        <v>4100094760</v>
      </c>
      <c r="H29" s="370"/>
      <c r="I29" s="391" t="s">
        <v>1468</v>
      </c>
      <c r="J29" s="370"/>
      <c r="K29" s="369" t="s">
        <v>1009</v>
      </c>
      <c r="L29" s="368"/>
      <c r="M29" s="7" t="s">
        <v>387</v>
      </c>
      <c r="N29" s="11">
        <v>100</v>
      </c>
      <c r="O29" s="83"/>
      <c r="P29" s="60">
        <v>2</v>
      </c>
    </row>
    <row r="30" spans="1:16" ht="15" x14ac:dyDescent="0.25">
      <c r="A30" s="1"/>
      <c r="B30" s="40"/>
      <c r="C30" s="36"/>
      <c r="D30" s="367" t="s">
        <v>480</v>
      </c>
      <c r="E30" s="368"/>
      <c r="F30" s="124" t="s">
        <v>2183</v>
      </c>
      <c r="G30" s="369">
        <v>4100094761</v>
      </c>
      <c r="H30" s="370"/>
      <c r="I30" s="391" t="s">
        <v>1468</v>
      </c>
      <c r="J30" s="370"/>
      <c r="K30" s="369" t="s">
        <v>1009</v>
      </c>
      <c r="L30" s="368"/>
      <c r="M30" s="7" t="s">
        <v>387</v>
      </c>
      <c r="N30" s="11">
        <v>90</v>
      </c>
      <c r="O30" s="83"/>
      <c r="P30" s="60">
        <v>2</v>
      </c>
    </row>
    <row r="31" spans="1:16" ht="15" x14ac:dyDescent="0.25">
      <c r="A31" s="1"/>
      <c r="B31" s="76"/>
      <c r="C31" s="69"/>
      <c r="D31" s="367" t="s">
        <v>480</v>
      </c>
      <c r="E31" s="368"/>
      <c r="F31" s="124" t="s">
        <v>2183</v>
      </c>
      <c r="G31" s="369">
        <v>4100094761</v>
      </c>
      <c r="H31" s="370"/>
      <c r="I31" s="391" t="s">
        <v>1468</v>
      </c>
      <c r="J31" s="370"/>
      <c r="K31" s="369" t="s">
        <v>1009</v>
      </c>
      <c r="L31" s="368"/>
      <c r="M31" s="7" t="s">
        <v>387</v>
      </c>
      <c r="N31" s="11">
        <v>95</v>
      </c>
      <c r="O31" s="84"/>
      <c r="P31" s="60">
        <v>2</v>
      </c>
    </row>
    <row r="32" spans="1:16" ht="15" x14ac:dyDescent="0.25">
      <c r="A32" s="1"/>
      <c r="B32" s="76"/>
      <c r="C32" s="65"/>
      <c r="D32" s="50"/>
      <c r="E32" s="61"/>
      <c r="F32" s="61"/>
      <c r="G32" s="50"/>
      <c r="H32" s="62"/>
      <c r="I32" s="63"/>
      <c r="J32" s="62"/>
      <c r="K32" s="50"/>
      <c r="L32" s="61"/>
      <c r="M32" s="8"/>
      <c r="N32" s="8"/>
      <c r="O32" s="162"/>
      <c r="P32" s="60"/>
    </row>
    <row r="33" spans="1:16" ht="15" x14ac:dyDescent="0.25">
      <c r="A33" s="1"/>
      <c r="B33" s="76"/>
      <c r="C33" s="65"/>
      <c r="D33" s="392"/>
      <c r="E33" s="393"/>
      <c r="F33" s="393"/>
      <c r="G33" s="393"/>
      <c r="H33" s="393"/>
      <c r="I33" s="393"/>
      <c r="J33" s="62"/>
      <c r="K33" s="50"/>
      <c r="L33" s="61"/>
      <c r="M33" s="8"/>
      <c r="N33" s="8"/>
      <c r="O33" s="139">
        <f>SUM(O18:O31)</f>
        <v>6.4</v>
      </c>
      <c r="P33" s="60"/>
    </row>
    <row r="34" spans="1:16" ht="15.75" x14ac:dyDescent="0.25">
      <c r="A34" s="1"/>
      <c r="B34" s="356" t="s">
        <v>29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357"/>
      <c r="N34" s="79"/>
      <c r="O34" s="75"/>
      <c r="P34" s="73">
        <f>SUM(P18:P32)</f>
        <v>34</v>
      </c>
    </row>
    <row r="35" spans="1:16" ht="15" x14ac:dyDescent="0.25">
      <c r="A35" s="1"/>
      <c r="B35" s="20"/>
      <c r="C35" s="45"/>
      <c r="D35" s="20"/>
      <c r="E35" s="45"/>
      <c r="F35" s="45"/>
      <c r="G35" s="20"/>
      <c r="I35" s="3"/>
      <c r="K35" s="20"/>
      <c r="L35" s="45"/>
      <c r="M35" s="1"/>
      <c r="N35" s="1"/>
      <c r="O35" s="86"/>
    </row>
    <row r="36" spans="1:16" ht="3.75" customHeight="1" x14ac:dyDescent="0.25">
      <c r="A36" s="1"/>
      <c r="B36" s="1"/>
      <c r="C36" s="1"/>
      <c r="D36" s="17"/>
      <c r="E36" s="20"/>
      <c r="F36" s="20"/>
      <c r="G36" s="20"/>
      <c r="H36" s="3"/>
      <c r="I36" s="3"/>
      <c r="J36" s="1"/>
      <c r="K36" s="1"/>
      <c r="L36" s="1"/>
      <c r="M36" s="1"/>
      <c r="N36" s="1"/>
      <c r="O36" s="1"/>
    </row>
    <row r="37" spans="1:16" ht="15" customHeight="1" x14ac:dyDescent="0.25">
      <c r="A37" s="1"/>
      <c r="B37" s="1"/>
      <c r="C37" s="1"/>
      <c r="D37" s="1" t="s">
        <v>49</v>
      </c>
      <c r="E37" s="23"/>
      <c r="F37" s="1" t="s">
        <v>2184</v>
      </c>
      <c r="I37" s="1"/>
      <c r="J37" s="1"/>
      <c r="K37" s="1"/>
      <c r="L37" s="1"/>
      <c r="M37" s="1"/>
      <c r="N37" s="1"/>
      <c r="O37" s="1"/>
    </row>
    <row r="38" spans="1:16" ht="15" x14ac:dyDescent="0.25">
      <c r="A38" s="1"/>
      <c r="B38" s="1"/>
      <c r="C38" s="1"/>
      <c r="D38" s="1" t="s">
        <v>368</v>
      </c>
      <c r="E38" s="3"/>
      <c r="F38" s="3"/>
      <c r="G38" s="1"/>
      <c r="H38" s="1"/>
      <c r="I38" s="1"/>
      <c r="J38" s="1"/>
      <c r="K38" s="1"/>
      <c r="L38" s="1"/>
      <c r="M38" s="1"/>
      <c r="N38" s="1"/>
      <c r="O38" s="1"/>
    </row>
    <row r="39" spans="1:16" ht="15" x14ac:dyDescent="0.25">
      <c r="A39" s="1"/>
      <c r="B39" s="1"/>
      <c r="C39" s="1"/>
      <c r="D39" s="1" t="s">
        <v>369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1:16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6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6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6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6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6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6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6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6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76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5:C25"/>
    <mergeCell ref="D25:E25"/>
    <mergeCell ref="G25:H25"/>
    <mergeCell ref="I25:J25"/>
    <mergeCell ref="K25:L25"/>
    <mergeCell ref="D33:I33"/>
    <mergeCell ref="B34:M34"/>
    <mergeCell ref="D26:E26"/>
    <mergeCell ref="G26:H26"/>
    <mergeCell ref="I26:J26"/>
    <mergeCell ref="K26:L26"/>
    <mergeCell ref="D27:E27"/>
    <mergeCell ref="G27:H27"/>
    <mergeCell ref="I27:J27"/>
    <mergeCell ref="K27:L27"/>
    <mergeCell ref="D28:E28"/>
    <mergeCell ref="G28:H28"/>
    <mergeCell ref="I28:J28"/>
    <mergeCell ref="K28:L28"/>
    <mergeCell ref="D29:E29"/>
    <mergeCell ref="G29:H29"/>
    <mergeCell ref="I29:J29"/>
    <mergeCell ref="K29:L29"/>
    <mergeCell ref="D31:E31"/>
    <mergeCell ref="G31:H31"/>
    <mergeCell ref="I31:J31"/>
    <mergeCell ref="K31:L31"/>
    <mergeCell ref="D30:E30"/>
    <mergeCell ref="G30:H30"/>
    <mergeCell ref="I30:J30"/>
    <mergeCell ref="K30:L30"/>
  </mergeCells>
  <hyperlinks>
    <hyperlink ref="N4" r:id="rId1" xr:uid="{00000000-0004-0000-9E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 codeName="Hoja104"/>
  <dimension ref="A1:P315"/>
  <sheetViews>
    <sheetView workbookViewId="0">
      <selection activeCell="P15" sqref="P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7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3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2180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230099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85"/>
      <c r="C17" s="186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95"/>
      <c r="P17" s="60"/>
    </row>
    <row r="18" spans="1:16" ht="15" x14ac:dyDescent="0.25">
      <c r="A18" s="1"/>
      <c r="B18" s="378">
        <v>1</v>
      </c>
      <c r="C18" s="379"/>
      <c r="D18" s="367" t="s">
        <v>1377</v>
      </c>
      <c r="E18" s="368"/>
      <c r="F18" s="124" t="s">
        <v>2181</v>
      </c>
      <c r="G18" s="369">
        <v>4100094746</v>
      </c>
      <c r="H18" s="370"/>
      <c r="I18" s="391" t="s">
        <v>1467</v>
      </c>
      <c r="J18" s="370"/>
      <c r="K18" s="369" t="s">
        <v>76</v>
      </c>
      <c r="L18" s="368"/>
      <c r="M18" s="7" t="s">
        <v>387</v>
      </c>
      <c r="N18" s="11">
        <v>75</v>
      </c>
      <c r="O18" s="82">
        <v>6.9</v>
      </c>
      <c r="P18" s="60">
        <v>35</v>
      </c>
    </row>
    <row r="19" spans="1:16" ht="15" x14ac:dyDescent="0.25">
      <c r="A19" s="1"/>
      <c r="B19" s="365"/>
      <c r="C19" s="366"/>
      <c r="D19" s="367" t="s">
        <v>1377</v>
      </c>
      <c r="E19" s="368"/>
      <c r="F19" s="124" t="s">
        <v>2181</v>
      </c>
      <c r="G19" s="369">
        <v>4100094746</v>
      </c>
      <c r="H19" s="370"/>
      <c r="I19" s="391" t="s">
        <v>1467</v>
      </c>
      <c r="J19" s="370"/>
      <c r="K19" s="369" t="s">
        <v>76</v>
      </c>
      <c r="L19" s="368"/>
      <c r="M19" s="7" t="s">
        <v>387</v>
      </c>
      <c r="N19" s="11">
        <v>80</v>
      </c>
      <c r="O19" s="84"/>
      <c r="P19" s="60">
        <v>40</v>
      </c>
    </row>
    <row r="20" spans="1:16" ht="15" x14ac:dyDescent="0.25">
      <c r="A20" s="1"/>
      <c r="B20" s="365"/>
      <c r="C20" s="36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4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SUM(O18:O20)</f>
        <v>6.9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75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23"/>
      <c r="F25" s="1" t="s">
        <v>2182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368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369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27">
    <mergeCell ref="B22:M22"/>
    <mergeCell ref="B20:C20"/>
    <mergeCell ref="D20:E20"/>
    <mergeCell ref="G20:H20"/>
    <mergeCell ref="I20:J20"/>
    <mergeCell ref="K20:L20"/>
    <mergeCell ref="D21:I21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 codeName="Hoja105"/>
  <dimension ref="B1:P319"/>
  <sheetViews>
    <sheetView topLeftCell="A4" workbookViewId="0">
      <selection activeCell="I32" sqref="I32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2174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230092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1903</v>
      </c>
      <c r="E18" s="352"/>
      <c r="F18" s="190" t="s">
        <v>2178</v>
      </c>
      <c r="G18" s="355">
        <v>4100092555</v>
      </c>
      <c r="H18" s="354"/>
      <c r="I18" s="353" t="s">
        <v>1904</v>
      </c>
      <c r="J18" s="354"/>
      <c r="K18" s="355" t="s">
        <v>25</v>
      </c>
      <c r="L18" s="352"/>
      <c r="M18" s="27" t="s">
        <v>2135</v>
      </c>
      <c r="N18" s="24"/>
      <c r="O18" s="82">
        <v>9.5500000000000007</v>
      </c>
      <c r="P18" s="109">
        <v>18</v>
      </c>
    </row>
    <row r="19" spans="2:16" ht="15" customHeight="1" x14ac:dyDescent="0.25">
      <c r="B19" s="378">
        <v>2</v>
      </c>
      <c r="C19" s="379"/>
      <c r="D19" s="351" t="s">
        <v>1903</v>
      </c>
      <c r="E19" s="352"/>
      <c r="F19" s="190" t="s">
        <v>2178</v>
      </c>
      <c r="G19" s="355">
        <v>4100092555</v>
      </c>
      <c r="H19" s="354"/>
      <c r="I19" s="353" t="s">
        <v>1904</v>
      </c>
      <c r="J19" s="354"/>
      <c r="K19" s="355" t="s">
        <v>25</v>
      </c>
      <c r="L19" s="352"/>
      <c r="M19" s="27" t="s">
        <v>2135</v>
      </c>
      <c r="N19" s="24"/>
      <c r="O19" s="82">
        <v>9.5</v>
      </c>
      <c r="P19" s="109">
        <v>18</v>
      </c>
    </row>
    <row r="20" spans="2:16" ht="15" customHeight="1" x14ac:dyDescent="0.25">
      <c r="B20" s="375">
        <v>3</v>
      </c>
      <c r="C20" s="376"/>
      <c r="D20" s="351" t="s">
        <v>1903</v>
      </c>
      <c r="E20" s="352"/>
      <c r="F20" s="190" t="s">
        <v>2178</v>
      </c>
      <c r="G20" s="355">
        <v>4100092555</v>
      </c>
      <c r="H20" s="354"/>
      <c r="I20" s="353" t="s">
        <v>1904</v>
      </c>
      <c r="J20" s="354"/>
      <c r="K20" s="355" t="s">
        <v>25</v>
      </c>
      <c r="L20" s="352"/>
      <c r="M20" s="27" t="s">
        <v>2135</v>
      </c>
      <c r="N20" s="24"/>
      <c r="O20" s="81">
        <v>7.72</v>
      </c>
      <c r="P20" s="109">
        <v>14</v>
      </c>
    </row>
    <row r="21" spans="2:16" ht="15" x14ac:dyDescent="0.25">
      <c r="B21" s="365"/>
      <c r="C21" s="366"/>
      <c r="D21" s="367"/>
      <c r="E21" s="368"/>
      <c r="F21" s="122"/>
      <c r="G21" s="369"/>
      <c r="H21" s="370"/>
      <c r="I21" s="391"/>
      <c r="J21" s="370"/>
      <c r="K21" s="369"/>
      <c r="L21" s="368"/>
      <c r="M21" s="7"/>
      <c r="N21" s="11"/>
      <c r="O21" s="84"/>
      <c r="P21" s="60"/>
    </row>
    <row r="22" spans="2:16" ht="15" x14ac:dyDescent="0.25">
      <c r="B22" s="20"/>
      <c r="C22" s="45"/>
      <c r="D22" s="168"/>
      <c r="E22" s="41"/>
      <c r="F22" s="41"/>
      <c r="G22" s="41"/>
      <c r="H22" s="41"/>
      <c r="I22" s="41"/>
      <c r="K22" s="20"/>
      <c r="L22" s="45"/>
      <c r="M22" s="1"/>
      <c r="N22" s="1"/>
      <c r="O22" s="169">
        <f>SUM(O18:O20)</f>
        <v>26.77</v>
      </c>
    </row>
    <row r="23" spans="2:16" ht="15.75" x14ac:dyDescent="0.25"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50</v>
      </c>
    </row>
    <row r="24" spans="2:16" ht="15" x14ac:dyDescent="0.25"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2:16" ht="15" customHeight="1" x14ac:dyDescent="0.25">
      <c r="B25" s="1"/>
      <c r="C25" s="1"/>
      <c r="D25" s="1" t="s">
        <v>49</v>
      </c>
      <c r="E25" s="1" t="s">
        <v>2179</v>
      </c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1213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1356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29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3:M23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</mergeCells>
  <hyperlinks>
    <hyperlink ref="N4" r:id="rId1" xr:uid="{00000000-0004-0000-A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 codeName="Hoja106"/>
  <dimension ref="B1:P316"/>
  <sheetViews>
    <sheetView workbookViewId="0">
      <selection activeCell="F20" sqref="F2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8554687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" customWidth="1"/>
    <col min="13" max="13" width="18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2174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230091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51" t="s">
        <v>2140</v>
      </c>
      <c r="E18" s="352"/>
      <c r="F18" s="190" t="s">
        <v>2175</v>
      </c>
      <c r="G18" s="355">
        <v>4100092597</v>
      </c>
      <c r="H18" s="354"/>
      <c r="I18" s="353" t="s">
        <v>2119</v>
      </c>
      <c r="J18" s="354"/>
      <c r="K18" s="355" t="s">
        <v>53</v>
      </c>
      <c r="L18" s="352"/>
      <c r="M18" s="27" t="s">
        <v>2120</v>
      </c>
      <c r="N18" s="24"/>
      <c r="O18" s="81">
        <v>10.68</v>
      </c>
      <c r="P18" s="109">
        <v>14</v>
      </c>
    </row>
    <row r="19" spans="2:16" ht="15" customHeight="1" x14ac:dyDescent="0.25">
      <c r="B19" s="375">
        <v>2</v>
      </c>
      <c r="C19" s="376"/>
      <c r="D19" s="351" t="s">
        <v>2140</v>
      </c>
      <c r="E19" s="352"/>
      <c r="F19" s="190" t="s">
        <v>2177</v>
      </c>
      <c r="G19" s="355">
        <v>4100092598</v>
      </c>
      <c r="H19" s="354"/>
      <c r="I19" s="353" t="s">
        <v>2119</v>
      </c>
      <c r="J19" s="354"/>
      <c r="K19" s="355" t="s">
        <v>147</v>
      </c>
      <c r="L19" s="352"/>
      <c r="M19" s="27" t="s">
        <v>2120</v>
      </c>
      <c r="N19" s="24"/>
      <c r="O19" s="81">
        <v>5.0199999999999996</v>
      </c>
      <c r="P19" s="109">
        <v>6</v>
      </c>
    </row>
    <row r="20" spans="2:16" ht="15" customHeight="1" x14ac:dyDescent="0.25">
      <c r="B20" s="365"/>
      <c r="C20" s="366"/>
      <c r="D20" s="351"/>
      <c r="E20" s="352"/>
      <c r="F20" s="190"/>
      <c r="G20" s="355"/>
      <c r="H20" s="354"/>
      <c r="I20" s="353"/>
      <c r="J20" s="354"/>
      <c r="K20" s="355"/>
      <c r="L20" s="352"/>
      <c r="M20" s="27"/>
      <c r="N20" s="24"/>
      <c r="O20" s="84"/>
      <c r="P20" s="109"/>
    </row>
    <row r="21" spans="2:16" ht="15" x14ac:dyDescent="0.25">
      <c r="B21" s="20"/>
      <c r="C21" s="45"/>
      <c r="D21" s="168"/>
      <c r="E21" s="41"/>
      <c r="F21" s="41"/>
      <c r="G21" s="41"/>
      <c r="H21" s="41"/>
      <c r="I21" s="41"/>
      <c r="K21" s="20"/>
      <c r="L21" s="45"/>
      <c r="M21" s="1"/>
      <c r="N21" s="1"/>
      <c r="O21" s="169">
        <f>SUM(O18:O19)</f>
        <v>15.7</v>
      </c>
    </row>
    <row r="22" spans="2:16" ht="15.75" x14ac:dyDescent="0.25"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20</v>
      </c>
    </row>
    <row r="23" spans="2:16" ht="7.5" customHeight="1" x14ac:dyDescent="0.25"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2:16" ht="15" customHeight="1" x14ac:dyDescent="0.25">
      <c r="B24" s="1"/>
      <c r="C24" s="1"/>
      <c r="D24" s="1" t="s">
        <v>49</v>
      </c>
      <c r="E24" s="23"/>
      <c r="F24" s="1" t="s">
        <v>2176</v>
      </c>
      <c r="I24" s="1"/>
      <c r="J24" s="1"/>
      <c r="K24" s="1"/>
      <c r="L24" s="1"/>
      <c r="M24" s="1"/>
      <c r="N24" s="1"/>
      <c r="O24" s="1"/>
    </row>
    <row r="25" spans="2:16" ht="15" x14ac:dyDescent="0.25">
      <c r="B25" s="1"/>
      <c r="C25" s="1"/>
      <c r="D25" s="1" t="s">
        <v>960</v>
      </c>
      <c r="E25" s="3"/>
      <c r="F25" s="3"/>
      <c r="G25" s="1"/>
      <c r="H25" s="1"/>
      <c r="I25" s="1"/>
      <c r="J25" s="1"/>
      <c r="K25" s="1"/>
      <c r="L25" s="1"/>
      <c r="M25" s="1"/>
      <c r="N25" s="1"/>
      <c r="O25" s="1"/>
    </row>
    <row r="26" spans="2:16" ht="15" x14ac:dyDescent="0.25">
      <c r="B26" s="1"/>
      <c r="C26" s="1"/>
      <c r="D26" s="1" t="s">
        <v>961</v>
      </c>
      <c r="E26" s="23"/>
      <c r="F26" s="23"/>
      <c r="G26" s="1"/>
      <c r="H26" s="1"/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300" ht="8.25" customHeight="1" x14ac:dyDescent="0.2"/>
    <row r="302" ht="8.25" customHeight="1" x14ac:dyDescent="0.2"/>
    <row r="304" ht="9" customHeight="1" x14ac:dyDescent="0.2"/>
    <row r="306" ht="7.5" customHeight="1" x14ac:dyDescent="0.2"/>
    <row r="308" ht="6.75" customHeight="1" x14ac:dyDescent="0.2"/>
    <row r="310" ht="7.5" customHeight="1" x14ac:dyDescent="0.2"/>
    <row r="312" ht="9" customHeight="1" x14ac:dyDescent="0.2"/>
    <row r="314" ht="7.5" customHeight="1" x14ac:dyDescent="0.2"/>
    <row r="316" ht="8.25" customHeight="1" x14ac:dyDescent="0.2"/>
  </sheetData>
  <mergeCells count="24">
    <mergeCell ref="B22:M22"/>
    <mergeCell ref="B20:C20"/>
    <mergeCell ref="D20:E20"/>
    <mergeCell ref="G20:H20"/>
    <mergeCell ref="I20:J20"/>
    <mergeCell ref="K20:L20"/>
    <mergeCell ref="D19:E19"/>
    <mergeCell ref="G19:H19"/>
    <mergeCell ref="I19:J19"/>
    <mergeCell ref="K19:L19"/>
    <mergeCell ref="B19:C19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A1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 codeName="Hoja107"/>
  <dimension ref="B1:P329"/>
  <sheetViews>
    <sheetView workbookViewId="0">
      <selection activeCell="A35" sqref="A35:IV39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1406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2157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230089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SUM(O18:O30)+8.8</f>
        <v>127.89999999999999</v>
      </c>
      <c r="P17" s="60"/>
    </row>
    <row r="18" spans="2:16" ht="15" customHeight="1" x14ac:dyDescent="0.25">
      <c r="B18" s="375">
        <v>1</v>
      </c>
      <c r="C18" s="376"/>
      <c r="D18" s="351" t="s">
        <v>2140</v>
      </c>
      <c r="E18" s="352"/>
      <c r="F18" s="190" t="s">
        <v>2166</v>
      </c>
      <c r="G18" s="355">
        <v>4100094784</v>
      </c>
      <c r="H18" s="354"/>
      <c r="I18" s="353" t="s">
        <v>2159</v>
      </c>
      <c r="J18" s="354"/>
      <c r="K18" s="355" t="s">
        <v>53</v>
      </c>
      <c r="L18" s="352"/>
      <c r="M18" s="27" t="s">
        <v>1584</v>
      </c>
      <c r="N18" s="24"/>
      <c r="O18" s="81">
        <v>9.4600000000000009</v>
      </c>
      <c r="P18" s="109">
        <v>13</v>
      </c>
    </row>
    <row r="19" spans="2:16" ht="15" customHeight="1" x14ac:dyDescent="0.25">
      <c r="B19" s="375">
        <v>2</v>
      </c>
      <c r="C19" s="376"/>
      <c r="D19" s="351" t="s">
        <v>2140</v>
      </c>
      <c r="E19" s="352"/>
      <c r="F19" s="190" t="s">
        <v>2166</v>
      </c>
      <c r="G19" s="355">
        <v>4100094784</v>
      </c>
      <c r="H19" s="354"/>
      <c r="I19" s="353" t="s">
        <v>2159</v>
      </c>
      <c r="J19" s="354"/>
      <c r="K19" s="355" t="s">
        <v>53</v>
      </c>
      <c r="L19" s="352"/>
      <c r="M19" s="27" t="s">
        <v>1584</v>
      </c>
      <c r="N19" s="24"/>
      <c r="O19" s="81">
        <v>9.4600000000000009</v>
      </c>
      <c r="P19" s="109">
        <v>13</v>
      </c>
    </row>
    <row r="20" spans="2:16" ht="15" customHeight="1" x14ac:dyDescent="0.25">
      <c r="B20" s="375">
        <v>3</v>
      </c>
      <c r="C20" s="376"/>
      <c r="D20" s="351" t="s">
        <v>2140</v>
      </c>
      <c r="E20" s="352"/>
      <c r="F20" s="190" t="s">
        <v>2166</v>
      </c>
      <c r="G20" s="355">
        <v>4100094784</v>
      </c>
      <c r="H20" s="354"/>
      <c r="I20" s="353" t="s">
        <v>2159</v>
      </c>
      <c r="J20" s="354"/>
      <c r="K20" s="355" t="s">
        <v>53</v>
      </c>
      <c r="L20" s="352"/>
      <c r="M20" s="27" t="s">
        <v>1584</v>
      </c>
      <c r="N20" s="24"/>
      <c r="O20" s="81">
        <v>9.4600000000000009</v>
      </c>
      <c r="P20" s="109">
        <v>13</v>
      </c>
    </row>
    <row r="21" spans="2:16" ht="15" customHeight="1" x14ac:dyDescent="0.25">
      <c r="B21" s="375">
        <v>4</v>
      </c>
      <c r="C21" s="376"/>
      <c r="D21" s="351" t="s">
        <v>2140</v>
      </c>
      <c r="E21" s="352"/>
      <c r="F21" s="190" t="s">
        <v>2166</v>
      </c>
      <c r="G21" s="355">
        <v>4100094784</v>
      </c>
      <c r="H21" s="354"/>
      <c r="I21" s="353" t="s">
        <v>2159</v>
      </c>
      <c r="J21" s="354"/>
      <c r="K21" s="355" t="s">
        <v>53</v>
      </c>
      <c r="L21" s="352"/>
      <c r="M21" s="27" t="s">
        <v>1584</v>
      </c>
      <c r="N21" s="24"/>
      <c r="O21" s="81">
        <v>10.1</v>
      </c>
      <c r="P21" s="109">
        <v>14</v>
      </c>
    </row>
    <row r="22" spans="2:16" ht="15" customHeight="1" x14ac:dyDescent="0.25">
      <c r="B22" s="375">
        <v>5</v>
      </c>
      <c r="C22" s="376"/>
      <c r="D22" s="351" t="s">
        <v>2140</v>
      </c>
      <c r="E22" s="352"/>
      <c r="F22" s="190" t="s">
        <v>2166</v>
      </c>
      <c r="G22" s="355">
        <v>4100094776</v>
      </c>
      <c r="H22" s="354"/>
      <c r="I22" s="353" t="s">
        <v>1462</v>
      </c>
      <c r="J22" s="354"/>
      <c r="K22" s="355" t="s">
        <v>53</v>
      </c>
      <c r="L22" s="352"/>
      <c r="M22" s="27" t="s">
        <v>2160</v>
      </c>
      <c r="N22" s="24"/>
      <c r="O22" s="81">
        <v>10</v>
      </c>
      <c r="P22" s="109">
        <v>13</v>
      </c>
    </row>
    <row r="23" spans="2:16" ht="15" customHeight="1" x14ac:dyDescent="0.25">
      <c r="B23" s="375">
        <v>6</v>
      </c>
      <c r="C23" s="376"/>
      <c r="D23" s="351" t="s">
        <v>2140</v>
      </c>
      <c r="E23" s="352"/>
      <c r="F23" s="190" t="s">
        <v>2166</v>
      </c>
      <c r="G23" s="355">
        <v>4100094776</v>
      </c>
      <c r="H23" s="354"/>
      <c r="I23" s="353" t="s">
        <v>1462</v>
      </c>
      <c r="J23" s="354"/>
      <c r="K23" s="355" t="s">
        <v>53</v>
      </c>
      <c r="L23" s="352"/>
      <c r="M23" s="27" t="s">
        <v>2160</v>
      </c>
      <c r="N23" s="24"/>
      <c r="O23" s="81">
        <v>10</v>
      </c>
      <c r="P23" s="109">
        <v>13</v>
      </c>
    </row>
    <row r="24" spans="2:16" ht="15" customHeight="1" x14ac:dyDescent="0.25">
      <c r="B24" s="375">
        <v>7</v>
      </c>
      <c r="C24" s="376"/>
      <c r="D24" s="351" t="s">
        <v>2140</v>
      </c>
      <c r="E24" s="352"/>
      <c r="F24" s="190" t="s">
        <v>2166</v>
      </c>
      <c r="G24" s="355">
        <v>4100094776</v>
      </c>
      <c r="H24" s="354"/>
      <c r="I24" s="353" t="s">
        <v>1462</v>
      </c>
      <c r="J24" s="354"/>
      <c r="K24" s="355" t="s">
        <v>53</v>
      </c>
      <c r="L24" s="352"/>
      <c r="M24" s="27" t="s">
        <v>2160</v>
      </c>
      <c r="N24" s="24"/>
      <c r="O24" s="81">
        <v>10</v>
      </c>
      <c r="P24" s="109">
        <v>13</v>
      </c>
    </row>
    <row r="25" spans="2:16" ht="15" customHeight="1" x14ac:dyDescent="0.25">
      <c r="B25" s="378">
        <v>8</v>
      </c>
      <c r="C25" s="379"/>
      <c r="D25" s="351" t="s">
        <v>2140</v>
      </c>
      <c r="E25" s="352"/>
      <c r="F25" s="190" t="s">
        <v>2166</v>
      </c>
      <c r="G25" s="355">
        <v>4100094776</v>
      </c>
      <c r="H25" s="354"/>
      <c r="I25" s="353" t="s">
        <v>1462</v>
      </c>
      <c r="J25" s="354"/>
      <c r="K25" s="355" t="s">
        <v>53</v>
      </c>
      <c r="L25" s="352"/>
      <c r="M25" s="27" t="s">
        <v>2160</v>
      </c>
      <c r="N25" s="24"/>
      <c r="O25" s="82">
        <v>9.18</v>
      </c>
      <c r="P25" s="109">
        <v>12</v>
      </c>
    </row>
    <row r="26" spans="2:16" ht="15" customHeight="1" x14ac:dyDescent="0.25">
      <c r="B26" s="378">
        <v>9</v>
      </c>
      <c r="C26" s="379"/>
      <c r="D26" s="351" t="s">
        <v>2140</v>
      </c>
      <c r="E26" s="352"/>
      <c r="F26" s="190" t="s">
        <v>2166</v>
      </c>
      <c r="G26" s="355">
        <v>4100094776</v>
      </c>
      <c r="H26" s="354"/>
      <c r="I26" s="353" t="s">
        <v>1462</v>
      </c>
      <c r="J26" s="354"/>
      <c r="K26" s="355" t="s">
        <v>53</v>
      </c>
      <c r="L26" s="352"/>
      <c r="M26" s="27" t="s">
        <v>2160</v>
      </c>
      <c r="N26" s="24"/>
      <c r="O26" s="82">
        <v>10.56</v>
      </c>
      <c r="P26" s="109">
        <v>12</v>
      </c>
    </row>
    <row r="27" spans="2:16" ht="15" customHeight="1" x14ac:dyDescent="0.25">
      <c r="B27" s="76"/>
      <c r="C27" s="69"/>
      <c r="D27" s="351" t="s">
        <v>2140</v>
      </c>
      <c r="E27" s="352"/>
      <c r="F27" s="190" t="s">
        <v>2167</v>
      </c>
      <c r="G27" s="355">
        <v>4100094772</v>
      </c>
      <c r="H27" s="354"/>
      <c r="I27" s="353" t="s">
        <v>1462</v>
      </c>
      <c r="J27" s="354"/>
      <c r="K27" s="355" t="s">
        <v>2141</v>
      </c>
      <c r="L27" s="352"/>
      <c r="M27" s="27" t="s">
        <v>2160</v>
      </c>
      <c r="N27" s="24"/>
      <c r="O27" s="84"/>
      <c r="P27" s="109">
        <v>2</v>
      </c>
    </row>
    <row r="28" spans="2:16" ht="15" customHeight="1" x14ac:dyDescent="0.25">
      <c r="B28" s="375">
        <v>10</v>
      </c>
      <c r="C28" s="376"/>
      <c r="D28" s="351" t="s">
        <v>2140</v>
      </c>
      <c r="E28" s="352"/>
      <c r="F28" s="190" t="s">
        <v>2167</v>
      </c>
      <c r="G28" s="355">
        <v>4100094772</v>
      </c>
      <c r="H28" s="354"/>
      <c r="I28" s="353" t="s">
        <v>1462</v>
      </c>
      <c r="J28" s="354"/>
      <c r="K28" s="355" t="s">
        <v>2141</v>
      </c>
      <c r="L28" s="352"/>
      <c r="M28" s="27" t="s">
        <v>2160</v>
      </c>
      <c r="N28" s="24"/>
      <c r="O28" s="81">
        <v>10.54</v>
      </c>
      <c r="P28" s="109">
        <v>14</v>
      </c>
    </row>
    <row r="29" spans="2:16" ht="15" customHeight="1" x14ac:dyDescent="0.25">
      <c r="B29" s="365">
        <v>11</v>
      </c>
      <c r="C29" s="366"/>
      <c r="D29" s="351" t="s">
        <v>1903</v>
      </c>
      <c r="E29" s="352"/>
      <c r="F29" s="190" t="s">
        <v>2166</v>
      </c>
      <c r="G29" s="355">
        <v>4100095368</v>
      </c>
      <c r="H29" s="354"/>
      <c r="I29" s="353" t="s">
        <v>2164</v>
      </c>
      <c r="J29" s="354"/>
      <c r="K29" s="355" t="s">
        <v>53</v>
      </c>
      <c r="L29" s="352"/>
      <c r="M29" s="27" t="s">
        <v>2162</v>
      </c>
      <c r="N29" s="24"/>
      <c r="O29" s="84">
        <v>10.42</v>
      </c>
      <c r="P29" s="109">
        <v>20</v>
      </c>
    </row>
    <row r="30" spans="2:16" ht="15" customHeight="1" x14ac:dyDescent="0.25">
      <c r="B30" s="365">
        <v>12</v>
      </c>
      <c r="C30" s="366"/>
      <c r="D30" s="351" t="s">
        <v>1903</v>
      </c>
      <c r="E30" s="352"/>
      <c r="F30" s="190" t="s">
        <v>2166</v>
      </c>
      <c r="G30" s="355">
        <v>4100095368</v>
      </c>
      <c r="H30" s="354"/>
      <c r="I30" s="353" t="s">
        <v>2164</v>
      </c>
      <c r="J30" s="354"/>
      <c r="K30" s="355" t="s">
        <v>53</v>
      </c>
      <c r="L30" s="352"/>
      <c r="M30" s="27" t="s">
        <v>2162</v>
      </c>
      <c r="N30" s="24"/>
      <c r="O30" s="84">
        <v>9.92</v>
      </c>
      <c r="P30" s="109">
        <v>19</v>
      </c>
    </row>
    <row r="31" spans="2:16" ht="15" customHeight="1" x14ac:dyDescent="0.25">
      <c r="B31" s="365"/>
      <c r="C31" s="366"/>
      <c r="D31" s="351"/>
      <c r="E31" s="352"/>
      <c r="F31" s="190"/>
      <c r="G31" s="355"/>
      <c r="H31" s="354"/>
      <c r="I31" s="353"/>
      <c r="J31" s="354"/>
      <c r="K31" s="355"/>
      <c r="L31" s="352"/>
      <c r="M31" s="27"/>
      <c r="N31" s="24"/>
      <c r="O31" s="84"/>
      <c r="P31" s="109"/>
    </row>
    <row r="32" spans="2:16" ht="15" x14ac:dyDescent="0.25">
      <c r="B32" s="20"/>
      <c r="C32" s="45"/>
      <c r="D32" s="168"/>
      <c r="E32" s="41"/>
      <c r="F32" s="41"/>
      <c r="G32" s="41"/>
      <c r="H32" s="41"/>
      <c r="I32" s="41"/>
      <c r="K32" s="20"/>
      <c r="L32" s="45"/>
      <c r="M32" s="1"/>
      <c r="N32" s="1"/>
      <c r="O32" s="169">
        <f>SUM(O18:O30)</f>
        <v>119.1</v>
      </c>
    </row>
    <row r="33" spans="2:16" ht="15.75" x14ac:dyDescent="0.25">
      <c r="B33" s="356" t="s">
        <v>29</v>
      </c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79"/>
      <c r="O33" s="75"/>
      <c r="P33" s="73">
        <f>SUM(P18:P31)</f>
        <v>171</v>
      </c>
    </row>
    <row r="34" spans="2:16" ht="7.5" customHeight="1" x14ac:dyDescent="0.25">
      <c r="B34" s="20"/>
      <c r="C34" s="45"/>
      <c r="D34" s="20"/>
      <c r="E34" s="45"/>
      <c r="F34" s="45"/>
      <c r="G34" s="20"/>
      <c r="I34" s="3"/>
      <c r="K34" s="20"/>
      <c r="L34" s="45"/>
      <c r="M34" s="1"/>
      <c r="N34" s="1"/>
      <c r="O34" s="86"/>
    </row>
    <row r="35" spans="2:16" ht="15" customHeight="1" x14ac:dyDescent="0.25">
      <c r="B35" s="1"/>
      <c r="C35" s="1"/>
      <c r="D35" s="1" t="s">
        <v>49</v>
      </c>
      <c r="E35" s="23"/>
      <c r="F35" s="1" t="s">
        <v>2172</v>
      </c>
      <c r="I35" s="1"/>
      <c r="J35" s="1"/>
      <c r="K35" s="1"/>
      <c r="L35" s="1"/>
      <c r="M35" s="1"/>
      <c r="N35" s="1"/>
      <c r="O35" s="1"/>
    </row>
    <row r="36" spans="2:16" ht="15" x14ac:dyDescent="0.25">
      <c r="B36" s="1"/>
      <c r="C36" s="1"/>
      <c r="D36" s="1" t="s">
        <v>2173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2:16" ht="15" x14ac:dyDescent="0.25">
      <c r="B37" s="1"/>
      <c r="C37" s="1"/>
      <c r="D37" s="1" t="s">
        <v>1777</v>
      </c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 t="s">
        <v>2016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1324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78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K23:L23"/>
    <mergeCell ref="B24:C24"/>
    <mergeCell ref="D24:E24"/>
    <mergeCell ref="G24:H24"/>
    <mergeCell ref="I24:J24"/>
    <mergeCell ref="K24:L24"/>
    <mergeCell ref="D27:E27"/>
    <mergeCell ref="G27:H27"/>
    <mergeCell ref="I27:J27"/>
    <mergeCell ref="B23:C23"/>
    <mergeCell ref="D23:E23"/>
    <mergeCell ref="G23:H23"/>
    <mergeCell ref="I23:J23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33:M33"/>
    <mergeCell ref="B30:C30"/>
    <mergeCell ref="D30:E30"/>
    <mergeCell ref="G30:H30"/>
    <mergeCell ref="I30:J30"/>
    <mergeCell ref="K30:L30"/>
    <mergeCell ref="K27:L27"/>
    <mergeCell ref="B31:C31"/>
    <mergeCell ref="D31:E31"/>
    <mergeCell ref="G31:H31"/>
    <mergeCell ref="I31:J31"/>
    <mergeCell ref="K31:L31"/>
    <mergeCell ref="B29:C29"/>
    <mergeCell ref="D29:E29"/>
    <mergeCell ref="G29:H29"/>
    <mergeCell ref="I29:J29"/>
    <mergeCell ref="K29:L29"/>
    <mergeCell ref="B28:C28"/>
    <mergeCell ref="D28:E28"/>
    <mergeCell ref="G28:H28"/>
    <mergeCell ref="I28:J28"/>
    <mergeCell ref="K28:L28"/>
  </mergeCells>
  <hyperlinks>
    <hyperlink ref="N4" r:id="rId1" xr:uid="{00000000-0004-0000-A2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 codeName="Hoja108"/>
  <dimension ref="B1:P327"/>
  <sheetViews>
    <sheetView workbookViewId="0">
      <selection activeCell="D40" sqref="D4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2157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230088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SUM(O18:O26)+9.56</f>
        <v>92.74</v>
      </c>
      <c r="P17" s="60"/>
    </row>
    <row r="18" spans="2:16" ht="15" customHeight="1" x14ac:dyDescent="0.25">
      <c r="B18" s="378">
        <v>1</v>
      </c>
      <c r="C18" s="379"/>
      <c r="D18" s="351" t="s">
        <v>1461</v>
      </c>
      <c r="E18" s="352"/>
      <c r="F18" s="190" t="s">
        <v>2163</v>
      </c>
      <c r="G18" s="355">
        <v>4100094753</v>
      </c>
      <c r="H18" s="354"/>
      <c r="I18" s="353" t="s">
        <v>2159</v>
      </c>
      <c r="J18" s="354"/>
      <c r="K18" s="355" t="s">
        <v>25</v>
      </c>
      <c r="L18" s="352"/>
      <c r="M18" s="27" t="s">
        <v>1584</v>
      </c>
      <c r="N18" s="24"/>
      <c r="O18" s="82">
        <v>8.8000000000000007</v>
      </c>
      <c r="P18" s="109">
        <v>12</v>
      </c>
    </row>
    <row r="19" spans="2:16" ht="15" customHeight="1" x14ac:dyDescent="0.25">
      <c r="B19" s="378">
        <v>2</v>
      </c>
      <c r="C19" s="379"/>
      <c r="D19" s="351" t="s">
        <v>1461</v>
      </c>
      <c r="E19" s="352"/>
      <c r="F19" s="190" t="s">
        <v>2163</v>
      </c>
      <c r="G19" s="355">
        <v>4100094753</v>
      </c>
      <c r="H19" s="354"/>
      <c r="I19" s="353" t="s">
        <v>2159</v>
      </c>
      <c r="J19" s="354"/>
      <c r="K19" s="355" t="s">
        <v>25</v>
      </c>
      <c r="L19" s="352"/>
      <c r="M19" s="27" t="s">
        <v>1584</v>
      </c>
      <c r="N19" s="24"/>
      <c r="O19" s="82">
        <v>8.8000000000000007</v>
      </c>
      <c r="P19" s="109">
        <v>12</v>
      </c>
    </row>
    <row r="20" spans="2:16" ht="15" customHeight="1" x14ac:dyDescent="0.25">
      <c r="B20" s="378">
        <v>3</v>
      </c>
      <c r="C20" s="379"/>
      <c r="D20" s="351" t="s">
        <v>1461</v>
      </c>
      <c r="E20" s="352"/>
      <c r="F20" s="190" t="s">
        <v>2163</v>
      </c>
      <c r="G20" s="355">
        <v>4100094753</v>
      </c>
      <c r="H20" s="354"/>
      <c r="I20" s="353" t="s">
        <v>2159</v>
      </c>
      <c r="J20" s="354"/>
      <c r="K20" s="355" t="s">
        <v>25</v>
      </c>
      <c r="L20" s="352"/>
      <c r="M20" s="27" t="s">
        <v>1584</v>
      </c>
      <c r="N20" s="24"/>
      <c r="O20" s="82">
        <v>8.8000000000000007</v>
      </c>
      <c r="P20" s="109">
        <v>12</v>
      </c>
    </row>
    <row r="21" spans="2:16" ht="15" customHeight="1" x14ac:dyDescent="0.25">
      <c r="B21" s="378">
        <v>4</v>
      </c>
      <c r="C21" s="379"/>
      <c r="D21" s="351" t="s">
        <v>1461</v>
      </c>
      <c r="E21" s="352"/>
      <c r="F21" s="190" t="s">
        <v>2163</v>
      </c>
      <c r="G21" s="355">
        <v>4100094753</v>
      </c>
      <c r="H21" s="354"/>
      <c r="I21" s="353" t="s">
        <v>2159</v>
      </c>
      <c r="J21" s="354"/>
      <c r="K21" s="355" t="s">
        <v>25</v>
      </c>
      <c r="L21" s="352"/>
      <c r="M21" s="27" t="s">
        <v>1584</v>
      </c>
      <c r="N21" s="24"/>
      <c r="O21" s="82">
        <v>7.6</v>
      </c>
      <c r="P21" s="109">
        <v>10</v>
      </c>
    </row>
    <row r="22" spans="2:16" ht="15" customHeight="1" x14ac:dyDescent="0.25">
      <c r="B22" s="378">
        <v>5</v>
      </c>
      <c r="C22" s="379"/>
      <c r="D22" s="351" t="s">
        <v>1461</v>
      </c>
      <c r="E22" s="352"/>
      <c r="F22" s="190" t="s">
        <v>2163</v>
      </c>
      <c r="G22" s="355">
        <v>4100094748</v>
      </c>
      <c r="H22" s="354"/>
      <c r="I22" s="353" t="s">
        <v>1462</v>
      </c>
      <c r="J22" s="354"/>
      <c r="K22" s="355" t="s">
        <v>25</v>
      </c>
      <c r="L22" s="352"/>
      <c r="M22" s="27" t="s">
        <v>2160</v>
      </c>
      <c r="N22" s="24"/>
      <c r="O22" s="82">
        <v>9.8000000000000007</v>
      </c>
      <c r="P22" s="109">
        <v>13</v>
      </c>
    </row>
    <row r="23" spans="2:16" ht="15" customHeight="1" x14ac:dyDescent="0.25">
      <c r="B23" s="378">
        <v>6</v>
      </c>
      <c r="C23" s="379"/>
      <c r="D23" s="351" t="s">
        <v>1461</v>
      </c>
      <c r="E23" s="352"/>
      <c r="F23" s="190" t="s">
        <v>2163</v>
      </c>
      <c r="G23" s="355">
        <v>4100094748</v>
      </c>
      <c r="H23" s="354"/>
      <c r="I23" s="353" t="s">
        <v>1462</v>
      </c>
      <c r="J23" s="354"/>
      <c r="K23" s="355" t="s">
        <v>25</v>
      </c>
      <c r="L23" s="352"/>
      <c r="M23" s="27" t="s">
        <v>2160</v>
      </c>
      <c r="N23" s="24"/>
      <c r="O23" s="82">
        <v>9.8000000000000007</v>
      </c>
      <c r="P23" s="109">
        <v>13</v>
      </c>
    </row>
    <row r="24" spans="2:16" ht="15" customHeight="1" x14ac:dyDescent="0.25">
      <c r="B24" s="378">
        <v>7</v>
      </c>
      <c r="C24" s="379"/>
      <c r="D24" s="351" t="s">
        <v>1461</v>
      </c>
      <c r="E24" s="352"/>
      <c r="F24" s="190" t="s">
        <v>2163</v>
      </c>
      <c r="G24" s="355">
        <v>4100094748</v>
      </c>
      <c r="H24" s="354"/>
      <c r="I24" s="353" t="s">
        <v>1462</v>
      </c>
      <c r="J24" s="354"/>
      <c r="K24" s="355" t="s">
        <v>25</v>
      </c>
      <c r="L24" s="352"/>
      <c r="M24" s="27" t="s">
        <v>2160</v>
      </c>
      <c r="N24" s="24"/>
      <c r="O24" s="82">
        <v>9.8000000000000007</v>
      </c>
      <c r="P24" s="109">
        <v>13</v>
      </c>
    </row>
    <row r="25" spans="2:16" ht="15" customHeight="1" x14ac:dyDescent="0.25">
      <c r="B25" s="378">
        <v>8</v>
      </c>
      <c r="C25" s="379"/>
      <c r="D25" s="351" t="s">
        <v>1461</v>
      </c>
      <c r="E25" s="352"/>
      <c r="F25" s="190" t="s">
        <v>2163</v>
      </c>
      <c r="G25" s="355">
        <v>4100094748</v>
      </c>
      <c r="H25" s="354"/>
      <c r="I25" s="353" t="s">
        <v>1462</v>
      </c>
      <c r="J25" s="354"/>
      <c r="K25" s="355" t="s">
        <v>25</v>
      </c>
      <c r="L25" s="352"/>
      <c r="M25" s="27" t="s">
        <v>2160</v>
      </c>
      <c r="N25" s="24"/>
      <c r="O25" s="82">
        <v>9.8000000000000007</v>
      </c>
      <c r="P25" s="109">
        <v>13</v>
      </c>
    </row>
    <row r="26" spans="2:16" ht="15" customHeight="1" x14ac:dyDescent="0.25">
      <c r="B26" s="375">
        <v>9</v>
      </c>
      <c r="C26" s="376"/>
      <c r="D26" s="351" t="s">
        <v>1903</v>
      </c>
      <c r="E26" s="352"/>
      <c r="F26" s="190" t="s">
        <v>2163</v>
      </c>
      <c r="G26" s="355">
        <v>4100095367</v>
      </c>
      <c r="H26" s="354"/>
      <c r="I26" s="353" t="s">
        <v>2164</v>
      </c>
      <c r="J26" s="354"/>
      <c r="K26" s="355" t="s">
        <v>25</v>
      </c>
      <c r="L26" s="352"/>
      <c r="M26" s="27" t="s">
        <v>2162</v>
      </c>
      <c r="N26" s="24"/>
      <c r="O26" s="81">
        <v>9.98</v>
      </c>
      <c r="P26" s="109">
        <v>19</v>
      </c>
    </row>
    <row r="27" spans="2:16" ht="15" x14ac:dyDescent="0.25">
      <c r="B27" s="365"/>
      <c r="C27" s="366"/>
      <c r="D27" s="367"/>
      <c r="E27" s="368"/>
      <c r="F27" s="122"/>
      <c r="G27" s="369"/>
      <c r="H27" s="370"/>
      <c r="I27" s="391"/>
      <c r="J27" s="370"/>
      <c r="K27" s="369"/>
      <c r="L27" s="368"/>
      <c r="M27" s="7"/>
      <c r="N27" s="11"/>
      <c r="O27" s="84"/>
      <c r="P27" s="60"/>
    </row>
    <row r="28" spans="2:16" ht="15" x14ac:dyDescent="0.25">
      <c r="B28" s="20"/>
      <c r="C28" s="45"/>
      <c r="D28" s="168"/>
      <c r="E28" s="41"/>
      <c r="F28" s="41"/>
      <c r="G28" s="41"/>
      <c r="H28" s="41"/>
      <c r="I28" s="41"/>
      <c r="K28" s="20"/>
      <c r="L28" s="45"/>
      <c r="M28" s="1"/>
      <c r="N28" s="1"/>
      <c r="O28" s="169">
        <f>SUM(O18:O26)</f>
        <v>83.179999999999993</v>
      </c>
    </row>
    <row r="29" spans="2:16" ht="15.75" x14ac:dyDescent="0.25"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79"/>
      <c r="O29" s="75"/>
      <c r="P29" s="73">
        <f>SUM(P18:P27)</f>
        <v>117</v>
      </c>
    </row>
    <row r="30" spans="2:16" ht="15" x14ac:dyDescent="0.25">
      <c r="B30" s="20"/>
      <c r="C30" s="45"/>
      <c r="D30" s="20"/>
      <c r="E30" s="45"/>
      <c r="F30" s="45"/>
      <c r="G30" s="20"/>
      <c r="I30" s="3"/>
      <c r="K30" s="20"/>
      <c r="L30" s="45"/>
      <c r="M30" s="1"/>
      <c r="N30" s="1"/>
      <c r="O30" s="86"/>
    </row>
    <row r="31" spans="2:16" ht="15" customHeight="1" x14ac:dyDescent="0.25">
      <c r="B31" s="1"/>
      <c r="C31" s="1"/>
      <c r="D31" s="1" t="s">
        <v>49</v>
      </c>
      <c r="E31" s="23"/>
      <c r="F31" s="1" t="s">
        <v>2168</v>
      </c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 t="s">
        <v>2169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1745</v>
      </c>
      <c r="E33" s="3"/>
      <c r="F33" s="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2165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 t="s">
        <v>1324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59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D19:E19"/>
    <mergeCell ref="G19:H19"/>
    <mergeCell ref="I19:J19"/>
    <mergeCell ref="K19:L19"/>
    <mergeCell ref="B19:C19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9:M29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B27:C27"/>
    <mergeCell ref="D27:E27"/>
    <mergeCell ref="G27:H27"/>
    <mergeCell ref="I27:J27"/>
    <mergeCell ref="K27:L27"/>
    <mergeCell ref="K25:L25"/>
    <mergeCell ref="B26:C26"/>
    <mergeCell ref="D26:E26"/>
    <mergeCell ref="G26:H26"/>
    <mergeCell ref="I26:J26"/>
    <mergeCell ref="K26:L26"/>
  </mergeCells>
  <hyperlinks>
    <hyperlink ref="N4" r:id="rId1" xr:uid="{00000000-0004-0000-A3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 codeName="Hoja109"/>
  <dimension ref="A1:P326"/>
  <sheetViews>
    <sheetView workbookViewId="0">
      <selection activeCell="D34" sqref="D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2157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230087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 t="s">
        <v>22</v>
      </c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>
        <f>SUM(O18:O26)+9.22</f>
        <v>70.039999999999992</v>
      </c>
      <c r="P17" s="60"/>
    </row>
    <row r="18" spans="1:16" ht="15" x14ac:dyDescent="0.25">
      <c r="A18" s="1"/>
      <c r="B18" s="378">
        <v>1</v>
      </c>
      <c r="C18" s="379"/>
      <c r="D18" s="367" t="s">
        <v>1461</v>
      </c>
      <c r="E18" s="368"/>
      <c r="F18" s="124" t="s">
        <v>2158</v>
      </c>
      <c r="G18" s="369">
        <v>4100094764</v>
      </c>
      <c r="H18" s="370"/>
      <c r="I18" s="391" t="s">
        <v>2159</v>
      </c>
      <c r="J18" s="370"/>
      <c r="K18" s="369" t="s">
        <v>1009</v>
      </c>
      <c r="L18" s="368"/>
      <c r="M18" s="7" t="s">
        <v>1584</v>
      </c>
      <c r="N18" s="11"/>
      <c r="O18" s="82">
        <v>9.08</v>
      </c>
      <c r="P18" s="60">
        <v>6</v>
      </c>
    </row>
    <row r="19" spans="1:16" ht="15" x14ac:dyDescent="0.25">
      <c r="A19" s="1"/>
      <c r="B19" s="365"/>
      <c r="C19" s="366"/>
      <c r="D19" s="367" t="s">
        <v>1461</v>
      </c>
      <c r="E19" s="368"/>
      <c r="F19" s="124" t="s">
        <v>2158</v>
      </c>
      <c r="G19" s="369">
        <v>4100094757</v>
      </c>
      <c r="H19" s="370"/>
      <c r="I19" s="391" t="s">
        <v>1462</v>
      </c>
      <c r="J19" s="370"/>
      <c r="K19" s="369" t="s">
        <v>1009</v>
      </c>
      <c r="L19" s="368"/>
      <c r="M19" s="7" t="s">
        <v>2160</v>
      </c>
      <c r="N19" s="11"/>
      <c r="O19" s="84"/>
      <c r="P19" s="60">
        <v>6</v>
      </c>
    </row>
    <row r="20" spans="1:16" ht="15" x14ac:dyDescent="0.25">
      <c r="A20" s="1"/>
      <c r="B20" s="375">
        <v>2</v>
      </c>
      <c r="C20" s="376"/>
      <c r="D20" s="367" t="s">
        <v>1461</v>
      </c>
      <c r="E20" s="368"/>
      <c r="F20" s="124" t="s">
        <v>2158</v>
      </c>
      <c r="G20" s="369">
        <v>4100094757</v>
      </c>
      <c r="H20" s="370"/>
      <c r="I20" s="391" t="s">
        <v>1462</v>
      </c>
      <c r="J20" s="370"/>
      <c r="K20" s="369" t="s">
        <v>1009</v>
      </c>
      <c r="L20" s="368"/>
      <c r="M20" s="7" t="s">
        <v>2160</v>
      </c>
      <c r="N20" s="11"/>
      <c r="O20" s="81">
        <v>10.5</v>
      </c>
      <c r="P20" s="60">
        <v>14</v>
      </c>
    </row>
    <row r="21" spans="1:16" ht="15" x14ac:dyDescent="0.25">
      <c r="A21" s="1"/>
      <c r="B21" s="378">
        <v>3</v>
      </c>
      <c r="C21" s="379"/>
      <c r="D21" s="367" t="s">
        <v>2091</v>
      </c>
      <c r="E21" s="368"/>
      <c r="F21" s="124" t="s">
        <v>2158</v>
      </c>
      <c r="G21" s="369">
        <v>4100094767</v>
      </c>
      <c r="H21" s="370"/>
      <c r="I21" s="391" t="s">
        <v>2161</v>
      </c>
      <c r="J21" s="370"/>
      <c r="K21" s="369" t="s">
        <v>1009</v>
      </c>
      <c r="L21" s="368"/>
      <c r="M21" s="7" t="s">
        <v>2162</v>
      </c>
      <c r="N21" s="11"/>
      <c r="O21" s="82">
        <v>9.26</v>
      </c>
      <c r="P21" s="60">
        <v>20</v>
      </c>
    </row>
    <row r="22" spans="1:16" ht="15" x14ac:dyDescent="0.25">
      <c r="A22" s="1"/>
      <c r="B22" s="378">
        <v>4</v>
      </c>
      <c r="C22" s="379"/>
      <c r="D22" s="367" t="s">
        <v>2091</v>
      </c>
      <c r="E22" s="368"/>
      <c r="F22" s="124" t="s">
        <v>2158</v>
      </c>
      <c r="G22" s="369">
        <v>4100094767</v>
      </c>
      <c r="H22" s="370"/>
      <c r="I22" s="391" t="s">
        <v>2161</v>
      </c>
      <c r="J22" s="370"/>
      <c r="K22" s="369" t="s">
        <v>1009</v>
      </c>
      <c r="L22" s="368"/>
      <c r="M22" s="7" t="s">
        <v>2162</v>
      </c>
      <c r="N22" s="11"/>
      <c r="O22" s="82">
        <v>9.26</v>
      </c>
      <c r="P22" s="60">
        <v>20</v>
      </c>
    </row>
    <row r="23" spans="1:16" ht="15" x14ac:dyDescent="0.25">
      <c r="A23" s="1"/>
      <c r="B23" s="378">
        <v>5</v>
      </c>
      <c r="C23" s="379"/>
      <c r="D23" s="367" t="s">
        <v>2091</v>
      </c>
      <c r="E23" s="368"/>
      <c r="F23" s="124" t="s">
        <v>2158</v>
      </c>
      <c r="G23" s="369">
        <v>4100094767</v>
      </c>
      <c r="H23" s="370"/>
      <c r="I23" s="391" t="s">
        <v>2161</v>
      </c>
      <c r="J23" s="370"/>
      <c r="K23" s="369" t="s">
        <v>1009</v>
      </c>
      <c r="L23" s="368"/>
      <c r="M23" s="7" t="s">
        <v>2162</v>
      </c>
      <c r="N23" s="11"/>
      <c r="O23" s="82">
        <v>9.26</v>
      </c>
      <c r="P23" s="60">
        <v>20</v>
      </c>
    </row>
    <row r="24" spans="1:16" ht="15" x14ac:dyDescent="0.25">
      <c r="A24" s="1"/>
      <c r="B24" s="378">
        <v>6</v>
      </c>
      <c r="C24" s="379"/>
      <c r="D24" s="367" t="s">
        <v>2091</v>
      </c>
      <c r="E24" s="368"/>
      <c r="F24" s="124" t="s">
        <v>2158</v>
      </c>
      <c r="G24" s="369">
        <v>4100094767</v>
      </c>
      <c r="H24" s="370"/>
      <c r="I24" s="391" t="s">
        <v>2161</v>
      </c>
      <c r="J24" s="370"/>
      <c r="K24" s="369" t="s">
        <v>1009</v>
      </c>
      <c r="L24" s="368"/>
      <c r="M24" s="7" t="s">
        <v>2162</v>
      </c>
      <c r="N24" s="11"/>
      <c r="O24" s="82">
        <v>9.6</v>
      </c>
      <c r="P24" s="60">
        <v>15</v>
      </c>
    </row>
    <row r="25" spans="1:16" ht="15" x14ac:dyDescent="0.25">
      <c r="A25" s="1"/>
      <c r="B25" s="365"/>
      <c r="C25" s="366"/>
      <c r="D25" s="367" t="s">
        <v>2091</v>
      </c>
      <c r="E25" s="368"/>
      <c r="F25" s="124" t="s">
        <v>2158</v>
      </c>
      <c r="G25" s="369">
        <v>4100094766</v>
      </c>
      <c r="H25" s="370"/>
      <c r="I25" s="391" t="s">
        <v>2161</v>
      </c>
      <c r="J25" s="370"/>
      <c r="K25" s="369" t="s">
        <v>1009</v>
      </c>
      <c r="L25" s="368"/>
      <c r="M25" s="7" t="s">
        <v>2162</v>
      </c>
      <c r="N25" s="11"/>
      <c r="O25" s="84"/>
      <c r="P25" s="60">
        <v>6</v>
      </c>
    </row>
    <row r="26" spans="1:16" ht="15" x14ac:dyDescent="0.25">
      <c r="A26" s="1"/>
      <c r="B26" s="365">
        <v>7</v>
      </c>
      <c r="C26" s="366"/>
      <c r="D26" s="367" t="s">
        <v>2091</v>
      </c>
      <c r="E26" s="368"/>
      <c r="F26" s="124" t="s">
        <v>2158</v>
      </c>
      <c r="G26" s="369">
        <v>4100094766</v>
      </c>
      <c r="H26" s="370"/>
      <c r="I26" s="391" t="s">
        <v>2161</v>
      </c>
      <c r="J26" s="370"/>
      <c r="K26" s="369" t="s">
        <v>1009</v>
      </c>
      <c r="L26" s="368"/>
      <c r="M26" s="7" t="s">
        <v>2162</v>
      </c>
      <c r="N26" s="11"/>
      <c r="O26" s="84">
        <v>3.86</v>
      </c>
      <c r="P26" s="60">
        <v>7</v>
      </c>
    </row>
    <row r="27" spans="1:16" ht="15" x14ac:dyDescent="0.25">
      <c r="A27" s="1"/>
      <c r="B27" s="76"/>
      <c r="C27" s="65"/>
      <c r="D27" s="50"/>
      <c r="E27" s="61"/>
      <c r="F27" s="61"/>
      <c r="G27" s="50"/>
      <c r="H27" s="62"/>
      <c r="I27" s="63"/>
      <c r="J27" s="62"/>
      <c r="K27" s="50"/>
      <c r="L27" s="61"/>
      <c r="M27" s="8"/>
      <c r="N27" s="8"/>
      <c r="O27" s="162"/>
      <c r="P27" s="60"/>
    </row>
    <row r="28" spans="1:16" ht="15" x14ac:dyDescent="0.25">
      <c r="A28" s="1"/>
      <c r="B28" s="76"/>
      <c r="C28" s="65"/>
      <c r="D28" s="392"/>
      <c r="E28" s="393"/>
      <c r="F28" s="393"/>
      <c r="G28" s="393"/>
      <c r="H28" s="393"/>
      <c r="I28" s="393"/>
      <c r="J28" s="62"/>
      <c r="K28" s="50"/>
      <c r="L28" s="61"/>
      <c r="M28" s="8"/>
      <c r="N28" s="8"/>
      <c r="O28" s="139">
        <f>SUM(O18:O26)</f>
        <v>60.819999999999993</v>
      </c>
      <c r="P28" s="60"/>
    </row>
    <row r="29" spans="1:16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79"/>
      <c r="O29" s="75"/>
      <c r="P29" s="73">
        <f>SUM(P18:P27)</f>
        <v>114</v>
      </c>
    </row>
    <row r="30" spans="1:16" ht="15" x14ac:dyDescent="0.25">
      <c r="A30" s="1"/>
      <c r="B30" s="20"/>
      <c r="C30" s="45"/>
      <c r="D30" s="20"/>
      <c r="E30" s="45"/>
      <c r="F30" s="45"/>
      <c r="G30" s="20"/>
      <c r="I30" s="3"/>
      <c r="K30" s="20"/>
      <c r="L30" s="45"/>
      <c r="M30" s="1"/>
      <c r="N30" s="1"/>
      <c r="O30" s="86"/>
    </row>
    <row r="31" spans="1:16" ht="3.75" customHeight="1" x14ac:dyDescent="0.25">
      <c r="A31" s="1"/>
      <c r="B31" s="1"/>
      <c r="C31" s="1"/>
      <c r="D31" s="17"/>
      <c r="E31" s="20"/>
      <c r="F31" s="20"/>
      <c r="G31" s="20"/>
      <c r="H31" s="3"/>
      <c r="I31" s="3"/>
      <c r="J31" s="1"/>
      <c r="K31" s="1"/>
      <c r="L31" s="1"/>
      <c r="M31" s="1"/>
      <c r="N31" s="1"/>
      <c r="O31" s="1"/>
    </row>
    <row r="32" spans="1:16" ht="15" customHeight="1" x14ac:dyDescent="0.25">
      <c r="A32" s="1"/>
      <c r="B32" s="1"/>
      <c r="C32" s="1"/>
      <c r="D32" s="1" t="s">
        <v>49</v>
      </c>
      <c r="E32" s="23"/>
      <c r="F32" s="1" t="s">
        <v>2170</v>
      </c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2171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1137</v>
      </c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2105</v>
      </c>
      <c r="E35" s="23"/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1466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57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9:M29"/>
    <mergeCell ref="B25:C25"/>
    <mergeCell ref="D28:I28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</mergeCells>
  <hyperlinks>
    <hyperlink ref="N4" r:id="rId1" xr:uid="{00000000-0004-0000-A4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 codeName="Hoja110"/>
  <dimension ref="A1:P367"/>
  <sheetViews>
    <sheetView workbookViewId="0">
      <selection activeCell="D78" sqref="D7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1406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2142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230085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SUM(O18:O33)+7.5</f>
        <v>149.52000000000001</v>
      </c>
      <c r="P17" s="60"/>
    </row>
    <row r="18" spans="2:16" ht="15" customHeight="1" x14ac:dyDescent="0.25">
      <c r="B18" s="375">
        <v>1</v>
      </c>
      <c r="C18" s="376"/>
      <c r="D18" s="351" t="s">
        <v>2140</v>
      </c>
      <c r="E18" s="352"/>
      <c r="F18" s="190" t="s">
        <v>2152</v>
      </c>
      <c r="G18" s="355">
        <v>4100094772</v>
      </c>
      <c r="H18" s="354"/>
      <c r="I18" s="353" t="s">
        <v>1462</v>
      </c>
      <c r="J18" s="354"/>
      <c r="K18" s="355" t="s">
        <v>2141</v>
      </c>
      <c r="L18" s="352"/>
      <c r="M18" s="27" t="s">
        <v>757</v>
      </c>
      <c r="N18" s="24"/>
      <c r="O18" s="81">
        <v>9.3000000000000007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2140</v>
      </c>
      <c r="E19" s="352"/>
      <c r="F19" s="190" t="s">
        <v>2152</v>
      </c>
      <c r="G19" s="355">
        <v>4100094772</v>
      </c>
      <c r="H19" s="354"/>
      <c r="I19" s="353" t="s">
        <v>1462</v>
      </c>
      <c r="J19" s="354"/>
      <c r="K19" s="355" t="s">
        <v>2141</v>
      </c>
      <c r="L19" s="352"/>
      <c r="M19" s="27" t="s">
        <v>757</v>
      </c>
      <c r="N19" s="24"/>
      <c r="O19" s="81">
        <v>7.26</v>
      </c>
      <c r="P19" s="109">
        <v>9</v>
      </c>
    </row>
    <row r="20" spans="2:16" ht="15" customHeight="1" x14ac:dyDescent="0.25">
      <c r="B20" s="375">
        <v>3</v>
      </c>
      <c r="C20" s="376"/>
      <c r="D20" s="351" t="s">
        <v>2140</v>
      </c>
      <c r="E20" s="352"/>
      <c r="F20" s="190" t="s">
        <v>2153</v>
      </c>
      <c r="G20" s="355">
        <v>4100094776</v>
      </c>
      <c r="H20" s="354"/>
      <c r="I20" s="353" t="s">
        <v>1462</v>
      </c>
      <c r="J20" s="354"/>
      <c r="K20" s="355" t="s">
        <v>53</v>
      </c>
      <c r="L20" s="352"/>
      <c r="M20" s="27" t="s">
        <v>757</v>
      </c>
      <c r="N20" s="24"/>
      <c r="O20" s="81">
        <v>9.26</v>
      </c>
      <c r="P20" s="109">
        <v>12</v>
      </c>
    </row>
    <row r="21" spans="2:16" ht="15" customHeight="1" x14ac:dyDescent="0.25">
      <c r="B21" s="375">
        <v>4</v>
      </c>
      <c r="C21" s="376"/>
      <c r="D21" s="351" t="s">
        <v>2140</v>
      </c>
      <c r="E21" s="352"/>
      <c r="F21" s="190" t="s">
        <v>2153</v>
      </c>
      <c r="G21" s="355">
        <v>4100094776</v>
      </c>
      <c r="H21" s="354"/>
      <c r="I21" s="353" t="s">
        <v>1462</v>
      </c>
      <c r="J21" s="354"/>
      <c r="K21" s="355" t="s">
        <v>53</v>
      </c>
      <c r="L21" s="352"/>
      <c r="M21" s="27" t="s">
        <v>757</v>
      </c>
      <c r="N21" s="24"/>
      <c r="O21" s="81">
        <v>9.26</v>
      </c>
      <c r="P21" s="109">
        <v>12</v>
      </c>
    </row>
    <row r="22" spans="2:16" ht="15" customHeight="1" x14ac:dyDescent="0.25">
      <c r="B22" s="375">
        <v>5</v>
      </c>
      <c r="C22" s="376"/>
      <c r="D22" s="351" t="s">
        <v>2140</v>
      </c>
      <c r="E22" s="352"/>
      <c r="F22" s="190" t="s">
        <v>2153</v>
      </c>
      <c r="G22" s="355">
        <v>4100094776</v>
      </c>
      <c r="H22" s="354"/>
      <c r="I22" s="353" t="s">
        <v>1462</v>
      </c>
      <c r="J22" s="354"/>
      <c r="K22" s="355" t="s">
        <v>53</v>
      </c>
      <c r="L22" s="352"/>
      <c r="M22" s="27" t="s">
        <v>757</v>
      </c>
      <c r="N22" s="24"/>
      <c r="O22" s="81">
        <v>9.26</v>
      </c>
      <c r="P22" s="109">
        <v>12</v>
      </c>
    </row>
    <row r="23" spans="2:16" ht="15" customHeight="1" x14ac:dyDescent="0.25">
      <c r="B23" s="375">
        <v>6</v>
      </c>
      <c r="C23" s="376"/>
      <c r="D23" s="351" t="s">
        <v>2140</v>
      </c>
      <c r="E23" s="352"/>
      <c r="F23" s="190" t="s">
        <v>2153</v>
      </c>
      <c r="G23" s="355">
        <v>4100094776</v>
      </c>
      <c r="H23" s="354"/>
      <c r="I23" s="353" t="s">
        <v>1462</v>
      </c>
      <c r="J23" s="354"/>
      <c r="K23" s="355" t="s">
        <v>53</v>
      </c>
      <c r="L23" s="352"/>
      <c r="M23" s="27" t="s">
        <v>757</v>
      </c>
      <c r="N23" s="24"/>
      <c r="O23" s="81">
        <v>9.26</v>
      </c>
      <c r="P23" s="109">
        <v>12</v>
      </c>
    </row>
    <row r="24" spans="2:16" ht="15" customHeight="1" x14ac:dyDescent="0.25">
      <c r="B24" s="375">
        <v>7</v>
      </c>
      <c r="C24" s="376"/>
      <c r="D24" s="351" t="s">
        <v>2140</v>
      </c>
      <c r="E24" s="352"/>
      <c r="F24" s="190" t="s">
        <v>2153</v>
      </c>
      <c r="G24" s="355">
        <v>4100094776</v>
      </c>
      <c r="H24" s="354"/>
      <c r="I24" s="353" t="s">
        <v>1462</v>
      </c>
      <c r="J24" s="354"/>
      <c r="K24" s="355" t="s">
        <v>53</v>
      </c>
      <c r="L24" s="352"/>
      <c r="M24" s="27" t="s">
        <v>757</v>
      </c>
      <c r="N24" s="24"/>
      <c r="O24" s="81">
        <v>9.26</v>
      </c>
      <c r="P24" s="109">
        <v>12</v>
      </c>
    </row>
    <row r="25" spans="2:16" ht="15" customHeight="1" x14ac:dyDescent="0.25">
      <c r="B25" s="375">
        <v>8</v>
      </c>
      <c r="C25" s="376"/>
      <c r="D25" s="351" t="s">
        <v>2140</v>
      </c>
      <c r="E25" s="352"/>
      <c r="F25" s="190" t="s">
        <v>2153</v>
      </c>
      <c r="G25" s="355">
        <v>4100094776</v>
      </c>
      <c r="H25" s="354"/>
      <c r="I25" s="353" t="s">
        <v>1462</v>
      </c>
      <c r="J25" s="354"/>
      <c r="K25" s="355" t="s">
        <v>53</v>
      </c>
      <c r="L25" s="352"/>
      <c r="M25" s="27" t="s">
        <v>757</v>
      </c>
      <c r="N25" s="24"/>
      <c r="O25" s="81">
        <v>9.26</v>
      </c>
      <c r="P25" s="109">
        <v>12</v>
      </c>
    </row>
    <row r="26" spans="2:16" ht="15" customHeight="1" x14ac:dyDescent="0.25">
      <c r="B26" s="375">
        <v>9</v>
      </c>
      <c r="C26" s="376"/>
      <c r="D26" s="351" t="s">
        <v>2140</v>
      </c>
      <c r="E26" s="352"/>
      <c r="F26" s="190" t="s">
        <v>2153</v>
      </c>
      <c r="G26" s="355">
        <v>4100094776</v>
      </c>
      <c r="H26" s="354"/>
      <c r="I26" s="353" t="s">
        <v>1462</v>
      </c>
      <c r="J26" s="354"/>
      <c r="K26" s="355" t="s">
        <v>53</v>
      </c>
      <c r="L26" s="352"/>
      <c r="M26" s="27" t="s">
        <v>757</v>
      </c>
      <c r="N26" s="24"/>
      <c r="O26" s="81">
        <v>9.26</v>
      </c>
      <c r="P26" s="109">
        <v>12</v>
      </c>
    </row>
    <row r="27" spans="2:16" ht="15" customHeight="1" x14ac:dyDescent="0.25">
      <c r="B27" s="375">
        <v>10</v>
      </c>
      <c r="C27" s="376"/>
      <c r="D27" s="351" t="s">
        <v>2140</v>
      </c>
      <c r="E27" s="352"/>
      <c r="F27" s="190" t="s">
        <v>2153</v>
      </c>
      <c r="G27" s="355">
        <v>4100094776</v>
      </c>
      <c r="H27" s="354"/>
      <c r="I27" s="353" t="s">
        <v>1462</v>
      </c>
      <c r="J27" s="354"/>
      <c r="K27" s="355" t="s">
        <v>53</v>
      </c>
      <c r="L27" s="352"/>
      <c r="M27" s="27" t="s">
        <v>757</v>
      </c>
      <c r="N27" s="24"/>
      <c r="O27" s="81">
        <v>8.6999999999999993</v>
      </c>
      <c r="P27" s="109">
        <v>11</v>
      </c>
    </row>
    <row r="28" spans="2:16" ht="15" customHeight="1" x14ac:dyDescent="0.25">
      <c r="B28" s="375">
        <v>11</v>
      </c>
      <c r="C28" s="376"/>
      <c r="D28" s="351" t="s">
        <v>2028</v>
      </c>
      <c r="E28" s="352"/>
      <c r="F28" s="190" t="s">
        <v>2153</v>
      </c>
      <c r="G28" s="355">
        <v>4100094769</v>
      </c>
      <c r="H28" s="354"/>
      <c r="I28" s="353" t="s">
        <v>1904</v>
      </c>
      <c r="J28" s="354"/>
      <c r="K28" s="355" t="s">
        <v>53</v>
      </c>
      <c r="L28" s="352"/>
      <c r="M28" s="27" t="s">
        <v>757</v>
      </c>
      <c r="N28" s="24"/>
      <c r="O28" s="81">
        <v>6.64</v>
      </c>
      <c r="P28" s="109">
        <v>11</v>
      </c>
    </row>
    <row r="29" spans="2:16" ht="15" customHeight="1" x14ac:dyDescent="0.25">
      <c r="B29" s="375">
        <v>12</v>
      </c>
      <c r="C29" s="376"/>
      <c r="D29" s="351" t="s">
        <v>2028</v>
      </c>
      <c r="E29" s="352"/>
      <c r="F29" s="190" t="s">
        <v>2153</v>
      </c>
      <c r="G29" s="355">
        <v>4100094777</v>
      </c>
      <c r="H29" s="354"/>
      <c r="I29" s="353" t="s">
        <v>1904</v>
      </c>
      <c r="J29" s="354"/>
      <c r="K29" s="355" t="s">
        <v>53</v>
      </c>
      <c r="L29" s="352"/>
      <c r="M29" s="27" t="s">
        <v>757</v>
      </c>
      <c r="N29" s="24"/>
      <c r="O29" s="81">
        <v>9.06</v>
      </c>
      <c r="P29" s="109">
        <v>16</v>
      </c>
    </row>
    <row r="30" spans="2:16" ht="15" customHeight="1" x14ac:dyDescent="0.25">
      <c r="B30" s="375">
        <v>13</v>
      </c>
      <c r="C30" s="376"/>
      <c r="D30" s="351" t="s">
        <v>2028</v>
      </c>
      <c r="E30" s="352"/>
      <c r="F30" s="190" t="s">
        <v>2153</v>
      </c>
      <c r="G30" s="355">
        <v>4100094777</v>
      </c>
      <c r="H30" s="354"/>
      <c r="I30" s="353" t="s">
        <v>1904</v>
      </c>
      <c r="J30" s="354"/>
      <c r="K30" s="355" t="s">
        <v>53</v>
      </c>
      <c r="L30" s="352"/>
      <c r="M30" s="27" t="s">
        <v>757</v>
      </c>
      <c r="N30" s="24"/>
      <c r="O30" s="81">
        <v>9.06</v>
      </c>
      <c r="P30" s="109">
        <v>16</v>
      </c>
    </row>
    <row r="31" spans="2:16" ht="15" customHeight="1" x14ac:dyDescent="0.25">
      <c r="B31" s="375">
        <v>14</v>
      </c>
      <c r="C31" s="376"/>
      <c r="D31" s="351" t="s">
        <v>2028</v>
      </c>
      <c r="E31" s="352"/>
      <c r="F31" s="190" t="s">
        <v>2153</v>
      </c>
      <c r="G31" s="355">
        <v>4100094777</v>
      </c>
      <c r="H31" s="354"/>
      <c r="I31" s="353" t="s">
        <v>1904</v>
      </c>
      <c r="J31" s="354"/>
      <c r="K31" s="355" t="s">
        <v>53</v>
      </c>
      <c r="L31" s="352"/>
      <c r="M31" s="27" t="s">
        <v>757</v>
      </c>
      <c r="N31" s="24"/>
      <c r="O31" s="81">
        <v>9.06</v>
      </c>
      <c r="P31" s="109">
        <v>16</v>
      </c>
    </row>
    <row r="32" spans="2:16" ht="15" customHeight="1" x14ac:dyDescent="0.25">
      <c r="B32" s="375">
        <v>15</v>
      </c>
      <c r="C32" s="376"/>
      <c r="D32" s="351" t="s">
        <v>2028</v>
      </c>
      <c r="E32" s="352"/>
      <c r="F32" s="190" t="s">
        <v>2153</v>
      </c>
      <c r="G32" s="355">
        <v>4100094777</v>
      </c>
      <c r="H32" s="354"/>
      <c r="I32" s="353" t="s">
        <v>1904</v>
      </c>
      <c r="J32" s="354"/>
      <c r="K32" s="355" t="s">
        <v>53</v>
      </c>
      <c r="L32" s="352"/>
      <c r="M32" s="27" t="s">
        <v>757</v>
      </c>
      <c r="N32" s="24"/>
      <c r="O32" s="81">
        <v>9.06</v>
      </c>
      <c r="P32" s="109">
        <v>16</v>
      </c>
    </row>
    <row r="33" spans="1:16" ht="15" customHeight="1" x14ac:dyDescent="0.25">
      <c r="B33" s="375">
        <v>16</v>
      </c>
      <c r="C33" s="376"/>
      <c r="D33" s="351" t="s">
        <v>2028</v>
      </c>
      <c r="E33" s="352"/>
      <c r="F33" s="190" t="s">
        <v>2153</v>
      </c>
      <c r="G33" s="355">
        <v>4100094777</v>
      </c>
      <c r="H33" s="354"/>
      <c r="I33" s="353" t="s">
        <v>1904</v>
      </c>
      <c r="J33" s="354"/>
      <c r="K33" s="355" t="s">
        <v>53</v>
      </c>
      <c r="L33" s="352"/>
      <c r="M33" s="27" t="s">
        <v>757</v>
      </c>
      <c r="N33" s="24"/>
      <c r="O33" s="81">
        <v>9.06</v>
      </c>
      <c r="P33" s="109">
        <v>16</v>
      </c>
    </row>
    <row r="34" spans="1:16" ht="15" x14ac:dyDescent="0.25">
      <c r="B34" s="373" t="s">
        <v>37</v>
      </c>
      <c r="C34" s="374"/>
      <c r="D34" s="50"/>
      <c r="E34" s="61"/>
      <c r="F34" s="145"/>
      <c r="G34" s="50"/>
      <c r="H34" s="62"/>
      <c r="I34" s="63"/>
      <c r="J34" s="62"/>
      <c r="K34" s="50"/>
      <c r="L34" s="61"/>
      <c r="M34" s="8"/>
      <c r="N34" s="8"/>
      <c r="O34" s="164">
        <f>SUM(O35:O51)+6.38</f>
        <v>157.45999999999998</v>
      </c>
      <c r="P34" s="60"/>
    </row>
    <row r="35" spans="1:16" ht="15" customHeight="1" x14ac:dyDescent="0.25">
      <c r="B35" s="378">
        <v>17</v>
      </c>
      <c r="C35" s="379"/>
      <c r="D35" s="351" t="s">
        <v>2028</v>
      </c>
      <c r="E35" s="352"/>
      <c r="F35" s="190" t="s">
        <v>2153</v>
      </c>
      <c r="G35" s="355">
        <v>4100094777</v>
      </c>
      <c r="H35" s="354"/>
      <c r="I35" s="353" t="s">
        <v>1904</v>
      </c>
      <c r="J35" s="354"/>
      <c r="K35" s="355" t="s">
        <v>53</v>
      </c>
      <c r="L35" s="352"/>
      <c r="M35" s="27" t="s">
        <v>757</v>
      </c>
      <c r="N35" s="24"/>
      <c r="O35" s="82">
        <v>9.06</v>
      </c>
      <c r="P35" s="109">
        <v>16</v>
      </c>
    </row>
    <row r="36" spans="1:16" ht="15" customHeight="1" x14ac:dyDescent="0.25">
      <c r="B36" s="378">
        <v>18</v>
      </c>
      <c r="C36" s="379"/>
      <c r="D36" s="351" t="s">
        <v>2028</v>
      </c>
      <c r="E36" s="352"/>
      <c r="F36" s="190" t="s">
        <v>2153</v>
      </c>
      <c r="G36" s="355">
        <v>4100094777</v>
      </c>
      <c r="H36" s="354"/>
      <c r="I36" s="353" t="s">
        <v>1904</v>
      </c>
      <c r="J36" s="354"/>
      <c r="K36" s="355" t="s">
        <v>53</v>
      </c>
      <c r="L36" s="352"/>
      <c r="M36" s="27" t="s">
        <v>757</v>
      </c>
      <c r="N36" s="24"/>
      <c r="O36" s="82">
        <v>9.06</v>
      </c>
      <c r="P36" s="109">
        <v>13</v>
      </c>
    </row>
    <row r="37" spans="1:16" ht="15" x14ac:dyDescent="0.25">
      <c r="B37" s="110"/>
      <c r="C37" s="109"/>
      <c r="D37" s="351" t="s">
        <v>2028</v>
      </c>
      <c r="E37" s="352"/>
      <c r="F37" s="190" t="s">
        <v>2152</v>
      </c>
      <c r="G37" s="355">
        <v>4100094773</v>
      </c>
      <c r="H37" s="354"/>
      <c r="I37" s="353" t="s">
        <v>1904</v>
      </c>
      <c r="J37" s="354"/>
      <c r="K37" s="355" t="s">
        <v>2141</v>
      </c>
      <c r="L37" s="352"/>
      <c r="M37" s="27" t="s">
        <v>761</v>
      </c>
      <c r="N37" s="26"/>
      <c r="O37" s="194"/>
      <c r="P37" s="109">
        <v>3</v>
      </c>
    </row>
    <row r="38" spans="1:16" ht="15" customHeight="1" x14ac:dyDescent="0.25">
      <c r="B38" s="375">
        <v>19</v>
      </c>
      <c r="C38" s="376"/>
      <c r="D38" s="351" t="s">
        <v>2028</v>
      </c>
      <c r="E38" s="352"/>
      <c r="F38" s="190" t="s">
        <v>2152</v>
      </c>
      <c r="G38" s="355">
        <v>4100094773</v>
      </c>
      <c r="H38" s="354"/>
      <c r="I38" s="353" t="s">
        <v>1904</v>
      </c>
      <c r="J38" s="354"/>
      <c r="K38" s="355" t="s">
        <v>2141</v>
      </c>
      <c r="L38" s="352"/>
      <c r="M38" s="27" t="s">
        <v>761</v>
      </c>
      <c r="N38" s="24"/>
      <c r="O38" s="81">
        <v>8.8800000000000008</v>
      </c>
      <c r="P38" s="109">
        <v>16</v>
      </c>
    </row>
    <row r="39" spans="1:16" ht="15" customHeight="1" x14ac:dyDescent="0.25">
      <c r="B39" s="375">
        <v>20</v>
      </c>
      <c r="C39" s="376"/>
      <c r="D39" s="351" t="s">
        <v>2028</v>
      </c>
      <c r="E39" s="352"/>
      <c r="F39" s="190" t="s">
        <v>2153</v>
      </c>
      <c r="G39" s="355">
        <v>4100094777</v>
      </c>
      <c r="H39" s="354"/>
      <c r="I39" s="353" t="s">
        <v>1904</v>
      </c>
      <c r="J39" s="354"/>
      <c r="K39" s="355" t="s">
        <v>53</v>
      </c>
      <c r="L39" s="352"/>
      <c r="M39" s="27" t="s">
        <v>757</v>
      </c>
      <c r="N39" s="24"/>
      <c r="O39" s="81">
        <v>8.94</v>
      </c>
      <c r="P39" s="109">
        <v>16</v>
      </c>
    </row>
    <row r="40" spans="1:16" ht="15" customHeight="1" x14ac:dyDescent="0.25">
      <c r="B40" s="375">
        <v>21</v>
      </c>
      <c r="C40" s="376"/>
      <c r="D40" s="351" t="s">
        <v>2028</v>
      </c>
      <c r="E40" s="352"/>
      <c r="F40" s="190" t="s">
        <v>2153</v>
      </c>
      <c r="G40" s="355">
        <v>4100094777</v>
      </c>
      <c r="H40" s="354"/>
      <c r="I40" s="353" t="s">
        <v>1904</v>
      </c>
      <c r="J40" s="354"/>
      <c r="K40" s="355" t="s">
        <v>53</v>
      </c>
      <c r="L40" s="352"/>
      <c r="M40" s="27" t="s">
        <v>757</v>
      </c>
      <c r="N40" s="24"/>
      <c r="O40" s="81">
        <v>8.94</v>
      </c>
      <c r="P40" s="109">
        <v>16</v>
      </c>
    </row>
    <row r="41" spans="1:16" ht="15" customHeight="1" x14ac:dyDescent="0.25">
      <c r="B41" s="375">
        <v>22</v>
      </c>
      <c r="C41" s="376"/>
      <c r="D41" s="351" t="s">
        <v>2028</v>
      </c>
      <c r="E41" s="352"/>
      <c r="F41" s="190" t="s">
        <v>2153</v>
      </c>
      <c r="G41" s="355">
        <v>4100094777</v>
      </c>
      <c r="H41" s="354"/>
      <c r="I41" s="353" t="s">
        <v>1904</v>
      </c>
      <c r="J41" s="354"/>
      <c r="K41" s="355" t="s">
        <v>53</v>
      </c>
      <c r="L41" s="352"/>
      <c r="M41" s="27" t="s">
        <v>757</v>
      </c>
      <c r="N41" s="24"/>
      <c r="O41" s="81">
        <v>8.94</v>
      </c>
      <c r="P41" s="109">
        <v>17</v>
      </c>
    </row>
    <row r="42" spans="1:16" ht="15" x14ac:dyDescent="0.25">
      <c r="A42" s="1"/>
      <c r="B42" s="375">
        <v>23</v>
      </c>
      <c r="C42" s="376"/>
      <c r="D42" s="367" t="s">
        <v>747</v>
      </c>
      <c r="E42" s="368"/>
      <c r="F42" s="190" t="s">
        <v>2153</v>
      </c>
      <c r="G42" s="369">
        <v>4100094775</v>
      </c>
      <c r="H42" s="370"/>
      <c r="I42" s="391" t="s">
        <v>1457</v>
      </c>
      <c r="J42" s="370"/>
      <c r="K42" s="355" t="s">
        <v>53</v>
      </c>
      <c r="L42" s="352"/>
      <c r="M42" s="7" t="s">
        <v>757</v>
      </c>
      <c r="N42" s="11"/>
      <c r="O42" s="81">
        <v>10.46</v>
      </c>
      <c r="P42" s="60">
        <v>16</v>
      </c>
    </row>
    <row r="43" spans="1:16" ht="15" x14ac:dyDescent="0.25">
      <c r="A43" s="1"/>
      <c r="B43" s="375">
        <v>24</v>
      </c>
      <c r="C43" s="376"/>
      <c r="D43" s="367" t="s">
        <v>747</v>
      </c>
      <c r="E43" s="368"/>
      <c r="F43" s="190" t="s">
        <v>2153</v>
      </c>
      <c r="G43" s="369">
        <v>4100094775</v>
      </c>
      <c r="H43" s="370"/>
      <c r="I43" s="391" t="s">
        <v>1457</v>
      </c>
      <c r="J43" s="370"/>
      <c r="K43" s="355" t="s">
        <v>53</v>
      </c>
      <c r="L43" s="352"/>
      <c r="M43" s="7" t="s">
        <v>757</v>
      </c>
      <c r="N43" s="11"/>
      <c r="O43" s="81">
        <v>10.46</v>
      </c>
      <c r="P43" s="60">
        <v>16</v>
      </c>
    </row>
    <row r="44" spans="1:16" ht="14.25" customHeight="1" x14ac:dyDescent="0.25">
      <c r="A44" s="1"/>
      <c r="B44" s="375">
        <v>25</v>
      </c>
      <c r="C44" s="376"/>
      <c r="D44" s="367" t="s">
        <v>747</v>
      </c>
      <c r="E44" s="368"/>
      <c r="F44" s="190" t="s">
        <v>2153</v>
      </c>
      <c r="G44" s="369">
        <v>4100094775</v>
      </c>
      <c r="H44" s="370"/>
      <c r="I44" s="391" t="s">
        <v>1457</v>
      </c>
      <c r="J44" s="370"/>
      <c r="K44" s="355" t="s">
        <v>53</v>
      </c>
      <c r="L44" s="352"/>
      <c r="M44" s="7" t="s">
        <v>757</v>
      </c>
      <c r="N44" s="11"/>
      <c r="O44" s="81">
        <v>10.199999999999999</v>
      </c>
      <c r="P44" s="60">
        <v>15</v>
      </c>
    </row>
    <row r="45" spans="1:16" ht="14.25" customHeight="1" x14ac:dyDescent="0.25">
      <c r="A45" s="1"/>
      <c r="B45" s="375">
        <v>26</v>
      </c>
      <c r="C45" s="376"/>
      <c r="D45" s="367" t="s">
        <v>747</v>
      </c>
      <c r="E45" s="368"/>
      <c r="F45" s="124" t="s">
        <v>2152</v>
      </c>
      <c r="G45" s="369">
        <v>4100094771</v>
      </c>
      <c r="H45" s="370"/>
      <c r="I45" s="391" t="s">
        <v>1457</v>
      </c>
      <c r="J45" s="370"/>
      <c r="K45" s="369" t="s">
        <v>2141</v>
      </c>
      <c r="L45" s="368"/>
      <c r="M45" s="7" t="s">
        <v>757</v>
      </c>
      <c r="N45" s="11"/>
      <c r="O45" s="81">
        <v>9.2799999999999994</v>
      </c>
      <c r="P45" s="60">
        <v>14</v>
      </c>
    </row>
    <row r="46" spans="1:16" ht="14.25" customHeight="1" x14ac:dyDescent="0.25">
      <c r="A46" s="1"/>
      <c r="B46" s="375">
        <v>27</v>
      </c>
      <c r="C46" s="376"/>
      <c r="D46" s="367" t="s">
        <v>747</v>
      </c>
      <c r="E46" s="368"/>
      <c r="F46" s="124" t="s">
        <v>2152</v>
      </c>
      <c r="G46" s="369">
        <v>4100094771</v>
      </c>
      <c r="H46" s="370"/>
      <c r="I46" s="391" t="s">
        <v>1457</v>
      </c>
      <c r="J46" s="370"/>
      <c r="K46" s="369" t="s">
        <v>2141</v>
      </c>
      <c r="L46" s="368"/>
      <c r="M46" s="7" t="s">
        <v>757</v>
      </c>
      <c r="N46" s="11"/>
      <c r="O46" s="81">
        <v>8.7200000000000006</v>
      </c>
      <c r="P46" s="60">
        <v>13</v>
      </c>
    </row>
    <row r="47" spans="1:16" ht="14.25" customHeight="1" x14ac:dyDescent="0.25">
      <c r="A47" s="1"/>
      <c r="B47" s="375">
        <v>28</v>
      </c>
      <c r="C47" s="376"/>
      <c r="D47" s="367" t="s">
        <v>747</v>
      </c>
      <c r="E47" s="368"/>
      <c r="F47" s="124" t="s">
        <v>2152</v>
      </c>
      <c r="G47" s="369">
        <v>4100094771</v>
      </c>
      <c r="H47" s="370"/>
      <c r="I47" s="391" t="s">
        <v>1457</v>
      </c>
      <c r="J47" s="370"/>
      <c r="K47" s="369" t="s">
        <v>2141</v>
      </c>
      <c r="L47" s="368"/>
      <c r="M47" s="7" t="s">
        <v>757</v>
      </c>
      <c r="N47" s="11"/>
      <c r="O47" s="81">
        <v>8.7200000000000006</v>
      </c>
      <c r="P47" s="60">
        <v>13</v>
      </c>
    </row>
    <row r="48" spans="1:16" ht="14.25" customHeight="1" x14ac:dyDescent="0.25">
      <c r="A48" s="1"/>
      <c r="B48" s="375">
        <v>29</v>
      </c>
      <c r="C48" s="376"/>
      <c r="D48" s="367" t="s">
        <v>747</v>
      </c>
      <c r="E48" s="368"/>
      <c r="F48" s="124" t="s">
        <v>2152</v>
      </c>
      <c r="G48" s="369">
        <v>4100094774</v>
      </c>
      <c r="H48" s="370"/>
      <c r="I48" s="391" t="s">
        <v>1937</v>
      </c>
      <c r="J48" s="370"/>
      <c r="K48" s="369" t="s">
        <v>2141</v>
      </c>
      <c r="L48" s="368"/>
      <c r="M48" s="7" t="s">
        <v>757</v>
      </c>
      <c r="N48" s="11"/>
      <c r="O48" s="81">
        <v>9.48</v>
      </c>
      <c r="P48" s="60">
        <v>16</v>
      </c>
    </row>
    <row r="49" spans="1:16" ht="14.25" customHeight="1" x14ac:dyDescent="0.25">
      <c r="A49" s="1"/>
      <c r="B49" s="375">
        <v>30</v>
      </c>
      <c r="C49" s="376"/>
      <c r="D49" s="367" t="s">
        <v>747</v>
      </c>
      <c r="E49" s="368"/>
      <c r="F49" s="190" t="s">
        <v>2153</v>
      </c>
      <c r="G49" s="369">
        <v>4100094783</v>
      </c>
      <c r="H49" s="370"/>
      <c r="I49" s="391" t="s">
        <v>1937</v>
      </c>
      <c r="J49" s="370"/>
      <c r="K49" s="369" t="s">
        <v>53</v>
      </c>
      <c r="L49" s="368"/>
      <c r="M49" s="7" t="s">
        <v>757</v>
      </c>
      <c r="N49" s="11"/>
      <c r="O49" s="81">
        <v>9.98</v>
      </c>
      <c r="P49" s="60">
        <v>17</v>
      </c>
    </row>
    <row r="50" spans="1:16" ht="14.25" customHeight="1" x14ac:dyDescent="0.25">
      <c r="A50" s="1"/>
      <c r="B50" s="375">
        <v>31</v>
      </c>
      <c r="C50" s="376"/>
      <c r="D50" s="367" t="s">
        <v>747</v>
      </c>
      <c r="E50" s="368"/>
      <c r="F50" s="190" t="s">
        <v>2153</v>
      </c>
      <c r="G50" s="369">
        <v>4100094783</v>
      </c>
      <c r="H50" s="370"/>
      <c r="I50" s="391" t="s">
        <v>1937</v>
      </c>
      <c r="J50" s="370"/>
      <c r="K50" s="369" t="s">
        <v>53</v>
      </c>
      <c r="L50" s="368"/>
      <c r="M50" s="7" t="s">
        <v>757</v>
      </c>
      <c r="N50" s="11"/>
      <c r="O50" s="81">
        <v>9.98</v>
      </c>
      <c r="P50" s="60">
        <v>17</v>
      </c>
    </row>
    <row r="51" spans="1:16" ht="14.25" customHeight="1" x14ac:dyDescent="0.25">
      <c r="A51" s="1"/>
      <c r="B51" s="375">
        <v>32</v>
      </c>
      <c r="C51" s="376"/>
      <c r="D51" s="367" t="s">
        <v>747</v>
      </c>
      <c r="E51" s="368"/>
      <c r="F51" s="190" t="s">
        <v>2153</v>
      </c>
      <c r="G51" s="369">
        <v>4100094783</v>
      </c>
      <c r="H51" s="370"/>
      <c r="I51" s="391" t="s">
        <v>1937</v>
      </c>
      <c r="J51" s="370"/>
      <c r="K51" s="369" t="s">
        <v>53</v>
      </c>
      <c r="L51" s="368"/>
      <c r="M51" s="7" t="s">
        <v>757</v>
      </c>
      <c r="N51" s="11"/>
      <c r="O51" s="81">
        <v>9.98</v>
      </c>
      <c r="P51" s="60">
        <v>17</v>
      </c>
    </row>
    <row r="52" spans="1:16" ht="15" x14ac:dyDescent="0.25">
      <c r="B52" s="373" t="s">
        <v>56</v>
      </c>
      <c r="C52" s="374"/>
      <c r="D52" s="50"/>
      <c r="E52" s="61"/>
      <c r="F52" s="145"/>
      <c r="G52" s="50"/>
      <c r="H52" s="62"/>
      <c r="I52" s="63"/>
      <c r="J52" s="62"/>
      <c r="K52" s="50"/>
      <c r="L52" s="61"/>
      <c r="M52" s="8"/>
      <c r="N52" s="8"/>
      <c r="O52" s="164">
        <f>SUM(O53:O68)+9.68</f>
        <v>140.84</v>
      </c>
      <c r="P52" s="60"/>
    </row>
    <row r="53" spans="1:16" ht="14.25" customHeight="1" x14ac:dyDescent="0.25">
      <c r="A53" s="1"/>
      <c r="B53" s="375">
        <v>33</v>
      </c>
      <c r="C53" s="376"/>
      <c r="D53" s="367" t="s">
        <v>747</v>
      </c>
      <c r="E53" s="368"/>
      <c r="F53" s="190" t="s">
        <v>2153</v>
      </c>
      <c r="G53" s="369">
        <v>4100094783</v>
      </c>
      <c r="H53" s="370"/>
      <c r="I53" s="391" t="s">
        <v>1937</v>
      </c>
      <c r="J53" s="370"/>
      <c r="K53" s="369" t="s">
        <v>53</v>
      </c>
      <c r="L53" s="368"/>
      <c r="M53" s="7" t="s">
        <v>757</v>
      </c>
      <c r="N53" s="11"/>
      <c r="O53" s="81">
        <v>9.98</v>
      </c>
      <c r="P53" s="60">
        <v>17</v>
      </c>
    </row>
    <row r="54" spans="1:16" ht="14.25" customHeight="1" x14ac:dyDescent="0.25">
      <c r="A54" s="1"/>
      <c r="B54" s="375">
        <v>34</v>
      </c>
      <c r="C54" s="376"/>
      <c r="D54" s="367" t="s">
        <v>747</v>
      </c>
      <c r="E54" s="368"/>
      <c r="F54" s="190" t="s">
        <v>2153</v>
      </c>
      <c r="G54" s="369">
        <v>4100094783</v>
      </c>
      <c r="H54" s="370"/>
      <c r="I54" s="391" t="s">
        <v>1937</v>
      </c>
      <c r="J54" s="370"/>
      <c r="K54" s="369" t="s">
        <v>53</v>
      </c>
      <c r="L54" s="368"/>
      <c r="M54" s="7" t="s">
        <v>757</v>
      </c>
      <c r="N54" s="11"/>
      <c r="O54" s="81">
        <v>9.48</v>
      </c>
      <c r="P54" s="60">
        <v>16</v>
      </c>
    </row>
    <row r="55" spans="1:16" ht="14.25" customHeight="1" x14ac:dyDescent="0.25">
      <c r="A55" s="1"/>
      <c r="B55" s="375">
        <v>35</v>
      </c>
      <c r="C55" s="376"/>
      <c r="D55" s="367" t="s">
        <v>747</v>
      </c>
      <c r="E55" s="368"/>
      <c r="F55" s="190" t="s">
        <v>2153</v>
      </c>
      <c r="G55" s="369">
        <v>4100094783</v>
      </c>
      <c r="H55" s="370"/>
      <c r="I55" s="391" t="s">
        <v>1937</v>
      </c>
      <c r="J55" s="370"/>
      <c r="K55" s="369" t="s">
        <v>53</v>
      </c>
      <c r="L55" s="368"/>
      <c r="M55" s="7" t="s">
        <v>846</v>
      </c>
      <c r="N55" s="11"/>
      <c r="O55" s="81">
        <v>10.3</v>
      </c>
      <c r="P55" s="60">
        <v>17</v>
      </c>
    </row>
    <row r="56" spans="1:16" ht="14.25" customHeight="1" x14ac:dyDescent="0.25">
      <c r="A56" s="1"/>
      <c r="B56" s="375">
        <v>36</v>
      </c>
      <c r="C56" s="376"/>
      <c r="D56" s="367" t="s">
        <v>747</v>
      </c>
      <c r="E56" s="368"/>
      <c r="F56" s="190" t="s">
        <v>2153</v>
      </c>
      <c r="G56" s="369">
        <v>4100094783</v>
      </c>
      <c r="H56" s="370"/>
      <c r="I56" s="391" t="s">
        <v>1937</v>
      </c>
      <c r="J56" s="370"/>
      <c r="K56" s="369" t="s">
        <v>53</v>
      </c>
      <c r="L56" s="368"/>
      <c r="M56" s="7" t="s">
        <v>846</v>
      </c>
      <c r="N56" s="11"/>
      <c r="O56" s="81">
        <v>10.3</v>
      </c>
      <c r="P56" s="60">
        <v>17</v>
      </c>
    </row>
    <row r="57" spans="1:16" ht="14.25" customHeight="1" x14ac:dyDescent="0.25">
      <c r="A57" s="1"/>
      <c r="B57" s="375">
        <v>37</v>
      </c>
      <c r="C57" s="376"/>
      <c r="D57" s="367" t="s">
        <v>747</v>
      </c>
      <c r="E57" s="368"/>
      <c r="F57" s="190" t="s">
        <v>2153</v>
      </c>
      <c r="G57" s="369">
        <v>4100094783</v>
      </c>
      <c r="H57" s="370"/>
      <c r="I57" s="391" t="s">
        <v>1937</v>
      </c>
      <c r="J57" s="370"/>
      <c r="K57" s="369" t="s">
        <v>53</v>
      </c>
      <c r="L57" s="368"/>
      <c r="M57" s="7" t="s">
        <v>846</v>
      </c>
      <c r="N57" s="11"/>
      <c r="O57" s="81">
        <v>10.3</v>
      </c>
      <c r="P57" s="60">
        <v>17</v>
      </c>
    </row>
    <row r="58" spans="1:16" ht="14.25" customHeight="1" x14ac:dyDescent="0.25">
      <c r="A58" s="1"/>
      <c r="B58" s="375">
        <v>38</v>
      </c>
      <c r="C58" s="376"/>
      <c r="D58" s="367" t="s">
        <v>747</v>
      </c>
      <c r="E58" s="368"/>
      <c r="F58" s="190" t="s">
        <v>2153</v>
      </c>
      <c r="G58" s="369">
        <v>4100094783</v>
      </c>
      <c r="H58" s="370"/>
      <c r="I58" s="391" t="s">
        <v>1937</v>
      </c>
      <c r="J58" s="370"/>
      <c r="K58" s="369" t="s">
        <v>53</v>
      </c>
      <c r="L58" s="368"/>
      <c r="M58" s="7" t="s">
        <v>846</v>
      </c>
      <c r="N58" s="11"/>
      <c r="O58" s="81">
        <v>10.3</v>
      </c>
      <c r="P58" s="60">
        <v>17</v>
      </c>
    </row>
    <row r="59" spans="1:16" ht="14.25" customHeight="1" x14ac:dyDescent="0.25">
      <c r="A59" s="1"/>
      <c r="B59" s="375">
        <v>39</v>
      </c>
      <c r="C59" s="376"/>
      <c r="D59" s="367" t="s">
        <v>747</v>
      </c>
      <c r="E59" s="368"/>
      <c r="F59" s="190" t="s">
        <v>2153</v>
      </c>
      <c r="G59" s="369">
        <v>4100094783</v>
      </c>
      <c r="H59" s="370"/>
      <c r="I59" s="391" t="s">
        <v>1937</v>
      </c>
      <c r="J59" s="370"/>
      <c r="K59" s="369" t="s">
        <v>53</v>
      </c>
      <c r="L59" s="368"/>
      <c r="M59" s="7" t="s">
        <v>846</v>
      </c>
      <c r="N59" s="11"/>
      <c r="O59" s="81">
        <v>10.3</v>
      </c>
      <c r="P59" s="60">
        <v>17</v>
      </c>
    </row>
    <row r="60" spans="1:16" ht="14.25" customHeight="1" x14ac:dyDescent="0.25">
      <c r="A60" s="1"/>
      <c r="B60" s="375">
        <v>40</v>
      </c>
      <c r="C60" s="376"/>
      <c r="D60" s="367" t="s">
        <v>747</v>
      </c>
      <c r="E60" s="368"/>
      <c r="F60" s="124" t="s">
        <v>2152</v>
      </c>
      <c r="G60" s="369">
        <v>4100094774</v>
      </c>
      <c r="H60" s="370"/>
      <c r="I60" s="391" t="s">
        <v>1937</v>
      </c>
      <c r="J60" s="370"/>
      <c r="K60" s="369" t="s">
        <v>2141</v>
      </c>
      <c r="L60" s="368"/>
      <c r="M60" s="7" t="s">
        <v>846</v>
      </c>
      <c r="N60" s="11"/>
      <c r="O60" s="81">
        <v>7.26</v>
      </c>
      <c r="P60" s="60">
        <v>11</v>
      </c>
    </row>
    <row r="61" spans="1:16" ht="14.25" customHeight="1" x14ac:dyDescent="0.25">
      <c r="A61" s="1"/>
      <c r="B61" s="378">
        <v>41</v>
      </c>
      <c r="C61" s="379"/>
      <c r="D61" s="351" t="s">
        <v>2028</v>
      </c>
      <c r="E61" s="352"/>
      <c r="F61" s="190" t="s">
        <v>2153</v>
      </c>
      <c r="G61" s="355">
        <v>4100094777</v>
      </c>
      <c r="H61" s="354"/>
      <c r="I61" s="353" t="s">
        <v>1904</v>
      </c>
      <c r="J61" s="354"/>
      <c r="K61" s="369" t="s">
        <v>53</v>
      </c>
      <c r="L61" s="368"/>
      <c r="M61" s="7" t="s">
        <v>2139</v>
      </c>
      <c r="N61" s="11"/>
      <c r="O61" s="82">
        <v>8.52</v>
      </c>
      <c r="P61" s="60">
        <v>16</v>
      </c>
    </row>
    <row r="62" spans="1:16" ht="14.25" customHeight="1" x14ac:dyDescent="0.25">
      <c r="A62" s="1"/>
      <c r="B62" s="378">
        <v>42</v>
      </c>
      <c r="C62" s="379"/>
      <c r="D62" s="351" t="s">
        <v>2028</v>
      </c>
      <c r="E62" s="352"/>
      <c r="F62" s="190" t="s">
        <v>2153</v>
      </c>
      <c r="G62" s="355">
        <v>4100094777</v>
      </c>
      <c r="H62" s="354"/>
      <c r="I62" s="353" t="s">
        <v>1904</v>
      </c>
      <c r="J62" s="354"/>
      <c r="K62" s="369" t="s">
        <v>53</v>
      </c>
      <c r="L62" s="368"/>
      <c r="M62" s="7" t="s">
        <v>2139</v>
      </c>
      <c r="N62" s="11"/>
      <c r="O62" s="82">
        <v>5.58</v>
      </c>
      <c r="P62" s="60">
        <v>4</v>
      </c>
    </row>
    <row r="63" spans="1:16" ht="14.25" customHeight="1" x14ac:dyDescent="0.25">
      <c r="A63" s="1"/>
      <c r="B63" s="76"/>
      <c r="C63" s="69"/>
      <c r="D63" s="351" t="s">
        <v>2028</v>
      </c>
      <c r="E63" s="352"/>
      <c r="F63" s="190" t="s">
        <v>2153</v>
      </c>
      <c r="G63" s="355">
        <v>4100094778</v>
      </c>
      <c r="H63" s="354"/>
      <c r="I63" s="353" t="s">
        <v>1904</v>
      </c>
      <c r="J63" s="354"/>
      <c r="K63" s="369" t="s">
        <v>1778</v>
      </c>
      <c r="L63" s="368"/>
      <c r="M63" s="7" t="s">
        <v>2139</v>
      </c>
      <c r="N63" s="24"/>
      <c r="O63" s="84"/>
      <c r="P63" s="109">
        <v>4</v>
      </c>
    </row>
    <row r="64" spans="1:16" ht="14.25" customHeight="1" x14ac:dyDescent="0.25">
      <c r="A64" s="1"/>
      <c r="B64" s="375">
        <v>43</v>
      </c>
      <c r="C64" s="376"/>
      <c r="D64" s="367" t="s">
        <v>1461</v>
      </c>
      <c r="E64" s="368"/>
      <c r="F64" s="190" t="s">
        <v>2152</v>
      </c>
      <c r="G64" s="369">
        <v>4100094772</v>
      </c>
      <c r="H64" s="370"/>
      <c r="I64" s="353" t="s">
        <v>1462</v>
      </c>
      <c r="J64" s="354"/>
      <c r="K64" s="369" t="s">
        <v>2141</v>
      </c>
      <c r="L64" s="368"/>
      <c r="M64" s="7" t="s">
        <v>2139</v>
      </c>
      <c r="N64" s="11"/>
      <c r="O64" s="81">
        <v>9.42</v>
      </c>
      <c r="P64" s="60">
        <v>12</v>
      </c>
    </row>
    <row r="65" spans="1:16" ht="14.25" customHeight="1" x14ac:dyDescent="0.25">
      <c r="A65" s="1"/>
      <c r="B65" s="375">
        <v>44</v>
      </c>
      <c r="C65" s="376"/>
      <c r="D65" s="367" t="s">
        <v>1461</v>
      </c>
      <c r="E65" s="368"/>
      <c r="F65" s="190" t="s">
        <v>2153</v>
      </c>
      <c r="G65" s="369">
        <v>4100094776</v>
      </c>
      <c r="H65" s="370"/>
      <c r="I65" s="353" t="s">
        <v>1462</v>
      </c>
      <c r="J65" s="354"/>
      <c r="K65" s="369" t="s">
        <v>53</v>
      </c>
      <c r="L65" s="368"/>
      <c r="M65" s="7" t="s">
        <v>2139</v>
      </c>
      <c r="N65" s="11"/>
      <c r="O65" s="81">
        <v>10.74</v>
      </c>
      <c r="P65" s="60">
        <v>14</v>
      </c>
    </row>
    <row r="66" spans="1:16" ht="14.25" customHeight="1" x14ac:dyDescent="0.25">
      <c r="A66" s="1"/>
      <c r="B66" s="378">
        <v>45</v>
      </c>
      <c r="C66" s="379"/>
      <c r="D66" s="367" t="s">
        <v>1461</v>
      </c>
      <c r="E66" s="368"/>
      <c r="F66" s="190" t="s">
        <v>2153</v>
      </c>
      <c r="G66" s="369">
        <v>4100094776</v>
      </c>
      <c r="H66" s="370"/>
      <c r="I66" s="353" t="s">
        <v>1462</v>
      </c>
      <c r="J66" s="354"/>
      <c r="K66" s="369" t="s">
        <v>53</v>
      </c>
      <c r="L66" s="368"/>
      <c r="M66" s="7" t="s">
        <v>2139</v>
      </c>
      <c r="N66" s="11"/>
      <c r="O66" s="82">
        <v>10.74</v>
      </c>
      <c r="P66" s="60">
        <v>14</v>
      </c>
    </row>
    <row r="67" spans="1:16" ht="14.25" customHeight="1" x14ac:dyDescent="0.25">
      <c r="A67" s="1"/>
      <c r="B67" s="378">
        <v>46</v>
      </c>
      <c r="C67" s="379"/>
      <c r="D67" s="367" t="s">
        <v>1461</v>
      </c>
      <c r="E67" s="368"/>
      <c r="F67" s="190" t="s">
        <v>2153</v>
      </c>
      <c r="G67" s="369">
        <v>4100094776</v>
      </c>
      <c r="H67" s="370"/>
      <c r="I67" s="353" t="s">
        <v>1462</v>
      </c>
      <c r="J67" s="354"/>
      <c r="K67" s="369" t="s">
        <v>53</v>
      </c>
      <c r="L67" s="368"/>
      <c r="M67" s="7" t="s">
        <v>2139</v>
      </c>
      <c r="N67" s="11"/>
      <c r="O67" s="82">
        <v>7.94</v>
      </c>
      <c r="P67" s="60">
        <v>6</v>
      </c>
    </row>
    <row r="68" spans="1:16" ht="14.25" customHeight="1" x14ac:dyDescent="0.25">
      <c r="A68" s="1"/>
      <c r="B68" s="76"/>
      <c r="C68" s="69"/>
      <c r="D68" s="367" t="s">
        <v>1461</v>
      </c>
      <c r="E68" s="368"/>
      <c r="F68" s="190" t="s">
        <v>2152</v>
      </c>
      <c r="G68" s="369">
        <v>4100094772</v>
      </c>
      <c r="H68" s="370"/>
      <c r="I68" s="353" t="s">
        <v>1462</v>
      </c>
      <c r="J68" s="354"/>
      <c r="K68" s="369" t="s">
        <v>2141</v>
      </c>
      <c r="L68" s="368"/>
      <c r="M68" s="7" t="s">
        <v>2139</v>
      </c>
      <c r="N68" s="24"/>
      <c r="O68" s="84"/>
      <c r="P68" s="109">
        <v>4</v>
      </c>
    </row>
    <row r="69" spans="1:16" ht="15" customHeight="1" x14ac:dyDescent="0.25">
      <c r="B69" s="365"/>
      <c r="C69" s="366"/>
      <c r="D69" s="351"/>
      <c r="E69" s="352"/>
      <c r="F69" s="190"/>
      <c r="G69" s="355"/>
      <c r="H69" s="354"/>
      <c r="I69" s="353"/>
      <c r="J69" s="354"/>
      <c r="K69" s="355"/>
      <c r="L69" s="352"/>
      <c r="M69" s="27"/>
      <c r="N69" s="24"/>
      <c r="O69" s="84"/>
      <c r="P69" s="109"/>
    </row>
    <row r="70" spans="1:16" ht="15" x14ac:dyDescent="0.25">
      <c r="B70" s="20"/>
      <c r="C70" s="45"/>
      <c r="D70" s="168"/>
      <c r="E70" s="41"/>
      <c r="F70" s="41"/>
      <c r="G70" s="41"/>
      <c r="H70" s="41"/>
      <c r="I70" s="41"/>
      <c r="K70" s="20"/>
      <c r="L70" s="45"/>
      <c r="M70" s="1"/>
      <c r="N70" s="1"/>
      <c r="O70" s="169">
        <f>SUM(O18:O33)+SUM(O35:O51)+SUM(O53:O68)</f>
        <v>424.26</v>
      </c>
    </row>
    <row r="71" spans="1:16" ht="15.75" x14ac:dyDescent="0.25">
      <c r="B71" s="356" t="s">
        <v>29</v>
      </c>
      <c r="C71" s="357"/>
      <c r="D71" s="357"/>
      <c r="E71" s="357"/>
      <c r="F71" s="357"/>
      <c r="G71" s="357"/>
      <c r="H71" s="357"/>
      <c r="I71" s="357"/>
      <c r="J71" s="357"/>
      <c r="K71" s="357"/>
      <c r="L71" s="357"/>
      <c r="M71" s="357"/>
      <c r="N71" s="79"/>
      <c r="O71" s="75"/>
      <c r="P71" s="73">
        <f>SUM(P18:P69)</f>
        <v>661</v>
      </c>
    </row>
    <row r="72" spans="1:16" ht="7.5" customHeight="1" x14ac:dyDescent="0.25">
      <c r="B72" s="20"/>
      <c r="C72" s="45"/>
      <c r="D72" s="20"/>
      <c r="E72" s="45"/>
      <c r="F72" s="45"/>
      <c r="G72" s="20"/>
      <c r="I72" s="3"/>
      <c r="K72" s="20"/>
      <c r="L72" s="45"/>
      <c r="M72" s="1"/>
      <c r="N72" s="1"/>
      <c r="O72" s="86"/>
    </row>
    <row r="73" spans="1:16" ht="15" customHeight="1" x14ac:dyDescent="0.25">
      <c r="B73" s="1"/>
      <c r="C73" s="1"/>
      <c r="D73" s="1" t="s">
        <v>49</v>
      </c>
      <c r="E73" s="23"/>
      <c r="F73" s="1" t="s">
        <v>2154</v>
      </c>
      <c r="I73" s="1"/>
      <c r="J73" s="1"/>
      <c r="K73" s="1"/>
      <c r="L73" s="1"/>
      <c r="M73" s="1"/>
      <c r="N73" s="1"/>
      <c r="O73" s="1"/>
    </row>
    <row r="74" spans="1:16" ht="15" x14ac:dyDescent="0.25">
      <c r="B74" s="1"/>
      <c r="C74" s="1"/>
      <c r="D74" s="1" t="s">
        <v>2155</v>
      </c>
      <c r="E74" s="23"/>
      <c r="F74" s="23"/>
      <c r="G74" s="1"/>
      <c r="H74" s="1"/>
      <c r="I74" s="1"/>
      <c r="J74" s="1"/>
      <c r="K74" s="1"/>
      <c r="L74" s="1"/>
      <c r="M74" s="1"/>
      <c r="N74" s="1"/>
      <c r="O74" s="1"/>
    </row>
    <row r="75" spans="1:16" ht="15" x14ac:dyDescent="0.25">
      <c r="B75" s="1"/>
      <c r="C75" s="1"/>
      <c r="D75" s="1" t="s">
        <v>1821</v>
      </c>
      <c r="E75" s="3"/>
      <c r="F75" s="3"/>
      <c r="G75" s="1"/>
      <c r="H75" s="1"/>
      <c r="I75" s="1"/>
      <c r="J75" s="1"/>
      <c r="K75" s="1"/>
      <c r="L75" s="1"/>
      <c r="M75" s="1"/>
      <c r="N75" s="1"/>
      <c r="O75" s="1"/>
    </row>
    <row r="76" spans="1:16" ht="15" x14ac:dyDescent="0.25">
      <c r="B76" s="1"/>
      <c r="C76" s="1"/>
      <c r="D76" s="1" t="s">
        <v>1820</v>
      </c>
      <c r="E76" s="23"/>
      <c r="F76" s="23"/>
      <c r="G76" s="1"/>
      <c r="H76" s="1"/>
      <c r="I76" s="1"/>
      <c r="J76" s="1"/>
      <c r="K76" s="1"/>
      <c r="L76" s="1"/>
      <c r="M76" s="1"/>
      <c r="N76" s="1"/>
      <c r="O76" s="1"/>
    </row>
    <row r="77" spans="1:16" ht="15" x14ac:dyDescent="0.25">
      <c r="B77" s="1"/>
      <c r="C77" s="1"/>
      <c r="D77" s="1" t="s">
        <v>2156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351" ht="8.25" customHeight="1" x14ac:dyDescent="0.2"/>
    <row r="353" ht="8.25" customHeight="1" x14ac:dyDescent="0.2"/>
    <row r="355" ht="9" customHeight="1" x14ac:dyDescent="0.2"/>
    <row r="357" ht="7.5" customHeight="1" x14ac:dyDescent="0.2"/>
    <row r="359" ht="6.75" customHeight="1" x14ac:dyDescent="0.2"/>
    <row r="361" ht="7.5" customHeight="1" x14ac:dyDescent="0.2"/>
    <row r="363" ht="9" customHeight="1" x14ac:dyDescent="0.2"/>
    <row r="365" ht="7.5" customHeight="1" x14ac:dyDescent="0.2"/>
    <row r="367" ht="8.25" customHeight="1" x14ac:dyDescent="0.2"/>
  </sheetData>
  <mergeCells count="258">
    <mergeCell ref="D68:E68"/>
    <mergeCell ref="G68:H68"/>
    <mergeCell ref="I68:J68"/>
    <mergeCell ref="K68:L68"/>
    <mergeCell ref="B66:C66"/>
    <mergeCell ref="D66:E66"/>
    <mergeCell ref="G66:H66"/>
    <mergeCell ref="I66:J66"/>
    <mergeCell ref="K66:L66"/>
    <mergeCell ref="B67:C67"/>
    <mergeCell ref="D63:E63"/>
    <mergeCell ref="G63:H63"/>
    <mergeCell ref="I63:J63"/>
    <mergeCell ref="K63:L63"/>
    <mergeCell ref="D67:E67"/>
    <mergeCell ref="G67:H67"/>
    <mergeCell ref="I67:J67"/>
    <mergeCell ref="K67:L67"/>
    <mergeCell ref="B62:C62"/>
    <mergeCell ref="D62:E62"/>
    <mergeCell ref="G62:H62"/>
    <mergeCell ref="I62:J62"/>
    <mergeCell ref="K62:L62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2:C52"/>
    <mergeCell ref="B53:C53"/>
    <mergeCell ref="D53:E53"/>
    <mergeCell ref="G53:H53"/>
    <mergeCell ref="I53:J53"/>
    <mergeCell ref="K53:L53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B46:C46"/>
    <mergeCell ref="D46:E46"/>
    <mergeCell ref="G46:H46"/>
    <mergeCell ref="I46:J46"/>
    <mergeCell ref="K46:L46"/>
    <mergeCell ref="B47:C47"/>
    <mergeCell ref="D47:E47"/>
    <mergeCell ref="G47:H47"/>
    <mergeCell ref="I47:J47"/>
    <mergeCell ref="K47:L47"/>
    <mergeCell ref="B44:C44"/>
    <mergeCell ref="D44:E44"/>
    <mergeCell ref="G44:H44"/>
    <mergeCell ref="I44:J44"/>
    <mergeCell ref="K44:L44"/>
    <mergeCell ref="B45:C45"/>
    <mergeCell ref="D45:E45"/>
    <mergeCell ref="G45:H45"/>
    <mergeCell ref="I45:J45"/>
    <mergeCell ref="K45:L45"/>
    <mergeCell ref="B42:C42"/>
    <mergeCell ref="D42:E42"/>
    <mergeCell ref="G42:H42"/>
    <mergeCell ref="I42:J42"/>
    <mergeCell ref="K42:L42"/>
    <mergeCell ref="B43:C43"/>
    <mergeCell ref="D43:E43"/>
    <mergeCell ref="G43:H43"/>
    <mergeCell ref="I43:J43"/>
    <mergeCell ref="K43:L43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36:C36"/>
    <mergeCell ref="D36:E36"/>
    <mergeCell ref="G36:H36"/>
    <mergeCell ref="I36:J36"/>
    <mergeCell ref="K36:L36"/>
    <mergeCell ref="D37:E37"/>
    <mergeCell ref="G37:H37"/>
    <mergeCell ref="I37:J37"/>
    <mergeCell ref="K37:L37"/>
    <mergeCell ref="B33:C33"/>
    <mergeCell ref="D33:E33"/>
    <mergeCell ref="G33:H33"/>
    <mergeCell ref="I33:J33"/>
    <mergeCell ref="K33:L33"/>
    <mergeCell ref="B34:C34"/>
    <mergeCell ref="B35:C35"/>
    <mergeCell ref="D35:E35"/>
    <mergeCell ref="G35:H35"/>
    <mergeCell ref="I35:J35"/>
    <mergeCell ref="K35:L35"/>
    <mergeCell ref="B31:C31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  <mergeCell ref="G28:H28"/>
    <mergeCell ref="I28:J28"/>
    <mergeCell ref="K28:L28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71:M71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B69:C69"/>
    <mergeCell ref="D69:E69"/>
    <mergeCell ref="G69:H69"/>
    <mergeCell ref="I69:J69"/>
    <mergeCell ref="K69:L69"/>
    <mergeCell ref="B19:C19"/>
    <mergeCell ref="D19:E19"/>
    <mergeCell ref="G19:H19"/>
    <mergeCell ref="I19:J19"/>
    <mergeCell ref="K19:L19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K18:L18"/>
    <mergeCell ref="F12:G12"/>
    <mergeCell ref="N14:O14"/>
    <mergeCell ref="B16:C16"/>
    <mergeCell ref="D16:E16"/>
    <mergeCell ref="G16:H16"/>
    <mergeCell ref="I16:J16"/>
    <mergeCell ref="K16:L16"/>
    <mergeCell ref="B20:C20"/>
    <mergeCell ref="D20:E20"/>
    <mergeCell ref="G20:H20"/>
    <mergeCell ref="I20:J20"/>
    <mergeCell ref="K20:L20"/>
    <mergeCell ref="B17:C17"/>
    <mergeCell ref="B18:C18"/>
    <mergeCell ref="D18:E18"/>
    <mergeCell ref="G18:H18"/>
    <mergeCell ref="I18:J18"/>
  </mergeCells>
  <hyperlinks>
    <hyperlink ref="N4" r:id="rId1" xr:uid="{00000000-0004-0000-A5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 codeName="Hoja111"/>
  <dimension ref="B1:P326"/>
  <sheetViews>
    <sheetView workbookViewId="0">
      <selection activeCell="D34" sqref="D3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9.28515625" customWidth="1"/>
    <col min="6" max="6" width="17" customWidth="1"/>
    <col min="7" max="8" width="6.140625" customWidth="1"/>
    <col min="9" max="9" width="10.7109375" customWidth="1"/>
    <col min="10" max="10" width="3.5703125" customWidth="1"/>
    <col min="11" max="11" width="9.85546875" customWidth="1"/>
    <col min="12" max="12" width="3.42578125" customWidth="1"/>
    <col min="13" max="13" width="14.8554687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2142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230084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SUM(O18:O25)+10.28</f>
        <v>73.899999999999991</v>
      </c>
      <c r="P17" s="60"/>
    </row>
    <row r="18" spans="2:16" ht="15" customHeight="1" x14ac:dyDescent="0.25">
      <c r="B18" s="378">
        <v>1</v>
      </c>
      <c r="C18" s="379"/>
      <c r="D18" s="351" t="s">
        <v>1461</v>
      </c>
      <c r="E18" s="352"/>
      <c r="F18" s="190" t="s">
        <v>2149</v>
      </c>
      <c r="G18" s="355">
        <v>4100094747</v>
      </c>
      <c r="H18" s="354"/>
      <c r="I18" s="353" t="s">
        <v>1462</v>
      </c>
      <c r="J18" s="354"/>
      <c r="K18" s="355" t="s">
        <v>25</v>
      </c>
      <c r="L18" s="352"/>
      <c r="M18" s="27" t="s">
        <v>757</v>
      </c>
      <c r="N18" s="24"/>
      <c r="O18" s="82">
        <v>11.32</v>
      </c>
      <c r="P18" s="109">
        <v>4</v>
      </c>
    </row>
    <row r="19" spans="2:16" ht="15" customHeight="1" x14ac:dyDescent="0.25">
      <c r="B19" s="76"/>
      <c r="C19" s="69"/>
      <c r="D19" s="351" t="s">
        <v>1461</v>
      </c>
      <c r="E19" s="352"/>
      <c r="F19" s="190" t="s">
        <v>2149</v>
      </c>
      <c r="G19" s="355">
        <v>4100094748</v>
      </c>
      <c r="H19" s="354"/>
      <c r="I19" s="353" t="s">
        <v>1462</v>
      </c>
      <c r="J19" s="354"/>
      <c r="K19" s="355" t="s">
        <v>25</v>
      </c>
      <c r="L19" s="352"/>
      <c r="M19" s="27" t="s">
        <v>757</v>
      </c>
      <c r="N19" s="24"/>
      <c r="O19" s="84"/>
      <c r="P19" s="109">
        <v>11</v>
      </c>
    </row>
    <row r="20" spans="2:16" ht="15" customHeight="1" x14ac:dyDescent="0.25">
      <c r="B20" s="375">
        <v>2</v>
      </c>
      <c r="C20" s="376"/>
      <c r="D20" s="351" t="s">
        <v>1903</v>
      </c>
      <c r="E20" s="352"/>
      <c r="F20" s="190" t="s">
        <v>2149</v>
      </c>
      <c r="G20" s="355">
        <v>4100094749</v>
      </c>
      <c r="H20" s="354"/>
      <c r="I20" s="353" t="s">
        <v>1904</v>
      </c>
      <c r="J20" s="354"/>
      <c r="K20" s="355" t="s">
        <v>25</v>
      </c>
      <c r="L20" s="352"/>
      <c r="M20" s="27" t="s">
        <v>761</v>
      </c>
      <c r="N20" s="24"/>
      <c r="O20" s="81">
        <v>9.82</v>
      </c>
      <c r="P20" s="109">
        <v>18</v>
      </c>
    </row>
    <row r="21" spans="2:16" ht="15" customHeight="1" x14ac:dyDescent="0.25">
      <c r="B21" s="375">
        <v>3</v>
      </c>
      <c r="C21" s="376"/>
      <c r="D21" s="351" t="s">
        <v>1903</v>
      </c>
      <c r="E21" s="352"/>
      <c r="F21" s="190" t="s">
        <v>2149</v>
      </c>
      <c r="G21" s="355">
        <v>4100094749</v>
      </c>
      <c r="H21" s="354"/>
      <c r="I21" s="353" t="s">
        <v>1904</v>
      </c>
      <c r="J21" s="354"/>
      <c r="K21" s="355" t="s">
        <v>25</v>
      </c>
      <c r="L21" s="352"/>
      <c r="M21" s="27" t="s">
        <v>761</v>
      </c>
      <c r="N21" s="24"/>
      <c r="O21" s="81">
        <v>3.62</v>
      </c>
      <c r="P21" s="109">
        <v>5</v>
      </c>
    </row>
    <row r="22" spans="2:16" ht="15" customHeight="1" x14ac:dyDescent="0.25">
      <c r="B22" s="375">
        <v>4</v>
      </c>
      <c r="C22" s="376"/>
      <c r="D22" s="351" t="s">
        <v>1903</v>
      </c>
      <c r="E22" s="352"/>
      <c r="F22" s="190" t="s">
        <v>2149</v>
      </c>
      <c r="G22" s="355">
        <v>4100094750</v>
      </c>
      <c r="H22" s="354"/>
      <c r="I22" s="353" t="s">
        <v>1904</v>
      </c>
      <c r="J22" s="354"/>
      <c r="K22" s="355" t="s">
        <v>25</v>
      </c>
      <c r="L22" s="352"/>
      <c r="M22" s="27" t="s">
        <v>2139</v>
      </c>
      <c r="N22" s="24"/>
      <c r="O22" s="81">
        <v>9.6199999999999992</v>
      </c>
      <c r="P22" s="109">
        <v>17</v>
      </c>
    </row>
    <row r="23" spans="2:16" ht="15" customHeight="1" x14ac:dyDescent="0.25">
      <c r="B23" s="375">
        <v>5</v>
      </c>
      <c r="C23" s="376"/>
      <c r="D23" s="351" t="s">
        <v>1903</v>
      </c>
      <c r="E23" s="352"/>
      <c r="F23" s="190" t="s">
        <v>2149</v>
      </c>
      <c r="G23" s="355">
        <v>4100094750</v>
      </c>
      <c r="H23" s="354"/>
      <c r="I23" s="353" t="s">
        <v>1904</v>
      </c>
      <c r="J23" s="354"/>
      <c r="K23" s="355" t="s">
        <v>25</v>
      </c>
      <c r="L23" s="352"/>
      <c r="M23" s="27" t="s">
        <v>2139</v>
      </c>
      <c r="N23" s="24"/>
      <c r="O23" s="81">
        <v>9.6199999999999992</v>
      </c>
      <c r="P23" s="109">
        <v>17</v>
      </c>
    </row>
    <row r="24" spans="2:16" ht="15" customHeight="1" x14ac:dyDescent="0.25">
      <c r="B24" s="375">
        <v>6</v>
      </c>
      <c r="C24" s="376"/>
      <c r="D24" s="351" t="s">
        <v>1903</v>
      </c>
      <c r="E24" s="352"/>
      <c r="F24" s="190" t="s">
        <v>2149</v>
      </c>
      <c r="G24" s="355">
        <v>4100094750</v>
      </c>
      <c r="H24" s="354"/>
      <c r="I24" s="353" t="s">
        <v>1904</v>
      </c>
      <c r="J24" s="354"/>
      <c r="K24" s="355" t="s">
        <v>25</v>
      </c>
      <c r="L24" s="352"/>
      <c r="M24" s="27" t="s">
        <v>2139</v>
      </c>
      <c r="N24" s="24"/>
      <c r="O24" s="81">
        <v>9.6199999999999992</v>
      </c>
      <c r="P24" s="109">
        <v>17</v>
      </c>
    </row>
    <row r="25" spans="2:16" ht="15" customHeight="1" x14ac:dyDescent="0.25">
      <c r="B25" s="375">
        <v>7</v>
      </c>
      <c r="C25" s="376"/>
      <c r="D25" s="351" t="s">
        <v>1903</v>
      </c>
      <c r="E25" s="352"/>
      <c r="F25" s="190" t="s">
        <v>2149</v>
      </c>
      <c r="G25" s="355">
        <v>4100094750</v>
      </c>
      <c r="H25" s="354"/>
      <c r="I25" s="353" t="s">
        <v>1904</v>
      </c>
      <c r="J25" s="354"/>
      <c r="K25" s="355" t="s">
        <v>25</v>
      </c>
      <c r="L25" s="352"/>
      <c r="M25" s="27" t="s">
        <v>2139</v>
      </c>
      <c r="N25" s="24"/>
      <c r="O25" s="81">
        <v>10</v>
      </c>
      <c r="P25" s="109">
        <v>18</v>
      </c>
    </row>
    <row r="26" spans="2:16" ht="15" x14ac:dyDescent="0.25">
      <c r="B26" s="365"/>
      <c r="C26" s="366"/>
      <c r="D26" s="367"/>
      <c r="E26" s="368"/>
      <c r="F26" s="122"/>
      <c r="G26" s="369"/>
      <c r="H26" s="370"/>
      <c r="I26" s="391"/>
      <c r="J26" s="370"/>
      <c r="K26" s="369"/>
      <c r="L26" s="368"/>
      <c r="M26" s="7"/>
      <c r="N26" s="11"/>
      <c r="O26" s="84"/>
      <c r="P26" s="60"/>
    </row>
    <row r="27" spans="2:16" ht="15" x14ac:dyDescent="0.25">
      <c r="B27" s="20"/>
      <c r="C27" s="45"/>
      <c r="D27" s="168"/>
      <c r="E27" s="41"/>
      <c r="F27" s="41"/>
      <c r="G27" s="41"/>
      <c r="H27" s="41"/>
      <c r="I27" s="41"/>
      <c r="K27" s="20"/>
      <c r="L27" s="45"/>
      <c r="M27" s="1"/>
      <c r="N27" s="1"/>
      <c r="O27" s="169">
        <f>SUM(O18:O25)</f>
        <v>63.62</v>
      </c>
    </row>
    <row r="28" spans="2:16" ht="15.75" x14ac:dyDescent="0.25"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107</v>
      </c>
    </row>
    <row r="29" spans="2:16" ht="15" x14ac:dyDescent="0.25"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2:16" ht="15" customHeight="1" x14ac:dyDescent="0.25">
      <c r="B30" s="1"/>
      <c r="C30" s="1"/>
      <c r="D30" s="1" t="s">
        <v>49</v>
      </c>
      <c r="E30" s="23"/>
      <c r="F30" s="1" t="s">
        <v>2150</v>
      </c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 t="s">
        <v>2151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 t="s">
        <v>1137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2105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1466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53"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D19:E19"/>
    <mergeCell ref="G19:H19"/>
    <mergeCell ref="I19:J19"/>
    <mergeCell ref="K19:L19"/>
    <mergeCell ref="D20:E20"/>
    <mergeCell ref="G20:H20"/>
    <mergeCell ref="I20:J20"/>
    <mergeCell ref="K20:L20"/>
    <mergeCell ref="K21:L21"/>
    <mergeCell ref="D22:E22"/>
    <mergeCell ref="G22:H22"/>
    <mergeCell ref="I22:J22"/>
    <mergeCell ref="K22:L22"/>
    <mergeCell ref="D21:E21"/>
    <mergeCell ref="G21:H21"/>
    <mergeCell ref="I21:J21"/>
    <mergeCell ref="K23:L23"/>
    <mergeCell ref="B24:C24"/>
    <mergeCell ref="D24:E24"/>
    <mergeCell ref="G24:H24"/>
    <mergeCell ref="I24:J24"/>
    <mergeCell ref="K24:L24"/>
    <mergeCell ref="D23:E23"/>
    <mergeCell ref="G23:H23"/>
    <mergeCell ref="I23:J23"/>
    <mergeCell ref="K26:L26"/>
    <mergeCell ref="B28:M28"/>
    <mergeCell ref="B25:C25"/>
    <mergeCell ref="D25:E25"/>
    <mergeCell ref="G25:H25"/>
    <mergeCell ref="I25:J25"/>
    <mergeCell ref="K25:L25"/>
    <mergeCell ref="D26:E26"/>
    <mergeCell ref="G26:H26"/>
    <mergeCell ref="I26:J26"/>
    <mergeCell ref="B20:C20"/>
    <mergeCell ref="B21:C21"/>
    <mergeCell ref="B22:C22"/>
    <mergeCell ref="B23:C23"/>
    <mergeCell ref="B26:C26"/>
  </mergeCells>
  <hyperlinks>
    <hyperlink ref="N4" r:id="rId1" xr:uid="{00000000-0004-0000-A6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 codeName="Hoja112"/>
  <dimension ref="A1:P329"/>
  <sheetViews>
    <sheetView workbookViewId="0">
      <selection activeCell="D39" sqref="D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2142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230083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 t="s">
        <v>22</v>
      </c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>
        <f>SUM(O18:O29)+10</f>
        <v>88.06</v>
      </c>
      <c r="P17" s="60"/>
    </row>
    <row r="18" spans="1:16" ht="15" x14ac:dyDescent="0.25">
      <c r="A18" s="1"/>
      <c r="B18" s="378">
        <v>1</v>
      </c>
      <c r="C18" s="379"/>
      <c r="D18" s="367" t="s">
        <v>1461</v>
      </c>
      <c r="E18" s="368"/>
      <c r="F18" s="124" t="s">
        <v>2145</v>
      </c>
      <c r="G18" s="369">
        <v>4100094758</v>
      </c>
      <c r="H18" s="370"/>
      <c r="I18" s="391" t="s">
        <v>1462</v>
      </c>
      <c r="J18" s="370"/>
      <c r="K18" s="369" t="s">
        <v>1009</v>
      </c>
      <c r="L18" s="368"/>
      <c r="M18" s="7" t="s">
        <v>757</v>
      </c>
      <c r="N18" s="11"/>
      <c r="O18" s="82">
        <v>9.3000000000000007</v>
      </c>
      <c r="P18" s="60">
        <v>10</v>
      </c>
    </row>
    <row r="19" spans="1:16" ht="15" x14ac:dyDescent="0.25">
      <c r="A19" s="1"/>
      <c r="B19" s="365"/>
      <c r="C19" s="366"/>
      <c r="D19" s="367" t="s">
        <v>1461</v>
      </c>
      <c r="E19" s="368"/>
      <c r="F19" s="124" t="s">
        <v>2145</v>
      </c>
      <c r="G19" s="369">
        <v>4100094757</v>
      </c>
      <c r="H19" s="370"/>
      <c r="I19" s="391" t="s">
        <v>1462</v>
      </c>
      <c r="J19" s="370"/>
      <c r="K19" s="369" t="s">
        <v>1009</v>
      </c>
      <c r="L19" s="368"/>
      <c r="M19" s="7" t="s">
        <v>757</v>
      </c>
      <c r="N19" s="11"/>
      <c r="O19" s="84"/>
      <c r="P19" s="60">
        <v>2</v>
      </c>
    </row>
    <row r="20" spans="1:16" ht="15" x14ac:dyDescent="0.25">
      <c r="A20" s="1"/>
      <c r="B20" s="375">
        <v>2</v>
      </c>
      <c r="C20" s="376"/>
      <c r="D20" s="367" t="s">
        <v>1461</v>
      </c>
      <c r="E20" s="368"/>
      <c r="F20" s="124" t="s">
        <v>2145</v>
      </c>
      <c r="G20" s="369">
        <v>4100094757</v>
      </c>
      <c r="H20" s="370"/>
      <c r="I20" s="391" t="s">
        <v>1462</v>
      </c>
      <c r="J20" s="370"/>
      <c r="K20" s="369" t="s">
        <v>1009</v>
      </c>
      <c r="L20" s="368"/>
      <c r="M20" s="7" t="s">
        <v>757</v>
      </c>
      <c r="N20" s="11"/>
      <c r="O20" s="81">
        <v>10.039999999999999</v>
      </c>
      <c r="P20" s="60">
        <v>13</v>
      </c>
    </row>
    <row r="21" spans="1:16" ht="15" x14ac:dyDescent="0.25">
      <c r="A21" s="1"/>
      <c r="B21" s="378">
        <v>3</v>
      </c>
      <c r="C21" s="379"/>
      <c r="D21" s="367" t="s">
        <v>1903</v>
      </c>
      <c r="E21" s="368"/>
      <c r="F21" s="124" t="s">
        <v>2145</v>
      </c>
      <c r="G21" s="369">
        <v>4100094759</v>
      </c>
      <c r="H21" s="370"/>
      <c r="I21" s="391" t="s">
        <v>1904</v>
      </c>
      <c r="J21" s="370"/>
      <c r="K21" s="369" t="s">
        <v>1009</v>
      </c>
      <c r="L21" s="368"/>
      <c r="M21" s="7" t="s">
        <v>757</v>
      </c>
      <c r="N21" s="11"/>
      <c r="O21" s="82">
        <v>8.64</v>
      </c>
      <c r="P21" s="60">
        <v>15</v>
      </c>
    </row>
    <row r="22" spans="1:16" ht="15" x14ac:dyDescent="0.25">
      <c r="A22" s="1"/>
      <c r="B22" s="378">
        <v>4</v>
      </c>
      <c r="C22" s="379"/>
      <c r="D22" s="367" t="s">
        <v>1903</v>
      </c>
      <c r="E22" s="368"/>
      <c r="F22" s="124" t="s">
        <v>2145</v>
      </c>
      <c r="G22" s="369">
        <v>4100094759</v>
      </c>
      <c r="H22" s="370"/>
      <c r="I22" s="391" t="s">
        <v>1904</v>
      </c>
      <c r="J22" s="370"/>
      <c r="K22" s="369" t="s">
        <v>1009</v>
      </c>
      <c r="L22" s="368"/>
      <c r="M22" s="7" t="s">
        <v>761</v>
      </c>
      <c r="N22" s="11"/>
      <c r="O22" s="82">
        <v>9.74</v>
      </c>
      <c r="P22" s="60">
        <v>10</v>
      </c>
    </row>
    <row r="23" spans="1:16" ht="15" x14ac:dyDescent="0.25">
      <c r="A23" s="1"/>
      <c r="B23" s="416"/>
      <c r="C23" s="417"/>
      <c r="D23" s="367" t="s">
        <v>1903</v>
      </c>
      <c r="E23" s="368"/>
      <c r="F23" s="124" t="s">
        <v>2145</v>
      </c>
      <c r="G23" s="369">
        <v>4100094759</v>
      </c>
      <c r="H23" s="370"/>
      <c r="I23" s="391" t="s">
        <v>1904</v>
      </c>
      <c r="J23" s="370"/>
      <c r="K23" s="369" t="s">
        <v>1009</v>
      </c>
      <c r="L23" s="368"/>
      <c r="M23" s="7" t="s">
        <v>2139</v>
      </c>
      <c r="N23" s="11"/>
      <c r="O23" s="83"/>
      <c r="P23" s="60">
        <v>6</v>
      </c>
    </row>
    <row r="24" spans="1:16" ht="15" x14ac:dyDescent="0.25">
      <c r="A24" s="1"/>
      <c r="B24" s="378">
        <v>5</v>
      </c>
      <c r="C24" s="379"/>
      <c r="D24" s="367" t="s">
        <v>747</v>
      </c>
      <c r="E24" s="368"/>
      <c r="F24" s="124" t="s">
        <v>2146</v>
      </c>
      <c r="G24" s="369">
        <v>4100094756</v>
      </c>
      <c r="H24" s="370"/>
      <c r="I24" s="391" t="s">
        <v>1457</v>
      </c>
      <c r="J24" s="370"/>
      <c r="K24" s="369" t="s">
        <v>81</v>
      </c>
      <c r="L24" s="368"/>
      <c r="M24" s="7" t="s">
        <v>757</v>
      </c>
      <c r="N24" s="11"/>
      <c r="O24" s="82">
        <v>11.74</v>
      </c>
      <c r="P24" s="60">
        <v>5</v>
      </c>
    </row>
    <row r="25" spans="1:16" ht="15" x14ac:dyDescent="0.25">
      <c r="A25" s="1"/>
      <c r="B25" s="76"/>
      <c r="C25" s="69"/>
      <c r="D25" s="367" t="s">
        <v>747</v>
      </c>
      <c r="E25" s="368"/>
      <c r="F25" s="124" t="s">
        <v>2146</v>
      </c>
      <c r="G25" s="369">
        <v>4100094768</v>
      </c>
      <c r="H25" s="370"/>
      <c r="I25" s="391" t="s">
        <v>1457</v>
      </c>
      <c r="J25" s="370"/>
      <c r="K25" s="369" t="s">
        <v>84</v>
      </c>
      <c r="L25" s="368"/>
      <c r="M25" s="7" t="s">
        <v>757</v>
      </c>
      <c r="N25" s="11"/>
      <c r="O25" s="84"/>
      <c r="P25" s="60">
        <v>12</v>
      </c>
    </row>
    <row r="26" spans="1:16" ht="15" x14ac:dyDescent="0.25">
      <c r="A26" s="1"/>
      <c r="B26" s="378">
        <v>6</v>
      </c>
      <c r="C26" s="379"/>
      <c r="D26" s="367" t="s">
        <v>747</v>
      </c>
      <c r="E26" s="368"/>
      <c r="F26" s="124" t="s">
        <v>2145</v>
      </c>
      <c r="G26" s="369">
        <v>4100094762</v>
      </c>
      <c r="H26" s="370"/>
      <c r="I26" s="391" t="s">
        <v>1937</v>
      </c>
      <c r="J26" s="370"/>
      <c r="K26" s="369" t="s">
        <v>1009</v>
      </c>
      <c r="L26" s="368"/>
      <c r="M26" s="7" t="s">
        <v>846</v>
      </c>
      <c r="N26" s="11"/>
      <c r="O26" s="82">
        <v>9.94</v>
      </c>
      <c r="P26" s="60">
        <v>17</v>
      </c>
    </row>
    <row r="27" spans="1:16" ht="15" x14ac:dyDescent="0.25">
      <c r="A27" s="1"/>
      <c r="B27" s="378">
        <v>7</v>
      </c>
      <c r="C27" s="379"/>
      <c r="D27" s="367" t="s">
        <v>747</v>
      </c>
      <c r="E27" s="368"/>
      <c r="F27" s="124" t="s">
        <v>2145</v>
      </c>
      <c r="G27" s="369">
        <v>4100094762</v>
      </c>
      <c r="H27" s="370"/>
      <c r="I27" s="391" t="s">
        <v>1937</v>
      </c>
      <c r="J27" s="370"/>
      <c r="K27" s="369" t="s">
        <v>1009</v>
      </c>
      <c r="L27" s="368"/>
      <c r="M27" s="7" t="s">
        <v>846</v>
      </c>
      <c r="N27" s="11"/>
      <c r="O27" s="82">
        <v>8.6</v>
      </c>
      <c r="P27" s="60">
        <v>10</v>
      </c>
    </row>
    <row r="28" spans="1:16" ht="15" x14ac:dyDescent="0.25">
      <c r="A28" s="1"/>
      <c r="B28" s="76"/>
      <c r="C28" s="69"/>
      <c r="D28" s="367" t="s">
        <v>1903</v>
      </c>
      <c r="E28" s="368"/>
      <c r="F28" s="124" t="s">
        <v>2145</v>
      </c>
      <c r="G28" s="369">
        <v>4100094759</v>
      </c>
      <c r="H28" s="370"/>
      <c r="I28" s="391" t="s">
        <v>1904</v>
      </c>
      <c r="J28" s="370"/>
      <c r="K28" s="369" t="s">
        <v>1009</v>
      </c>
      <c r="L28" s="368"/>
      <c r="M28" s="7" t="s">
        <v>2139</v>
      </c>
      <c r="N28" s="11"/>
      <c r="O28" s="84"/>
      <c r="P28" s="60">
        <v>4</v>
      </c>
    </row>
    <row r="29" spans="1:16" ht="15" x14ac:dyDescent="0.25">
      <c r="A29" s="1"/>
      <c r="B29" s="375">
        <v>8</v>
      </c>
      <c r="C29" s="376"/>
      <c r="D29" s="367" t="s">
        <v>1903</v>
      </c>
      <c r="E29" s="368"/>
      <c r="F29" s="124" t="s">
        <v>2145</v>
      </c>
      <c r="G29" s="369">
        <v>4100094759</v>
      </c>
      <c r="H29" s="370"/>
      <c r="I29" s="391" t="s">
        <v>1904</v>
      </c>
      <c r="J29" s="370"/>
      <c r="K29" s="369" t="s">
        <v>1009</v>
      </c>
      <c r="L29" s="368"/>
      <c r="M29" s="7" t="s">
        <v>2139</v>
      </c>
      <c r="N29" s="11"/>
      <c r="O29" s="81">
        <v>10.06</v>
      </c>
      <c r="P29" s="60">
        <v>18</v>
      </c>
    </row>
    <row r="30" spans="1:16" ht="15" x14ac:dyDescent="0.25">
      <c r="A30" s="1"/>
      <c r="B30" s="76"/>
      <c r="C30" s="65"/>
      <c r="D30" s="50"/>
      <c r="E30" s="61"/>
      <c r="F30" s="61"/>
      <c r="G30" s="50"/>
      <c r="H30" s="62"/>
      <c r="I30" s="63"/>
      <c r="J30" s="62"/>
      <c r="K30" s="50"/>
      <c r="L30" s="61"/>
      <c r="M30" s="8"/>
      <c r="N30" s="8"/>
      <c r="O30" s="162"/>
      <c r="P30" s="60"/>
    </row>
    <row r="31" spans="1:16" ht="15" x14ac:dyDescent="0.25">
      <c r="A31" s="1"/>
      <c r="B31" s="76"/>
      <c r="C31" s="65"/>
      <c r="D31" s="392"/>
      <c r="E31" s="393"/>
      <c r="F31" s="393"/>
      <c r="G31" s="393"/>
      <c r="H31" s="393"/>
      <c r="I31" s="393"/>
      <c r="J31" s="62"/>
      <c r="K31" s="50"/>
      <c r="L31" s="61"/>
      <c r="M31" s="8"/>
      <c r="N31" s="8"/>
      <c r="O31" s="139">
        <f>SUM(O18:O29)</f>
        <v>78.06</v>
      </c>
      <c r="P31" s="60"/>
    </row>
    <row r="32" spans="1:16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357"/>
      <c r="N32" s="79"/>
      <c r="O32" s="75"/>
      <c r="P32" s="73">
        <f>SUM(P18:P30)</f>
        <v>122</v>
      </c>
    </row>
    <row r="33" spans="1:15" ht="15" x14ac:dyDescent="0.25">
      <c r="A33" s="1"/>
      <c r="B33" s="20"/>
      <c r="C33" s="45"/>
      <c r="D33" s="20"/>
      <c r="E33" s="45"/>
      <c r="F33" s="45"/>
      <c r="G33" s="20"/>
      <c r="I33" s="3"/>
      <c r="K33" s="20"/>
      <c r="L33" s="45"/>
      <c r="M33" s="1"/>
      <c r="N33" s="1"/>
      <c r="O33" s="86"/>
    </row>
    <row r="34" spans="1:15" ht="3.75" customHeight="1" x14ac:dyDescent="0.25">
      <c r="A34" s="1"/>
      <c r="B34" s="1"/>
      <c r="C34" s="1"/>
      <c r="D34" s="17"/>
      <c r="E34" s="20"/>
      <c r="F34" s="20"/>
      <c r="G34" s="20"/>
      <c r="H34" s="3"/>
      <c r="I34" s="3"/>
      <c r="J34" s="1"/>
      <c r="K34" s="1"/>
      <c r="L34" s="1"/>
      <c r="M34" s="1"/>
      <c r="N34" s="1"/>
      <c r="O34" s="1"/>
    </row>
    <row r="35" spans="1:15" ht="15" customHeight="1" x14ac:dyDescent="0.25">
      <c r="A35" s="1"/>
      <c r="B35" s="1"/>
      <c r="C35" s="1"/>
      <c r="D35" s="1" t="s">
        <v>49</v>
      </c>
      <c r="E35" s="23"/>
      <c r="F35" s="1" t="s">
        <v>2147</v>
      </c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2148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 t="s">
        <v>1633</v>
      </c>
      <c r="E37" s="3"/>
      <c r="F37" s="3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 t="s">
        <v>1822</v>
      </c>
      <c r="E38" s="23"/>
      <c r="F38" s="23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 t="s">
        <v>1466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70">
    <mergeCell ref="D31:I31"/>
    <mergeCell ref="B32:M32"/>
    <mergeCell ref="B22:C22"/>
    <mergeCell ref="B26:C26"/>
    <mergeCell ref="B27:C27"/>
    <mergeCell ref="B29:C29"/>
    <mergeCell ref="D29:E29"/>
    <mergeCell ref="G29:H29"/>
    <mergeCell ref="I29:J29"/>
    <mergeCell ref="K29:L29"/>
    <mergeCell ref="D27:E27"/>
    <mergeCell ref="G27:H27"/>
    <mergeCell ref="I27:J27"/>
    <mergeCell ref="K27:L27"/>
    <mergeCell ref="D28:E28"/>
    <mergeCell ref="G28:H28"/>
    <mergeCell ref="I28:J28"/>
    <mergeCell ref="K28:L28"/>
    <mergeCell ref="D25:E25"/>
    <mergeCell ref="G25:H25"/>
    <mergeCell ref="I25:J25"/>
    <mergeCell ref="K25:L25"/>
    <mergeCell ref="D26:E26"/>
    <mergeCell ref="G26:H26"/>
    <mergeCell ref="I26:J26"/>
    <mergeCell ref="K26:L26"/>
    <mergeCell ref="B24:C24"/>
    <mergeCell ref="D24:E24"/>
    <mergeCell ref="G24:H24"/>
    <mergeCell ref="I24:J24"/>
    <mergeCell ref="K24:L24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A7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 codeName="Hoja113"/>
  <dimension ref="A1:P321"/>
  <sheetViews>
    <sheetView workbookViewId="0">
      <selection activeCell="F20" sqref="F2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3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2142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230082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50"/>
      <c r="E17" s="61"/>
      <c r="F17" s="45"/>
      <c r="G17" s="20"/>
      <c r="I17" s="3"/>
      <c r="K17" s="20"/>
      <c r="L17" s="45"/>
      <c r="M17" s="1"/>
      <c r="N17" s="1"/>
      <c r="O17" s="163"/>
      <c r="P17" s="108"/>
    </row>
    <row r="18" spans="1:16" ht="15" x14ac:dyDescent="0.25">
      <c r="A18" s="1"/>
      <c r="B18" s="378">
        <v>1</v>
      </c>
      <c r="C18" s="379"/>
      <c r="D18" s="351" t="s">
        <v>747</v>
      </c>
      <c r="E18" s="352"/>
      <c r="F18" s="190" t="s">
        <v>2144</v>
      </c>
      <c r="G18" s="369">
        <v>4100094744</v>
      </c>
      <c r="H18" s="370"/>
      <c r="I18" s="391" t="s">
        <v>1937</v>
      </c>
      <c r="J18" s="370"/>
      <c r="K18" s="369" t="s">
        <v>73</v>
      </c>
      <c r="L18" s="368"/>
      <c r="M18" s="7" t="s">
        <v>757</v>
      </c>
      <c r="N18" s="11"/>
      <c r="O18" s="82">
        <v>4.82</v>
      </c>
      <c r="P18" s="60">
        <v>6</v>
      </c>
    </row>
    <row r="19" spans="1:16" ht="15" x14ac:dyDescent="0.25">
      <c r="A19" s="1"/>
      <c r="B19" s="365"/>
      <c r="C19" s="366"/>
      <c r="D19" s="351" t="s">
        <v>747</v>
      </c>
      <c r="E19" s="352"/>
      <c r="F19" s="190" t="s">
        <v>2144</v>
      </c>
      <c r="G19" s="369">
        <v>4100094744</v>
      </c>
      <c r="H19" s="370"/>
      <c r="I19" s="391" t="s">
        <v>1937</v>
      </c>
      <c r="J19" s="370"/>
      <c r="K19" s="369" t="s">
        <v>73</v>
      </c>
      <c r="L19" s="368"/>
      <c r="M19" s="7" t="s">
        <v>2137</v>
      </c>
      <c r="N19" s="11"/>
      <c r="O19" s="84"/>
      <c r="P19" s="60">
        <v>1</v>
      </c>
    </row>
    <row r="20" spans="1:16" ht="15" x14ac:dyDescent="0.25">
      <c r="A20" s="1"/>
      <c r="B20" s="40"/>
      <c r="C20" s="36"/>
      <c r="D20" s="160"/>
      <c r="E20" s="122"/>
      <c r="F20" s="189"/>
      <c r="G20" s="124"/>
      <c r="H20" s="57"/>
      <c r="I20" s="125"/>
      <c r="J20" s="57"/>
      <c r="K20" s="124"/>
      <c r="L20" s="122"/>
      <c r="M20" s="7"/>
      <c r="N20" s="11"/>
      <c r="O20" s="83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SUM(O18:O20)</f>
        <v>4.82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7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23"/>
      <c r="F25" s="1" t="s">
        <v>2143</v>
      </c>
      <c r="G25" s="397"/>
      <c r="H25" s="396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1636</v>
      </c>
      <c r="E26" s="3"/>
      <c r="F26" s="20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2138</v>
      </c>
      <c r="E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F62" s="1"/>
    </row>
    <row r="63" spans="1:15" ht="15" x14ac:dyDescent="0.25">
      <c r="F63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20">
    <mergeCell ref="F10:N10"/>
    <mergeCell ref="N14:O14"/>
    <mergeCell ref="B16:C16"/>
    <mergeCell ref="D16:E16"/>
    <mergeCell ref="G16:H16"/>
    <mergeCell ref="I16:J16"/>
    <mergeCell ref="K16:L16"/>
    <mergeCell ref="D21:I21"/>
    <mergeCell ref="B22:M22"/>
    <mergeCell ref="G25:H25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 codeName="Hoja114"/>
  <dimension ref="B1:P320"/>
  <sheetViews>
    <sheetView workbookViewId="0">
      <selection activeCell="I31" sqref="I3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1406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2132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230069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5">
        <v>1</v>
      </c>
      <c r="C18" s="376"/>
      <c r="D18" s="351" t="s">
        <v>2133</v>
      </c>
      <c r="E18" s="352"/>
      <c r="F18" s="190" t="s">
        <v>2134</v>
      </c>
      <c r="G18" s="355">
        <v>4100092584</v>
      </c>
      <c r="H18" s="354"/>
      <c r="I18" s="353" t="s">
        <v>1904</v>
      </c>
      <c r="J18" s="354"/>
      <c r="K18" s="355" t="s">
        <v>53</v>
      </c>
      <c r="L18" s="352"/>
      <c r="M18" s="27" t="s">
        <v>2135</v>
      </c>
      <c r="N18" s="24"/>
      <c r="O18" s="81">
        <v>9.76</v>
      </c>
      <c r="P18" s="109">
        <v>18</v>
      </c>
    </row>
    <row r="19" spans="2:16" ht="15" customHeight="1" x14ac:dyDescent="0.25">
      <c r="B19" s="375">
        <v>2</v>
      </c>
      <c r="C19" s="376"/>
      <c r="D19" s="351" t="s">
        <v>2133</v>
      </c>
      <c r="E19" s="352"/>
      <c r="F19" s="190" t="s">
        <v>2134</v>
      </c>
      <c r="G19" s="355">
        <v>4100092584</v>
      </c>
      <c r="H19" s="354"/>
      <c r="I19" s="353" t="s">
        <v>1904</v>
      </c>
      <c r="J19" s="354"/>
      <c r="K19" s="355" t="s">
        <v>53</v>
      </c>
      <c r="L19" s="352"/>
      <c r="M19" s="27" t="s">
        <v>2135</v>
      </c>
      <c r="N19" s="24"/>
      <c r="O19" s="81">
        <v>9.2799999999999994</v>
      </c>
      <c r="P19" s="109">
        <v>17</v>
      </c>
    </row>
    <row r="20" spans="2:16" ht="15" customHeight="1" x14ac:dyDescent="0.25">
      <c r="B20" s="375">
        <v>3</v>
      </c>
      <c r="C20" s="376"/>
      <c r="D20" s="351" t="s">
        <v>2133</v>
      </c>
      <c r="E20" s="352"/>
      <c r="F20" s="190" t="s">
        <v>2134</v>
      </c>
      <c r="G20" s="355">
        <v>4100092584</v>
      </c>
      <c r="H20" s="354"/>
      <c r="I20" s="353" t="s">
        <v>1904</v>
      </c>
      <c r="J20" s="354"/>
      <c r="K20" s="355" t="s">
        <v>53</v>
      </c>
      <c r="L20" s="352"/>
      <c r="M20" s="27" t="s">
        <v>2135</v>
      </c>
      <c r="N20" s="24"/>
      <c r="O20" s="81">
        <v>9.2799999999999994</v>
      </c>
      <c r="P20" s="109">
        <v>17</v>
      </c>
    </row>
    <row r="21" spans="2:16" ht="15" customHeight="1" x14ac:dyDescent="0.25">
      <c r="B21" s="76"/>
      <c r="C21" s="69"/>
      <c r="D21" s="351"/>
      <c r="E21" s="352"/>
      <c r="F21" s="190"/>
      <c r="G21" s="355"/>
      <c r="H21" s="354"/>
      <c r="I21" s="353"/>
      <c r="J21" s="354"/>
      <c r="K21" s="355"/>
      <c r="L21" s="352"/>
      <c r="M21" s="27"/>
      <c r="N21" s="24"/>
      <c r="O21" s="84"/>
      <c r="P21" s="109"/>
    </row>
    <row r="22" spans="2:16" ht="15" customHeight="1" x14ac:dyDescent="0.25">
      <c r="B22" s="375"/>
      <c r="C22" s="376"/>
      <c r="D22" s="351"/>
      <c r="E22" s="352"/>
      <c r="F22" s="190"/>
      <c r="G22" s="355"/>
      <c r="H22" s="354"/>
      <c r="I22" s="353"/>
      <c r="J22" s="354"/>
      <c r="K22" s="355"/>
      <c r="L22" s="352"/>
      <c r="M22" s="27"/>
      <c r="N22" s="24"/>
      <c r="O22" s="81"/>
      <c r="P22" s="109"/>
    </row>
    <row r="23" spans="2:16" ht="15" x14ac:dyDescent="0.25">
      <c r="B23" s="20"/>
      <c r="C23" s="45"/>
      <c r="D23" s="168"/>
      <c r="E23" s="41"/>
      <c r="F23" s="41"/>
      <c r="G23" s="41"/>
      <c r="H23" s="41"/>
      <c r="I23" s="41"/>
      <c r="K23" s="20"/>
      <c r="L23" s="45"/>
      <c r="M23" s="1"/>
      <c r="N23" s="1"/>
      <c r="O23" s="169">
        <f>SUM(O18:O21)</f>
        <v>28.32</v>
      </c>
    </row>
    <row r="24" spans="2:16" ht="15.75" x14ac:dyDescent="0.25"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52</v>
      </c>
    </row>
    <row r="25" spans="2:16" ht="7.5" customHeight="1" x14ac:dyDescent="0.25"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2:16" ht="15" customHeight="1" x14ac:dyDescent="0.25">
      <c r="B26" s="1"/>
      <c r="C26" s="1"/>
      <c r="D26" s="1" t="s">
        <v>49</v>
      </c>
      <c r="E26" s="1" t="s">
        <v>2136</v>
      </c>
      <c r="I26" s="1"/>
      <c r="J26" s="1"/>
      <c r="K26" s="1"/>
      <c r="L26" s="1"/>
      <c r="M26" s="1"/>
      <c r="N26" s="1"/>
      <c r="O26" s="1"/>
    </row>
    <row r="27" spans="2:16" ht="15" x14ac:dyDescent="0.25">
      <c r="B27" s="1"/>
      <c r="C27" s="1"/>
      <c r="D27" s="1" t="s">
        <v>1213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2:16" ht="15" x14ac:dyDescent="0.25">
      <c r="B28" s="1"/>
      <c r="C28" s="1"/>
      <c r="D28" s="1" t="s">
        <v>1356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2:16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2:16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33">
    <mergeCell ref="B24:M24"/>
    <mergeCell ref="B19:C19"/>
    <mergeCell ref="B20:C20"/>
    <mergeCell ref="B22:C22"/>
    <mergeCell ref="D22:E22"/>
    <mergeCell ref="G22:H22"/>
    <mergeCell ref="I22:J22"/>
    <mergeCell ref="K22:L22"/>
    <mergeCell ref="D20:E20"/>
    <mergeCell ref="G20:H20"/>
    <mergeCell ref="I20:J20"/>
    <mergeCell ref="K20:L20"/>
    <mergeCell ref="D21:E21"/>
    <mergeCell ref="G21:H21"/>
    <mergeCell ref="I21:J21"/>
    <mergeCell ref="K21:L21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A9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 codeName="Hoja115"/>
  <dimension ref="B1:P367"/>
  <sheetViews>
    <sheetView workbookViewId="0">
      <selection activeCell="G56" sqref="G56:H5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2.8554687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9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230060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SUM(O18:O57)+12.1</f>
        <v>129.58000000000001</v>
      </c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2123</v>
      </c>
      <c r="G18" s="355">
        <v>4100092561</v>
      </c>
      <c r="H18" s="354"/>
      <c r="I18" s="353" t="s">
        <v>1468</v>
      </c>
      <c r="J18" s="354"/>
      <c r="K18" s="355" t="s">
        <v>25</v>
      </c>
      <c r="L18" s="352"/>
      <c r="M18" s="27" t="s">
        <v>382</v>
      </c>
      <c r="N18" s="24">
        <v>85</v>
      </c>
      <c r="O18" s="82">
        <v>13.94</v>
      </c>
      <c r="P18" s="109">
        <v>5</v>
      </c>
    </row>
    <row r="19" spans="2:16" ht="15" customHeight="1" x14ac:dyDescent="0.25">
      <c r="B19" s="40"/>
      <c r="C19" s="36"/>
      <c r="D19" s="351" t="s">
        <v>480</v>
      </c>
      <c r="E19" s="352"/>
      <c r="F19" s="190" t="s">
        <v>2123</v>
      </c>
      <c r="G19" s="355">
        <v>4100092561</v>
      </c>
      <c r="H19" s="354"/>
      <c r="I19" s="353" t="s">
        <v>1468</v>
      </c>
      <c r="J19" s="354"/>
      <c r="K19" s="355" t="s">
        <v>25</v>
      </c>
      <c r="L19" s="352"/>
      <c r="M19" s="27" t="s">
        <v>382</v>
      </c>
      <c r="N19" s="24">
        <v>90</v>
      </c>
      <c r="O19" s="83"/>
      <c r="P19" s="109">
        <v>8</v>
      </c>
    </row>
    <row r="20" spans="2:16" ht="15" customHeight="1" x14ac:dyDescent="0.25">
      <c r="B20" s="40"/>
      <c r="C20" s="36"/>
      <c r="D20" s="351" t="s">
        <v>480</v>
      </c>
      <c r="E20" s="352"/>
      <c r="F20" s="190" t="s">
        <v>2123</v>
      </c>
      <c r="G20" s="355">
        <v>4100092561</v>
      </c>
      <c r="H20" s="354"/>
      <c r="I20" s="353" t="s">
        <v>1468</v>
      </c>
      <c r="J20" s="354"/>
      <c r="K20" s="355" t="s">
        <v>25</v>
      </c>
      <c r="L20" s="352"/>
      <c r="M20" s="27" t="s">
        <v>382</v>
      </c>
      <c r="N20" s="24">
        <v>95</v>
      </c>
      <c r="O20" s="83"/>
      <c r="P20" s="109">
        <v>8</v>
      </c>
    </row>
    <row r="21" spans="2:16" ht="15" customHeight="1" x14ac:dyDescent="0.25">
      <c r="B21" s="40"/>
      <c r="C21" s="36"/>
      <c r="D21" s="351" t="s">
        <v>480</v>
      </c>
      <c r="E21" s="352"/>
      <c r="F21" s="190" t="s">
        <v>2123</v>
      </c>
      <c r="G21" s="355">
        <v>4100092561</v>
      </c>
      <c r="H21" s="354"/>
      <c r="I21" s="353" t="s">
        <v>1468</v>
      </c>
      <c r="J21" s="354"/>
      <c r="K21" s="355" t="s">
        <v>25</v>
      </c>
      <c r="L21" s="352"/>
      <c r="M21" s="27" t="s">
        <v>382</v>
      </c>
      <c r="N21" s="24">
        <v>100</v>
      </c>
      <c r="O21" s="83"/>
      <c r="P21" s="109">
        <v>7</v>
      </c>
    </row>
    <row r="22" spans="2:16" ht="15" customHeight="1" x14ac:dyDescent="0.25">
      <c r="B22" s="40"/>
      <c r="C22" s="36"/>
      <c r="D22" s="351" t="s">
        <v>480</v>
      </c>
      <c r="E22" s="352"/>
      <c r="F22" s="190" t="s">
        <v>2123</v>
      </c>
      <c r="G22" s="355">
        <v>4100092561</v>
      </c>
      <c r="H22" s="354"/>
      <c r="I22" s="353" t="s">
        <v>1468</v>
      </c>
      <c r="J22" s="354"/>
      <c r="K22" s="355" t="s">
        <v>25</v>
      </c>
      <c r="L22" s="352"/>
      <c r="M22" s="27" t="s">
        <v>622</v>
      </c>
      <c r="N22" s="24">
        <v>85</v>
      </c>
      <c r="O22" s="83"/>
      <c r="P22" s="109">
        <v>5</v>
      </c>
    </row>
    <row r="23" spans="2:16" ht="15" customHeight="1" x14ac:dyDescent="0.25">
      <c r="B23" s="40"/>
      <c r="C23" s="36"/>
      <c r="D23" s="351" t="s">
        <v>480</v>
      </c>
      <c r="E23" s="352"/>
      <c r="F23" s="190" t="s">
        <v>2123</v>
      </c>
      <c r="G23" s="355">
        <v>4100092561</v>
      </c>
      <c r="H23" s="354"/>
      <c r="I23" s="353" t="s">
        <v>1468</v>
      </c>
      <c r="J23" s="354"/>
      <c r="K23" s="355" t="s">
        <v>25</v>
      </c>
      <c r="L23" s="352"/>
      <c r="M23" s="27" t="s">
        <v>622</v>
      </c>
      <c r="N23" s="24">
        <v>90</v>
      </c>
      <c r="O23" s="83"/>
      <c r="P23" s="109">
        <v>12</v>
      </c>
    </row>
    <row r="24" spans="2:16" ht="15" customHeight="1" x14ac:dyDescent="0.25">
      <c r="B24" s="40"/>
      <c r="C24" s="36"/>
      <c r="D24" s="351" t="s">
        <v>480</v>
      </c>
      <c r="E24" s="352"/>
      <c r="F24" s="190" t="s">
        <v>2123</v>
      </c>
      <c r="G24" s="355">
        <v>4100092561</v>
      </c>
      <c r="H24" s="354"/>
      <c r="I24" s="353" t="s">
        <v>1468</v>
      </c>
      <c r="J24" s="354"/>
      <c r="K24" s="355" t="s">
        <v>25</v>
      </c>
      <c r="L24" s="352"/>
      <c r="M24" s="27" t="s">
        <v>622</v>
      </c>
      <c r="N24" s="24">
        <v>95</v>
      </c>
      <c r="O24" s="83"/>
      <c r="P24" s="109">
        <v>10</v>
      </c>
    </row>
    <row r="25" spans="2:16" ht="15" customHeight="1" x14ac:dyDescent="0.25">
      <c r="B25" s="40"/>
      <c r="C25" s="36"/>
      <c r="D25" s="351" t="s">
        <v>480</v>
      </c>
      <c r="E25" s="352"/>
      <c r="F25" s="190" t="s">
        <v>2123</v>
      </c>
      <c r="G25" s="355">
        <v>4100092561</v>
      </c>
      <c r="H25" s="354"/>
      <c r="I25" s="353" t="s">
        <v>1468</v>
      </c>
      <c r="J25" s="354"/>
      <c r="K25" s="355" t="s">
        <v>25</v>
      </c>
      <c r="L25" s="352"/>
      <c r="M25" s="27" t="s">
        <v>622</v>
      </c>
      <c r="N25" s="24">
        <v>100</v>
      </c>
      <c r="O25" s="83"/>
      <c r="P25" s="109">
        <v>6</v>
      </c>
    </row>
    <row r="26" spans="2:16" ht="15" customHeight="1" x14ac:dyDescent="0.25">
      <c r="B26" s="40"/>
      <c r="C26" s="36"/>
      <c r="D26" s="351" t="s">
        <v>480</v>
      </c>
      <c r="E26" s="352"/>
      <c r="F26" s="190" t="s">
        <v>2123</v>
      </c>
      <c r="G26" s="355">
        <v>4100092562</v>
      </c>
      <c r="H26" s="354"/>
      <c r="I26" s="353" t="s">
        <v>1468</v>
      </c>
      <c r="J26" s="354"/>
      <c r="K26" s="355" t="s">
        <v>25</v>
      </c>
      <c r="L26" s="352"/>
      <c r="M26" s="27" t="s">
        <v>382</v>
      </c>
      <c r="N26" s="24">
        <v>85</v>
      </c>
      <c r="O26" s="83"/>
      <c r="P26" s="109">
        <v>6</v>
      </c>
    </row>
    <row r="27" spans="2:16" ht="15" customHeight="1" x14ac:dyDescent="0.25">
      <c r="B27" s="40"/>
      <c r="C27" s="36"/>
      <c r="D27" s="351" t="s">
        <v>480</v>
      </c>
      <c r="E27" s="352"/>
      <c r="F27" s="190" t="s">
        <v>2123</v>
      </c>
      <c r="G27" s="355">
        <v>4100092562</v>
      </c>
      <c r="H27" s="354"/>
      <c r="I27" s="353" t="s">
        <v>1468</v>
      </c>
      <c r="J27" s="354"/>
      <c r="K27" s="355" t="s">
        <v>25</v>
      </c>
      <c r="L27" s="352"/>
      <c r="M27" s="27" t="s">
        <v>382</v>
      </c>
      <c r="N27" s="24">
        <v>90</v>
      </c>
      <c r="O27" s="83"/>
      <c r="P27" s="109">
        <v>7</v>
      </c>
    </row>
    <row r="28" spans="2:16" ht="15" customHeight="1" x14ac:dyDescent="0.25">
      <c r="B28" s="40"/>
      <c r="C28" s="36"/>
      <c r="D28" s="351" t="s">
        <v>480</v>
      </c>
      <c r="E28" s="352"/>
      <c r="F28" s="190" t="s">
        <v>2123</v>
      </c>
      <c r="G28" s="355">
        <v>4100092562</v>
      </c>
      <c r="H28" s="354"/>
      <c r="I28" s="353" t="s">
        <v>1468</v>
      </c>
      <c r="J28" s="354"/>
      <c r="K28" s="355" t="s">
        <v>25</v>
      </c>
      <c r="L28" s="352"/>
      <c r="M28" s="27" t="s">
        <v>382</v>
      </c>
      <c r="N28" s="24">
        <v>95</v>
      </c>
      <c r="O28" s="83"/>
      <c r="P28" s="109">
        <v>7</v>
      </c>
    </row>
    <row r="29" spans="2:16" ht="15" customHeight="1" x14ac:dyDescent="0.25">
      <c r="B29" s="40"/>
      <c r="C29" s="36"/>
      <c r="D29" s="351" t="s">
        <v>480</v>
      </c>
      <c r="E29" s="352"/>
      <c r="F29" s="190" t="s">
        <v>2123</v>
      </c>
      <c r="G29" s="355">
        <v>4100092562</v>
      </c>
      <c r="H29" s="354"/>
      <c r="I29" s="353" t="s">
        <v>1468</v>
      </c>
      <c r="J29" s="354"/>
      <c r="K29" s="355" t="s">
        <v>25</v>
      </c>
      <c r="L29" s="352"/>
      <c r="M29" s="27" t="s">
        <v>382</v>
      </c>
      <c r="N29" s="24">
        <v>100</v>
      </c>
      <c r="O29" s="83"/>
      <c r="P29" s="109">
        <v>5</v>
      </c>
    </row>
    <row r="30" spans="2:16" ht="15" customHeight="1" x14ac:dyDescent="0.25">
      <c r="B30" s="378">
        <v>2</v>
      </c>
      <c r="C30" s="379"/>
      <c r="D30" s="351" t="s">
        <v>480</v>
      </c>
      <c r="E30" s="352"/>
      <c r="F30" s="190" t="s">
        <v>2123</v>
      </c>
      <c r="G30" s="355">
        <v>4100092561</v>
      </c>
      <c r="H30" s="354"/>
      <c r="I30" s="353" t="s">
        <v>1468</v>
      </c>
      <c r="J30" s="354"/>
      <c r="K30" s="355" t="s">
        <v>25</v>
      </c>
      <c r="L30" s="352"/>
      <c r="M30" s="27" t="s">
        <v>387</v>
      </c>
      <c r="N30" s="24">
        <v>90</v>
      </c>
      <c r="O30" s="82">
        <v>11.42</v>
      </c>
      <c r="P30" s="109">
        <v>3</v>
      </c>
    </row>
    <row r="31" spans="2:16" ht="15" customHeight="1" x14ac:dyDescent="0.25">
      <c r="B31" s="40"/>
      <c r="C31" s="36"/>
      <c r="D31" s="351" t="s">
        <v>480</v>
      </c>
      <c r="E31" s="352"/>
      <c r="F31" s="190" t="s">
        <v>2123</v>
      </c>
      <c r="G31" s="355">
        <v>4100092561</v>
      </c>
      <c r="H31" s="354"/>
      <c r="I31" s="353" t="s">
        <v>1468</v>
      </c>
      <c r="J31" s="354"/>
      <c r="K31" s="355" t="s">
        <v>25</v>
      </c>
      <c r="L31" s="352"/>
      <c r="M31" s="27" t="s">
        <v>387</v>
      </c>
      <c r="N31" s="24">
        <v>95</v>
      </c>
      <c r="O31" s="83"/>
      <c r="P31" s="109">
        <v>3</v>
      </c>
    </row>
    <row r="32" spans="2:16" ht="15" customHeight="1" x14ac:dyDescent="0.25">
      <c r="B32" s="40"/>
      <c r="C32" s="36"/>
      <c r="D32" s="351" t="s">
        <v>480</v>
      </c>
      <c r="E32" s="352"/>
      <c r="F32" s="190" t="s">
        <v>2123</v>
      </c>
      <c r="G32" s="355">
        <v>4100092564</v>
      </c>
      <c r="H32" s="354"/>
      <c r="I32" s="353" t="s">
        <v>631</v>
      </c>
      <c r="J32" s="354"/>
      <c r="K32" s="355" t="s">
        <v>25</v>
      </c>
      <c r="L32" s="352"/>
      <c r="M32" s="27" t="s">
        <v>387</v>
      </c>
      <c r="N32" s="24">
        <v>85</v>
      </c>
      <c r="O32" s="83"/>
      <c r="P32" s="109">
        <v>9</v>
      </c>
    </row>
    <row r="33" spans="2:16" ht="15" customHeight="1" x14ac:dyDescent="0.25">
      <c r="B33" s="40"/>
      <c r="C33" s="36"/>
      <c r="D33" s="351" t="s">
        <v>480</v>
      </c>
      <c r="E33" s="352"/>
      <c r="F33" s="190" t="s">
        <v>2123</v>
      </c>
      <c r="G33" s="355">
        <v>4100092564</v>
      </c>
      <c r="H33" s="354"/>
      <c r="I33" s="353" t="s">
        <v>631</v>
      </c>
      <c r="J33" s="354"/>
      <c r="K33" s="355" t="s">
        <v>25</v>
      </c>
      <c r="L33" s="352"/>
      <c r="M33" s="27" t="s">
        <v>387</v>
      </c>
      <c r="N33" s="24">
        <v>90</v>
      </c>
      <c r="O33" s="83"/>
      <c r="P33" s="109">
        <v>12</v>
      </c>
    </row>
    <row r="34" spans="2:16" ht="15" customHeight="1" x14ac:dyDescent="0.25">
      <c r="B34" s="40"/>
      <c r="C34" s="36"/>
      <c r="D34" s="351" t="s">
        <v>480</v>
      </c>
      <c r="E34" s="352"/>
      <c r="F34" s="190" t="s">
        <v>2123</v>
      </c>
      <c r="G34" s="355">
        <v>4100092564</v>
      </c>
      <c r="H34" s="354"/>
      <c r="I34" s="353" t="s">
        <v>631</v>
      </c>
      <c r="J34" s="354"/>
      <c r="K34" s="355" t="s">
        <v>25</v>
      </c>
      <c r="L34" s="352"/>
      <c r="M34" s="27" t="s">
        <v>387</v>
      </c>
      <c r="N34" s="24">
        <v>95</v>
      </c>
      <c r="O34" s="83"/>
      <c r="P34" s="109">
        <v>15</v>
      </c>
    </row>
    <row r="35" spans="2:16" ht="15" customHeight="1" x14ac:dyDescent="0.25">
      <c r="B35" s="40"/>
      <c r="C35" s="36"/>
      <c r="D35" s="351" t="s">
        <v>480</v>
      </c>
      <c r="E35" s="352"/>
      <c r="F35" s="190" t="s">
        <v>2123</v>
      </c>
      <c r="G35" s="355">
        <v>4100092564</v>
      </c>
      <c r="H35" s="354"/>
      <c r="I35" s="353" t="s">
        <v>631</v>
      </c>
      <c r="J35" s="354"/>
      <c r="K35" s="355" t="s">
        <v>25</v>
      </c>
      <c r="L35" s="352"/>
      <c r="M35" s="27" t="s">
        <v>387</v>
      </c>
      <c r="N35" s="24">
        <v>100</v>
      </c>
      <c r="O35" s="83"/>
      <c r="P35" s="109">
        <v>8</v>
      </c>
    </row>
    <row r="36" spans="2:16" ht="15" customHeight="1" x14ac:dyDescent="0.25">
      <c r="B36" s="40"/>
      <c r="C36" s="36"/>
      <c r="D36" s="351" t="s">
        <v>1377</v>
      </c>
      <c r="E36" s="352"/>
      <c r="F36" s="190" t="s">
        <v>2123</v>
      </c>
      <c r="G36" s="355">
        <v>4100092560</v>
      </c>
      <c r="H36" s="354"/>
      <c r="I36" s="353" t="s">
        <v>1467</v>
      </c>
      <c r="J36" s="354"/>
      <c r="K36" s="355" t="s">
        <v>25</v>
      </c>
      <c r="L36" s="352"/>
      <c r="M36" s="27" t="s">
        <v>382</v>
      </c>
      <c r="N36" s="24">
        <v>75</v>
      </c>
      <c r="O36" s="83"/>
      <c r="P36" s="109">
        <v>10</v>
      </c>
    </row>
    <row r="37" spans="2:16" ht="15" customHeight="1" x14ac:dyDescent="0.25">
      <c r="B37" s="40"/>
      <c r="C37" s="36"/>
      <c r="D37" s="351" t="s">
        <v>1377</v>
      </c>
      <c r="E37" s="352"/>
      <c r="F37" s="190" t="s">
        <v>2123</v>
      </c>
      <c r="G37" s="355">
        <v>4100092560</v>
      </c>
      <c r="H37" s="354"/>
      <c r="I37" s="353" t="s">
        <v>1467</v>
      </c>
      <c r="J37" s="354"/>
      <c r="K37" s="355" t="s">
        <v>25</v>
      </c>
      <c r="L37" s="352"/>
      <c r="M37" s="27" t="s">
        <v>382</v>
      </c>
      <c r="N37" s="24">
        <v>80</v>
      </c>
      <c r="O37" s="83"/>
      <c r="P37" s="109">
        <v>10</v>
      </c>
    </row>
    <row r="38" spans="2:16" ht="15" customHeight="1" x14ac:dyDescent="0.25">
      <c r="B38" s="40"/>
      <c r="C38" s="36"/>
      <c r="D38" s="351" t="s">
        <v>1377</v>
      </c>
      <c r="E38" s="352"/>
      <c r="F38" s="190" t="s">
        <v>2123</v>
      </c>
      <c r="G38" s="355">
        <v>4100092560</v>
      </c>
      <c r="H38" s="354"/>
      <c r="I38" s="353" t="s">
        <v>1467</v>
      </c>
      <c r="J38" s="354"/>
      <c r="K38" s="355" t="s">
        <v>25</v>
      </c>
      <c r="L38" s="352"/>
      <c r="M38" s="27" t="s">
        <v>382</v>
      </c>
      <c r="N38" s="24">
        <v>85</v>
      </c>
      <c r="O38" s="83"/>
      <c r="P38" s="109">
        <v>4</v>
      </c>
    </row>
    <row r="39" spans="2:16" ht="15" customHeight="1" x14ac:dyDescent="0.25">
      <c r="B39" s="40"/>
      <c r="C39" s="36"/>
      <c r="D39" s="351" t="s">
        <v>1377</v>
      </c>
      <c r="E39" s="352"/>
      <c r="F39" s="190" t="s">
        <v>2123</v>
      </c>
      <c r="G39" s="355">
        <v>4100092560</v>
      </c>
      <c r="H39" s="354"/>
      <c r="I39" s="353" t="s">
        <v>1467</v>
      </c>
      <c r="J39" s="354"/>
      <c r="K39" s="355" t="s">
        <v>25</v>
      </c>
      <c r="L39" s="352"/>
      <c r="M39" s="27" t="s">
        <v>382</v>
      </c>
      <c r="N39" s="24">
        <v>90</v>
      </c>
      <c r="O39" s="83"/>
      <c r="P39" s="109">
        <v>4</v>
      </c>
    </row>
    <row r="40" spans="2:16" ht="15" customHeight="1" x14ac:dyDescent="0.25">
      <c r="B40" s="378">
        <v>3</v>
      </c>
      <c r="C40" s="379"/>
      <c r="D40" s="351" t="s">
        <v>1377</v>
      </c>
      <c r="E40" s="352"/>
      <c r="F40" s="190" t="s">
        <v>2123</v>
      </c>
      <c r="G40" s="355">
        <v>4100092559</v>
      </c>
      <c r="H40" s="354"/>
      <c r="I40" s="353" t="s">
        <v>1467</v>
      </c>
      <c r="J40" s="354"/>
      <c r="K40" s="355" t="s">
        <v>25</v>
      </c>
      <c r="L40" s="352"/>
      <c r="M40" s="27" t="s">
        <v>415</v>
      </c>
      <c r="N40" s="24">
        <v>75</v>
      </c>
      <c r="O40" s="82">
        <v>6.86</v>
      </c>
      <c r="P40" s="109">
        <v>7</v>
      </c>
    </row>
    <row r="41" spans="2:16" ht="15" customHeight="1" x14ac:dyDescent="0.25">
      <c r="B41" s="40"/>
      <c r="C41" s="36"/>
      <c r="D41" s="351" t="s">
        <v>1377</v>
      </c>
      <c r="E41" s="352"/>
      <c r="F41" s="190" t="s">
        <v>2123</v>
      </c>
      <c r="G41" s="355">
        <v>4100092559</v>
      </c>
      <c r="H41" s="354"/>
      <c r="I41" s="353" t="s">
        <v>1467</v>
      </c>
      <c r="J41" s="354"/>
      <c r="K41" s="355" t="s">
        <v>25</v>
      </c>
      <c r="L41" s="352"/>
      <c r="M41" s="27" t="s">
        <v>415</v>
      </c>
      <c r="N41" s="24">
        <v>80</v>
      </c>
      <c r="O41" s="83"/>
      <c r="P41" s="109">
        <v>9</v>
      </c>
    </row>
    <row r="42" spans="2:16" ht="15" customHeight="1" x14ac:dyDescent="0.25">
      <c r="B42" s="40"/>
      <c r="C42" s="36"/>
      <c r="D42" s="351" t="s">
        <v>1377</v>
      </c>
      <c r="E42" s="352"/>
      <c r="F42" s="190" t="s">
        <v>2123</v>
      </c>
      <c r="G42" s="355">
        <v>4100092559</v>
      </c>
      <c r="H42" s="354"/>
      <c r="I42" s="353" t="s">
        <v>1467</v>
      </c>
      <c r="J42" s="354"/>
      <c r="K42" s="355" t="s">
        <v>25</v>
      </c>
      <c r="L42" s="352"/>
      <c r="M42" s="27" t="s">
        <v>415</v>
      </c>
      <c r="N42" s="24">
        <v>85</v>
      </c>
      <c r="O42" s="83"/>
      <c r="P42" s="109">
        <v>4</v>
      </c>
    </row>
    <row r="43" spans="2:16" ht="15" customHeight="1" x14ac:dyDescent="0.25">
      <c r="B43" s="40"/>
      <c r="C43" s="36"/>
      <c r="D43" s="351" t="s">
        <v>1377</v>
      </c>
      <c r="E43" s="352"/>
      <c r="F43" s="190" t="s">
        <v>2123</v>
      </c>
      <c r="G43" s="355">
        <v>4100092559</v>
      </c>
      <c r="H43" s="354"/>
      <c r="I43" s="353" t="s">
        <v>1467</v>
      </c>
      <c r="J43" s="354"/>
      <c r="K43" s="355" t="s">
        <v>25</v>
      </c>
      <c r="L43" s="352"/>
      <c r="M43" s="27" t="s">
        <v>415</v>
      </c>
      <c r="N43" s="24">
        <v>90</v>
      </c>
      <c r="O43" s="83"/>
      <c r="P43" s="109">
        <v>2</v>
      </c>
    </row>
    <row r="44" spans="2:16" ht="15" customHeight="1" x14ac:dyDescent="0.25">
      <c r="B44" s="40"/>
      <c r="C44" s="36"/>
      <c r="D44" s="351" t="s">
        <v>1377</v>
      </c>
      <c r="E44" s="352"/>
      <c r="F44" s="190" t="s">
        <v>2123</v>
      </c>
      <c r="G44" s="355">
        <v>4100092559</v>
      </c>
      <c r="H44" s="354"/>
      <c r="I44" s="353" t="s">
        <v>1467</v>
      </c>
      <c r="J44" s="354"/>
      <c r="K44" s="355" t="s">
        <v>25</v>
      </c>
      <c r="L44" s="352"/>
      <c r="M44" s="27" t="s">
        <v>387</v>
      </c>
      <c r="N44" s="24">
        <v>75</v>
      </c>
      <c r="O44" s="83"/>
      <c r="P44" s="109">
        <v>12</v>
      </c>
    </row>
    <row r="45" spans="2:16" ht="15" customHeight="1" x14ac:dyDescent="0.25">
      <c r="B45" s="40"/>
      <c r="C45" s="36"/>
      <c r="D45" s="351" t="s">
        <v>1377</v>
      </c>
      <c r="E45" s="352"/>
      <c r="F45" s="190" t="s">
        <v>2123</v>
      </c>
      <c r="G45" s="355">
        <v>4100092559</v>
      </c>
      <c r="H45" s="354"/>
      <c r="I45" s="353" t="s">
        <v>1467</v>
      </c>
      <c r="J45" s="354"/>
      <c r="K45" s="355" t="s">
        <v>25</v>
      </c>
      <c r="L45" s="352"/>
      <c r="M45" s="27" t="s">
        <v>387</v>
      </c>
      <c r="N45" s="24">
        <v>80</v>
      </c>
      <c r="O45" s="83"/>
      <c r="P45" s="109">
        <v>12</v>
      </c>
    </row>
    <row r="46" spans="2:16" ht="15" customHeight="1" x14ac:dyDescent="0.25">
      <c r="B46" s="40"/>
      <c r="C46" s="36"/>
      <c r="D46" s="351" t="s">
        <v>1377</v>
      </c>
      <c r="E46" s="352"/>
      <c r="F46" s="190" t="s">
        <v>2123</v>
      </c>
      <c r="G46" s="355">
        <v>4100092559</v>
      </c>
      <c r="H46" s="354"/>
      <c r="I46" s="353" t="s">
        <v>1467</v>
      </c>
      <c r="J46" s="354"/>
      <c r="K46" s="355" t="s">
        <v>25</v>
      </c>
      <c r="L46" s="352"/>
      <c r="M46" s="27" t="s">
        <v>387</v>
      </c>
      <c r="N46" s="24">
        <v>85</v>
      </c>
      <c r="O46" s="83"/>
      <c r="P46" s="109">
        <v>13</v>
      </c>
    </row>
    <row r="47" spans="2:16" ht="15" customHeight="1" x14ac:dyDescent="0.25">
      <c r="B47" s="76"/>
      <c r="C47" s="69"/>
      <c r="D47" s="351" t="s">
        <v>1377</v>
      </c>
      <c r="E47" s="352"/>
      <c r="F47" s="190" t="s">
        <v>2123</v>
      </c>
      <c r="G47" s="355">
        <v>4100092559</v>
      </c>
      <c r="H47" s="354"/>
      <c r="I47" s="353" t="s">
        <v>1467</v>
      </c>
      <c r="J47" s="354"/>
      <c r="K47" s="355" t="s">
        <v>25</v>
      </c>
      <c r="L47" s="352"/>
      <c r="M47" s="27" t="s">
        <v>387</v>
      </c>
      <c r="N47" s="24">
        <v>90</v>
      </c>
      <c r="O47" s="84"/>
      <c r="P47" s="109">
        <v>8</v>
      </c>
    </row>
    <row r="48" spans="2:16" ht="15" customHeight="1" x14ac:dyDescent="0.25">
      <c r="B48" s="375">
        <v>4</v>
      </c>
      <c r="C48" s="376"/>
      <c r="D48" s="351" t="s">
        <v>2091</v>
      </c>
      <c r="E48" s="352"/>
      <c r="F48" s="190" t="s">
        <v>2123</v>
      </c>
      <c r="G48" s="355">
        <v>4100092557</v>
      </c>
      <c r="H48" s="354"/>
      <c r="I48" s="353" t="s">
        <v>2093</v>
      </c>
      <c r="J48" s="354"/>
      <c r="K48" s="355" t="s">
        <v>25</v>
      </c>
      <c r="L48" s="352"/>
      <c r="M48" s="27" t="s">
        <v>2117</v>
      </c>
      <c r="N48" s="24"/>
      <c r="O48" s="81">
        <v>8.74</v>
      </c>
      <c r="P48" s="109">
        <v>18</v>
      </c>
    </row>
    <row r="49" spans="2:16" ht="15" customHeight="1" x14ac:dyDescent="0.25">
      <c r="B49" s="375">
        <v>5</v>
      </c>
      <c r="C49" s="376"/>
      <c r="D49" s="351" t="s">
        <v>2091</v>
      </c>
      <c r="E49" s="352"/>
      <c r="F49" s="190" t="s">
        <v>2123</v>
      </c>
      <c r="G49" s="355">
        <v>4100092557</v>
      </c>
      <c r="H49" s="354"/>
      <c r="I49" s="353" t="s">
        <v>2093</v>
      </c>
      <c r="J49" s="354"/>
      <c r="K49" s="355" t="s">
        <v>25</v>
      </c>
      <c r="L49" s="352"/>
      <c r="M49" s="27" t="s">
        <v>2117</v>
      </c>
      <c r="N49" s="24"/>
      <c r="O49" s="81">
        <v>8.74</v>
      </c>
      <c r="P49" s="109">
        <v>18</v>
      </c>
    </row>
    <row r="50" spans="2:16" ht="15" customHeight="1" x14ac:dyDescent="0.25">
      <c r="B50" s="375">
        <v>6</v>
      </c>
      <c r="C50" s="376"/>
      <c r="D50" s="351" t="s">
        <v>2091</v>
      </c>
      <c r="E50" s="352"/>
      <c r="F50" s="190" t="s">
        <v>2123</v>
      </c>
      <c r="G50" s="355">
        <v>4100092557</v>
      </c>
      <c r="H50" s="354"/>
      <c r="I50" s="353" t="s">
        <v>2093</v>
      </c>
      <c r="J50" s="354"/>
      <c r="K50" s="355" t="s">
        <v>25</v>
      </c>
      <c r="L50" s="352"/>
      <c r="M50" s="27" t="s">
        <v>2117</v>
      </c>
      <c r="N50" s="24"/>
      <c r="O50" s="81">
        <v>8.74</v>
      </c>
      <c r="P50" s="109">
        <v>18</v>
      </c>
    </row>
    <row r="51" spans="2:16" ht="15" customHeight="1" x14ac:dyDescent="0.25">
      <c r="B51" s="375">
        <v>7</v>
      </c>
      <c r="C51" s="376"/>
      <c r="D51" s="351" t="s">
        <v>1461</v>
      </c>
      <c r="E51" s="352"/>
      <c r="F51" s="190" t="s">
        <v>2123</v>
      </c>
      <c r="G51" s="355">
        <v>4100092565</v>
      </c>
      <c r="H51" s="354"/>
      <c r="I51" s="353" t="s">
        <v>1783</v>
      </c>
      <c r="J51" s="354"/>
      <c r="K51" s="355" t="s">
        <v>25</v>
      </c>
      <c r="L51" s="352"/>
      <c r="M51" s="27" t="s">
        <v>387</v>
      </c>
      <c r="N51" s="24"/>
      <c r="O51" s="81">
        <v>9.6999999999999993</v>
      </c>
      <c r="P51" s="109">
        <v>14</v>
      </c>
    </row>
    <row r="52" spans="2:16" ht="15" customHeight="1" x14ac:dyDescent="0.25">
      <c r="B52" s="375">
        <v>8</v>
      </c>
      <c r="C52" s="376"/>
      <c r="D52" s="351" t="s">
        <v>1461</v>
      </c>
      <c r="E52" s="352"/>
      <c r="F52" s="190" t="s">
        <v>2123</v>
      </c>
      <c r="G52" s="355">
        <v>4100092565</v>
      </c>
      <c r="H52" s="354"/>
      <c r="I52" s="353" t="s">
        <v>1783</v>
      </c>
      <c r="J52" s="354"/>
      <c r="K52" s="355" t="s">
        <v>25</v>
      </c>
      <c r="L52" s="352"/>
      <c r="M52" s="27" t="s">
        <v>387</v>
      </c>
      <c r="N52" s="24"/>
      <c r="O52" s="81">
        <v>9.6999999999999993</v>
      </c>
      <c r="P52" s="109">
        <v>14</v>
      </c>
    </row>
    <row r="53" spans="2:16" ht="15" customHeight="1" x14ac:dyDescent="0.25">
      <c r="B53" s="378">
        <v>9</v>
      </c>
      <c r="C53" s="379"/>
      <c r="D53" s="351" t="s">
        <v>1461</v>
      </c>
      <c r="E53" s="352"/>
      <c r="F53" s="190" t="s">
        <v>2123</v>
      </c>
      <c r="G53" s="355">
        <v>4100092565</v>
      </c>
      <c r="H53" s="354"/>
      <c r="I53" s="353" t="s">
        <v>1783</v>
      </c>
      <c r="J53" s="354"/>
      <c r="K53" s="355" t="s">
        <v>25</v>
      </c>
      <c r="L53" s="352"/>
      <c r="M53" s="27" t="s">
        <v>387</v>
      </c>
      <c r="N53" s="24"/>
      <c r="O53" s="82">
        <v>9.6999999999999993</v>
      </c>
      <c r="P53" s="109">
        <v>14</v>
      </c>
    </row>
    <row r="54" spans="2:16" ht="15" customHeight="1" x14ac:dyDescent="0.25">
      <c r="B54" s="378">
        <v>10</v>
      </c>
      <c r="C54" s="379"/>
      <c r="D54" s="351" t="s">
        <v>1461</v>
      </c>
      <c r="E54" s="352"/>
      <c r="F54" s="190" t="s">
        <v>2123</v>
      </c>
      <c r="G54" s="355">
        <v>4100092565</v>
      </c>
      <c r="H54" s="354"/>
      <c r="I54" s="353" t="s">
        <v>1783</v>
      </c>
      <c r="J54" s="354"/>
      <c r="K54" s="355" t="s">
        <v>25</v>
      </c>
      <c r="L54" s="352"/>
      <c r="M54" s="27" t="s">
        <v>387</v>
      </c>
      <c r="N54" s="24"/>
      <c r="O54" s="82">
        <v>9.6999999999999993</v>
      </c>
      <c r="P54" s="109">
        <v>13</v>
      </c>
    </row>
    <row r="55" spans="2:16" ht="14.25" customHeight="1" x14ac:dyDescent="0.25">
      <c r="B55" s="365"/>
      <c r="C55" s="366"/>
      <c r="D55" s="351" t="s">
        <v>1461</v>
      </c>
      <c r="E55" s="352"/>
      <c r="F55" s="190" t="s">
        <v>2123</v>
      </c>
      <c r="G55" s="355">
        <v>4100092566</v>
      </c>
      <c r="H55" s="354"/>
      <c r="I55" s="353" t="s">
        <v>1783</v>
      </c>
      <c r="J55" s="354"/>
      <c r="K55" s="355" t="s">
        <v>53</v>
      </c>
      <c r="L55" s="352"/>
      <c r="M55" s="27" t="s">
        <v>387</v>
      </c>
      <c r="N55" s="24"/>
      <c r="O55" s="84"/>
      <c r="P55" s="109">
        <v>1</v>
      </c>
    </row>
    <row r="56" spans="2:16" ht="15" customHeight="1" x14ac:dyDescent="0.25">
      <c r="B56" s="375">
        <v>11</v>
      </c>
      <c r="C56" s="376"/>
      <c r="D56" s="351" t="s">
        <v>1461</v>
      </c>
      <c r="E56" s="352"/>
      <c r="F56" s="190" t="s">
        <v>2123</v>
      </c>
      <c r="G56" s="355">
        <v>4100092554</v>
      </c>
      <c r="H56" s="354"/>
      <c r="I56" s="353" t="s">
        <v>1462</v>
      </c>
      <c r="J56" s="354"/>
      <c r="K56" s="355" t="s">
        <v>25</v>
      </c>
      <c r="L56" s="352"/>
      <c r="M56" s="27" t="s">
        <v>2118</v>
      </c>
      <c r="N56" s="24"/>
      <c r="O56" s="81">
        <v>10.119999999999999</v>
      </c>
      <c r="P56" s="109">
        <v>13</v>
      </c>
    </row>
    <row r="57" spans="2:16" ht="15" customHeight="1" x14ac:dyDescent="0.25">
      <c r="B57" s="375">
        <v>12</v>
      </c>
      <c r="C57" s="376"/>
      <c r="D57" s="351" t="s">
        <v>1461</v>
      </c>
      <c r="E57" s="352"/>
      <c r="F57" s="190" t="s">
        <v>2123</v>
      </c>
      <c r="G57" s="355">
        <v>4100092554</v>
      </c>
      <c r="H57" s="354"/>
      <c r="I57" s="353" t="s">
        <v>1462</v>
      </c>
      <c r="J57" s="354"/>
      <c r="K57" s="355" t="s">
        <v>25</v>
      </c>
      <c r="L57" s="352"/>
      <c r="M57" s="27" t="s">
        <v>2118</v>
      </c>
      <c r="N57" s="24"/>
      <c r="O57" s="81">
        <v>10.119999999999999</v>
      </c>
      <c r="P57" s="109">
        <v>13</v>
      </c>
    </row>
    <row r="58" spans="2:16" ht="15" x14ac:dyDescent="0.25">
      <c r="B58" s="418" t="s">
        <v>37</v>
      </c>
      <c r="C58" s="409"/>
      <c r="D58" s="50"/>
      <c r="E58" s="61"/>
      <c r="F58" s="145"/>
      <c r="G58" s="50"/>
      <c r="H58" s="62"/>
      <c r="I58" s="63"/>
      <c r="J58" s="62"/>
      <c r="K58" s="50"/>
      <c r="L58" s="61"/>
      <c r="M58" s="8"/>
      <c r="N58" s="8"/>
      <c r="O58" s="170">
        <f>SUM(O59:O66)+8.84</f>
        <v>70.600000000000009</v>
      </c>
      <c r="P58" s="60"/>
    </row>
    <row r="59" spans="2:16" ht="15" customHeight="1" x14ac:dyDescent="0.25">
      <c r="B59" s="375">
        <v>13</v>
      </c>
      <c r="C59" s="376"/>
      <c r="D59" s="351" t="s">
        <v>1461</v>
      </c>
      <c r="E59" s="352"/>
      <c r="F59" s="190" t="s">
        <v>2123</v>
      </c>
      <c r="G59" s="355">
        <v>4100092554</v>
      </c>
      <c r="H59" s="354"/>
      <c r="I59" s="353" t="s">
        <v>1462</v>
      </c>
      <c r="J59" s="354"/>
      <c r="K59" s="355" t="s">
        <v>25</v>
      </c>
      <c r="L59" s="352"/>
      <c r="M59" s="27" t="s">
        <v>2118</v>
      </c>
      <c r="N59" s="24"/>
      <c r="O59" s="81">
        <v>10.76</v>
      </c>
      <c r="P59" s="109">
        <v>14</v>
      </c>
    </row>
    <row r="60" spans="2:16" ht="15" customHeight="1" x14ac:dyDescent="0.25">
      <c r="B60" s="375">
        <v>14</v>
      </c>
      <c r="C60" s="376"/>
      <c r="D60" s="351" t="s">
        <v>1461</v>
      </c>
      <c r="E60" s="352"/>
      <c r="F60" s="190" t="s">
        <v>2123</v>
      </c>
      <c r="G60" s="355">
        <v>4100092554</v>
      </c>
      <c r="H60" s="354"/>
      <c r="I60" s="353" t="s">
        <v>1462</v>
      </c>
      <c r="J60" s="354"/>
      <c r="K60" s="355" t="s">
        <v>25</v>
      </c>
      <c r="L60" s="352"/>
      <c r="M60" s="27" t="s">
        <v>2118</v>
      </c>
      <c r="N60" s="24"/>
      <c r="O60" s="81">
        <v>10.76</v>
      </c>
      <c r="P60" s="109">
        <v>14</v>
      </c>
    </row>
    <row r="61" spans="2:16" ht="15" customHeight="1" x14ac:dyDescent="0.25">
      <c r="B61" s="375">
        <v>15</v>
      </c>
      <c r="C61" s="376"/>
      <c r="D61" s="351" t="s">
        <v>1461</v>
      </c>
      <c r="E61" s="352"/>
      <c r="F61" s="190" t="s">
        <v>2123</v>
      </c>
      <c r="G61" s="355">
        <v>4100092567</v>
      </c>
      <c r="H61" s="354"/>
      <c r="I61" s="353" t="s">
        <v>2119</v>
      </c>
      <c r="J61" s="354"/>
      <c r="K61" s="355" t="s">
        <v>25</v>
      </c>
      <c r="L61" s="352"/>
      <c r="M61" s="27" t="s">
        <v>2120</v>
      </c>
      <c r="N61" s="24"/>
      <c r="O61" s="81">
        <v>10.06</v>
      </c>
      <c r="P61" s="109">
        <v>13</v>
      </c>
    </row>
    <row r="62" spans="2:16" ht="15" customHeight="1" x14ac:dyDescent="0.25">
      <c r="B62" s="375">
        <v>16</v>
      </c>
      <c r="C62" s="376"/>
      <c r="D62" s="351" t="s">
        <v>1461</v>
      </c>
      <c r="E62" s="352"/>
      <c r="F62" s="190" t="s">
        <v>2123</v>
      </c>
      <c r="G62" s="355">
        <v>4100092567</v>
      </c>
      <c r="H62" s="354"/>
      <c r="I62" s="353" t="s">
        <v>2119</v>
      </c>
      <c r="J62" s="354"/>
      <c r="K62" s="355" t="s">
        <v>25</v>
      </c>
      <c r="L62" s="352"/>
      <c r="M62" s="27" t="s">
        <v>2120</v>
      </c>
      <c r="N62" s="24"/>
      <c r="O62" s="81">
        <v>10.06</v>
      </c>
      <c r="P62" s="109">
        <v>13</v>
      </c>
    </row>
    <row r="63" spans="2:16" ht="15" customHeight="1" x14ac:dyDescent="0.25">
      <c r="B63" s="378">
        <v>17</v>
      </c>
      <c r="C63" s="379"/>
      <c r="D63" s="351" t="s">
        <v>1461</v>
      </c>
      <c r="E63" s="352"/>
      <c r="F63" s="190" t="s">
        <v>2123</v>
      </c>
      <c r="G63" s="355">
        <v>4100092567</v>
      </c>
      <c r="H63" s="354"/>
      <c r="I63" s="353" t="s">
        <v>2119</v>
      </c>
      <c r="J63" s="354"/>
      <c r="K63" s="355" t="s">
        <v>25</v>
      </c>
      <c r="L63" s="352"/>
      <c r="M63" s="27" t="s">
        <v>2120</v>
      </c>
      <c r="N63" s="24"/>
      <c r="O63" s="82">
        <v>10.06</v>
      </c>
      <c r="P63" s="109">
        <v>13</v>
      </c>
    </row>
    <row r="64" spans="2:16" ht="15" customHeight="1" x14ac:dyDescent="0.25">
      <c r="B64" s="378">
        <v>18</v>
      </c>
      <c r="C64" s="379"/>
      <c r="D64" s="351" t="s">
        <v>1461</v>
      </c>
      <c r="E64" s="352"/>
      <c r="F64" s="190" t="s">
        <v>2123</v>
      </c>
      <c r="G64" s="355">
        <v>4100092567</v>
      </c>
      <c r="H64" s="354"/>
      <c r="I64" s="353" t="s">
        <v>2119</v>
      </c>
      <c r="J64" s="354"/>
      <c r="K64" s="355" t="s">
        <v>25</v>
      </c>
      <c r="L64" s="352"/>
      <c r="M64" s="27" t="s">
        <v>2120</v>
      </c>
      <c r="N64" s="24"/>
      <c r="O64" s="82">
        <v>10.06</v>
      </c>
      <c r="P64" s="109">
        <v>12</v>
      </c>
    </row>
    <row r="65" spans="2:16" ht="15" customHeight="1" x14ac:dyDescent="0.25">
      <c r="B65" s="365"/>
      <c r="C65" s="366"/>
      <c r="D65" s="351" t="s">
        <v>1461</v>
      </c>
      <c r="E65" s="352"/>
      <c r="F65" s="190" t="s">
        <v>2123</v>
      </c>
      <c r="G65" s="355">
        <v>4100092568</v>
      </c>
      <c r="H65" s="354"/>
      <c r="I65" s="353" t="s">
        <v>2119</v>
      </c>
      <c r="J65" s="354"/>
      <c r="K65" s="355" t="s">
        <v>25</v>
      </c>
      <c r="L65" s="352"/>
      <c r="M65" s="27" t="s">
        <v>2120</v>
      </c>
      <c r="N65" s="24"/>
      <c r="O65" s="84"/>
      <c r="P65" s="109">
        <v>1</v>
      </c>
    </row>
    <row r="66" spans="2:16" ht="15" customHeight="1" x14ac:dyDescent="0.25">
      <c r="B66" s="76"/>
      <c r="C66" s="69"/>
      <c r="D66" s="375"/>
      <c r="E66" s="367"/>
      <c r="F66" s="190"/>
      <c r="G66" s="375"/>
      <c r="H66" s="367"/>
      <c r="I66" s="419"/>
      <c r="J66" s="420"/>
      <c r="K66" s="375"/>
      <c r="L66" s="367"/>
      <c r="M66" s="27"/>
      <c r="N66" s="24"/>
      <c r="O66" s="84"/>
      <c r="P66" s="109"/>
    </row>
    <row r="67" spans="2:16" ht="15" x14ac:dyDescent="0.25">
      <c r="B67" s="365"/>
      <c r="C67" s="366"/>
      <c r="D67" s="367"/>
      <c r="E67" s="368"/>
      <c r="F67" s="122"/>
      <c r="G67" s="369"/>
      <c r="H67" s="370"/>
      <c r="I67" s="391"/>
      <c r="J67" s="370"/>
      <c r="K67" s="369"/>
      <c r="L67" s="368"/>
      <c r="M67" s="7"/>
      <c r="N67" s="11"/>
      <c r="O67" s="84"/>
      <c r="P67" s="60"/>
    </row>
    <row r="68" spans="2:16" ht="15" x14ac:dyDescent="0.25">
      <c r="B68" s="20"/>
      <c r="C68" s="45"/>
      <c r="D68" s="168"/>
      <c r="E68" s="41"/>
      <c r="F68" s="41"/>
      <c r="G68" s="41"/>
      <c r="H68" s="41"/>
      <c r="I68" s="41"/>
      <c r="K68" s="20"/>
      <c r="L68" s="45"/>
      <c r="M68" s="1"/>
      <c r="N68" s="1"/>
      <c r="O68" s="169">
        <f>SUM(O18:O57)+SUM(O59:O65)</f>
        <v>179.24</v>
      </c>
    </row>
    <row r="69" spans="2:16" ht="15.75" x14ac:dyDescent="0.25">
      <c r="B69" s="356" t="s">
        <v>29</v>
      </c>
      <c r="C69" s="357"/>
      <c r="D69" s="357"/>
      <c r="E69" s="357"/>
      <c r="F69" s="357"/>
      <c r="G69" s="357"/>
      <c r="H69" s="357"/>
      <c r="I69" s="357"/>
      <c r="J69" s="357"/>
      <c r="K69" s="357"/>
      <c r="L69" s="357"/>
      <c r="M69" s="357"/>
      <c r="N69" s="79"/>
      <c r="O69" s="75"/>
      <c r="P69" s="73">
        <f>SUM(P18:P67)</f>
        <v>447</v>
      </c>
    </row>
    <row r="70" spans="2:16" ht="15" x14ac:dyDescent="0.25">
      <c r="B70" s="20"/>
      <c r="C70" s="45"/>
      <c r="D70" s="20"/>
      <c r="E70" s="45"/>
      <c r="F70" s="45"/>
      <c r="G70" s="20"/>
      <c r="I70" s="3"/>
      <c r="K70" s="20"/>
      <c r="L70" s="45"/>
      <c r="M70" s="1"/>
      <c r="N70" s="1"/>
      <c r="O70" s="86"/>
    </row>
    <row r="71" spans="2:16" ht="15" customHeight="1" x14ac:dyDescent="0.25">
      <c r="B71" s="1"/>
      <c r="C71" s="1"/>
      <c r="D71" s="1" t="s">
        <v>49</v>
      </c>
      <c r="E71" s="23"/>
      <c r="F71" s="1" t="s">
        <v>2129</v>
      </c>
      <c r="I71" s="1"/>
      <c r="J71" s="1"/>
      <c r="K71" s="1"/>
      <c r="L71" s="1"/>
      <c r="M71" s="1"/>
      <c r="N71" s="1"/>
      <c r="O71" s="1"/>
    </row>
    <row r="72" spans="2:16" ht="15" x14ac:dyDescent="0.25">
      <c r="B72" s="1"/>
      <c r="C72" s="1"/>
      <c r="D72" s="1" t="s">
        <v>2130</v>
      </c>
      <c r="E72" s="23"/>
      <c r="F72" s="23"/>
      <c r="G72" s="1"/>
      <c r="H72" s="1"/>
      <c r="I72" s="1"/>
      <c r="J72" s="1"/>
      <c r="K72" s="1"/>
      <c r="L72" s="1"/>
      <c r="M72" s="1"/>
      <c r="N72" s="1"/>
      <c r="O72" s="1"/>
    </row>
    <row r="73" spans="2:16" ht="15" x14ac:dyDescent="0.25">
      <c r="B73" s="1"/>
      <c r="C73" s="1"/>
      <c r="D73" s="1" t="s">
        <v>48</v>
      </c>
      <c r="E73" s="3"/>
      <c r="F73" s="3"/>
      <c r="G73" s="1"/>
      <c r="H73" s="1"/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 t="s">
        <v>2131</v>
      </c>
      <c r="E74" s="23"/>
      <c r="F74" s="23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1433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351" ht="8.25" customHeight="1" x14ac:dyDescent="0.2"/>
    <row r="353" ht="8.25" customHeight="1" x14ac:dyDescent="0.2"/>
    <row r="355" ht="9" customHeight="1" x14ac:dyDescent="0.2"/>
    <row r="357" ht="7.5" customHeight="1" x14ac:dyDescent="0.2"/>
    <row r="359" ht="6.75" customHeight="1" x14ac:dyDescent="0.2"/>
    <row r="361" ht="7.5" customHeight="1" x14ac:dyDescent="0.2"/>
    <row r="363" ht="9" customHeight="1" x14ac:dyDescent="0.2"/>
    <row r="365" ht="7.5" customHeight="1" x14ac:dyDescent="0.2"/>
    <row r="367" ht="8.25" customHeight="1" x14ac:dyDescent="0.2"/>
  </sheetData>
  <mergeCells count="227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48:C48"/>
    <mergeCell ref="D48:E48"/>
    <mergeCell ref="G48:H48"/>
    <mergeCell ref="I48:J48"/>
    <mergeCell ref="K48:L48"/>
    <mergeCell ref="D61:E61"/>
    <mergeCell ref="G61:H61"/>
    <mergeCell ref="I61:J61"/>
    <mergeCell ref="K61:L61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  <mergeCell ref="G54:H54"/>
    <mergeCell ref="I54:J54"/>
    <mergeCell ref="K54:L54"/>
    <mergeCell ref="B51:C51"/>
    <mergeCell ref="D51:E51"/>
    <mergeCell ref="G51:H51"/>
    <mergeCell ref="I51:J51"/>
    <mergeCell ref="K51:L51"/>
    <mergeCell ref="D52:E52"/>
    <mergeCell ref="G52:H52"/>
    <mergeCell ref="I52:J52"/>
    <mergeCell ref="K52:L52"/>
    <mergeCell ref="B69:M69"/>
    <mergeCell ref="D19:E19"/>
    <mergeCell ref="G19:H19"/>
    <mergeCell ref="I19:J19"/>
    <mergeCell ref="K19:L19"/>
    <mergeCell ref="D20:E20"/>
    <mergeCell ref="G20:H20"/>
    <mergeCell ref="I20:J20"/>
    <mergeCell ref="K20:L20"/>
    <mergeCell ref="D21:E21"/>
    <mergeCell ref="D66:E66"/>
    <mergeCell ref="G66:H66"/>
    <mergeCell ref="I66:J66"/>
    <mergeCell ref="K66:L66"/>
    <mergeCell ref="B67:C67"/>
    <mergeCell ref="D67:E67"/>
    <mergeCell ref="G67:H67"/>
    <mergeCell ref="I67:J67"/>
    <mergeCell ref="K67:L67"/>
    <mergeCell ref="B65:C65"/>
    <mergeCell ref="D65:E65"/>
    <mergeCell ref="G65:H65"/>
    <mergeCell ref="I65:J65"/>
    <mergeCell ref="K65:L65"/>
    <mergeCell ref="D23:E23"/>
    <mergeCell ref="G23:H23"/>
    <mergeCell ref="I23:J23"/>
    <mergeCell ref="K23:L23"/>
    <mergeCell ref="D24:E24"/>
    <mergeCell ref="G24:H24"/>
    <mergeCell ref="I24:J24"/>
    <mergeCell ref="K24:L24"/>
    <mergeCell ref="D28:E28"/>
    <mergeCell ref="G28:H28"/>
    <mergeCell ref="I28:J28"/>
    <mergeCell ref="K28:L28"/>
    <mergeCell ref="D29:E29"/>
    <mergeCell ref="G29:H29"/>
    <mergeCell ref="I29:J29"/>
    <mergeCell ref="K29:L29"/>
    <mergeCell ref="B30:C30"/>
    <mergeCell ref="G21:H21"/>
    <mergeCell ref="I21:J21"/>
    <mergeCell ref="K21:L21"/>
    <mergeCell ref="D22:E22"/>
    <mergeCell ref="G22:H22"/>
    <mergeCell ref="I22:J22"/>
    <mergeCell ref="K22:L22"/>
    <mergeCell ref="D27:E27"/>
    <mergeCell ref="G27:H27"/>
    <mergeCell ref="I27:J27"/>
    <mergeCell ref="K27:L27"/>
    <mergeCell ref="D25:E25"/>
    <mergeCell ref="G25:H25"/>
    <mergeCell ref="I25:J25"/>
    <mergeCell ref="K25:L25"/>
    <mergeCell ref="D26:E26"/>
    <mergeCell ref="G26:H26"/>
    <mergeCell ref="I26:J26"/>
    <mergeCell ref="K26:L26"/>
    <mergeCell ref="D30:E30"/>
    <mergeCell ref="G30:H30"/>
    <mergeCell ref="I30:J30"/>
    <mergeCell ref="K30:L30"/>
    <mergeCell ref="D33:E33"/>
    <mergeCell ref="G33:H33"/>
    <mergeCell ref="I33:J33"/>
    <mergeCell ref="K33:L33"/>
    <mergeCell ref="D34:E34"/>
    <mergeCell ref="G34:H34"/>
    <mergeCell ref="I34:J34"/>
    <mergeCell ref="K34:L34"/>
    <mergeCell ref="D31:E31"/>
    <mergeCell ref="G31:H31"/>
    <mergeCell ref="I31:J31"/>
    <mergeCell ref="K31:L31"/>
    <mergeCell ref="D32:E32"/>
    <mergeCell ref="G32:H32"/>
    <mergeCell ref="I32:J32"/>
    <mergeCell ref="K32:L32"/>
    <mergeCell ref="D37:E37"/>
    <mergeCell ref="G37:H37"/>
    <mergeCell ref="I37:J37"/>
    <mergeCell ref="K37:L37"/>
    <mergeCell ref="D38:E38"/>
    <mergeCell ref="G38:H38"/>
    <mergeCell ref="I38:J38"/>
    <mergeCell ref="K38:L38"/>
    <mergeCell ref="D35:E35"/>
    <mergeCell ref="G35:H35"/>
    <mergeCell ref="I35:J35"/>
    <mergeCell ref="K35:L35"/>
    <mergeCell ref="D36:E36"/>
    <mergeCell ref="G36:H36"/>
    <mergeCell ref="I36:J36"/>
    <mergeCell ref="K36:L36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D43:E43"/>
    <mergeCell ref="G43:H43"/>
    <mergeCell ref="I43:J43"/>
    <mergeCell ref="K43:L43"/>
    <mergeCell ref="D44:E44"/>
    <mergeCell ref="G44:H44"/>
    <mergeCell ref="I44:J44"/>
    <mergeCell ref="K44:L44"/>
    <mergeCell ref="D41:E41"/>
    <mergeCell ref="G41:H41"/>
    <mergeCell ref="I41:J41"/>
    <mergeCell ref="K41:L41"/>
    <mergeCell ref="D42:E42"/>
    <mergeCell ref="G42:H42"/>
    <mergeCell ref="I42:J42"/>
    <mergeCell ref="K42:L42"/>
    <mergeCell ref="D45:E45"/>
    <mergeCell ref="G45:H45"/>
    <mergeCell ref="I45:J45"/>
    <mergeCell ref="K45:L45"/>
    <mergeCell ref="D46:E46"/>
    <mergeCell ref="K62:L62"/>
    <mergeCell ref="D47:E47"/>
    <mergeCell ref="G47:H47"/>
    <mergeCell ref="I47:J47"/>
    <mergeCell ref="G46:H46"/>
    <mergeCell ref="I46:J46"/>
    <mergeCell ref="K46:L46"/>
    <mergeCell ref="D62:E62"/>
    <mergeCell ref="G62:H62"/>
    <mergeCell ref="K57:L57"/>
    <mergeCell ref="D59:E59"/>
    <mergeCell ref="G59:H59"/>
    <mergeCell ref="I59:J59"/>
    <mergeCell ref="K59:L59"/>
    <mergeCell ref="D55:E55"/>
    <mergeCell ref="G55:H55"/>
    <mergeCell ref="I55:J55"/>
    <mergeCell ref="K55:L55"/>
    <mergeCell ref="D56:E56"/>
    <mergeCell ref="B64:C64"/>
    <mergeCell ref="D64:E64"/>
    <mergeCell ref="G64:H64"/>
    <mergeCell ref="I64:J64"/>
    <mergeCell ref="K64:L64"/>
    <mergeCell ref="D60:E60"/>
    <mergeCell ref="B63:C63"/>
    <mergeCell ref="D63:E63"/>
    <mergeCell ref="G63:H63"/>
    <mergeCell ref="I63:J63"/>
    <mergeCell ref="I62:J62"/>
    <mergeCell ref="B61:C61"/>
    <mergeCell ref="K63:L63"/>
    <mergeCell ref="B62:C62"/>
    <mergeCell ref="K47:L47"/>
    <mergeCell ref="B52:C52"/>
    <mergeCell ref="G60:H60"/>
    <mergeCell ref="I60:J60"/>
    <mergeCell ref="K60:L60"/>
    <mergeCell ref="B60:C60"/>
    <mergeCell ref="B57:C57"/>
    <mergeCell ref="D57:E57"/>
    <mergeCell ref="G57:H57"/>
    <mergeCell ref="I57:J57"/>
    <mergeCell ref="B59:C59"/>
    <mergeCell ref="B58:C58"/>
    <mergeCell ref="B55:C55"/>
    <mergeCell ref="B56:C56"/>
    <mergeCell ref="G56:H56"/>
    <mergeCell ref="I56:J56"/>
    <mergeCell ref="K56:L56"/>
    <mergeCell ref="B53:C53"/>
    <mergeCell ref="D53:E53"/>
    <mergeCell ref="G53:H53"/>
    <mergeCell ref="I53:J53"/>
    <mergeCell ref="K53:L53"/>
    <mergeCell ref="B54:C54"/>
    <mergeCell ref="D54:E54"/>
  </mergeCells>
  <hyperlinks>
    <hyperlink ref="N4" r:id="rId1" xr:uid="{00000000-0004-0000-AA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sheetPr codeName="Hoja116"/>
  <dimension ref="B1:P362"/>
  <sheetViews>
    <sheetView topLeftCell="A16" workbookViewId="0">
      <selection activeCell="R54" sqref="R5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3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4" customWidth="1"/>
    <col min="13" max="13" width="19.425781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230059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SUM(O18:O61)+8.48</f>
        <v>153.56999999999996</v>
      </c>
      <c r="P17" s="60"/>
    </row>
    <row r="18" spans="2:16" ht="15" customHeight="1" x14ac:dyDescent="0.25">
      <c r="B18" s="378">
        <v>1</v>
      </c>
      <c r="C18" s="379"/>
      <c r="D18" s="351" t="s">
        <v>480</v>
      </c>
      <c r="E18" s="352"/>
      <c r="F18" s="190" t="s">
        <v>2121</v>
      </c>
      <c r="G18" s="355">
        <v>4100092591</v>
      </c>
      <c r="H18" s="354"/>
      <c r="I18" s="353" t="s">
        <v>1468</v>
      </c>
      <c r="J18" s="354"/>
      <c r="K18" s="355" t="s">
        <v>53</v>
      </c>
      <c r="L18" s="352"/>
      <c r="M18" s="27" t="s">
        <v>382</v>
      </c>
      <c r="N18" s="24">
        <v>85</v>
      </c>
      <c r="O18" s="82">
        <v>15.38</v>
      </c>
      <c r="P18" s="109">
        <v>2</v>
      </c>
    </row>
    <row r="19" spans="2:16" ht="15" customHeight="1" x14ac:dyDescent="0.25">
      <c r="B19" s="40"/>
      <c r="C19" s="36"/>
      <c r="D19" s="351" t="s">
        <v>480</v>
      </c>
      <c r="E19" s="352"/>
      <c r="F19" s="190" t="s">
        <v>2121</v>
      </c>
      <c r="G19" s="355">
        <v>4100092591</v>
      </c>
      <c r="H19" s="354"/>
      <c r="I19" s="353" t="s">
        <v>1468</v>
      </c>
      <c r="J19" s="354"/>
      <c r="K19" s="355" t="s">
        <v>53</v>
      </c>
      <c r="L19" s="352"/>
      <c r="M19" s="27" t="s">
        <v>382</v>
      </c>
      <c r="N19" s="24">
        <v>90</v>
      </c>
      <c r="O19" s="83"/>
      <c r="P19" s="109">
        <v>3</v>
      </c>
    </row>
    <row r="20" spans="2:16" ht="15" customHeight="1" x14ac:dyDescent="0.25">
      <c r="B20" s="40"/>
      <c r="C20" s="36"/>
      <c r="D20" s="351" t="s">
        <v>480</v>
      </c>
      <c r="E20" s="352"/>
      <c r="F20" s="190" t="s">
        <v>2121</v>
      </c>
      <c r="G20" s="355">
        <v>4100092591</v>
      </c>
      <c r="H20" s="354"/>
      <c r="I20" s="353" t="s">
        <v>1468</v>
      </c>
      <c r="J20" s="354"/>
      <c r="K20" s="355" t="s">
        <v>53</v>
      </c>
      <c r="L20" s="352"/>
      <c r="M20" s="27" t="s">
        <v>382</v>
      </c>
      <c r="N20" s="24">
        <v>95</v>
      </c>
      <c r="O20" s="83"/>
      <c r="P20" s="109">
        <v>4</v>
      </c>
    </row>
    <row r="21" spans="2:16" ht="15" customHeight="1" x14ac:dyDescent="0.25">
      <c r="B21" s="40"/>
      <c r="C21" s="36"/>
      <c r="D21" s="351" t="s">
        <v>480</v>
      </c>
      <c r="E21" s="352"/>
      <c r="F21" s="190" t="s">
        <v>2121</v>
      </c>
      <c r="G21" s="355">
        <v>4100092591</v>
      </c>
      <c r="H21" s="354"/>
      <c r="I21" s="353" t="s">
        <v>1468</v>
      </c>
      <c r="J21" s="354"/>
      <c r="K21" s="355" t="s">
        <v>53</v>
      </c>
      <c r="L21" s="352"/>
      <c r="M21" s="27" t="s">
        <v>382</v>
      </c>
      <c r="N21" s="24">
        <v>100</v>
      </c>
      <c r="O21" s="83"/>
      <c r="P21" s="109">
        <v>2</v>
      </c>
    </row>
    <row r="22" spans="2:16" ht="15" customHeight="1" x14ac:dyDescent="0.25">
      <c r="B22" s="40"/>
      <c r="C22" s="36"/>
      <c r="D22" s="351" t="s">
        <v>480</v>
      </c>
      <c r="E22" s="352"/>
      <c r="F22" s="190" t="s">
        <v>2121</v>
      </c>
      <c r="G22" s="355">
        <v>4100092591</v>
      </c>
      <c r="H22" s="354"/>
      <c r="I22" s="353" t="s">
        <v>1468</v>
      </c>
      <c r="J22" s="354"/>
      <c r="K22" s="355" t="s">
        <v>53</v>
      </c>
      <c r="L22" s="352"/>
      <c r="M22" s="27" t="s">
        <v>622</v>
      </c>
      <c r="N22" s="24">
        <v>85</v>
      </c>
      <c r="O22" s="83"/>
      <c r="P22" s="109">
        <v>11</v>
      </c>
    </row>
    <row r="23" spans="2:16" ht="15" customHeight="1" x14ac:dyDescent="0.25">
      <c r="B23" s="40"/>
      <c r="C23" s="36"/>
      <c r="D23" s="351" t="s">
        <v>480</v>
      </c>
      <c r="E23" s="352"/>
      <c r="F23" s="190" t="s">
        <v>2121</v>
      </c>
      <c r="G23" s="355">
        <v>4100092591</v>
      </c>
      <c r="H23" s="354"/>
      <c r="I23" s="353" t="s">
        <v>1468</v>
      </c>
      <c r="J23" s="354"/>
      <c r="K23" s="355" t="s">
        <v>53</v>
      </c>
      <c r="L23" s="352"/>
      <c r="M23" s="27" t="s">
        <v>622</v>
      </c>
      <c r="N23" s="24">
        <v>90</v>
      </c>
      <c r="O23" s="83"/>
      <c r="P23" s="109">
        <v>17</v>
      </c>
    </row>
    <row r="24" spans="2:16" ht="15" customHeight="1" x14ac:dyDescent="0.25">
      <c r="B24" s="40"/>
      <c r="C24" s="36"/>
      <c r="D24" s="351" t="s">
        <v>480</v>
      </c>
      <c r="E24" s="352"/>
      <c r="F24" s="190" t="s">
        <v>2121</v>
      </c>
      <c r="G24" s="355">
        <v>4100092591</v>
      </c>
      <c r="H24" s="354"/>
      <c r="I24" s="353" t="s">
        <v>1468</v>
      </c>
      <c r="J24" s="354"/>
      <c r="K24" s="355" t="s">
        <v>53</v>
      </c>
      <c r="L24" s="352"/>
      <c r="M24" s="27" t="s">
        <v>622</v>
      </c>
      <c r="N24" s="24">
        <v>95</v>
      </c>
      <c r="O24" s="83"/>
      <c r="P24" s="109">
        <v>16</v>
      </c>
    </row>
    <row r="25" spans="2:16" ht="15" customHeight="1" x14ac:dyDescent="0.25">
      <c r="B25" s="40"/>
      <c r="C25" s="36"/>
      <c r="D25" s="351" t="s">
        <v>480</v>
      </c>
      <c r="E25" s="352"/>
      <c r="F25" s="190" t="s">
        <v>2121</v>
      </c>
      <c r="G25" s="355">
        <v>4100092591</v>
      </c>
      <c r="H25" s="354"/>
      <c r="I25" s="353" t="s">
        <v>1468</v>
      </c>
      <c r="J25" s="354"/>
      <c r="K25" s="355" t="s">
        <v>53</v>
      </c>
      <c r="L25" s="352"/>
      <c r="M25" s="27" t="s">
        <v>622</v>
      </c>
      <c r="N25" s="24">
        <v>100</v>
      </c>
      <c r="O25" s="83"/>
      <c r="P25" s="109">
        <v>12</v>
      </c>
    </row>
    <row r="26" spans="2:16" ht="15" customHeight="1" x14ac:dyDescent="0.25">
      <c r="B26" s="76"/>
      <c r="C26" s="69"/>
      <c r="D26" s="351" t="s">
        <v>480</v>
      </c>
      <c r="E26" s="352"/>
      <c r="F26" s="190" t="s">
        <v>2121</v>
      </c>
      <c r="G26" s="355">
        <v>4100092591</v>
      </c>
      <c r="H26" s="354"/>
      <c r="I26" s="353" t="s">
        <v>1468</v>
      </c>
      <c r="J26" s="354"/>
      <c r="K26" s="355" t="s">
        <v>53</v>
      </c>
      <c r="L26" s="352"/>
      <c r="M26" s="27" t="s">
        <v>387</v>
      </c>
      <c r="N26" s="24">
        <v>100</v>
      </c>
      <c r="O26" s="84"/>
      <c r="P26" s="109">
        <v>26</v>
      </c>
    </row>
    <row r="27" spans="2:16" ht="15" customHeight="1" x14ac:dyDescent="0.25">
      <c r="B27" s="378">
        <v>2</v>
      </c>
      <c r="C27" s="379"/>
      <c r="D27" s="351" t="s">
        <v>480</v>
      </c>
      <c r="E27" s="352"/>
      <c r="F27" s="190" t="s">
        <v>2121</v>
      </c>
      <c r="G27" s="355">
        <v>4100092591</v>
      </c>
      <c r="H27" s="354"/>
      <c r="I27" s="353" t="s">
        <v>1468</v>
      </c>
      <c r="J27" s="354"/>
      <c r="K27" s="355" t="s">
        <v>53</v>
      </c>
      <c r="L27" s="352"/>
      <c r="M27" s="27" t="s">
        <v>387</v>
      </c>
      <c r="N27" s="27">
        <v>85</v>
      </c>
      <c r="O27" s="82">
        <v>14.92</v>
      </c>
      <c r="P27" s="109">
        <v>26</v>
      </c>
    </row>
    <row r="28" spans="2:16" ht="15" customHeight="1" x14ac:dyDescent="0.25">
      <c r="B28" s="40"/>
      <c r="C28" s="36"/>
      <c r="D28" s="351" t="s">
        <v>480</v>
      </c>
      <c r="E28" s="352"/>
      <c r="F28" s="190" t="s">
        <v>2121</v>
      </c>
      <c r="G28" s="355">
        <v>4100092591</v>
      </c>
      <c r="H28" s="354"/>
      <c r="I28" s="353" t="s">
        <v>1468</v>
      </c>
      <c r="J28" s="354"/>
      <c r="K28" s="355" t="s">
        <v>53</v>
      </c>
      <c r="L28" s="352"/>
      <c r="M28" s="27" t="s">
        <v>387</v>
      </c>
      <c r="N28" s="24">
        <v>90</v>
      </c>
      <c r="O28" s="83"/>
      <c r="P28" s="109">
        <v>34</v>
      </c>
    </row>
    <row r="29" spans="2:16" ht="15" customHeight="1" x14ac:dyDescent="0.25">
      <c r="B29" s="76"/>
      <c r="C29" s="69"/>
      <c r="D29" s="351" t="s">
        <v>480</v>
      </c>
      <c r="E29" s="352"/>
      <c r="F29" s="190" t="s">
        <v>2121</v>
      </c>
      <c r="G29" s="355">
        <v>4100092591</v>
      </c>
      <c r="H29" s="354"/>
      <c r="I29" s="353" t="s">
        <v>1468</v>
      </c>
      <c r="J29" s="354"/>
      <c r="K29" s="355" t="s">
        <v>53</v>
      </c>
      <c r="L29" s="352"/>
      <c r="M29" s="27" t="s">
        <v>387</v>
      </c>
      <c r="N29" s="24">
        <v>95</v>
      </c>
      <c r="O29" s="84"/>
      <c r="P29" s="109">
        <v>33</v>
      </c>
    </row>
    <row r="30" spans="2:16" ht="15" customHeight="1" x14ac:dyDescent="0.25">
      <c r="B30" s="378">
        <v>3</v>
      </c>
      <c r="C30" s="379"/>
      <c r="D30" s="351" t="s">
        <v>480</v>
      </c>
      <c r="E30" s="352"/>
      <c r="F30" s="190" t="s">
        <v>2121</v>
      </c>
      <c r="G30" s="355">
        <v>4100092595</v>
      </c>
      <c r="H30" s="354"/>
      <c r="I30" s="353" t="s">
        <v>631</v>
      </c>
      <c r="J30" s="354"/>
      <c r="K30" s="355" t="s">
        <v>53</v>
      </c>
      <c r="L30" s="352"/>
      <c r="M30" s="27" t="s">
        <v>387</v>
      </c>
      <c r="N30" s="27">
        <v>85</v>
      </c>
      <c r="O30" s="82">
        <v>11.62</v>
      </c>
      <c r="P30" s="109">
        <v>15</v>
      </c>
    </row>
    <row r="31" spans="2:16" ht="15" customHeight="1" x14ac:dyDescent="0.25">
      <c r="B31" s="40"/>
      <c r="C31" s="36"/>
      <c r="D31" s="351" t="s">
        <v>480</v>
      </c>
      <c r="E31" s="352"/>
      <c r="F31" s="190" t="s">
        <v>2121</v>
      </c>
      <c r="G31" s="355">
        <v>4100092595</v>
      </c>
      <c r="H31" s="354"/>
      <c r="I31" s="353" t="s">
        <v>631</v>
      </c>
      <c r="J31" s="354"/>
      <c r="K31" s="355" t="s">
        <v>53</v>
      </c>
      <c r="L31" s="352"/>
      <c r="M31" s="27" t="s">
        <v>387</v>
      </c>
      <c r="N31" s="24">
        <v>90</v>
      </c>
      <c r="O31" s="83"/>
      <c r="P31" s="109">
        <v>26</v>
      </c>
    </row>
    <row r="32" spans="2:16" ht="15" customHeight="1" x14ac:dyDescent="0.25">
      <c r="B32" s="40"/>
      <c r="C32" s="36"/>
      <c r="D32" s="351" t="s">
        <v>480</v>
      </c>
      <c r="E32" s="352"/>
      <c r="F32" s="190" t="s">
        <v>2121</v>
      </c>
      <c r="G32" s="355">
        <v>4100092595</v>
      </c>
      <c r="H32" s="354"/>
      <c r="I32" s="353" t="s">
        <v>631</v>
      </c>
      <c r="J32" s="354"/>
      <c r="K32" s="355" t="s">
        <v>53</v>
      </c>
      <c r="L32" s="352"/>
      <c r="M32" s="27" t="s">
        <v>387</v>
      </c>
      <c r="N32" s="24">
        <v>95</v>
      </c>
      <c r="O32" s="83"/>
      <c r="P32" s="109">
        <v>27</v>
      </c>
    </row>
    <row r="33" spans="2:16" ht="15" customHeight="1" x14ac:dyDescent="0.25">
      <c r="B33" s="40"/>
      <c r="C33" s="36"/>
      <c r="D33" s="351" t="s">
        <v>480</v>
      </c>
      <c r="E33" s="352"/>
      <c r="F33" s="190" t="s">
        <v>2121</v>
      </c>
      <c r="G33" s="355">
        <v>4100092595</v>
      </c>
      <c r="H33" s="354"/>
      <c r="I33" s="353" t="s">
        <v>631</v>
      </c>
      <c r="J33" s="354"/>
      <c r="K33" s="355" t="s">
        <v>53</v>
      </c>
      <c r="L33" s="352"/>
      <c r="M33" s="27" t="s">
        <v>387</v>
      </c>
      <c r="N33" s="24">
        <v>100</v>
      </c>
      <c r="O33" s="83"/>
      <c r="P33" s="109">
        <v>13</v>
      </c>
    </row>
    <row r="34" spans="2:16" ht="15" customHeight="1" x14ac:dyDescent="0.25">
      <c r="B34" s="378">
        <v>4</v>
      </c>
      <c r="C34" s="379"/>
      <c r="D34" s="351" t="s">
        <v>480</v>
      </c>
      <c r="E34" s="352"/>
      <c r="F34" s="190" t="s">
        <v>2121</v>
      </c>
      <c r="G34" s="355">
        <v>4100092594</v>
      </c>
      <c r="H34" s="354"/>
      <c r="I34" s="353" t="s">
        <v>631</v>
      </c>
      <c r="J34" s="354"/>
      <c r="K34" s="355" t="s">
        <v>53</v>
      </c>
      <c r="L34" s="352"/>
      <c r="M34" s="27" t="s">
        <v>387</v>
      </c>
      <c r="N34" s="24">
        <v>85</v>
      </c>
      <c r="O34" s="82">
        <v>10.3</v>
      </c>
      <c r="P34" s="109">
        <v>8</v>
      </c>
    </row>
    <row r="35" spans="2:16" ht="15" customHeight="1" x14ac:dyDescent="0.25">
      <c r="B35" s="40"/>
      <c r="C35" s="36"/>
      <c r="D35" s="351" t="s">
        <v>480</v>
      </c>
      <c r="E35" s="352"/>
      <c r="F35" s="190" t="s">
        <v>2121</v>
      </c>
      <c r="G35" s="355">
        <v>4100092594</v>
      </c>
      <c r="H35" s="354"/>
      <c r="I35" s="353" t="s">
        <v>631</v>
      </c>
      <c r="J35" s="354"/>
      <c r="K35" s="355" t="s">
        <v>53</v>
      </c>
      <c r="L35" s="352"/>
      <c r="M35" s="27" t="s">
        <v>387</v>
      </c>
      <c r="N35" s="24">
        <v>90</v>
      </c>
      <c r="O35" s="83"/>
      <c r="P35" s="109">
        <v>10</v>
      </c>
    </row>
    <row r="36" spans="2:16" ht="15" customHeight="1" x14ac:dyDescent="0.25">
      <c r="B36" s="40"/>
      <c r="C36" s="36"/>
      <c r="D36" s="351" t="s">
        <v>480</v>
      </c>
      <c r="E36" s="352"/>
      <c r="F36" s="190" t="s">
        <v>2121</v>
      </c>
      <c r="G36" s="355">
        <v>4100092594</v>
      </c>
      <c r="H36" s="354"/>
      <c r="I36" s="353" t="s">
        <v>631</v>
      </c>
      <c r="J36" s="354"/>
      <c r="K36" s="355" t="s">
        <v>53</v>
      </c>
      <c r="L36" s="352"/>
      <c r="M36" s="27" t="s">
        <v>387</v>
      </c>
      <c r="N36" s="24">
        <v>95</v>
      </c>
      <c r="O36" s="83"/>
      <c r="P36" s="109">
        <v>11</v>
      </c>
    </row>
    <row r="37" spans="2:16" ht="15" customHeight="1" x14ac:dyDescent="0.25">
      <c r="B37" s="40"/>
      <c r="C37" s="36"/>
      <c r="D37" s="351" t="s">
        <v>480</v>
      </c>
      <c r="E37" s="352"/>
      <c r="F37" s="190" t="s">
        <v>2121</v>
      </c>
      <c r="G37" s="355">
        <v>4100092594</v>
      </c>
      <c r="H37" s="354"/>
      <c r="I37" s="353" t="s">
        <v>631</v>
      </c>
      <c r="J37" s="354"/>
      <c r="K37" s="355" t="s">
        <v>53</v>
      </c>
      <c r="L37" s="352"/>
      <c r="M37" s="27" t="s">
        <v>387</v>
      </c>
      <c r="N37" s="24">
        <v>100</v>
      </c>
      <c r="O37" s="83"/>
      <c r="P37" s="109">
        <v>13</v>
      </c>
    </row>
    <row r="38" spans="2:16" ht="15" customHeight="1" x14ac:dyDescent="0.25">
      <c r="B38" s="40"/>
      <c r="C38" s="36"/>
      <c r="D38" s="351" t="s">
        <v>1377</v>
      </c>
      <c r="E38" s="352"/>
      <c r="F38" s="190" t="s">
        <v>2121</v>
      </c>
      <c r="G38" s="355">
        <v>4100092590</v>
      </c>
      <c r="H38" s="354"/>
      <c r="I38" s="353" t="s">
        <v>1467</v>
      </c>
      <c r="J38" s="354"/>
      <c r="K38" s="355" t="s">
        <v>53</v>
      </c>
      <c r="L38" s="352"/>
      <c r="M38" s="27" t="s">
        <v>382</v>
      </c>
      <c r="N38" s="24">
        <v>75</v>
      </c>
      <c r="O38" s="83"/>
      <c r="P38" s="109">
        <v>2</v>
      </c>
    </row>
    <row r="39" spans="2:16" ht="15" customHeight="1" x14ac:dyDescent="0.25">
      <c r="B39" s="40"/>
      <c r="C39" s="36"/>
      <c r="D39" s="351" t="s">
        <v>1377</v>
      </c>
      <c r="E39" s="352"/>
      <c r="F39" s="190" t="s">
        <v>2121</v>
      </c>
      <c r="G39" s="355">
        <v>4100092590</v>
      </c>
      <c r="H39" s="354"/>
      <c r="I39" s="353" t="s">
        <v>1467</v>
      </c>
      <c r="J39" s="354"/>
      <c r="K39" s="355" t="s">
        <v>53</v>
      </c>
      <c r="L39" s="352"/>
      <c r="M39" s="27" t="s">
        <v>382</v>
      </c>
      <c r="N39" s="24">
        <v>80</v>
      </c>
      <c r="O39" s="83"/>
      <c r="P39" s="109">
        <v>7</v>
      </c>
    </row>
    <row r="40" spans="2:16" ht="15" customHeight="1" x14ac:dyDescent="0.25">
      <c r="B40" s="40"/>
      <c r="C40" s="36"/>
      <c r="D40" s="351" t="s">
        <v>1377</v>
      </c>
      <c r="E40" s="352"/>
      <c r="F40" s="190" t="s">
        <v>2121</v>
      </c>
      <c r="G40" s="355">
        <v>4100092590</v>
      </c>
      <c r="H40" s="354"/>
      <c r="I40" s="353" t="s">
        <v>1467</v>
      </c>
      <c r="J40" s="354"/>
      <c r="K40" s="355" t="s">
        <v>53</v>
      </c>
      <c r="L40" s="352"/>
      <c r="M40" s="27" t="s">
        <v>382</v>
      </c>
      <c r="N40" s="24">
        <v>85</v>
      </c>
      <c r="O40" s="83"/>
      <c r="P40" s="109">
        <v>7</v>
      </c>
    </row>
    <row r="41" spans="2:16" ht="15" customHeight="1" x14ac:dyDescent="0.25">
      <c r="B41" s="40"/>
      <c r="C41" s="36"/>
      <c r="D41" s="351" t="s">
        <v>1377</v>
      </c>
      <c r="E41" s="352"/>
      <c r="F41" s="190" t="s">
        <v>2121</v>
      </c>
      <c r="G41" s="355">
        <v>4100092590</v>
      </c>
      <c r="H41" s="354"/>
      <c r="I41" s="353" t="s">
        <v>1467</v>
      </c>
      <c r="J41" s="354"/>
      <c r="K41" s="355" t="s">
        <v>53</v>
      </c>
      <c r="L41" s="352"/>
      <c r="M41" s="27" t="s">
        <v>382</v>
      </c>
      <c r="N41" s="24">
        <v>90</v>
      </c>
      <c r="O41" s="83"/>
      <c r="P41" s="109">
        <v>4</v>
      </c>
    </row>
    <row r="42" spans="2:16" ht="15" customHeight="1" x14ac:dyDescent="0.25">
      <c r="B42" s="76"/>
      <c r="C42" s="69"/>
      <c r="D42" s="351" t="s">
        <v>1377</v>
      </c>
      <c r="E42" s="352"/>
      <c r="F42" s="190" t="s">
        <v>2121</v>
      </c>
      <c r="G42" s="355">
        <v>4100092590</v>
      </c>
      <c r="H42" s="354"/>
      <c r="I42" s="353" t="s">
        <v>1467</v>
      </c>
      <c r="J42" s="354"/>
      <c r="K42" s="355" t="s">
        <v>53</v>
      </c>
      <c r="L42" s="352"/>
      <c r="M42" s="27" t="s">
        <v>415</v>
      </c>
      <c r="N42" s="24">
        <v>90</v>
      </c>
      <c r="O42" s="84"/>
      <c r="P42" s="109">
        <v>23</v>
      </c>
    </row>
    <row r="43" spans="2:16" ht="15" customHeight="1" x14ac:dyDescent="0.25">
      <c r="B43" s="378">
        <v>5</v>
      </c>
      <c r="C43" s="379"/>
      <c r="D43" s="351" t="s">
        <v>1377</v>
      </c>
      <c r="E43" s="352"/>
      <c r="F43" s="190" t="s">
        <v>2121</v>
      </c>
      <c r="G43" s="355">
        <v>4100092590</v>
      </c>
      <c r="H43" s="354"/>
      <c r="I43" s="353" t="s">
        <v>1467</v>
      </c>
      <c r="J43" s="354"/>
      <c r="K43" s="355" t="s">
        <v>53</v>
      </c>
      <c r="L43" s="352"/>
      <c r="M43" s="27" t="s">
        <v>415</v>
      </c>
      <c r="N43" s="24">
        <v>75</v>
      </c>
      <c r="O43" s="82">
        <v>10.1</v>
      </c>
      <c r="P43" s="109">
        <v>43</v>
      </c>
    </row>
    <row r="44" spans="2:16" ht="15" customHeight="1" x14ac:dyDescent="0.25">
      <c r="B44" s="40"/>
      <c r="C44" s="36"/>
      <c r="D44" s="351" t="s">
        <v>1377</v>
      </c>
      <c r="E44" s="352"/>
      <c r="F44" s="190" t="s">
        <v>2121</v>
      </c>
      <c r="G44" s="355">
        <v>4100092590</v>
      </c>
      <c r="H44" s="354"/>
      <c r="I44" s="353" t="s">
        <v>1467</v>
      </c>
      <c r="J44" s="354"/>
      <c r="K44" s="355" t="s">
        <v>53</v>
      </c>
      <c r="L44" s="352"/>
      <c r="M44" s="27" t="s">
        <v>415</v>
      </c>
      <c r="N44" s="24">
        <v>80</v>
      </c>
      <c r="O44" s="83"/>
      <c r="P44" s="109">
        <v>42</v>
      </c>
    </row>
    <row r="45" spans="2:16" ht="15" customHeight="1" x14ac:dyDescent="0.25">
      <c r="B45" s="76"/>
      <c r="C45" s="69"/>
      <c r="D45" s="351" t="s">
        <v>1377</v>
      </c>
      <c r="E45" s="352"/>
      <c r="F45" s="190" t="s">
        <v>2121</v>
      </c>
      <c r="G45" s="355">
        <v>4100092590</v>
      </c>
      <c r="H45" s="354"/>
      <c r="I45" s="353" t="s">
        <v>1467</v>
      </c>
      <c r="J45" s="354"/>
      <c r="K45" s="355" t="s">
        <v>53</v>
      </c>
      <c r="L45" s="352"/>
      <c r="M45" s="27" t="s">
        <v>415</v>
      </c>
      <c r="N45" s="24">
        <v>85</v>
      </c>
      <c r="O45" s="84"/>
      <c r="P45" s="109">
        <v>35</v>
      </c>
    </row>
    <row r="46" spans="2:16" ht="15" customHeight="1" x14ac:dyDescent="0.25">
      <c r="B46" s="378">
        <v>6</v>
      </c>
      <c r="C46" s="379"/>
      <c r="D46" s="351" t="s">
        <v>1377</v>
      </c>
      <c r="E46" s="352"/>
      <c r="F46" s="190" t="s">
        <v>2121</v>
      </c>
      <c r="G46" s="355">
        <v>4100092590</v>
      </c>
      <c r="H46" s="354"/>
      <c r="I46" s="353" t="s">
        <v>1467</v>
      </c>
      <c r="J46" s="354"/>
      <c r="K46" s="355" t="s">
        <v>53</v>
      </c>
      <c r="L46" s="352"/>
      <c r="M46" s="27" t="s">
        <v>387</v>
      </c>
      <c r="N46" s="24">
        <v>75</v>
      </c>
      <c r="O46" s="82">
        <v>10</v>
      </c>
      <c r="P46" s="109">
        <v>72</v>
      </c>
    </row>
    <row r="47" spans="2:16" ht="15" customHeight="1" x14ac:dyDescent="0.25">
      <c r="B47" s="76"/>
      <c r="C47" s="69"/>
      <c r="D47" s="351" t="s">
        <v>1377</v>
      </c>
      <c r="E47" s="352"/>
      <c r="F47" s="190" t="s">
        <v>2121</v>
      </c>
      <c r="G47" s="355">
        <v>4100092590</v>
      </c>
      <c r="H47" s="354"/>
      <c r="I47" s="353" t="s">
        <v>1467</v>
      </c>
      <c r="J47" s="354"/>
      <c r="K47" s="355" t="s">
        <v>53</v>
      </c>
      <c r="L47" s="352"/>
      <c r="M47" s="27" t="s">
        <v>387</v>
      </c>
      <c r="N47" s="24">
        <v>80</v>
      </c>
      <c r="O47" s="84"/>
      <c r="P47" s="109">
        <v>50</v>
      </c>
    </row>
    <row r="48" spans="2:16" ht="15" customHeight="1" x14ac:dyDescent="0.25">
      <c r="B48" s="378">
        <v>7</v>
      </c>
      <c r="C48" s="379"/>
      <c r="D48" s="351" t="s">
        <v>1377</v>
      </c>
      <c r="E48" s="352"/>
      <c r="F48" s="190" t="s">
        <v>2121</v>
      </c>
      <c r="G48" s="355">
        <v>4100092590</v>
      </c>
      <c r="H48" s="354"/>
      <c r="I48" s="353" t="s">
        <v>1467</v>
      </c>
      <c r="J48" s="354"/>
      <c r="K48" s="355" t="s">
        <v>53</v>
      </c>
      <c r="L48" s="352"/>
      <c r="M48" s="27" t="s">
        <v>387</v>
      </c>
      <c r="N48" s="24">
        <v>80</v>
      </c>
      <c r="O48" s="82">
        <v>9.1199999999999992</v>
      </c>
      <c r="P48" s="109">
        <v>20</v>
      </c>
    </row>
    <row r="49" spans="2:16" ht="15" customHeight="1" x14ac:dyDescent="0.25">
      <c r="B49" s="40"/>
      <c r="C49" s="36"/>
      <c r="D49" s="351" t="s">
        <v>1377</v>
      </c>
      <c r="E49" s="352"/>
      <c r="F49" s="190" t="s">
        <v>2121</v>
      </c>
      <c r="G49" s="355">
        <v>4100092590</v>
      </c>
      <c r="H49" s="354"/>
      <c r="I49" s="353" t="s">
        <v>1467</v>
      </c>
      <c r="J49" s="354"/>
      <c r="K49" s="355" t="s">
        <v>53</v>
      </c>
      <c r="L49" s="352"/>
      <c r="M49" s="27" t="s">
        <v>387</v>
      </c>
      <c r="N49" s="24">
        <v>85</v>
      </c>
      <c r="O49" s="83"/>
      <c r="P49" s="109">
        <v>50</v>
      </c>
    </row>
    <row r="50" spans="2:16" ht="15" customHeight="1" x14ac:dyDescent="0.25">
      <c r="B50" s="40"/>
      <c r="C50" s="36"/>
      <c r="D50" s="351" t="s">
        <v>1377</v>
      </c>
      <c r="E50" s="352"/>
      <c r="F50" s="190" t="s">
        <v>2121</v>
      </c>
      <c r="G50" s="355">
        <v>4100092590</v>
      </c>
      <c r="H50" s="354"/>
      <c r="I50" s="353" t="s">
        <v>1467</v>
      </c>
      <c r="J50" s="354"/>
      <c r="K50" s="355" t="s">
        <v>53</v>
      </c>
      <c r="L50" s="352"/>
      <c r="M50" s="27" t="s">
        <v>387</v>
      </c>
      <c r="N50" s="24">
        <v>90</v>
      </c>
      <c r="O50" s="83"/>
      <c r="P50" s="109">
        <v>30</v>
      </c>
    </row>
    <row r="51" spans="2:16" ht="15" customHeight="1" x14ac:dyDescent="0.25">
      <c r="B51" s="378">
        <v>8</v>
      </c>
      <c r="C51" s="379"/>
      <c r="D51" s="351" t="s">
        <v>2091</v>
      </c>
      <c r="E51" s="352"/>
      <c r="F51" s="190" t="s">
        <v>2123</v>
      </c>
      <c r="G51" s="355">
        <v>4100092558</v>
      </c>
      <c r="H51" s="354"/>
      <c r="I51" s="353" t="s">
        <v>2093</v>
      </c>
      <c r="J51" s="354"/>
      <c r="K51" s="355" t="s">
        <v>53</v>
      </c>
      <c r="L51" s="352"/>
      <c r="M51" s="27" t="s">
        <v>2117</v>
      </c>
      <c r="N51" s="24"/>
      <c r="O51" s="82">
        <v>7.96</v>
      </c>
      <c r="P51" s="109">
        <v>10</v>
      </c>
    </row>
    <row r="52" spans="2:16" ht="15" customHeight="1" x14ac:dyDescent="0.25">
      <c r="B52" s="365"/>
      <c r="C52" s="366"/>
      <c r="D52" s="351" t="s">
        <v>2091</v>
      </c>
      <c r="E52" s="352"/>
      <c r="F52" s="190" t="s">
        <v>2121</v>
      </c>
      <c r="G52" s="355">
        <v>4100092589</v>
      </c>
      <c r="H52" s="354"/>
      <c r="I52" s="353" t="s">
        <v>2093</v>
      </c>
      <c r="J52" s="354"/>
      <c r="K52" s="355" t="s">
        <v>1778</v>
      </c>
      <c r="L52" s="352"/>
      <c r="M52" s="27" t="s">
        <v>2117</v>
      </c>
      <c r="N52" s="24"/>
      <c r="O52" s="84"/>
      <c r="P52" s="109">
        <v>6</v>
      </c>
    </row>
    <row r="53" spans="2:16" ht="15" customHeight="1" x14ac:dyDescent="0.25">
      <c r="B53" s="416">
        <v>9</v>
      </c>
      <c r="C53" s="417"/>
      <c r="D53" s="351" t="s">
        <v>2091</v>
      </c>
      <c r="E53" s="352"/>
      <c r="F53" s="190" t="s">
        <v>2121</v>
      </c>
      <c r="G53" s="355">
        <v>4100092588</v>
      </c>
      <c r="H53" s="354"/>
      <c r="I53" s="353" t="s">
        <v>2093</v>
      </c>
      <c r="J53" s="354"/>
      <c r="K53" s="355" t="s">
        <v>53</v>
      </c>
      <c r="L53" s="352"/>
      <c r="M53" s="27" t="s">
        <v>2117</v>
      </c>
      <c r="N53" s="24"/>
      <c r="O53" s="83">
        <v>8.75</v>
      </c>
      <c r="P53" s="109">
        <v>18</v>
      </c>
    </row>
    <row r="54" spans="2:16" ht="15" customHeight="1" x14ac:dyDescent="0.25">
      <c r="B54" s="378">
        <v>10</v>
      </c>
      <c r="C54" s="379"/>
      <c r="D54" s="351" t="s">
        <v>2091</v>
      </c>
      <c r="E54" s="352"/>
      <c r="F54" s="190" t="s">
        <v>2121</v>
      </c>
      <c r="G54" s="355">
        <v>4100092588</v>
      </c>
      <c r="H54" s="354"/>
      <c r="I54" s="353" t="s">
        <v>2093</v>
      </c>
      <c r="J54" s="354"/>
      <c r="K54" s="355" t="s">
        <v>53</v>
      </c>
      <c r="L54" s="352"/>
      <c r="M54" s="27" t="s">
        <v>2117</v>
      </c>
      <c r="N54" s="24"/>
      <c r="O54" s="82">
        <v>8.1199999999999992</v>
      </c>
      <c r="P54" s="109">
        <v>4</v>
      </c>
    </row>
    <row r="55" spans="2:16" ht="15" customHeight="1" x14ac:dyDescent="0.25">
      <c r="B55" s="416"/>
      <c r="C55" s="417"/>
      <c r="D55" s="351" t="s">
        <v>2091</v>
      </c>
      <c r="E55" s="352"/>
      <c r="F55" s="190" t="s">
        <v>2121</v>
      </c>
      <c r="G55" s="355">
        <v>4100092587</v>
      </c>
      <c r="H55" s="354"/>
      <c r="I55" s="353" t="s">
        <v>2093</v>
      </c>
      <c r="J55" s="354"/>
      <c r="K55" s="355" t="s">
        <v>53</v>
      </c>
      <c r="L55" s="352"/>
      <c r="M55" s="27" t="s">
        <v>389</v>
      </c>
      <c r="N55" s="24"/>
      <c r="O55" s="83"/>
      <c r="P55" s="109">
        <v>6</v>
      </c>
    </row>
    <row r="56" spans="2:16" ht="15" customHeight="1" x14ac:dyDescent="0.25">
      <c r="B56" s="365"/>
      <c r="C56" s="366"/>
      <c r="D56" s="351" t="s">
        <v>2091</v>
      </c>
      <c r="E56" s="352"/>
      <c r="F56" s="190" t="s">
        <v>2121</v>
      </c>
      <c r="G56" s="355">
        <v>4100092588</v>
      </c>
      <c r="H56" s="354"/>
      <c r="I56" s="353" t="s">
        <v>2093</v>
      </c>
      <c r="J56" s="354"/>
      <c r="K56" s="355" t="s">
        <v>53</v>
      </c>
      <c r="L56" s="352"/>
      <c r="M56" s="27" t="s">
        <v>389</v>
      </c>
      <c r="N56" s="24"/>
      <c r="O56" s="84"/>
      <c r="P56" s="109">
        <v>6</v>
      </c>
    </row>
    <row r="57" spans="2:16" ht="15" customHeight="1" x14ac:dyDescent="0.25">
      <c r="B57" s="375">
        <v>11</v>
      </c>
      <c r="C57" s="376"/>
      <c r="D57" s="351" t="s">
        <v>1461</v>
      </c>
      <c r="E57" s="352"/>
      <c r="F57" s="190" t="s">
        <v>2121</v>
      </c>
      <c r="G57" s="355">
        <v>4100092596</v>
      </c>
      <c r="H57" s="354"/>
      <c r="I57" s="353" t="s">
        <v>1783</v>
      </c>
      <c r="J57" s="354"/>
      <c r="K57" s="355" t="s">
        <v>53</v>
      </c>
      <c r="L57" s="352"/>
      <c r="M57" s="27" t="s">
        <v>387</v>
      </c>
      <c r="N57" s="24"/>
      <c r="O57" s="81">
        <v>9.1</v>
      </c>
      <c r="P57" s="109">
        <v>13</v>
      </c>
    </row>
    <row r="58" spans="2:16" ht="15" customHeight="1" x14ac:dyDescent="0.25">
      <c r="B58" s="378">
        <v>12</v>
      </c>
      <c r="C58" s="379"/>
      <c r="D58" s="351" t="s">
        <v>1461</v>
      </c>
      <c r="E58" s="352"/>
      <c r="F58" s="190" t="s">
        <v>2121</v>
      </c>
      <c r="G58" s="355">
        <v>4100092596</v>
      </c>
      <c r="H58" s="354"/>
      <c r="I58" s="353" t="s">
        <v>1783</v>
      </c>
      <c r="J58" s="354"/>
      <c r="K58" s="355" t="s">
        <v>53</v>
      </c>
      <c r="L58" s="352"/>
      <c r="M58" s="27" t="s">
        <v>387</v>
      </c>
      <c r="N58" s="24"/>
      <c r="O58" s="82">
        <v>9.68</v>
      </c>
      <c r="P58" s="109">
        <v>14</v>
      </c>
    </row>
    <row r="59" spans="2:16" ht="15" customHeight="1" x14ac:dyDescent="0.25">
      <c r="B59" s="378">
        <v>13</v>
      </c>
      <c r="C59" s="379"/>
      <c r="D59" s="351" t="s">
        <v>1461</v>
      </c>
      <c r="E59" s="352"/>
      <c r="F59" s="190" t="s">
        <v>2121</v>
      </c>
      <c r="G59" s="355">
        <v>4100092596</v>
      </c>
      <c r="H59" s="354"/>
      <c r="I59" s="353" t="s">
        <v>1783</v>
      </c>
      <c r="J59" s="354"/>
      <c r="K59" s="355" t="s">
        <v>53</v>
      </c>
      <c r="L59" s="352"/>
      <c r="M59" s="27" t="s">
        <v>387</v>
      </c>
      <c r="N59" s="24"/>
      <c r="O59" s="82">
        <v>9.94</v>
      </c>
      <c r="P59" s="109">
        <v>12</v>
      </c>
    </row>
    <row r="60" spans="2:16" ht="15" customHeight="1" x14ac:dyDescent="0.25">
      <c r="B60" s="365"/>
      <c r="C60" s="366"/>
      <c r="D60" s="351" t="s">
        <v>1461</v>
      </c>
      <c r="E60" s="352"/>
      <c r="F60" s="190" t="s">
        <v>2121</v>
      </c>
      <c r="G60" s="355">
        <v>410092598</v>
      </c>
      <c r="H60" s="354"/>
      <c r="I60" s="353" t="s">
        <v>2119</v>
      </c>
      <c r="J60" s="354"/>
      <c r="K60" s="355" t="s">
        <v>147</v>
      </c>
      <c r="L60" s="352"/>
      <c r="M60" s="27" t="s">
        <v>2120</v>
      </c>
      <c r="N60" s="24"/>
      <c r="O60" s="84"/>
      <c r="P60" s="109">
        <v>2</v>
      </c>
    </row>
    <row r="61" spans="2:16" ht="15" customHeight="1" x14ac:dyDescent="0.25">
      <c r="B61" s="375">
        <v>14</v>
      </c>
      <c r="C61" s="376"/>
      <c r="D61" s="351" t="s">
        <v>1461</v>
      </c>
      <c r="E61" s="352"/>
      <c r="F61" s="190" t="s">
        <v>2121</v>
      </c>
      <c r="G61" s="355">
        <v>4100092581</v>
      </c>
      <c r="H61" s="354"/>
      <c r="I61" s="353" t="s">
        <v>1462</v>
      </c>
      <c r="J61" s="354"/>
      <c r="K61" s="355" t="s">
        <v>53</v>
      </c>
      <c r="L61" s="352"/>
      <c r="M61" s="27" t="s">
        <v>2118</v>
      </c>
      <c r="N61" s="24"/>
      <c r="O61" s="81">
        <v>10.1</v>
      </c>
      <c r="P61" s="109">
        <v>14</v>
      </c>
    </row>
    <row r="62" spans="2:16" ht="15" customHeight="1" x14ac:dyDescent="0.25">
      <c r="B62" s="375"/>
      <c r="C62" s="376"/>
      <c r="D62" s="351"/>
      <c r="E62" s="352"/>
      <c r="F62" s="190"/>
      <c r="G62" s="355"/>
      <c r="H62" s="354"/>
      <c r="I62" s="353"/>
      <c r="J62" s="354"/>
      <c r="K62" s="355"/>
      <c r="L62" s="352"/>
      <c r="M62" s="27"/>
      <c r="N62" s="24"/>
      <c r="O62" s="81"/>
      <c r="P62" s="109"/>
    </row>
    <row r="63" spans="2:16" ht="15" x14ac:dyDescent="0.25">
      <c r="B63" s="20"/>
      <c r="C63" s="45"/>
      <c r="D63" s="168"/>
      <c r="E63" s="41"/>
      <c r="F63" s="41"/>
      <c r="G63" s="41"/>
      <c r="H63" s="41"/>
      <c r="I63" s="41"/>
      <c r="K63" s="20"/>
      <c r="L63" s="45"/>
      <c r="M63" s="1"/>
      <c r="N63" s="1"/>
      <c r="O63" s="169">
        <f>SUM(O18:O61)</f>
        <v>145.08999999999997</v>
      </c>
    </row>
    <row r="64" spans="2:16" ht="15.75" x14ac:dyDescent="0.25">
      <c r="B64" s="356" t="s">
        <v>29</v>
      </c>
      <c r="C64" s="357"/>
      <c r="D64" s="357"/>
      <c r="E64" s="357"/>
      <c r="F64" s="357"/>
      <c r="G64" s="357"/>
      <c r="H64" s="357"/>
      <c r="I64" s="357"/>
      <c r="J64" s="357"/>
      <c r="K64" s="357"/>
      <c r="L64" s="357"/>
      <c r="M64" s="357"/>
      <c r="N64" s="79"/>
      <c r="O64" s="75"/>
      <c r="P64" s="73">
        <f>SUM(P18:P62)</f>
        <v>799</v>
      </c>
    </row>
    <row r="65" spans="2:15" ht="7.5" customHeight="1" x14ac:dyDescent="0.25">
      <c r="B65" s="20"/>
      <c r="C65" s="45"/>
      <c r="D65" s="20"/>
      <c r="E65" s="45"/>
      <c r="F65" s="45"/>
      <c r="G65" s="20"/>
      <c r="I65" s="3"/>
      <c r="K65" s="20"/>
      <c r="L65" s="45"/>
      <c r="M65" s="1"/>
      <c r="N65" s="1"/>
      <c r="O65" s="86"/>
    </row>
    <row r="66" spans="2:15" ht="15" customHeight="1" x14ac:dyDescent="0.25">
      <c r="B66" s="1"/>
      <c r="C66" s="1"/>
      <c r="D66" s="1" t="s">
        <v>49</v>
      </c>
      <c r="E66" s="23"/>
      <c r="F66" s="1" t="s">
        <v>2127</v>
      </c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 t="s">
        <v>2128</v>
      </c>
      <c r="E67" s="23"/>
      <c r="F67" s="23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 t="s">
        <v>1022</v>
      </c>
      <c r="E68" s="3"/>
      <c r="F68" s="3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 t="s">
        <v>2122</v>
      </c>
      <c r="E69" s="23"/>
      <c r="F69" s="23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 t="s">
        <v>203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346" ht="8.25" customHeight="1" x14ac:dyDescent="0.2"/>
    <row r="348" ht="8.25" customHeight="1" x14ac:dyDescent="0.2"/>
    <row r="350" ht="9" customHeight="1" x14ac:dyDescent="0.2"/>
    <row r="352" ht="7.5" customHeight="1" x14ac:dyDescent="0.2"/>
    <row r="354" ht="6.75" customHeight="1" x14ac:dyDescent="0.2"/>
    <row r="356" ht="7.5" customHeight="1" x14ac:dyDescent="0.2"/>
    <row r="358" ht="9" customHeight="1" x14ac:dyDescent="0.2"/>
    <row r="360" ht="7.5" customHeight="1" x14ac:dyDescent="0.2"/>
    <row r="362" ht="8.25" customHeight="1" x14ac:dyDescent="0.2"/>
  </sheetData>
  <mergeCells count="208">
    <mergeCell ref="F12:G12"/>
    <mergeCell ref="N14:O14"/>
    <mergeCell ref="B16:C16"/>
    <mergeCell ref="D16:E16"/>
    <mergeCell ref="G16:H16"/>
    <mergeCell ref="I16:J16"/>
    <mergeCell ref="K16:L16"/>
    <mergeCell ref="B51:C51"/>
    <mergeCell ref="D51:E51"/>
    <mergeCell ref="G51:H51"/>
    <mergeCell ref="I51:J51"/>
    <mergeCell ref="K51:L51"/>
    <mergeCell ref="B17:C17"/>
    <mergeCell ref="B18:C18"/>
    <mergeCell ref="D18:E18"/>
    <mergeCell ref="G18:H18"/>
    <mergeCell ref="I18:J18"/>
    <mergeCell ref="K18:L18"/>
    <mergeCell ref="G21:H21"/>
    <mergeCell ref="I21:J21"/>
    <mergeCell ref="K21:L21"/>
    <mergeCell ref="D22:E22"/>
    <mergeCell ref="G22:H22"/>
    <mergeCell ref="I22:J22"/>
    <mergeCell ref="B52:C52"/>
    <mergeCell ref="D52:E52"/>
    <mergeCell ref="G52:H52"/>
    <mergeCell ref="I52:J52"/>
    <mergeCell ref="K52:L52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7:C57"/>
    <mergeCell ref="D57:E57"/>
    <mergeCell ref="G57:H57"/>
    <mergeCell ref="I57:J57"/>
    <mergeCell ref="K57:L57"/>
    <mergeCell ref="G60:H60"/>
    <mergeCell ref="I60:J60"/>
    <mergeCell ref="K60:L60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K22:L22"/>
    <mergeCell ref="B64:M64"/>
    <mergeCell ref="D19:E19"/>
    <mergeCell ref="G19:H19"/>
    <mergeCell ref="I19:J19"/>
    <mergeCell ref="K19:L19"/>
    <mergeCell ref="D20:E20"/>
    <mergeCell ref="G20:H20"/>
    <mergeCell ref="I20:J20"/>
    <mergeCell ref="K20:L20"/>
    <mergeCell ref="D21:E21"/>
    <mergeCell ref="B62:C62"/>
    <mergeCell ref="D62:E62"/>
    <mergeCell ref="G62:H62"/>
    <mergeCell ref="I62:J62"/>
    <mergeCell ref="K62:L62"/>
    <mergeCell ref="B60:C60"/>
    <mergeCell ref="D60:E60"/>
    <mergeCell ref="D25:E25"/>
    <mergeCell ref="G25:H25"/>
    <mergeCell ref="I25:J25"/>
    <mergeCell ref="K25:L25"/>
    <mergeCell ref="D26:E26"/>
    <mergeCell ref="G26:H26"/>
    <mergeCell ref="I26:J26"/>
    <mergeCell ref="K26:L26"/>
    <mergeCell ref="D23:E23"/>
    <mergeCell ref="G23:H23"/>
    <mergeCell ref="I23:J23"/>
    <mergeCell ref="K23:L23"/>
    <mergeCell ref="D24:E24"/>
    <mergeCell ref="G24:H24"/>
    <mergeCell ref="I24:J24"/>
    <mergeCell ref="K24:L24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D28:E28"/>
    <mergeCell ref="G28:H28"/>
    <mergeCell ref="I28:J28"/>
    <mergeCell ref="K28:L28"/>
    <mergeCell ref="D31:E31"/>
    <mergeCell ref="G31:H31"/>
    <mergeCell ref="I31:J31"/>
    <mergeCell ref="K31:L31"/>
    <mergeCell ref="D32:E32"/>
    <mergeCell ref="G32:H32"/>
    <mergeCell ref="I32:J32"/>
    <mergeCell ref="K32:L32"/>
    <mergeCell ref="D29:E29"/>
    <mergeCell ref="G29:H29"/>
    <mergeCell ref="I29:J29"/>
    <mergeCell ref="K29:L29"/>
    <mergeCell ref="D33:E33"/>
    <mergeCell ref="G33:H33"/>
    <mergeCell ref="I33:J33"/>
    <mergeCell ref="K33:L33"/>
    <mergeCell ref="B34:C34"/>
    <mergeCell ref="D34:E34"/>
    <mergeCell ref="G34:H34"/>
    <mergeCell ref="I34:J34"/>
    <mergeCell ref="K34:L34"/>
    <mergeCell ref="D37:E37"/>
    <mergeCell ref="G37:H37"/>
    <mergeCell ref="I37:J37"/>
    <mergeCell ref="K37:L37"/>
    <mergeCell ref="D38:E38"/>
    <mergeCell ref="G38:H38"/>
    <mergeCell ref="I38:J38"/>
    <mergeCell ref="K38:L38"/>
    <mergeCell ref="D35:E35"/>
    <mergeCell ref="G35:H35"/>
    <mergeCell ref="I35:J35"/>
    <mergeCell ref="K35:L35"/>
    <mergeCell ref="D36:E36"/>
    <mergeCell ref="G36:H36"/>
    <mergeCell ref="I36:J36"/>
    <mergeCell ref="K36:L36"/>
    <mergeCell ref="D41:E41"/>
    <mergeCell ref="G41:H41"/>
    <mergeCell ref="I41:J41"/>
    <mergeCell ref="K41:L41"/>
    <mergeCell ref="D42:E42"/>
    <mergeCell ref="G42:H42"/>
    <mergeCell ref="I42:J42"/>
    <mergeCell ref="K42:L42"/>
    <mergeCell ref="D39:E39"/>
    <mergeCell ref="G39:H39"/>
    <mergeCell ref="I39:J39"/>
    <mergeCell ref="K39:L39"/>
    <mergeCell ref="D40:E40"/>
    <mergeCell ref="G40:H40"/>
    <mergeCell ref="I40:J40"/>
    <mergeCell ref="K40:L40"/>
    <mergeCell ref="B43:C43"/>
    <mergeCell ref="D43:E43"/>
    <mergeCell ref="G43:H43"/>
    <mergeCell ref="I43:J43"/>
    <mergeCell ref="K43:L43"/>
    <mergeCell ref="D44:E44"/>
    <mergeCell ref="G44:H44"/>
    <mergeCell ref="I44:J44"/>
    <mergeCell ref="K44:L44"/>
    <mergeCell ref="B48:C48"/>
    <mergeCell ref="D48:E48"/>
    <mergeCell ref="G48:H48"/>
    <mergeCell ref="I48:J48"/>
    <mergeCell ref="K48:L48"/>
    <mergeCell ref="D45:E45"/>
    <mergeCell ref="G45:H45"/>
    <mergeCell ref="I45:J45"/>
    <mergeCell ref="K45:L45"/>
    <mergeCell ref="B46:C46"/>
    <mergeCell ref="D46:E46"/>
    <mergeCell ref="G46:H46"/>
    <mergeCell ref="I46:J46"/>
    <mergeCell ref="K46:L46"/>
    <mergeCell ref="D50:E50"/>
    <mergeCell ref="G50:H50"/>
    <mergeCell ref="I50:J50"/>
    <mergeCell ref="K50:L50"/>
    <mergeCell ref="D49:E49"/>
    <mergeCell ref="G49:H49"/>
    <mergeCell ref="I49:J49"/>
    <mergeCell ref="K49:L49"/>
    <mergeCell ref="D47:E47"/>
    <mergeCell ref="G47:H47"/>
    <mergeCell ref="I47:J47"/>
    <mergeCell ref="K47:L47"/>
  </mergeCells>
  <hyperlinks>
    <hyperlink ref="N4" r:id="rId1" xr:uid="{00000000-0004-0000-AB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sheetPr codeName="Hoja117"/>
  <dimension ref="A1:P344"/>
  <sheetViews>
    <sheetView topLeftCell="A22" workbookViewId="0">
      <selection activeCell="H53" sqref="H5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230058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418" t="s">
        <v>22</v>
      </c>
      <c r="C17" s="409"/>
      <c r="D17" s="20"/>
      <c r="E17" s="45"/>
      <c r="F17" s="45"/>
      <c r="G17" s="20"/>
      <c r="I17" s="3"/>
      <c r="K17" s="20"/>
      <c r="L17" s="45"/>
      <c r="M17" s="1"/>
      <c r="N17" s="1"/>
      <c r="O17" s="171">
        <f>SUM(O18:O44)+7.92</f>
        <v>75</v>
      </c>
      <c r="P17" s="60"/>
    </row>
    <row r="18" spans="1:16" ht="15" x14ac:dyDescent="0.25">
      <c r="A18" s="1"/>
      <c r="B18" s="378">
        <v>1</v>
      </c>
      <c r="C18" s="379"/>
      <c r="D18" s="367" t="s">
        <v>480</v>
      </c>
      <c r="E18" s="368"/>
      <c r="F18" s="124" t="s">
        <v>2115</v>
      </c>
      <c r="G18" s="369">
        <v>4100092576</v>
      </c>
      <c r="H18" s="370"/>
      <c r="I18" s="391" t="s">
        <v>1468</v>
      </c>
      <c r="J18" s="370"/>
      <c r="K18" s="369" t="s">
        <v>1009</v>
      </c>
      <c r="L18" s="368"/>
      <c r="M18" s="7" t="s">
        <v>2116</v>
      </c>
      <c r="N18" s="11">
        <v>85</v>
      </c>
      <c r="O18" s="82">
        <v>12.98</v>
      </c>
      <c r="P18" s="60">
        <v>5</v>
      </c>
    </row>
    <row r="19" spans="1:16" ht="15" x14ac:dyDescent="0.25">
      <c r="A19" s="1"/>
      <c r="B19" s="416"/>
      <c r="C19" s="417"/>
      <c r="D19" s="367" t="s">
        <v>480</v>
      </c>
      <c r="E19" s="368"/>
      <c r="F19" s="124" t="s">
        <v>2115</v>
      </c>
      <c r="G19" s="369">
        <v>4100092576</v>
      </c>
      <c r="H19" s="370"/>
      <c r="I19" s="391" t="s">
        <v>1468</v>
      </c>
      <c r="J19" s="370"/>
      <c r="K19" s="369" t="s">
        <v>1009</v>
      </c>
      <c r="L19" s="368"/>
      <c r="M19" s="7" t="s">
        <v>2116</v>
      </c>
      <c r="N19" s="11">
        <v>90</v>
      </c>
      <c r="O19" s="83"/>
      <c r="P19" s="60">
        <v>7</v>
      </c>
    </row>
    <row r="20" spans="1:16" ht="15" x14ac:dyDescent="0.25">
      <c r="A20" s="1"/>
      <c r="B20" s="416"/>
      <c r="C20" s="417"/>
      <c r="D20" s="367" t="s">
        <v>480</v>
      </c>
      <c r="E20" s="368"/>
      <c r="F20" s="124" t="s">
        <v>2115</v>
      </c>
      <c r="G20" s="369">
        <v>4100092576</v>
      </c>
      <c r="H20" s="370"/>
      <c r="I20" s="391" t="s">
        <v>1468</v>
      </c>
      <c r="J20" s="370"/>
      <c r="K20" s="369" t="s">
        <v>1009</v>
      </c>
      <c r="L20" s="368"/>
      <c r="M20" s="7" t="s">
        <v>2116</v>
      </c>
      <c r="N20" s="11">
        <v>95</v>
      </c>
      <c r="O20" s="83"/>
      <c r="P20" s="60">
        <v>6</v>
      </c>
    </row>
    <row r="21" spans="1:16" ht="15" x14ac:dyDescent="0.25">
      <c r="A21" s="1"/>
      <c r="B21" s="416"/>
      <c r="C21" s="417"/>
      <c r="D21" s="367" t="s">
        <v>480</v>
      </c>
      <c r="E21" s="368"/>
      <c r="F21" s="124" t="s">
        <v>2115</v>
      </c>
      <c r="G21" s="369">
        <v>4100092576</v>
      </c>
      <c r="H21" s="370"/>
      <c r="I21" s="391" t="s">
        <v>1468</v>
      </c>
      <c r="J21" s="370"/>
      <c r="K21" s="369" t="s">
        <v>1009</v>
      </c>
      <c r="L21" s="368"/>
      <c r="M21" s="7" t="s">
        <v>2116</v>
      </c>
      <c r="N21" s="11">
        <v>100</v>
      </c>
      <c r="O21" s="83"/>
      <c r="P21" s="60">
        <v>3</v>
      </c>
    </row>
    <row r="22" spans="1:16" ht="15" x14ac:dyDescent="0.25">
      <c r="A22" s="1"/>
      <c r="B22" s="40"/>
      <c r="C22" s="36"/>
      <c r="D22" s="367" t="s">
        <v>480</v>
      </c>
      <c r="E22" s="368"/>
      <c r="F22" s="124" t="s">
        <v>2115</v>
      </c>
      <c r="G22" s="369">
        <v>4100092577</v>
      </c>
      <c r="H22" s="370"/>
      <c r="I22" s="391" t="s">
        <v>1468</v>
      </c>
      <c r="J22" s="370"/>
      <c r="K22" s="369" t="s">
        <v>1009</v>
      </c>
      <c r="L22" s="368"/>
      <c r="M22" s="7" t="s">
        <v>2116</v>
      </c>
      <c r="N22" s="11">
        <v>85</v>
      </c>
      <c r="O22" s="83"/>
      <c r="P22" s="60">
        <v>2</v>
      </c>
    </row>
    <row r="23" spans="1:16" ht="15" x14ac:dyDescent="0.25">
      <c r="A23" s="1"/>
      <c r="B23" s="416"/>
      <c r="C23" s="417"/>
      <c r="D23" s="367" t="s">
        <v>480</v>
      </c>
      <c r="E23" s="368"/>
      <c r="F23" s="124" t="s">
        <v>2115</v>
      </c>
      <c r="G23" s="369">
        <v>4100092577</v>
      </c>
      <c r="H23" s="370"/>
      <c r="I23" s="391" t="s">
        <v>1468</v>
      </c>
      <c r="J23" s="370"/>
      <c r="K23" s="369" t="s">
        <v>1009</v>
      </c>
      <c r="L23" s="368"/>
      <c r="M23" s="7" t="s">
        <v>2116</v>
      </c>
      <c r="N23" s="11">
        <v>90</v>
      </c>
      <c r="O23" s="83"/>
      <c r="P23" s="60">
        <v>3</v>
      </c>
    </row>
    <row r="24" spans="1:16" ht="15" x14ac:dyDescent="0.25">
      <c r="A24" s="1"/>
      <c r="B24" s="416"/>
      <c r="C24" s="417"/>
      <c r="D24" s="367" t="s">
        <v>480</v>
      </c>
      <c r="E24" s="368"/>
      <c r="F24" s="124" t="s">
        <v>2115</v>
      </c>
      <c r="G24" s="369">
        <v>4100092577</v>
      </c>
      <c r="H24" s="370"/>
      <c r="I24" s="391" t="s">
        <v>1468</v>
      </c>
      <c r="J24" s="370"/>
      <c r="K24" s="369" t="s">
        <v>1009</v>
      </c>
      <c r="L24" s="368"/>
      <c r="M24" s="7" t="s">
        <v>2116</v>
      </c>
      <c r="N24" s="11">
        <v>95</v>
      </c>
      <c r="O24" s="83"/>
      <c r="P24" s="60">
        <v>2</v>
      </c>
    </row>
    <row r="25" spans="1:16" ht="15" x14ac:dyDescent="0.25">
      <c r="A25" s="1"/>
      <c r="B25" s="40"/>
      <c r="C25" s="36"/>
      <c r="D25" s="367" t="s">
        <v>480</v>
      </c>
      <c r="E25" s="368"/>
      <c r="F25" s="124" t="s">
        <v>2115</v>
      </c>
      <c r="G25" s="369">
        <v>4100092577</v>
      </c>
      <c r="H25" s="370"/>
      <c r="I25" s="391" t="s">
        <v>1468</v>
      </c>
      <c r="J25" s="370"/>
      <c r="K25" s="369" t="s">
        <v>1009</v>
      </c>
      <c r="L25" s="368"/>
      <c r="M25" s="7" t="s">
        <v>2116</v>
      </c>
      <c r="N25" s="11">
        <v>100</v>
      </c>
      <c r="O25" s="83"/>
      <c r="P25" s="60">
        <v>1</v>
      </c>
    </row>
    <row r="26" spans="1:16" ht="15" x14ac:dyDescent="0.25">
      <c r="A26" s="1"/>
      <c r="B26" s="40"/>
      <c r="C26" s="36"/>
      <c r="D26" s="367" t="s">
        <v>480</v>
      </c>
      <c r="E26" s="368"/>
      <c r="F26" s="124" t="s">
        <v>2115</v>
      </c>
      <c r="G26" s="369">
        <v>4100092576</v>
      </c>
      <c r="H26" s="370"/>
      <c r="I26" s="391" t="s">
        <v>1468</v>
      </c>
      <c r="J26" s="370"/>
      <c r="K26" s="369" t="s">
        <v>1009</v>
      </c>
      <c r="L26" s="368"/>
      <c r="M26" s="7" t="s">
        <v>387</v>
      </c>
      <c r="N26" s="11">
        <v>85</v>
      </c>
      <c r="O26" s="83"/>
      <c r="P26" s="60">
        <v>11</v>
      </c>
    </row>
    <row r="27" spans="1:16" ht="15" x14ac:dyDescent="0.25">
      <c r="A27" s="1"/>
      <c r="B27" s="40"/>
      <c r="C27" s="36"/>
      <c r="D27" s="367" t="s">
        <v>480</v>
      </c>
      <c r="E27" s="368"/>
      <c r="F27" s="124" t="s">
        <v>2115</v>
      </c>
      <c r="G27" s="369">
        <v>4100092576</v>
      </c>
      <c r="H27" s="370"/>
      <c r="I27" s="391" t="s">
        <v>1468</v>
      </c>
      <c r="J27" s="370"/>
      <c r="K27" s="369" t="s">
        <v>1009</v>
      </c>
      <c r="L27" s="368"/>
      <c r="M27" s="7" t="s">
        <v>387</v>
      </c>
      <c r="N27" s="11">
        <v>90</v>
      </c>
      <c r="O27" s="83"/>
      <c r="P27" s="60">
        <v>17</v>
      </c>
    </row>
    <row r="28" spans="1:16" ht="15" x14ac:dyDescent="0.25">
      <c r="A28" s="1"/>
      <c r="B28" s="40"/>
      <c r="C28" s="36"/>
      <c r="D28" s="367" t="s">
        <v>480</v>
      </c>
      <c r="E28" s="368"/>
      <c r="F28" s="124" t="s">
        <v>2115</v>
      </c>
      <c r="G28" s="369">
        <v>4100092576</v>
      </c>
      <c r="H28" s="370"/>
      <c r="I28" s="391" t="s">
        <v>1468</v>
      </c>
      <c r="J28" s="370"/>
      <c r="K28" s="369" t="s">
        <v>1009</v>
      </c>
      <c r="L28" s="368"/>
      <c r="M28" s="7" t="s">
        <v>387</v>
      </c>
      <c r="N28" s="11">
        <v>95</v>
      </c>
      <c r="O28" s="83"/>
      <c r="P28" s="60">
        <v>15</v>
      </c>
    </row>
    <row r="29" spans="1:16" ht="15" x14ac:dyDescent="0.25">
      <c r="A29" s="1"/>
      <c r="B29" s="40"/>
      <c r="C29" s="36"/>
      <c r="D29" s="367" t="s">
        <v>480</v>
      </c>
      <c r="E29" s="368"/>
      <c r="F29" s="124" t="s">
        <v>2115</v>
      </c>
      <c r="G29" s="369">
        <v>4100092576</v>
      </c>
      <c r="H29" s="370"/>
      <c r="I29" s="391" t="s">
        <v>1468</v>
      </c>
      <c r="J29" s="370"/>
      <c r="K29" s="369" t="s">
        <v>1009</v>
      </c>
      <c r="L29" s="368"/>
      <c r="M29" s="7" t="s">
        <v>387</v>
      </c>
      <c r="N29" s="11">
        <v>100</v>
      </c>
      <c r="O29" s="83"/>
      <c r="P29" s="60">
        <v>7</v>
      </c>
    </row>
    <row r="30" spans="1:16" ht="15" x14ac:dyDescent="0.25">
      <c r="A30" s="1"/>
      <c r="B30" s="378">
        <v>2</v>
      </c>
      <c r="C30" s="379"/>
      <c r="D30" s="367" t="s">
        <v>480</v>
      </c>
      <c r="E30" s="368"/>
      <c r="F30" s="124" t="s">
        <v>2115</v>
      </c>
      <c r="G30" s="369">
        <v>4100092577</v>
      </c>
      <c r="H30" s="370"/>
      <c r="I30" s="391" t="s">
        <v>1468</v>
      </c>
      <c r="J30" s="370"/>
      <c r="K30" s="369" t="s">
        <v>1009</v>
      </c>
      <c r="L30" s="368"/>
      <c r="M30" s="7" t="s">
        <v>387</v>
      </c>
      <c r="N30" s="11">
        <v>85</v>
      </c>
      <c r="O30" s="82">
        <v>9.92</v>
      </c>
      <c r="P30" s="60">
        <v>4</v>
      </c>
    </row>
    <row r="31" spans="1:16" ht="15" x14ac:dyDescent="0.25">
      <c r="A31" s="1"/>
      <c r="B31" s="40"/>
      <c r="C31" s="36"/>
      <c r="D31" s="367" t="s">
        <v>480</v>
      </c>
      <c r="E31" s="368"/>
      <c r="F31" s="124" t="s">
        <v>2115</v>
      </c>
      <c r="G31" s="369">
        <v>4100092577</v>
      </c>
      <c r="H31" s="370"/>
      <c r="I31" s="391" t="s">
        <v>1468</v>
      </c>
      <c r="J31" s="370"/>
      <c r="K31" s="369" t="s">
        <v>1009</v>
      </c>
      <c r="L31" s="368"/>
      <c r="M31" s="7" t="s">
        <v>387</v>
      </c>
      <c r="N31" s="11">
        <v>90</v>
      </c>
      <c r="O31" s="83"/>
      <c r="P31" s="60">
        <v>5</v>
      </c>
    </row>
    <row r="32" spans="1:16" ht="15" x14ac:dyDescent="0.25">
      <c r="A32" s="1"/>
      <c r="B32" s="40"/>
      <c r="C32" s="36"/>
      <c r="D32" s="367" t="s">
        <v>480</v>
      </c>
      <c r="E32" s="368"/>
      <c r="F32" s="124" t="s">
        <v>2115</v>
      </c>
      <c r="G32" s="369">
        <v>4100092577</v>
      </c>
      <c r="H32" s="370"/>
      <c r="I32" s="391" t="s">
        <v>1468</v>
      </c>
      <c r="J32" s="370"/>
      <c r="K32" s="369" t="s">
        <v>1009</v>
      </c>
      <c r="L32" s="368"/>
      <c r="M32" s="7" t="s">
        <v>387</v>
      </c>
      <c r="N32" s="11">
        <v>95</v>
      </c>
      <c r="O32" s="83"/>
      <c r="P32" s="60">
        <v>3</v>
      </c>
    </row>
    <row r="33" spans="1:16" ht="15" x14ac:dyDescent="0.25">
      <c r="A33" s="1"/>
      <c r="B33" s="40"/>
      <c r="C33" s="36"/>
      <c r="D33" s="367" t="s">
        <v>480</v>
      </c>
      <c r="E33" s="368"/>
      <c r="F33" s="124" t="s">
        <v>2115</v>
      </c>
      <c r="G33" s="369">
        <v>4100092577</v>
      </c>
      <c r="H33" s="370"/>
      <c r="I33" s="391" t="s">
        <v>1468</v>
      </c>
      <c r="J33" s="370"/>
      <c r="K33" s="369" t="s">
        <v>1009</v>
      </c>
      <c r="L33" s="368"/>
      <c r="M33" s="7" t="s">
        <v>387</v>
      </c>
      <c r="N33" s="11">
        <v>100</v>
      </c>
      <c r="O33" s="83"/>
      <c r="P33" s="60">
        <v>2</v>
      </c>
    </row>
    <row r="34" spans="1:16" ht="15" x14ac:dyDescent="0.25">
      <c r="A34" s="1"/>
      <c r="B34" s="40"/>
      <c r="C34" s="36"/>
      <c r="D34" s="367" t="s">
        <v>1377</v>
      </c>
      <c r="E34" s="368"/>
      <c r="F34" s="124" t="s">
        <v>2115</v>
      </c>
      <c r="G34" s="369">
        <v>4100092575</v>
      </c>
      <c r="H34" s="370"/>
      <c r="I34" s="391" t="s">
        <v>1467</v>
      </c>
      <c r="J34" s="370"/>
      <c r="K34" s="369" t="s">
        <v>1009</v>
      </c>
      <c r="L34" s="368"/>
      <c r="M34" s="7" t="s">
        <v>387</v>
      </c>
      <c r="N34" s="11">
        <v>75</v>
      </c>
      <c r="O34" s="83"/>
      <c r="P34" s="60">
        <v>11</v>
      </c>
    </row>
    <row r="35" spans="1:16" ht="15" x14ac:dyDescent="0.25">
      <c r="A35" s="1"/>
      <c r="B35" s="40"/>
      <c r="C35" s="36"/>
      <c r="D35" s="367" t="s">
        <v>1377</v>
      </c>
      <c r="E35" s="368"/>
      <c r="F35" s="124" t="s">
        <v>2115</v>
      </c>
      <c r="G35" s="369">
        <v>4100092575</v>
      </c>
      <c r="H35" s="370"/>
      <c r="I35" s="391" t="s">
        <v>1467</v>
      </c>
      <c r="J35" s="370"/>
      <c r="K35" s="369" t="s">
        <v>1009</v>
      </c>
      <c r="L35" s="368"/>
      <c r="M35" s="7" t="s">
        <v>387</v>
      </c>
      <c r="N35" s="11">
        <v>80</v>
      </c>
      <c r="O35" s="83"/>
      <c r="P35" s="60">
        <v>16</v>
      </c>
    </row>
    <row r="36" spans="1:16" ht="15" x14ac:dyDescent="0.25">
      <c r="A36" s="1"/>
      <c r="B36" s="40"/>
      <c r="C36" s="36"/>
      <c r="D36" s="367" t="s">
        <v>1377</v>
      </c>
      <c r="E36" s="368"/>
      <c r="F36" s="124" t="s">
        <v>2115</v>
      </c>
      <c r="G36" s="369">
        <v>4100092575</v>
      </c>
      <c r="H36" s="370"/>
      <c r="I36" s="391" t="s">
        <v>1467</v>
      </c>
      <c r="J36" s="370"/>
      <c r="K36" s="369" t="s">
        <v>1009</v>
      </c>
      <c r="L36" s="368"/>
      <c r="M36" s="7" t="s">
        <v>387</v>
      </c>
      <c r="N36" s="11">
        <v>85</v>
      </c>
      <c r="O36" s="83"/>
      <c r="P36" s="60">
        <v>11</v>
      </c>
    </row>
    <row r="37" spans="1:16" ht="15" x14ac:dyDescent="0.25">
      <c r="A37" s="1"/>
      <c r="B37" s="40"/>
      <c r="C37" s="36"/>
      <c r="D37" s="367" t="s">
        <v>1377</v>
      </c>
      <c r="E37" s="368"/>
      <c r="F37" s="124" t="s">
        <v>2115</v>
      </c>
      <c r="G37" s="369">
        <v>4100092575</v>
      </c>
      <c r="H37" s="370"/>
      <c r="I37" s="391" t="s">
        <v>1467</v>
      </c>
      <c r="J37" s="370"/>
      <c r="K37" s="369" t="s">
        <v>1009</v>
      </c>
      <c r="L37" s="368"/>
      <c r="M37" s="7" t="s">
        <v>387</v>
      </c>
      <c r="N37" s="11">
        <v>90</v>
      </c>
      <c r="O37" s="83"/>
      <c r="P37" s="60">
        <v>12</v>
      </c>
    </row>
    <row r="38" spans="1:16" ht="15" x14ac:dyDescent="0.25">
      <c r="A38" s="1"/>
      <c r="B38" s="76"/>
      <c r="C38" s="69"/>
      <c r="D38" s="367" t="s">
        <v>2091</v>
      </c>
      <c r="E38" s="368"/>
      <c r="F38" s="124" t="s">
        <v>2115</v>
      </c>
      <c r="G38" s="369">
        <v>4100092573</v>
      </c>
      <c r="H38" s="370"/>
      <c r="I38" s="391" t="s">
        <v>2093</v>
      </c>
      <c r="J38" s="370"/>
      <c r="K38" s="369" t="s">
        <v>1009</v>
      </c>
      <c r="L38" s="368"/>
      <c r="M38" s="7" t="s">
        <v>2117</v>
      </c>
      <c r="N38" s="11"/>
      <c r="O38" s="84"/>
      <c r="P38" s="60">
        <v>6</v>
      </c>
    </row>
    <row r="39" spans="1:16" ht="15" x14ac:dyDescent="0.25">
      <c r="A39" s="1"/>
      <c r="B39" s="375">
        <v>3</v>
      </c>
      <c r="C39" s="376"/>
      <c r="D39" s="367" t="s">
        <v>2091</v>
      </c>
      <c r="E39" s="368"/>
      <c r="F39" s="124" t="s">
        <v>2115</v>
      </c>
      <c r="G39" s="369">
        <v>4100092573</v>
      </c>
      <c r="H39" s="370"/>
      <c r="I39" s="391" t="s">
        <v>2093</v>
      </c>
      <c r="J39" s="370"/>
      <c r="K39" s="369" t="s">
        <v>1009</v>
      </c>
      <c r="L39" s="368"/>
      <c r="M39" s="7" t="s">
        <v>2117</v>
      </c>
      <c r="N39" s="11"/>
      <c r="O39" s="81">
        <v>8.7200000000000006</v>
      </c>
      <c r="P39" s="60">
        <v>18</v>
      </c>
    </row>
    <row r="40" spans="1:16" ht="15" x14ac:dyDescent="0.25">
      <c r="A40" s="1"/>
      <c r="B40" s="378">
        <v>4</v>
      </c>
      <c r="C40" s="379"/>
      <c r="D40" s="367" t="s">
        <v>1461</v>
      </c>
      <c r="E40" s="368"/>
      <c r="F40" s="124" t="s">
        <v>2115</v>
      </c>
      <c r="G40" s="369">
        <v>4100092570</v>
      </c>
      <c r="H40" s="370"/>
      <c r="I40" s="391" t="s">
        <v>1462</v>
      </c>
      <c r="J40" s="370"/>
      <c r="K40" s="369" t="s">
        <v>1009</v>
      </c>
      <c r="L40" s="368"/>
      <c r="M40" s="7" t="s">
        <v>2118</v>
      </c>
      <c r="N40" s="11"/>
      <c r="O40" s="82">
        <v>10.119999999999999</v>
      </c>
      <c r="P40" s="60">
        <v>13</v>
      </c>
    </row>
    <row r="41" spans="1:16" ht="15" x14ac:dyDescent="0.25">
      <c r="A41" s="1"/>
      <c r="B41" s="378">
        <v>5</v>
      </c>
      <c r="C41" s="379"/>
      <c r="D41" s="367" t="s">
        <v>1461</v>
      </c>
      <c r="E41" s="368"/>
      <c r="F41" s="124" t="s">
        <v>2115</v>
      </c>
      <c r="G41" s="369">
        <v>4100092570</v>
      </c>
      <c r="H41" s="370"/>
      <c r="I41" s="391" t="s">
        <v>1462</v>
      </c>
      <c r="J41" s="370"/>
      <c r="K41" s="369" t="s">
        <v>1009</v>
      </c>
      <c r="L41" s="368"/>
      <c r="M41" s="7" t="s">
        <v>2118</v>
      </c>
      <c r="N41" s="11"/>
      <c r="O41" s="82">
        <v>8.82</v>
      </c>
      <c r="P41" s="60">
        <v>5</v>
      </c>
    </row>
    <row r="42" spans="1:16" ht="15" x14ac:dyDescent="0.25">
      <c r="A42" s="1"/>
      <c r="B42" s="76"/>
      <c r="C42" s="69"/>
      <c r="D42" s="367" t="s">
        <v>1461</v>
      </c>
      <c r="E42" s="368"/>
      <c r="F42" s="124" t="s">
        <v>2115</v>
      </c>
      <c r="G42" s="369">
        <v>4100092578</v>
      </c>
      <c r="H42" s="370"/>
      <c r="I42" s="391" t="s">
        <v>1783</v>
      </c>
      <c r="J42" s="370"/>
      <c r="K42" s="369" t="s">
        <v>1009</v>
      </c>
      <c r="L42" s="368"/>
      <c r="M42" s="7" t="s">
        <v>387</v>
      </c>
      <c r="N42" s="11"/>
      <c r="O42" s="84"/>
      <c r="P42" s="60">
        <v>7</v>
      </c>
    </row>
    <row r="43" spans="1:16" ht="15" x14ac:dyDescent="0.25">
      <c r="A43" s="1"/>
      <c r="B43" s="378">
        <v>6</v>
      </c>
      <c r="C43" s="379"/>
      <c r="D43" s="367" t="s">
        <v>1461</v>
      </c>
      <c r="E43" s="368"/>
      <c r="F43" s="124" t="s">
        <v>2115</v>
      </c>
      <c r="G43" s="369">
        <v>4100092579</v>
      </c>
      <c r="H43" s="370"/>
      <c r="I43" s="391" t="s">
        <v>2119</v>
      </c>
      <c r="J43" s="370"/>
      <c r="K43" s="369" t="s">
        <v>1009</v>
      </c>
      <c r="L43" s="368"/>
      <c r="M43" s="7" t="s">
        <v>2120</v>
      </c>
      <c r="N43" s="11"/>
      <c r="O43" s="82">
        <v>9.3000000000000007</v>
      </c>
      <c r="P43" s="60">
        <v>12</v>
      </c>
    </row>
    <row r="44" spans="1:16" ht="15" x14ac:dyDescent="0.25">
      <c r="A44" s="1"/>
      <c r="B44" s="375">
        <v>7</v>
      </c>
      <c r="C44" s="376"/>
      <c r="D44" s="367" t="s">
        <v>1461</v>
      </c>
      <c r="E44" s="368"/>
      <c r="F44" s="124" t="s">
        <v>2115</v>
      </c>
      <c r="G44" s="369">
        <v>4100092579</v>
      </c>
      <c r="H44" s="370"/>
      <c r="I44" s="391" t="s">
        <v>2119</v>
      </c>
      <c r="J44" s="370"/>
      <c r="K44" s="369" t="s">
        <v>1009</v>
      </c>
      <c r="L44" s="368"/>
      <c r="M44" s="7" t="s">
        <v>2120</v>
      </c>
      <c r="N44" s="11"/>
      <c r="O44" s="81">
        <v>7.22</v>
      </c>
      <c r="P44" s="60">
        <v>9</v>
      </c>
    </row>
    <row r="45" spans="1:16" ht="15" x14ac:dyDescent="0.25">
      <c r="A45" s="1"/>
      <c r="B45" s="76"/>
      <c r="C45" s="65"/>
      <c r="D45" s="50"/>
      <c r="E45" s="61"/>
      <c r="F45" s="61"/>
      <c r="G45" s="50"/>
      <c r="H45" s="62"/>
      <c r="I45" s="63"/>
      <c r="J45" s="62"/>
      <c r="K45" s="50"/>
      <c r="L45" s="61"/>
      <c r="M45" s="8"/>
      <c r="N45" s="8"/>
      <c r="O45" s="162"/>
      <c r="P45" s="60"/>
    </row>
    <row r="46" spans="1:16" ht="15" x14ac:dyDescent="0.25">
      <c r="A46" s="1"/>
      <c r="B46" s="76"/>
      <c r="C46" s="65"/>
      <c r="D46" s="392"/>
      <c r="E46" s="393"/>
      <c r="F46" s="393"/>
      <c r="G46" s="393"/>
      <c r="H46" s="393"/>
      <c r="I46" s="393"/>
      <c r="J46" s="62"/>
      <c r="K46" s="50"/>
      <c r="L46" s="61"/>
      <c r="M46" s="8"/>
      <c r="N46" s="8"/>
      <c r="O46" s="139">
        <f>SUM(O18:O44)</f>
        <v>67.08</v>
      </c>
      <c r="P46" s="60"/>
    </row>
    <row r="47" spans="1:16" ht="15.75" x14ac:dyDescent="0.25">
      <c r="A47" s="1"/>
      <c r="B47" s="356" t="s">
        <v>29</v>
      </c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79"/>
      <c r="O47" s="75"/>
      <c r="P47" s="73">
        <f>SUM(P18:P45)</f>
        <v>213</v>
      </c>
    </row>
    <row r="48" spans="1:16" ht="15" x14ac:dyDescent="0.25">
      <c r="A48" s="1"/>
      <c r="B48" s="20"/>
      <c r="C48" s="45"/>
      <c r="D48" s="20"/>
      <c r="E48" s="45"/>
      <c r="F48" s="45"/>
      <c r="G48" s="20"/>
      <c r="I48" s="3"/>
      <c r="K48" s="20"/>
      <c r="L48" s="45"/>
      <c r="M48" s="1"/>
      <c r="N48" s="1"/>
      <c r="O48" s="86"/>
    </row>
    <row r="49" spans="1:15" ht="3.75" customHeight="1" x14ac:dyDescent="0.25">
      <c r="A49" s="1"/>
      <c r="B49" s="1"/>
      <c r="C49" s="1"/>
      <c r="D49" s="17"/>
      <c r="E49" s="20"/>
      <c r="F49" s="20"/>
      <c r="G49" s="20"/>
      <c r="H49" s="3"/>
      <c r="I49" s="3"/>
      <c r="J49" s="1"/>
      <c r="K49" s="1"/>
      <c r="L49" s="1"/>
      <c r="M49" s="1"/>
      <c r="N49" s="1"/>
      <c r="O49" s="1"/>
    </row>
    <row r="50" spans="1:15" ht="15" customHeight="1" x14ac:dyDescent="0.25">
      <c r="A50" s="1"/>
      <c r="B50" s="1"/>
      <c r="C50" s="1"/>
      <c r="D50" s="1" t="s">
        <v>49</v>
      </c>
      <c r="E50" s="23"/>
      <c r="F50" s="1" t="s">
        <v>2125</v>
      </c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 t="s">
        <v>2126</v>
      </c>
      <c r="E51" s="23"/>
      <c r="F51" s="23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 t="s">
        <v>227</v>
      </c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 t="s">
        <v>1947</v>
      </c>
      <c r="E53" s="23"/>
      <c r="F53" s="23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 t="s">
        <v>1466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132">
    <mergeCell ref="B43:C43"/>
    <mergeCell ref="D43:E43"/>
    <mergeCell ref="G43:H43"/>
    <mergeCell ref="I43:J43"/>
    <mergeCell ref="K43:L43"/>
    <mergeCell ref="B41:C41"/>
    <mergeCell ref="D41:E41"/>
    <mergeCell ref="G41:H41"/>
    <mergeCell ref="I41:J41"/>
    <mergeCell ref="K41:L41"/>
    <mergeCell ref="D42:E42"/>
    <mergeCell ref="G42:H42"/>
    <mergeCell ref="I42:J42"/>
    <mergeCell ref="K42:L42"/>
    <mergeCell ref="B39:C39"/>
    <mergeCell ref="D39:E39"/>
    <mergeCell ref="G39:H39"/>
    <mergeCell ref="I39:J39"/>
    <mergeCell ref="K39:L39"/>
    <mergeCell ref="B40:C40"/>
    <mergeCell ref="D40:E40"/>
    <mergeCell ref="G40:H40"/>
    <mergeCell ref="I40:J40"/>
    <mergeCell ref="K40:L40"/>
    <mergeCell ref="D36:E36"/>
    <mergeCell ref="G36:H36"/>
    <mergeCell ref="I36:J36"/>
    <mergeCell ref="K36:L36"/>
    <mergeCell ref="D37:E37"/>
    <mergeCell ref="G37:H37"/>
    <mergeCell ref="I37:J37"/>
    <mergeCell ref="K37:L37"/>
    <mergeCell ref="D38:E38"/>
    <mergeCell ref="G38:H38"/>
    <mergeCell ref="I38:J38"/>
    <mergeCell ref="K38:L38"/>
    <mergeCell ref="D33:E33"/>
    <mergeCell ref="G33:H33"/>
    <mergeCell ref="I33:J33"/>
    <mergeCell ref="K33:L33"/>
    <mergeCell ref="D34:E34"/>
    <mergeCell ref="G34:H34"/>
    <mergeCell ref="I34:J34"/>
    <mergeCell ref="K34:L34"/>
    <mergeCell ref="D35:E35"/>
    <mergeCell ref="G35:H35"/>
    <mergeCell ref="I35:J35"/>
    <mergeCell ref="K35:L35"/>
    <mergeCell ref="D30:E30"/>
    <mergeCell ref="G30:H30"/>
    <mergeCell ref="I30:J30"/>
    <mergeCell ref="K30:L30"/>
    <mergeCell ref="D31:E31"/>
    <mergeCell ref="G31:H31"/>
    <mergeCell ref="I31:J31"/>
    <mergeCell ref="K31:L31"/>
    <mergeCell ref="D32:E32"/>
    <mergeCell ref="G32:H32"/>
    <mergeCell ref="I32:J32"/>
    <mergeCell ref="K32:L32"/>
    <mergeCell ref="B44:C44"/>
    <mergeCell ref="D44:E44"/>
    <mergeCell ref="G44:H44"/>
    <mergeCell ref="I44:J44"/>
    <mergeCell ref="K44:L44"/>
    <mergeCell ref="D28:E28"/>
    <mergeCell ref="D46:I46"/>
    <mergeCell ref="B47:M47"/>
    <mergeCell ref="D26:E26"/>
    <mergeCell ref="G26:H26"/>
    <mergeCell ref="I26:J26"/>
    <mergeCell ref="K26:L26"/>
    <mergeCell ref="D27:E27"/>
    <mergeCell ref="G27:H27"/>
    <mergeCell ref="I27:J27"/>
    <mergeCell ref="K27:L27"/>
    <mergeCell ref="G28:H28"/>
    <mergeCell ref="I28:J28"/>
    <mergeCell ref="K28:L28"/>
    <mergeCell ref="D29:E29"/>
    <mergeCell ref="G29:H29"/>
    <mergeCell ref="I29:J29"/>
    <mergeCell ref="K29:L29"/>
    <mergeCell ref="B30:C30"/>
    <mergeCell ref="B24:C24"/>
    <mergeCell ref="D24:E24"/>
    <mergeCell ref="G24:H24"/>
    <mergeCell ref="I24:J24"/>
    <mergeCell ref="K24:L24"/>
    <mergeCell ref="D25:E25"/>
    <mergeCell ref="G25:H25"/>
    <mergeCell ref="I25:J25"/>
    <mergeCell ref="K25:L25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7:C17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AC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sheetPr codeName="Hoja118"/>
  <dimension ref="A1:P323"/>
  <sheetViews>
    <sheetView workbookViewId="0">
      <selection activeCell="F33" sqref="F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3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2111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230057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63"/>
      <c r="P17" s="60"/>
    </row>
    <row r="18" spans="1:16" ht="15" x14ac:dyDescent="0.25">
      <c r="A18" s="1"/>
      <c r="B18" s="378">
        <v>1</v>
      </c>
      <c r="C18" s="379"/>
      <c r="D18" s="367" t="s">
        <v>2091</v>
      </c>
      <c r="E18" s="368"/>
      <c r="F18" s="190" t="s">
        <v>2113</v>
      </c>
      <c r="G18" s="369">
        <v>4100092550</v>
      </c>
      <c r="H18" s="370"/>
      <c r="I18" s="391" t="s">
        <v>2093</v>
      </c>
      <c r="J18" s="370"/>
      <c r="K18" s="369" t="s">
        <v>73</v>
      </c>
      <c r="L18" s="368"/>
      <c r="M18" s="7" t="s">
        <v>2114</v>
      </c>
      <c r="N18" s="11"/>
      <c r="O18" s="82">
        <v>9.9</v>
      </c>
      <c r="P18" s="60">
        <v>12</v>
      </c>
    </row>
    <row r="19" spans="1:16" ht="15" x14ac:dyDescent="0.25">
      <c r="A19" s="1"/>
      <c r="B19" s="416"/>
      <c r="C19" s="417"/>
      <c r="D19" s="367" t="s">
        <v>1377</v>
      </c>
      <c r="E19" s="368"/>
      <c r="F19" s="190" t="s">
        <v>2113</v>
      </c>
      <c r="G19" s="369">
        <v>4100092551</v>
      </c>
      <c r="H19" s="370"/>
      <c r="I19" s="391" t="s">
        <v>1467</v>
      </c>
      <c r="J19" s="370"/>
      <c r="K19" s="369" t="s">
        <v>73</v>
      </c>
      <c r="L19" s="368"/>
      <c r="M19" s="7" t="s">
        <v>757</v>
      </c>
      <c r="N19" s="11">
        <v>75</v>
      </c>
      <c r="O19" s="83"/>
      <c r="P19" s="60">
        <v>35</v>
      </c>
    </row>
    <row r="20" spans="1:16" ht="15" x14ac:dyDescent="0.25">
      <c r="A20" s="1"/>
      <c r="B20" s="76"/>
      <c r="C20" s="69"/>
      <c r="D20" s="367" t="s">
        <v>1377</v>
      </c>
      <c r="E20" s="368"/>
      <c r="F20" s="190" t="s">
        <v>2113</v>
      </c>
      <c r="G20" s="369">
        <v>4100092551</v>
      </c>
      <c r="H20" s="370"/>
      <c r="I20" s="391" t="s">
        <v>1467</v>
      </c>
      <c r="J20" s="370"/>
      <c r="K20" s="369" t="s">
        <v>73</v>
      </c>
      <c r="L20" s="368"/>
      <c r="M20" s="7" t="s">
        <v>757</v>
      </c>
      <c r="N20" s="11">
        <v>80</v>
      </c>
      <c r="O20" s="84"/>
      <c r="P20" s="60">
        <v>15</v>
      </c>
    </row>
    <row r="21" spans="1:16" ht="15" x14ac:dyDescent="0.25">
      <c r="A21" s="1"/>
      <c r="B21" s="365">
        <v>2</v>
      </c>
      <c r="C21" s="366"/>
      <c r="D21" s="367" t="s">
        <v>2091</v>
      </c>
      <c r="E21" s="368"/>
      <c r="F21" s="190" t="s">
        <v>2113</v>
      </c>
      <c r="G21" s="369">
        <v>4100092550</v>
      </c>
      <c r="H21" s="370"/>
      <c r="I21" s="391" t="s">
        <v>2093</v>
      </c>
      <c r="J21" s="370"/>
      <c r="K21" s="369" t="s">
        <v>73</v>
      </c>
      <c r="L21" s="368"/>
      <c r="M21" s="7" t="s">
        <v>2114</v>
      </c>
      <c r="N21" s="11"/>
      <c r="O21" s="84">
        <v>8.7200000000000006</v>
      </c>
      <c r="P21" s="60">
        <v>18</v>
      </c>
    </row>
    <row r="22" spans="1:16" ht="15" x14ac:dyDescent="0.25">
      <c r="A22" s="1"/>
      <c r="B22" s="40"/>
      <c r="C22" s="36"/>
      <c r="D22" s="160"/>
      <c r="E22" s="122"/>
      <c r="F22" s="189"/>
      <c r="G22" s="124"/>
      <c r="H22" s="57"/>
      <c r="I22" s="125"/>
      <c r="J22" s="57"/>
      <c r="K22" s="124"/>
      <c r="L22" s="122"/>
      <c r="M22" s="7"/>
      <c r="N22" s="11"/>
      <c r="O22" s="83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SUM(O18:O22)</f>
        <v>18.62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80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23"/>
      <c r="F27" s="1" t="s">
        <v>2124</v>
      </c>
      <c r="G27" s="397"/>
      <c r="H27" s="396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1146</v>
      </c>
      <c r="E28" s="3"/>
      <c r="F28" s="20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2096</v>
      </c>
      <c r="E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F64" s="1"/>
    </row>
    <row r="65" spans="6:6" ht="15" x14ac:dyDescent="0.25">
      <c r="F65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29">
    <mergeCell ref="B16:C16"/>
    <mergeCell ref="D16:E16"/>
    <mergeCell ref="G16:H16"/>
    <mergeCell ref="B21:C21"/>
    <mergeCell ref="D21:E21"/>
    <mergeCell ref="D20:E20"/>
    <mergeCell ref="G20:H20"/>
    <mergeCell ref="B19:C19"/>
    <mergeCell ref="B18:C18"/>
    <mergeCell ref="D18:E18"/>
    <mergeCell ref="D19:E19"/>
    <mergeCell ref="G19:H19"/>
    <mergeCell ref="G21:H21"/>
    <mergeCell ref="I21:J21"/>
    <mergeCell ref="K21:L21"/>
    <mergeCell ref="G27:H27"/>
    <mergeCell ref="F10:N10"/>
    <mergeCell ref="N14:O14"/>
    <mergeCell ref="K19:L19"/>
    <mergeCell ref="I20:J20"/>
    <mergeCell ref="K20:L20"/>
    <mergeCell ref="I19:J19"/>
    <mergeCell ref="D23:I23"/>
    <mergeCell ref="B24:M24"/>
    <mergeCell ref="I16:J16"/>
    <mergeCell ref="K16:L16"/>
    <mergeCell ref="G18:H18"/>
    <mergeCell ref="I18:J18"/>
    <mergeCell ref="K18:L18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 codeName="Hoja119"/>
  <dimension ref="A1:P315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7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3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2111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230056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52"/>
      <c r="C17" s="15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83"/>
      <c r="P17" s="60"/>
    </row>
    <row r="18" spans="1:16" ht="15" x14ac:dyDescent="0.25">
      <c r="A18" s="1"/>
      <c r="B18" s="365">
        <v>1</v>
      </c>
      <c r="C18" s="366"/>
      <c r="D18" s="367" t="s">
        <v>2091</v>
      </c>
      <c r="E18" s="368"/>
      <c r="F18" s="124" t="s">
        <v>2112</v>
      </c>
      <c r="G18" s="369">
        <v>4100092552</v>
      </c>
      <c r="H18" s="370"/>
      <c r="I18" s="391" t="s">
        <v>2093</v>
      </c>
      <c r="J18" s="370"/>
      <c r="K18" s="369" t="s">
        <v>76</v>
      </c>
      <c r="L18" s="368"/>
      <c r="M18" s="7" t="s">
        <v>389</v>
      </c>
      <c r="N18" s="11"/>
      <c r="O18" s="81">
        <v>8.4600000000000009</v>
      </c>
      <c r="P18" s="60">
        <v>18</v>
      </c>
    </row>
    <row r="19" spans="1:16" ht="15" x14ac:dyDescent="0.25">
      <c r="A19" s="1"/>
      <c r="B19" s="365">
        <v>2</v>
      </c>
      <c r="C19" s="366"/>
      <c r="D19" s="367" t="s">
        <v>2091</v>
      </c>
      <c r="E19" s="368"/>
      <c r="F19" s="124" t="s">
        <v>2112</v>
      </c>
      <c r="G19" s="369">
        <v>4100092552</v>
      </c>
      <c r="H19" s="370"/>
      <c r="I19" s="391" t="s">
        <v>2093</v>
      </c>
      <c r="J19" s="370"/>
      <c r="K19" s="369" t="s">
        <v>76</v>
      </c>
      <c r="L19" s="368"/>
      <c r="M19" s="7" t="s">
        <v>389</v>
      </c>
      <c r="N19" s="11"/>
      <c r="O19" s="81">
        <v>8.1199999999999992</v>
      </c>
      <c r="P19" s="60">
        <v>17</v>
      </c>
    </row>
    <row r="20" spans="1:16" ht="15" x14ac:dyDescent="0.25">
      <c r="A20" s="1"/>
      <c r="B20" s="375"/>
      <c r="C20" s="376"/>
      <c r="D20" s="367"/>
      <c r="E20" s="368"/>
      <c r="F20" s="122"/>
      <c r="G20" s="369"/>
      <c r="H20" s="370"/>
      <c r="I20" s="391"/>
      <c r="J20" s="370"/>
      <c r="K20" s="369"/>
      <c r="L20" s="368"/>
      <c r="M20" s="7"/>
      <c r="N20" s="11"/>
      <c r="O20" s="81"/>
      <c r="P20" s="60"/>
    </row>
    <row r="21" spans="1:16" ht="15" x14ac:dyDescent="0.25">
      <c r="A21" s="1"/>
      <c r="B21" s="76"/>
      <c r="C21" s="65"/>
      <c r="D21" s="392"/>
      <c r="E21" s="393"/>
      <c r="F21" s="393"/>
      <c r="G21" s="393"/>
      <c r="H21" s="393"/>
      <c r="I21" s="393"/>
      <c r="J21" s="62"/>
      <c r="K21" s="50"/>
      <c r="L21" s="61"/>
      <c r="M21" s="8"/>
      <c r="N21" s="8"/>
      <c r="O21" s="139">
        <f>SUM(O18:O20)</f>
        <v>16.579999999999998</v>
      </c>
      <c r="P21" s="60"/>
    </row>
    <row r="22" spans="1:16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79"/>
      <c r="O22" s="75"/>
      <c r="P22" s="73">
        <f>SUM(P18:P20)</f>
        <v>35</v>
      </c>
    </row>
    <row r="23" spans="1:16" ht="15" x14ac:dyDescent="0.25">
      <c r="A23" s="1"/>
      <c r="B23" s="20"/>
      <c r="C23" s="45"/>
      <c r="D23" s="20"/>
      <c r="E23" s="45"/>
      <c r="F23" s="45"/>
      <c r="G23" s="20"/>
      <c r="I23" s="3"/>
      <c r="K23" s="20"/>
      <c r="L23" s="45"/>
      <c r="M23" s="1"/>
      <c r="N23" s="1"/>
      <c r="O23" s="86"/>
    </row>
    <row r="24" spans="1:16" ht="3.75" customHeight="1" x14ac:dyDescent="0.25">
      <c r="A24" s="1"/>
      <c r="B24" s="1"/>
      <c r="C24" s="1"/>
      <c r="D24" s="17"/>
      <c r="E24" s="20"/>
      <c r="F24" s="20"/>
      <c r="G24" s="20"/>
      <c r="H24" s="3"/>
      <c r="I24" s="3"/>
      <c r="J24" s="1"/>
      <c r="K24" s="1"/>
      <c r="L24" s="1"/>
      <c r="M24" s="1"/>
      <c r="N24" s="1"/>
      <c r="O24" s="1"/>
    </row>
    <row r="25" spans="1:16" ht="15" customHeight="1" x14ac:dyDescent="0.25">
      <c r="A25" s="1"/>
      <c r="B25" s="1"/>
      <c r="C25" s="1"/>
      <c r="D25" s="1" t="s">
        <v>49</v>
      </c>
      <c r="E25" s="23"/>
      <c r="F25" s="1" t="s">
        <v>1368</v>
      </c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1146</v>
      </c>
      <c r="E26" s="3"/>
      <c r="F26" s="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808</v>
      </c>
      <c r="E27" s="23"/>
      <c r="F27" s="2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299" ht="8.25" customHeight="1" x14ac:dyDescent="0.2"/>
    <row r="301" ht="8.25" customHeight="1" x14ac:dyDescent="0.2"/>
    <row r="303" ht="9" customHeight="1" x14ac:dyDescent="0.2"/>
    <row r="305" ht="7.5" customHeight="1" x14ac:dyDescent="0.2"/>
    <row r="307" ht="6.75" customHeight="1" x14ac:dyDescent="0.2"/>
    <row r="309" ht="7.5" customHeight="1" x14ac:dyDescent="0.2"/>
    <row r="311" ht="9" customHeight="1" x14ac:dyDescent="0.2"/>
    <row r="313" ht="7.5" customHeight="1" x14ac:dyDescent="0.2"/>
    <row r="315" ht="8.25" customHeight="1" x14ac:dyDescent="0.2"/>
  </sheetData>
  <mergeCells count="27"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2:M22"/>
    <mergeCell ref="B20:C20"/>
    <mergeCell ref="D20:E20"/>
    <mergeCell ref="G20:H20"/>
    <mergeCell ref="I20:J20"/>
    <mergeCell ref="K20:L20"/>
    <mergeCell ref="D21:I21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 codeName="Hoja120"/>
  <dimension ref="B1:P334"/>
  <sheetViews>
    <sheetView workbookViewId="0">
      <selection activeCell="I40" sqref="I4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2106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230048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 t="s">
        <v>22</v>
      </c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SUM(O18:O33)+7.9</f>
        <v>99.09</v>
      </c>
      <c r="P17" s="60"/>
    </row>
    <row r="18" spans="2:16" ht="15" customHeight="1" x14ac:dyDescent="0.25">
      <c r="B18" s="378">
        <v>1</v>
      </c>
      <c r="C18" s="379"/>
      <c r="D18" s="351" t="s">
        <v>2082</v>
      </c>
      <c r="E18" s="352"/>
      <c r="F18" s="190" t="s">
        <v>2099</v>
      </c>
      <c r="G18" s="355">
        <v>4100092586</v>
      </c>
      <c r="H18" s="354"/>
      <c r="I18" s="353" t="s">
        <v>2003</v>
      </c>
      <c r="J18" s="354"/>
      <c r="K18" s="355" t="s">
        <v>1778</v>
      </c>
      <c r="L18" s="352"/>
      <c r="M18" s="27" t="s">
        <v>415</v>
      </c>
      <c r="N18" s="24"/>
      <c r="O18" s="82">
        <v>7.56</v>
      </c>
      <c r="P18" s="109">
        <v>8</v>
      </c>
    </row>
    <row r="19" spans="2:16" ht="15" customHeight="1" x14ac:dyDescent="0.25">
      <c r="B19" s="365"/>
      <c r="C19" s="366"/>
      <c r="D19" s="351" t="s">
        <v>2082</v>
      </c>
      <c r="E19" s="352"/>
      <c r="F19" s="190" t="s">
        <v>2099</v>
      </c>
      <c r="G19" s="355">
        <v>4100092882</v>
      </c>
      <c r="H19" s="354"/>
      <c r="I19" s="353" t="s">
        <v>2003</v>
      </c>
      <c r="J19" s="354"/>
      <c r="K19" s="355" t="s">
        <v>53</v>
      </c>
      <c r="L19" s="352"/>
      <c r="M19" s="27" t="s">
        <v>415</v>
      </c>
      <c r="N19" s="24"/>
      <c r="O19" s="84"/>
      <c r="P19" s="109">
        <v>4</v>
      </c>
    </row>
    <row r="20" spans="2:16" ht="15" customHeight="1" x14ac:dyDescent="0.25">
      <c r="B20" s="416">
        <v>2</v>
      </c>
      <c r="C20" s="417"/>
      <c r="D20" s="351" t="s">
        <v>2082</v>
      </c>
      <c r="E20" s="352"/>
      <c r="F20" s="190" t="s">
        <v>2099</v>
      </c>
      <c r="G20" s="355">
        <v>4100092585</v>
      </c>
      <c r="H20" s="354"/>
      <c r="I20" s="353" t="s">
        <v>2003</v>
      </c>
      <c r="J20" s="354"/>
      <c r="K20" s="355" t="s">
        <v>53</v>
      </c>
      <c r="L20" s="352"/>
      <c r="M20" s="27" t="s">
        <v>415</v>
      </c>
      <c r="N20" s="24"/>
      <c r="O20" s="83">
        <v>5.68</v>
      </c>
      <c r="P20" s="109">
        <v>8</v>
      </c>
    </row>
    <row r="21" spans="2:16" ht="15" customHeight="1" x14ac:dyDescent="0.25">
      <c r="B21" s="378">
        <v>3</v>
      </c>
      <c r="C21" s="379"/>
      <c r="D21" s="351" t="s">
        <v>2091</v>
      </c>
      <c r="E21" s="352"/>
      <c r="F21" s="190" t="s">
        <v>2099</v>
      </c>
      <c r="G21" s="355">
        <v>4100092589</v>
      </c>
      <c r="H21" s="354"/>
      <c r="I21" s="353" t="s">
        <v>2093</v>
      </c>
      <c r="J21" s="354"/>
      <c r="K21" s="355" t="s">
        <v>1778</v>
      </c>
      <c r="L21" s="352"/>
      <c r="M21" s="27" t="s">
        <v>415</v>
      </c>
      <c r="N21" s="24"/>
      <c r="O21" s="82">
        <v>7.88</v>
      </c>
      <c r="P21" s="109">
        <v>8</v>
      </c>
    </row>
    <row r="22" spans="2:16" ht="15" customHeight="1" x14ac:dyDescent="0.25">
      <c r="B22" s="365"/>
      <c r="C22" s="366"/>
      <c r="D22" s="351" t="s">
        <v>2091</v>
      </c>
      <c r="E22" s="352"/>
      <c r="F22" s="190" t="s">
        <v>2099</v>
      </c>
      <c r="G22" s="355">
        <v>4100092589</v>
      </c>
      <c r="H22" s="354"/>
      <c r="I22" s="353" t="s">
        <v>2093</v>
      </c>
      <c r="J22" s="354"/>
      <c r="K22" s="355" t="s">
        <v>1778</v>
      </c>
      <c r="L22" s="352"/>
      <c r="M22" s="27" t="s">
        <v>387</v>
      </c>
      <c r="N22" s="24"/>
      <c r="O22" s="84"/>
      <c r="P22" s="109">
        <v>8</v>
      </c>
    </row>
    <row r="23" spans="2:16" ht="15" customHeight="1" x14ac:dyDescent="0.25">
      <c r="B23" s="365">
        <v>4</v>
      </c>
      <c r="C23" s="366"/>
      <c r="D23" s="351" t="s">
        <v>2091</v>
      </c>
      <c r="E23" s="352"/>
      <c r="F23" s="190" t="s">
        <v>2099</v>
      </c>
      <c r="G23" s="355">
        <v>4100092588</v>
      </c>
      <c r="H23" s="354"/>
      <c r="I23" s="353" t="s">
        <v>2093</v>
      </c>
      <c r="J23" s="354"/>
      <c r="K23" s="355" t="s">
        <v>53</v>
      </c>
      <c r="L23" s="352"/>
      <c r="M23" s="27" t="s">
        <v>387</v>
      </c>
      <c r="N23" s="24"/>
      <c r="O23" s="84">
        <v>8.2799999999999994</v>
      </c>
      <c r="P23" s="109">
        <v>17</v>
      </c>
    </row>
    <row r="24" spans="2:16" ht="15" customHeight="1" x14ac:dyDescent="0.25">
      <c r="B24" s="365">
        <v>5</v>
      </c>
      <c r="C24" s="366"/>
      <c r="D24" s="351" t="s">
        <v>2091</v>
      </c>
      <c r="E24" s="352"/>
      <c r="F24" s="190" t="s">
        <v>2099</v>
      </c>
      <c r="G24" s="355">
        <v>4100092588</v>
      </c>
      <c r="H24" s="354"/>
      <c r="I24" s="353" t="s">
        <v>2093</v>
      </c>
      <c r="J24" s="354"/>
      <c r="K24" s="355" t="s">
        <v>53</v>
      </c>
      <c r="L24" s="352"/>
      <c r="M24" s="27" t="s">
        <v>387</v>
      </c>
      <c r="N24" s="24"/>
      <c r="O24" s="84">
        <v>8.2799999999999994</v>
      </c>
      <c r="P24" s="109">
        <v>17</v>
      </c>
    </row>
    <row r="25" spans="2:16" ht="15" customHeight="1" x14ac:dyDescent="0.25">
      <c r="B25" s="416">
        <v>6</v>
      </c>
      <c r="C25" s="417"/>
      <c r="D25" s="351" t="s">
        <v>2091</v>
      </c>
      <c r="E25" s="352"/>
      <c r="F25" s="190" t="s">
        <v>2099</v>
      </c>
      <c r="G25" s="355">
        <v>4100092588</v>
      </c>
      <c r="H25" s="354"/>
      <c r="I25" s="353" t="s">
        <v>2093</v>
      </c>
      <c r="J25" s="354"/>
      <c r="K25" s="355" t="s">
        <v>53</v>
      </c>
      <c r="L25" s="352"/>
      <c r="M25" s="27" t="s">
        <v>387</v>
      </c>
      <c r="N25" s="24"/>
      <c r="O25" s="83">
        <v>8.2799999999999994</v>
      </c>
      <c r="P25" s="109">
        <v>17</v>
      </c>
    </row>
    <row r="26" spans="2:16" ht="15" customHeight="1" x14ac:dyDescent="0.25">
      <c r="B26" s="378">
        <v>7</v>
      </c>
      <c r="C26" s="379"/>
      <c r="D26" s="351" t="s">
        <v>2091</v>
      </c>
      <c r="E26" s="352"/>
      <c r="F26" s="190" t="s">
        <v>2099</v>
      </c>
      <c r="G26" s="355">
        <v>4100092558</v>
      </c>
      <c r="H26" s="354"/>
      <c r="I26" s="353" t="s">
        <v>2093</v>
      </c>
      <c r="J26" s="354"/>
      <c r="K26" s="355" t="s">
        <v>53</v>
      </c>
      <c r="L26" s="352"/>
      <c r="M26" s="27" t="s">
        <v>387</v>
      </c>
      <c r="N26" s="24"/>
      <c r="O26" s="82">
        <v>8.84</v>
      </c>
      <c r="P26" s="109">
        <v>10</v>
      </c>
    </row>
    <row r="27" spans="2:16" ht="15" customHeight="1" x14ac:dyDescent="0.25">
      <c r="B27" s="365"/>
      <c r="C27" s="366"/>
      <c r="D27" s="351" t="s">
        <v>2091</v>
      </c>
      <c r="E27" s="352"/>
      <c r="F27" s="190" t="s">
        <v>2099</v>
      </c>
      <c r="G27" s="355">
        <v>4100092883</v>
      </c>
      <c r="H27" s="354"/>
      <c r="I27" s="353" t="s">
        <v>2093</v>
      </c>
      <c r="J27" s="354"/>
      <c r="K27" s="355" t="s">
        <v>53</v>
      </c>
      <c r="L27" s="352"/>
      <c r="M27" s="27" t="s">
        <v>387</v>
      </c>
      <c r="N27" s="24"/>
      <c r="O27" s="84"/>
      <c r="P27" s="109">
        <v>8</v>
      </c>
    </row>
    <row r="28" spans="2:16" ht="15" customHeight="1" x14ac:dyDescent="0.25">
      <c r="B28" s="369">
        <v>8</v>
      </c>
      <c r="C28" s="368"/>
      <c r="D28" s="351" t="s">
        <v>2091</v>
      </c>
      <c r="E28" s="352"/>
      <c r="F28" s="190" t="s">
        <v>2099</v>
      </c>
      <c r="G28" s="355">
        <v>4100092588</v>
      </c>
      <c r="H28" s="354"/>
      <c r="I28" s="353" t="s">
        <v>2093</v>
      </c>
      <c r="J28" s="354"/>
      <c r="K28" s="355" t="s">
        <v>53</v>
      </c>
      <c r="L28" s="352"/>
      <c r="M28" s="27" t="s">
        <v>415</v>
      </c>
      <c r="N28" s="24"/>
      <c r="O28" s="81">
        <v>8.25</v>
      </c>
      <c r="P28" s="109">
        <v>17</v>
      </c>
    </row>
    <row r="29" spans="2:16" ht="15" customHeight="1" x14ac:dyDescent="0.25">
      <c r="B29" s="369">
        <v>9</v>
      </c>
      <c r="C29" s="368"/>
      <c r="D29" s="351" t="s">
        <v>2091</v>
      </c>
      <c r="E29" s="352"/>
      <c r="F29" s="190" t="s">
        <v>2099</v>
      </c>
      <c r="G29" s="355">
        <v>4100092588</v>
      </c>
      <c r="H29" s="354"/>
      <c r="I29" s="353" t="s">
        <v>2093</v>
      </c>
      <c r="J29" s="354"/>
      <c r="K29" s="355" t="s">
        <v>53</v>
      </c>
      <c r="L29" s="352"/>
      <c r="M29" s="27" t="s">
        <v>415</v>
      </c>
      <c r="N29" s="24"/>
      <c r="O29" s="81">
        <v>8.25</v>
      </c>
      <c r="P29" s="109">
        <v>17</v>
      </c>
    </row>
    <row r="30" spans="2:16" ht="15" customHeight="1" x14ac:dyDescent="0.25">
      <c r="B30" s="424">
        <v>10</v>
      </c>
      <c r="C30" s="425"/>
      <c r="D30" s="351" t="s">
        <v>2091</v>
      </c>
      <c r="E30" s="352"/>
      <c r="F30" s="190" t="s">
        <v>2099</v>
      </c>
      <c r="G30" s="355">
        <v>4100092588</v>
      </c>
      <c r="H30" s="354"/>
      <c r="I30" s="353" t="s">
        <v>2093</v>
      </c>
      <c r="J30" s="354"/>
      <c r="K30" s="355" t="s">
        <v>53</v>
      </c>
      <c r="L30" s="352"/>
      <c r="M30" s="27" t="s">
        <v>415</v>
      </c>
      <c r="N30" s="24"/>
      <c r="O30" s="82">
        <v>8.25</v>
      </c>
      <c r="P30" s="109">
        <v>17</v>
      </c>
    </row>
    <row r="31" spans="2:16" ht="15" customHeight="1" x14ac:dyDescent="0.25">
      <c r="B31" s="378">
        <v>11</v>
      </c>
      <c r="C31" s="379"/>
      <c r="D31" s="351" t="s">
        <v>2091</v>
      </c>
      <c r="E31" s="352"/>
      <c r="F31" s="190" t="s">
        <v>2099</v>
      </c>
      <c r="G31" s="355">
        <v>4100092588</v>
      </c>
      <c r="H31" s="354"/>
      <c r="I31" s="353" t="s">
        <v>2093</v>
      </c>
      <c r="J31" s="354"/>
      <c r="K31" s="355" t="s">
        <v>53</v>
      </c>
      <c r="L31" s="352"/>
      <c r="M31" s="27" t="s">
        <v>415</v>
      </c>
      <c r="N31" s="24"/>
      <c r="O31" s="82">
        <v>6.24</v>
      </c>
      <c r="P31" s="109">
        <v>6</v>
      </c>
    </row>
    <row r="32" spans="2:16" ht="15" customHeight="1" x14ac:dyDescent="0.25">
      <c r="B32" s="76"/>
      <c r="C32" s="69"/>
      <c r="D32" s="351" t="s">
        <v>2091</v>
      </c>
      <c r="E32" s="352"/>
      <c r="F32" s="190" t="s">
        <v>2099</v>
      </c>
      <c r="G32" s="355">
        <v>4100092883</v>
      </c>
      <c r="H32" s="354"/>
      <c r="I32" s="353" t="s">
        <v>2093</v>
      </c>
      <c r="J32" s="354"/>
      <c r="K32" s="355" t="s">
        <v>53</v>
      </c>
      <c r="L32" s="352"/>
      <c r="M32" s="27" t="s">
        <v>415</v>
      </c>
      <c r="N32" s="24"/>
      <c r="O32" s="84"/>
      <c r="P32" s="109">
        <v>6</v>
      </c>
    </row>
    <row r="33" spans="2:16" ht="15" customHeight="1" x14ac:dyDescent="0.25">
      <c r="B33" s="424">
        <v>12</v>
      </c>
      <c r="C33" s="425"/>
      <c r="D33" s="351" t="s">
        <v>2091</v>
      </c>
      <c r="E33" s="352"/>
      <c r="F33" s="190" t="s">
        <v>2099</v>
      </c>
      <c r="G33" s="355">
        <v>4100092558</v>
      </c>
      <c r="H33" s="354"/>
      <c r="I33" s="353" t="s">
        <v>2093</v>
      </c>
      <c r="J33" s="354"/>
      <c r="K33" s="355" t="s">
        <v>53</v>
      </c>
      <c r="L33" s="352"/>
      <c r="M33" s="27" t="s">
        <v>415</v>
      </c>
      <c r="N33" s="24"/>
      <c r="O33" s="82">
        <v>5.4</v>
      </c>
      <c r="P33" s="109">
        <v>10</v>
      </c>
    </row>
    <row r="34" spans="2:16" ht="15" customHeight="1" x14ac:dyDescent="0.25">
      <c r="B34" s="375"/>
      <c r="C34" s="376"/>
      <c r="D34" s="351"/>
      <c r="E34" s="352"/>
      <c r="F34" s="190"/>
      <c r="G34" s="355"/>
      <c r="H34" s="354"/>
      <c r="I34" s="353"/>
      <c r="J34" s="354"/>
      <c r="K34" s="355"/>
      <c r="L34" s="352"/>
      <c r="M34" s="27"/>
      <c r="N34" s="24"/>
      <c r="O34" s="81"/>
      <c r="P34" s="109"/>
    </row>
    <row r="35" spans="2:16" ht="15" x14ac:dyDescent="0.25">
      <c r="B35" s="20"/>
      <c r="C35" s="45"/>
      <c r="D35" s="168"/>
      <c r="E35" s="41"/>
      <c r="F35" s="41"/>
      <c r="G35" s="41"/>
      <c r="H35" s="41"/>
      <c r="I35" s="41"/>
      <c r="K35" s="20"/>
      <c r="L35" s="45"/>
      <c r="M35" s="1"/>
      <c r="N35" s="1"/>
      <c r="O35" s="169">
        <f>SUM(O18:O33)</f>
        <v>91.19</v>
      </c>
    </row>
    <row r="36" spans="2:16" ht="15.75" x14ac:dyDescent="0.25"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79"/>
      <c r="O36" s="75"/>
      <c r="P36" s="73">
        <f>SUM(P18:P34)</f>
        <v>178</v>
      </c>
    </row>
    <row r="37" spans="2:16" ht="7.5" customHeight="1" x14ac:dyDescent="0.25">
      <c r="B37" s="20"/>
      <c r="C37" s="45"/>
      <c r="D37" s="20"/>
      <c r="E37" s="45"/>
      <c r="F37" s="45"/>
      <c r="G37" s="20"/>
      <c r="I37" s="3"/>
      <c r="K37" s="20"/>
      <c r="L37" s="45"/>
      <c r="M37" s="1"/>
      <c r="N37" s="1"/>
      <c r="O37" s="86"/>
    </row>
    <row r="38" spans="2:16" ht="15" customHeight="1" x14ac:dyDescent="0.25">
      <c r="B38" s="1"/>
      <c r="C38" s="1"/>
      <c r="D38" s="1" t="s">
        <v>49</v>
      </c>
      <c r="E38" s="23"/>
      <c r="F38" s="1" t="s">
        <v>2109</v>
      </c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2110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1777</v>
      </c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2016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 t="s">
        <v>1324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93">
    <mergeCell ref="B36:M36"/>
    <mergeCell ref="B29:C29"/>
    <mergeCell ref="D29:E29"/>
    <mergeCell ref="G29:H29"/>
    <mergeCell ref="I29:J29"/>
    <mergeCell ref="K29:L29"/>
    <mergeCell ref="B30:C30"/>
    <mergeCell ref="D30:E30"/>
    <mergeCell ref="G30:H30"/>
    <mergeCell ref="K34:L34"/>
    <mergeCell ref="B33:C33"/>
    <mergeCell ref="D33:E33"/>
    <mergeCell ref="G33:H33"/>
    <mergeCell ref="I33:J33"/>
    <mergeCell ref="I30:J30"/>
    <mergeCell ref="B34:C34"/>
    <mergeCell ref="D34:E34"/>
    <mergeCell ref="G34:H34"/>
    <mergeCell ref="I34:J34"/>
    <mergeCell ref="K33:L33"/>
    <mergeCell ref="D32:E32"/>
    <mergeCell ref="G32:H32"/>
    <mergeCell ref="I32:J32"/>
    <mergeCell ref="K32:L32"/>
    <mergeCell ref="B31:C31"/>
    <mergeCell ref="D31:E31"/>
    <mergeCell ref="G31:H31"/>
    <mergeCell ref="I31:J31"/>
    <mergeCell ref="K31:L31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AF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sheetPr codeName="Hoja121"/>
  <dimension ref="B1:P334"/>
  <sheetViews>
    <sheetView workbookViewId="0">
      <selection activeCell="I34" sqref="I34:J34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2106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230047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SUM(O18:O34)+8.9</f>
        <v>105.38000000000002</v>
      </c>
      <c r="P17" s="60"/>
    </row>
    <row r="18" spans="2:16" ht="15" customHeight="1" x14ac:dyDescent="0.25">
      <c r="B18" s="378">
        <v>1</v>
      </c>
      <c r="C18" s="379"/>
      <c r="D18" s="351" t="s">
        <v>2082</v>
      </c>
      <c r="E18" s="352"/>
      <c r="F18" s="190" t="s">
        <v>2098</v>
      </c>
      <c r="G18" s="355">
        <v>4100092556</v>
      </c>
      <c r="H18" s="354"/>
      <c r="I18" s="353" t="s">
        <v>2003</v>
      </c>
      <c r="J18" s="354"/>
      <c r="K18" s="355" t="s">
        <v>25</v>
      </c>
      <c r="L18" s="352"/>
      <c r="M18" s="27" t="s">
        <v>415</v>
      </c>
      <c r="N18" s="24"/>
      <c r="O18" s="82">
        <v>8.5</v>
      </c>
      <c r="P18" s="109">
        <v>14</v>
      </c>
    </row>
    <row r="19" spans="2:16" ht="15" customHeight="1" x14ac:dyDescent="0.25">
      <c r="B19" s="378">
        <v>2</v>
      </c>
      <c r="C19" s="379"/>
      <c r="D19" s="351" t="s">
        <v>2082</v>
      </c>
      <c r="E19" s="352"/>
      <c r="F19" s="190" t="s">
        <v>2098</v>
      </c>
      <c r="G19" s="355">
        <v>4100092556</v>
      </c>
      <c r="H19" s="354"/>
      <c r="I19" s="353" t="s">
        <v>2003</v>
      </c>
      <c r="J19" s="354"/>
      <c r="K19" s="355" t="s">
        <v>25</v>
      </c>
      <c r="L19" s="352"/>
      <c r="M19" s="27" t="s">
        <v>415</v>
      </c>
      <c r="N19" s="24"/>
      <c r="O19" s="82">
        <v>8.6</v>
      </c>
      <c r="P19" s="109">
        <v>3</v>
      </c>
    </row>
    <row r="20" spans="2:16" ht="15" customHeight="1" x14ac:dyDescent="0.25">
      <c r="B20" s="365"/>
      <c r="C20" s="366"/>
      <c r="D20" s="351" t="s">
        <v>2082</v>
      </c>
      <c r="E20" s="352"/>
      <c r="F20" s="190" t="s">
        <v>2098</v>
      </c>
      <c r="G20" s="355">
        <v>4100092878</v>
      </c>
      <c r="H20" s="354"/>
      <c r="I20" s="353" t="s">
        <v>2003</v>
      </c>
      <c r="J20" s="354"/>
      <c r="K20" s="355" t="s">
        <v>25</v>
      </c>
      <c r="L20" s="352"/>
      <c r="M20" s="27" t="s">
        <v>415</v>
      </c>
      <c r="N20" s="24"/>
      <c r="O20" s="84"/>
      <c r="P20" s="109">
        <v>11</v>
      </c>
    </row>
    <row r="21" spans="2:16" ht="15" customHeight="1" x14ac:dyDescent="0.25">
      <c r="B21" s="365">
        <v>3</v>
      </c>
      <c r="C21" s="366"/>
      <c r="D21" s="351" t="s">
        <v>2091</v>
      </c>
      <c r="E21" s="352"/>
      <c r="F21" s="190" t="s">
        <v>2098</v>
      </c>
      <c r="G21" s="355">
        <v>4100092557</v>
      </c>
      <c r="H21" s="354"/>
      <c r="I21" s="353" t="s">
        <v>2093</v>
      </c>
      <c r="J21" s="354"/>
      <c r="K21" s="355" t="s">
        <v>25</v>
      </c>
      <c r="L21" s="352"/>
      <c r="M21" s="27" t="s">
        <v>387</v>
      </c>
      <c r="N21" s="24"/>
      <c r="O21" s="84">
        <v>8.2799999999999994</v>
      </c>
      <c r="P21" s="109">
        <v>17</v>
      </c>
    </row>
    <row r="22" spans="2:16" ht="15" customHeight="1" x14ac:dyDescent="0.25">
      <c r="B22" s="416">
        <v>4</v>
      </c>
      <c r="C22" s="417"/>
      <c r="D22" s="351" t="s">
        <v>2091</v>
      </c>
      <c r="E22" s="352"/>
      <c r="F22" s="190" t="s">
        <v>2098</v>
      </c>
      <c r="G22" s="355">
        <v>4100092557</v>
      </c>
      <c r="H22" s="354"/>
      <c r="I22" s="353" t="s">
        <v>2093</v>
      </c>
      <c r="J22" s="354"/>
      <c r="K22" s="355" t="s">
        <v>25</v>
      </c>
      <c r="L22" s="352"/>
      <c r="M22" s="27" t="s">
        <v>387</v>
      </c>
      <c r="N22" s="24"/>
      <c r="O22" s="83">
        <v>8.2799999999999994</v>
      </c>
      <c r="P22" s="109">
        <v>17</v>
      </c>
    </row>
    <row r="23" spans="2:16" ht="15" customHeight="1" x14ac:dyDescent="0.25">
      <c r="B23" s="378">
        <v>5</v>
      </c>
      <c r="C23" s="379"/>
      <c r="D23" s="351" t="s">
        <v>2091</v>
      </c>
      <c r="E23" s="352"/>
      <c r="F23" s="190" t="s">
        <v>2098</v>
      </c>
      <c r="G23" s="355">
        <v>4100092557</v>
      </c>
      <c r="H23" s="354"/>
      <c r="I23" s="353" t="s">
        <v>2093</v>
      </c>
      <c r="J23" s="354"/>
      <c r="K23" s="355" t="s">
        <v>25</v>
      </c>
      <c r="L23" s="352"/>
      <c r="M23" s="27" t="s">
        <v>387</v>
      </c>
      <c r="N23" s="24"/>
      <c r="O23" s="82">
        <v>5.74</v>
      </c>
      <c r="P23" s="109">
        <v>6</v>
      </c>
    </row>
    <row r="24" spans="2:16" ht="15" customHeight="1" x14ac:dyDescent="0.25">
      <c r="B24" s="76"/>
      <c r="C24" s="69"/>
      <c r="D24" s="351" t="s">
        <v>2091</v>
      </c>
      <c r="E24" s="352"/>
      <c r="F24" s="190" t="s">
        <v>2098</v>
      </c>
      <c r="G24" s="355">
        <v>4100092881</v>
      </c>
      <c r="H24" s="354"/>
      <c r="I24" s="353" t="s">
        <v>2093</v>
      </c>
      <c r="J24" s="354"/>
      <c r="K24" s="355" t="s">
        <v>1009</v>
      </c>
      <c r="L24" s="352"/>
      <c r="M24" s="27" t="s">
        <v>387</v>
      </c>
      <c r="N24" s="24"/>
      <c r="O24" s="84"/>
      <c r="P24" s="109">
        <v>5</v>
      </c>
    </row>
    <row r="25" spans="2:16" ht="15" customHeight="1" x14ac:dyDescent="0.25">
      <c r="B25" s="365">
        <v>6</v>
      </c>
      <c r="C25" s="366"/>
      <c r="D25" s="351" t="s">
        <v>2091</v>
      </c>
      <c r="E25" s="352"/>
      <c r="F25" s="190" t="s">
        <v>2098</v>
      </c>
      <c r="G25" s="355">
        <v>4100092557</v>
      </c>
      <c r="H25" s="354"/>
      <c r="I25" s="353" t="s">
        <v>2093</v>
      </c>
      <c r="J25" s="354"/>
      <c r="K25" s="355" t="s">
        <v>25</v>
      </c>
      <c r="L25" s="352"/>
      <c r="M25" s="27" t="s">
        <v>415</v>
      </c>
      <c r="N25" s="24"/>
      <c r="O25" s="84">
        <v>8.18</v>
      </c>
      <c r="P25" s="109">
        <v>17</v>
      </c>
    </row>
    <row r="26" spans="2:16" ht="15" customHeight="1" x14ac:dyDescent="0.25">
      <c r="B26" s="365">
        <v>7</v>
      </c>
      <c r="C26" s="366"/>
      <c r="D26" s="351" t="s">
        <v>2091</v>
      </c>
      <c r="E26" s="352"/>
      <c r="F26" s="190" t="s">
        <v>2098</v>
      </c>
      <c r="G26" s="355">
        <v>4100092557</v>
      </c>
      <c r="H26" s="354"/>
      <c r="I26" s="353" t="s">
        <v>2093</v>
      </c>
      <c r="J26" s="354"/>
      <c r="K26" s="355" t="s">
        <v>25</v>
      </c>
      <c r="L26" s="352"/>
      <c r="M26" s="27" t="s">
        <v>415</v>
      </c>
      <c r="N26" s="24"/>
      <c r="O26" s="84">
        <v>8.18</v>
      </c>
      <c r="P26" s="109">
        <v>17</v>
      </c>
    </row>
    <row r="27" spans="2:16" ht="14.25" customHeight="1" x14ac:dyDescent="0.25">
      <c r="B27" s="365">
        <v>8</v>
      </c>
      <c r="C27" s="366"/>
      <c r="D27" s="351" t="s">
        <v>2091</v>
      </c>
      <c r="E27" s="352"/>
      <c r="F27" s="190" t="s">
        <v>2098</v>
      </c>
      <c r="G27" s="355">
        <v>4100092557</v>
      </c>
      <c r="H27" s="354"/>
      <c r="I27" s="353" t="s">
        <v>2093</v>
      </c>
      <c r="J27" s="354"/>
      <c r="K27" s="355" t="s">
        <v>25</v>
      </c>
      <c r="L27" s="352"/>
      <c r="M27" s="27" t="s">
        <v>415</v>
      </c>
      <c r="N27" s="24"/>
      <c r="O27" s="84">
        <v>8.18</v>
      </c>
      <c r="P27" s="109">
        <v>17</v>
      </c>
    </row>
    <row r="28" spans="2:16" ht="15" customHeight="1" x14ac:dyDescent="0.25">
      <c r="B28" s="365">
        <v>9</v>
      </c>
      <c r="C28" s="366"/>
      <c r="D28" s="351" t="s">
        <v>2091</v>
      </c>
      <c r="E28" s="352"/>
      <c r="F28" s="190" t="s">
        <v>2098</v>
      </c>
      <c r="G28" s="355">
        <v>4100092557</v>
      </c>
      <c r="H28" s="354"/>
      <c r="I28" s="353" t="s">
        <v>2093</v>
      </c>
      <c r="J28" s="354"/>
      <c r="K28" s="355" t="s">
        <v>25</v>
      </c>
      <c r="L28" s="352"/>
      <c r="M28" s="27" t="s">
        <v>415</v>
      </c>
      <c r="N28" s="24"/>
      <c r="O28" s="84">
        <v>8.18</v>
      </c>
      <c r="P28" s="109">
        <v>17</v>
      </c>
    </row>
    <row r="29" spans="2:16" ht="15" customHeight="1" x14ac:dyDescent="0.25">
      <c r="B29" s="416">
        <v>10</v>
      </c>
      <c r="C29" s="417"/>
      <c r="D29" s="351" t="s">
        <v>2091</v>
      </c>
      <c r="E29" s="352"/>
      <c r="F29" s="190" t="s">
        <v>2098</v>
      </c>
      <c r="G29" s="355">
        <v>4100092557</v>
      </c>
      <c r="H29" s="354"/>
      <c r="I29" s="353" t="s">
        <v>2093</v>
      </c>
      <c r="J29" s="354"/>
      <c r="K29" s="355" t="s">
        <v>25</v>
      </c>
      <c r="L29" s="352"/>
      <c r="M29" s="27" t="s">
        <v>415</v>
      </c>
      <c r="N29" s="24"/>
      <c r="O29" s="83">
        <v>8.18</v>
      </c>
      <c r="P29" s="109">
        <v>17</v>
      </c>
    </row>
    <row r="30" spans="2:16" ht="15" customHeight="1" x14ac:dyDescent="0.25">
      <c r="B30" s="378">
        <v>11</v>
      </c>
      <c r="C30" s="379"/>
      <c r="D30" s="351" t="s">
        <v>2091</v>
      </c>
      <c r="E30" s="352"/>
      <c r="F30" s="190" t="s">
        <v>2098</v>
      </c>
      <c r="G30" s="355">
        <v>4100092557</v>
      </c>
      <c r="H30" s="354"/>
      <c r="I30" s="353" t="s">
        <v>2093</v>
      </c>
      <c r="J30" s="354"/>
      <c r="K30" s="355" t="s">
        <v>25</v>
      </c>
      <c r="L30" s="352"/>
      <c r="M30" s="27" t="s">
        <v>415</v>
      </c>
      <c r="N30" s="24"/>
      <c r="O30" s="82">
        <v>8.2799999999999994</v>
      </c>
      <c r="P30" s="109">
        <v>12</v>
      </c>
    </row>
    <row r="31" spans="2:16" ht="15" customHeight="1" x14ac:dyDescent="0.25">
      <c r="B31" s="76"/>
      <c r="C31" s="69"/>
      <c r="D31" s="351" t="s">
        <v>2091</v>
      </c>
      <c r="E31" s="352"/>
      <c r="F31" s="190" t="s">
        <v>2098</v>
      </c>
      <c r="G31" s="355">
        <v>4100092881</v>
      </c>
      <c r="H31" s="354"/>
      <c r="I31" s="353" t="s">
        <v>2093</v>
      </c>
      <c r="J31" s="354"/>
      <c r="K31" s="355" t="s">
        <v>1009</v>
      </c>
      <c r="L31" s="352"/>
      <c r="M31" s="27" t="s">
        <v>415</v>
      </c>
      <c r="N31" s="24"/>
      <c r="O31" s="84"/>
      <c r="P31" s="109">
        <v>5</v>
      </c>
    </row>
    <row r="32" spans="2:16" ht="15" customHeight="1" x14ac:dyDescent="0.25">
      <c r="B32" s="378">
        <v>12</v>
      </c>
      <c r="C32" s="379"/>
      <c r="D32" s="351" t="s">
        <v>2091</v>
      </c>
      <c r="E32" s="352"/>
      <c r="F32" s="190" t="s">
        <v>2098</v>
      </c>
      <c r="G32" s="355">
        <v>4100092879</v>
      </c>
      <c r="H32" s="354"/>
      <c r="I32" s="353" t="s">
        <v>2093</v>
      </c>
      <c r="J32" s="354"/>
      <c r="K32" s="355" t="s">
        <v>53</v>
      </c>
      <c r="L32" s="352"/>
      <c r="M32" s="27" t="s">
        <v>415</v>
      </c>
      <c r="N32" s="24"/>
      <c r="O32" s="82">
        <v>7.9</v>
      </c>
      <c r="P32" s="109">
        <v>10</v>
      </c>
    </row>
    <row r="33" spans="2:16" ht="15" customHeight="1" x14ac:dyDescent="0.25">
      <c r="B33" s="76"/>
      <c r="C33" s="69"/>
      <c r="D33" s="375" t="s">
        <v>2082</v>
      </c>
      <c r="E33" s="367"/>
      <c r="F33" s="190" t="s">
        <v>2098</v>
      </c>
      <c r="G33" s="375">
        <v>4100092880</v>
      </c>
      <c r="H33" s="367"/>
      <c r="I33" s="419" t="s">
        <v>2003</v>
      </c>
      <c r="J33" s="420"/>
      <c r="K33" s="375" t="s">
        <v>1009</v>
      </c>
      <c r="L33" s="367"/>
      <c r="M33" s="27" t="s">
        <v>415</v>
      </c>
      <c r="N33" s="24"/>
      <c r="O33" s="84"/>
      <c r="P33" s="109">
        <v>5</v>
      </c>
    </row>
    <row r="34" spans="2:16" ht="15" x14ac:dyDescent="0.25">
      <c r="B34" s="365"/>
      <c r="C34" s="366"/>
      <c r="D34" s="367"/>
      <c r="E34" s="368"/>
      <c r="F34" s="122"/>
      <c r="G34" s="369"/>
      <c r="H34" s="370"/>
      <c r="I34" s="391"/>
      <c r="J34" s="370"/>
      <c r="K34" s="369"/>
      <c r="L34" s="368"/>
      <c r="M34" s="7"/>
      <c r="N34" s="11"/>
      <c r="O34" s="84"/>
      <c r="P34" s="60"/>
    </row>
    <row r="35" spans="2:16" ht="15" x14ac:dyDescent="0.25">
      <c r="B35" s="20"/>
      <c r="C35" s="45"/>
      <c r="D35" s="168"/>
      <c r="E35" s="41"/>
      <c r="F35" s="41"/>
      <c r="G35" s="41"/>
      <c r="H35" s="41"/>
      <c r="I35" s="41"/>
      <c r="K35" s="20"/>
      <c r="L35" s="45"/>
      <c r="M35" s="1"/>
      <c r="N35" s="1"/>
      <c r="O35" s="169">
        <f>SUM(O18:O33)</f>
        <v>96.480000000000018</v>
      </c>
    </row>
    <row r="36" spans="2:16" ht="15.75" x14ac:dyDescent="0.25"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357"/>
      <c r="N36" s="79"/>
      <c r="O36" s="75"/>
      <c r="P36" s="73">
        <f>SUM(P18:P34)</f>
        <v>190</v>
      </c>
    </row>
    <row r="37" spans="2:16" ht="15" x14ac:dyDescent="0.25">
      <c r="B37" s="20"/>
      <c r="C37" s="45"/>
      <c r="D37" s="20"/>
      <c r="E37" s="45"/>
      <c r="F37" s="45"/>
      <c r="G37" s="20"/>
      <c r="I37" s="3"/>
      <c r="K37" s="20"/>
      <c r="L37" s="45"/>
      <c r="M37" s="1"/>
      <c r="N37" s="1"/>
      <c r="O37" s="86"/>
    </row>
    <row r="38" spans="2:16" ht="15" customHeight="1" x14ac:dyDescent="0.25">
      <c r="B38" s="1"/>
      <c r="C38" s="1"/>
      <c r="D38" s="1" t="s">
        <v>49</v>
      </c>
      <c r="E38" s="23"/>
      <c r="F38" s="1" t="s">
        <v>2107</v>
      </c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 t="s">
        <v>2108</v>
      </c>
      <c r="E39" s="23"/>
      <c r="F39" s="23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1777</v>
      </c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2016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 t="s">
        <v>1324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91">
    <mergeCell ref="D24:E24"/>
    <mergeCell ref="G24:H24"/>
    <mergeCell ref="I24:J24"/>
    <mergeCell ref="K24:L24"/>
    <mergeCell ref="B34:C34"/>
    <mergeCell ref="D34:E34"/>
    <mergeCell ref="G34:H34"/>
    <mergeCell ref="I34:J34"/>
    <mergeCell ref="K34:L34"/>
    <mergeCell ref="K29:L29"/>
    <mergeCell ref="B27:C27"/>
    <mergeCell ref="D27:E27"/>
    <mergeCell ref="G27:H27"/>
    <mergeCell ref="I27:J27"/>
    <mergeCell ref="K27:L27"/>
    <mergeCell ref="B26:C26"/>
    <mergeCell ref="B36:M36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D33:E33"/>
    <mergeCell ref="G33:H33"/>
    <mergeCell ref="I33:J33"/>
    <mergeCell ref="K33:L33"/>
    <mergeCell ref="B30:C30"/>
    <mergeCell ref="D30:E30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  <mergeCell ref="G30:H30"/>
    <mergeCell ref="I30:J30"/>
    <mergeCell ref="K30:L30"/>
    <mergeCell ref="D31:E31"/>
    <mergeCell ref="G31:H31"/>
    <mergeCell ref="I31:J31"/>
    <mergeCell ref="K31:L31"/>
    <mergeCell ref="B32:C32"/>
    <mergeCell ref="D32:E32"/>
    <mergeCell ref="G32:H32"/>
    <mergeCell ref="I32:J32"/>
    <mergeCell ref="K32:L32"/>
  </mergeCells>
  <hyperlinks>
    <hyperlink ref="N4" r:id="rId1" xr:uid="{00000000-0004-0000-B0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sheetPr codeName="Hoja122"/>
  <dimension ref="A1:P326"/>
  <sheetViews>
    <sheetView workbookViewId="0">
      <selection activeCell="F13" sqref="F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2106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230046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373" t="s">
        <v>22</v>
      </c>
      <c r="C17" s="374"/>
      <c r="D17" s="20"/>
      <c r="E17" s="45"/>
      <c r="F17" s="45"/>
      <c r="G17" s="20"/>
      <c r="I17" s="3"/>
      <c r="K17" s="20"/>
      <c r="L17" s="45"/>
      <c r="M17" s="1"/>
      <c r="N17" s="1"/>
      <c r="O17" s="171">
        <f>SUM(O18:O26)+9.48</f>
        <v>64.14</v>
      </c>
      <c r="P17" s="60"/>
    </row>
    <row r="18" spans="1:16" ht="15" x14ac:dyDescent="0.25">
      <c r="A18" s="1"/>
      <c r="B18" s="378">
        <v>1</v>
      </c>
      <c r="C18" s="379"/>
      <c r="D18" s="367" t="s">
        <v>2082</v>
      </c>
      <c r="E18" s="368"/>
      <c r="F18" s="124" t="s">
        <v>2097</v>
      </c>
      <c r="G18" s="369">
        <v>4100092571</v>
      </c>
      <c r="H18" s="370"/>
      <c r="I18" s="391" t="s">
        <v>2003</v>
      </c>
      <c r="J18" s="370"/>
      <c r="K18" s="369" t="s">
        <v>1009</v>
      </c>
      <c r="L18" s="368"/>
      <c r="M18" s="7" t="s">
        <v>415</v>
      </c>
      <c r="N18" s="11"/>
      <c r="O18" s="82">
        <v>7.6</v>
      </c>
      <c r="P18" s="60">
        <v>12</v>
      </c>
    </row>
    <row r="19" spans="1:16" ht="15" x14ac:dyDescent="0.25">
      <c r="A19" s="1"/>
      <c r="B19" s="378">
        <v>2</v>
      </c>
      <c r="C19" s="379"/>
      <c r="D19" s="367" t="s">
        <v>2082</v>
      </c>
      <c r="E19" s="368"/>
      <c r="F19" s="124" t="s">
        <v>2097</v>
      </c>
      <c r="G19" s="369">
        <v>4100092572</v>
      </c>
      <c r="H19" s="370"/>
      <c r="I19" s="391" t="s">
        <v>2003</v>
      </c>
      <c r="J19" s="370"/>
      <c r="K19" s="369" t="s">
        <v>1009</v>
      </c>
      <c r="L19" s="368"/>
      <c r="M19" s="7" t="s">
        <v>415</v>
      </c>
      <c r="N19" s="11"/>
      <c r="O19" s="82">
        <v>3.72</v>
      </c>
      <c r="P19" s="60">
        <v>5</v>
      </c>
    </row>
    <row r="20" spans="1:16" ht="15" x14ac:dyDescent="0.25">
      <c r="A20" s="1"/>
      <c r="B20" s="378">
        <v>3</v>
      </c>
      <c r="C20" s="379"/>
      <c r="D20" s="367" t="s">
        <v>2091</v>
      </c>
      <c r="E20" s="368"/>
      <c r="F20" s="124" t="s">
        <v>2097</v>
      </c>
      <c r="G20" s="369">
        <v>4100092573</v>
      </c>
      <c r="H20" s="370"/>
      <c r="I20" s="391" t="s">
        <v>2093</v>
      </c>
      <c r="J20" s="370"/>
      <c r="K20" s="369" t="s">
        <v>1009</v>
      </c>
      <c r="L20" s="368"/>
      <c r="M20" s="7" t="s">
        <v>387</v>
      </c>
      <c r="N20" s="11"/>
      <c r="O20" s="82">
        <v>8.8000000000000007</v>
      </c>
      <c r="P20" s="60">
        <v>18</v>
      </c>
    </row>
    <row r="21" spans="1:16" ht="15" x14ac:dyDescent="0.25">
      <c r="A21" s="1"/>
      <c r="B21" s="378">
        <v>4</v>
      </c>
      <c r="C21" s="379"/>
      <c r="D21" s="367" t="s">
        <v>2091</v>
      </c>
      <c r="E21" s="368"/>
      <c r="F21" s="124" t="s">
        <v>2097</v>
      </c>
      <c r="G21" s="369">
        <v>4100092573</v>
      </c>
      <c r="H21" s="370"/>
      <c r="I21" s="391" t="s">
        <v>2093</v>
      </c>
      <c r="J21" s="370"/>
      <c r="K21" s="369" t="s">
        <v>1009</v>
      </c>
      <c r="L21" s="368"/>
      <c r="M21" s="7" t="s">
        <v>387</v>
      </c>
      <c r="N21" s="11"/>
      <c r="O21" s="82">
        <v>8.7200000000000006</v>
      </c>
      <c r="P21" s="60">
        <v>8</v>
      </c>
    </row>
    <row r="22" spans="1:16" ht="15" x14ac:dyDescent="0.25">
      <c r="A22" s="1"/>
      <c r="B22" s="76"/>
      <c r="C22" s="69"/>
      <c r="D22" s="367" t="s">
        <v>2091</v>
      </c>
      <c r="E22" s="368"/>
      <c r="F22" s="124" t="s">
        <v>2097</v>
      </c>
      <c r="G22" s="369">
        <v>4100092574</v>
      </c>
      <c r="H22" s="370"/>
      <c r="I22" s="391" t="s">
        <v>2093</v>
      </c>
      <c r="J22" s="370"/>
      <c r="K22" s="369" t="s">
        <v>1009</v>
      </c>
      <c r="L22" s="368"/>
      <c r="M22" s="7" t="s">
        <v>387</v>
      </c>
      <c r="N22" s="11"/>
      <c r="O22" s="84"/>
      <c r="P22" s="60">
        <v>10</v>
      </c>
    </row>
    <row r="23" spans="1:16" ht="15" x14ac:dyDescent="0.25">
      <c r="A23" s="1"/>
      <c r="B23" s="378">
        <v>5</v>
      </c>
      <c r="C23" s="379"/>
      <c r="D23" s="367" t="s">
        <v>2091</v>
      </c>
      <c r="E23" s="368"/>
      <c r="F23" s="124" t="s">
        <v>2097</v>
      </c>
      <c r="G23" s="369">
        <v>4100092573</v>
      </c>
      <c r="H23" s="370"/>
      <c r="I23" s="391" t="s">
        <v>2093</v>
      </c>
      <c r="J23" s="370"/>
      <c r="K23" s="369" t="s">
        <v>1009</v>
      </c>
      <c r="L23" s="368"/>
      <c r="M23" s="7" t="s">
        <v>415</v>
      </c>
      <c r="N23" s="11"/>
      <c r="O23" s="82">
        <v>8.58</v>
      </c>
      <c r="P23" s="60">
        <v>18</v>
      </c>
    </row>
    <row r="24" spans="1:16" ht="15" x14ac:dyDescent="0.25">
      <c r="A24" s="1"/>
      <c r="B24" s="378">
        <v>6</v>
      </c>
      <c r="C24" s="379"/>
      <c r="D24" s="367" t="s">
        <v>2091</v>
      </c>
      <c r="E24" s="368"/>
      <c r="F24" s="124" t="s">
        <v>2097</v>
      </c>
      <c r="G24" s="369">
        <v>4100092573</v>
      </c>
      <c r="H24" s="370"/>
      <c r="I24" s="391" t="s">
        <v>2093</v>
      </c>
      <c r="J24" s="370"/>
      <c r="K24" s="369" t="s">
        <v>1009</v>
      </c>
      <c r="L24" s="368"/>
      <c r="M24" s="7" t="s">
        <v>415</v>
      </c>
      <c r="N24" s="11"/>
      <c r="O24" s="82">
        <v>8.64</v>
      </c>
      <c r="P24" s="60">
        <v>8</v>
      </c>
    </row>
    <row r="25" spans="1:16" ht="15" x14ac:dyDescent="0.25">
      <c r="A25" s="1"/>
      <c r="B25" s="76"/>
      <c r="C25" s="69"/>
      <c r="D25" s="367" t="s">
        <v>2091</v>
      </c>
      <c r="E25" s="368"/>
      <c r="F25" s="124" t="s">
        <v>2097</v>
      </c>
      <c r="G25" s="369">
        <v>4100092574</v>
      </c>
      <c r="H25" s="370"/>
      <c r="I25" s="391" t="s">
        <v>2093</v>
      </c>
      <c r="J25" s="370"/>
      <c r="K25" s="369" t="s">
        <v>1009</v>
      </c>
      <c r="L25" s="368"/>
      <c r="M25" s="7" t="s">
        <v>415</v>
      </c>
      <c r="N25" s="11"/>
      <c r="O25" s="84"/>
      <c r="P25" s="60">
        <v>10</v>
      </c>
    </row>
    <row r="26" spans="1:16" ht="15" x14ac:dyDescent="0.25">
      <c r="A26" s="1"/>
      <c r="B26" s="375">
        <v>7</v>
      </c>
      <c r="C26" s="376"/>
      <c r="D26" s="367" t="s">
        <v>2091</v>
      </c>
      <c r="E26" s="368"/>
      <c r="F26" s="124" t="s">
        <v>2097</v>
      </c>
      <c r="G26" s="369">
        <v>4100092574</v>
      </c>
      <c r="H26" s="370"/>
      <c r="I26" s="391" t="s">
        <v>2093</v>
      </c>
      <c r="J26" s="370"/>
      <c r="K26" s="369" t="s">
        <v>1009</v>
      </c>
      <c r="L26" s="368"/>
      <c r="M26" s="7" t="s">
        <v>415</v>
      </c>
      <c r="N26" s="11"/>
      <c r="O26" s="81">
        <v>8.6</v>
      </c>
      <c r="P26" s="60">
        <v>18</v>
      </c>
    </row>
    <row r="27" spans="1:16" ht="15" x14ac:dyDescent="0.25">
      <c r="A27" s="1"/>
      <c r="B27" s="76"/>
      <c r="C27" s="65"/>
      <c r="D27" s="50"/>
      <c r="E27" s="61"/>
      <c r="F27" s="61"/>
      <c r="G27" s="50"/>
      <c r="H27" s="62"/>
      <c r="I27" s="63"/>
      <c r="J27" s="62"/>
      <c r="K27" s="50"/>
      <c r="L27" s="61"/>
      <c r="M27" s="8"/>
      <c r="N27" s="8"/>
      <c r="O27" s="162"/>
      <c r="P27" s="60"/>
    </row>
    <row r="28" spans="1:16" ht="15" x14ac:dyDescent="0.25">
      <c r="A28" s="1"/>
      <c r="B28" s="76"/>
      <c r="C28" s="65"/>
      <c r="D28" s="392"/>
      <c r="E28" s="393"/>
      <c r="F28" s="393"/>
      <c r="G28" s="393"/>
      <c r="H28" s="393"/>
      <c r="I28" s="393"/>
      <c r="J28" s="62"/>
      <c r="K28" s="50"/>
      <c r="L28" s="61"/>
      <c r="M28" s="8"/>
      <c r="N28" s="8"/>
      <c r="O28" s="139">
        <f>SUM(O18:O26)</f>
        <v>54.660000000000004</v>
      </c>
      <c r="P28" s="60"/>
    </row>
    <row r="29" spans="1:16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57"/>
      <c r="N29" s="79"/>
      <c r="O29" s="75"/>
      <c r="P29" s="73">
        <f>SUM(P18:P27)</f>
        <v>107</v>
      </c>
    </row>
    <row r="30" spans="1:16" ht="15" x14ac:dyDescent="0.25">
      <c r="A30" s="1"/>
      <c r="B30" s="20"/>
      <c r="C30" s="45"/>
      <c r="D30" s="20"/>
      <c r="E30" s="45"/>
      <c r="F30" s="45"/>
      <c r="G30" s="20"/>
      <c r="I30" s="3"/>
      <c r="K30" s="20"/>
      <c r="L30" s="45"/>
      <c r="M30" s="1"/>
      <c r="N30" s="1"/>
      <c r="O30" s="86"/>
    </row>
    <row r="31" spans="1:16" ht="3.75" customHeight="1" x14ac:dyDescent="0.25">
      <c r="A31" s="1"/>
      <c r="B31" s="1"/>
      <c r="C31" s="1"/>
      <c r="D31" s="17"/>
      <c r="E31" s="20"/>
      <c r="F31" s="20"/>
      <c r="G31" s="20"/>
      <c r="H31" s="3"/>
      <c r="I31" s="3"/>
      <c r="J31" s="1"/>
      <c r="K31" s="1"/>
      <c r="L31" s="1"/>
      <c r="M31" s="1"/>
      <c r="N31" s="1"/>
      <c r="O31" s="1"/>
    </row>
    <row r="32" spans="1:16" ht="15" customHeight="1" x14ac:dyDescent="0.25">
      <c r="A32" s="1"/>
      <c r="B32" s="1"/>
      <c r="C32" s="1"/>
      <c r="D32" s="1" t="s">
        <v>49</v>
      </c>
      <c r="E32" s="23"/>
      <c r="F32" s="1" t="s">
        <v>2103</v>
      </c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2104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1137</v>
      </c>
      <c r="E34" s="3"/>
      <c r="F34" s="3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 t="s">
        <v>2105</v>
      </c>
      <c r="E35" s="23"/>
      <c r="F35" s="23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 t="s">
        <v>1466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55"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  <mergeCell ref="K26:L26"/>
    <mergeCell ref="B17:C17"/>
    <mergeCell ref="B18:C18"/>
    <mergeCell ref="D18:E18"/>
    <mergeCell ref="G18:H18"/>
    <mergeCell ref="I18:J18"/>
    <mergeCell ref="K18:L18"/>
    <mergeCell ref="D22:E22"/>
    <mergeCell ref="G22:H22"/>
    <mergeCell ref="I22:J22"/>
    <mergeCell ref="K22:L22"/>
    <mergeCell ref="K21:L21"/>
    <mergeCell ref="B21:C21"/>
    <mergeCell ref="D21:E21"/>
    <mergeCell ref="G21:H21"/>
    <mergeCell ref="I21:J21"/>
    <mergeCell ref="B29:M29"/>
    <mergeCell ref="B19:C19"/>
    <mergeCell ref="D19:E19"/>
    <mergeCell ref="G19:H19"/>
    <mergeCell ref="I19:J19"/>
    <mergeCell ref="K19:L19"/>
    <mergeCell ref="D20:E20"/>
    <mergeCell ref="G20:H20"/>
    <mergeCell ref="I20:J20"/>
    <mergeCell ref="K20:L20"/>
    <mergeCell ref="D28:I28"/>
    <mergeCell ref="B26:C26"/>
    <mergeCell ref="D26:E26"/>
    <mergeCell ref="G26:H26"/>
    <mergeCell ref="I26:J26"/>
    <mergeCell ref="B20:C20"/>
    <mergeCell ref="D25:E25"/>
    <mergeCell ref="G25:H25"/>
    <mergeCell ref="I25:J25"/>
    <mergeCell ref="K25:L25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</mergeCells>
  <hyperlinks>
    <hyperlink ref="N4" r:id="rId1" xr:uid="{00000000-0004-0000-B1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sheetPr codeName="Hoja123"/>
  <dimension ref="A1:P322"/>
  <sheetViews>
    <sheetView workbookViewId="0">
      <selection activeCell="G40" sqref="G4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13" customWidth="1"/>
    <col min="6" max="6" width="17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2094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2090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75" t="s">
        <v>20</v>
      </c>
      <c r="O14" s="376"/>
      <c r="P14" s="193">
        <v>230045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63"/>
      <c r="P17" s="60"/>
    </row>
    <row r="18" spans="1:16" ht="15" x14ac:dyDescent="0.25">
      <c r="A18" s="1"/>
      <c r="B18" s="378">
        <v>1</v>
      </c>
      <c r="C18" s="379"/>
      <c r="D18" s="367" t="s">
        <v>2082</v>
      </c>
      <c r="E18" s="368"/>
      <c r="F18" s="190" t="s">
        <v>2095</v>
      </c>
      <c r="G18" s="369">
        <v>4100092549</v>
      </c>
      <c r="H18" s="370"/>
      <c r="I18" s="391" t="s">
        <v>2003</v>
      </c>
      <c r="J18" s="370"/>
      <c r="K18" s="369" t="s">
        <v>73</v>
      </c>
      <c r="L18" s="368"/>
      <c r="M18" s="7" t="s">
        <v>757</v>
      </c>
      <c r="N18" s="11"/>
      <c r="O18" s="82">
        <v>7.56</v>
      </c>
      <c r="P18" s="60">
        <v>1</v>
      </c>
    </row>
    <row r="19" spans="1:16" ht="15" x14ac:dyDescent="0.25">
      <c r="A19" s="1"/>
      <c r="B19" s="76"/>
      <c r="C19" s="69"/>
      <c r="D19" s="367" t="s">
        <v>2091</v>
      </c>
      <c r="E19" s="368"/>
      <c r="F19" s="190" t="s">
        <v>2095</v>
      </c>
      <c r="G19" s="369">
        <v>4100092550</v>
      </c>
      <c r="H19" s="370"/>
      <c r="I19" s="391" t="s">
        <v>2093</v>
      </c>
      <c r="J19" s="370"/>
      <c r="K19" s="369" t="s">
        <v>73</v>
      </c>
      <c r="L19" s="368"/>
      <c r="M19" s="7" t="s">
        <v>757</v>
      </c>
      <c r="N19" s="11"/>
      <c r="O19" s="84"/>
      <c r="P19" s="60">
        <v>14</v>
      </c>
    </row>
    <row r="20" spans="1:16" ht="15" x14ac:dyDescent="0.25">
      <c r="A20" s="1"/>
      <c r="B20" s="375">
        <v>2</v>
      </c>
      <c r="C20" s="376"/>
      <c r="D20" s="367" t="s">
        <v>2091</v>
      </c>
      <c r="E20" s="368"/>
      <c r="F20" s="190" t="s">
        <v>2095</v>
      </c>
      <c r="G20" s="369">
        <v>4100092550</v>
      </c>
      <c r="H20" s="370"/>
      <c r="I20" s="391" t="s">
        <v>2093</v>
      </c>
      <c r="J20" s="370"/>
      <c r="K20" s="369" t="s">
        <v>73</v>
      </c>
      <c r="L20" s="368"/>
      <c r="M20" s="7" t="s">
        <v>757</v>
      </c>
      <c r="N20" s="11"/>
      <c r="O20" s="81">
        <v>7.86</v>
      </c>
      <c r="P20" s="60">
        <v>16</v>
      </c>
    </row>
    <row r="21" spans="1:16" ht="15" x14ac:dyDescent="0.25">
      <c r="A21" s="1"/>
      <c r="B21" s="40"/>
      <c r="C21" s="36"/>
      <c r="D21" s="160"/>
      <c r="E21" s="122"/>
      <c r="F21" s="189"/>
      <c r="G21" s="124"/>
      <c r="H21" s="57"/>
      <c r="I21" s="125"/>
      <c r="J21" s="57"/>
      <c r="K21" s="124"/>
      <c r="L21" s="122"/>
      <c r="M21" s="7"/>
      <c r="N21" s="11"/>
      <c r="O21" s="83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SUM(O18:O21)</f>
        <v>15.42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31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23"/>
      <c r="F26" s="1" t="s">
        <v>2100</v>
      </c>
      <c r="G26" s="397"/>
      <c r="H26" s="396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1146</v>
      </c>
      <c r="E27" s="3"/>
      <c r="F27" s="20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2096</v>
      </c>
      <c r="E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F63" s="1"/>
    </row>
    <row r="64" spans="1:15" ht="15" x14ac:dyDescent="0.25">
      <c r="F64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24">
    <mergeCell ref="F10:N10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G26:H26"/>
    <mergeCell ref="D19:E19"/>
    <mergeCell ref="G19:H19"/>
    <mergeCell ref="I19:J19"/>
    <mergeCell ref="K19:L19"/>
    <mergeCell ref="D22:I22"/>
    <mergeCell ref="B23:M23"/>
    <mergeCell ref="B20:C20"/>
    <mergeCell ref="D20:E20"/>
    <mergeCell ref="G20:H20"/>
    <mergeCell ref="I20:J20"/>
    <mergeCell ref="K20:L20"/>
  </mergeCells>
  <pageMargins left="3.937007874015748E-2" right="3.937007874015748E-2" top="0.19685039370078741" bottom="0.19685039370078741" header="0" footer="0"/>
  <pageSetup paperSize="9" scale="71" orientation="portrait" r:id="rId1"/>
  <headerFooter alignWithMargins="0"/>
  <drawing r:id="rId2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sheetPr codeName="Hoja124"/>
  <dimension ref="A1:P321"/>
  <sheetViews>
    <sheetView workbookViewId="0">
      <selection activeCell="O18" sqref="O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7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3.855468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2090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230044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52" t="s">
        <v>22</v>
      </c>
      <c r="C17" s="15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83">
        <f>SUM(O18:O23)+8.9</f>
        <v>57.21</v>
      </c>
      <c r="P17" s="60"/>
    </row>
    <row r="18" spans="1:16" ht="15" x14ac:dyDescent="0.25">
      <c r="A18" s="1"/>
      <c r="B18" s="365">
        <v>1</v>
      </c>
      <c r="C18" s="366"/>
      <c r="D18" s="367" t="s">
        <v>2091</v>
      </c>
      <c r="E18" s="368"/>
      <c r="F18" s="124" t="s">
        <v>2092</v>
      </c>
      <c r="G18" s="369">
        <v>4100092552</v>
      </c>
      <c r="H18" s="370"/>
      <c r="I18" s="391" t="s">
        <v>2093</v>
      </c>
      <c r="J18" s="370"/>
      <c r="K18" s="369" t="s">
        <v>76</v>
      </c>
      <c r="L18" s="368"/>
      <c r="M18" s="7" t="s">
        <v>387</v>
      </c>
      <c r="N18" s="11"/>
      <c r="O18" s="81">
        <v>8.34</v>
      </c>
      <c r="P18" s="60">
        <v>17</v>
      </c>
    </row>
    <row r="19" spans="1:16" ht="15" x14ac:dyDescent="0.25">
      <c r="A19" s="1"/>
      <c r="B19" s="365">
        <v>2</v>
      </c>
      <c r="C19" s="366"/>
      <c r="D19" s="367" t="s">
        <v>2091</v>
      </c>
      <c r="E19" s="368"/>
      <c r="F19" s="124" t="s">
        <v>2092</v>
      </c>
      <c r="G19" s="369">
        <v>4100092552</v>
      </c>
      <c r="H19" s="370"/>
      <c r="I19" s="391" t="s">
        <v>2093</v>
      </c>
      <c r="J19" s="370"/>
      <c r="K19" s="369" t="s">
        <v>76</v>
      </c>
      <c r="L19" s="368"/>
      <c r="M19" s="7" t="s">
        <v>387</v>
      </c>
      <c r="N19" s="11"/>
      <c r="O19" s="81">
        <v>8.34</v>
      </c>
      <c r="P19" s="60">
        <v>17</v>
      </c>
    </row>
    <row r="20" spans="1:16" ht="15" x14ac:dyDescent="0.25">
      <c r="A20" s="1"/>
      <c r="B20" s="365">
        <v>3</v>
      </c>
      <c r="C20" s="366"/>
      <c r="D20" s="367" t="s">
        <v>2091</v>
      </c>
      <c r="E20" s="368"/>
      <c r="F20" s="124" t="s">
        <v>2092</v>
      </c>
      <c r="G20" s="369">
        <v>4100092552</v>
      </c>
      <c r="H20" s="370"/>
      <c r="I20" s="391" t="s">
        <v>2093</v>
      </c>
      <c r="J20" s="370"/>
      <c r="K20" s="369" t="s">
        <v>76</v>
      </c>
      <c r="L20" s="368"/>
      <c r="M20" s="7" t="s">
        <v>387</v>
      </c>
      <c r="N20" s="11"/>
      <c r="O20" s="81">
        <v>7.67</v>
      </c>
      <c r="P20" s="60">
        <v>16</v>
      </c>
    </row>
    <row r="21" spans="1:16" ht="15" x14ac:dyDescent="0.25">
      <c r="A21" s="1"/>
      <c r="B21" s="365">
        <v>4</v>
      </c>
      <c r="C21" s="366"/>
      <c r="D21" s="367" t="s">
        <v>2091</v>
      </c>
      <c r="E21" s="368"/>
      <c r="F21" s="124" t="s">
        <v>2092</v>
      </c>
      <c r="G21" s="369">
        <v>4100092552</v>
      </c>
      <c r="H21" s="370"/>
      <c r="I21" s="391" t="s">
        <v>2093</v>
      </c>
      <c r="J21" s="370"/>
      <c r="K21" s="369" t="s">
        <v>76</v>
      </c>
      <c r="L21" s="368"/>
      <c r="M21" s="7" t="s">
        <v>415</v>
      </c>
      <c r="N21" s="11"/>
      <c r="O21" s="81">
        <v>8.14</v>
      </c>
      <c r="P21" s="60">
        <v>17</v>
      </c>
    </row>
    <row r="22" spans="1:16" ht="15" x14ac:dyDescent="0.25">
      <c r="A22" s="1"/>
      <c r="B22" s="365">
        <v>5</v>
      </c>
      <c r="C22" s="366"/>
      <c r="D22" s="367" t="s">
        <v>2091</v>
      </c>
      <c r="E22" s="368"/>
      <c r="F22" s="124" t="s">
        <v>2092</v>
      </c>
      <c r="G22" s="369">
        <v>4100092552</v>
      </c>
      <c r="H22" s="370"/>
      <c r="I22" s="391" t="s">
        <v>2093</v>
      </c>
      <c r="J22" s="370"/>
      <c r="K22" s="369" t="s">
        <v>76</v>
      </c>
      <c r="L22" s="368"/>
      <c r="M22" s="7" t="s">
        <v>415</v>
      </c>
      <c r="N22" s="11"/>
      <c r="O22" s="81">
        <v>8.14</v>
      </c>
      <c r="P22" s="60">
        <v>17</v>
      </c>
    </row>
    <row r="23" spans="1:16" ht="15" x14ac:dyDescent="0.25">
      <c r="A23" s="1"/>
      <c r="B23" s="365">
        <v>6</v>
      </c>
      <c r="C23" s="366"/>
      <c r="D23" s="367" t="s">
        <v>2091</v>
      </c>
      <c r="E23" s="368"/>
      <c r="F23" s="124" t="s">
        <v>2092</v>
      </c>
      <c r="G23" s="369">
        <v>4100092552</v>
      </c>
      <c r="H23" s="370"/>
      <c r="I23" s="391" t="s">
        <v>2093</v>
      </c>
      <c r="J23" s="370"/>
      <c r="K23" s="369" t="s">
        <v>76</v>
      </c>
      <c r="L23" s="368"/>
      <c r="M23" s="7" t="s">
        <v>415</v>
      </c>
      <c r="N23" s="11"/>
      <c r="O23" s="81">
        <v>7.68</v>
      </c>
      <c r="P23" s="60">
        <v>16</v>
      </c>
    </row>
    <row r="24" spans="1:16" ht="15" x14ac:dyDescent="0.25">
      <c r="A24" s="1"/>
      <c r="B24" s="375"/>
      <c r="C24" s="376"/>
      <c r="D24" s="367"/>
      <c r="E24" s="368"/>
      <c r="F24" s="122"/>
      <c r="G24" s="369"/>
      <c r="H24" s="370"/>
      <c r="I24" s="391"/>
      <c r="J24" s="370"/>
      <c r="K24" s="369"/>
      <c r="L24" s="368"/>
      <c r="M24" s="7"/>
      <c r="N24" s="11"/>
      <c r="O24" s="81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SUM(O18:O24)</f>
        <v>48.31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100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23"/>
      <c r="F29" s="1" t="s">
        <v>2101</v>
      </c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2102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1082</v>
      </c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1465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1466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47">
    <mergeCell ref="G18:H18"/>
    <mergeCell ref="I18:J18"/>
    <mergeCell ref="K18:L18"/>
    <mergeCell ref="G19:H19"/>
    <mergeCell ref="B16:C16"/>
    <mergeCell ref="D16:E16"/>
    <mergeCell ref="G16:H16"/>
    <mergeCell ref="I16:J16"/>
    <mergeCell ref="K16:L16"/>
    <mergeCell ref="K19:L19"/>
    <mergeCell ref="B18:C18"/>
    <mergeCell ref="D18:E18"/>
    <mergeCell ref="B19:C19"/>
    <mergeCell ref="D19:E19"/>
    <mergeCell ref="I19:J19"/>
    <mergeCell ref="F6:K6"/>
    <mergeCell ref="F8:J8"/>
    <mergeCell ref="F10:N10"/>
    <mergeCell ref="F12:G12"/>
    <mergeCell ref="N14:O14"/>
    <mergeCell ref="D25:I25"/>
    <mergeCell ref="D21:E21"/>
    <mergeCell ref="G21:H21"/>
    <mergeCell ref="B24:C24"/>
    <mergeCell ref="D24:E24"/>
    <mergeCell ref="G24:H24"/>
    <mergeCell ref="G22:H22"/>
    <mergeCell ref="I24:J24"/>
    <mergeCell ref="I22:J22"/>
    <mergeCell ref="D23:E23"/>
    <mergeCell ref="G23:H23"/>
    <mergeCell ref="K22:L22"/>
    <mergeCell ref="B26:M26"/>
    <mergeCell ref="B20:C20"/>
    <mergeCell ref="D20:E20"/>
    <mergeCell ref="G20:H20"/>
    <mergeCell ref="I20:J20"/>
    <mergeCell ref="K20:L20"/>
    <mergeCell ref="B21:C21"/>
    <mergeCell ref="B23:C23"/>
    <mergeCell ref="I23:J23"/>
    <mergeCell ref="K24:L24"/>
    <mergeCell ref="K23:L23"/>
    <mergeCell ref="I21:J21"/>
    <mergeCell ref="K21:L21"/>
    <mergeCell ref="B22:C22"/>
    <mergeCell ref="D22:E22"/>
  </mergeCells>
  <pageMargins left="7.874015748031496E-2" right="7.874015748031496E-2" top="0.39370078740157483" bottom="0.39370078740157483" header="0" footer="0"/>
  <pageSetup paperSize="9" scale="74" orientation="portrait" r:id="rId1"/>
  <headerFooter alignWithMargins="0"/>
  <drawing r:id="rId2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sheetPr codeName="Hoja125"/>
  <dimension ref="B1:P329"/>
  <sheetViews>
    <sheetView workbookViewId="0">
      <selection activeCell="D33" sqref="D33:F3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2081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230042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SUM(O18:O29)+8.74</f>
        <v>105.03999999999998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2087</v>
      </c>
      <c r="G18" s="355">
        <v>4100092554</v>
      </c>
      <c r="H18" s="354"/>
      <c r="I18" s="353" t="s">
        <v>1462</v>
      </c>
      <c r="J18" s="354"/>
      <c r="K18" s="355" t="s">
        <v>25</v>
      </c>
      <c r="L18" s="352"/>
      <c r="M18" s="27" t="s">
        <v>415</v>
      </c>
      <c r="N18" s="24"/>
      <c r="O18" s="81">
        <v>9.16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2087</v>
      </c>
      <c r="G19" s="355">
        <v>4100092554</v>
      </c>
      <c r="H19" s="354"/>
      <c r="I19" s="353" t="s">
        <v>1462</v>
      </c>
      <c r="J19" s="354"/>
      <c r="K19" s="355" t="s">
        <v>25</v>
      </c>
      <c r="L19" s="352"/>
      <c r="M19" s="27" t="s">
        <v>415</v>
      </c>
      <c r="N19" s="24"/>
      <c r="O19" s="81">
        <v>9.16</v>
      </c>
      <c r="P19" s="109">
        <v>12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2087</v>
      </c>
      <c r="G20" s="355">
        <v>4100092554</v>
      </c>
      <c r="H20" s="354"/>
      <c r="I20" s="353" t="s">
        <v>1462</v>
      </c>
      <c r="J20" s="354"/>
      <c r="K20" s="355" t="s">
        <v>25</v>
      </c>
      <c r="L20" s="352"/>
      <c r="M20" s="27" t="s">
        <v>415</v>
      </c>
      <c r="N20" s="24"/>
      <c r="O20" s="81">
        <v>9.16</v>
      </c>
      <c r="P20" s="109">
        <v>12</v>
      </c>
    </row>
    <row r="21" spans="2:16" ht="15" customHeight="1" x14ac:dyDescent="0.25">
      <c r="B21" s="375">
        <v>4</v>
      </c>
      <c r="C21" s="376"/>
      <c r="D21" s="351" t="s">
        <v>1461</v>
      </c>
      <c r="E21" s="352"/>
      <c r="F21" s="190" t="s">
        <v>2087</v>
      </c>
      <c r="G21" s="355">
        <v>4100092554</v>
      </c>
      <c r="H21" s="354"/>
      <c r="I21" s="353" t="s">
        <v>1462</v>
      </c>
      <c r="J21" s="354"/>
      <c r="K21" s="355" t="s">
        <v>25</v>
      </c>
      <c r="L21" s="352"/>
      <c r="M21" s="27" t="s">
        <v>415</v>
      </c>
      <c r="N21" s="24"/>
      <c r="O21" s="81">
        <v>9.16</v>
      </c>
      <c r="P21" s="109">
        <v>12</v>
      </c>
    </row>
    <row r="22" spans="2:16" ht="15" customHeight="1" x14ac:dyDescent="0.25">
      <c r="B22" s="375">
        <v>5</v>
      </c>
      <c r="C22" s="376"/>
      <c r="D22" s="351" t="s">
        <v>1461</v>
      </c>
      <c r="E22" s="352"/>
      <c r="F22" s="190" t="s">
        <v>2087</v>
      </c>
      <c r="G22" s="355">
        <v>4100092554</v>
      </c>
      <c r="H22" s="354"/>
      <c r="I22" s="353" t="s">
        <v>1462</v>
      </c>
      <c r="J22" s="354"/>
      <c r="K22" s="355" t="s">
        <v>25</v>
      </c>
      <c r="L22" s="352"/>
      <c r="M22" s="27" t="s">
        <v>415</v>
      </c>
      <c r="N22" s="24"/>
      <c r="O22" s="81">
        <v>9.16</v>
      </c>
      <c r="P22" s="109">
        <v>12</v>
      </c>
    </row>
    <row r="23" spans="2:16" ht="15" customHeight="1" x14ac:dyDescent="0.25">
      <c r="B23" s="375">
        <v>6</v>
      </c>
      <c r="C23" s="376"/>
      <c r="D23" s="351" t="s">
        <v>1461</v>
      </c>
      <c r="E23" s="352"/>
      <c r="F23" s="190" t="s">
        <v>2087</v>
      </c>
      <c r="G23" s="355">
        <v>4100092554</v>
      </c>
      <c r="H23" s="354"/>
      <c r="I23" s="353" t="s">
        <v>1462</v>
      </c>
      <c r="J23" s="354"/>
      <c r="K23" s="355" t="s">
        <v>25</v>
      </c>
      <c r="L23" s="352"/>
      <c r="M23" s="27" t="s">
        <v>415</v>
      </c>
      <c r="N23" s="24"/>
      <c r="O23" s="81">
        <v>10.4</v>
      </c>
      <c r="P23" s="109">
        <v>14</v>
      </c>
    </row>
    <row r="24" spans="2:16" ht="15" customHeight="1" x14ac:dyDescent="0.25">
      <c r="B24" s="375">
        <v>7</v>
      </c>
      <c r="C24" s="376"/>
      <c r="D24" s="351" t="s">
        <v>1461</v>
      </c>
      <c r="E24" s="352"/>
      <c r="F24" s="190" t="s">
        <v>2087</v>
      </c>
      <c r="G24" s="355">
        <v>4100092554</v>
      </c>
      <c r="H24" s="354"/>
      <c r="I24" s="353" t="s">
        <v>1462</v>
      </c>
      <c r="J24" s="354"/>
      <c r="K24" s="355" t="s">
        <v>25</v>
      </c>
      <c r="L24" s="352"/>
      <c r="M24" s="27" t="s">
        <v>415</v>
      </c>
      <c r="N24" s="24"/>
      <c r="O24" s="81">
        <v>10.4</v>
      </c>
      <c r="P24" s="109">
        <v>14</v>
      </c>
    </row>
    <row r="25" spans="2:16" ht="15" customHeight="1" x14ac:dyDescent="0.25">
      <c r="B25" s="375">
        <v>8</v>
      </c>
      <c r="C25" s="376"/>
      <c r="D25" s="351" t="s">
        <v>2082</v>
      </c>
      <c r="E25" s="352"/>
      <c r="F25" s="190" t="s">
        <v>2087</v>
      </c>
      <c r="G25" s="355">
        <v>4100092556</v>
      </c>
      <c r="H25" s="354"/>
      <c r="I25" s="353" t="s">
        <v>2003</v>
      </c>
      <c r="J25" s="354"/>
      <c r="K25" s="355" t="s">
        <v>25</v>
      </c>
      <c r="L25" s="352"/>
      <c r="M25" s="27" t="s">
        <v>387</v>
      </c>
      <c r="N25" s="24"/>
      <c r="O25" s="81">
        <v>7.66</v>
      </c>
      <c r="P25" s="109">
        <v>12</v>
      </c>
    </row>
    <row r="26" spans="2:16" ht="15" customHeight="1" x14ac:dyDescent="0.25">
      <c r="B26" s="375">
        <v>9</v>
      </c>
      <c r="C26" s="376"/>
      <c r="D26" s="351" t="s">
        <v>2082</v>
      </c>
      <c r="E26" s="352"/>
      <c r="F26" s="190" t="s">
        <v>2087</v>
      </c>
      <c r="G26" s="355">
        <v>4100092556</v>
      </c>
      <c r="H26" s="354"/>
      <c r="I26" s="353" t="s">
        <v>2003</v>
      </c>
      <c r="J26" s="354"/>
      <c r="K26" s="355" t="s">
        <v>25</v>
      </c>
      <c r="L26" s="352"/>
      <c r="M26" s="27" t="s">
        <v>387</v>
      </c>
      <c r="N26" s="24"/>
      <c r="O26" s="81">
        <v>7.66</v>
      </c>
      <c r="P26" s="109">
        <v>12</v>
      </c>
    </row>
    <row r="27" spans="2:16" ht="15" customHeight="1" x14ac:dyDescent="0.25">
      <c r="B27" s="375">
        <v>10</v>
      </c>
      <c r="C27" s="376"/>
      <c r="D27" s="351" t="s">
        <v>2082</v>
      </c>
      <c r="E27" s="352"/>
      <c r="F27" s="190" t="s">
        <v>2087</v>
      </c>
      <c r="G27" s="355">
        <v>4100092556</v>
      </c>
      <c r="H27" s="354"/>
      <c r="I27" s="353" t="s">
        <v>2003</v>
      </c>
      <c r="J27" s="354"/>
      <c r="K27" s="355" t="s">
        <v>25</v>
      </c>
      <c r="L27" s="352"/>
      <c r="M27" s="27" t="s">
        <v>387</v>
      </c>
      <c r="N27" s="24"/>
      <c r="O27" s="81">
        <v>7.66</v>
      </c>
      <c r="P27" s="109">
        <v>12</v>
      </c>
    </row>
    <row r="28" spans="2:16" ht="15" customHeight="1" x14ac:dyDescent="0.25">
      <c r="B28" s="375">
        <v>11</v>
      </c>
      <c r="C28" s="376"/>
      <c r="D28" s="351" t="s">
        <v>2082</v>
      </c>
      <c r="E28" s="352"/>
      <c r="F28" s="190" t="s">
        <v>2087</v>
      </c>
      <c r="G28" s="355">
        <v>4100092556</v>
      </c>
      <c r="H28" s="354"/>
      <c r="I28" s="353" t="s">
        <v>2003</v>
      </c>
      <c r="J28" s="354"/>
      <c r="K28" s="355" t="s">
        <v>25</v>
      </c>
      <c r="L28" s="352"/>
      <c r="M28" s="27" t="s">
        <v>387</v>
      </c>
      <c r="N28" s="24"/>
      <c r="O28" s="81">
        <v>6.72</v>
      </c>
      <c r="P28" s="109">
        <v>10</v>
      </c>
    </row>
    <row r="29" spans="2:16" ht="15" x14ac:dyDescent="0.25">
      <c r="B29" s="365"/>
      <c r="C29" s="366"/>
      <c r="D29" s="367"/>
      <c r="E29" s="368"/>
      <c r="F29" s="122"/>
      <c r="G29" s="369"/>
      <c r="H29" s="370"/>
      <c r="I29" s="391"/>
      <c r="J29" s="370"/>
      <c r="K29" s="369"/>
      <c r="L29" s="368"/>
      <c r="M29" s="7"/>
      <c r="N29" s="11"/>
      <c r="O29" s="84"/>
      <c r="P29" s="60"/>
    </row>
    <row r="30" spans="2:16" ht="15" x14ac:dyDescent="0.25">
      <c r="B30" s="20"/>
      <c r="C30" s="45"/>
      <c r="D30" s="168"/>
      <c r="E30" s="41"/>
      <c r="F30" s="41"/>
      <c r="G30" s="41"/>
      <c r="H30" s="41"/>
      <c r="I30" s="41"/>
      <c r="K30" s="20"/>
      <c r="L30" s="45"/>
      <c r="M30" s="1"/>
      <c r="N30" s="1"/>
      <c r="O30" s="169">
        <f>SUM(O18:O28)</f>
        <v>96.299999999999983</v>
      </c>
    </row>
    <row r="31" spans="2:16" ht="15.75" x14ac:dyDescent="0.25"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357"/>
      <c r="N31" s="79"/>
      <c r="O31" s="75"/>
      <c r="P31" s="73">
        <f>SUM(P18:P29)</f>
        <v>134</v>
      </c>
    </row>
    <row r="32" spans="2:16" ht="15" x14ac:dyDescent="0.25">
      <c r="B32" s="20"/>
      <c r="C32" s="45"/>
      <c r="D32" s="20"/>
      <c r="E32" s="45"/>
      <c r="F32" s="45"/>
      <c r="G32" s="20"/>
      <c r="I32" s="3"/>
      <c r="K32" s="20"/>
      <c r="L32" s="45"/>
      <c r="M32" s="1"/>
      <c r="N32" s="1"/>
      <c r="O32" s="86"/>
    </row>
    <row r="33" spans="2:15" ht="15" customHeight="1" x14ac:dyDescent="0.25">
      <c r="B33" s="1"/>
      <c r="C33" s="1"/>
      <c r="D33" s="1" t="s">
        <v>49</v>
      </c>
      <c r="E33" s="23"/>
      <c r="F33" s="1" t="s">
        <v>2088</v>
      </c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2089</v>
      </c>
      <c r="E34" s="23"/>
      <c r="F34" s="23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 t="s">
        <v>1322</v>
      </c>
      <c r="E35" s="3"/>
      <c r="F35" s="3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 t="s">
        <v>1323</v>
      </c>
      <c r="E36" s="23"/>
      <c r="F36" s="23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 t="s">
        <v>1324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69">
    <mergeCell ref="B31:M31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B4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sheetPr codeName="Hoja126"/>
  <dimension ref="B1:P342"/>
  <sheetViews>
    <sheetView workbookViewId="0">
      <selection activeCell="D51" sqref="D51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2081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230041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SUM(O18:O29)+8.9</f>
        <v>118.58000000000001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2084</v>
      </c>
      <c r="G18" s="355">
        <v>4100092581</v>
      </c>
      <c r="H18" s="354"/>
      <c r="I18" s="353" t="s">
        <v>1462</v>
      </c>
      <c r="J18" s="354"/>
      <c r="K18" s="355" t="s">
        <v>53</v>
      </c>
      <c r="L18" s="352"/>
      <c r="M18" s="27" t="s">
        <v>415</v>
      </c>
      <c r="N18" s="24"/>
      <c r="O18" s="81">
        <v>9.14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2084</v>
      </c>
      <c r="G19" s="355">
        <v>4100092581</v>
      </c>
      <c r="H19" s="354"/>
      <c r="I19" s="353" t="s">
        <v>1462</v>
      </c>
      <c r="J19" s="354"/>
      <c r="K19" s="355" t="s">
        <v>53</v>
      </c>
      <c r="L19" s="352"/>
      <c r="M19" s="27" t="s">
        <v>415</v>
      </c>
      <c r="N19" s="24"/>
      <c r="O19" s="81">
        <v>9.14</v>
      </c>
      <c r="P19" s="109">
        <v>12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2084</v>
      </c>
      <c r="G20" s="355">
        <v>4100092581</v>
      </c>
      <c r="H20" s="354"/>
      <c r="I20" s="353" t="s">
        <v>1462</v>
      </c>
      <c r="J20" s="354"/>
      <c r="K20" s="355" t="s">
        <v>53</v>
      </c>
      <c r="L20" s="352"/>
      <c r="M20" s="27" t="s">
        <v>415</v>
      </c>
      <c r="N20" s="24"/>
      <c r="O20" s="81">
        <v>9.14</v>
      </c>
      <c r="P20" s="109">
        <v>12</v>
      </c>
    </row>
    <row r="21" spans="2:16" ht="15" customHeight="1" x14ac:dyDescent="0.25">
      <c r="B21" s="375">
        <v>4</v>
      </c>
      <c r="C21" s="376"/>
      <c r="D21" s="351" t="s">
        <v>1461</v>
      </c>
      <c r="E21" s="352"/>
      <c r="F21" s="190" t="s">
        <v>2084</v>
      </c>
      <c r="G21" s="355">
        <v>4100092581</v>
      </c>
      <c r="H21" s="354"/>
      <c r="I21" s="353" t="s">
        <v>1462</v>
      </c>
      <c r="J21" s="354"/>
      <c r="K21" s="355" t="s">
        <v>53</v>
      </c>
      <c r="L21" s="352"/>
      <c r="M21" s="27" t="s">
        <v>415</v>
      </c>
      <c r="N21" s="24"/>
      <c r="O21" s="81">
        <v>9.14</v>
      </c>
      <c r="P21" s="109">
        <v>12</v>
      </c>
    </row>
    <row r="22" spans="2:16" ht="15" customHeight="1" x14ac:dyDescent="0.25">
      <c r="B22" s="375">
        <v>5</v>
      </c>
      <c r="C22" s="376"/>
      <c r="D22" s="351" t="s">
        <v>1461</v>
      </c>
      <c r="E22" s="352"/>
      <c r="F22" s="190" t="s">
        <v>2084</v>
      </c>
      <c r="G22" s="355">
        <v>4100092581</v>
      </c>
      <c r="H22" s="354"/>
      <c r="I22" s="353" t="s">
        <v>1462</v>
      </c>
      <c r="J22" s="354"/>
      <c r="K22" s="355" t="s">
        <v>53</v>
      </c>
      <c r="L22" s="352"/>
      <c r="M22" s="27" t="s">
        <v>415</v>
      </c>
      <c r="N22" s="24"/>
      <c r="O22" s="81">
        <v>9.14</v>
      </c>
      <c r="P22" s="109">
        <v>12</v>
      </c>
    </row>
    <row r="23" spans="2:16" ht="15" customHeight="1" x14ac:dyDescent="0.25">
      <c r="B23" s="375">
        <v>6</v>
      </c>
      <c r="C23" s="376"/>
      <c r="D23" s="351" t="s">
        <v>1461</v>
      </c>
      <c r="E23" s="352"/>
      <c r="F23" s="190" t="s">
        <v>2084</v>
      </c>
      <c r="G23" s="355">
        <v>4100092581</v>
      </c>
      <c r="H23" s="354"/>
      <c r="I23" s="353" t="s">
        <v>1462</v>
      </c>
      <c r="J23" s="354"/>
      <c r="K23" s="355" t="s">
        <v>53</v>
      </c>
      <c r="L23" s="352"/>
      <c r="M23" s="27" t="s">
        <v>415</v>
      </c>
      <c r="N23" s="24"/>
      <c r="O23" s="81">
        <v>9.14</v>
      </c>
      <c r="P23" s="109">
        <v>12</v>
      </c>
    </row>
    <row r="24" spans="2:16" ht="15" customHeight="1" x14ac:dyDescent="0.25">
      <c r="B24" s="375">
        <v>7</v>
      </c>
      <c r="C24" s="376"/>
      <c r="D24" s="351" t="s">
        <v>1461</v>
      </c>
      <c r="E24" s="352"/>
      <c r="F24" s="190" t="s">
        <v>2084</v>
      </c>
      <c r="G24" s="355">
        <v>4100092581</v>
      </c>
      <c r="H24" s="354"/>
      <c r="I24" s="353" t="s">
        <v>1462</v>
      </c>
      <c r="J24" s="354"/>
      <c r="K24" s="355" t="s">
        <v>53</v>
      </c>
      <c r="L24" s="352"/>
      <c r="M24" s="27" t="s">
        <v>415</v>
      </c>
      <c r="N24" s="24"/>
      <c r="O24" s="81">
        <v>9.14</v>
      </c>
      <c r="P24" s="109">
        <v>12</v>
      </c>
    </row>
    <row r="25" spans="2:16" ht="15" customHeight="1" x14ac:dyDescent="0.25">
      <c r="B25" s="375">
        <v>8</v>
      </c>
      <c r="C25" s="376"/>
      <c r="D25" s="351" t="s">
        <v>1461</v>
      </c>
      <c r="E25" s="352"/>
      <c r="F25" s="190" t="s">
        <v>2084</v>
      </c>
      <c r="G25" s="355">
        <v>4100092581</v>
      </c>
      <c r="H25" s="354"/>
      <c r="I25" s="353" t="s">
        <v>1462</v>
      </c>
      <c r="J25" s="354"/>
      <c r="K25" s="355" t="s">
        <v>53</v>
      </c>
      <c r="L25" s="352"/>
      <c r="M25" s="27" t="s">
        <v>415</v>
      </c>
      <c r="N25" s="24"/>
      <c r="O25" s="81">
        <v>9.14</v>
      </c>
      <c r="P25" s="109">
        <v>12</v>
      </c>
    </row>
    <row r="26" spans="2:16" ht="15" customHeight="1" x14ac:dyDescent="0.25">
      <c r="B26" s="375">
        <v>9</v>
      </c>
      <c r="C26" s="376"/>
      <c r="D26" s="351" t="s">
        <v>1461</v>
      </c>
      <c r="E26" s="352"/>
      <c r="F26" s="190" t="s">
        <v>2084</v>
      </c>
      <c r="G26" s="355">
        <v>4100092581</v>
      </c>
      <c r="H26" s="354"/>
      <c r="I26" s="353" t="s">
        <v>1462</v>
      </c>
      <c r="J26" s="354"/>
      <c r="K26" s="355" t="s">
        <v>53</v>
      </c>
      <c r="L26" s="352"/>
      <c r="M26" s="27" t="s">
        <v>415</v>
      </c>
      <c r="N26" s="24"/>
      <c r="O26" s="81">
        <v>9.14</v>
      </c>
      <c r="P26" s="109">
        <v>12</v>
      </c>
    </row>
    <row r="27" spans="2:16" ht="15" customHeight="1" x14ac:dyDescent="0.25">
      <c r="B27" s="375">
        <v>10</v>
      </c>
      <c r="C27" s="376"/>
      <c r="D27" s="351" t="s">
        <v>1461</v>
      </c>
      <c r="E27" s="352"/>
      <c r="F27" s="190" t="s">
        <v>2084</v>
      </c>
      <c r="G27" s="355">
        <v>4100092581</v>
      </c>
      <c r="H27" s="354"/>
      <c r="I27" s="353" t="s">
        <v>1462</v>
      </c>
      <c r="J27" s="354"/>
      <c r="K27" s="355" t="s">
        <v>53</v>
      </c>
      <c r="L27" s="352"/>
      <c r="M27" s="27" t="s">
        <v>415</v>
      </c>
      <c r="N27" s="24"/>
      <c r="O27" s="81">
        <v>9.14</v>
      </c>
      <c r="P27" s="109">
        <v>12</v>
      </c>
    </row>
    <row r="28" spans="2:16" ht="15" customHeight="1" x14ac:dyDescent="0.25">
      <c r="B28" s="375">
        <v>11</v>
      </c>
      <c r="C28" s="376"/>
      <c r="D28" s="351" t="s">
        <v>1461</v>
      </c>
      <c r="E28" s="352"/>
      <c r="F28" s="190" t="s">
        <v>2084</v>
      </c>
      <c r="G28" s="355">
        <v>4100092581</v>
      </c>
      <c r="H28" s="354"/>
      <c r="I28" s="353" t="s">
        <v>1462</v>
      </c>
      <c r="J28" s="354"/>
      <c r="K28" s="355" t="s">
        <v>53</v>
      </c>
      <c r="L28" s="352"/>
      <c r="M28" s="27" t="s">
        <v>415</v>
      </c>
      <c r="N28" s="24"/>
      <c r="O28" s="81">
        <v>9.14</v>
      </c>
      <c r="P28" s="109">
        <v>12</v>
      </c>
    </row>
    <row r="29" spans="2:16" ht="15" customHeight="1" x14ac:dyDescent="0.25">
      <c r="B29" s="375">
        <v>12</v>
      </c>
      <c r="C29" s="376"/>
      <c r="D29" s="351" t="s">
        <v>1461</v>
      </c>
      <c r="E29" s="352"/>
      <c r="F29" s="190" t="s">
        <v>2084</v>
      </c>
      <c r="G29" s="355">
        <v>4100092581</v>
      </c>
      <c r="H29" s="354"/>
      <c r="I29" s="353" t="s">
        <v>1462</v>
      </c>
      <c r="J29" s="354"/>
      <c r="K29" s="355" t="s">
        <v>53</v>
      </c>
      <c r="L29" s="352"/>
      <c r="M29" s="27" t="s">
        <v>415</v>
      </c>
      <c r="N29" s="24"/>
      <c r="O29" s="81">
        <v>9.14</v>
      </c>
      <c r="P29" s="109">
        <v>12</v>
      </c>
    </row>
    <row r="30" spans="2:16" ht="15" x14ac:dyDescent="0.25">
      <c r="B30" s="423" t="s">
        <v>37</v>
      </c>
      <c r="C30" s="404"/>
      <c r="D30" s="50"/>
      <c r="E30" s="61"/>
      <c r="F30" s="145"/>
      <c r="G30" s="50"/>
      <c r="H30" s="62"/>
      <c r="I30" s="63"/>
      <c r="J30" s="62"/>
      <c r="K30" s="50"/>
      <c r="L30" s="61"/>
      <c r="M30" s="8"/>
      <c r="N30" s="8"/>
      <c r="O30" s="163">
        <f>SUM(O31:O41)+8.98</f>
        <v>86.42</v>
      </c>
      <c r="P30" s="60"/>
    </row>
    <row r="31" spans="2:16" ht="15" customHeight="1" x14ac:dyDescent="0.25">
      <c r="B31" s="375">
        <v>13</v>
      </c>
      <c r="C31" s="376"/>
      <c r="D31" s="351" t="s">
        <v>1461</v>
      </c>
      <c r="E31" s="352"/>
      <c r="F31" s="190" t="s">
        <v>2084</v>
      </c>
      <c r="G31" s="355">
        <v>4100092581</v>
      </c>
      <c r="H31" s="354"/>
      <c r="I31" s="353" t="s">
        <v>1462</v>
      </c>
      <c r="J31" s="354"/>
      <c r="K31" s="355" t="s">
        <v>53</v>
      </c>
      <c r="L31" s="352"/>
      <c r="M31" s="27" t="s">
        <v>415</v>
      </c>
      <c r="N31" s="24"/>
      <c r="O31" s="81">
        <v>9.14</v>
      </c>
      <c r="P31" s="109">
        <v>12</v>
      </c>
    </row>
    <row r="32" spans="2:16" ht="15" customHeight="1" x14ac:dyDescent="0.25">
      <c r="B32" s="375">
        <v>14</v>
      </c>
      <c r="C32" s="376"/>
      <c r="D32" s="351" t="s">
        <v>1461</v>
      </c>
      <c r="E32" s="352"/>
      <c r="F32" s="190" t="s">
        <v>2084</v>
      </c>
      <c r="G32" s="355">
        <v>4100092581</v>
      </c>
      <c r="H32" s="354"/>
      <c r="I32" s="353" t="s">
        <v>1462</v>
      </c>
      <c r="J32" s="354"/>
      <c r="K32" s="355" t="s">
        <v>53</v>
      </c>
      <c r="L32" s="352"/>
      <c r="M32" s="27" t="s">
        <v>415</v>
      </c>
      <c r="N32" s="24"/>
      <c r="O32" s="81">
        <v>9.14</v>
      </c>
      <c r="P32" s="109">
        <v>12</v>
      </c>
    </row>
    <row r="33" spans="2:16" ht="15" customHeight="1" x14ac:dyDescent="0.25">
      <c r="B33" s="378">
        <v>15</v>
      </c>
      <c r="C33" s="379"/>
      <c r="D33" s="351" t="s">
        <v>1461</v>
      </c>
      <c r="E33" s="352"/>
      <c r="F33" s="190" t="s">
        <v>2084</v>
      </c>
      <c r="G33" s="355">
        <v>4100092581</v>
      </c>
      <c r="H33" s="354"/>
      <c r="I33" s="353" t="s">
        <v>1462</v>
      </c>
      <c r="J33" s="354"/>
      <c r="K33" s="355" t="s">
        <v>53</v>
      </c>
      <c r="L33" s="352"/>
      <c r="M33" s="27" t="s">
        <v>415</v>
      </c>
      <c r="N33" s="24"/>
      <c r="O33" s="82">
        <v>9.14</v>
      </c>
      <c r="P33" s="109">
        <v>12</v>
      </c>
    </row>
    <row r="34" spans="2:16" ht="15" customHeight="1" x14ac:dyDescent="0.25">
      <c r="B34" s="378">
        <v>16</v>
      </c>
      <c r="C34" s="379"/>
      <c r="D34" s="351" t="s">
        <v>1461</v>
      </c>
      <c r="E34" s="352"/>
      <c r="F34" s="190" t="s">
        <v>2084</v>
      </c>
      <c r="G34" s="355">
        <v>4100092581</v>
      </c>
      <c r="H34" s="354"/>
      <c r="I34" s="353" t="s">
        <v>1462</v>
      </c>
      <c r="J34" s="354"/>
      <c r="K34" s="355" t="s">
        <v>53</v>
      </c>
      <c r="L34" s="352"/>
      <c r="M34" s="27" t="s">
        <v>415</v>
      </c>
      <c r="N34" s="24"/>
      <c r="O34" s="82">
        <v>9.6999999999999993</v>
      </c>
      <c r="P34" s="109">
        <v>11</v>
      </c>
    </row>
    <row r="35" spans="2:16" ht="15" customHeight="1" x14ac:dyDescent="0.25">
      <c r="B35" s="365"/>
      <c r="C35" s="366"/>
      <c r="D35" s="351" t="s">
        <v>1461</v>
      </c>
      <c r="E35" s="352"/>
      <c r="F35" s="190" t="s">
        <v>2084</v>
      </c>
      <c r="G35" s="355">
        <v>4100092582</v>
      </c>
      <c r="H35" s="354"/>
      <c r="I35" s="353" t="s">
        <v>1462</v>
      </c>
      <c r="J35" s="354"/>
      <c r="K35" s="355" t="s">
        <v>1778</v>
      </c>
      <c r="L35" s="352"/>
      <c r="M35" s="27" t="s">
        <v>415</v>
      </c>
      <c r="N35" s="24"/>
      <c r="O35" s="84"/>
      <c r="P35" s="109">
        <v>2</v>
      </c>
    </row>
    <row r="36" spans="2:16" ht="15" customHeight="1" x14ac:dyDescent="0.25">
      <c r="B36" s="378">
        <v>17</v>
      </c>
      <c r="C36" s="379"/>
      <c r="D36" s="351" t="s">
        <v>1461</v>
      </c>
      <c r="E36" s="352"/>
      <c r="F36" s="190" t="s">
        <v>2084</v>
      </c>
      <c r="G36" s="355">
        <v>4100092582</v>
      </c>
      <c r="H36" s="354"/>
      <c r="I36" s="353" t="s">
        <v>1462</v>
      </c>
      <c r="J36" s="354"/>
      <c r="K36" s="355" t="s">
        <v>1778</v>
      </c>
      <c r="L36" s="352"/>
      <c r="M36" s="27" t="s">
        <v>415</v>
      </c>
      <c r="N36" s="24"/>
      <c r="O36" s="82">
        <v>9.14</v>
      </c>
      <c r="P36" s="109">
        <v>4</v>
      </c>
    </row>
    <row r="37" spans="2:16" ht="15" customHeight="1" x14ac:dyDescent="0.25">
      <c r="B37" s="365"/>
      <c r="C37" s="366"/>
      <c r="D37" s="351" t="s">
        <v>2082</v>
      </c>
      <c r="E37" s="352"/>
      <c r="F37" s="190" t="s">
        <v>2084</v>
      </c>
      <c r="G37" s="355">
        <v>4100092586</v>
      </c>
      <c r="H37" s="354"/>
      <c r="I37" s="353" t="s">
        <v>2003</v>
      </c>
      <c r="J37" s="354"/>
      <c r="K37" s="355" t="s">
        <v>1778</v>
      </c>
      <c r="L37" s="352"/>
      <c r="M37" s="27" t="s">
        <v>387</v>
      </c>
      <c r="N37" s="24"/>
      <c r="O37" s="84"/>
      <c r="P37" s="109">
        <v>8</v>
      </c>
    </row>
    <row r="38" spans="2:16" ht="15" customHeight="1" x14ac:dyDescent="0.25">
      <c r="B38" s="375">
        <v>18</v>
      </c>
      <c r="C38" s="376"/>
      <c r="D38" s="351" t="s">
        <v>2082</v>
      </c>
      <c r="E38" s="352"/>
      <c r="F38" s="190" t="s">
        <v>2084</v>
      </c>
      <c r="G38" s="355">
        <v>4100092585</v>
      </c>
      <c r="H38" s="354"/>
      <c r="I38" s="353" t="s">
        <v>2003</v>
      </c>
      <c r="J38" s="354"/>
      <c r="K38" s="355" t="s">
        <v>53</v>
      </c>
      <c r="L38" s="352"/>
      <c r="M38" s="27" t="s">
        <v>387</v>
      </c>
      <c r="N38" s="24"/>
      <c r="O38" s="81">
        <v>7.66</v>
      </c>
      <c r="P38" s="109">
        <v>12</v>
      </c>
    </row>
    <row r="39" spans="2:16" ht="15" customHeight="1" x14ac:dyDescent="0.25">
      <c r="B39" s="375">
        <v>19</v>
      </c>
      <c r="C39" s="376"/>
      <c r="D39" s="351" t="s">
        <v>2082</v>
      </c>
      <c r="E39" s="352"/>
      <c r="F39" s="190" t="s">
        <v>2084</v>
      </c>
      <c r="G39" s="355">
        <v>4100092585</v>
      </c>
      <c r="H39" s="354"/>
      <c r="I39" s="353" t="s">
        <v>2003</v>
      </c>
      <c r="J39" s="354"/>
      <c r="K39" s="355" t="s">
        <v>53</v>
      </c>
      <c r="L39" s="352"/>
      <c r="M39" s="27" t="s">
        <v>387</v>
      </c>
      <c r="N39" s="24"/>
      <c r="O39" s="81">
        <v>7.66</v>
      </c>
      <c r="P39" s="109">
        <v>12</v>
      </c>
    </row>
    <row r="40" spans="2:16" ht="15" customHeight="1" x14ac:dyDescent="0.25">
      <c r="B40" s="375">
        <v>20</v>
      </c>
      <c r="C40" s="376"/>
      <c r="D40" s="351" t="s">
        <v>2082</v>
      </c>
      <c r="E40" s="352"/>
      <c r="F40" s="190" t="s">
        <v>2084</v>
      </c>
      <c r="G40" s="355">
        <v>4100092585</v>
      </c>
      <c r="H40" s="354"/>
      <c r="I40" s="353" t="s">
        <v>2003</v>
      </c>
      <c r="J40" s="354"/>
      <c r="K40" s="355" t="s">
        <v>53</v>
      </c>
      <c r="L40" s="352"/>
      <c r="M40" s="27" t="s">
        <v>387</v>
      </c>
      <c r="N40" s="24"/>
      <c r="O40" s="81">
        <v>8.1999999999999993</v>
      </c>
      <c r="P40" s="109">
        <v>13</v>
      </c>
    </row>
    <row r="41" spans="2:16" ht="15" customHeight="1" x14ac:dyDescent="0.25">
      <c r="B41" s="375">
        <v>21</v>
      </c>
      <c r="C41" s="376"/>
      <c r="D41" s="351" t="s">
        <v>2082</v>
      </c>
      <c r="E41" s="352"/>
      <c r="F41" s="190" t="s">
        <v>2084</v>
      </c>
      <c r="G41" s="355">
        <v>4100092882</v>
      </c>
      <c r="H41" s="354"/>
      <c r="I41" s="353" t="s">
        <v>2003</v>
      </c>
      <c r="J41" s="354"/>
      <c r="K41" s="355" t="s">
        <v>53</v>
      </c>
      <c r="L41" s="352"/>
      <c r="M41" s="27" t="s">
        <v>387</v>
      </c>
      <c r="N41" s="24"/>
      <c r="O41" s="81">
        <v>7.66</v>
      </c>
      <c r="P41" s="109">
        <v>12</v>
      </c>
    </row>
    <row r="42" spans="2:16" ht="15" customHeight="1" x14ac:dyDescent="0.25">
      <c r="B42" s="375"/>
      <c r="C42" s="376"/>
      <c r="D42" s="351"/>
      <c r="E42" s="352"/>
      <c r="F42" s="190"/>
      <c r="G42" s="355"/>
      <c r="H42" s="354"/>
      <c r="I42" s="353"/>
      <c r="J42" s="354"/>
      <c r="K42" s="355"/>
      <c r="L42" s="352"/>
      <c r="M42" s="27"/>
      <c r="N42" s="24"/>
      <c r="O42" s="81"/>
      <c r="P42" s="109"/>
    </row>
    <row r="43" spans="2:16" ht="15" x14ac:dyDescent="0.25">
      <c r="B43" s="20"/>
      <c r="C43" s="45"/>
      <c r="D43" s="168"/>
      <c r="E43" s="41"/>
      <c r="F43" s="41"/>
      <c r="G43" s="41"/>
      <c r="H43" s="41"/>
      <c r="I43" s="41"/>
      <c r="K43" s="20"/>
      <c r="L43" s="45"/>
      <c r="M43" s="1"/>
      <c r="N43" s="1"/>
      <c r="O43" s="169">
        <f>SUM(O18:O29)+SUM(O31:O41)</f>
        <v>187.12</v>
      </c>
    </row>
    <row r="44" spans="2:16" ht="15.75" x14ac:dyDescent="0.25"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357"/>
      <c r="N44" s="79"/>
      <c r="O44" s="75"/>
      <c r="P44" s="73">
        <f>SUM(P18:P42)</f>
        <v>254</v>
      </c>
    </row>
    <row r="45" spans="2:16" ht="7.5" customHeight="1" x14ac:dyDescent="0.25">
      <c r="B45" s="20"/>
      <c r="C45" s="45"/>
      <c r="D45" s="20"/>
      <c r="E45" s="45"/>
      <c r="F45" s="45"/>
      <c r="G45" s="20"/>
      <c r="I45" s="3"/>
      <c r="K45" s="20"/>
      <c r="L45" s="45"/>
      <c r="M45" s="1"/>
      <c r="N45" s="1"/>
      <c r="O45" s="86"/>
    </row>
    <row r="46" spans="2:16" ht="15" customHeight="1" x14ac:dyDescent="0.25">
      <c r="B46" s="1"/>
      <c r="C46" s="1"/>
      <c r="D46" s="1" t="s">
        <v>49</v>
      </c>
      <c r="E46" s="23"/>
      <c r="F46" s="1" t="s">
        <v>2085</v>
      </c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 t="s">
        <v>2086</v>
      </c>
      <c r="E47" s="23"/>
      <c r="F47" s="23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 t="s">
        <v>1253</v>
      </c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 t="s">
        <v>1254</v>
      </c>
      <c r="E49" s="23"/>
      <c r="F49" s="23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 t="s">
        <v>1503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5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326" ht="8.25" customHeight="1" x14ac:dyDescent="0.2"/>
    <row r="328" ht="8.25" customHeight="1" x14ac:dyDescent="0.2"/>
    <row r="330" ht="9" customHeight="1" x14ac:dyDescent="0.2"/>
    <row r="332" ht="7.5" customHeight="1" x14ac:dyDescent="0.2"/>
    <row r="334" ht="6.75" customHeight="1" x14ac:dyDescent="0.2"/>
    <row r="336" ht="7.5" customHeight="1" x14ac:dyDescent="0.2"/>
    <row r="338" ht="9" customHeight="1" x14ac:dyDescent="0.2"/>
    <row r="340" ht="7.5" customHeight="1" x14ac:dyDescent="0.2"/>
    <row r="342" ht="8.25" customHeight="1" x14ac:dyDescent="0.2"/>
  </sheetData>
  <mergeCells count="130">
    <mergeCell ref="B17:C17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9:C29"/>
    <mergeCell ref="D29:E29"/>
    <mergeCell ref="G29:H29"/>
    <mergeCell ref="I29:J29"/>
    <mergeCell ref="K29:L29"/>
    <mergeCell ref="B31:C31"/>
    <mergeCell ref="D31:E31"/>
    <mergeCell ref="G31:H31"/>
    <mergeCell ref="I31:J31"/>
    <mergeCell ref="K31:L31"/>
    <mergeCell ref="B30:C30"/>
    <mergeCell ref="D34:E34"/>
    <mergeCell ref="G34:H34"/>
    <mergeCell ref="I34:J34"/>
    <mergeCell ref="K34:L34"/>
    <mergeCell ref="B35:C35"/>
    <mergeCell ref="D35:E35"/>
    <mergeCell ref="G35:H35"/>
    <mergeCell ref="I35:J35"/>
    <mergeCell ref="K35:L35"/>
    <mergeCell ref="B32:C32"/>
    <mergeCell ref="D32:E32"/>
    <mergeCell ref="G32:H32"/>
    <mergeCell ref="I32:J32"/>
    <mergeCell ref="K32:L32"/>
    <mergeCell ref="B33:C33"/>
    <mergeCell ref="D33:E33"/>
    <mergeCell ref="G33:H33"/>
    <mergeCell ref="I33:J33"/>
    <mergeCell ref="K33:L33"/>
    <mergeCell ref="G39:H39"/>
    <mergeCell ref="I39:J39"/>
    <mergeCell ref="K39:L39"/>
    <mergeCell ref="B36:C36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44:M44"/>
    <mergeCell ref="B34:C34"/>
    <mergeCell ref="B42:C42"/>
    <mergeCell ref="D42:E42"/>
    <mergeCell ref="G42:H42"/>
    <mergeCell ref="I42:J42"/>
    <mergeCell ref="K42:L42"/>
    <mergeCell ref="B40:C40"/>
    <mergeCell ref="D40:E40"/>
    <mergeCell ref="G40:H40"/>
    <mergeCell ref="I40:J40"/>
    <mergeCell ref="K40:L40"/>
    <mergeCell ref="B41:C41"/>
    <mergeCell ref="D41:E41"/>
    <mergeCell ref="G41:H41"/>
    <mergeCell ref="I41:J41"/>
    <mergeCell ref="K41:L41"/>
    <mergeCell ref="B38:C38"/>
    <mergeCell ref="D38:E38"/>
    <mergeCell ref="G38:H38"/>
    <mergeCell ref="I38:J38"/>
    <mergeCell ref="K38:L38"/>
    <mergeCell ref="B39:C39"/>
    <mergeCell ref="D39:E39"/>
  </mergeCells>
  <hyperlinks>
    <hyperlink ref="N4" r:id="rId1" xr:uid="{00000000-0004-0000-B5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sheetPr codeName="Hoja127"/>
  <dimension ref="A1:P321"/>
  <sheetViews>
    <sheetView workbookViewId="0">
      <selection activeCell="F29" sqref="F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2081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230040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373"/>
      <c r="C17" s="3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2082</v>
      </c>
      <c r="E18" s="368"/>
      <c r="F18" s="124" t="s">
        <v>2083</v>
      </c>
      <c r="G18" s="369">
        <v>4100092571</v>
      </c>
      <c r="H18" s="370"/>
      <c r="I18" s="391" t="s">
        <v>2003</v>
      </c>
      <c r="J18" s="370"/>
      <c r="K18" s="369" t="s">
        <v>1009</v>
      </c>
      <c r="L18" s="368"/>
      <c r="M18" s="7" t="s">
        <v>387</v>
      </c>
      <c r="N18" s="11"/>
      <c r="O18" s="82">
        <v>8.1999999999999993</v>
      </c>
      <c r="P18" s="60">
        <v>13</v>
      </c>
    </row>
    <row r="19" spans="1:16" ht="15" x14ac:dyDescent="0.25">
      <c r="A19" s="1"/>
      <c r="B19" s="378">
        <v>2</v>
      </c>
      <c r="C19" s="379"/>
      <c r="D19" s="367" t="s">
        <v>2082</v>
      </c>
      <c r="E19" s="368"/>
      <c r="F19" s="124" t="s">
        <v>2083</v>
      </c>
      <c r="G19" s="369">
        <v>4100092571</v>
      </c>
      <c r="H19" s="370"/>
      <c r="I19" s="391" t="s">
        <v>2003</v>
      </c>
      <c r="J19" s="370"/>
      <c r="K19" s="369" t="s">
        <v>1009</v>
      </c>
      <c r="L19" s="368"/>
      <c r="M19" s="7" t="s">
        <v>387</v>
      </c>
      <c r="N19" s="11"/>
      <c r="O19" s="82">
        <v>8.4</v>
      </c>
      <c r="P19" s="60">
        <v>3</v>
      </c>
    </row>
    <row r="20" spans="1:16" ht="15" x14ac:dyDescent="0.25">
      <c r="A20" s="1"/>
      <c r="B20" s="416"/>
      <c r="C20" s="417"/>
      <c r="D20" s="367" t="s">
        <v>2082</v>
      </c>
      <c r="E20" s="368"/>
      <c r="F20" s="124" t="s">
        <v>2083</v>
      </c>
      <c r="G20" s="369">
        <v>4100092880</v>
      </c>
      <c r="H20" s="370"/>
      <c r="I20" s="391" t="s">
        <v>2003</v>
      </c>
      <c r="J20" s="370"/>
      <c r="K20" s="369" t="s">
        <v>1009</v>
      </c>
      <c r="L20" s="368"/>
      <c r="M20" s="7" t="s">
        <v>387</v>
      </c>
      <c r="N20" s="11"/>
      <c r="O20" s="83"/>
      <c r="P20" s="60">
        <v>5</v>
      </c>
    </row>
    <row r="21" spans="1:16" ht="15" x14ac:dyDescent="0.25">
      <c r="A21" s="1"/>
      <c r="B21" s="365"/>
      <c r="C21" s="366"/>
      <c r="D21" s="367" t="s">
        <v>2082</v>
      </c>
      <c r="E21" s="368"/>
      <c r="F21" s="124" t="s">
        <v>2083</v>
      </c>
      <c r="G21" s="369">
        <v>4100092572</v>
      </c>
      <c r="H21" s="370"/>
      <c r="I21" s="391" t="s">
        <v>2003</v>
      </c>
      <c r="J21" s="370"/>
      <c r="K21" s="369" t="s">
        <v>1009</v>
      </c>
      <c r="L21" s="368"/>
      <c r="M21" s="7" t="s">
        <v>387</v>
      </c>
      <c r="N21" s="11"/>
      <c r="O21" s="84"/>
      <c r="P21" s="60">
        <v>5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16.600000000000001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26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1629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1146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808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32">
    <mergeCell ref="B16:C16"/>
    <mergeCell ref="D16:E16"/>
    <mergeCell ref="G16:H16"/>
    <mergeCell ref="I16:J16"/>
    <mergeCell ref="K16:L16"/>
    <mergeCell ref="K18:L18"/>
    <mergeCell ref="F6:K6"/>
    <mergeCell ref="F10:L10"/>
    <mergeCell ref="F12:G12"/>
    <mergeCell ref="N14:O14"/>
    <mergeCell ref="B17:C17"/>
    <mergeCell ref="B18:C18"/>
    <mergeCell ref="D18:E18"/>
    <mergeCell ref="G18:H18"/>
    <mergeCell ref="I18:J18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D23:I23"/>
    <mergeCell ref="B24:M24"/>
    <mergeCell ref="B21:C21"/>
    <mergeCell ref="D21:E21"/>
    <mergeCell ref="G21:H21"/>
    <mergeCell ref="I21:J21"/>
    <mergeCell ref="K21:L21"/>
  </mergeCells>
  <hyperlinks>
    <hyperlink ref="N4" r:id="rId1" xr:uid="{00000000-0004-0000-B6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sheetPr codeName="Hoja128"/>
  <dimension ref="B1:P374"/>
  <sheetViews>
    <sheetView topLeftCell="A28" workbookViewId="0">
      <selection activeCell="D48" sqref="D48:P4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2074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230036</v>
      </c>
    </row>
    <row r="15" spans="2:16" ht="12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SUM(O18:O34)+9.62</f>
        <v>159.28000000000003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2075</v>
      </c>
      <c r="G18" s="355">
        <v>4100092581</v>
      </c>
      <c r="H18" s="354"/>
      <c r="I18" s="353" t="s">
        <v>1462</v>
      </c>
      <c r="J18" s="354"/>
      <c r="K18" s="355" t="s">
        <v>53</v>
      </c>
      <c r="L18" s="352"/>
      <c r="M18" s="27" t="s">
        <v>387</v>
      </c>
      <c r="N18" s="24"/>
      <c r="O18" s="81">
        <v>9.4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2075</v>
      </c>
      <c r="G19" s="355">
        <v>4100092581</v>
      </c>
      <c r="H19" s="354"/>
      <c r="I19" s="353" t="s">
        <v>1462</v>
      </c>
      <c r="J19" s="354"/>
      <c r="K19" s="355" t="s">
        <v>53</v>
      </c>
      <c r="L19" s="352"/>
      <c r="M19" s="27" t="s">
        <v>387</v>
      </c>
      <c r="N19" s="24"/>
      <c r="O19" s="81">
        <v>9.4</v>
      </c>
      <c r="P19" s="109">
        <v>12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2075</v>
      </c>
      <c r="G20" s="355">
        <v>4100092581</v>
      </c>
      <c r="H20" s="354"/>
      <c r="I20" s="353" t="s">
        <v>1462</v>
      </c>
      <c r="J20" s="354"/>
      <c r="K20" s="355" t="s">
        <v>53</v>
      </c>
      <c r="L20" s="352"/>
      <c r="M20" s="27" t="s">
        <v>387</v>
      </c>
      <c r="N20" s="24"/>
      <c r="O20" s="81">
        <v>9.4</v>
      </c>
      <c r="P20" s="109">
        <v>12</v>
      </c>
    </row>
    <row r="21" spans="2:16" ht="15" customHeight="1" x14ac:dyDescent="0.25">
      <c r="B21" s="375">
        <v>4</v>
      </c>
      <c r="C21" s="376"/>
      <c r="D21" s="351" t="s">
        <v>1461</v>
      </c>
      <c r="E21" s="352"/>
      <c r="F21" s="190" t="s">
        <v>2075</v>
      </c>
      <c r="G21" s="355">
        <v>4100092581</v>
      </c>
      <c r="H21" s="354"/>
      <c r="I21" s="353" t="s">
        <v>1462</v>
      </c>
      <c r="J21" s="354"/>
      <c r="K21" s="355" t="s">
        <v>53</v>
      </c>
      <c r="L21" s="352"/>
      <c r="M21" s="27" t="s">
        <v>387</v>
      </c>
      <c r="N21" s="24"/>
      <c r="O21" s="81">
        <v>9.4</v>
      </c>
      <c r="P21" s="109">
        <v>12</v>
      </c>
    </row>
    <row r="22" spans="2:16" ht="15" customHeight="1" x14ac:dyDescent="0.25">
      <c r="B22" s="375">
        <v>5</v>
      </c>
      <c r="C22" s="376"/>
      <c r="D22" s="351" t="s">
        <v>1461</v>
      </c>
      <c r="E22" s="352"/>
      <c r="F22" s="190" t="s">
        <v>2075</v>
      </c>
      <c r="G22" s="355">
        <v>4100092581</v>
      </c>
      <c r="H22" s="354"/>
      <c r="I22" s="353" t="s">
        <v>1462</v>
      </c>
      <c r="J22" s="354"/>
      <c r="K22" s="355" t="s">
        <v>53</v>
      </c>
      <c r="L22" s="352"/>
      <c r="M22" s="27" t="s">
        <v>387</v>
      </c>
      <c r="N22" s="24"/>
      <c r="O22" s="81">
        <v>9.4</v>
      </c>
      <c r="P22" s="109">
        <v>12</v>
      </c>
    </row>
    <row r="23" spans="2:16" ht="15" customHeight="1" x14ac:dyDescent="0.25">
      <c r="B23" s="375">
        <v>6</v>
      </c>
      <c r="C23" s="376"/>
      <c r="D23" s="351" t="s">
        <v>1461</v>
      </c>
      <c r="E23" s="352"/>
      <c r="F23" s="190" t="s">
        <v>2075</v>
      </c>
      <c r="G23" s="355">
        <v>4100092581</v>
      </c>
      <c r="H23" s="354"/>
      <c r="I23" s="353" t="s">
        <v>1462</v>
      </c>
      <c r="J23" s="354"/>
      <c r="K23" s="355" t="s">
        <v>53</v>
      </c>
      <c r="L23" s="352"/>
      <c r="M23" s="27" t="s">
        <v>387</v>
      </c>
      <c r="N23" s="24"/>
      <c r="O23" s="81">
        <v>9.4</v>
      </c>
      <c r="P23" s="109">
        <v>12</v>
      </c>
    </row>
    <row r="24" spans="2:16" ht="15" customHeight="1" x14ac:dyDescent="0.25">
      <c r="B24" s="375">
        <v>7</v>
      </c>
      <c r="C24" s="376"/>
      <c r="D24" s="351" t="s">
        <v>1461</v>
      </c>
      <c r="E24" s="352"/>
      <c r="F24" s="190" t="s">
        <v>2075</v>
      </c>
      <c r="G24" s="355">
        <v>4100092581</v>
      </c>
      <c r="H24" s="354"/>
      <c r="I24" s="353" t="s">
        <v>1462</v>
      </c>
      <c r="J24" s="354"/>
      <c r="K24" s="355" t="s">
        <v>53</v>
      </c>
      <c r="L24" s="352"/>
      <c r="M24" s="27" t="s">
        <v>387</v>
      </c>
      <c r="N24" s="24"/>
      <c r="O24" s="81">
        <v>9.4</v>
      </c>
      <c r="P24" s="109">
        <v>12</v>
      </c>
    </row>
    <row r="25" spans="2:16" ht="15" customHeight="1" x14ac:dyDescent="0.25">
      <c r="B25" s="375">
        <v>8</v>
      </c>
      <c r="C25" s="376"/>
      <c r="D25" s="351" t="s">
        <v>1461</v>
      </c>
      <c r="E25" s="352"/>
      <c r="F25" s="190" t="s">
        <v>2075</v>
      </c>
      <c r="G25" s="355">
        <v>4100092581</v>
      </c>
      <c r="H25" s="354"/>
      <c r="I25" s="353" t="s">
        <v>1462</v>
      </c>
      <c r="J25" s="354"/>
      <c r="K25" s="355" t="s">
        <v>53</v>
      </c>
      <c r="L25" s="352"/>
      <c r="M25" s="27" t="s">
        <v>387</v>
      </c>
      <c r="N25" s="24"/>
      <c r="O25" s="81">
        <v>9.4</v>
      </c>
      <c r="P25" s="109">
        <v>12</v>
      </c>
    </row>
    <row r="26" spans="2:16" ht="15" customHeight="1" x14ac:dyDescent="0.25">
      <c r="B26" s="375">
        <v>9</v>
      </c>
      <c r="C26" s="376"/>
      <c r="D26" s="351" t="s">
        <v>1461</v>
      </c>
      <c r="E26" s="352"/>
      <c r="F26" s="190" t="s">
        <v>2075</v>
      </c>
      <c r="G26" s="355">
        <v>4100092581</v>
      </c>
      <c r="H26" s="354"/>
      <c r="I26" s="353" t="s">
        <v>1462</v>
      </c>
      <c r="J26" s="354"/>
      <c r="K26" s="355" t="s">
        <v>53</v>
      </c>
      <c r="L26" s="352"/>
      <c r="M26" s="27" t="s">
        <v>387</v>
      </c>
      <c r="N26" s="24"/>
      <c r="O26" s="81">
        <v>9.4</v>
      </c>
      <c r="P26" s="109">
        <v>12</v>
      </c>
    </row>
    <row r="27" spans="2:16" ht="15" customHeight="1" x14ac:dyDescent="0.25">
      <c r="B27" s="375">
        <v>10</v>
      </c>
      <c r="C27" s="376"/>
      <c r="D27" s="351" t="s">
        <v>1461</v>
      </c>
      <c r="E27" s="352"/>
      <c r="F27" s="190" t="s">
        <v>2075</v>
      </c>
      <c r="G27" s="355">
        <v>4100092581</v>
      </c>
      <c r="H27" s="354"/>
      <c r="I27" s="353" t="s">
        <v>1462</v>
      </c>
      <c r="J27" s="354"/>
      <c r="K27" s="355" t="s">
        <v>53</v>
      </c>
      <c r="L27" s="352"/>
      <c r="M27" s="27" t="s">
        <v>387</v>
      </c>
      <c r="N27" s="24"/>
      <c r="O27" s="81">
        <v>9.4</v>
      </c>
      <c r="P27" s="109">
        <v>12</v>
      </c>
    </row>
    <row r="28" spans="2:16" ht="15" customHeight="1" x14ac:dyDescent="0.25">
      <c r="B28" s="375">
        <v>11</v>
      </c>
      <c r="C28" s="376"/>
      <c r="D28" s="351" t="s">
        <v>1461</v>
      </c>
      <c r="E28" s="352"/>
      <c r="F28" s="190" t="s">
        <v>2075</v>
      </c>
      <c r="G28" s="355">
        <v>4100092581</v>
      </c>
      <c r="H28" s="354"/>
      <c r="I28" s="353" t="s">
        <v>1462</v>
      </c>
      <c r="J28" s="354"/>
      <c r="K28" s="355" t="s">
        <v>53</v>
      </c>
      <c r="L28" s="352"/>
      <c r="M28" s="27" t="s">
        <v>387</v>
      </c>
      <c r="N28" s="24"/>
      <c r="O28" s="81">
        <v>9.4</v>
      </c>
      <c r="P28" s="109">
        <v>12</v>
      </c>
    </row>
    <row r="29" spans="2:16" ht="15" customHeight="1" x14ac:dyDescent="0.25">
      <c r="B29" s="375">
        <v>12</v>
      </c>
      <c r="C29" s="376"/>
      <c r="D29" s="351" t="s">
        <v>1461</v>
      </c>
      <c r="E29" s="352"/>
      <c r="F29" s="190" t="s">
        <v>2075</v>
      </c>
      <c r="G29" s="355">
        <v>4100092581</v>
      </c>
      <c r="H29" s="354"/>
      <c r="I29" s="353" t="s">
        <v>1462</v>
      </c>
      <c r="J29" s="354"/>
      <c r="K29" s="355" t="s">
        <v>53</v>
      </c>
      <c r="L29" s="352"/>
      <c r="M29" s="27" t="s">
        <v>387</v>
      </c>
      <c r="N29" s="24"/>
      <c r="O29" s="81">
        <v>9.4</v>
      </c>
      <c r="P29" s="109">
        <v>12</v>
      </c>
    </row>
    <row r="30" spans="2:16" ht="15" customHeight="1" x14ac:dyDescent="0.25">
      <c r="B30" s="375">
        <v>13</v>
      </c>
      <c r="C30" s="376"/>
      <c r="D30" s="351" t="s">
        <v>1461</v>
      </c>
      <c r="E30" s="352"/>
      <c r="F30" s="190" t="s">
        <v>2075</v>
      </c>
      <c r="G30" s="355">
        <v>4100092581</v>
      </c>
      <c r="H30" s="354"/>
      <c r="I30" s="353" t="s">
        <v>1462</v>
      </c>
      <c r="J30" s="354"/>
      <c r="K30" s="355" t="s">
        <v>53</v>
      </c>
      <c r="L30" s="352"/>
      <c r="M30" s="27" t="s">
        <v>387</v>
      </c>
      <c r="N30" s="24"/>
      <c r="O30" s="81">
        <v>9.4</v>
      </c>
      <c r="P30" s="109">
        <v>12</v>
      </c>
    </row>
    <row r="31" spans="2:16" ht="15" customHeight="1" x14ac:dyDescent="0.25">
      <c r="B31" s="378">
        <v>14</v>
      </c>
      <c r="C31" s="379"/>
      <c r="D31" s="351" t="s">
        <v>1461</v>
      </c>
      <c r="E31" s="352"/>
      <c r="F31" s="190" t="s">
        <v>2075</v>
      </c>
      <c r="G31" s="355">
        <v>4100092581</v>
      </c>
      <c r="H31" s="354"/>
      <c r="I31" s="353" t="s">
        <v>1462</v>
      </c>
      <c r="J31" s="354"/>
      <c r="K31" s="355" t="s">
        <v>53</v>
      </c>
      <c r="L31" s="352"/>
      <c r="M31" s="27" t="s">
        <v>387</v>
      </c>
      <c r="N31" s="24"/>
      <c r="O31" s="82">
        <v>9.4</v>
      </c>
      <c r="P31" s="109">
        <v>12</v>
      </c>
    </row>
    <row r="32" spans="2:16" ht="15" customHeight="1" x14ac:dyDescent="0.25">
      <c r="B32" s="378">
        <v>15</v>
      </c>
      <c r="C32" s="379"/>
      <c r="D32" s="351" t="s">
        <v>1461</v>
      </c>
      <c r="E32" s="352"/>
      <c r="F32" s="190" t="s">
        <v>2075</v>
      </c>
      <c r="G32" s="355">
        <v>4100092581</v>
      </c>
      <c r="H32" s="354"/>
      <c r="I32" s="353" t="s">
        <v>1462</v>
      </c>
      <c r="J32" s="354"/>
      <c r="K32" s="355" t="s">
        <v>53</v>
      </c>
      <c r="L32" s="352"/>
      <c r="M32" s="27" t="s">
        <v>387</v>
      </c>
      <c r="N32" s="24"/>
      <c r="O32" s="82">
        <v>8.06</v>
      </c>
      <c r="P32" s="109">
        <v>4</v>
      </c>
    </row>
    <row r="33" spans="2:16" ht="15" customHeight="1" x14ac:dyDescent="0.25">
      <c r="B33" s="76"/>
      <c r="C33" s="69"/>
      <c r="D33" s="351" t="s">
        <v>1461</v>
      </c>
      <c r="E33" s="352"/>
      <c r="F33" s="190" t="s">
        <v>2075</v>
      </c>
      <c r="G33" s="355">
        <v>4100092582</v>
      </c>
      <c r="H33" s="354"/>
      <c r="I33" s="353" t="s">
        <v>1462</v>
      </c>
      <c r="J33" s="354"/>
      <c r="K33" s="355" t="s">
        <v>1778</v>
      </c>
      <c r="L33" s="352"/>
      <c r="M33" s="27" t="s">
        <v>387</v>
      </c>
      <c r="N33" s="24"/>
      <c r="O33" s="84"/>
      <c r="P33" s="109">
        <v>6</v>
      </c>
    </row>
    <row r="34" spans="2:16" ht="15" customHeight="1" x14ac:dyDescent="0.25">
      <c r="B34" s="378">
        <v>16</v>
      </c>
      <c r="C34" s="379"/>
      <c r="D34" s="351" t="s">
        <v>747</v>
      </c>
      <c r="E34" s="352"/>
      <c r="F34" s="190" t="s">
        <v>2075</v>
      </c>
      <c r="G34" s="355">
        <v>4100092592</v>
      </c>
      <c r="H34" s="354"/>
      <c r="I34" s="353" t="s">
        <v>1672</v>
      </c>
      <c r="J34" s="354"/>
      <c r="K34" s="355" t="s">
        <v>53</v>
      </c>
      <c r="L34" s="352"/>
      <c r="M34" s="27" t="s">
        <v>387</v>
      </c>
      <c r="N34" s="24"/>
      <c r="O34" s="82">
        <v>10</v>
      </c>
      <c r="P34" s="109">
        <v>16</v>
      </c>
    </row>
    <row r="35" spans="2:16" ht="15" x14ac:dyDescent="0.25">
      <c r="B35" s="373" t="s">
        <v>37</v>
      </c>
      <c r="C35" s="374"/>
      <c r="D35" s="50"/>
      <c r="E35" s="61"/>
      <c r="F35" s="145"/>
      <c r="G35" s="50"/>
      <c r="H35" s="62"/>
      <c r="I35" s="63"/>
      <c r="J35" s="62"/>
      <c r="K35" s="50"/>
      <c r="L35" s="61"/>
      <c r="M35" s="8"/>
      <c r="N35" s="8"/>
      <c r="O35" s="170">
        <f>SUM(O36:O51)+15.4</f>
        <v>153.38</v>
      </c>
      <c r="P35" s="60"/>
    </row>
    <row r="36" spans="2:16" ht="15" customHeight="1" x14ac:dyDescent="0.25">
      <c r="B36" s="378">
        <v>17</v>
      </c>
      <c r="C36" s="379"/>
      <c r="D36" s="351" t="s">
        <v>747</v>
      </c>
      <c r="E36" s="352"/>
      <c r="F36" s="190" t="s">
        <v>2075</v>
      </c>
      <c r="G36" s="355">
        <v>4100092592</v>
      </c>
      <c r="H36" s="354"/>
      <c r="I36" s="353" t="s">
        <v>1672</v>
      </c>
      <c r="J36" s="354"/>
      <c r="K36" s="355" t="s">
        <v>53</v>
      </c>
      <c r="L36" s="352"/>
      <c r="M36" s="27" t="s">
        <v>387</v>
      </c>
      <c r="N36" s="24"/>
      <c r="O36" s="82">
        <v>10</v>
      </c>
      <c r="P36" s="109">
        <v>16</v>
      </c>
    </row>
    <row r="37" spans="2:16" ht="15" customHeight="1" x14ac:dyDescent="0.25">
      <c r="B37" s="378">
        <v>18</v>
      </c>
      <c r="C37" s="379"/>
      <c r="D37" s="351" t="s">
        <v>747</v>
      </c>
      <c r="E37" s="352"/>
      <c r="F37" s="190" t="s">
        <v>2075</v>
      </c>
      <c r="G37" s="355">
        <v>4100092592</v>
      </c>
      <c r="H37" s="354"/>
      <c r="I37" s="353" t="s">
        <v>1672</v>
      </c>
      <c r="J37" s="354"/>
      <c r="K37" s="355" t="s">
        <v>53</v>
      </c>
      <c r="L37" s="352"/>
      <c r="M37" s="27" t="s">
        <v>387</v>
      </c>
      <c r="N37" s="24"/>
      <c r="O37" s="82">
        <v>10</v>
      </c>
      <c r="P37" s="109">
        <v>16</v>
      </c>
    </row>
    <row r="38" spans="2:16" ht="15" customHeight="1" x14ac:dyDescent="0.25">
      <c r="B38" s="378">
        <v>19</v>
      </c>
      <c r="C38" s="379"/>
      <c r="D38" s="351" t="s">
        <v>747</v>
      </c>
      <c r="E38" s="352"/>
      <c r="F38" s="190" t="s">
        <v>2075</v>
      </c>
      <c r="G38" s="355">
        <v>4100092592</v>
      </c>
      <c r="H38" s="354"/>
      <c r="I38" s="353" t="s">
        <v>1672</v>
      </c>
      <c r="J38" s="354"/>
      <c r="K38" s="355" t="s">
        <v>53</v>
      </c>
      <c r="L38" s="352"/>
      <c r="M38" s="27" t="s">
        <v>387</v>
      </c>
      <c r="N38" s="24"/>
      <c r="O38" s="82">
        <v>9.4</v>
      </c>
      <c r="P38" s="109">
        <v>15</v>
      </c>
    </row>
    <row r="39" spans="2:16" ht="15" customHeight="1" x14ac:dyDescent="0.25">
      <c r="B39" s="378">
        <v>20</v>
      </c>
      <c r="C39" s="379"/>
      <c r="D39" s="351" t="s">
        <v>747</v>
      </c>
      <c r="E39" s="352"/>
      <c r="F39" s="190" t="s">
        <v>2075</v>
      </c>
      <c r="G39" s="355">
        <v>4100092593</v>
      </c>
      <c r="H39" s="354"/>
      <c r="I39" s="353" t="s">
        <v>1672</v>
      </c>
      <c r="J39" s="354"/>
      <c r="K39" s="355" t="s">
        <v>1778</v>
      </c>
      <c r="L39" s="352"/>
      <c r="M39" s="27" t="s">
        <v>387</v>
      </c>
      <c r="N39" s="24"/>
      <c r="O39" s="82">
        <v>6.8</v>
      </c>
      <c r="P39" s="109">
        <v>10</v>
      </c>
    </row>
    <row r="40" spans="2:16" ht="15" customHeight="1" x14ac:dyDescent="0.25">
      <c r="B40" s="375">
        <v>21</v>
      </c>
      <c r="C40" s="376"/>
      <c r="D40" s="351" t="s">
        <v>1903</v>
      </c>
      <c r="E40" s="352"/>
      <c r="F40" s="190" t="s">
        <v>2075</v>
      </c>
      <c r="G40" s="355">
        <v>4100092584</v>
      </c>
      <c r="H40" s="354"/>
      <c r="I40" s="353" t="s">
        <v>1904</v>
      </c>
      <c r="J40" s="354"/>
      <c r="K40" s="355" t="s">
        <v>53</v>
      </c>
      <c r="L40" s="352"/>
      <c r="M40" s="27" t="s">
        <v>387</v>
      </c>
      <c r="N40" s="24"/>
      <c r="O40" s="81">
        <v>8.14</v>
      </c>
      <c r="P40" s="109">
        <v>14</v>
      </c>
    </row>
    <row r="41" spans="2:16" ht="15" customHeight="1" x14ac:dyDescent="0.25">
      <c r="B41" s="375">
        <v>22</v>
      </c>
      <c r="C41" s="376"/>
      <c r="D41" s="351" t="s">
        <v>1903</v>
      </c>
      <c r="E41" s="352"/>
      <c r="F41" s="190" t="s">
        <v>2075</v>
      </c>
      <c r="G41" s="355">
        <v>4100092584</v>
      </c>
      <c r="H41" s="354"/>
      <c r="I41" s="353" t="s">
        <v>1904</v>
      </c>
      <c r="J41" s="354"/>
      <c r="K41" s="355" t="s">
        <v>53</v>
      </c>
      <c r="L41" s="352"/>
      <c r="M41" s="27" t="s">
        <v>387</v>
      </c>
      <c r="N41" s="24"/>
      <c r="O41" s="81">
        <v>8.14</v>
      </c>
      <c r="P41" s="109">
        <v>14</v>
      </c>
    </row>
    <row r="42" spans="2:16" ht="15" customHeight="1" x14ac:dyDescent="0.25">
      <c r="B42" s="375">
        <v>23</v>
      </c>
      <c r="C42" s="376"/>
      <c r="D42" s="351" t="s">
        <v>1903</v>
      </c>
      <c r="E42" s="352"/>
      <c r="F42" s="190" t="s">
        <v>2075</v>
      </c>
      <c r="G42" s="355">
        <v>4100092584</v>
      </c>
      <c r="H42" s="354"/>
      <c r="I42" s="353" t="s">
        <v>1904</v>
      </c>
      <c r="J42" s="354"/>
      <c r="K42" s="355" t="s">
        <v>53</v>
      </c>
      <c r="L42" s="352"/>
      <c r="M42" s="27" t="s">
        <v>387</v>
      </c>
      <c r="N42" s="24"/>
      <c r="O42" s="81">
        <v>8.14</v>
      </c>
      <c r="P42" s="109">
        <v>14</v>
      </c>
    </row>
    <row r="43" spans="2:16" ht="15" customHeight="1" x14ac:dyDescent="0.25">
      <c r="B43" s="375">
        <v>24</v>
      </c>
      <c r="C43" s="376"/>
      <c r="D43" s="351" t="s">
        <v>1903</v>
      </c>
      <c r="E43" s="352"/>
      <c r="F43" s="190" t="s">
        <v>2075</v>
      </c>
      <c r="G43" s="355">
        <v>4100092584</v>
      </c>
      <c r="H43" s="354"/>
      <c r="I43" s="353" t="s">
        <v>1904</v>
      </c>
      <c r="J43" s="354"/>
      <c r="K43" s="355" t="s">
        <v>53</v>
      </c>
      <c r="L43" s="352"/>
      <c r="M43" s="27" t="s">
        <v>387</v>
      </c>
      <c r="N43" s="24"/>
      <c r="O43" s="81">
        <v>8.14</v>
      </c>
      <c r="P43" s="109">
        <v>14</v>
      </c>
    </row>
    <row r="44" spans="2:16" ht="15" customHeight="1" x14ac:dyDescent="0.25">
      <c r="B44" s="375">
        <v>25</v>
      </c>
      <c r="C44" s="376"/>
      <c r="D44" s="351" t="s">
        <v>1903</v>
      </c>
      <c r="E44" s="352"/>
      <c r="F44" s="190" t="s">
        <v>2075</v>
      </c>
      <c r="G44" s="355">
        <v>4100092584</v>
      </c>
      <c r="H44" s="354"/>
      <c r="I44" s="353" t="s">
        <v>1904</v>
      </c>
      <c r="J44" s="354"/>
      <c r="K44" s="355" t="s">
        <v>53</v>
      </c>
      <c r="L44" s="352"/>
      <c r="M44" s="27" t="s">
        <v>387</v>
      </c>
      <c r="N44" s="24"/>
      <c r="O44" s="81">
        <v>8.14</v>
      </c>
      <c r="P44" s="109">
        <v>14</v>
      </c>
    </row>
    <row r="45" spans="2:16" ht="15" customHeight="1" x14ac:dyDescent="0.25">
      <c r="B45" s="375">
        <v>26</v>
      </c>
      <c r="C45" s="376"/>
      <c r="D45" s="351" t="s">
        <v>1903</v>
      </c>
      <c r="E45" s="352"/>
      <c r="F45" s="190" t="s">
        <v>2075</v>
      </c>
      <c r="G45" s="355">
        <v>4100092584</v>
      </c>
      <c r="H45" s="354"/>
      <c r="I45" s="353" t="s">
        <v>1904</v>
      </c>
      <c r="J45" s="354"/>
      <c r="K45" s="355" t="s">
        <v>53</v>
      </c>
      <c r="L45" s="352"/>
      <c r="M45" s="27" t="s">
        <v>387</v>
      </c>
      <c r="N45" s="24"/>
      <c r="O45" s="81">
        <v>8.14</v>
      </c>
      <c r="P45" s="109">
        <v>14</v>
      </c>
    </row>
    <row r="46" spans="2:16" ht="15" customHeight="1" x14ac:dyDescent="0.25">
      <c r="B46" s="375">
        <v>27</v>
      </c>
      <c r="C46" s="376"/>
      <c r="D46" s="351" t="s">
        <v>1903</v>
      </c>
      <c r="E46" s="352"/>
      <c r="F46" s="190" t="s">
        <v>2075</v>
      </c>
      <c r="G46" s="355">
        <v>4100092583</v>
      </c>
      <c r="H46" s="354"/>
      <c r="I46" s="353" t="s">
        <v>1904</v>
      </c>
      <c r="J46" s="354"/>
      <c r="K46" s="355" t="s">
        <v>53</v>
      </c>
      <c r="L46" s="352"/>
      <c r="M46" s="27" t="s">
        <v>387</v>
      </c>
      <c r="N46" s="24"/>
      <c r="O46" s="81">
        <v>6.24</v>
      </c>
      <c r="P46" s="109">
        <v>10</v>
      </c>
    </row>
    <row r="47" spans="2:16" ht="15" customHeight="1" x14ac:dyDescent="0.25">
      <c r="B47" s="375">
        <v>28</v>
      </c>
      <c r="C47" s="376"/>
      <c r="D47" s="351" t="s">
        <v>1903</v>
      </c>
      <c r="E47" s="352"/>
      <c r="F47" s="190" t="s">
        <v>2075</v>
      </c>
      <c r="G47" s="355">
        <v>4100092583</v>
      </c>
      <c r="H47" s="354"/>
      <c r="I47" s="353" t="s">
        <v>1904</v>
      </c>
      <c r="J47" s="354"/>
      <c r="K47" s="355" t="s">
        <v>53</v>
      </c>
      <c r="L47" s="352"/>
      <c r="M47" s="27" t="s">
        <v>387</v>
      </c>
      <c r="N47" s="24"/>
      <c r="O47" s="81">
        <v>6.7</v>
      </c>
      <c r="P47" s="109">
        <v>11</v>
      </c>
    </row>
    <row r="48" spans="2:16" ht="15" customHeight="1" x14ac:dyDescent="0.25">
      <c r="B48" s="375">
        <v>29</v>
      </c>
      <c r="C48" s="376"/>
      <c r="D48" s="351" t="s">
        <v>747</v>
      </c>
      <c r="E48" s="352"/>
      <c r="F48" s="190" t="s">
        <v>2075</v>
      </c>
      <c r="G48" s="355">
        <v>4100092580</v>
      </c>
      <c r="H48" s="354"/>
      <c r="I48" s="353" t="s">
        <v>1457</v>
      </c>
      <c r="J48" s="354"/>
      <c r="K48" s="355" t="s">
        <v>53</v>
      </c>
      <c r="L48" s="352"/>
      <c r="M48" s="27" t="s">
        <v>387</v>
      </c>
      <c r="N48" s="24"/>
      <c r="O48" s="81">
        <v>10</v>
      </c>
      <c r="P48" s="109">
        <v>16</v>
      </c>
    </row>
    <row r="49" spans="2:16" ht="15" customHeight="1" x14ac:dyDescent="0.25">
      <c r="B49" s="375">
        <v>30</v>
      </c>
      <c r="C49" s="376"/>
      <c r="D49" s="351" t="s">
        <v>747</v>
      </c>
      <c r="E49" s="352"/>
      <c r="F49" s="190" t="s">
        <v>2075</v>
      </c>
      <c r="G49" s="355">
        <v>4100092580</v>
      </c>
      <c r="H49" s="354"/>
      <c r="I49" s="353" t="s">
        <v>1457</v>
      </c>
      <c r="J49" s="354"/>
      <c r="K49" s="355" t="s">
        <v>53</v>
      </c>
      <c r="L49" s="352"/>
      <c r="M49" s="27" t="s">
        <v>387</v>
      </c>
      <c r="N49" s="24"/>
      <c r="O49" s="81">
        <v>10</v>
      </c>
      <c r="P49" s="109">
        <v>16</v>
      </c>
    </row>
    <row r="50" spans="2:16" ht="15" customHeight="1" x14ac:dyDescent="0.25">
      <c r="B50" s="375">
        <v>31</v>
      </c>
      <c r="C50" s="376"/>
      <c r="D50" s="351" t="s">
        <v>747</v>
      </c>
      <c r="E50" s="352"/>
      <c r="F50" s="190" t="s">
        <v>2075</v>
      </c>
      <c r="G50" s="355">
        <v>4100092580</v>
      </c>
      <c r="H50" s="354"/>
      <c r="I50" s="353" t="s">
        <v>1457</v>
      </c>
      <c r="J50" s="354"/>
      <c r="K50" s="355" t="s">
        <v>53</v>
      </c>
      <c r="L50" s="352"/>
      <c r="M50" s="27" t="s">
        <v>387</v>
      </c>
      <c r="N50" s="24"/>
      <c r="O50" s="81">
        <v>10</v>
      </c>
      <c r="P50" s="109">
        <v>16</v>
      </c>
    </row>
    <row r="51" spans="2:16" ht="15" customHeight="1" x14ac:dyDescent="0.25">
      <c r="B51" s="375">
        <v>32</v>
      </c>
      <c r="C51" s="376"/>
      <c r="D51" s="351" t="s">
        <v>747</v>
      </c>
      <c r="E51" s="352"/>
      <c r="F51" s="190" t="s">
        <v>2075</v>
      </c>
      <c r="G51" s="355">
        <v>4100092580</v>
      </c>
      <c r="H51" s="354"/>
      <c r="I51" s="353" t="s">
        <v>1457</v>
      </c>
      <c r="J51" s="354"/>
      <c r="K51" s="355" t="s">
        <v>53</v>
      </c>
      <c r="L51" s="352"/>
      <c r="M51" s="27" t="s">
        <v>387</v>
      </c>
      <c r="N51" s="24"/>
      <c r="O51" s="81">
        <v>10</v>
      </c>
      <c r="P51" s="109">
        <v>16</v>
      </c>
    </row>
    <row r="52" spans="2:16" ht="15" x14ac:dyDescent="0.25">
      <c r="B52" s="373" t="s">
        <v>56</v>
      </c>
      <c r="C52" s="374"/>
      <c r="D52" s="50"/>
      <c r="E52" s="61"/>
      <c r="F52" s="145"/>
      <c r="G52" s="50"/>
      <c r="H52" s="62"/>
      <c r="I52" s="63"/>
      <c r="J52" s="62"/>
      <c r="K52" s="50"/>
      <c r="L52" s="61"/>
      <c r="M52" s="8"/>
      <c r="N52" s="8"/>
      <c r="O52" s="170">
        <f>SUM(O53:O68)+7.32</f>
        <v>171.16000000000003</v>
      </c>
      <c r="P52" s="60"/>
    </row>
    <row r="53" spans="2:16" ht="15" customHeight="1" x14ac:dyDescent="0.25">
      <c r="B53" s="375">
        <v>33</v>
      </c>
      <c r="C53" s="376"/>
      <c r="D53" s="351" t="s">
        <v>747</v>
      </c>
      <c r="E53" s="352"/>
      <c r="F53" s="190" t="s">
        <v>2075</v>
      </c>
      <c r="G53" s="355">
        <v>4100092580</v>
      </c>
      <c r="H53" s="354"/>
      <c r="I53" s="353" t="s">
        <v>1457</v>
      </c>
      <c r="J53" s="354"/>
      <c r="K53" s="355" t="s">
        <v>53</v>
      </c>
      <c r="L53" s="352"/>
      <c r="M53" s="27" t="s">
        <v>387</v>
      </c>
      <c r="N53" s="24"/>
      <c r="O53" s="81">
        <v>10</v>
      </c>
      <c r="P53" s="109">
        <v>16</v>
      </c>
    </row>
    <row r="54" spans="2:16" ht="15" customHeight="1" x14ac:dyDescent="0.25">
      <c r="B54" s="375">
        <v>34</v>
      </c>
      <c r="C54" s="376"/>
      <c r="D54" s="351" t="s">
        <v>747</v>
      </c>
      <c r="E54" s="352"/>
      <c r="F54" s="190" t="s">
        <v>2075</v>
      </c>
      <c r="G54" s="355">
        <v>4100092580</v>
      </c>
      <c r="H54" s="354"/>
      <c r="I54" s="353" t="s">
        <v>1457</v>
      </c>
      <c r="J54" s="354"/>
      <c r="K54" s="355" t="s">
        <v>53</v>
      </c>
      <c r="L54" s="352"/>
      <c r="M54" s="27" t="s">
        <v>387</v>
      </c>
      <c r="N54" s="24"/>
      <c r="O54" s="81">
        <v>10</v>
      </c>
      <c r="P54" s="109">
        <v>16</v>
      </c>
    </row>
    <row r="55" spans="2:16" ht="15" customHeight="1" x14ac:dyDescent="0.25">
      <c r="B55" s="375">
        <v>35</v>
      </c>
      <c r="C55" s="376"/>
      <c r="D55" s="351" t="s">
        <v>747</v>
      </c>
      <c r="E55" s="352"/>
      <c r="F55" s="190" t="s">
        <v>2075</v>
      </c>
      <c r="G55" s="355">
        <v>4100092580</v>
      </c>
      <c r="H55" s="354"/>
      <c r="I55" s="353" t="s">
        <v>1457</v>
      </c>
      <c r="J55" s="354"/>
      <c r="K55" s="355" t="s">
        <v>53</v>
      </c>
      <c r="L55" s="352"/>
      <c r="M55" s="27" t="s">
        <v>387</v>
      </c>
      <c r="N55" s="24"/>
      <c r="O55" s="81">
        <v>10</v>
      </c>
      <c r="P55" s="109">
        <v>16</v>
      </c>
    </row>
    <row r="56" spans="2:16" ht="15" customHeight="1" x14ac:dyDescent="0.25">
      <c r="B56" s="375">
        <v>36</v>
      </c>
      <c r="C56" s="376"/>
      <c r="D56" s="351" t="s">
        <v>747</v>
      </c>
      <c r="E56" s="352"/>
      <c r="F56" s="190" t="s">
        <v>2075</v>
      </c>
      <c r="G56" s="355">
        <v>4100092580</v>
      </c>
      <c r="H56" s="354"/>
      <c r="I56" s="353" t="s">
        <v>1457</v>
      </c>
      <c r="J56" s="354"/>
      <c r="K56" s="355" t="s">
        <v>53</v>
      </c>
      <c r="L56" s="352"/>
      <c r="M56" s="27" t="s">
        <v>387</v>
      </c>
      <c r="N56" s="24"/>
      <c r="O56" s="81">
        <v>10</v>
      </c>
      <c r="P56" s="109">
        <v>16</v>
      </c>
    </row>
    <row r="57" spans="2:16" ht="15" customHeight="1" x14ac:dyDescent="0.25">
      <c r="B57" s="375">
        <v>37</v>
      </c>
      <c r="C57" s="376"/>
      <c r="D57" s="351" t="s">
        <v>747</v>
      </c>
      <c r="E57" s="352"/>
      <c r="F57" s="190" t="s">
        <v>2075</v>
      </c>
      <c r="G57" s="355">
        <v>4100092580</v>
      </c>
      <c r="H57" s="354"/>
      <c r="I57" s="353" t="s">
        <v>1457</v>
      </c>
      <c r="J57" s="354"/>
      <c r="K57" s="355" t="s">
        <v>53</v>
      </c>
      <c r="L57" s="352"/>
      <c r="M57" s="27" t="s">
        <v>387</v>
      </c>
      <c r="N57" s="24"/>
      <c r="O57" s="81">
        <v>10</v>
      </c>
      <c r="P57" s="109">
        <v>16</v>
      </c>
    </row>
    <row r="58" spans="2:16" ht="15" customHeight="1" x14ac:dyDescent="0.25">
      <c r="B58" s="375">
        <v>38</v>
      </c>
      <c r="C58" s="376"/>
      <c r="D58" s="351" t="s">
        <v>747</v>
      </c>
      <c r="E58" s="352"/>
      <c r="F58" s="190" t="s">
        <v>2075</v>
      </c>
      <c r="G58" s="355">
        <v>4100092580</v>
      </c>
      <c r="H58" s="354"/>
      <c r="I58" s="353" t="s">
        <v>1457</v>
      </c>
      <c r="J58" s="354"/>
      <c r="K58" s="355" t="s">
        <v>53</v>
      </c>
      <c r="L58" s="352"/>
      <c r="M58" s="27" t="s">
        <v>387</v>
      </c>
      <c r="N58" s="24"/>
      <c r="O58" s="81">
        <v>10</v>
      </c>
      <c r="P58" s="109">
        <v>16</v>
      </c>
    </row>
    <row r="59" spans="2:16" ht="15" customHeight="1" x14ac:dyDescent="0.25">
      <c r="B59" s="375">
        <v>39</v>
      </c>
      <c r="C59" s="376"/>
      <c r="D59" s="351" t="s">
        <v>747</v>
      </c>
      <c r="E59" s="352"/>
      <c r="F59" s="190" t="s">
        <v>2075</v>
      </c>
      <c r="G59" s="355">
        <v>4100092580</v>
      </c>
      <c r="H59" s="354"/>
      <c r="I59" s="353" t="s">
        <v>1457</v>
      </c>
      <c r="J59" s="354"/>
      <c r="K59" s="355" t="s">
        <v>53</v>
      </c>
      <c r="L59" s="352"/>
      <c r="M59" s="27" t="s">
        <v>387</v>
      </c>
      <c r="N59" s="24"/>
      <c r="O59" s="81">
        <v>10</v>
      </c>
      <c r="P59" s="109">
        <v>16</v>
      </c>
    </row>
    <row r="60" spans="2:16" ht="15" customHeight="1" x14ac:dyDescent="0.25">
      <c r="B60" s="375">
        <v>40</v>
      </c>
      <c r="C60" s="376"/>
      <c r="D60" s="351" t="s">
        <v>747</v>
      </c>
      <c r="E60" s="352"/>
      <c r="F60" s="190" t="s">
        <v>2075</v>
      </c>
      <c r="G60" s="355">
        <v>4100092580</v>
      </c>
      <c r="H60" s="354"/>
      <c r="I60" s="353" t="s">
        <v>1457</v>
      </c>
      <c r="J60" s="354"/>
      <c r="K60" s="355" t="s">
        <v>53</v>
      </c>
      <c r="L60" s="352"/>
      <c r="M60" s="27" t="s">
        <v>387</v>
      </c>
      <c r="N60" s="24"/>
      <c r="O60" s="81">
        <v>10.62</v>
      </c>
      <c r="P60" s="109">
        <v>17</v>
      </c>
    </row>
    <row r="61" spans="2:16" ht="15" customHeight="1" x14ac:dyDescent="0.25">
      <c r="B61" s="375">
        <v>41</v>
      </c>
      <c r="C61" s="376"/>
      <c r="D61" s="351" t="s">
        <v>747</v>
      </c>
      <c r="E61" s="352"/>
      <c r="F61" s="190" t="s">
        <v>2075</v>
      </c>
      <c r="G61" s="355">
        <v>4100092580</v>
      </c>
      <c r="H61" s="354"/>
      <c r="I61" s="353" t="s">
        <v>1457</v>
      </c>
      <c r="J61" s="354"/>
      <c r="K61" s="355" t="s">
        <v>53</v>
      </c>
      <c r="L61" s="352"/>
      <c r="M61" s="27" t="s">
        <v>387</v>
      </c>
      <c r="N61" s="24"/>
      <c r="O61" s="81">
        <v>10.62</v>
      </c>
      <c r="P61" s="109">
        <v>17</v>
      </c>
    </row>
    <row r="62" spans="2:16" ht="15" customHeight="1" x14ac:dyDescent="0.25">
      <c r="B62" s="375">
        <v>42</v>
      </c>
      <c r="C62" s="376"/>
      <c r="D62" s="351" t="s">
        <v>747</v>
      </c>
      <c r="E62" s="352"/>
      <c r="F62" s="190" t="s">
        <v>2075</v>
      </c>
      <c r="G62" s="355">
        <v>4100092580</v>
      </c>
      <c r="H62" s="354"/>
      <c r="I62" s="353" t="s">
        <v>1457</v>
      </c>
      <c r="J62" s="354"/>
      <c r="K62" s="355" t="s">
        <v>53</v>
      </c>
      <c r="L62" s="352"/>
      <c r="M62" s="27" t="s">
        <v>387</v>
      </c>
      <c r="N62" s="24"/>
      <c r="O62" s="81">
        <v>10.62</v>
      </c>
      <c r="P62" s="109">
        <v>17</v>
      </c>
    </row>
    <row r="63" spans="2:16" ht="15" customHeight="1" x14ac:dyDescent="0.25">
      <c r="B63" s="375">
        <v>43</v>
      </c>
      <c r="C63" s="376"/>
      <c r="D63" s="351" t="s">
        <v>747</v>
      </c>
      <c r="E63" s="352"/>
      <c r="F63" s="190" t="s">
        <v>2075</v>
      </c>
      <c r="G63" s="355">
        <v>4100092580</v>
      </c>
      <c r="H63" s="354"/>
      <c r="I63" s="353" t="s">
        <v>1457</v>
      </c>
      <c r="J63" s="354"/>
      <c r="K63" s="355" t="s">
        <v>53</v>
      </c>
      <c r="L63" s="352"/>
      <c r="M63" s="27" t="s">
        <v>387</v>
      </c>
      <c r="N63" s="24"/>
      <c r="O63" s="81">
        <v>10.62</v>
      </c>
      <c r="P63" s="109">
        <v>17</v>
      </c>
    </row>
    <row r="64" spans="2:16" ht="15" customHeight="1" x14ac:dyDescent="0.25">
      <c r="B64" s="375">
        <v>44</v>
      </c>
      <c r="C64" s="376"/>
      <c r="D64" s="351" t="s">
        <v>747</v>
      </c>
      <c r="E64" s="352"/>
      <c r="F64" s="190" t="s">
        <v>2075</v>
      </c>
      <c r="G64" s="355">
        <v>4100092580</v>
      </c>
      <c r="H64" s="354"/>
      <c r="I64" s="353" t="s">
        <v>1457</v>
      </c>
      <c r="J64" s="354"/>
      <c r="K64" s="355" t="s">
        <v>53</v>
      </c>
      <c r="L64" s="352"/>
      <c r="M64" s="27" t="s">
        <v>415</v>
      </c>
      <c r="N64" s="24"/>
      <c r="O64" s="81">
        <v>10</v>
      </c>
      <c r="P64" s="109">
        <v>16</v>
      </c>
    </row>
    <row r="65" spans="2:16" ht="15" customHeight="1" x14ac:dyDescent="0.25">
      <c r="B65" s="375">
        <v>45</v>
      </c>
      <c r="C65" s="376"/>
      <c r="D65" s="351" t="s">
        <v>747</v>
      </c>
      <c r="E65" s="352"/>
      <c r="F65" s="190" t="s">
        <v>2075</v>
      </c>
      <c r="G65" s="355">
        <v>4100092580</v>
      </c>
      <c r="H65" s="354"/>
      <c r="I65" s="353" t="s">
        <v>1457</v>
      </c>
      <c r="J65" s="354"/>
      <c r="K65" s="355" t="s">
        <v>53</v>
      </c>
      <c r="L65" s="352"/>
      <c r="M65" s="27" t="s">
        <v>415</v>
      </c>
      <c r="N65" s="24"/>
      <c r="O65" s="81">
        <v>10.34</v>
      </c>
      <c r="P65" s="109">
        <v>17</v>
      </c>
    </row>
    <row r="66" spans="2:16" ht="15" customHeight="1" x14ac:dyDescent="0.25">
      <c r="B66" s="375">
        <v>46</v>
      </c>
      <c r="C66" s="376"/>
      <c r="D66" s="351" t="s">
        <v>747</v>
      </c>
      <c r="E66" s="352"/>
      <c r="F66" s="190" t="s">
        <v>2075</v>
      </c>
      <c r="G66" s="355">
        <v>4100092580</v>
      </c>
      <c r="H66" s="354"/>
      <c r="I66" s="353" t="s">
        <v>1457</v>
      </c>
      <c r="J66" s="354"/>
      <c r="K66" s="355" t="s">
        <v>53</v>
      </c>
      <c r="L66" s="352"/>
      <c r="M66" s="27" t="s">
        <v>415</v>
      </c>
      <c r="N66" s="24"/>
      <c r="O66" s="81">
        <v>10.34</v>
      </c>
      <c r="P66" s="109">
        <v>17</v>
      </c>
    </row>
    <row r="67" spans="2:16" ht="15" customHeight="1" x14ac:dyDescent="0.25">
      <c r="B67" s="375">
        <v>47</v>
      </c>
      <c r="C67" s="376"/>
      <c r="D67" s="351" t="s">
        <v>747</v>
      </c>
      <c r="E67" s="352"/>
      <c r="F67" s="190" t="s">
        <v>2075</v>
      </c>
      <c r="G67" s="355">
        <v>4100092580</v>
      </c>
      <c r="H67" s="354"/>
      <c r="I67" s="353" t="s">
        <v>1457</v>
      </c>
      <c r="J67" s="354"/>
      <c r="K67" s="355" t="s">
        <v>53</v>
      </c>
      <c r="L67" s="352"/>
      <c r="M67" s="27" t="s">
        <v>415</v>
      </c>
      <c r="N67" s="24"/>
      <c r="O67" s="81">
        <v>10.34</v>
      </c>
      <c r="P67" s="109">
        <v>17</v>
      </c>
    </row>
    <row r="68" spans="2:16" ht="15" customHeight="1" x14ac:dyDescent="0.25">
      <c r="B68" s="375">
        <v>48</v>
      </c>
      <c r="C68" s="376"/>
      <c r="D68" s="351" t="s">
        <v>747</v>
      </c>
      <c r="E68" s="352"/>
      <c r="F68" s="190" t="s">
        <v>2075</v>
      </c>
      <c r="G68" s="355">
        <v>4100092580</v>
      </c>
      <c r="H68" s="354"/>
      <c r="I68" s="353" t="s">
        <v>1457</v>
      </c>
      <c r="J68" s="354"/>
      <c r="K68" s="355" t="s">
        <v>53</v>
      </c>
      <c r="L68" s="352"/>
      <c r="M68" s="27" t="s">
        <v>415</v>
      </c>
      <c r="N68" s="24"/>
      <c r="O68" s="81">
        <v>10.34</v>
      </c>
      <c r="P68" s="109">
        <v>17</v>
      </c>
    </row>
    <row r="69" spans="2:16" ht="15" x14ac:dyDescent="0.25">
      <c r="B69" s="373" t="s">
        <v>57</v>
      </c>
      <c r="C69" s="374"/>
      <c r="D69" s="50"/>
      <c r="E69" s="61"/>
      <c r="F69" s="145"/>
      <c r="G69" s="50"/>
      <c r="H69" s="62"/>
      <c r="I69" s="63"/>
      <c r="J69" s="62"/>
      <c r="K69" s="50"/>
      <c r="L69" s="61"/>
      <c r="M69" s="8"/>
      <c r="N69" s="8"/>
      <c r="O69" s="170">
        <f>SUM(O70:O73)+13.44</f>
        <v>54.8</v>
      </c>
      <c r="P69" s="60"/>
    </row>
    <row r="70" spans="2:16" ht="15" customHeight="1" x14ac:dyDescent="0.25">
      <c r="B70" s="375">
        <v>49</v>
      </c>
      <c r="C70" s="376"/>
      <c r="D70" s="351" t="s">
        <v>747</v>
      </c>
      <c r="E70" s="352"/>
      <c r="F70" s="190" t="s">
        <v>2075</v>
      </c>
      <c r="G70" s="355">
        <v>4100092580</v>
      </c>
      <c r="H70" s="354"/>
      <c r="I70" s="353" t="s">
        <v>1457</v>
      </c>
      <c r="J70" s="354"/>
      <c r="K70" s="355" t="s">
        <v>53</v>
      </c>
      <c r="L70" s="352"/>
      <c r="M70" s="27" t="s">
        <v>415</v>
      </c>
      <c r="N70" s="24"/>
      <c r="O70" s="81">
        <v>10.34</v>
      </c>
      <c r="P70" s="109">
        <v>17</v>
      </c>
    </row>
    <row r="71" spans="2:16" ht="15" customHeight="1" x14ac:dyDescent="0.25">
      <c r="B71" s="375">
        <v>50</v>
      </c>
      <c r="C71" s="376"/>
      <c r="D71" s="351" t="s">
        <v>747</v>
      </c>
      <c r="E71" s="352"/>
      <c r="F71" s="190" t="s">
        <v>2075</v>
      </c>
      <c r="G71" s="355">
        <v>4100092580</v>
      </c>
      <c r="H71" s="354"/>
      <c r="I71" s="353" t="s">
        <v>1457</v>
      </c>
      <c r="J71" s="354"/>
      <c r="K71" s="355" t="s">
        <v>53</v>
      </c>
      <c r="L71" s="352"/>
      <c r="M71" s="27" t="s">
        <v>415</v>
      </c>
      <c r="N71" s="24"/>
      <c r="O71" s="81">
        <v>10.34</v>
      </c>
      <c r="P71" s="109">
        <v>17</v>
      </c>
    </row>
    <row r="72" spans="2:16" ht="15" customHeight="1" x14ac:dyDescent="0.25">
      <c r="B72" s="375">
        <v>51</v>
      </c>
      <c r="C72" s="376"/>
      <c r="D72" s="351" t="s">
        <v>747</v>
      </c>
      <c r="E72" s="352"/>
      <c r="F72" s="190" t="s">
        <v>2075</v>
      </c>
      <c r="G72" s="355">
        <v>4100092580</v>
      </c>
      <c r="H72" s="354"/>
      <c r="I72" s="353" t="s">
        <v>1457</v>
      </c>
      <c r="J72" s="354"/>
      <c r="K72" s="355" t="s">
        <v>53</v>
      </c>
      <c r="L72" s="352"/>
      <c r="M72" s="27" t="s">
        <v>415</v>
      </c>
      <c r="N72" s="24"/>
      <c r="O72" s="81">
        <v>10.34</v>
      </c>
      <c r="P72" s="109">
        <v>17</v>
      </c>
    </row>
    <row r="73" spans="2:16" ht="15" customHeight="1" x14ac:dyDescent="0.25">
      <c r="B73" s="375">
        <v>52</v>
      </c>
      <c r="C73" s="376"/>
      <c r="D73" s="351" t="s">
        <v>747</v>
      </c>
      <c r="E73" s="352"/>
      <c r="F73" s="190" t="s">
        <v>2075</v>
      </c>
      <c r="G73" s="355">
        <v>4100092580</v>
      </c>
      <c r="H73" s="354"/>
      <c r="I73" s="353" t="s">
        <v>1457</v>
      </c>
      <c r="J73" s="354"/>
      <c r="K73" s="355" t="s">
        <v>53</v>
      </c>
      <c r="L73" s="352"/>
      <c r="M73" s="27" t="s">
        <v>415</v>
      </c>
      <c r="N73" s="24"/>
      <c r="O73" s="81">
        <v>10.34</v>
      </c>
      <c r="P73" s="109">
        <v>17</v>
      </c>
    </row>
    <row r="74" spans="2:16" ht="6.75" customHeight="1" x14ac:dyDescent="0.25">
      <c r="B74" s="365"/>
      <c r="C74" s="366"/>
      <c r="D74" s="367"/>
      <c r="E74" s="368"/>
      <c r="F74" s="122"/>
      <c r="G74" s="369"/>
      <c r="H74" s="370"/>
      <c r="I74" s="391"/>
      <c r="J74" s="370"/>
      <c r="K74" s="369"/>
      <c r="L74" s="368"/>
      <c r="M74" s="7"/>
      <c r="N74" s="11"/>
      <c r="O74" s="84"/>
      <c r="P74" s="60"/>
    </row>
    <row r="75" spans="2:16" ht="15" x14ac:dyDescent="0.25">
      <c r="B75" s="20"/>
      <c r="C75" s="45"/>
      <c r="D75" s="168"/>
      <c r="E75" s="41"/>
      <c r="F75" s="41"/>
      <c r="G75" s="41"/>
      <c r="H75" s="41"/>
      <c r="I75" s="41"/>
      <c r="K75" s="20"/>
      <c r="L75" s="45"/>
      <c r="M75" s="1"/>
      <c r="N75" s="1"/>
      <c r="O75" s="169">
        <f>SUM(O18:O34)+SUM(O36:O51)+SUM(O53:O68)+SUM(O70:O73)</f>
        <v>492.84000000000003</v>
      </c>
    </row>
    <row r="76" spans="2:16" ht="15.75" x14ac:dyDescent="0.25">
      <c r="B76" s="356" t="s">
        <v>29</v>
      </c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357"/>
      <c r="N76" s="79"/>
      <c r="O76" s="75"/>
      <c r="P76" s="73">
        <f>SUM(P18:P74)</f>
        <v>752</v>
      </c>
    </row>
    <row r="77" spans="2:16" ht="7.5" customHeight="1" x14ac:dyDescent="0.25">
      <c r="B77" s="20"/>
      <c r="C77" s="45"/>
      <c r="D77" s="20"/>
      <c r="E77" s="45"/>
      <c r="F77" s="45"/>
      <c r="G77" s="20"/>
      <c r="I77" s="3"/>
      <c r="K77" s="20"/>
      <c r="L77" s="45"/>
      <c r="M77" s="1"/>
      <c r="N77" s="1"/>
      <c r="O77" s="86"/>
    </row>
    <row r="78" spans="2:16" ht="15" customHeight="1" x14ac:dyDescent="0.25">
      <c r="B78" s="1"/>
      <c r="C78" s="1"/>
      <c r="D78" s="1" t="s">
        <v>49</v>
      </c>
      <c r="E78" s="23"/>
      <c r="F78" s="1" t="s">
        <v>2080</v>
      </c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 t="s">
        <v>2079</v>
      </c>
      <c r="E79" s="23"/>
      <c r="F79" s="23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 t="s">
        <v>2077</v>
      </c>
      <c r="E80" s="3"/>
      <c r="F80" s="3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 t="s">
        <v>2076</v>
      </c>
      <c r="E81" s="23"/>
      <c r="F81" s="23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 t="s">
        <v>1742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2:15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2:15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2:15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2:15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358" ht="8.25" customHeight="1" x14ac:dyDescent="0.2"/>
    <row r="360" ht="8.25" customHeight="1" x14ac:dyDescent="0.2"/>
    <row r="362" ht="9" customHeight="1" x14ac:dyDescent="0.2"/>
    <row r="364" ht="7.5" customHeight="1" x14ac:dyDescent="0.2"/>
    <row r="366" ht="6.75" customHeight="1" x14ac:dyDescent="0.2"/>
    <row r="368" ht="7.5" customHeight="1" x14ac:dyDescent="0.2"/>
    <row r="370" ht="9" customHeight="1" x14ac:dyDescent="0.2"/>
    <row r="372" ht="7.5" customHeight="1" x14ac:dyDescent="0.2"/>
    <row r="374" ht="8.25" customHeight="1" x14ac:dyDescent="0.2"/>
  </sheetData>
  <mergeCells count="281">
    <mergeCell ref="B73:C73"/>
    <mergeCell ref="D73:E73"/>
    <mergeCell ref="G73:H73"/>
    <mergeCell ref="I73:J73"/>
    <mergeCell ref="K73:L73"/>
    <mergeCell ref="B71:C71"/>
    <mergeCell ref="D71:E71"/>
    <mergeCell ref="G71:H71"/>
    <mergeCell ref="I71:J71"/>
    <mergeCell ref="K71:L71"/>
    <mergeCell ref="B72:C72"/>
    <mergeCell ref="D72:E72"/>
    <mergeCell ref="G72:H72"/>
    <mergeCell ref="I72:J72"/>
    <mergeCell ref="K72:L72"/>
    <mergeCell ref="B66:C66"/>
    <mergeCell ref="D66:E66"/>
    <mergeCell ref="G66:H66"/>
    <mergeCell ref="I66:J66"/>
    <mergeCell ref="K66:L66"/>
    <mergeCell ref="B69:C69"/>
    <mergeCell ref="B70:C70"/>
    <mergeCell ref="D70:E70"/>
    <mergeCell ref="G70:H70"/>
    <mergeCell ref="I70:J70"/>
    <mergeCell ref="K70:L70"/>
    <mergeCell ref="B67:C67"/>
    <mergeCell ref="D67:E67"/>
    <mergeCell ref="G67:H67"/>
    <mergeCell ref="I67:J67"/>
    <mergeCell ref="K67:L67"/>
    <mergeCell ref="B68:C68"/>
    <mergeCell ref="D68:E68"/>
    <mergeCell ref="G68:H68"/>
    <mergeCell ref="I68:J68"/>
    <mergeCell ref="K68:L68"/>
    <mergeCell ref="B64:C64"/>
    <mergeCell ref="D64:E64"/>
    <mergeCell ref="G64:H64"/>
    <mergeCell ref="I64:J64"/>
    <mergeCell ref="K64:L64"/>
    <mergeCell ref="B65:C65"/>
    <mergeCell ref="D65:E65"/>
    <mergeCell ref="G65:H65"/>
    <mergeCell ref="I65:J65"/>
    <mergeCell ref="K65:L65"/>
    <mergeCell ref="B62:C62"/>
    <mergeCell ref="D62:E62"/>
    <mergeCell ref="G62:H62"/>
    <mergeCell ref="I62:J62"/>
    <mergeCell ref="K62:L62"/>
    <mergeCell ref="B63:C63"/>
    <mergeCell ref="D63:E63"/>
    <mergeCell ref="G63:H63"/>
    <mergeCell ref="I63:J63"/>
    <mergeCell ref="K63:L63"/>
    <mergeCell ref="B60:C60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B58:C58"/>
    <mergeCell ref="D58:E58"/>
    <mergeCell ref="G58:H58"/>
    <mergeCell ref="I58:J58"/>
    <mergeCell ref="K58:L58"/>
    <mergeCell ref="B59:C59"/>
    <mergeCell ref="D59:E59"/>
    <mergeCell ref="G59:H59"/>
    <mergeCell ref="I59:J59"/>
    <mergeCell ref="K59:L59"/>
    <mergeCell ref="B57:C57"/>
    <mergeCell ref="D57:E57"/>
    <mergeCell ref="G57:H57"/>
    <mergeCell ref="I57:J57"/>
    <mergeCell ref="K57:L57"/>
    <mergeCell ref="B55:C55"/>
    <mergeCell ref="D55:E55"/>
    <mergeCell ref="G55:H55"/>
    <mergeCell ref="I55:J55"/>
    <mergeCell ref="K55:L55"/>
    <mergeCell ref="B56:C56"/>
    <mergeCell ref="D56:E56"/>
    <mergeCell ref="G56:H56"/>
    <mergeCell ref="I56:J56"/>
    <mergeCell ref="K56:L56"/>
    <mergeCell ref="B53:C53"/>
    <mergeCell ref="D53:E53"/>
    <mergeCell ref="G53:H53"/>
    <mergeCell ref="I53:J53"/>
    <mergeCell ref="K53:L53"/>
    <mergeCell ref="B54:C54"/>
    <mergeCell ref="D54:E54"/>
    <mergeCell ref="G54:H54"/>
    <mergeCell ref="I54:J54"/>
    <mergeCell ref="K54:L54"/>
    <mergeCell ref="B50:C50"/>
    <mergeCell ref="D50:E50"/>
    <mergeCell ref="G50:H50"/>
    <mergeCell ref="I50:J50"/>
    <mergeCell ref="K50:L50"/>
    <mergeCell ref="B51:C51"/>
    <mergeCell ref="D51:E51"/>
    <mergeCell ref="G51:H51"/>
    <mergeCell ref="I51:J51"/>
    <mergeCell ref="K51:L51"/>
    <mergeCell ref="B48:C48"/>
    <mergeCell ref="D48:E48"/>
    <mergeCell ref="G48:H48"/>
    <mergeCell ref="I48:J48"/>
    <mergeCell ref="K48:L48"/>
    <mergeCell ref="B49:C49"/>
    <mergeCell ref="D49:E49"/>
    <mergeCell ref="G49:H49"/>
    <mergeCell ref="I49:J49"/>
    <mergeCell ref="K49:L49"/>
    <mergeCell ref="I41:J41"/>
    <mergeCell ref="K41:L41"/>
    <mergeCell ref="B38:C38"/>
    <mergeCell ref="D38:E38"/>
    <mergeCell ref="G38:H38"/>
    <mergeCell ref="I38:J38"/>
    <mergeCell ref="K38:L38"/>
    <mergeCell ref="B39:C39"/>
    <mergeCell ref="D39:E39"/>
    <mergeCell ref="G39:H39"/>
    <mergeCell ref="I39:J39"/>
    <mergeCell ref="K39:L39"/>
    <mergeCell ref="B47:C47"/>
    <mergeCell ref="D47:E47"/>
    <mergeCell ref="G47:H47"/>
    <mergeCell ref="I47:J47"/>
    <mergeCell ref="K47:L47"/>
    <mergeCell ref="B44:C44"/>
    <mergeCell ref="D44:E44"/>
    <mergeCell ref="G44:H44"/>
    <mergeCell ref="I44:J44"/>
    <mergeCell ref="K44:L44"/>
    <mergeCell ref="B46:C46"/>
    <mergeCell ref="D46:E46"/>
    <mergeCell ref="G46:H46"/>
    <mergeCell ref="I46:J46"/>
    <mergeCell ref="K46:L46"/>
    <mergeCell ref="B35:C35"/>
    <mergeCell ref="B36:C36"/>
    <mergeCell ref="D33:E33"/>
    <mergeCell ref="G33:H33"/>
    <mergeCell ref="I33:J33"/>
    <mergeCell ref="K33:L33"/>
    <mergeCell ref="B34:C34"/>
    <mergeCell ref="B45:C45"/>
    <mergeCell ref="D45:E45"/>
    <mergeCell ref="G45:H45"/>
    <mergeCell ref="I45:J45"/>
    <mergeCell ref="K45:L45"/>
    <mergeCell ref="B40:C40"/>
    <mergeCell ref="D40:E40"/>
    <mergeCell ref="G40:H40"/>
    <mergeCell ref="I40:J40"/>
    <mergeCell ref="D43:E43"/>
    <mergeCell ref="G43:H43"/>
    <mergeCell ref="I43:J43"/>
    <mergeCell ref="K43:L43"/>
    <mergeCell ref="K40:L40"/>
    <mergeCell ref="B41:C41"/>
    <mergeCell ref="D41:E41"/>
    <mergeCell ref="G41:H41"/>
    <mergeCell ref="D36:E36"/>
    <mergeCell ref="G36:H36"/>
    <mergeCell ref="I36:J36"/>
    <mergeCell ref="K36:L36"/>
    <mergeCell ref="B37:C37"/>
    <mergeCell ref="D37:E37"/>
    <mergeCell ref="G37:H37"/>
    <mergeCell ref="I37:J37"/>
    <mergeCell ref="K37:L37"/>
    <mergeCell ref="B30:C30"/>
    <mergeCell ref="D30:E30"/>
    <mergeCell ref="G30:H30"/>
    <mergeCell ref="I30:J30"/>
    <mergeCell ref="K30:L30"/>
    <mergeCell ref="D34:E34"/>
    <mergeCell ref="G34:H34"/>
    <mergeCell ref="I34:J34"/>
    <mergeCell ref="K34:L34"/>
    <mergeCell ref="K31:L31"/>
    <mergeCell ref="B31:C31"/>
    <mergeCell ref="D31:E31"/>
    <mergeCell ref="G31:H31"/>
    <mergeCell ref="I31:J31"/>
    <mergeCell ref="B32:C32"/>
    <mergeCell ref="D32:E32"/>
    <mergeCell ref="G32:H32"/>
    <mergeCell ref="I32:J32"/>
    <mergeCell ref="K32:L32"/>
    <mergeCell ref="B76:M76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8:C28"/>
    <mergeCell ref="D28:E28"/>
    <mergeCell ref="G28:H28"/>
    <mergeCell ref="B74:C74"/>
    <mergeCell ref="D74:E74"/>
    <mergeCell ref="G74:H74"/>
    <mergeCell ref="I74:J74"/>
    <mergeCell ref="K74:L74"/>
    <mergeCell ref="B23:C23"/>
    <mergeCell ref="D23:E23"/>
    <mergeCell ref="G23:H23"/>
    <mergeCell ref="I23:J23"/>
    <mergeCell ref="K23:L23"/>
    <mergeCell ref="I28:J28"/>
    <mergeCell ref="K28:L28"/>
    <mergeCell ref="B29:C29"/>
    <mergeCell ref="D29:E29"/>
    <mergeCell ref="G29:H29"/>
    <mergeCell ref="I29:J29"/>
    <mergeCell ref="K29:L29"/>
    <mergeCell ref="B52:C52"/>
    <mergeCell ref="B42:C42"/>
    <mergeCell ref="D42:E42"/>
    <mergeCell ref="G42:H42"/>
    <mergeCell ref="I42:J42"/>
    <mergeCell ref="K42:L42"/>
    <mergeCell ref="B43:C43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B700-000000000000}"/>
  </hyperlinks>
  <pageMargins left="7.874015748031496E-2" right="7.874015748031496E-2" top="0.19685039370078741" bottom="7.874015748031496E-2" header="0" footer="0"/>
  <pageSetup paperSize="9" scale="70" orientation="portrait" r:id="rId2"/>
  <headerFooter alignWithMargins="0"/>
  <drawing r:id="rId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sheetPr codeName="Hoja129"/>
  <dimension ref="B1:P326"/>
  <sheetViews>
    <sheetView workbookViewId="0">
      <selection activeCell="B17" sqref="B17:C1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230035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SUM(O18:O25)+10.42</f>
        <v>83.86</v>
      </c>
      <c r="P17" s="60"/>
    </row>
    <row r="18" spans="2:16" ht="15" customHeight="1" x14ac:dyDescent="0.25">
      <c r="B18" s="375">
        <v>1</v>
      </c>
      <c r="C18" s="376"/>
      <c r="D18" s="351" t="s">
        <v>1461</v>
      </c>
      <c r="E18" s="352"/>
      <c r="F18" s="190" t="s">
        <v>2071</v>
      </c>
      <c r="G18" s="355">
        <v>4100092554</v>
      </c>
      <c r="H18" s="354"/>
      <c r="I18" s="353" t="s">
        <v>1462</v>
      </c>
      <c r="J18" s="354"/>
      <c r="K18" s="355" t="s">
        <v>25</v>
      </c>
      <c r="L18" s="352"/>
      <c r="M18" s="27" t="s">
        <v>387</v>
      </c>
      <c r="N18" s="24"/>
      <c r="O18" s="81">
        <v>9.5399999999999991</v>
      </c>
      <c r="P18" s="109">
        <v>12</v>
      </c>
    </row>
    <row r="19" spans="2:16" ht="15" customHeight="1" x14ac:dyDescent="0.25">
      <c r="B19" s="375">
        <v>2</v>
      </c>
      <c r="C19" s="376"/>
      <c r="D19" s="351" t="s">
        <v>1461</v>
      </c>
      <c r="E19" s="352"/>
      <c r="F19" s="190" t="s">
        <v>2071</v>
      </c>
      <c r="G19" s="355">
        <v>4100092554</v>
      </c>
      <c r="H19" s="354"/>
      <c r="I19" s="353" t="s">
        <v>1462</v>
      </c>
      <c r="J19" s="354"/>
      <c r="K19" s="355" t="s">
        <v>25</v>
      </c>
      <c r="L19" s="352"/>
      <c r="M19" s="27" t="s">
        <v>387</v>
      </c>
      <c r="N19" s="24"/>
      <c r="O19" s="81">
        <v>9.5399999999999991</v>
      </c>
      <c r="P19" s="109">
        <v>12</v>
      </c>
    </row>
    <row r="20" spans="2:16" ht="15" customHeight="1" x14ac:dyDescent="0.25">
      <c r="B20" s="375">
        <v>3</v>
      </c>
      <c r="C20" s="376"/>
      <c r="D20" s="351" t="s">
        <v>1461</v>
      </c>
      <c r="E20" s="352"/>
      <c r="F20" s="190" t="s">
        <v>2071</v>
      </c>
      <c r="G20" s="355">
        <v>4100092554</v>
      </c>
      <c r="H20" s="354"/>
      <c r="I20" s="353" t="s">
        <v>1462</v>
      </c>
      <c r="J20" s="354"/>
      <c r="K20" s="355" t="s">
        <v>25</v>
      </c>
      <c r="L20" s="352"/>
      <c r="M20" s="27" t="s">
        <v>387</v>
      </c>
      <c r="N20" s="24"/>
      <c r="O20" s="81">
        <v>9.5399999999999991</v>
      </c>
      <c r="P20" s="109">
        <v>12</v>
      </c>
    </row>
    <row r="21" spans="2:16" ht="15" customHeight="1" x14ac:dyDescent="0.25">
      <c r="B21" s="375">
        <v>4</v>
      </c>
      <c r="C21" s="376"/>
      <c r="D21" s="351" t="s">
        <v>1461</v>
      </c>
      <c r="E21" s="352"/>
      <c r="F21" s="190" t="s">
        <v>2071</v>
      </c>
      <c r="G21" s="355">
        <v>4100092554</v>
      </c>
      <c r="H21" s="354"/>
      <c r="I21" s="353" t="s">
        <v>1462</v>
      </c>
      <c r="J21" s="354"/>
      <c r="K21" s="355" t="s">
        <v>25</v>
      </c>
      <c r="L21" s="352"/>
      <c r="M21" s="27" t="s">
        <v>387</v>
      </c>
      <c r="N21" s="24"/>
      <c r="O21" s="81">
        <v>9.5399999999999991</v>
      </c>
      <c r="P21" s="109">
        <v>12</v>
      </c>
    </row>
    <row r="22" spans="2:16" ht="15" customHeight="1" x14ac:dyDescent="0.25">
      <c r="B22" s="375">
        <v>5</v>
      </c>
      <c r="C22" s="376"/>
      <c r="D22" s="351" t="s">
        <v>1461</v>
      </c>
      <c r="E22" s="352"/>
      <c r="F22" s="190" t="s">
        <v>2071</v>
      </c>
      <c r="G22" s="355">
        <v>4100092554</v>
      </c>
      <c r="H22" s="354"/>
      <c r="I22" s="353" t="s">
        <v>1462</v>
      </c>
      <c r="J22" s="354"/>
      <c r="K22" s="355" t="s">
        <v>25</v>
      </c>
      <c r="L22" s="352"/>
      <c r="M22" s="27" t="s">
        <v>387</v>
      </c>
      <c r="N22" s="24"/>
      <c r="O22" s="81">
        <v>9.5399999999999991</v>
      </c>
      <c r="P22" s="109">
        <v>12</v>
      </c>
    </row>
    <row r="23" spans="2:16" ht="15" customHeight="1" x14ac:dyDescent="0.25">
      <c r="B23" s="375">
        <v>6</v>
      </c>
      <c r="C23" s="376"/>
      <c r="D23" s="351" t="s">
        <v>747</v>
      </c>
      <c r="E23" s="352"/>
      <c r="F23" s="190" t="s">
        <v>2071</v>
      </c>
      <c r="G23" s="355">
        <v>4100092563</v>
      </c>
      <c r="H23" s="354"/>
      <c r="I23" s="353" t="s">
        <v>1672</v>
      </c>
      <c r="J23" s="354"/>
      <c r="K23" s="355" t="s">
        <v>25</v>
      </c>
      <c r="L23" s="352"/>
      <c r="M23" s="27" t="s">
        <v>387</v>
      </c>
      <c r="N23" s="24"/>
      <c r="O23" s="81">
        <v>10.02</v>
      </c>
      <c r="P23" s="109">
        <v>16</v>
      </c>
    </row>
    <row r="24" spans="2:16" ht="15" customHeight="1" x14ac:dyDescent="0.25">
      <c r="B24" s="375">
        <v>7</v>
      </c>
      <c r="C24" s="376"/>
      <c r="D24" s="351" t="s">
        <v>747</v>
      </c>
      <c r="E24" s="352"/>
      <c r="F24" s="190" t="s">
        <v>2071</v>
      </c>
      <c r="G24" s="355">
        <v>4100092563</v>
      </c>
      <c r="H24" s="354"/>
      <c r="I24" s="353" t="s">
        <v>1672</v>
      </c>
      <c r="J24" s="354"/>
      <c r="K24" s="355" t="s">
        <v>25</v>
      </c>
      <c r="L24" s="352"/>
      <c r="M24" s="27" t="s">
        <v>387</v>
      </c>
      <c r="N24" s="24"/>
      <c r="O24" s="81">
        <v>9.4</v>
      </c>
      <c r="P24" s="109">
        <v>15</v>
      </c>
    </row>
    <row r="25" spans="2:16" ht="15" customHeight="1" x14ac:dyDescent="0.25">
      <c r="B25" s="375">
        <v>8</v>
      </c>
      <c r="C25" s="376"/>
      <c r="D25" s="351" t="s">
        <v>747</v>
      </c>
      <c r="E25" s="352"/>
      <c r="F25" s="190" t="s">
        <v>2071</v>
      </c>
      <c r="G25" s="355">
        <v>4100092553</v>
      </c>
      <c r="H25" s="354"/>
      <c r="I25" s="353" t="s">
        <v>1457</v>
      </c>
      <c r="J25" s="354"/>
      <c r="K25" s="355" t="s">
        <v>25</v>
      </c>
      <c r="L25" s="352"/>
      <c r="M25" s="27" t="s">
        <v>415</v>
      </c>
      <c r="N25" s="24"/>
      <c r="O25" s="81">
        <v>6.32</v>
      </c>
      <c r="P25" s="109">
        <v>9</v>
      </c>
    </row>
    <row r="26" spans="2:16" ht="15" x14ac:dyDescent="0.25">
      <c r="B26" s="365"/>
      <c r="C26" s="366"/>
      <c r="D26" s="367"/>
      <c r="E26" s="368"/>
      <c r="F26" s="122"/>
      <c r="G26" s="369"/>
      <c r="H26" s="370"/>
      <c r="I26" s="391"/>
      <c r="J26" s="370"/>
      <c r="K26" s="369"/>
      <c r="L26" s="368"/>
      <c r="M26" s="7"/>
      <c r="N26" s="11"/>
      <c r="O26" s="84"/>
      <c r="P26" s="60"/>
    </row>
    <row r="27" spans="2:16" ht="15" x14ac:dyDescent="0.25">
      <c r="B27" s="20"/>
      <c r="C27" s="45"/>
      <c r="D27" s="168"/>
      <c r="E27" s="41"/>
      <c r="F27" s="41"/>
      <c r="G27" s="41"/>
      <c r="H27" s="41"/>
      <c r="I27" s="41"/>
      <c r="K27" s="20"/>
      <c r="L27" s="45"/>
      <c r="M27" s="1"/>
      <c r="N27" s="1"/>
      <c r="O27" s="169">
        <f>SUM(O18:O25)</f>
        <v>73.44</v>
      </c>
    </row>
    <row r="28" spans="2:16" ht="15.75" x14ac:dyDescent="0.25"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100</v>
      </c>
    </row>
    <row r="29" spans="2:16" ht="15" x14ac:dyDescent="0.25"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2:16" ht="15" customHeight="1" x14ac:dyDescent="0.25">
      <c r="B30" s="1"/>
      <c r="C30" s="1"/>
      <c r="D30" s="1" t="s">
        <v>49</v>
      </c>
      <c r="E30" s="23"/>
      <c r="F30" s="1" t="s">
        <v>2069</v>
      </c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 t="s">
        <v>2070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 t="s">
        <v>1633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 t="s">
        <v>1822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 t="s">
        <v>1466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54">
    <mergeCell ref="B28:M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K18:L18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</mergeCells>
  <hyperlinks>
    <hyperlink ref="N4" r:id="rId1" xr:uid="{00000000-0004-0000-B8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sheetPr codeName="Hoja130"/>
  <dimension ref="A1:P326"/>
  <sheetViews>
    <sheetView workbookViewId="0">
      <selection activeCell="O17" sqref="O1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2073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230034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373" t="s">
        <v>22</v>
      </c>
      <c r="C17" s="374"/>
      <c r="D17" s="20"/>
      <c r="E17" s="45"/>
      <c r="F17" s="45"/>
      <c r="G17" s="20"/>
      <c r="I17" s="3"/>
      <c r="K17" s="20"/>
      <c r="L17" s="45"/>
      <c r="M17" s="1"/>
      <c r="N17" s="1"/>
      <c r="O17" s="171">
        <f>SUM(O18:O24)+13.8</f>
        <v>73.400000000000006</v>
      </c>
      <c r="P17" s="60"/>
    </row>
    <row r="18" spans="1:16" ht="15" x14ac:dyDescent="0.25">
      <c r="A18" s="1"/>
      <c r="B18" s="375">
        <v>1</v>
      </c>
      <c r="C18" s="376"/>
      <c r="D18" s="367" t="s">
        <v>1461</v>
      </c>
      <c r="E18" s="368"/>
      <c r="F18" s="124" t="s">
        <v>2072</v>
      </c>
      <c r="G18" s="369">
        <v>4100092570</v>
      </c>
      <c r="H18" s="370"/>
      <c r="I18" s="391" t="s">
        <v>1462</v>
      </c>
      <c r="J18" s="370"/>
      <c r="K18" s="369" t="s">
        <v>1009</v>
      </c>
      <c r="L18" s="368"/>
      <c r="M18" s="7" t="s">
        <v>387</v>
      </c>
      <c r="N18" s="11"/>
      <c r="O18" s="81">
        <v>10.24</v>
      </c>
      <c r="P18" s="60">
        <v>13</v>
      </c>
    </row>
    <row r="19" spans="1:16" ht="15" x14ac:dyDescent="0.25">
      <c r="A19" s="1"/>
      <c r="B19" s="375">
        <v>2</v>
      </c>
      <c r="C19" s="376"/>
      <c r="D19" s="367" t="s">
        <v>1461</v>
      </c>
      <c r="E19" s="368"/>
      <c r="F19" s="124" t="s">
        <v>2072</v>
      </c>
      <c r="G19" s="369">
        <v>4100092570</v>
      </c>
      <c r="H19" s="370"/>
      <c r="I19" s="391" t="s">
        <v>1462</v>
      </c>
      <c r="J19" s="370"/>
      <c r="K19" s="369" t="s">
        <v>1009</v>
      </c>
      <c r="L19" s="368"/>
      <c r="M19" s="7" t="s">
        <v>387</v>
      </c>
      <c r="N19" s="11"/>
      <c r="O19" s="81">
        <v>10.24</v>
      </c>
      <c r="P19" s="60">
        <v>13</v>
      </c>
    </row>
    <row r="20" spans="1:16" ht="15" x14ac:dyDescent="0.25">
      <c r="A20" s="1"/>
      <c r="B20" s="375">
        <v>3</v>
      </c>
      <c r="C20" s="376"/>
      <c r="D20" s="367" t="s">
        <v>1461</v>
      </c>
      <c r="E20" s="368"/>
      <c r="F20" s="124" t="s">
        <v>2072</v>
      </c>
      <c r="G20" s="369">
        <v>4100092570</v>
      </c>
      <c r="H20" s="370"/>
      <c r="I20" s="391" t="s">
        <v>1462</v>
      </c>
      <c r="J20" s="370"/>
      <c r="K20" s="369" t="s">
        <v>1009</v>
      </c>
      <c r="L20" s="368"/>
      <c r="M20" s="7" t="s">
        <v>387</v>
      </c>
      <c r="N20" s="11"/>
      <c r="O20" s="81">
        <v>10.78</v>
      </c>
      <c r="P20" s="60">
        <v>14</v>
      </c>
    </row>
    <row r="21" spans="1:16" ht="15" x14ac:dyDescent="0.25">
      <c r="A21" s="1"/>
      <c r="B21" s="378">
        <v>4</v>
      </c>
      <c r="C21" s="379"/>
      <c r="D21" s="367" t="s">
        <v>747</v>
      </c>
      <c r="E21" s="368"/>
      <c r="F21" s="124" t="s">
        <v>2072</v>
      </c>
      <c r="G21" s="369">
        <v>4100092569</v>
      </c>
      <c r="H21" s="370"/>
      <c r="I21" s="391" t="s">
        <v>1457</v>
      </c>
      <c r="J21" s="370"/>
      <c r="K21" s="369" t="s">
        <v>1009</v>
      </c>
      <c r="L21" s="368"/>
      <c r="M21" s="7" t="s">
        <v>387</v>
      </c>
      <c r="N21" s="11"/>
      <c r="O21" s="82">
        <v>10.02</v>
      </c>
      <c r="P21" s="60">
        <v>16</v>
      </c>
    </row>
    <row r="22" spans="1:16" ht="15" x14ac:dyDescent="0.25">
      <c r="A22" s="1"/>
      <c r="B22" s="378">
        <v>5</v>
      </c>
      <c r="C22" s="379"/>
      <c r="D22" s="367" t="s">
        <v>747</v>
      </c>
      <c r="E22" s="368"/>
      <c r="F22" s="124" t="s">
        <v>2072</v>
      </c>
      <c r="G22" s="369">
        <v>4100092569</v>
      </c>
      <c r="H22" s="370"/>
      <c r="I22" s="391" t="s">
        <v>1457</v>
      </c>
      <c r="J22" s="370"/>
      <c r="K22" s="369" t="s">
        <v>1009</v>
      </c>
      <c r="L22" s="368"/>
      <c r="M22" s="7" t="s">
        <v>387</v>
      </c>
      <c r="N22" s="11"/>
      <c r="O22" s="82">
        <v>8.44</v>
      </c>
      <c r="P22" s="60">
        <v>9</v>
      </c>
    </row>
    <row r="23" spans="1:16" ht="15" x14ac:dyDescent="0.25">
      <c r="A23" s="1"/>
      <c r="B23" s="76"/>
      <c r="C23" s="69"/>
      <c r="D23" s="367" t="s">
        <v>747</v>
      </c>
      <c r="E23" s="368"/>
      <c r="F23" s="124" t="s">
        <v>2072</v>
      </c>
      <c r="G23" s="369">
        <v>4100092569</v>
      </c>
      <c r="H23" s="370"/>
      <c r="I23" s="391" t="s">
        <v>1457</v>
      </c>
      <c r="J23" s="370"/>
      <c r="K23" s="369" t="s">
        <v>1009</v>
      </c>
      <c r="L23" s="368"/>
      <c r="M23" s="7" t="s">
        <v>415</v>
      </c>
      <c r="N23" s="11"/>
      <c r="O23" s="84"/>
      <c r="P23" s="60">
        <v>4</v>
      </c>
    </row>
    <row r="24" spans="1:16" ht="15" x14ac:dyDescent="0.25">
      <c r="A24" s="1"/>
      <c r="B24" s="375">
        <v>6</v>
      </c>
      <c r="C24" s="376"/>
      <c r="D24" s="367" t="s">
        <v>747</v>
      </c>
      <c r="E24" s="368"/>
      <c r="F24" s="124" t="s">
        <v>2072</v>
      </c>
      <c r="G24" s="369">
        <v>4100092569</v>
      </c>
      <c r="H24" s="370"/>
      <c r="I24" s="391" t="s">
        <v>1457</v>
      </c>
      <c r="J24" s="370"/>
      <c r="K24" s="369" t="s">
        <v>1009</v>
      </c>
      <c r="L24" s="368"/>
      <c r="M24" s="7" t="s">
        <v>415</v>
      </c>
      <c r="N24" s="11"/>
      <c r="O24" s="81">
        <v>9.8800000000000008</v>
      </c>
      <c r="P24" s="60">
        <v>16</v>
      </c>
    </row>
    <row r="25" spans="1:16" ht="15" x14ac:dyDescent="0.25">
      <c r="A25" s="1"/>
      <c r="B25" s="76"/>
      <c r="C25" s="65"/>
      <c r="D25" s="50"/>
      <c r="E25" s="61"/>
      <c r="F25" s="61"/>
      <c r="G25" s="50"/>
      <c r="H25" s="62"/>
      <c r="I25" s="63"/>
      <c r="J25" s="62"/>
      <c r="K25" s="50"/>
      <c r="L25" s="61"/>
      <c r="M25" s="8"/>
      <c r="N25" s="8"/>
      <c r="O25" s="162"/>
      <c r="P25" s="60"/>
    </row>
    <row r="26" spans="1:16" ht="15" x14ac:dyDescent="0.25">
      <c r="A26" s="1"/>
      <c r="B26" s="76"/>
      <c r="C26" s="65"/>
      <c r="D26" s="392"/>
      <c r="E26" s="393"/>
      <c r="F26" s="393"/>
      <c r="G26" s="393"/>
      <c r="H26" s="393"/>
      <c r="I26" s="393"/>
      <c r="J26" s="62"/>
      <c r="K26" s="50"/>
      <c r="L26" s="61"/>
      <c r="M26" s="8"/>
      <c r="N26" s="8"/>
      <c r="O26" s="139">
        <f>SUM(O18:O24)</f>
        <v>59.6</v>
      </c>
      <c r="P26" s="60"/>
    </row>
    <row r="27" spans="1:16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79"/>
      <c r="O27" s="75"/>
      <c r="P27" s="73">
        <f>SUM(P18:P25)</f>
        <v>85</v>
      </c>
    </row>
    <row r="28" spans="1:16" ht="15" x14ac:dyDescent="0.25">
      <c r="A28" s="1"/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1:16" ht="3.75" customHeight="1" x14ac:dyDescent="0.25">
      <c r="A29" s="1"/>
      <c r="B29" s="1"/>
      <c r="C29" s="1"/>
      <c r="D29" s="17"/>
      <c r="E29" s="20"/>
      <c r="F29" s="20"/>
      <c r="G29" s="20"/>
      <c r="H29" s="3"/>
      <c r="I29" s="3"/>
      <c r="J29" s="1"/>
      <c r="K29" s="1"/>
      <c r="L29" s="1"/>
      <c r="M29" s="1"/>
      <c r="N29" s="1"/>
      <c r="O29" s="1"/>
    </row>
    <row r="30" spans="1:16" ht="15" customHeight="1" x14ac:dyDescent="0.25">
      <c r="A30" s="1"/>
      <c r="B30" s="1"/>
      <c r="C30" s="1"/>
      <c r="D30" s="1" t="s">
        <v>49</v>
      </c>
      <c r="E30" s="23"/>
      <c r="F30" s="1" t="s">
        <v>2068</v>
      </c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2078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1082</v>
      </c>
      <c r="E32" s="3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 t="s">
        <v>1465</v>
      </c>
      <c r="E33" s="23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 t="s">
        <v>1466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46">
    <mergeCell ref="F6:K6"/>
    <mergeCell ref="F10:L10"/>
    <mergeCell ref="F12:G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D26:I26"/>
    <mergeCell ref="B27:M27"/>
    <mergeCell ref="B21:C21"/>
    <mergeCell ref="D21:E21"/>
    <mergeCell ref="G21:H21"/>
    <mergeCell ref="I21:J21"/>
    <mergeCell ref="K21:L21"/>
    <mergeCell ref="B22:C22"/>
    <mergeCell ref="D22:E22"/>
    <mergeCell ref="G22:H22"/>
    <mergeCell ref="K24:L24"/>
    <mergeCell ref="I22:J22"/>
    <mergeCell ref="K22:L22"/>
    <mergeCell ref="D23:E23"/>
    <mergeCell ref="G23:H23"/>
    <mergeCell ref="I23:J23"/>
    <mergeCell ref="K23:L23"/>
    <mergeCell ref="B17:C17"/>
    <mergeCell ref="B24:C24"/>
    <mergeCell ref="D24:E24"/>
    <mergeCell ref="G24:H24"/>
    <mergeCell ref="I24:J24"/>
    <mergeCell ref="B20:C20"/>
    <mergeCell ref="D20:E20"/>
    <mergeCell ref="G20:H20"/>
    <mergeCell ref="I20:J20"/>
    <mergeCell ref="K20:L20"/>
    <mergeCell ref="B18:C18"/>
    <mergeCell ref="D18:E18"/>
    <mergeCell ref="G18:H18"/>
    <mergeCell ref="I18:J18"/>
    <mergeCell ref="K18:L18"/>
  </mergeCells>
  <hyperlinks>
    <hyperlink ref="N4" r:id="rId1" xr:uid="{00000000-0004-0000-B9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sheetPr codeName="Hoja131"/>
  <dimension ref="A1:P323"/>
  <sheetViews>
    <sheetView workbookViewId="0">
      <selection activeCell="G30" sqref="G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2057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230021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5">
        <v>1</v>
      </c>
      <c r="C18" s="376"/>
      <c r="D18" s="367" t="s">
        <v>2028</v>
      </c>
      <c r="E18" s="368"/>
      <c r="F18" s="124" t="s">
        <v>2059</v>
      </c>
      <c r="G18" s="369">
        <v>4100089424</v>
      </c>
      <c r="H18" s="370"/>
      <c r="I18" s="391" t="s">
        <v>1904</v>
      </c>
      <c r="J18" s="370"/>
      <c r="K18" s="369" t="s">
        <v>1009</v>
      </c>
      <c r="L18" s="368"/>
      <c r="M18" s="7" t="s">
        <v>2051</v>
      </c>
      <c r="N18" s="11"/>
      <c r="O18" s="81">
        <v>8.4600000000000009</v>
      </c>
      <c r="P18" s="60">
        <v>15</v>
      </c>
    </row>
    <row r="19" spans="1:16" ht="15" x14ac:dyDescent="0.25">
      <c r="A19" s="1"/>
      <c r="B19" s="375">
        <v>2</v>
      </c>
      <c r="C19" s="376"/>
      <c r="D19" s="367" t="s">
        <v>2028</v>
      </c>
      <c r="E19" s="368"/>
      <c r="F19" s="124" t="s">
        <v>2059</v>
      </c>
      <c r="G19" s="369">
        <v>4100089399</v>
      </c>
      <c r="H19" s="370"/>
      <c r="I19" s="391" t="s">
        <v>1904</v>
      </c>
      <c r="J19" s="370"/>
      <c r="K19" s="369" t="s">
        <v>1009</v>
      </c>
      <c r="L19" s="368"/>
      <c r="M19" s="7" t="s">
        <v>2048</v>
      </c>
      <c r="N19" s="11"/>
      <c r="O19" s="81">
        <v>8.4600000000000009</v>
      </c>
      <c r="P19" s="60">
        <v>15</v>
      </c>
    </row>
    <row r="20" spans="1:16" ht="15" x14ac:dyDescent="0.25">
      <c r="A20" s="1"/>
      <c r="B20" s="375">
        <v>3</v>
      </c>
      <c r="C20" s="376"/>
      <c r="D20" s="367" t="s">
        <v>1724</v>
      </c>
      <c r="E20" s="368"/>
      <c r="F20" s="124" t="s">
        <v>2059</v>
      </c>
      <c r="G20" s="369">
        <v>4100089384</v>
      </c>
      <c r="H20" s="370"/>
      <c r="I20" s="391" t="s">
        <v>1725</v>
      </c>
      <c r="J20" s="370"/>
      <c r="K20" s="369" t="s">
        <v>1009</v>
      </c>
      <c r="L20" s="368"/>
      <c r="M20" s="7" t="s">
        <v>2060</v>
      </c>
      <c r="N20" s="11"/>
      <c r="O20" s="81">
        <v>10.08</v>
      </c>
      <c r="P20" s="60">
        <v>12</v>
      </c>
    </row>
    <row r="21" spans="1:16" ht="15" x14ac:dyDescent="0.25">
      <c r="A21" s="1"/>
      <c r="B21" s="375">
        <v>4</v>
      </c>
      <c r="C21" s="376"/>
      <c r="D21" s="367" t="s">
        <v>1724</v>
      </c>
      <c r="E21" s="368"/>
      <c r="F21" s="124" t="s">
        <v>2059</v>
      </c>
      <c r="G21" s="369">
        <v>4100089384</v>
      </c>
      <c r="H21" s="370"/>
      <c r="I21" s="391" t="s">
        <v>1725</v>
      </c>
      <c r="J21" s="370"/>
      <c r="K21" s="369" t="s">
        <v>1009</v>
      </c>
      <c r="L21" s="368"/>
      <c r="M21" s="7" t="s">
        <v>2060</v>
      </c>
      <c r="N21" s="11"/>
      <c r="O21" s="81">
        <v>3.92</v>
      </c>
      <c r="P21" s="60">
        <v>4</v>
      </c>
    </row>
    <row r="22" spans="1:16" ht="15" x14ac:dyDescent="0.25">
      <c r="A22" s="1"/>
      <c r="B22" s="76"/>
      <c r="C22" s="65"/>
      <c r="D22" s="50"/>
      <c r="E22" s="61"/>
      <c r="F22" s="61"/>
      <c r="G22" s="50"/>
      <c r="H22" s="62"/>
      <c r="I22" s="63"/>
      <c r="J22" s="62"/>
      <c r="K22" s="50"/>
      <c r="L22" s="61"/>
      <c r="M22" s="8"/>
      <c r="N22" s="8"/>
      <c r="O22" s="162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SUM(O18:O21)</f>
        <v>30.92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46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" t="s">
        <v>2064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2062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2061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31">
    <mergeCell ref="F6:K6"/>
    <mergeCell ref="F10:L10"/>
    <mergeCell ref="F12:G12"/>
    <mergeCell ref="K19:L19"/>
    <mergeCell ref="B18:C18"/>
    <mergeCell ref="D18:E18"/>
    <mergeCell ref="B19:C19"/>
    <mergeCell ref="B16:C16"/>
    <mergeCell ref="D16:E16"/>
    <mergeCell ref="D19:E19"/>
    <mergeCell ref="N14:O14"/>
    <mergeCell ref="I21:J21"/>
    <mergeCell ref="K21:L21"/>
    <mergeCell ref="G18:H18"/>
    <mergeCell ref="I18:J18"/>
    <mergeCell ref="G19:H19"/>
    <mergeCell ref="I19:J19"/>
    <mergeCell ref="G21:H21"/>
    <mergeCell ref="K18:L18"/>
    <mergeCell ref="I16:J16"/>
    <mergeCell ref="G16:H16"/>
    <mergeCell ref="K16:L16"/>
    <mergeCell ref="D23:I23"/>
    <mergeCell ref="B24:M24"/>
    <mergeCell ref="D20:E20"/>
    <mergeCell ref="G20:H20"/>
    <mergeCell ref="I20:J20"/>
    <mergeCell ref="K20:L20"/>
    <mergeCell ref="D21:E21"/>
    <mergeCell ref="B20:C20"/>
    <mergeCell ref="B21:C21"/>
  </mergeCells>
  <hyperlinks>
    <hyperlink ref="N4" r:id="rId1" xr:uid="{00000000-0004-0000-BA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sheetPr codeName="Hoja132"/>
  <dimension ref="A1:P318"/>
  <sheetViews>
    <sheetView workbookViewId="0">
      <selection activeCell="D29" sqref="D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4.71093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2057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230020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52"/>
      <c r="C17" s="15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83"/>
      <c r="P17" s="60"/>
    </row>
    <row r="18" spans="1:16" ht="15" x14ac:dyDescent="0.25">
      <c r="A18" s="1"/>
      <c r="B18" s="365">
        <v>1</v>
      </c>
      <c r="C18" s="366"/>
      <c r="D18" s="367" t="s">
        <v>2028</v>
      </c>
      <c r="E18" s="368"/>
      <c r="F18" s="124" t="s">
        <v>2058</v>
      </c>
      <c r="G18" s="369">
        <v>4100089422</v>
      </c>
      <c r="H18" s="370"/>
      <c r="I18" s="391" t="s">
        <v>1904</v>
      </c>
      <c r="J18" s="370"/>
      <c r="K18" s="369" t="s">
        <v>76</v>
      </c>
      <c r="L18" s="368"/>
      <c r="M18" s="7" t="s">
        <v>2051</v>
      </c>
      <c r="N18" s="11"/>
      <c r="O18" s="81">
        <v>8.92</v>
      </c>
      <c r="P18" s="60">
        <v>16</v>
      </c>
    </row>
    <row r="19" spans="1:16" ht="15" x14ac:dyDescent="0.25">
      <c r="A19" s="1"/>
      <c r="B19" s="375">
        <v>2</v>
      </c>
      <c r="C19" s="376"/>
      <c r="D19" s="367" t="s">
        <v>2028</v>
      </c>
      <c r="E19" s="368"/>
      <c r="F19" s="124" t="s">
        <v>2058</v>
      </c>
      <c r="G19" s="369">
        <v>4100089422</v>
      </c>
      <c r="H19" s="370"/>
      <c r="I19" s="391" t="s">
        <v>1904</v>
      </c>
      <c r="J19" s="370"/>
      <c r="K19" s="369" t="s">
        <v>76</v>
      </c>
      <c r="L19" s="368"/>
      <c r="M19" s="7" t="s">
        <v>2051</v>
      </c>
      <c r="N19" s="11"/>
      <c r="O19" s="81">
        <v>8.92</v>
      </c>
      <c r="P19" s="60">
        <v>16</v>
      </c>
    </row>
    <row r="20" spans="1:16" ht="15" x14ac:dyDescent="0.25">
      <c r="A20" s="1"/>
      <c r="B20" s="375">
        <v>3</v>
      </c>
      <c r="C20" s="376"/>
      <c r="D20" s="367" t="s">
        <v>2028</v>
      </c>
      <c r="E20" s="368"/>
      <c r="F20" s="124" t="s">
        <v>2058</v>
      </c>
      <c r="G20" s="369">
        <v>4100089422</v>
      </c>
      <c r="H20" s="370"/>
      <c r="I20" s="391" t="s">
        <v>1904</v>
      </c>
      <c r="J20" s="370"/>
      <c r="K20" s="369" t="s">
        <v>76</v>
      </c>
      <c r="L20" s="368"/>
      <c r="M20" s="7" t="s">
        <v>2051</v>
      </c>
      <c r="N20" s="11"/>
      <c r="O20" s="81">
        <v>4.75</v>
      </c>
      <c r="P20" s="60">
        <v>8</v>
      </c>
    </row>
    <row r="21" spans="1:16" ht="15" x14ac:dyDescent="0.25">
      <c r="A21" s="1"/>
      <c r="B21" s="375"/>
      <c r="C21" s="376"/>
      <c r="D21" s="367"/>
      <c r="E21" s="368"/>
      <c r="F21" s="122"/>
      <c r="G21" s="369"/>
      <c r="H21" s="370"/>
      <c r="I21" s="391"/>
      <c r="J21" s="370"/>
      <c r="K21" s="369"/>
      <c r="L21" s="368"/>
      <c r="M21" s="7"/>
      <c r="N21" s="11"/>
      <c r="O21" s="81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SUM(O18:O21)</f>
        <v>22.59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40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23" t="s">
        <v>2065</v>
      </c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1213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2066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302" ht="8.25" customHeight="1" x14ac:dyDescent="0.2"/>
    <row r="304" ht="8.25" customHeight="1" x14ac:dyDescent="0.2"/>
    <row r="306" ht="9" customHeight="1" x14ac:dyDescent="0.2"/>
    <row r="308" ht="7.5" customHeight="1" x14ac:dyDescent="0.2"/>
    <row r="310" ht="6.75" customHeight="1" x14ac:dyDescent="0.2"/>
    <row r="312" ht="7.5" customHeight="1" x14ac:dyDescent="0.2"/>
    <row r="314" ht="9" customHeight="1" x14ac:dyDescent="0.2"/>
    <row r="316" ht="7.5" customHeight="1" x14ac:dyDescent="0.2"/>
    <row r="318" ht="8.25" customHeight="1" x14ac:dyDescent="0.2"/>
  </sheetData>
  <mergeCells count="32">
    <mergeCell ref="B16:C16"/>
    <mergeCell ref="D16:E16"/>
    <mergeCell ref="G16:H16"/>
    <mergeCell ref="I16:J16"/>
    <mergeCell ref="K16:L16"/>
    <mergeCell ref="K18:L18"/>
    <mergeCell ref="B23:M23"/>
    <mergeCell ref="B21:C21"/>
    <mergeCell ref="D21:E21"/>
    <mergeCell ref="G21:H21"/>
    <mergeCell ref="I21:J21"/>
    <mergeCell ref="D22:I22"/>
    <mergeCell ref="K21:L21"/>
    <mergeCell ref="K20:L20"/>
    <mergeCell ref="B19:C19"/>
    <mergeCell ref="G19:H19"/>
    <mergeCell ref="I19:J19"/>
    <mergeCell ref="K19:L19"/>
    <mergeCell ref="I20:J20"/>
    <mergeCell ref="B18:C18"/>
    <mergeCell ref="D18:E18"/>
    <mergeCell ref="F6:K6"/>
    <mergeCell ref="F8:J8"/>
    <mergeCell ref="F10:N10"/>
    <mergeCell ref="F12:G12"/>
    <mergeCell ref="N14:O14"/>
    <mergeCell ref="G18:H18"/>
    <mergeCell ref="I18:J18"/>
    <mergeCell ref="B20:C20"/>
    <mergeCell ref="D20:E20"/>
    <mergeCell ref="G20:H20"/>
    <mergeCell ref="D19:E19"/>
  </mergeCells>
  <pageMargins left="7.874015748031496E-2" right="7.874015748031496E-2" top="0.39370078740157483" bottom="0.39370078740157483" header="0" footer="0"/>
  <pageSetup paperSize="9" scale="67" orientation="portrait" r:id="rId1"/>
  <headerFooter alignWithMargins="0"/>
  <drawing r:id="rId2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sheetPr codeName="Hoja133"/>
  <dimension ref="B1:P326"/>
  <sheetViews>
    <sheetView workbookViewId="0">
      <selection activeCell="O28" sqref="O28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2057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230019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418"/>
      <c r="C17" s="409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1903</v>
      </c>
      <c r="E18" s="352"/>
      <c r="F18" s="190" t="s">
        <v>2063</v>
      </c>
      <c r="G18" s="355">
        <v>4100089403</v>
      </c>
      <c r="H18" s="354"/>
      <c r="I18" s="353" t="s">
        <v>1904</v>
      </c>
      <c r="J18" s="354"/>
      <c r="K18" s="355" t="s">
        <v>1778</v>
      </c>
      <c r="L18" s="352"/>
      <c r="M18" s="27" t="s">
        <v>2048</v>
      </c>
      <c r="N18" s="24"/>
      <c r="O18" s="82">
        <v>9.1199999999999992</v>
      </c>
      <c r="P18" s="109">
        <v>12</v>
      </c>
    </row>
    <row r="19" spans="2:16" ht="15" customHeight="1" x14ac:dyDescent="0.25">
      <c r="B19" s="416"/>
      <c r="C19" s="417"/>
      <c r="D19" s="351" t="s">
        <v>1903</v>
      </c>
      <c r="E19" s="352"/>
      <c r="F19" s="190" t="s">
        <v>2063</v>
      </c>
      <c r="G19" s="355">
        <v>4100089402</v>
      </c>
      <c r="H19" s="354"/>
      <c r="I19" s="353" t="s">
        <v>1904</v>
      </c>
      <c r="J19" s="354"/>
      <c r="K19" s="355" t="s">
        <v>53</v>
      </c>
      <c r="L19" s="352"/>
      <c r="M19" s="27" t="s">
        <v>2048</v>
      </c>
      <c r="N19" s="24"/>
      <c r="O19" s="83"/>
      <c r="P19" s="109">
        <v>2</v>
      </c>
    </row>
    <row r="20" spans="2:16" ht="15" customHeight="1" x14ac:dyDescent="0.25">
      <c r="B20" s="365"/>
      <c r="C20" s="366"/>
      <c r="D20" s="351" t="s">
        <v>1903</v>
      </c>
      <c r="E20" s="352"/>
      <c r="F20" s="190" t="s">
        <v>2063</v>
      </c>
      <c r="G20" s="355">
        <v>4100089401</v>
      </c>
      <c r="H20" s="354"/>
      <c r="I20" s="353" t="s">
        <v>1904</v>
      </c>
      <c r="J20" s="354"/>
      <c r="K20" s="355" t="s">
        <v>25</v>
      </c>
      <c r="L20" s="352"/>
      <c r="M20" s="27" t="s">
        <v>2048</v>
      </c>
      <c r="N20" s="24"/>
      <c r="O20" s="84"/>
      <c r="P20" s="109">
        <v>2</v>
      </c>
    </row>
    <row r="21" spans="2:16" ht="15" customHeight="1" x14ac:dyDescent="0.25">
      <c r="B21" s="416">
        <v>2</v>
      </c>
      <c r="C21" s="417"/>
      <c r="D21" s="351" t="s">
        <v>1903</v>
      </c>
      <c r="E21" s="352"/>
      <c r="F21" s="190" t="s">
        <v>2063</v>
      </c>
      <c r="G21" s="355">
        <v>4100089402</v>
      </c>
      <c r="H21" s="354"/>
      <c r="I21" s="353" t="s">
        <v>1904</v>
      </c>
      <c r="J21" s="354"/>
      <c r="K21" s="355" t="s">
        <v>53</v>
      </c>
      <c r="L21" s="352"/>
      <c r="M21" s="27" t="s">
        <v>2048</v>
      </c>
      <c r="N21" s="24"/>
      <c r="O21" s="83">
        <v>8.74</v>
      </c>
      <c r="P21" s="109">
        <v>15</v>
      </c>
    </row>
    <row r="22" spans="2:16" ht="15" customHeight="1" x14ac:dyDescent="0.25">
      <c r="B22" s="375">
        <v>3</v>
      </c>
      <c r="C22" s="376"/>
      <c r="D22" s="351" t="s">
        <v>1724</v>
      </c>
      <c r="E22" s="352"/>
      <c r="F22" s="190" t="s">
        <v>2063</v>
      </c>
      <c r="G22" s="355">
        <v>4100089386</v>
      </c>
      <c r="H22" s="354"/>
      <c r="I22" s="353" t="s">
        <v>1725</v>
      </c>
      <c r="J22" s="354"/>
      <c r="K22" s="355" t="s">
        <v>53</v>
      </c>
      <c r="L22" s="352"/>
      <c r="M22" s="27" t="s">
        <v>2049</v>
      </c>
      <c r="N22" s="24"/>
      <c r="O22" s="81">
        <v>10.16</v>
      </c>
      <c r="P22" s="109">
        <v>12</v>
      </c>
    </row>
    <row r="23" spans="2:16" ht="15" customHeight="1" x14ac:dyDescent="0.25">
      <c r="B23" s="375">
        <v>4</v>
      </c>
      <c r="C23" s="376"/>
      <c r="D23" s="351" t="s">
        <v>1724</v>
      </c>
      <c r="E23" s="352"/>
      <c r="F23" s="190" t="s">
        <v>2063</v>
      </c>
      <c r="G23" s="355">
        <v>4100089386</v>
      </c>
      <c r="H23" s="354"/>
      <c r="I23" s="353" t="s">
        <v>1725</v>
      </c>
      <c r="J23" s="354"/>
      <c r="K23" s="355" t="s">
        <v>53</v>
      </c>
      <c r="L23" s="352"/>
      <c r="M23" s="27" t="s">
        <v>2049</v>
      </c>
      <c r="N23" s="24"/>
      <c r="O23" s="81">
        <v>10.16</v>
      </c>
      <c r="P23" s="109">
        <v>12</v>
      </c>
    </row>
    <row r="24" spans="2:16" ht="15" customHeight="1" x14ac:dyDescent="0.25">
      <c r="B24" s="375">
        <v>5</v>
      </c>
      <c r="C24" s="376"/>
      <c r="D24" s="351" t="s">
        <v>1724</v>
      </c>
      <c r="E24" s="352"/>
      <c r="F24" s="190" t="s">
        <v>2063</v>
      </c>
      <c r="G24" s="355">
        <v>4100089386</v>
      </c>
      <c r="H24" s="354"/>
      <c r="I24" s="353" t="s">
        <v>1725</v>
      </c>
      <c r="J24" s="354"/>
      <c r="K24" s="355" t="s">
        <v>53</v>
      </c>
      <c r="L24" s="352"/>
      <c r="M24" s="27" t="s">
        <v>2049</v>
      </c>
      <c r="N24" s="24"/>
      <c r="O24" s="81">
        <v>10.88</v>
      </c>
      <c r="P24" s="109">
        <v>13</v>
      </c>
    </row>
    <row r="25" spans="2:16" ht="15" customHeight="1" x14ac:dyDescent="0.25">
      <c r="B25" s="76"/>
      <c r="C25" s="69"/>
      <c r="D25" s="430"/>
      <c r="E25" s="431"/>
      <c r="F25" s="190"/>
      <c r="G25" s="355"/>
      <c r="H25" s="354"/>
      <c r="I25" s="353"/>
      <c r="J25" s="354"/>
      <c r="K25" s="355"/>
      <c r="L25" s="352"/>
      <c r="M25" s="27"/>
      <c r="N25" s="24"/>
      <c r="O25" s="84"/>
      <c r="P25" s="109"/>
    </row>
    <row r="26" spans="2:16" ht="15" x14ac:dyDescent="0.25">
      <c r="B26" s="365"/>
      <c r="C26" s="366"/>
      <c r="D26" s="367"/>
      <c r="E26" s="368"/>
      <c r="F26" s="122"/>
      <c r="G26" s="369"/>
      <c r="H26" s="370"/>
      <c r="I26" s="391"/>
      <c r="J26" s="370"/>
      <c r="K26" s="369"/>
      <c r="L26" s="368"/>
      <c r="M26" s="7"/>
      <c r="N26" s="11"/>
      <c r="O26" s="84"/>
      <c r="P26" s="60"/>
    </row>
    <row r="27" spans="2:16" ht="15" x14ac:dyDescent="0.25">
      <c r="B27" s="20"/>
      <c r="C27" s="45"/>
      <c r="D27" s="168"/>
      <c r="E27" s="41"/>
      <c r="F27" s="41"/>
      <c r="G27" s="41"/>
      <c r="H27" s="41"/>
      <c r="I27" s="41"/>
      <c r="K27" s="20"/>
      <c r="L27" s="45"/>
      <c r="M27" s="1"/>
      <c r="N27" s="1"/>
      <c r="O27" s="169">
        <f>SUM(O18:O25)</f>
        <v>49.06</v>
      </c>
    </row>
    <row r="28" spans="2:16" ht="15.75" x14ac:dyDescent="0.25"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357"/>
      <c r="N28" s="79"/>
      <c r="O28" s="75"/>
      <c r="P28" s="73">
        <f>SUM(P18:P26)</f>
        <v>68</v>
      </c>
    </row>
    <row r="29" spans="2:16" ht="15" x14ac:dyDescent="0.25">
      <c r="B29" s="20"/>
      <c r="C29" s="45"/>
      <c r="D29" s="20"/>
      <c r="E29" s="45"/>
      <c r="F29" s="45"/>
      <c r="G29" s="20"/>
      <c r="I29" s="3"/>
      <c r="K29" s="20"/>
      <c r="L29" s="45"/>
      <c r="M29" s="1"/>
      <c r="N29" s="1"/>
      <c r="O29" s="86"/>
    </row>
    <row r="30" spans="2:16" ht="15" customHeight="1" x14ac:dyDescent="0.25">
      <c r="B30" s="1"/>
      <c r="C30" s="1"/>
      <c r="D30" s="1" t="s">
        <v>49</v>
      </c>
      <c r="E30" s="1" t="s">
        <v>2067</v>
      </c>
      <c r="I30" s="1"/>
      <c r="J30" s="1"/>
      <c r="K30" s="1"/>
      <c r="L30" s="1"/>
      <c r="M30" s="1"/>
      <c r="N30" s="1"/>
      <c r="O30" s="1"/>
    </row>
    <row r="31" spans="2:16" ht="15" x14ac:dyDescent="0.25">
      <c r="B31" s="1"/>
      <c r="C31" s="1"/>
      <c r="D31" s="1" t="s">
        <v>1049</v>
      </c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2:16" ht="15" x14ac:dyDescent="0.25">
      <c r="B32" s="1"/>
      <c r="C32" s="1"/>
      <c r="D32" s="1" t="s">
        <v>1810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2:15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2:15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2:15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2:15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2:15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2:15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5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5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5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5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5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5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5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5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5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5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53">
    <mergeCell ref="B28:M28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K18:L18"/>
    <mergeCell ref="B19:C19"/>
    <mergeCell ref="D19:E19"/>
    <mergeCell ref="G19:H19"/>
    <mergeCell ref="I19:J19"/>
    <mergeCell ref="K19:L19"/>
    <mergeCell ref="B17:C17"/>
    <mergeCell ref="B18:C18"/>
    <mergeCell ref="D18:E18"/>
    <mergeCell ref="G18:H18"/>
    <mergeCell ref="I18:J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BC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sheetPr codeName="Hoja134"/>
  <dimension ref="B1:P339"/>
  <sheetViews>
    <sheetView topLeftCell="A7" workbookViewId="0">
      <selection activeCell="K43" sqref="K4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2045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230016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/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1903</v>
      </c>
      <c r="E18" s="352"/>
      <c r="F18" s="190" t="s">
        <v>2046</v>
      </c>
      <c r="G18" s="355">
        <v>4100089402</v>
      </c>
      <c r="H18" s="354"/>
      <c r="I18" s="353" t="s">
        <v>1904</v>
      </c>
      <c r="J18" s="354"/>
      <c r="K18" s="355" t="s">
        <v>53</v>
      </c>
      <c r="L18" s="352"/>
      <c r="M18" s="27" t="s">
        <v>387</v>
      </c>
      <c r="N18" s="24"/>
      <c r="O18" s="82">
        <v>7.88</v>
      </c>
      <c r="P18" s="109">
        <v>13</v>
      </c>
    </row>
    <row r="19" spans="2:16" ht="15" customHeight="1" x14ac:dyDescent="0.25">
      <c r="B19" s="378">
        <v>2</v>
      </c>
      <c r="C19" s="379"/>
      <c r="D19" s="351" t="s">
        <v>1903</v>
      </c>
      <c r="E19" s="352"/>
      <c r="F19" s="190" t="s">
        <v>2046</v>
      </c>
      <c r="G19" s="355">
        <v>4100089402</v>
      </c>
      <c r="H19" s="354"/>
      <c r="I19" s="353" t="s">
        <v>1904</v>
      </c>
      <c r="J19" s="354"/>
      <c r="K19" s="355" t="s">
        <v>53</v>
      </c>
      <c r="L19" s="352"/>
      <c r="M19" s="27" t="s">
        <v>387</v>
      </c>
      <c r="N19" s="24"/>
      <c r="O19" s="82">
        <v>7.88</v>
      </c>
      <c r="P19" s="109">
        <v>13</v>
      </c>
    </row>
    <row r="20" spans="2:16" ht="15" customHeight="1" x14ac:dyDescent="0.25">
      <c r="B20" s="378">
        <v>3</v>
      </c>
      <c r="C20" s="379"/>
      <c r="D20" s="351" t="s">
        <v>1903</v>
      </c>
      <c r="E20" s="352"/>
      <c r="F20" s="190" t="s">
        <v>2046</v>
      </c>
      <c r="G20" s="355">
        <v>4100089402</v>
      </c>
      <c r="H20" s="354"/>
      <c r="I20" s="353" t="s">
        <v>1904</v>
      </c>
      <c r="J20" s="354"/>
      <c r="K20" s="355" t="s">
        <v>53</v>
      </c>
      <c r="L20" s="352"/>
      <c r="M20" s="27" t="s">
        <v>387</v>
      </c>
      <c r="N20" s="24"/>
      <c r="O20" s="82">
        <v>7.88</v>
      </c>
      <c r="P20" s="109">
        <v>13</v>
      </c>
    </row>
    <row r="21" spans="2:16" ht="15" customHeight="1" x14ac:dyDescent="0.25">
      <c r="B21" s="378">
        <v>4</v>
      </c>
      <c r="C21" s="379"/>
      <c r="D21" s="351" t="s">
        <v>1903</v>
      </c>
      <c r="E21" s="352"/>
      <c r="F21" s="190" t="s">
        <v>2046</v>
      </c>
      <c r="G21" s="355">
        <v>4100089402</v>
      </c>
      <c r="H21" s="354"/>
      <c r="I21" s="353" t="s">
        <v>1904</v>
      </c>
      <c r="J21" s="354"/>
      <c r="K21" s="355" t="s">
        <v>53</v>
      </c>
      <c r="L21" s="352"/>
      <c r="M21" s="27" t="s">
        <v>387</v>
      </c>
      <c r="N21" s="24"/>
      <c r="O21" s="82">
        <v>8.32</v>
      </c>
      <c r="P21" s="109">
        <v>14</v>
      </c>
    </row>
    <row r="22" spans="2:16" ht="15" customHeight="1" x14ac:dyDescent="0.25">
      <c r="B22" s="375">
        <v>5</v>
      </c>
      <c r="C22" s="376"/>
      <c r="D22" s="351" t="s">
        <v>747</v>
      </c>
      <c r="E22" s="352"/>
      <c r="F22" s="190" t="s">
        <v>2047</v>
      </c>
      <c r="G22" s="355">
        <v>4100089377</v>
      </c>
      <c r="H22" s="354"/>
      <c r="I22" s="353" t="s">
        <v>1457</v>
      </c>
      <c r="J22" s="354"/>
      <c r="K22" s="355" t="s">
        <v>53</v>
      </c>
      <c r="L22" s="352"/>
      <c r="M22" s="27" t="s">
        <v>2048</v>
      </c>
      <c r="N22" s="24"/>
      <c r="O22" s="81">
        <v>10.18</v>
      </c>
      <c r="P22" s="109">
        <v>16</v>
      </c>
    </row>
    <row r="23" spans="2:16" ht="15" customHeight="1" x14ac:dyDescent="0.25">
      <c r="B23" s="375">
        <v>6</v>
      </c>
      <c r="C23" s="376"/>
      <c r="D23" s="351" t="s">
        <v>747</v>
      </c>
      <c r="E23" s="352"/>
      <c r="F23" s="190" t="s">
        <v>2047</v>
      </c>
      <c r="G23" s="355">
        <v>4100089377</v>
      </c>
      <c r="H23" s="354"/>
      <c r="I23" s="353" t="s">
        <v>1457</v>
      </c>
      <c r="J23" s="354"/>
      <c r="K23" s="355" t="s">
        <v>53</v>
      </c>
      <c r="L23" s="352"/>
      <c r="M23" s="27" t="s">
        <v>2048</v>
      </c>
      <c r="N23" s="24"/>
      <c r="O23" s="81">
        <v>10.72</v>
      </c>
      <c r="P23" s="109">
        <v>17</v>
      </c>
    </row>
    <row r="24" spans="2:16" ht="15" customHeight="1" x14ac:dyDescent="0.25">
      <c r="B24" s="375">
        <v>7</v>
      </c>
      <c r="C24" s="376"/>
      <c r="D24" s="351" t="s">
        <v>747</v>
      </c>
      <c r="E24" s="352"/>
      <c r="F24" s="190" t="s">
        <v>2047</v>
      </c>
      <c r="G24" s="355">
        <v>4100089377</v>
      </c>
      <c r="H24" s="354"/>
      <c r="I24" s="353" t="s">
        <v>1457</v>
      </c>
      <c r="J24" s="354"/>
      <c r="K24" s="355" t="s">
        <v>53</v>
      </c>
      <c r="L24" s="352"/>
      <c r="M24" s="27" t="s">
        <v>2048</v>
      </c>
      <c r="N24" s="24"/>
      <c r="O24" s="81">
        <v>10.72</v>
      </c>
      <c r="P24" s="109">
        <v>17</v>
      </c>
    </row>
    <row r="25" spans="2:16" ht="15" customHeight="1" x14ac:dyDescent="0.25">
      <c r="B25" s="375">
        <v>8</v>
      </c>
      <c r="C25" s="376"/>
      <c r="D25" s="351" t="s">
        <v>747</v>
      </c>
      <c r="E25" s="352"/>
      <c r="F25" s="190" t="s">
        <v>2047</v>
      </c>
      <c r="G25" s="355">
        <v>4100089377</v>
      </c>
      <c r="H25" s="354"/>
      <c r="I25" s="353" t="s">
        <v>1457</v>
      </c>
      <c r="J25" s="354"/>
      <c r="K25" s="355" t="s">
        <v>53</v>
      </c>
      <c r="L25" s="352"/>
      <c r="M25" s="27" t="s">
        <v>2048</v>
      </c>
      <c r="N25" s="24"/>
      <c r="O25" s="81">
        <v>10.72</v>
      </c>
      <c r="P25" s="109">
        <v>17</v>
      </c>
    </row>
    <row r="26" spans="2:16" ht="15" customHeight="1" x14ac:dyDescent="0.25">
      <c r="B26" s="375">
        <v>9</v>
      </c>
      <c r="C26" s="376"/>
      <c r="D26" s="351" t="s">
        <v>747</v>
      </c>
      <c r="E26" s="352"/>
      <c r="F26" s="190" t="s">
        <v>2047</v>
      </c>
      <c r="G26" s="355">
        <v>4100089377</v>
      </c>
      <c r="H26" s="354"/>
      <c r="I26" s="353" t="s">
        <v>1457</v>
      </c>
      <c r="J26" s="354"/>
      <c r="K26" s="355" t="s">
        <v>53</v>
      </c>
      <c r="L26" s="352"/>
      <c r="M26" s="27" t="s">
        <v>2049</v>
      </c>
      <c r="N26" s="24"/>
      <c r="O26" s="81">
        <v>9.6</v>
      </c>
      <c r="P26" s="109">
        <v>15</v>
      </c>
    </row>
    <row r="27" spans="2:16" ht="15" customHeight="1" x14ac:dyDescent="0.25">
      <c r="B27" s="375">
        <v>10</v>
      </c>
      <c r="C27" s="376"/>
      <c r="D27" s="351" t="s">
        <v>747</v>
      </c>
      <c r="E27" s="352"/>
      <c r="F27" s="190" t="s">
        <v>2047</v>
      </c>
      <c r="G27" s="355">
        <v>4100089377</v>
      </c>
      <c r="H27" s="354"/>
      <c r="I27" s="353" t="s">
        <v>1457</v>
      </c>
      <c r="J27" s="354"/>
      <c r="K27" s="355" t="s">
        <v>53</v>
      </c>
      <c r="L27" s="352"/>
      <c r="M27" s="27" t="s">
        <v>2049</v>
      </c>
      <c r="N27" s="24"/>
      <c r="O27" s="81">
        <v>9.02</v>
      </c>
      <c r="P27" s="109">
        <v>14</v>
      </c>
    </row>
    <row r="28" spans="2:16" ht="15" customHeight="1" x14ac:dyDescent="0.25">
      <c r="B28" s="375">
        <v>11</v>
      </c>
      <c r="C28" s="376"/>
      <c r="D28" s="351" t="s">
        <v>747</v>
      </c>
      <c r="E28" s="352"/>
      <c r="F28" s="190" t="s">
        <v>2047</v>
      </c>
      <c r="G28" s="355">
        <v>4100089377</v>
      </c>
      <c r="H28" s="354"/>
      <c r="I28" s="353" t="s">
        <v>1457</v>
      </c>
      <c r="J28" s="354"/>
      <c r="K28" s="355" t="s">
        <v>53</v>
      </c>
      <c r="L28" s="352"/>
      <c r="M28" s="27" t="s">
        <v>2049</v>
      </c>
      <c r="N28" s="24"/>
      <c r="O28" s="81">
        <v>9.02</v>
      </c>
      <c r="P28" s="109">
        <v>14</v>
      </c>
    </row>
    <row r="29" spans="2:16" ht="15" customHeight="1" x14ac:dyDescent="0.25">
      <c r="B29" s="375">
        <v>12</v>
      </c>
      <c r="C29" s="376"/>
      <c r="D29" s="351" t="s">
        <v>747</v>
      </c>
      <c r="E29" s="352"/>
      <c r="F29" s="190" t="s">
        <v>2047</v>
      </c>
      <c r="G29" s="355">
        <v>4100089377</v>
      </c>
      <c r="H29" s="354"/>
      <c r="I29" s="353" t="s">
        <v>1457</v>
      </c>
      <c r="J29" s="354"/>
      <c r="K29" s="355" t="s">
        <v>53</v>
      </c>
      <c r="L29" s="352"/>
      <c r="M29" s="27" t="s">
        <v>2049</v>
      </c>
      <c r="N29" s="24"/>
      <c r="O29" s="81">
        <v>9.02</v>
      </c>
      <c r="P29" s="109">
        <v>14</v>
      </c>
    </row>
    <row r="30" spans="2:16" ht="15" customHeight="1" x14ac:dyDescent="0.25">
      <c r="B30" s="375">
        <v>13</v>
      </c>
      <c r="C30" s="376"/>
      <c r="D30" s="351" t="s">
        <v>1903</v>
      </c>
      <c r="E30" s="352"/>
      <c r="F30" s="190" t="s">
        <v>2050</v>
      </c>
      <c r="G30" s="355">
        <v>4100089423</v>
      </c>
      <c r="H30" s="354"/>
      <c r="I30" s="353" t="s">
        <v>1904</v>
      </c>
      <c r="J30" s="354"/>
      <c r="K30" s="355" t="s">
        <v>25</v>
      </c>
      <c r="L30" s="352"/>
      <c r="M30" s="27" t="s">
        <v>2051</v>
      </c>
      <c r="N30" s="24"/>
      <c r="O30" s="81">
        <v>8.92</v>
      </c>
      <c r="P30" s="109">
        <v>16</v>
      </c>
    </row>
    <row r="31" spans="2:16" ht="15" customHeight="1" x14ac:dyDescent="0.25">
      <c r="B31" s="375">
        <v>14</v>
      </c>
      <c r="C31" s="376"/>
      <c r="D31" s="351" t="s">
        <v>1903</v>
      </c>
      <c r="E31" s="352"/>
      <c r="F31" s="190" t="s">
        <v>2050</v>
      </c>
      <c r="G31" s="355">
        <v>4100089423</v>
      </c>
      <c r="H31" s="354"/>
      <c r="I31" s="353" t="s">
        <v>1904</v>
      </c>
      <c r="J31" s="354"/>
      <c r="K31" s="355" t="s">
        <v>25</v>
      </c>
      <c r="L31" s="352"/>
      <c r="M31" s="27" t="s">
        <v>2051</v>
      </c>
      <c r="N31" s="24"/>
      <c r="O31" s="81">
        <v>8.92</v>
      </c>
      <c r="P31" s="109">
        <v>16</v>
      </c>
    </row>
    <row r="32" spans="2:16" ht="15" customHeight="1" x14ac:dyDescent="0.25">
      <c r="B32" s="375">
        <v>15</v>
      </c>
      <c r="C32" s="376"/>
      <c r="D32" s="351" t="s">
        <v>1903</v>
      </c>
      <c r="E32" s="352"/>
      <c r="F32" s="190" t="s">
        <v>2050</v>
      </c>
      <c r="G32" s="355">
        <v>4100089423</v>
      </c>
      <c r="H32" s="354"/>
      <c r="I32" s="353" t="s">
        <v>1904</v>
      </c>
      <c r="J32" s="354"/>
      <c r="K32" s="355" t="s">
        <v>25</v>
      </c>
      <c r="L32" s="352"/>
      <c r="M32" s="27" t="s">
        <v>2051</v>
      </c>
      <c r="N32" s="24"/>
      <c r="O32" s="81">
        <v>8.92</v>
      </c>
      <c r="P32" s="109">
        <v>16</v>
      </c>
    </row>
    <row r="33" spans="2:16" ht="15" customHeight="1" x14ac:dyDescent="0.25">
      <c r="B33" s="375">
        <v>16</v>
      </c>
      <c r="C33" s="376"/>
      <c r="D33" s="351" t="s">
        <v>1903</v>
      </c>
      <c r="E33" s="352"/>
      <c r="F33" s="190" t="s">
        <v>2050</v>
      </c>
      <c r="G33" s="355">
        <v>4100089423</v>
      </c>
      <c r="H33" s="354"/>
      <c r="I33" s="353" t="s">
        <v>1904</v>
      </c>
      <c r="J33" s="354"/>
      <c r="K33" s="355" t="s">
        <v>25</v>
      </c>
      <c r="L33" s="352"/>
      <c r="M33" s="27" t="s">
        <v>2051</v>
      </c>
      <c r="N33" s="24"/>
      <c r="O33" s="81">
        <v>8.92</v>
      </c>
      <c r="P33" s="109">
        <v>16</v>
      </c>
    </row>
    <row r="34" spans="2:16" ht="15" customHeight="1" x14ac:dyDescent="0.25">
      <c r="B34" s="375">
        <v>17</v>
      </c>
      <c r="C34" s="376"/>
      <c r="D34" s="351" t="s">
        <v>1903</v>
      </c>
      <c r="E34" s="352"/>
      <c r="F34" s="190" t="s">
        <v>2050</v>
      </c>
      <c r="G34" s="355">
        <v>4100089423</v>
      </c>
      <c r="H34" s="354"/>
      <c r="I34" s="353" t="s">
        <v>1904</v>
      </c>
      <c r="J34" s="354"/>
      <c r="K34" s="355" t="s">
        <v>25</v>
      </c>
      <c r="L34" s="352"/>
      <c r="M34" s="27" t="s">
        <v>2051</v>
      </c>
      <c r="N34" s="24"/>
      <c r="O34" s="81">
        <v>8.4600000000000009</v>
      </c>
      <c r="P34" s="109">
        <v>15</v>
      </c>
    </row>
    <row r="35" spans="2:16" ht="15" customHeight="1" x14ac:dyDescent="0.25">
      <c r="B35" s="375">
        <v>18</v>
      </c>
      <c r="C35" s="376"/>
      <c r="D35" s="351" t="s">
        <v>1903</v>
      </c>
      <c r="E35" s="352"/>
      <c r="F35" s="190" t="s">
        <v>2047</v>
      </c>
      <c r="G35" s="355">
        <v>4100089425</v>
      </c>
      <c r="H35" s="354"/>
      <c r="I35" s="353" t="s">
        <v>1904</v>
      </c>
      <c r="J35" s="354"/>
      <c r="K35" s="355" t="s">
        <v>53</v>
      </c>
      <c r="L35" s="352"/>
      <c r="M35" s="27" t="s">
        <v>2051</v>
      </c>
      <c r="N35" s="24"/>
      <c r="O35" s="81">
        <v>8.4600000000000009</v>
      </c>
      <c r="P35" s="109">
        <v>15</v>
      </c>
    </row>
    <row r="36" spans="2:16" ht="15" customHeight="1" x14ac:dyDescent="0.25">
      <c r="B36" s="378">
        <v>19</v>
      </c>
      <c r="C36" s="379"/>
      <c r="D36" s="351" t="s">
        <v>1903</v>
      </c>
      <c r="E36" s="352"/>
      <c r="F36" s="190" t="s">
        <v>2047</v>
      </c>
      <c r="G36" s="355">
        <v>4100089425</v>
      </c>
      <c r="H36" s="354"/>
      <c r="I36" s="353" t="s">
        <v>1904</v>
      </c>
      <c r="J36" s="354"/>
      <c r="K36" s="355" t="s">
        <v>53</v>
      </c>
      <c r="L36" s="352"/>
      <c r="M36" s="27" t="s">
        <v>2051</v>
      </c>
      <c r="N36" s="24"/>
      <c r="O36" s="82">
        <v>5.7</v>
      </c>
      <c r="P36" s="109">
        <v>10</v>
      </c>
    </row>
    <row r="37" spans="2:16" ht="15" customHeight="1" x14ac:dyDescent="0.25">
      <c r="B37" s="378">
        <v>20</v>
      </c>
      <c r="C37" s="379"/>
      <c r="D37" s="430" t="s">
        <v>2052</v>
      </c>
      <c r="E37" s="431"/>
      <c r="F37" s="190" t="s">
        <v>2047</v>
      </c>
      <c r="G37" s="355">
        <v>4100089420</v>
      </c>
      <c r="H37" s="354"/>
      <c r="I37" s="353" t="s">
        <v>2053</v>
      </c>
      <c r="J37" s="354"/>
      <c r="K37" s="355" t="s">
        <v>53</v>
      </c>
      <c r="L37" s="352"/>
      <c r="M37" s="27" t="s">
        <v>2054</v>
      </c>
      <c r="N37" s="24"/>
      <c r="O37" s="82">
        <v>5.48</v>
      </c>
      <c r="P37" s="109">
        <v>39</v>
      </c>
    </row>
    <row r="38" spans="2:16" ht="15" customHeight="1" x14ac:dyDescent="0.25">
      <c r="B38" s="76"/>
      <c r="C38" s="69"/>
      <c r="D38" s="430" t="s">
        <v>2052</v>
      </c>
      <c r="E38" s="431"/>
      <c r="F38" s="190" t="s">
        <v>2047</v>
      </c>
      <c r="G38" s="355">
        <v>4100089421</v>
      </c>
      <c r="H38" s="354"/>
      <c r="I38" s="353" t="s">
        <v>2053</v>
      </c>
      <c r="J38" s="354"/>
      <c r="K38" s="355" t="s">
        <v>53</v>
      </c>
      <c r="L38" s="352"/>
      <c r="M38" s="27" t="s">
        <v>2054</v>
      </c>
      <c r="N38" s="24"/>
      <c r="O38" s="84"/>
      <c r="P38" s="109">
        <v>10</v>
      </c>
    </row>
    <row r="39" spans="2:16" ht="15" x14ac:dyDescent="0.25">
      <c r="B39" s="365"/>
      <c r="C39" s="366"/>
      <c r="D39" s="367"/>
      <c r="E39" s="368"/>
      <c r="F39" s="122"/>
      <c r="G39" s="369"/>
      <c r="H39" s="370"/>
      <c r="I39" s="391"/>
      <c r="J39" s="370"/>
      <c r="K39" s="369"/>
      <c r="L39" s="368"/>
      <c r="M39" s="7"/>
      <c r="N39" s="11"/>
      <c r="O39" s="84"/>
      <c r="P39" s="60"/>
    </row>
    <row r="40" spans="2:16" ht="15" x14ac:dyDescent="0.25">
      <c r="B40" s="20"/>
      <c r="C40" s="45"/>
      <c r="D40" s="168"/>
      <c r="E40" s="41"/>
      <c r="F40" s="41"/>
      <c r="G40" s="41"/>
      <c r="H40" s="41"/>
      <c r="I40" s="41"/>
      <c r="K40" s="20"/>
      <c r="L40" s="45"/>
      <c r="M40" s="1"/>
      <c r="N40" s="1"/>
      <c r="O40" s="169">
        <f>SUM(O18:O38)</f>
        <v>174.73999999999995</v>
      </c>
    </row>
    <row r="41" spans="2:16" ht="15.75" x14ac:dyDescent="0.25">
      <c r="B41" s="356" t="s">
        <v>29</v>
      </c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357"/>
      <c r="N41" s="79"/>
      <c r="O41" s="75"/>
      <c r="P41" s="73">
        <f>SUM(P18:P39)</f>
        <v>330</v>
      </c>
    </row>
    <row r="42" spans="2:16" ht="15" x14ac:dyDescent="0.25">
      <c r="B42" s="20"/>
      <c r="C42" s="45"/>
      <c r="D42" s="20"/>
      <c r="E42" s="45"/>
      <c r="F42" s="45"/>
      <c r="G42" s="20"/>
      <c r="I42" s="3"/>
      <c r="K42" s="20"/>
      <c r="L42" s="45"/>
      <c r="M42" s="1"/>
      <c r="N42" s="1"/>
      <c r="O42" s="86"/>
    </row>
    <row r="43" spans="2:16" ht="15" customHeight="1" x14ac:dyDescent="0.25">
      <c r="B43" s="1"/>
      <c r="C43" s="1"/>
      <c r="D43" s="1" t="s">
        <v>49</v>
      </c>
      <c r="E43" s="23"/>
      <c r="F43" s="1" t="s">
        <v>2055</v>
      </c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 t="s">
        <v>1166</v>
      </c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 t="s">
        <v>2056</v>
      </c>
      <c r="E45" s="23"/>
      <c r="F45" s="23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5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5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323" ht="8.25" customHeight="1" x14ac:dyDescent="0.2"/>
    <row r="325" ht="8.25" customHeight="1" x14ac:dyDescent="0.2"/>
    <row r="327" ht="9" customHeight="1" x14ac:dyDescent="0.2"/>
    <row r="329" ht="7.5" customHeight="1" x14ac:dyDescent="0.2"/>
    <row r="331" ht="6.75" customHeight="1" x14ac:dyDescent="0.2"/>
    <row r="333" ht="7.5" customHeight="1" x14ac:dyDescent="0.2"/>
    <row r="335" ht="9" customHeight="1" x14ac:dyDescent="0.2"/>
    <row r="337" ht="7.5" customHeight="1" x14ac:dyDescent="0.2"/>
    <row r="339" ht="8.25" customHeight="1" x14ac:dyDescent="0.2"/>
  </sheetData>
  <mergeCells count="118">
    <mergeCell ref="B41:M41"/>
    <mergeCell ref="B32:C32"/>
    <mergeCell ref="B34:C34"/>
    <mergeCell ref="B36:C36"/>
    <mergeCell ref="B37:C37"/>
    <mergeCell ref="B39:C39"/>
    <mergeCell ref="D39:E39"/>
    <mergeCell ref="G39:H39"/>
    <mergeCell ref="I39:J39"/>
    <mergeCell ref="K39:L39"/>
    <mergeCell ref="D34:E34"/>
    <mergeCell ref="G34:H34"/>
    <mergeCell ref="I34:J34"/>
    <mergeCell ref="K34:L34"/>
    <mergeCell ref="D38:E38"/>
    <mergeCell ref="G38:H38"/>
    <mergeCell ref="I38:J38"/>
    <mergeCell ref="K38:L38"/>
    <mergeCell ref="B35:C35"/>
    <mergeCell ref="D35:E35"/>
    <mergeCell ref="G35:H35"/>
    <mergeCell ref="I35:J35"/>
    <mergeCell ref="K35:L35"/>
    <mergeCell ref="D36:E36"/>
    <mergeCell ref="D37:E37"/>
    <mergeCell ref="G37:H37"/>
    <mergeCell ref="I37:J37"/>
    <mergeCell ref="K37:L37"/>
    <mergeCell ref="G36:H36"/>
    <mergeCell ref="I36:J36"/>
    <mergeCell ref="K36:L36"/>
    <mergeCell ref="B33:C33"/>
    <mergeCell ref="B31:C31"/>
    <mergeCell ref="D31:E31"/>
    <mergeCell ref="G31:H31"/>
    <mergeCell ref="I31:J31"/>
    <mergeCell ref="K31:L31"/>
    <mergeCell ref="D32:E32"/>
    <mergeCell ref="G32:H32"/>
    <mergeCell ref="I32:J32"/>
    <mergeCell ref="K32:L32"/>
    <mergeCell ref="D33:E33"/>
    <mergeCell ref="G33:H33"/>
    <mergeCell ref="I33:J33"/>
    <mergeCell ref="K33:L33"/>
    <mergeCell ref="B29:C29"/>
    <mergeCell ref="D29:E29"/>
    <mergeCell ref="G29:H29"/>
    <mergeCell ref="I29:J29"/>
    <mergeCell ref="K29:L29"/>
    <mergeCell ref="B30:C30"/>
    <mergeCell ref="D30:E30"/>
    <mergeCell ref="G30:H30"/>
    <mergeCell ref="I30:J30"/>
    <mergeCell ref="K30:L30"/>
    <mergeCell ref="B27:C27"/>
    <mergeCell ref="D27:E27"/>
    <mergeCell ref="G27:H27"/>
    <mergeCell ref="I27:J27"/>
    <mergeCell ref="K27:L27"/>
    <mergeCell ref="B28:C28"/>
    <mergeCell ref="D28:E28"/>
    <mergeCell ref="G28:H28"/>
    <mergeCell ref="I28:J28"/>
    <mergeCell ref="K28:L28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F12:G12"/>
    <mergeCell ref="N14:O14"/>
    <mergeCell ref="B16:C16"/>
    <mergeCell ref="D16:E16"/>
    <mergeCell ref="G16:H16"/>
    <mergeCell ref="I16:J16"/>
    <mergeCell ref="K16:L16"/>
    <mergeCell ref="B17:C17"/>
    <mergeCell ref="B18:C18"/>
    <mergeCell ref="D18:E18"/>
    <mergeCell ref="G18:H18"/>
    <mergeCell ref="I18:J18"/>
    <mergeCell ref="K18:L18"/>
  </mergeCells>
  <hyperlinks>
    <hyperlink ref="N4" r:id="rId1" xr:uid="{00000000-0004-0000-BD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sheetPr codeName="Hoja135"/>
  <dimension ref="A1:P324"/>
  <sheetViews>
    <sheetView workbookViewId="0">
      <selection activeCell="N15" sqref="N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21.28515625" customWidth="1"/>
    <col min="6" max="6" width="16.42578125" customWidth="1"/>
    <col min="7" max="7" width="6.140625" customWidth="1"/>
    <col min="8" max="8" width="8.42578125" customWidth="1"/>
    <col min="9" max="9" width="10.7109375" customWidth="1"/>
    <col min="10" max="10" width="3.42578125" customWidth="1"/>
    <col min="11" max="11" width="9.85546875" customWidth="1"/>
    <col min="12" max="12" width="3.28515625" customWidth="1"/>
    <col min="13" max="13" width="19.5703125" customWidth="1"/>
    <col min="14" max="14" width="5.28515625" customWidth="1"/>
    <col min="15" max="15" width="12.140625" customWidth="1"/>
    <col min="16" max="16" width="13.285156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2031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230010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63"/>
      <c r="P17" s="60"/>
    </row>
    <row r="18" spans="1:16" ht="15" x14ac:dyDescent="0.25">
      <c r="A18" s="1"/>
      <c r="B18" s="378">
        <v>1</v>
      </c>
      <c r="C18" s="379"/>
      <c r="D18" s="369" t="s">
        <v>1903</v>
      </c>
      <c r="E18" s="368"/>
      <c r="F18" s="190" t="s">
        <v>2034</v>
      </c>
      <c r="G18" s="369">
        <v>4100085059</v>
      </c>
      <c r="H18" s="370"/>
      <c r="I18" s="391" t="s">
        <v>1904</v>
      </c>
      <c r="J18" s="370"/>
      <c r="K18" s="369" t="s">
        <v>73</v>
      </c>
      <c r="L18" s="368"/>
      <c r="M18" s="7" t="s">
        <v>757</v>
      </c>
      <c r="N18" s="11"/>
      <c r="O18" s="82">
        <v>2.86</v>
      </c>
      <c r="P18" s="60">
        <v>4</v>
      </c>
    </row>
    <row r="19" spans="1:16" ht="15" x14ac:dyDescent="0.25">
      <c r="A19" s="1"/>
      <c r="B19" s="378">
        <v>2</v>
      </c>
      <c r="C19" s="379"/>
      <c r="D19" s="367" t="s">
        <v>480</v>
      </c>
      <c r="E19" s="368"/>
      <c r="F19" s="190" t="s">
        <v>2034</v>
      </c>
      <c r="G19" s="369">
        <v>4100089413</v>
      </c>
      <c r="H19" s="370"/>
      <c r="I19" s="391" t="s">
        <v>1468</v>
      </c>
      <c r="J19" s="370"/>
      <c r="K19" s="369" t="s">
        <v>73</v>
      </c>
      <c r="L19" s="368"/>
      <c r="M19" s="7" t="s">
        <v>622</v>
      </c>
      <c r="N19" s="11">
        <v>85</v>
      </c>
      <c r="O19" s="82">
        <v>13.3</v>
      </c>
      <c r="P19" s="60">
        <v>30</v>
      </c>
    </row>
    <row r="20" spans="1:16" ht="15" x14ac:dyDescent="0.25">
      <c r="A20" s="1"/>
      <c r="B20" s="40"/>
      <c r="C20" s="36"/>
      <c r="D20" s="367" t="s">
        <v>480</v>
      </c>
      <c r="E20" s="368"/>
      <c r="F20" s="190" t="s">
        <v>2034</v>
      </c>
      <c r="G20" s="369">
        <v>4100089413</v>
      </c>
      <c r="H20" s="370"/>
      <c r="I20" s="391" t="s">
        <v>1468</v>
      </c>
      <c r="J20" s="370"/>
      <c r="K20" s="369" t="s">
        <v>73</v>
      </c>
      <c r="L20" s="368"/>
      <c r="M20" s="7" t="s">
        <v>622</v>
      </c>
      <c r="N20" s="11">
        <v>90</v>
      </c>
      <c r="O20" s="83"/>
      <c r="P20" s="60">
        <v>15</v>
      </c>
    </row>
    <row r="21" spans="1:16" ht="15" x14ac:dyDescent="0.25">
      <c r="A21" s="1"/>
      <c r="B21" s="40"/>
      <c r="C21" s="36"/>
      <c r="D21" s="367" t="s">
        <v>480</v>
      </c>
      <c r="E21" s="368"/>
      <c r="F21" s="190" t="s">
        <v>2034</v>
      </c>
      <c r="G21" s="369">
        <v>4100089413</v>
      </c>
      <c r="H21" s="370"/>
      <c r="I21" s="391" t="s">
        <v>1468</v>
      </c>
      <c r="J21" s="370"/>
      <c r="K21" s="369" t="s">
        <v>73</v>
      </c>
      <c r="L21" s="368"/>
      <c r="M21" s="7" t="s">
        <v>757</v>
      </c>
      <c r="N21" s="11">
        <v>85</v>
      </c>
      <c r="O21" s="83"/>
      <c r="P21" s="60">
        <v>30</v>
      </c>
    </row>
    <row r="22" spans="1:16" ht="15" x14ac:dyDescent="0.25">
      <c r="A22" s="1"/>
      <c r="B22" s="76"/>
      <c r="C22" s="69"/>
      <c r="D22" s="367" t="s">
        <v>480</v>
      </c>
      <c r="E22" s="368"/>
      <c r="F22" s="190" t="s">
        <v>2034</v>
      </c>
      <c r="G22" s="369">
        <v>4100089413</v>
      </c>
      <c r="H22" s="370"/>
      <c r="I22" s="391" t="s">
        <v>1468</v>
      </c>
      <c r="J22" s="370"/>
      <c r="K22" s="369" t="s">
        <v>73</v>
      </c>
      <c r="L22" s="368"/>
      <c r="M22" s="7" t="s">
        <v>757</v>
      </c>
      <c r="N22" s="11">
        <v>90</v>
      </c>
      <c r="O22" s="84"/>
      <c r="P22" s="60">
        <v>15</v>
      </c>
    </row>
    <row r="23" spans="1:16" ht="15" x14ac:dyDescent="0.25">
      <c r="A23" s="1"/>
      <c r="B23" s="40"/>
      <c r="C23" s="36"/>
      <c r="D23" s="160"/>
      <c r="E23" s="122"/>
      <c r="F23" s="189"/>
      <c r="G23" s="124"/>
      <c r="H23" s="57"/>
      <c r="I23" s="125"/>
      <c r="J23" s="57"/>
      <c r="K23" s="124"/>
      <c r="L23" s="122"/>
      <c r="M23" s="7"/>
      <c r="N23" s="11"/>
      <c r="O23" s="83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SUM(O18:O23)</f>
        <v>16.16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94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23"/>
      <c r="F28" s="1" t="s">
        <v>2036</v>
      </c>
      <c r="G28" s="397"/>
      <c r="H28" s="396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2037</v>
      </c>
      <c r="E29" s="3"/>
      <c r="F29" s="20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2035</v>
      </c>
      <c r="E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6:6" ht="15" x14ac:dyDescent="0.25">
      <c r="F65" s="1"/>
    </row>
    <row r="66" spans="6:6" ht="15" x14ac:dyDescent="0.25">
      <c r="F66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32">
    <mergeCell ref="K22:L22"/>
    <mergeCell ref="B25:M25"/>
    <mergeCell ref="G28:H28"/>
    <mergeCell ref="D24:I24"/>
    <mergeCell ref="G20:H20"/>
    <mergeCell ref="I20:J20"/>
    <mergeCell ref="D22:E22"/>
    <mergeCell ref="G22:H22"/>
    <mergeCell ref="I22:J22"/>
    <mergeCell ref="K21:L21"/>
    <mergeCell ref="K20:L20"/>
    <mergeCell ref="D21:E21"/>
    <mergeCell ref="G21:H21"/>
    <mergeCell ref="I21:J21"/>
    <mergeCell ref="D20:E20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F10:N10"/>
    <mergeCell ref="N14:O14"/>
    <mergeCell ref="B16:C16"/>
    <mergeCell ref="D16:E16"/>
    <mergeCell ref="G16:H16"/>
    <mergeCell ref="I16:J16"/>
    <mergeCell ref="K16:L16"/>
  </mergeCells>
  <pageMargins left="3.937007874015748E-2" right="3.937007874015748E-2" top="0.35433070866141736" bottom="0.19685039370078741" header="0" footer="0"/>
  <pageSetup paperSize="9" scale="67" orientation="portrait" r:id="rId1"/>
  <headerFooter alignWithMargins="0"/>
  <drawing r:id="rId2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sheetPr codeName="Hoja136"/>
  <dimension ref="B1:P370"/>
  <sheetViews>
    <sheetView topLeftCell="A61" workbookViewId="0">
      <selection activeCell="D72" sqref="D72:F76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5" t="s">
        <v>17</v>
      </c>
      <c r="G8" s="28"/>
      <c r="H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7" t="s">
        <v>18</v>
      </c>
      <c r="G10" s="7"/>
      <c r="H10" s="7"/>
      <c r="I10" s="8"/>
      <c r="J10" s="6"/>
      <c r="K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377" t="s">
        <v>2031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230009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373" t="s">
        <v>22</v>
      </c>
      <c r="C17" s="3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SUM(O18:O67)+9</f>
        <v>152.15999999999997</v>
      </c>
      <c r="P17" s="60"/>
    </row>
    <row r="18" spans="2:16" ht="15" customHeight="1" x14ac:dyDescent="0.25">
      <c r="B18" s="378">
        <v>1</v>
      </c>
      <c r="C18" s="379"/>
      <c r="D18" s="351" t="s">
        <v>747</v>
      </c>
      <c r="E18" s="352"/>
      <c r="F18" s="190" t="s">
        <v>2038</v>
      </c>
      <c r="G18" s="355">
        <v>4100089377</v>
      </c>
      <c r="H18" s="354"/>
      <c r="I18" s="353" t="s">
        <v>1457</v>
      </c>
      <c r="J18" s="354"/>
      <c r="K18" s="355" t="s">
        <v>53</v>
      </c>
      <c r="L18" s="352"/>
      <c r="M18" s="27" t="s">
        <v>387</v>
      </c>
      <c r="N18" s="24"/>
      <c r="O18" s="82">
        <v>8.58</v>
      </c>
      <c r="P18" s="109">
        <v>13</v>
      </c>
    </row>
    <row r="19" spans="2:16" ht="15" customHeight="1" x14ac:dyDescent="0.25">
      <c r="B19" s="375">
        <v>2</v>
      </c>
      <c r="C19" s="376"/>
      <c r="D19" s="351" t="s">
        <v>747</v>
      </c>
      <c r="E19" s="352"/>
      <c r="F19" s="190" t="s">
        <v>2038</v>
      </c>
      <c r="G19" s="355">
        <v>4100089377</v>
      </c>
      <c r="H19" s="354"/>
      <c r="I19" s="353" t="s">
        <v>1457</v>
      </c>
      <c r="J19" s="354"/>
      <c r="K19" s="355" t="s">
        <v>53</v>
      </c>
      <c r="L19" s="352"/>
      <c r="M19" s="27" t="s">
        <v>387</v>
      </c>
      <c r="N19" s="24"/>
      <c r="O19" s="81">
        <v>8.58</v>
      </c>
      <c r="P19" s="109">
        <v>13</v>
      </c>
    </row>
    <row r="20" spans="2:16" ht="15" customHeight="1" x14ac:dyDescent="0.25">
      <c r="B20" s="375">
        <v>3</v>
      </c>
      <c r="C20" s="376"/>
      <c r="D20" s="351" t="s">
        <v>747</v>
      </c>
      <c r="E20" s="352"/>
      <c r="F20" s="190" t="s">
        <v>2039</v>
      </c>
      <c r="G20" s="355">
        <v>4100089376</v>
      </c>
      <c r="H20" s="354"/>
      <c r="I20" s="353" t="s">
        <v>1457</v>
      </c>
      <c r="J20" s="354"/>
      <c r="K20" s="355" t="s">
        <v>25</v>
      </c>
      <c r="L20" s="352"/>
      <c r="M20" s="27" t="s">
        <v>415</v>
      </c>
      <c r="N20" s="24"/>
      <c r="O20" s="81">
        <v>10.1</v>
      </c>
      <c r="P20" s="109">
        <v>16</v>
      </c>
    </row>
    <row r="21" spans="2:16" ht="15" customHeight="1" x14ac:dyDescent="0.25">
      <c r="B21" s="378">
        <v>4</v>
      </c>
      <c r="C21" s="379"/>
      <c r="D21" s="351" t="s">
        <v>747</v>
      </c>
      <c r="E21" s="352"/>
      <c r="F21" s="190" t="s">
        <v>2039</v>
      </c>
      <c r="G21" s="355">
        <v>4100089376</v>
      </c>
      <c r="H21" s="354"/>
      <c r="I21" s="353" t="s">
        <v>1457</v>
      </c>
      <c r="J21" s="354"/>
      <c r="K21" s="355" t="s">
        <v>25</v>
      </c>
      <c r="L21" s="352"/>
      <c r="M21" s="27" t="s">
        <v>415</v>
      </c>
      <c r="N21" s="24"/>
      <c r="O21" s="82">
        <v>10.1</v>
      </c>
      <c r="P21" s="109">
        <v>16</v>
      </c>
    </row>
    <row r="22" spans="2:16" ht="15" customHeight="1" x14ac:dyDescent="0.25">
      <c r="B22" s="378">
        <v>5</v>
      </c>
      <c r="C22" s="379"/>
      <c r="D22" s="351" t="s">
        <v>747</v>
      </c>
      <c r="E22" s="352"/>
      <c r="F22" s="190" t="s">
        <v>2039</v>
      </c>
      <c r="G22" s="355">
        <v>4100089376</v>
      </c>
      <c r="H22" s="354"/>
      <c r="I22" s="353" t="s">
        <v>1457</v>
      </c>
      <c r="J22" s="354"/>
      <c r="K22" s="355" t="s">
        <v>25</v>
      </c>
      <c r="L22" s="352"/>
      <c r="M22" s="27" t="s">
        <v>415</v>
      </c>
      <c r="N22" s="24"/>
      <c r="O22" s="82">
        <v>7.36</v>
      </c>
      <c r="P22" s="109">
        <v>5</v>
      </c>
    </row>
    <row r="23" spans="2:16" ht="15" customHeight="1" x14ac:dyDescent="0.25">
      <c r="B23" s="365"/>
      <c r="C23" s="366"/>
      <c r="D23" s="351" t="s">
        <v>747</v>
      </c>
      <c r="E23" s="352"/>
      <c r="F23" s="190" t="s">
        <v>2040</v>
      </c>
      <c r="G23" s="355">
        <v>4100089377</v>
      </c>
      <c r="H23" s="354"/>
      <c r="I23" s="353" t="s">
        <v>1457</v>
      </c>
      <c r="J23" s="354"/>
      <c r="K23" s="355" t="s">
        <v>53</v>
      </c>
      <c r="L23" s="352"/>
      <c r="M23" s="27" t="s">
        <v>415</v>
      </c>
      <c r="N23" s="24"/>
      <c r="O23" s="84"/>
      <c r="P23" s="109">
        <v>6</v>
      </c>
    </row>
    <row r="24" spans="2:16" ht="15" customHeight="1" x14ac:dyDescent="0.25">
      <c r="B24" s="365">
        <v>6</v>
      </c>
      <c r="C24" s="366"/>
      <c r="D24" s="351" t="s">
        <v>747</v>
      </c>
      <c r="E24" s="352"/>
      <c r="F24" s="190" t="s">
        <v>2040</v>
      </c>
      <c r="G24" s="355">
        <v>4100089377</v>
      </c>
      <c r="H24" s="354"/>
      <c r="I24" s="353" t="s">
        <v>1457</v>
      </c>
      <c r="J24" s="354"/>
      <c r="K24" s="355" t="s">
        <v>53</v>
      </c>
      <c r="L24" s="352"/>
      <c r="M24" s="27" t="s">
        <v>415</v>
      </c>
      <c r="N24" s="24"/>
      <c r="O24" s="84">
        <v>10.1</v>
      </c>
      <c r="P24" s="109">
        <v>16</v>
      </c>
    </row>
    <row r="25" spans="2:16" ht="15" customHeight="1" x14ac:dyDescent="0.25">
      <c r="B25" s="365">
        <v>7</v>
      </c>
      <c r="C25" s="366"/>
      <c r="D25" s="351" t="s">
        <v>747</v>
      </c>
      <c r="E25" s="352"/>
      <c r="F25" s="190" t="s">
        <v>2040</v>
      </c>
      <c r="G25" s="355">
        <v>4100089377</v>
      </c>
      <c r="H25" s="354"/>
      <c r="I25" s="353" t="s">
        <v>1457</v>
      </c>
      <c r="J25" s="354"/>
      <c r="K25" s="355" t="s">
        <v>53</v>
      </c>
      <c r="L25" s="352"/>
      <c r="M25" s="27" t="s">
        <v>415</v>
      </c>
      <c r="N25" s="24"/>
      <c r="O25" s="84">
        <v>10.1</v>
      </c>
      <c r="P25" s="109">
        <v>16</v>
      </c>
    </row>
    <row r="26" spans="2:16" ht="15" customHeight="1" x14ac:dyDescent="0.25">
      <c r="B26" s="365">
        <v>8</v>
      </c>
      <c r="C26" s="366"/>
      <c r="D26" s="351" t="s">
        <v>747</v>
      </c>
      <c r="E26" s="352"/>
      <c r="F26" s="190" t="s">
        <v>2040</v>
      </c>
      <c r="G26" s="355">
        <v>4100089377</v>
      </c>
      <c r="H26" s="354"/>
      <c r="I26" s="353" t="s">
        <v>1457</v>
      </c>
      <c r="J26" s="354"/>
      <c r="K26" s="355" t="s">
        <v>53</v>
      </c>
      <c r="L26" s="352"/>
      <c r="M26" s="27" t="s">
        <v>415</v>
      </c>
      <c r="N26" s="24"/>
      <c r="O26" s="84">
        <v>10.1</v>
      </c>
      <c r="P26" s="109">
        <v>16</v>
      </c>
    </row>
    <row r="27" spans="2:16" ht="15" customHeight="1" x14ac:dyDescent="0.25">
      <c r="B27" s="365">
        <v>9</v>
      </c>
      <c r="C27" s="366"/>
      <c r="D27" s="351" t="s">
        <v>747</v>
      </c>
      <c r="E27" s="352"/>
      <c r="F27" s="190" t="s">
        <v>2040</v>
      </c>
      <c r="G27" s="355">
        <v>4100089377</v>
      </c>
      <c r="H27" s="354"/>
      <c r="I27" s="353" t="s">
        <v>1457</v>
      </c>
      <c r="J27" s="354"/>
      <c r="K27" s="355" t="s">
        <v>53</v>
      </c>
      <c r="L27" s="352"/>
      <c r="M27" s="27" t="s">
        <v>415</v>
      </c>
      <c r="N27" s="24"/>
      <c r="O27" s="84">
        <v>10.1</v>
      </c>
      <c r="P27" s="109">
        <v>16</v>
      </c>
    </row>
    <row r="28" spans="2:16" ht="15" customHeight="1" x14ac:dyDescent="0.25">
      <c r="B28" s="365">
        <v>10</v>
      </c>
      <c r="C28" s="366"/>
      <c r="D28" s="351" t="s">
        <v>747</v>
      </c>
      <c r="E28" s="352"/>
      <c r="F28" s="190" t="s">
        <v>2040</v>
      </c>
      <c r="G28" s="355">
        <v>4100089377</v>
      </c>
      <c r="H28" s="354"/>
      <c r="I28" s="353" t="s">
        <v>1457</v>
      </c>
      <c r="J28" s="354"/>
      <c r="K28" s="355" t="s">
        <v>53</v>
      </c>
      <c r="L28" s="352"/>
      <c r="M28" s="27" t="s">
        <v>415</v>
      </c>
      <c r="N28" s="24"/>
      <c r="O28" s="84">
        <v>10.1</v>
      </c>
      <c r="P28" s="109">
        <v>16</v>
      </c>
    </row>
    <row r="29" spans="2:16" ht="15" customHeight="1" x14ac:dyDescent="0.25">
      <c r="B29" s="416">
        <v>11</v>
      </c>
      <c r="C29" s="417"/>
      <c r="D29" s="351" t="s">
        <v>747</v>
      </c>
      <c r="E29" s="352"/>
      <c r="F29" s="190" t="s">
        <v>2040</v>
      </c>
      <c r="G29" s="355">
        <v>4100089377</v>
      </c>
      <c r="H29" s="354"/>
      <c r="I29" s="353" t="s">
        <v>1457</v>
      </c>
      <c r="J29" s="354"/>
      <c r="K29" s="355" t="s">
        <v>53</v>
      </c>
      <c r="L29" s="352"/>
      <c r="M29" s="27" t="s">
        <v>415</v>
      </c>
      <c r="N29" s="24"/>
      <c r="O29" s="84">
        <v>10.1</v>
      </c>
      <c r="P29" s="109">
        <v>16</v>
      </c>
    </row>
    <row r="30" spans="2:16" ht="15" customHeight="1" x14ac:dyDescent="0.25">
      <c r="B30" s="378">
        <v>12</v>
      </c>
      <c r="C30" s="379"/>
      <c r="D30" s="367" t="s">
        <v>2028</v>
      </c>
      <c r="E30" s="368"/>
      <c r="F30" s="190" t="s">
        <v>2040</v>
      </c>
      <c r="G30" s="355">
        <v>4100089401</v>
      </c>
      <c r="H30" s="354"/>
      <c r="I30" s="353" t="s">
        <v>1904</v>
      </c>
      <c r="J30" s="354"/>
      <c r="K30" s="355" t="s">
        <v>25</v>
      </c>
      <c r="L30" s="352"/>
      <c r="M30" s="27" t="s">
        <v>387</v>
      </c>
      <c r="N30" s="24"/>
      <c r="O30" s="82">
        <v>9.76</v>
      </c>
      <c r="P30" s="109">
        <v>2</v>
      </c>
    </row>
    <row r="31" spans="2:16" ht="15" customHeight="1" x14ac:dyDescent="0.25">
      <c r="B31" s="416"/>
      <c r="C31" s="417"/>
      <c r="D31" s="367" t="s">
        <v>2028</v>
      </c>
      <c r="E31" s="368"/>
      <c r="F31" s="190" t="s">
        <v>2040</v>
      </c>
      <c r="G31" s="355">
        <v>4100089402</v>
      </c>
      <c r="H31" s="354"/>
      <c r="I31" s="353" t="s">
        <v>1904</v>
      </c>
      <c r="J31" s="354"/>
      <c r="K31" s="355" t="s">
        <v>53</v>
      </c>
      <c r="L31" s="352"/>
      <c r="M31" s="27" t="s">
        <v>387</v>
      </c>
      <c r="N31" s="24"/>
      <c r="O31" s="83"/>
      <c r="P31" s="109">
        <v>15</v>
      </c>
    </row>
    <row r="32" spans="2:16" ht="15" customHeight="1" x14ac:dyDescent="0.25">
      <c r="B32" s="378">
        <v>13</v>
      </c>
      <c r="C32" s="379"/>
      <c r="D32" s="351" t="s">
        <v>1377</v>
      </c>
      <c r="E32" s="352"/>
      <c r="F32" s="190" t="s">
        <v>2039</v>
      </c>
      <c r="G32" s="355">
        <v>4100089409</v>
      </c>
      <c r="H32" s="354"/>
      <c r="I32" s="353" t="s">
        <v>1467</v>
      </c>
      <c r="J32" s="354"/>
      <c r="K32" s="355" t="s">
        <v>25</v>
      </c>
      <c r="L32" s="352"/>
      <c r="M32" s="27" t="s">
        <v>415</v>
      </c>
      <c r="N32" s="24">
        <v>75</v>
      </c>
      <c r="O32" s="82">
        <v>10.82</v>
      </c>
      <c r="P32" s="109">
        <v>5</v>
      </c>
    </row>
    <row r="33" spans="2:16" ht="15" customHeight="1" x14ac:dyDescent="0.25">
      <c r="B33" s="416"/>
      <c r="C33" s="417"/>
      <c r="D33" s="351" t="s">
        <v>1377</v>
      </c>
      <c r="E33" s="352"/>
      <c r="F33" s="190" t="s">
        <v>2039</v>
      </c>
      <c r="G33" s="355">
        <v>4100089409</v>
      </c>
      <c r="H33" s="354"/>
      <c r="I33" s="353" t="s">
        <v>1467</v>
      </c>
      <c r="J33" s="354"/>
      <c r="K33" s="355" t="s">
        <v>25</v>
      </c>
      <c r="L33" s="352"/>
      <c r="M33" s="27" t="s">
        <v>415</v>
      </c>
      <c r="N33" s="24">
        <v>80</v>
      </c>
      <c r="O33" s="83"/>
      <c r="P33" s="109">
        <v>8</v>
      </c>
    </row>
    <row r="34" spans="2:16" ht="15" customHeight="1" x14ac:dyDescent="0.25">
      <c r="B34" s="40"/>
      <c r="C34" s="36"/>
      <c r="D34" s="351" t="s">
        <v>1377</v>
      </c>
      <c r="E34" s="352"/>
      <c r="F34" s="190" t="s">
        <v>2039</v>
      </c>
      <c r="G34" s="355">
        <v>4100089409</v>
      </c>
      <c r="H34" s="354"/>
      <c r="I34" s="353" t="s">
        <v>1467</v>
      </c>
      <c r="J34" s="354"/>
      <c r="K34" s="355" t="s">
        <v>25</v>
      </c>
      <c r="L34" s="352"/>
      <c r="M34" s="27" t="s">
        <v>415</v>
      </c>
      <c r="N34" s="24">
        <v>85</v>
      </c>
      <c r="O34" s="83"/>
      <c r="P34" s="109">
        <v>8</v>
      </c>
    </row>
    <row r="35" spans="2:16" ht="15" customHeight="1" x14ac:dyDescent="0.25">
      <c r="B35" s="40"/>
      <c r="C35" s="36"/>
      <c r="D35" s="351" t="s">
        <v>1377</v>
      </c>
      <c r="E35" s="352"/>
      <c r="F35" s="190" t="s">
        <v>2039</v>
      </c>
      <c r="G35" s="355">
        <v>4100089409</v>
      </c>
      <c r="H35" s="354"/>
      <c r="I35" s="353" t="s">
        <v>1467</v>
      </c>
      <c r="J35" s="354"/>
      <c r="K35" s="355" t="s">
        <v>25</v>
      </c>
      <c r="L35" s="352"/>
      <c r="M35" s="27" t="s">
        <v>415</v>
      </c>
      <c r="N35" s="24">
        <v>90</v>
      </c>
      <c r="O35" s="83"/>
      <c r="P35" s="109">
        <v>4</v>
      </c>
    </row>
    <row r="36" spans="2:16" ht="15" customHeight="1" x14ac:dyDescent="0.25">
      <c r="B36" s="40"/>
      <c r="C36" s="36"/>
      <c r="D36" s="351" t="s">
        <v>1377</v>
      </c>
      <c r="E36" s="352"/>
      <c r="F36" s="190" t="s">
        <v>2040</v>
      </c>
      <c r="G36" s="355">
        <v>4100089412</v>
      </c>
      <c r="H36" s="354"/>
      <c r="I36" s="353" t="s">
        <v>1467</v>
      </c>
      <c r="J36" s="354"/>
      <c r="K36" s="355" t="s">
        <v>53</v>
      </c>
      <c r="L36" s="352"/>
      <c r="M36" s="27" t="s">
        <v>415</v>
      </c>
      <c r="N36" s="24">
        <v>75</v>
      </c>
      <c r="O36" s="83"/>
      <c r="P36" s="109">
        <v>5</v>
      </c>
    </row>
    <row r="37" spans="2:16" ht="15" customHeight="1" x14ac:dyDescent="0.25">
      <c r="B37" s="40"/>
      <c r="C37" s="36"/>
      <c r="D37" s="351" t="s">
        <v>1377</v>
      </c>
      <c r="E37" s="352"/>
      <c r="F37" s="190" t="s">
        <v>2040</v>
      </c>
      <c r="G37" s="355">
        <v>4100089412</v>
      </c>
      <c r="H37" s="354"/>
      <c r="I37" s="353" t="s">
        <v>1467</v>
      </c>
      <c r="J37" s="354"/>
      <c r="K37" s="355" t="s">
        <v>53</v>
      </c>
      <c r="L37" s="352"/>
      <c r="M37" s="27" t="s">
        <v>415</v>
      </c>
      <c r="N37" s="24">
        <v>80</v>
      </c>
      <c r="O37" s="83"/>
      <c r="P37" s="109">
        <v>12</v>
      </c>
    </row>
    <row r="38" spans="2:16" ht="15" customHeight="1" x14ac:dyDescent="0.25">
      <c r="B38" s="40"/>
      <c r="C38" s="36"/>
      <c r="D38" s="351" t="s">
        <v>1377</v>
      </c>
      <c r="E38" s="352"/>
      <c r="F38" s="190" t="s">
        <v>2040</v>
      </c>
      <c r="G38" s="355">
        <v>4100089412</v>
      </c>
      <c r="H38" s="354"/>
      <c r="I38" s="353" t="s">
        <v>1467</v>
      </c>
      <c r="J38" s="354"/>
      <c r="K38" s="355" t="s">
        <v>53</v>
      </c>
      <c r="L38" s="352"/>
      <c r="M38" s="27" t="s">
        <v>415</v>
      </c>
      <c r="N38" s="24">
        <v>85</v>
      </c>
      <c r="O38" s="83"/>
      <c r="P38" s="109">
        <v>10</v>
      </c>
    </row>
    <row r="39" spans="2:16" ht="15" customHeight="1" x14ac:dyDescent="0.25">
      <c r="B39" s="40"/>
      <c r="C39" s="36"/>
      <c r="D39" s="351" t="s">
        <v>1377</v>
      </c>
      <c r="E39" s="352"/>
      <c r="F39" s="190" t="s">
        <v>2040</v>
      </c>
      <c r="G39" s="355">
        <v>4100089412</v>
      </c>
      <c r="H39" s="354"/>
      <c r="I39" s="353" t="s">
        <v>1467</v>
      </c>
      <c r="J39" s="354"/>
      <c r="K39" s="355" t="s">
        <v>53</v>
      </c>
      <c r="L39" s="352"/>
      <c r="M39" s="27" t="s">
        <v>415</v>
      </c>
      <c r="N39" s="24">
        <v>90</v>
      </c>
      <c r="O39" s="83"/>
      <c r="P39" s="109">
        <v>2</v>
      </c>
    </row>
    <row r="40" spans="2:16" ht="15" customHeight="1" x14ac:dyDescent="0.25">
      <c r="B40" s="40"/>
      <c r="C40" s="36"/>
      <c r="D40" s="351" t="s">
        <v>1377</v>
      </c>
      <c r="E40" s="352"/>
      <c r="F40" s="190" t="s">
        <v>2039</v>
      </c>
      <c r="G40" s="355">
        <v>4100089409</v>
      </c>
      <c r="H40" s="354"/>
      <c r="I40" s="353" t="s">
        <v>1467</v>
      </c>
      <c r="J40" s="354"/>
      <c r="K40" s="355" t="s">
        <v>25</v>
      </c>
      <c r="L40" s="352"/>
      <c r="M40" s="27" t="s">
        <v>387</v>
      </c>
      <c r="N40" s="24">
        <v>75</v>
      </c>
      <c r="O40" s="83"/>
      <c r="P40" s="109">
        <v>17</v>
      </c>
    </row>
    <row r="41" spans="2:16" ht="15" customHeight="1" x14ac:dyDescent="0.25">
      <c r="B41" s="40"/>
      <c r="C41" s="36"/>
      <c r="D41" s="351" t="s">
        <v>1377</v>
      </c>
      <c r="E41" s="352"/>
      <c r="F41" s="190" t="s">
        <v>2039</v>
      </c>
      <c r="G41" s="355">
        <v>4100089409</v>
      </c>
      <c r="H41" s="354"/>
      <c r="I41" s="353" t="s">
        <v>1467</v>
      </c>
      <c r="J41" s="354"/>
      <c r="K41" s="355" t="s">
        <v>25</v>
      </c>
      <c r="L41" s="352"/>
      <c r="M41" s="27" t="s">
        <v>387</v>
      </c>
      <c r="N41" s="24">
        <v>80</v>
      </c>
      <c r="O41" s="83"/>
      <c r="P41" s="109">
        <v>13</v>
      </c>
    </row>
    <row r="42" spans="2:16" ht="15" customHeight="1" x14ac:dyDescent="0.25">
      <c r="B42" s="40"/>
      <c r="C42" s="36"/>
      <c r="D42" s="351" t="s">
        <v>1377</v>
      </c>
      <c r="E42" s="352"/>
      <c r="F42" s="190" t="s">
        <v>2039</v>
      </c>
      <c r="G42" s="355">
        <v>4100089409</v>
      </c>
      <c r="H42" s="354"/>
      <c r="I42" s="353" t="s">
        <v>1467</v>
      </c>
      <c r="J42" s="354"/>
      <c r="K42" s="355" t="s">
        <v>25</v>
      </c>
      <c r="L42" s="352"/>
      <c r="M42" s="27" t="s">
        <v>387</v>
      </c>
      <c r="N42" s="24">
        <v>85</v>
      </c>
      <c r="O42" s="83"/>
      <c r="P42" s="109">
        <v>7</v>
      </c>
    </row>
    <row r="43" spans="2:16" ht="15" customHeight="1" x14ac:dyDescent="0.25">
      <c r="B43" s="40"/>
      <c r="C43" s="36"/>
      <c r="D43" s="351" t="s">
        <v>1377</v>
      </c>
      <c r="E43" s="352"/>
      <c r="F43" s="190" t="s">
        <v>2039</v>
      </c>
      <c r="G43" s="355">
        <v>4100089409</v>
      </c>
      <c r="H43" s="354"/>
      <c r="I43" s="353" t="s">
        <v>1467</v>
      </c>
      <c r="J43" s="354"/>
      <c r="K43" s="355" t="s">
        <v>25</v>
      </c>
      <c r="L43" s="352"/>
      <c r="M43" s="27" t="s">
        <v>387</v>
      </c>
      <c r="N43" s="24">
        <v>90</v>
      </c>
      <c r="O43" s="83"/>
      <c r="P43" s="109">
        <v>5</v>
      </c>
    </row>
    <row r="44" spans="2:16" ht="15" customHeight="1" x14ac:dyDescent="0.25">
      <c r="B44" s="40"/>
      <c r="C44" s="36"/>
      <c r="D44" s="351" t="s">
        <v>1377</v>
      </c>
      <c r="E44" s="352"/>
      <c r="F44" s="190" t="s">
        <v>2040</v>
      </c>
      <c r="G44" s="355">
        <v>4100089412</v>
      </c>
      <c r="H44" s="354"/>
      <c r="I44" s="353" t="s">
        <v>1467</v>
      </c>
      <c r="J44" s="354"/>
      <c r="K44" s="355" t="s">
        <v>53</v>
      </c>
      <c r="L44" s="352"/>
      <c r="M44" s="27" t="s">
        <v>387</v>
      </c>
      <c r="N44" s="24">
        <v>75</v>
      </c>
      <c r="O44" s="83"/>
      <c r="P44" s="109">
        <v>7</v>
      </c>
    </row>
    <row r="45" spans="2:16" ht="15" customHeight="1" x14ac:dyDescent="0.25">
      <c r="B45" s="40"/>
      <c r="C45" s="36"/>
      <c r="D45" s="351" t="s">
        <v>1377</v>
      </c>
      <c r="E45" s="352"/>
      <c r="F45" s="190" t="s">
        <v>2040</v>
      </c>
      <c r="G45" s="355">
        <v>4100089412</v>
      </c>
      <c r="H45" s="354"/>
      <c r="I45" s="353" t="s">
        <v>1467</v>
      </c>
      <c r="J45" s="354"/>
      <c r="K45" s="355" t="s">
        <v>53</v>
      </c>
      <c r="L45" s="352"/>
      <c r="M45" s="27" t="s">
        <v>387</v>
      </c>
      <c r="N45" s="24">
        <v>80</v>
      </c>
      <c r="O45" s="83"/>
      <c r="P45" s="109">
        <v>11</v>
      </c>
    </row>
    <row r="46" spans="2:16" ht="15" customHeight="1" x14ac:dyDescent="0.25">
      <c r="B46" s="40"/>
      <c r="C46" s="36"/>
      <c r="D46" s="351" t="s">
        <v>1377</v>
      </c>
      <c r="E46" s="352"/>
      <c r="F46" s="190" t="s">
        <v>2040</v>
      </c>
      <c r="G46" s="355">
        <v>4100089412</v>
      </c>
      <c r="H46" s="354"/>
      <c r="I46" s="353" t="s">
        <v>1467</v>
      </c>
      <c r="J46" s="354"/>
      <c r="K46" s="355" t="s">
        <v>53</v>
      </c>
      <c r="L46" s="352"/>
      <c r="M46" s="27" t="s">
        <v>387</v>
      </c>
      <c r="N46" s="24">
        <v>85</v>
      </c>
      <c r="O46" s="83"/>
      <c r="P46" s="109">
        <v>10</v>
      </c>
    </row>
    <row r="47" spans="2:16" ht="15" customHeight="1" x14ac:dyDescent="0.25">
      <c r="B47" s="40"/>
      <c r="C47" s="36"/>
      <c r="D47" s="351" t="s">
        <v>1377</v>
      </c>
      <c r="E47" s="352"/>
      <c r="F47" s="190" t="s">
        <v>2040</v>
      </c>
      <c r="G47" s="355">
        <v>4100089412</v>
      </c>
      <c r="H47" s="354"/>
      <c r="I47" s="353" t="s">
        <v>1467</v>
      </c>
      <c r="J47" s="354"/>
      <c r="K47" s="355" t="s">
        <v>53</v>
      </c>
      <c r="L47" s="352"/>
      <c r="M47" s="27" t="s">
        <v>387</v>
      </c>
      <c r="N47" s="24">
        <v>90</v>
      </c>
      <c r="O47" s="83"/>
      <c r="P47" s="109">
        <v>6</v>
      </c>
    </row>
    <row r="48" spans="2:16" ht="15" customHeight="1" x14ac:dyDescent="0.25">
      <c r="B48" s="76"/>
      <c r="C48" s="69"/>
      <c r="D48" s="351" t="s">
        <v>1377</v>
      </c>
      <c r="E48" s="352"/>
      <c r="F48" s="190" t="s">
        <v>2040</v>
      </c>
      <c r="G48" s="355">
        <v>4100089411</v>
      </c>
      <c r="H48" s="354"/>
      <c r="I48" s="353" t="s">
        <v>1467</v>
      </c>
      <c r="J48" s="354"/>
      <c r="K48" s="355" t="s">
        <v>25</v>
      </c>
      <c r="L48" s="352"/>
      <c r="M48" s="27" t="s">
        <v>387</v>
      </c>
      <c r="N48" s="24">
        <v>75</v>
      </c>
      <c r="O48" s="84"/>
      <c r="P48" s="109">
        <v>1</v>
      </c>
    </row>
    <row r="49" spans="2:16" ht="15" customHeight="1" x14ac:dyDescent="0.25">
      <c r="B49" s="378">
        <v>14</v>
      </c>
      <c r="C49" s="379"/>
      <c r="D49" s="351" t="s">
        <v>480</v>
      </c>
      <c r="E49" s="352"/>
      <c r="F49" s="190" t="s">
        <v>2039</v>
      </c>
      <c r="G49" s="355">
        <v>4100089414</v>
      </c>
      <c r="H49" s="354"/>
      <c r="I49" s="353" t="s">
        <v>1468</v>
      </c>
      <c r="J49" s="354"/>
      <c r="K49" s="355" t="s">
        <v>25</v>
      </c>
      <c r="L49" s="352"/>
      <c r="M49" s="27" t="s">
        <v>622</v>
      </c>
      <c r="N49" s="24">
        <v>85</v>
      </c>
      <c r="O49" s="82">
        <v>8.64</v>
      </c>
      <c r="P49" s="109">
        <v>8</v>
      </c>
    </row>
    <row r="50" spans="2:16" ht="15" customHeight="1" x14ac:dyDescent="0.25">
      <c r="B50" s="416"/>
      <c r="C50" s="417"/>
      <c r="D50" s="351" t="s">
        <v>480</v>
      </c>
      <c r="E50" s="352"/>
      <c r="F50" s="190" t="s">
        <v>2039</v>
      </c>
      <c r="G50" s="355">
        <v>4100089414</v>
      </c>
      <c r="H50" s="354"/>
      <c r="I50" s="353" t="s">
        <v>1468</v>
      </c>
      <c r="J50" s="354"/>
      <c r="K50" s="355" t="s">
        <v>25</v>
      </c>
      <c r="L50" s="352"/>
      <c r="M50" s="27" t="s">
        <v>622</v>
      </c>
      <c r="N50" s="24">
        <v>90</v>
      </c>
      <c r="O50" s="83"/>
      <c r="P50" s="109">
        <v>5</v>
      </c>
    </row>
    <row r="51" spans="2:16" ht="15" customHeight="1" x14ac:dyDescent="0.25">
      <c r="B51" s="40"/>
      <c r="C51" s="36"/>
      <c r="D51" s="351" t="s">
        <v>480</v>
      </c>
      <c r="E51" s="352"/>
      <c r="F51" s="190" t="s">
        <v>2039</v>
      </c>
      <c r="G51" s="355">
        <v>4100089414</v>
      </c>
      <c r="H51" s="354"/>
      <c r="I51" s="353" t="s">
        <v>1468</v>
      </c>
      <c r="J51" s="354"/>
      <c r="K51" s="355" t="s">
        <v>25</v>
      </c>
      <c r="L51" s="352"/>
      <c r="M51" s="27" t="s">
        <v>622</v>
      </c>
      <c r="N51" s="24">
        <v>95</v>
      </c>
      <c r="O51" s="83"/>
      <c r="P51" s="109">
        <v>12</v>
      </c>
    </row>
    <row r="52" spans="2:16" ht="15" customHeight="1" x14ac:dyDescent="0.25">
      <c r="B52" s="40"/>
      <c r="C52" s="36"/>
      <c r="D52" s="351" t="s">
        <v>480</v>
      </c>
      <c r="E52" s="352"/>
      <c r="F52" s="190" t="s">
        <v>2039</v>
      </c>
      <c r="G52" s="355">
        <v>4100089414</v>
      </c>
      <c r="H52" s="354"/>
      <c r="I52" s="353" t="s">
        <v>1468</v>
      </c>
      <c r="J52" s="354"/>
      <c r="K52" s="355" t="s">
        <v>25</v>
      </c>
      <c r="L52" s="352"/>
      <c r="M52" s="27" t="s">
        <v>622</v>
      </c>
      <c r="N52" s="24">
        <v>100</v>
      </c>
      <c r="O52" s="83"/>
      <c r="P52" s="109">
        <v>5</v>
      </c>
    </row>
    <row r="53" spans="2:16" ht="15" customHeight="1" x14ac:dyDescent="0.25">
      <c r="B53" s="40"/>
      <c r="C53" s="36"/>
      <c r="D53" s="351" t="s">
        <v>480</v>
      </c>
      <c r="E53" s="352"/>
      <c r="F53" s="190" t="s">
        <v>2040</v>
      </c>
      <c r="G53" s="355">
        <v>4100089416</v>
      </c>
      <c r="H53" s="354"/>
      <c r="I53" s="353" t="s">
        <v>1468</v>
      </c>
      <c r="J53" s="354"/>
      <c r="K53" s="355" t="s">
        <v>147</v>
      </c>
      <c r="L53" s="352"/>
      <c r="M53" s="27" t="s">
        <v>387</v>
      </c>
      <c r="N53" s="24">
        <v>85</v>
      </c>
      <c r="O53" s="83"/>
      <c r="P53" s="109">
        <v>2</v>
      </c>
    </row>
    <row r="54" spans="2:16" ht="15" customHeight="1" x14ac:dyDescent="0.25">
      <c r="B54" s="40"/>
      <c r="C54" s="36"/>
      <c r="D54" s="351" t="s">
        <v>480</v>
      </c>
      <c r="E54" s="352"/>
      <c r="F54" s="190" t="s">
        <v>2040</v>
      </c>
      <c r="G54" s="355">
        <v>4100089416</v>
      </c>
      <c r="H54" s="354"/>
      <c r="I54" s="353" t="s">
        <v>1468</v>
      </c>
      <c r="J54" s="354"/>
      <c r="K54" s="355" t="s">
        <v>147</v>
      </c>
      <c r="L54" s="352"/>
      <c r="M54" s="27" t="s">
        <v>387</v>
      </c>
      <c r="N54" s="24">
        <v>90</v>
      </c>
      <c r="O54" s="83"/>
      <c r="P54" s="109">
        <v>2</v>
      </c>
    </row>
    <row r="55" spans="2:16" ht="15" customHeight="1" x14ac:dyDescent="0.25">
      <c r="B55" s="40"/>
      <c r="C55" s="36"/>
      <c r="D55" s="351" t="s">
        <v>480</v>
      </c>
      <c r="E55" s="352"/>
      <c r="F55" s="190" t="s">
        <v>2040</v>
      </c>
      <c r="G55" s="355">
        <v>4100089416</v>
      </c>
      <c r="H55" s="354"/>
      <c r="I55" s="353" t="s">
        <v>1468</v>
      </c>
      <c r="J55" s="354"/>
      <c r="K55" s="355" t="s">
        <v>147</v>
      </c>
      <c r="L55" s="352"/>
      <c r="M55" s="27" t="s">
        <v>387</v>
      </c>
      <c r="N55" s="24">
        <v>95</v>
      </c>
      <c r="O55" s="83"/>
      <c r="P55" s="109">
        <v>2</v>
      </c>
    </row>
    <row r="56" spans="2:16" ht="15" customHeight="1" x14ac:dyDescent="0.25">
      <c r="B56" s="40"/>
      <c r="C56" s="36"/>
      <c r="D56" s="351" t="s">
        <v>480</v>
      </c>
      <c r="E56" s="352"/>
      <c r="F56" s="190" t="s">
        <v>2040</v>
      </c>
      <c r="G56" s="355">
        <v>4100089416</v>
      </c>
      <c r="H56" s="354"/>
      <c r="I56" s="353" t="s">
        <v>1468</v>
      </c>
      <c r="J56" s="354"/>
      <c r="K56" s="355" t="s">
        <v>147</v>
      </c>
      <c r="L56" s="352"/>
      <c r="M56" s="27" t="s">
        <v>387</v>
      </c>
      <c r="N56" s="24">
        <v>100</v>
      </c>
      <c r="O56" s="83"/>
      <c r="P56" s="109">
        <v>2</v>
      </c>
    </row>
    <row r="57" spans="2:16" ht="15" customHeight="1" x14ac:dyDescent="0.25">
      <c r="B57" s="40"/>
      <c r="C57" s="36"/>
      <c r="D57" s="351" t="s">
        <v>480</v>
      </c>
      <c r="E57" s="352"/>
      <c r="F57" s="190" t="s">
        <v>2040</v>
      </c>
      <c r="G57" s="355">
        <v>4100089415</v>
      </c>
      <c r="H57" s="354"/>
      <c r="I57" s="353" t="s">
        <v>1468</v>
      </c>
      <c r="J57" s="354"/>
      <c r="K57" s="355" t="s">
        <v>53</v>
      </c>
      <c r="L57" s="352"/>
      <c r="M57" s="27" t="s">
        <v>387</v>
      </c>
      <c r="N57" s="24">
        <v>85</v>
      </c>
      <c r="O57" s="83"/>
      <c r="P57" s="109">
        <v>5</v>
      </c>
    </row>
    <row r="58" spans="2:16" ht="15" customHeight="1" x14ac:dyDescent="0.25">
      <c r="B58" s="40"/>
      <c r="C58" s="36"/>
      <c r="D58" s="351" t="s">
        <v>480</v>
      </c>
      <c r="E58" s="352"/>
      <c r="F58" s="190" t="s">
        <v>2040</v>
      </c>
      <c r="G58" s="355">
        <v>4100089415</v>
      </c>
      <c r="H58" s="354"/>
      <c r="I58" s="353" t="s">
        <v>1468</v>
      </c>
      <c r="J58" s="354"/>
      <c r="K58" s="355" t="s">
        <v>53</v>
      </c>
      <c r="L58" s="352"/>
      <c r="M58" s="27" t="s">
        <v>387</v>
      </c>
      <c r="N58" s="24">
        <v>90</v>
      </c>
      <c r="O58" s="83"/>
      <c r="P58" s="109">
        <v>3</v>
      </c>
    </row>
    <row r="59" spans="2:16" ht="15" customHeight="1" x14ac:dyDescent="0.25">
      <c r="B59" s="40"/>
      <c r="C59" s="36"/>
      <c r="D59" s="351" t="s">
        <v>480</v>
      </c>
      <c r="E59" s="352"/>
      <c r="F59" s="190" t="s">
        <v>2040</v>
      </c>
      <c r="G59" s="355">
        <v>4100089415</v>
      </c>
      <c r="H59" s="354"/>
      <c r="I59" s="353" t="s">
        <v>1468</v>
      </c>
      <c r="J59" s="354"/>
      <c r="K59" s="355" t="s">
        <v>53</v>
      </c>
      <c r="L59" s="352"/>
      <c r="M59" s="27" t="s">
        <v>387</v>
      </c>
      <c r="N59" s="24">
        <v>95</v>
      </c>
      <c r="O59" s="83"/>
      <c r="P59" s="109">
        <v>2</v>
      </c>
    </row>
    <row r="60" spans="2:16" ht="15" customHeight="1" x14ac:dyDescent="0.25">
      <c r="B60" s="40"/>
      <c r="C60" s="36"/>
      <c r="D60" s="351" t="s">
        <v>480</v>
      </c>
      <c r="E60" s="352"/>
      <c r="F60" s="190" t="s">
        <v>2040</v>
      </c>
      <c r="G60" s="355">
        <v>4100089415</v>
      </c>
      <c r="H60" s="354"/>
      <c r="I60" s="353" t="s">
        <v>1468</v>
      </c>
      <c r="J60" s="354"/>
      <c r="K60" s="355" t="s">
        <v>53</v>
      </c>
      <c r="L60" s="352"/>
      <c r="M60" s="27" t="s">
        <v>387</v>
      </c>
      <c r="N60" s="24">
        <v>100</v>
      </c>
      <c r="O60" s="83"/>
      <c r="P60" s="109">
        <v>3</v>
      </c>
    </row>
    <row r="61" spans="2:16" ht="15" customHeight="1" x14ac:dyDescent="0.25">
      <c r="B61" s="378">
        <v>15</v>
      </c>
      <c r="C61" s="379"/>
      <c r="D61" s="351" t="s">
        <v>480</v>
      </c>
      <c r="E61" s="352"/>
      <c r="F61" s="190" t="s">
        <v>2039</v>
      </c>
      <c r="G61" s="355">
        <v>4100089417</v>
      </c>
      <c r="H61" s="354"/>
      <c r="I61" s="353" t="s">
        <v>631</v>
      </c>
      <c r="J61" s="354"/>
      <c r="K61" s="355" t="s">
        <v>25</v>
      </c>
      <c r="L61" s="352"/>
      <c r="M61" s="27" t="s">
        <v>387</v>
      </c>
      <c r="N61" s="24">
        <v>90</v>
      </c>
      <c r="O61" s="82">
        <v>8.6199999999999992</v>
      </c>
      <c r="P61" s="109">
        <v>12</v>
      </c>
    </row>
    <row r="62" spans="2:16" ht="15" customHeight="1" x14ac:dyDescent="0.25">
      <c r="B62" s="40"/>
      <c r="C62" s="36"/>
      <c r="D62" s="351" t="s">
        <v>480</v>
      </c>
      <c r="E62" s="352"/>
      <c r="F62" s="190" t="s">
        <v>2039</v>
      </c>
      <c r="G62" s="355">
        <v>4100089417</v>
      </c>
      <c r="H62" s="354"/>
      <c r="I62" s="353" t="s">
        <v>631</v>
      </c>
      <c r="J62" s="354"/>
      <c r="K62" s="355" t="s">
        <v>25</v>
      </c>
      <c r="L62" s="352"/>
      <c r="M62" s="27" t="s">
        <v>387</v>
      </c>
      <c r="N62" s="24">
        <v>95</v>
      </c>
      <c r="O62" s="83"/>
      <c r="P62" s="109">
        <v>10</v>
      </c>
    </row>
    <row r="63" spans="2:16" ht="15" customHeight="1" x14ac:dyDescent="0.25">
      <c r="B63" s="40"/>
      <c r="C63" s="36"/>
      <c r="D63" s="351" t="s">
        <v>480</v>
      </c>
      <c r="E63" s="352"/>
      <c r="F63" s="190" t="s">
        <v>2040</v>
      </c>
      <c r="G63" s="355">
        <v>4100089419</v>
      </c>
      <c r="H63" s="354"/>
      <c r="I63" s="353" t="s">
        <v>631</v>
      </c>
      <c r="J63" s="354"/>
      <c r="K63" s="355" t="s">
        <v>53</v>
      </c>
      <c r="L63" s="352"/>
      <c r="M63" s="27" t="s">
        <v>387</v>
      </c>
      <c r="N63" s="24">
        <v>85</v>
      </c>
      <c r="O63" s="83"/>
      <c r="P63" s="109">
        <v>2</v>
      </c>
    </row>
    <row r="64" spans="2:16" ht="15" customHeight="1" x14ac:dyDescent="0.25">
      <c r="B64" s="40"/>
      <c r="C64" s="36"/>
      <c r="D64" s="351" t="s">
        <v>480</v>
      </c>
      <c r="E64" s="352"/>
      <c r="F64" s="190" t="s">
        <v>2040</v>
      </c>
      <c r="G64" s="355">
        <v>4100089419</v>
      </c>
      <c r="H64" s="354"/>
      <c r="I64" s="353" t="s">
        <v>631</v>
      </c>
      <c r="J64" s="354"/>
      <c r="K64" s="355" t="s">
        <v>53</v>
      </c>
      <c r="L64" s="352"/>
      <c r="M64" s="27" t="s">
        <v>387</v>
      </c>
      <c r="N64" s="24">
        <v>90</v>
      </c>
      <c r="O64" s="83"/>
      <c r="P64" s="109">
        <v>5</v>
      </c>
    </row>
    <row r="65" spans="2:16" ht="15" customHeight="1" x14ac:dyDescent="0.25">
      <c r="B65" s="40"/>
      <c r="C65" s="36"/>
      <c r="D65" s="351" t="s">
        <v>480</v>
      </c>
      <c r="E65" s="352"/>
      <c r="F65" s="190" t="s">
        <v>2040</v>
      </c>
      <c r="G65" s="355">
        <v>4100089419</v>
      </c>
      <c r="H65" s="354"/>
      <c r="I65" s="353" t="s">
        <v>631</v>
      </c>
      <c r="J65" s="354"/>
      <c r="K65" s="355" t="s">
        <v>53</v>
      </c>
      <c r="L65" s="352"/>
      <c r="M65" s="27" t="s">
        <v>387</v>
      </c>
      <c r="N65" s="24">
        <v>95</v>
      </c>
      <c r="O65" s="83"/>
      <c r="P65" s="109">
        <v>10</v>
      </c>
    </row>
    <row r="66" spans="2:16" ht="15" customHeight="1" x14ac:dyDescent="0.25">
      <c r="B66" s="40"/>
      <c r="C66" s="36"/>
      <c r="D66" s="351" t="s">
        <v>480</v>
      </c>
      <c r="E66" s="352"/>
      <c r="F66" s="190" t="s">
        <v>2040</v>
      </c>
      <c r="G66" s="355">
        <v>4100089419</v>
      </c>
      <c r="H66" s="354"/>
      <c r="I66" s="353" t="s">
        <v>631</v>
      </c>
      <c r="J66" s="354"/>
      <c r="K66" s="355" t="s">
        <v>53</v>
      </c>
      <c r="L66" s="352"/>
      <c r="M66" s="27" t="s">
        <v>387</v>
      </c>
      <c r="N66" s="24">
        <v>100</v>
      </c>
      <c r="O66" s="83"/>
      <c r="P66" s="109">
        <v>12</v>
      </c>
    </row>
    <row r="67" spans="2:16" ht="15" customHeight="1" x14ac:dyDescent="0.25">
      <c r="B67" s="365"/>
      <c r="C67" s="351"/>
      <c r="D67" s="351" t="s">
        <v>480</v>
      </c>
      <c r="E67" s="352"/>
      <c r="F67" s="190" t="s">
        <v>2040</v>
      </c>
      <c r="G67" s="355">
        <v>4100089418</v>
      </c>
      <c r="H67" s="354"/>
      <c r="I67" s="353" t="s">
        <v>631</v>
      </c>
      <c r="J67" s="354"/>
      <c r="K67" s="355" t="s">
        <v>25</v>
      </c>
      <c r="L67" s="352"/>
      <c r="M67" s="27" t="s">
        <v>387</v>
      </c>
      <c r="N67" s="24">
        <v>100</v>
      </c>
      <c r="O67" s="84"/>
      <c r="P67" s="109">
        <v>1</v>
      </c>
    </row>
    <row r="68" spans="2:16" ht="15" x14ac:dyDescent="0.25">
      <c r="B68" s="365"/>
      <c r="C68" s="366"/>
      <c r="D68" s="367"/>
      <c r="E68" s="368"/>
      <c r="F68" s="122"/>
      <c r="G68" s="369"/>
      <c r="H68" s="370"/>
      <c r="I68" s="391"/>
      <c r="J68" s="370"/>
      <c r="K68" s="369"/>
      <c r="L68" s="368"/>
      <c r="M68" s="7"/>
      <c r="N68" s="11"/>
      <c r="O68" s="84"/>
      <c r="P68" s="60"/>
    </row>
    <row r="69" spans="2:16" ht="15" x14ac:dyDescent="0.25">
      <c r="B69" s="20"/>
      <c r="C69" s="45"/>
      <c r="D69" s="168"/>
      <c r="E69" s="41"/>
      <c r="F69" s="41"/>
      <c r="G69" s="41"/>
      <c r="H69" s="41"/>
      <c r="I69" s="41"/>
      <c r="K69" s="20"/>
      <c r="L69" s="45"/>
      <c r="M69" s="1"/>
      <c r="N69" s="1"/>
      <c r="O69" s="169">
        <f>SUM(O18:O67)</f>
        <v>143.15999999999997</v>
      </c>
    </row>
    <row r="70" spans="2:16" ht="15.75" x14ac:dyDescent="0.25">
      <c r="B70" s="356" t="s">
        <v>29</v>
      </c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357"/>
      <c r="N70" s="79"/>
      <c r="O70" s="75"/>
      <c r="P70" s="73">
        <f>SUM(P18:P68)</f>
        <v>416</v>
      </c>
    </row>
    <row r="71" spans="2:16" ht="15" x14ac:dyDescent="0.25">
      <c r="B71" s="20"/>
      <c r="C71" s="45"/>
      <c r="D71" s="20"/>
      <c r="E71" s="45"/>
      <c r="F71" s="45"/>
      <c r="G71" s="20"/>
      <c r="I71" s="3"/>
      <c r="K71" s="20"/>
      <c r="L71" s="45"/>
      <c r="M71" s="1"/>
      <c r="N71" s="1"/>
      <c r="O71" s="86"/>
    </row>
    <row r="72" spans="2:16" ht="15" customHeight="1" x14ac:dyDescent="0.25">
      <c r="B72" s="1"/>
      <c r="C72" s="1"/>
      <c r="D72" s="1" t="s">
        <v>49</v>
      </c>
      <c r="E72" s="23"/>
      <c r="F72" s="1" t="s">
        <v>2043</v>
      </c>
      <c r="I72" s="1"/>
      <c r="J72" s="1"/>
      <c r="K72" s="1"/>
      <c r="L72" s="1"/>
      <c r="M72" s="1"/>
      <c r="N72" s="1"/>
      <c r="O72" s="1"/>
    </row>
    <row r="73" spans="2:16" ht="15" x14ac:dyDescent="0.25">
      <c r="B73" s="1"/>
      <c r="C73" s="1"/>
      <c r="D73" s="1" t="s">
        <v>2044</v>
      </c>
      <c r="E73" s="23"/>
      <c r="F73" s="23"/>
      <c r="G73" s="1"/>
      <c r="H73" s="1"/>
      <c r="I73" s="1"/>
      <c r="J73" s="1"/>
      <c r="K73" s="1"/>
      <c r="L73" s="1"/>
      <c r="M73" s="1"/>
      <c r="N73" s="1"/>
      <c r="O73" s="1"/>
    </row>
    <row r="74" spans="2:16" ht="15" x14ac:dyDescent="0.25">
      <c r="B74" s="1"/>
      <c r="C74" s="1"/>
      <c r="D74" s="1" t="s">
        <v>31</v>
      </c>
      <c r="E74" s="3"/>
      <c r="F74" s="3"/>
      <c r="G74" s="1"/>
      <c r="H74" s="1"/>
      <c r="I74" s="1"/>
      <c r="J74" s="1"/>
      <c r="K74" s="1"/>
      <c r="L74" s="1"/>
      <c r="M74" s="1"/>
      <c r="N74" s="1"/>
      <c r="O74" s="1"/>
    </row>
    <row r="75" spans="2:16" ht="15" x14ac:dyDescent="0.25">
      <c r="B75" s="1"/>
      <c r="C75" s="1"/>
      <c r="D75" s="1" t="s">
        <v>1355</v>
      </c>
      <c r="E75" s="23"/>
      <c r="F75" s="23"/>
      <c r="G75" s="1"/>
      <c r="H75" s="1"/>
      <c r="I75" s="1"/>
      <c r="J75" s="1"/>
      <c r="K75" s="1"/>
      <c r="L75" s="1"/>
      <c r="M75" s="1"/>
      <c r="N75" s="1"/>
      <c r="O75" s="1"/>
    </row>
    <row r="76" spans="2:16" ht="15" x14ac:dyDescent="0.25">
      <c r="B76" s="1"/>
      <c r="C76" s="1"/>
      <c r="D76" s="1" t="s">
        <v>203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6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2:16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2:16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2:16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2:15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2:15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2:15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2:15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2:15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2:15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2:15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2:15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2:15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2:15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2:15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2:15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2:15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2:15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2:15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2:15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2:15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2:15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2:15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2:15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2:15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2:15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2:15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2:15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2:15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2:15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2:15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2:15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2:15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2:15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354" ht="8.25" customHeight="1" x14ac:dyDescent="0.2"/>
    <row r="356" ht="8.25" customHeight="1" x14ac:dyDescent="0.2"/>
    <row r="358" ht="9" customHeight="1" x14ac:dyDescent="0.2"/>
    <row r="360" ht="7.5" customHeight="1" x14ac:dyDescent="0.2"/>
    <row r="362" ht="6.75" customHeight="1" x14ac:dyDescent="0.2"/>
    <row r="364" ht="7.5" customHeight="1" x14ac:dyDescent="0.2"/>
    <row r="366" ht="9" customHeight="1" x14ac:dyDescent="0.2"/>
    <row r="368" ht="7.5" customHeight="1" x14ac:dyDescent="0.2"/>
    <row r="370" ht="8.25" customHeight="1" x14ac:dyDescent="0.2"/>
  </sheetData>
  <mergeCells count="234">
    <mergeCell ref="B16:C16"/>
    <mergeCell ref="D16:E16"/>
    <mergeCell ref="G16:H16"/>
    <mergeCell ref="I16:J16"/>
    <mergeCell ref="K16:L16"/>
    <mergeCell ref="D19:E19"/>
    <mergeCell ref="G19:H19"/>
    <mergeCell ref="I19:J19"/>
    <mergeCell ref="K19:L19"/>
    <mergeCell ref="B18:C18"/>
    <mergeCell ref="B19:C19"/>
    <mergeCell ref="B17:C17"/>
    <mergeCell ref="F12:G12"/>
    <mergeCell ref="N14:O14"/>
    <mergeCell ref="D21:E21"/>
    <mergeCell ref="G21:H21"/>
    <mergeCell ref="I21:J21"/>
    <mergeCell ref="K21:L21"/>
    <mergeCell ref="D18:E18"/>
    <mergeCell ref="G18:H18"/>
    <mergeCell ref="I18:J18"/>
    <mergeCell ref="K18:L18"/>
    <mergeCell ref="B20:C20"/>
    <mergeCell ref="B22:C22"/>
    <mergeCell ref="D22:E22"/>
    <mergeCell ref="G22:H22"/>
    <mergeCell ref="I22:J22"/>
    <mergeCell ref="K22:L22"/>
    <mergeCell ref="D20:E20"/>
    <mergeCell ref="G20:H20"/>
    <mergeCell ref="I20:J20"/>
    <mergeCell ref="K20:L20"/>
    <mergeCell ref="B21:C21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D25:E25"/>
    <mergeCell ref="G25:H25"/>
    <mergeCell ref="I25:J25"/>
    <mergeCell ref="K25:L25"/>
    <mergeCell ref="K28:L28"/>
    <mergeCell ref="B25:C25"/>
    <mergeCell ref="D29:E29"/>
    <mergeCell ref="G29:H29"/>
    <mergeCell ref="I29:J29"/>
    <mergeCell ref="K29:L29"/>
    <mergeCell ref="B26:C26"/>
    <mergeCell ref="D26:E26"/>
    <mergeCell ref="G26:H26"/>
    <mergeCell ref="I26:J26"/>
    <mergeCell ref="K26:L26"/>
    <mergeCell ref="B27:C27"/>
    <mergeCell ref="B28:C28"/>
    <mergeCell ref="D28:E28"/>
    <mergeCell ref="G28:H28"/>
    <mergeCell ref="I28:J28"/>
    <mergeCell ref="D27:E27"/>
    <mergeCell ref="G27:H27"/>
    <mergeCell ref="I27:J27"/>
    <mergeCell ref="K27:L27"/>
    <mergeCell ref="B32:C32"/>
    <mergeCell ref="D32:E32"/>
    <mergeCell ref="G32:H32"/>
    <mergeCell ref="I32:J32"/>
    <mergeCell ref="K32:L32"/>
    <mergeCell ref="B33:C33"/>
    <mergeCell ref="D33:E33"/>
    <mergeCell ref="B31:C31"/>
    <mergeCell ref="B29:C29"/>
    <mergeCell ref="B30:C30"/>
    <mergeCell ref="D30:E30"/>
    <mergeCell ref="G30:H30"/>
    <mergeCell ref="I30:J30"/>
    <mergeCell ref="K30:L30"/>
    <mergeCell ref="D31:E31"/>
    <mergeCell ref="G31:H31"/>
    <mergeCell ref="I31:J31"/>
    <mergeCell ref="K31:L31"/>
    <mergeCell ref="B67:C67"/>
    <mergeCell ref="D67:E67"/>
    <mergeCell ref="G67:H67"/>
    <mergeCell ref="I67:J67"/>
    <mergeCell ref="K67:L67"/>
    <mergeCell ref="D34:E34"/>
    <mergeCell ref="G34:H34"/>
    <mergeCell ref="K37:L37"/>
    <mergeCell ref="B70:M70"/>
    <mergeCell ref="B68:C68"/>
    <mergeCell ref="D68:E68"/>
    <mergeCell ref="G68:H68"/>
    <mergeCell ref="I68:J68"/>
    <mergeCell ref="K68:L68"/>
    <mergeCell ref="K36:L36"/>
    <mergeCell ref="D37:E37"/>
    <mergeCell ref="G37:H37"/>
    <mergeCell ref="I37:J37"/>
    <mergeCell ref="D44:E44"/>
    <mergeCell ref="G44:H44"/>
    <mergeCell ref="I44:J44"/>
    <mergeCell ref="K44:L44"/>
    <mergeCell ref="D65:E65"/>
    <mergeCell ref="G65:H65"/>
    <mergeCell ref="I65:J65"/>
    <mergeCell ref="K65:L65"/>
    <mergeCell ref="D66:E66"/>
    <mergeCell ref="G66:H66"/>
    <mergeCell ref="I66:J66"/>
    <mergeCell ref="K66:L66"/>
    <mergeCell ref="G33:H33"/>
    <mergeCell ref="I33:J33"/>
    <mergeCell ref="K33:L33"/>
    <mergeCell ref="D62:E62"/>
    <mergeCell ref="G62:H62"/>
    <mergeCell ref="I62:J62"/>
    <mergeCell ref="K62:L62"/>
    <mergeCell ref="G63:H63"/>
    <mergeCell ref="I63:J63"/>
    <mergeCell ref="K63:L63"/>
    <mergeCell ref="D64:E64"/>
    <mergeCell ref="G64:H64"/>
    <mergeCell ref="I64:J64"/>
    <mergeCell ref="K64:L64"/>
    <mergeCell ref="D63:E63"/>
    <mergeCell ref="D59:E59"/>
    <mergeCell ref="G59:H59"/>
    <mergeCell ref="I59:J59"/>
    <mergeCell ref="K59:L59"/>
    <mergeCell ref="D60:E60"/>
    <mergeCell ref="G60:H60"/>
    <mergeCell ref="I60:J60"/>
    <mergeCell ref="K60:L60"/>
    <mergeCell ref="B61:C61"/>
    <mergeCell ref="D61:E61"/>
    <mergeCell ref="G61:H61"/>
    <mergeCell ref="I61:J61"/>
    <mergeCell ref="K61:L61"/>
    <mergeCell ref="D56:E56"/>
    <mergeCell ref="G56:H56"/>
    <mergeCell ref="I56:J56"/>
    <mergeCell ref="K56:L56"/>
    <mergeCell ref="D57:E57"/>
    <mergeCell ref="G57:H57"/>
    <mergeCell ref="I57:J57"/>
    <mergeCell ref="K57:L57"/>
    <mergeCell ref="D58:E58"/>
    <mergeCell ref="G58:H58"/>
    <mergeCell ref="I58:J58"/>
    <mergeCell ref="K58:L58"/>
    <mergeCell ref="D53:E53"/>
    <mergeCell ref="G53:H53"/>
    <mergeCell ref="I53:J53"/>
    <mergeCell ref="K53:L53"/>
    <mergeCell ref="D54:E54"/>
    <mergeCell ref="G54:H54"/>
    <mergeCell ref="I54:J54"/>
    <mergeCell ref="K54:L54"/>
    <mergeCell ref="D55:E55"/>
    <mergeCell ref="G55:H55"/>
    <mergeCell ref="I55:J55"/>
    <mergeCell ref="K55:L55"/>
    <mergeCell ref="D38:E38"/>
    <mergeCell ref="G38:H38"/>
    <mergeCell ref="I38:J38"/>
    <mergeCell ref="K38:L38"/>
    <mergeCell ref="D39:E39"/>
    <mergeCell ref="G39:H39"/>
    <mergeCell ref="I39:J39"/>
    <mergeCell ref="K39:L39"/>
    <mergeCell ref="K34:L34"/>
    <mergeCell ref="D35:E35"/>
    <mergeCell ref="G35:H35"/>
    <mergeCell ref="I35:J35"/>
    <mergeCell ref="K35:L35"/>
    <mergeCell ref="D36:E36"/>
    <mergeCell ref="G36:H36"/>
    <mergeCell ref="I36:J36"/>
    <mergeCell ref="I34:J34"/>
    <mergeCell ref="D42:E42"/>
    <mergeCell ref="G42:H42"/>
    <mergeCell ref="I42:J42"/>
    <mergeCell ref="K42:L42"/>
    <mergeCell ref="D43:E43"/>
    <mergeCell ref="G43:H43"/>
    <mergeCell ref="I43:J43"/>
    <mergeCell ref="K43:L43"/>
    <mergeCell ref="D40:E40"/>
    <mergeCell ref="G40:H40"/>
    <mergeCell ref="I40:J40"/>
    <mergeCell ref="K40:L40"/>
    <mergeCell ref="D41:E41"/>
    <mergeCell ref="G41:H41"/>
    <mergeCell ref="I41:J41"/>
    <mergeCell ref="K41:L41"/>
    <mergeCell ref="D47:E47"/>
    <mergeCell ref="G47:H47"/>
    <mergeCell ref="I47:J47"/>
    <mergeCell ref="K47:L47"/>
    <mergeCell ref="D48:E48"/>
    <mergeCell ref="G48:H48"/>
    <mergeCell ref="I48:J48"/>
    <mergeCell ref="K48:L48"/>
    <mergeCell ref="D45:E45"/>
    <mergeCell ref="G45:H45"/>
    <mergeCell ref="I45:J45"/>
    <mergeCell ref="K45:L45"/>
    <mergeCell ref="D46:E46"/>
    <mergeCell ref="G46:H46"/>
    <mergeCell ref="I46:J46"/>
    <mergeCell ref="K46:L46"/>
    <mergeCell ref="D51:E51"/>
    <mergeCell ref="G51:H51"/>
    <mergeCell ref="I51:J51"/>
    <mergeCell ref="K51:L51"/>
    <mergeCell ref="D52:E52"/>
    <mergeCell ref="G52:H52"/>
    <mergeCell ref="I52:J52"/>
    <mergeCell ref="K52:L52"/>
    <mergeCell ref="B49:C49"/>
    <mergeCell ref="D49:E49"/>
    <mergeCell ref="G49:H49"/>
    <mergeCell ref="I49:J49"/>
    <mergeCell ref="K49:L49"/>
    <mergeCell ref="B50:C50"/>
    <mergeCell ref="D50:E50"/>
    <mergeCell ref="G50:H50"/>
    <mergeCell ref="I50:J50"/>
    <mergeCell ref="K50:L50"/>
  </mergeCells>
  <hyperlinks>
    <hyperlink ref="N4" r:id="rId1" xr:uid="{00000000-0004-0000-BF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sheetPr codeName="Hoja137"/>
  <dimension ref="A1:P324"/>
  <sheetViews>
    <sheetView workbookViewId="0">
      <selection activeCell="E29" sqref="E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9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4.7109375" customWidth="1"/>
    <col min="13" max="13" width="14.85546875" customWidth="1"/>
    <col min="14" max="14" width="5.28515625" customWidth="1"/>
    <col min="15" max="15" width="12.140625" customWidth="1"/>
    <col min="16" max="16" width="10.710937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884</v>
      </c>
      <c r="G8" s="62"/>
      <c r="H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885</v>
      </c>
      <c r="G10" s="374"/>
      <c r="H10" s="374"/>
      <c r="I10" s="374"/>
      <c r="J10" s="374"/>
      <c r="K10" s="374"/>
      <c r="L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2031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230007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2028</v>
      </c>
      <c r="E18" s="368"/>
      <c r="F18" s="124" t="s">
        <v>2033</v>
      </c>
      <c r="G18" s="369">
        <v>4100089400</v>
      </c>
      <c r="H18" s="370"/>
      <c r="I18" s="391" t="s">
        <v>1904</v>
      </c>
      <c r="J18" s="370"/>
      <c r="K18" s="369" t="s">
        <v>1009</v>
      </c>
      <c r="L18" s="368"/>
      <c r="M18" s="7" t="s">
        <v>387</v>
      </c>
      <c r="N18" s="11"/>
      <c r="O18" s="82">
        <v>9.1199999999999992</v>
      </c>
      <c r="P18" s="60">
        <v>14</v>
      </c>
    </row>
    <row r="19" spans="1:16" ht="15" x14ac:dyDescent="0.25">
      <c r="A19" s="1"/>
      <c r="B19" s="416"/>
      <c r="C19" s="417"/>
      <c r="D19" s="367" t="s">
        <v>1377</v>
      </c>
      <c r="E19" s="368"/>
      <c r="F19" s="189" t="s">
        <v>2033</v>
      </c>
      <c r="G19" s="369">
        <v>4100089410</v>
      </c>
      <c r="H19" s="370"/>
      <c r="I19" s="391" t="s">
        <v>1467</v>
      </c>
      <c r="J19" s="370"/>
      <c r="K19" s="369" t="s">
        <v>1009</v>
      </c>
      <c r="L19" s="368"/>
      <c r="M19" s="7" t="s">
        <v>415</v>
      </c>
      <c r="N19" s="11">
        <v>75</v>
      </c>
      <c r="O19" s="83"/>
      <c r="P19" s="60">
        <v>1</v>
      </c>
    </row>
    <row r="20" spans="1:16" ht="15" x14ac:dyDescent="0.25">
      <c r="A20" s="1"/>
      <c r="B20" s="40"/>
      <c r="C20" s="36"/>
      <c r="D20" s="367" t="s">
        <v>1377</v>
      </c>
      <c r="E20" s="368"/>
      <c r="F20" s="189" t="s">
        <v>2033</v>
      </c>
      <c r="G20" s="369">
        <v>4100089410</v>
      </c>
      <c r="H20" s="370"/>
      <c r="I20" s="391" t="s">
        <v>1467</v>
      </c>
      <c r="J20" s="370"/>
      <c r="K20" s="369" t="s">
        <v>1009</v>
      </c>
      <c r="L20" s="368"/>
      <c r="M20" s="7" t="s">
        <v>415</v>
      </c>
      <c r="N20" s="11">
        <v>80</v>
      </c>
      <c r="O20" s="83"/>
      <c r="P20" s="60">
        <v>2</v>
      </c>
    </row>
    <row r="21" spans="1:16" ht="15" x14ac:dyDescent="0.25">
      <c r="A21" s="1"/>
      <c r="B21" s="40"/>
      <c r="C21" s="36"/>
      <c r="D21" s="367" t="s">
        <v>1377</v>
      </c>
      <c r="E21" s="368"/>
      <c r="F21" s="189" t="s">
        <v>2033</v>
      </c>
      <c r="G21" s="369">
        <v>4100089410</v>
      </c>
      <c r="H21" s="370"/>
      <c r="I21" s="391" t="s">
        <v>1467</v>
      </c>
      <c r="J21" s="370"/>
      <c r="K21" s="369" t="s">
        <v>1009</v>
      </c>
      <c r="L21" s="368"/>
      <c r="M21" s="7" t="s">
        <v>415</v>
      </c>
      <c r="N21" s="11">
        <v>85</v>
      </c>
      <c r="O21" s="83"/>
      <c r="P21" s="60">
        <v>5</v>
      </c>
    </row>
    <row r="22" spans="1:16" ht="15" x14ac:dyDescent="0.25">
      <c r="A22" s="1"/>
      <c r="B22" s="76"/>
      <c r="C22" s="69"/>
      <c r="D22" s="367" t="s">
        <v>1377</v>
      </c>
      <c r="E22" s="368"/>
      <c r="F22" s="189" t="s">
        <v>2033</v>
      </c>
      <c r="G22" s="369">
        <v>4100089410</v>
      </c>
      <c r="H22" s="370"/>
      <c r="I22" s="391" t="s">
        <v>1467</v>
      </c>
      <c r="J22" s="370"/>
      <c r="K22" s="369" t="s">
        <v>1009</v>
      </c>
      <c r="L22" s="368"/>
      <c r="M22" s="7" t="s">
        <v>415</v>
      </c>
      <c r="N22" s="11">
        <v>90</v>
      </c>
      <c r="O22" s="84"/>
      <c r="P22" s="60">
        <v>2</v>
      </c>
    </row>
    <row r="23" spans="1:16" ht="15" x14ac:dyDescent="0.25">
      <c r="A23" s="1"/>
      <c r="B23" s="76"/>
      <c r="C23" s="65"/>
      <c r="D23" s="50"/>
      <c r="E23" s="61"/>
      <c r="F23" s="61"/>
      <c r="G23" s="50"/>
      <c r="H23" s="62"/>
      <c r="I23" s="63"/>
      <c r="J23" s="62"/>
      <c r="K23" s="50"/>
      <c r="L23" s="61"/>
      <c r="M23" s="8"/>
      <c r="N23" s="8"/>
      <c r="O23" s="162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SUM(O18:O22)</f>
        <v>9.1199999999999992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24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1" t="s">
        <v>2042</v>
      </c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368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2004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33">
    <mergeCell ref="B25:M25"/>
    <mergeCell ref="F6:K6"/>
    <mergeCell ref="F10:L10"/>
    <mergeCell ref="D20:E20"/>
    <mergeCell ref="G20:H20"/>
    <mergeCell ref="I20:J20"/>
    <mergeCell ref="K20:L20"/>
    <mergeCell ref="D21:E21"/>
    <mergeCell ref="G21:H21"/>
    <mergeCell ref="D24:I24"/>
    <mergeCell ref="I21:J21"/>
    <mergeCell ref="K21:L21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C0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sheetPr codeName="Hoja138"/>
  <dimension ref="A1:P319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4.71093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2031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230006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52"/>
      <c r="C17" s="15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83"/>
      <c r="P17" s="60"/>
    </row>
    <row r="18" spans="1:16" ht="15" x14ac:dyDescent="0.25">
      <c r="A18" s="1"/>
      <c r="B18" s="365">
        <v>1</v>
      </c>
      <c r="C18" s="366"/>
      <c r="D18" s="367" t="s">
        <v>2028</v>
      </c>
      <c r="E18" s="368"/>
      <c r="F18" s="124" t="s">
        <v>2032</v>
      </c>
      <c r="G18" s="369">
        <v>4100089398</v>
      </c>
      <c r="H18" s="370"/>
      <c r="I18" s="391" t="s">
        <v>1904</v>
      </c>
      <c r="J18" s="370"/>
      <c r="K18" s="369" t="s">
        <v>76</v>
      </c>
      <c r="L18" s="368"/>
      <c r="M18" s="7" t="s">
        <v>387</v>
      </c>
      <c r="N18" s="11"/>
      <c r="O18" s="81">
        <v>8.66</v>
      </c>
      <c r="P18" s="60">
        <v>15</v>
      </c>
    </row>
    <row r="19" spans="1:16" ht="15" x14ac:dyDescent="0.25">
      <c r="A19" s="1"/>
      <c r="B19" s="375">
        <v>2</v>
      </c>
      <c r="C19" s="376"/>
      <c r="D19" s="367" t="s">
        <v>2028</v>
      </c>
      <c r="E19" s="368"/>
      <c r="F19" s="124" t="s">
        <v>2032</v>
      </c>
      <c r="G19" s="369">
        <v>4100089398</v>
      </c>
      <c r="H19" s="370"/>
      <c r="I19" s="391" t="s">
        <v>1904</v>
      </c>
      <c r="J19" s="370"/>
      <c r="K19" s="369" t="s">
        <v>76</v>
      </c>
      <c r="L19" s="368"/>
      <c r="M19" s="7" t="s">
        <v>387</v>
      </c>
      <c r="N19" s="11"/>
      <c r="O19" s="81">
        <v>8.66</v>
      </c>
      <c r="P19" s="60">
        <v>15</v>
      </c>
    </row>
    <row r="20" spans="1:16" ht="15" x14ac:dyDescent="0.25">
      <c r="A20" s="1"/>
      <c r="B20" s="375">
        <v>3</v>
      </c>
      <c r="C20" s="376"/>
      <c r="D20" s="367" t="s">
        <v>2028</v>
      </c>
      <c r="E20" s="368"/>
      <c r="F20" s="124" t="s">
        <v>2032</v>
      </c>
      <c r="G20" s="369">
        <v>4100089398</v>
      </c>
      <c r="H20" s="370"/>
      <c r="I20" s="391" t="s">
        <v>1904</v>
      </c>
      <c r="J20" s="370"/>
      <c r="K20" s="369" t="s">
        <v>76</v>
      </c>
      <c r="L20" s="368"/>
      <c r="M20" s="7" t="s">
        <v>387</v>
      </c>
      <c r="N20" s="11"/>
      <c r="O20" s="81">
        <v>8.66</v>
      </c>
      <c r="P20" s="60">
        <v>15</v>
      </c>
    </row>
    <row r="21" spans="1:16" ht="15" x14ac:dyDescent="0.25">
      <c r="A21" s="1"/>
      <c r="B21" s="375">
        <v>4</v>
      </c>
      <c r="C21" s="376"/>
      <c r="D21" s="367" t="s">
        <v>2028</v>
      </c>
      <c r="E21" s="368"/>
      <c r="F21" s="124" t="s">
        <v>2032</v>
      </c>
      <c r="G21" s="369">
        <v>4100089398</v>
      </c>
      <c r="H21" s="370"/>
      <c r="I21" s="391" t="s">
        <v>1904</v>
      </c>
      <c r="J21" s="370"/>
      <c r="K21" s="369" t="s">
        <v>76</v>
      </c>
      <c r="L21" s="368"/>
      <c r="M21" s="7" t="s">
        <v>387</v>
      </c>
      <c r="N21" s="11"/>
      <c r="O21" s="81">
        <v>8.66</v>
      </c>
      <c r="P21" s="60">
        <v>15</v>
      </c>
    </row>
    <row r="22" spans="1:16" ht="15" x14ac:dyDescent="0.25">
      <c r="A22" s="1"/>
      <c r="B22" s="375"/>
      <c r="C22" s="376"/>
      <c r="D22" s="367"/>
      <c r="E22" s="368"/>
      <c r="F22" s="122"/>
      <c r="G22" s="369"/>
      <c r="H22" s="370"/>
      <c r="I22" s="391"/>
      <c r="J22" s="370"/>
      <c r="K22" s="369"/>
      <c r="L22" s="368"/>
      <c r="M22" s="7"/>
      <c r="N22" s="11"/>
      <c r="O22" s="81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SUM(O18:O22)</f>
        <v>34.64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60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7" t="s">
        <v>2041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456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457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7">
    <mergeCell ref="B16:C16"/>
    <mergeCell ref="D16:E16"/>
    <mergeCell ref="G16:H16"/>
    <mergeCell ref="I16:J16"/>
    <mergeCell ref="K16:L16"/>
    <mergeCell ref="F6:K6"/>
    <mergeCell ref="F8:J8"/>
    <mergeCell ref="F10:N10"/>
    <mergeCell ref="F12:G12"/>
    <mergeCell ref="N14:O14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24:M24"/>
    <mergeCell ref="B22:C22"/>
    <mergeCell ref="D22:E22"/>
    <mergeCell ref="G22:H22"/>
    <mergeCell ref="I22:J22"/>
    <mergeCell ref="K22:L22"/>
    <mergeCell ref="D23:I23"/>
  </mergeCells>
  <pageMargins left="7.874015748031496E-2" right="7.874015748031496E-2" top="0.39370078740157483" bottom="0.39370078740157483" header="0" footer="0"/>
  <pageSetup paperSize="9" scale="67" orientation="portrait" r:id="rId1"/>
  <headerFooter alignWithMargins="0"/>
  <drawing r:id="rId2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sheetPr codeName="Hoja139"/>
  <dimension ref="A1:P319"/>
  <sheetViews>
    <sheetView workbookViewId="0">
      <selection activeCell="H27" sqref="H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5703125" customWidth="1"/>
    <col min="6" max="6" width="18" customWidth="1"/>
    <col min="7" max="7" width="6.140625" customWidth="1"/>
    <col min="8" max="8" width="8.140625" customWidth="1"/>
    <col min="9" max="9" width="10.7109375" customWidth="1"/>
    <col min="10" max="10" width="4.140625" customWidth="1"/>
    <col min="11" max="11" width="9.85546875" customWidth="1"/>
    <col min="12" max="12" width="3.42578125" customWidth="1"/>
    <col min="13" max="13" width="14.7109375" customWidth="1"/>
    <col min="14" max="14" width="6.7109375" customWidth="1"/>
    <col min="15" max="15" width="11.5703125" customWidth="1"/>
    <col min="16" max="16" width="12.42578125" customWidth="1"/>
    <col min="17" max="17" width="2.7109375" customWidth="1"/>
    <col min="18" max="18" width="25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F6" s="395" t="s">
        <v>12</v>
      </c>
      <c r="G6" s="396"/>
      <c r="H6" s="396"/>
      <c r="I6" s="396"/>
      <c r="J6" s="396"/>
      <c r="K6" s="396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377" t="s">
        <v>1357</v>
      </c>
      <c r="G8" s="374"/>
      <c r="H8" s="374"/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2029</v>
      </c>
      <c r="G10" s="374"/>
      <c r="H10" s="374"/>
      <c r="I10" s="374"/>
      <c r="J10" s="374"/>
      <c r="K10" s="374"/>
      <c r="L10" s="374"/>
      <c r="M10" s="374"/>
      <c r="N10" s="382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377" t="s">
        <v>2026</v>
      </c>
      <c r="G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N14" s="375" t="s">
        <v>20</v>
      </c>
      <c r="O14" s="376"/>
      <c r="P14" s="193">
        <v>230001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83" t="s">
        <v>374</v>
      </c>
      <c r="C16" s="394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52"/>
      <c r="C17" s="153"/>
      <c r="D17" s="50"/>
      <c r="E17" s="61"/>
      <c r="F17" s="61"/>
      <c r="G17" s="50"/>
      <c r="H17" s="62"/>
      <c r="I17" s="63"/>
      <c r="J17" s="62"/>
      <c r="K17" s="50"/>
      <c r="L17" s="61"/>
      <c r="M17" s="8"/>
      <c r="N17" s="8"/>
      <c r="O17" s="183"/>
      <c r="P17" s="60"/>
    </row>
    <row r="18" spans="1:16" ht="15" x14ac:dyDescent="0.25">
      <c r="A18" s="1"/>
      <c r="B18" s="365">
        <v>1</v>
      </c>
      <c r="C18" s="366"/>
      <c r="D18" s="367" t="s">
        <v>2028</v>
      </c>
      <c r="E18" s="368"/>
      <c r="F18" s="124" t="s">
        <v>2027</v>
      </c>
      <c r="G18" s="369">
        <v>4100089398</v>
      </c>
      <c r="H18" s="370"/>
      <c r="I18" s="391" t="s">
        <v>1904</v>
      </c>
      <c r="J18" s="370"/>
      <c r="K18" s="369" t="s">
        <v>76</v>
      </c>
      <c r="L18" s="368"/>
      <c r="M18" s="7" t="s">
        <v>415</v>
      </c>
      <c r="N18" s="11"/>
      <c r="O18" s="81">
        <v>8.6199999999999992</v>
      </c>
      <c r="P18" s="60">
        <v>15</v>
      </c>
    </row>
    <row r="19" spans="1:16" ht="15" x14ac:dyDescent="0.25">
      <c r="A19" s="1"/>
      <c r="B19" s="375">
        <v>2</v>
      </c>
      <c r="C19" s="376"/>
      <c r="D19" s="367" t="s">
        <v>2028</v>
      </c>
      <c r="E19" s="368"/>
      <c r="F19" s="124" t="s">
        <v>2027</v>
      </c>
      <c r="G19" s="369">
        <v>4100089398</v>
      </c>
      <c r="H19" s="370"/>
      <c r="I19" s="391" t="s">
        <v>1904</v>
      </c>
      <c r="J19" s="370"/>
      <c r="K19" s="369" t="s">
        <v>76</v>
      </c>
      <c r="L19" s="368"/>
      <c r="M19" s="7" t="s">
        <v>415</v>
      </c>
      <c r="N19" s="11"/>
      <c r="O19" s="81">
        <v>8.6199999999999992</v>
      </c>
      <c r="P19" s="60">
        <v>15</v>
      </c>
    </row>
    <row r="20" spans="1:16" ht="15" x14ac:dyDescent="0.25">
      <c r="A20" s="1"/>
      <c r="B20" s="375">
        <v>3</v>
      </c>
      <c r="C20" s="376"/>
      <c r="D20" s="367" t="s">
        <v>2028</v>
      </c>
      <c r="E20" s="368"/>
      <c r="F20" s="124" t="s">
        <v>2027</v>
      </c>
      <c r="G20" s="369">
        <v>4100089398</v>
      </c>
      <c r="H20" s="370"/>
      <c r="I20" s="391" t="s">
        <v>1904</v>
      </c>
      <c r="J20" s="370"/>
      <c r="K20" s="369" t="s">
        <v>76</v>
      </c>
      <c r="L20" s="368"/>
      <c r="M20" s="7" t="s">
        <v>415</v>
      </c>
      <c r="N20" s="11"/>
      <c r="O20" s="81">
        <v>8.6199999999999992</v>
      </c>
      <c r="P20" s="60">
        <v>15</v>
      </c>
    </row>
    <row r="21" spans="1:16" ht="15" x14ac:dyDescent="0.25">
      <c r="A21" s="1"/>
      <c r="B21" s="375">
        <v>4</v>
      </c>
      <c r="C21" s="376"/>
      <c r="D21" s="367" t="s">
        <v>2028</v>
      </c>
      <c r="E21" s="368"/>
      <c r="F21" s="124" t="s">
        <v>2027</v>
      </c>
      <c r="G21" s="369">
        <v>4100089398</v>
      </c>
      <c r="H21" s="370"/>
      <c r="I21" s="391" t="s">
        <v>1904</v>
      </c>
      <c r="J21" s="370"/>
      <c r="K21" s="369" t="s">
        <v>76</v>
      </c>
      <c r="L21" s="368"/>
      <c r="M21" s="7" t="s">
        <v>415</v>
      </c>
      <c r="N21" s="11"/>
      <c r="O21" s="81">
        <v>8.6199999999999992</v>
      </c>
      <c r="P21" s="60">
        <v>15</v>
      </c>
    </row>
    <row r="22" spans="1:16" ht="15" x14ac:dyDescent="0.25">
      <c r="A22" s="1"/>
      <c r="B22" s="375"/>
      <c r="C22" s="376"/>
      <c r="D22" s="367"/>
      <c r="E22" s="368"/>
      <c r="F22" s="122"/>
      <c r="G22" s="369"/>
      <c r="H22" s="370"/>
      <c r="I22" s="391"/>
      <c r="J22" s="370"/>
      <c r="K22" s="369"/>
      <c r="L22" s="368"/>
      <c r="M22" s="7"/>
      <c r="N22" s="11"/>
      <c r="O22" s="81"/>
      <c r="P22" s="60"/>
    </row>
    <row r="23" spans="1:16" ht="15" x14ac:dyDescent="0.25">
      <c r="A23" s="1"/>
      <c r="B23" s="76"/>
      <c r="C23" s="65"/>
      <c r="D23" s="392"/>
      <c r="E23" s="393"/>
      <c r="F23" s="393"/>
      <c r="G23" s="393"/>
      <c r="H23" s="393"/>
      <c r="I23" s="393"/>
      <c r="J23" s="62"/>
      <c r="K23" s="50"/>
      <c r="L23" s="61"/>
      <c r="M23" s="8"/>
      <c r="N23" s="8"/>
      <c r="O23" s="139">
        <f>SUM(O18:O22)</f>
        <v>34.479999999999997</v>
      </c>
      <c r="P23" s="60"/>
    </row>
    <row r="24" spans="1:16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357"/>
      <c r="N24" s="79"/>
      <c r="O24" s="75"/>
      <c r="P24" s="73">
        <f>SUM(P18:P22)</f>
        <v>60</v>
      </c>
    </row>
    <row r="25" spans="1:16" ht="15" x14ac:dyDescent="0.25">
      <c r="A25" s="1"/>
      <c r="B25" s="20"/>
      <c r="C25" s="45"/>
      <c r="D25" s="20"/>
      <c r="E25" s="45"/>
      <c r="F25" s="45"/>
      <c r="G25" s="20"/>
      <c r="I25" s="3"/>
      <c r="K25" s="20"/>
      <c r="L25" s="45"/>
      <c r="M25" s="1"/>
      <c r="N25" s="1"/>
      <c r="O25" s="86"/>
    </row>
    <row r="26" spans="1:16" ht="3.75" customHeight="1" x14ac:dyDescent="0.25">
      <c r="A26" s="1"/>
      <c r="B26" s="1"/>
      <c r="C26" s="1"/>
      <c r="D26" s="17"/>
      <c r="E26" s="20"/>
      <c r="F26" s="20"/>
      <c r="G26" s="20"/>
      <c r="H26" s="3"/>
      <c r="I26" s="3"/>
      <c r="J26" s="1"/>
      <c r="K26" s="1"/>
      <c r="L26" s="1"/>
      <c r="M26" s="1"/>
      <c r="N26" s="1"/>
      <c r="O26" s="1"/>
    </row>
    <row r="27" spans="1:16" ht="15" customHeight="1" x14ac:dyDescent="0.25">
      <c r="A27" s="1"/>
      <c r="B27" s="1"/>
      <c r="C27" s="1"/>
      <c r="D27" s="1" t="s">
        <v>49</v>
      </c>
      <c r="E27" s="17" t="s">
        <v>2030</v>
      </c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456</v>
      </c>
      <c r="E28" s="3"/>
      <c r="F28" s="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457</v>
      </c>
      <c r="E29" s="23"/>
      <c r="F29" s="2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37">
    <mergeCell ref="D23:I23"/>
    <mergeCell ref="B24:M24"/>
    <mergeCell ref="F6:K6"/>
    <mergeCell ref="F8:J8"/>
    <mergeCell ref="F10:N10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F12:G12"/>
    <mergeCell ref="N14:O14"/>
    <mergeCell ref="B16:C16"/>
    <mergeCell ref="D16:E16"/>
    <mergeCell ref="G16:H16"/>
    <mergeCell ref="I16:J16"/>
    <mergeCell ref="K16:L16"/>
  </mergeCells>
  <pageMargins left="7.874015748031496E-2" right="7.874015748031496E-2" top="0.39370078740157483" bottom="0.39370078740157483" header="0" footer="0"/>
  <pageSetup paperSize="9" scale="67" orientation="portrait" r:id="rId1"/>
  <headerFooter alignWithMargins="0"/>
  <drawing r:id="rId2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sheetPr codeName="Hoja140"/>
  <dimension ref="A1:P320"/>
  <sheetViews>
    <sheetView workbookViewId="0">
      <selection activeCell="D26" sqref="D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21.28515625" customWidth="1"/>
    <col min="6" max="6" width="16.42578125" customWidth="1"/>
    <col min="7" max="7" width="6.140625" customWidth="1"/>
    <col min="8" max="8" width="8.42578125" customWidth="1"/>
    <col min="9" max="9" width="10.7109375" customWidth="1"/>
    <col min="10" max="10" width="5.28515625" customWidth="1"/>
    <col min="11" max="11" width="9.85546875" customWidth="1"/>
    <col min="12" max="12" width="3.28515625" customWidth="1"/>
    <col min="13" max="13" width="12" customWidth="1"/>
    <col min="14" max="14" width="6.28515625" customWidth="1"/>
    <col min="15" max="15" width="12.140625" customWidth="1"/>
    <col min="16" max="16" width="12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5" t="s">
        <v>1423</v>
      </c>
      <c r="G8" s="60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381" t="s">
        <v>1424</v>
      </c>
      <c r="G10" s="374"/>
      <c r="H10" s="374"/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9" t="s">
        <v>2022</v>
      </c>
      <c r="G12" s="1"/>
      <c r="H12" s="23"/>
      <c r="I12" s="35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220283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63"/>
      <c r="P17" s="60"/>
    </row>
    <row r="18" spans="1:16" ht="15" x14ac:dyDescent="0.25">
      <c r="A18" s="1"/>
      <c r="B18" s="375">
        <v>1</v>
      </c>
      <c r="C18" s="376"/>
      <c r="D18" s="369" t="s">
        <v>1903</v>
      </c>
      <c r="E18" s="368"/>
      <c r="F18" s="190" t="s">
        <v>2023</v>
      </c>
      <c r="G18" s="369">
        <v>4100085059</v>
      </c>
      <c r="H18" s="370"/>
      <c r="I18" s="391" t="s">
        <v>1904</v>
      </c>
      <c r="J18" s="370"/>
      <c r="K18" s="369" t="s">
        <v>73</v>
      </c>
      <c r="L18" s="368"/>
      <c r="M18" s="7" t="s">
        <v>757</v>
      </c>
      <c r="N18" s="11"/>
      <c r="O18" s="81">
        <v>2.86</v>
      </c>
      <c r="P18" s="60">
        <v>4</v>
      </c>
    </row>
    <row r="19" spans="1:16" ht="15" x14ac:dyDescent="0.25">
      <c r="A19" s="1"/>
      <c r="B19" s="40"/>
      <c r="C19" s="36"/>
      <c r="D19" s="160"/>
      <c r="E19" s="122"/>
      <c r="F19" s="189"/>
      <c r="G19" s="124"/>
      <c r="H19" s="57"/>
      <c r="I19" s="125"/>
      <c r="J19" s="57"/>
      <c r="K19" s="124"/>
      <c r="L19" s="122"/>
      <c r="M19" s="7"/>
      <c r="N19" s="11"/>
      <c r="O19" s="83"/>
      <c r="P19" s="60"/>
    </row>
    <row r="20" spans="1:16" ht="15" x14ac:dyDescent="0.25">
      <c r="A20" s="1"/>
      <c r="B20" s="76"/>
      <c r="C20" s="65"/>
      <c r="D20" s="392"/>
      <c r="E20" s="393"/>
      <c r="F20" s="393"/>
      <c r="G20" s="393"/>
      <c r="H20" s="393"/>
      <c r="I20" s="393"/>
      <c r="J20" s="62"/>
      <c r="K20" s="50"/>
      <c r="L20" s="61"/>
      <c r="M20" s="8"/>
      <c r="N20" s="8"/>
      <c r="O20" s="139">
        <f>SUM(O18:O19)</f>
        <v>2.86</v>
      </c>
      <c r="P20" s="60"/>
    </row>
    <row r="21" spans="1:16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357"/>
      <c r="N21" s="79"/>
      <c r="O21" s="75"/>
      <c r="P21" s="73">
        <f>SUM(P18:P19)</f>
        <v>4</v>
      </c>
    </row>
    <row r="22" spans="1:16" ht="15" x14ac:dyDescent="0.25">
      <c r="A22" s="1"/>
      <c r="B22" s="20"/>
      <c r="C22" s="45"/>
      <c r="D22" s="20"/>
      <c r="E22" s="45"/>
      <c r="F22" s="45"/>
      <c r="G22" s="20"/>
      <c r="I22" s="3"/>
      <c r="K22" s="20"/>
      <c r="L22" s="45"/>
      <c r="M22" s="1"/>
      <c r="N22" s="1"/>
      <c r="O22" s="86"/>
    </row>
    <row r="23" spans="1:16" ht="3.75" customHeight="1" x14ac:dyDescent="0.25">
      <c r="A23" s="1"/>
      <c r="B23" s="1"/>
      <c r="C23" s="1"/>
      <c r="D23" s="17"/>
      <c r="E23" s="20"/>
      <c r="F23" s="20"/>
      <c r="G23" s="20"/>
      <c r="H23" s="3"/>
      <c r="I23" s="3"/>
      <c r="J23" s="1"/>
      <c r="K23" s="1"/>
      <c r="L23" s="1"/>
      <c r="M23" s="1"/>
      <c r="N23" s="1"/>
      <c r="O23" s="1"/>
    </row>
    <row r="24" spans="1:16" ht="15" customHeight="1" x14ac:dyDescent="0.25">
      <c r="A24" s="1"/>
      <c r="B24" s="1"/>
      <c r="C24" s="1"/>
      <c r="D24" s="1" t="s">
        <v>49</v>
      </c>
      <c r="E24" s="23"/>
      <c r="F24" s="1" t="s">
        <v>2025</v>
      </c>
      <c r="G24" s="397"/>
      <c r="H24" s="396"/>
      <c r="I24" s="1"/>
      <c r="J24" s="1"/>
      <c r="K24" s="1"/>
      <c r="L24" s="1"/>
      <c r="M24" s="1"/>
      <c r="N24" s="1"/>
      <c r="O24" s="1"/>
    </row>
    <row r="25" spans="1:16" ht="15" x14ac:dyDescent="0.25">
      <c r="A25" s="1"/>
      <c r="B25" s="1"/>
      <c r="C25" s="1"/>
      <c r="D25" s="1" t="s">
        <v>1371</v>
      </c>
      <c r="E25" s="3"/>
      <c r="F25" s="20"/>
      <c r="G25" s="1"/>
      <c r="H25" s="1"/>
      <c r="I25" s="1"/>
      <c r="J25" s="1"/>
      <c r="K25" s="1"/>
      <c r="L25" s="1"/>
      <c r="M25" s="1"/>
      <c r="N25" s="1"/>
      <c r="O25" s="1"/>
    </row>
    <row r="26" spans="1:16" ht="15" x14ac:dyDescent="0.25">
      <c r="A26" s="1"/>
      <c r="B26" s="1"/>
      <c r="C26" s="1"/>
      <c r="D26" s="1" t="s">
        <v>1372</v>
      </c>
      <c r="E26" s="23"/>
      <c r="G26" s="1"/>
      <c r="H26" s="1"/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/>
      <c r="E27" s="1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/>
      <c r="E28" s="1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F61" s="1"/>
    </row>
    <row r="62" spans="1:15" ht="15" x14ac:dyDescent="0.25">
      <c r="F62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15">
    <mergeCell ref="B21:M21"/>
    <mergeCell ref="G24:H24"/>
    <mergeCell ref="F10:N10"/>
    <mergeCell ref="B18:C18"/>
    <mergeCell ref="D18:E18"/>
    <mergeCell ref="G18:H18"/>
    <mergeCell ref="I18:J18"/>
    <mergeCell ref="K18:L18"/>
    <mergeCell ref="N14:O14"/>
    <mergeCell ref="B16:C16"/>
    <mergeCell ref="D16:E16"/>
    <mergeCell ref="G16:H16"/>
    <mergeCell ref="I16:J16"/>
    <mergeCell ref="K16:L16"/>
    <mergeCell ref="D20:I20"/>
  </mergeCells>
  <pageMargins left="7.874015748031496E-2" right="7.874015748031496E-2" top="0.35433070866141736" bottom="0.19685039370078741" header="0" footer="0"/>
  <pageSetup paperSize="9" scale="70" orientation="portrait" r:id="rId1"/>
  <headerFooter alignWithMargins="0"/>
  <drawing r:id="rId2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sheetPr codeName="Hoja141"/>
  <dimension ref="B1:P337"/>
  <sheetViews>
    <sheetView topLeftCell="A7" workbookViewId="0">
      <selection activeCell="G23" sqref="G23:H23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18.5703125" customWidth="1"/>
    <col min="6" max="6" width="17" customWidth="1"/>
    <col min="7" max="8" width="6.140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4.1406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1"/>
      <c r="G8" s="1"/>
      <c r="H8" s="5" t="s">
        <v>17</v>
      </c>
      <c r="I8" s="28"/>
      <c r="J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"/>
      <c r="G10" s="1"/>
      <c r="H10" s="7" t="s">
        <v>18</v>
      </c>
      <c r="I10" s="7"/>
      <c r="J10" s="7"/>
      <c r="K10" s="8"/>
      <c r="L10" s="6"/>
      <c r="M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1"/>
      <c r="G12" s="1"/>
      <c r="H12" s="377" t="s">
        <v>2019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220282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173"/>
      <c r="C17" s="1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customHeight="1" x14ac:dyDescent="0.25">
      <c r="B18" s="378">
        <v>1</v>
      </c>
      <c r="C18" s="379"/>
      <c r="D18" s="351" t="s">
        <v>1903</v>
      </c>
      <c r="E18" s="352"/>
      <c r="F18" s="190" t="s">
        <v>2020</v>
      </c>
      <c r="G18" s="355">
        <v>4100085063</v>
      </c>
      <c r="H18" s="354"/>
      <c r="I18" s="353" t="s">
        <v>1904</v>
      </c>
      <c r="J18" s="354"/>
      <c r="K18" s="355" t="s">
        <v>25</v>
      </c>
      <c r="L18" s="352"/>
      <c r="M18" s="27" t="s">
        <v>757</v>
      </c>
      <c r="N18" s="24"/>
      <c r="O18" s="82">
        <v>9.6</v>
      </c>
      <c r="P18" s="109">
        <v>16</v>
      </c>
    </row>
    <row r="19" spans="2:16" ht="15" customHeight="1" x14ac:dyDescent="0.25">
      <c r="B19" s="378">
        <v>2</v>
      </c>
      <c r="C19" s="379"/>
      <c r="D19" s="351" t="s">
        <v>1903</v>
      </c>
      <c r="E19" s="352"/>
      <c r="F19" s="190" t="s">
        <v>2020</v>
      </c>
      <c r="G19" s="355">
        <v>4100085063</v>
      </c>
      <c r="H19" s="354"/>
      <c r="I19" s="353" t="s">
        <v>1904</v>
      </c>
      <c r="J19" s="354"/>
      <c r="K19" s="355" t="s">
        <v>25</v>
      </c>
      <c r="L19" s="352"/>
      <c r="M19" s="27" t="s">
        <v>757</v>
      </c>
      <c r="N19" s="24"/>
      <c r="O19" s="82">
        <v>9.6</v>
      </c>
      <c r="P19" s="109">
        <v>16</v>
      </c>
    </row>
    <row r="20" spans="2:16" ht="15" customHeight="1" x14ac:dyDescent="0.25">
      <c r="B20" s="378">
        <v>3</v>
      </c>
      <c r="C20" s="379"/>
      <c r="D20" s="351" t="s">
        <v>1903</v>
      </c>
      <c r="E20" s="352"/>
      <c r="F20" s="190" t="s">
        <v>2020</v>
      </c>
      <c r="G20" s="355">
        <v>4100085063</v>
      </c>
      <c r="H20" s="354"/>
      <c r="I20" s="353" t="s">
        <v>1904</v>
      </c>
      <c r="J20" s="354"/>
      <c r="K20" s="355" t="s">
        <v>25</v>
      </c>
      <c r="L20" s="352"/>
      <c r="M20" s="27" t="s">
        <v>757</v>
      </c>
      <c r="N20" s="24"/>
      <c r="O20" s="82">
        <v>9.6</v>
      </c>
      <c r="P20" s="109">
        <v>16</v>
      </c>
    </row>
    <row r="21" spans="2:16" ht="15" customHeight="1" x14ac:dyDescent="0.25">
      <c r="B21" s="378">
        <v>4</v>
      </c>
      <c r="C21" s="379"/>
      <c r="D21" s="351" t="s">
        <v>1903</v>
      </c>
      <c r="E21" s="352"/>
      <c r="F21" s="190" t="s">
        <v>2020</v>
      </c>
      <c r="G21" s="355">
        <v>4100085063</v>
      </c>
      <c r="H21" s="354"/>
      <c r="I21" s="353" t="s">
        <v>1904</v>
      </c>
      <c r="J21" s="354"/>
      <c r="K21" s="355" t="s">
        <v>25</v>
      </c>
      <c r="L21" s="352"/>
      <c r="M21" s="27" t="s">
        <v>757</v>
      </c>
      <c r="N21" s="24"/>
      <c r="O21" s="82">
        <v>9.6</v>
      </c>
      <c r="P21" s="109">
        <v>16</v>
      </c>
    </row>
    <row r="22" spans="2:16" ht="15" customHeight="1" x14ac:dyDescent="0.25">
      <c r="B22" s="378">
        <v>5</v>
      </c>
      <c r="C22" s="379"/>
      <c r="D22" s="351" t="s">
        <v>1903</v>
      </c>
      <c r="E22" s="352"/>
      <c r="F22" s="190" t="s">
        <v>2020</v>
      </c>
      <c r="G22" s="355">
        <v>4100085063</v>
      </c>
      <c r="H22" s="354"/>
      <c r="I22" s="353" t="s">
        <v>1904</v>
      </c>
      <c r="J22" s="354"/>
      <c r="K22" s="355" t="s">
        <v>25</v>
      </c>
      <c r="L22" s="352"/>
      <c r="M22" s="27" t="s">
        <v>757</v>
      </c>
      <c r="N22" s="24"/>
      <c r="O22" s="82">
        <v>9.6</v>
      </c>
      <c r="P22" s="109">
        <v>8</v>
      </c>
    </row>
    <row r="23" spans="2:16" ht="15" customHeight="1" x14ac:dyDescent="0.25">
      <c r="B23" s="416"/>
      <c r="C23" s="417"/>
      <c r="D23" s="351" t="s">
        <v>1903</v>
      </c>
      <c r="E23" s="352"/>
      <c r="F23" s="190" t="s">
        <v>2021</v>
      </c>
      <c r="G23" s="355">
        <v>4100085081</v>
      </c>
      <c r="H23" s="354"/>
      <c r="I23" s="353" t="s">
        <v>1904</v>
      </c>
      <c r="J23" s="354"/>
      <c r="K23" s="355" t="s">
        <v>1778</v>
      </c>
      <c r="L23" s="352"/>
      <c r="M23" s="27" t="s">
        <v>757</v>
      </c>
      <c r="N23" s="24"/>
      <c r="O23" s="83"/>
      <c r="P23" s="109">
        <v>5</v>
      </c>
    </row>
    <row r="24" spans="2:16" ht="15" customHeight="1" x14ac:dyDescent="0.25">
      <c r="B24" s="365"/>
      <c r="C24" s="366"/>
      <c r="D24" s="351" t="s">
        <v>1903</v>
      </c>
      <c r="E24" s="352"/>
      <c r="F24" s="190" t="s">
        <v>2021</v>
      </c>
      <c r="G24" s="355">
        <v>4100085080</v>
      </c>
      <c r="H24" s="354"/>
      <c r="I24" s="353" t="s">
        <v>1904</v>
      </c>
      <c r="J24" s="354"/>
      <c r="K24" s="355" t="s">
        <v>53</v>
      </c>
      <c r="L24" s="352"/>
      <c r="M24" s="27" t="s">
        <v>757</v>
      </c>
      <c r="N24" s="24"/>
      <c r="O24" s="84"/>
      <c r="P24" s="109">
        <v>3</v>
      </c>
    </row>
    <row r="25" spans="2:16" ht="15" customHeight="1" x14ac:dyDescent="0.25">
      <c r="B25" s="378">
        <v>6</v>
      </c>
      <c r="C25" s="379"/>
      <c r="D25" s="351" t="s">
        <v>1903</v>
      </c>
      <c r="E25" s="352"/>
      <c r="F25" s="190" t="s">
        <v>2021</v>
      </c>
      <c r="G25" s="355">
        <v>4100085080</v>
      </c>
      <c r="H25" s="354"/>
      <c r="I25" s="353" t="s">
        <v>1904</v>
      </c>
      <c r="J25" s="354"/>
      <c r="K25" s="355" t="s">
        <v>53</v>
      </c>
      <c r="L25" s="352"/>
      <c r="M25" s="27" t="s">
        <v>757</v>
      </c>
      <c r="N25" s="24"/>
      <c r="O25" s="82">
        <v>9.6</v>
      </c>
      <c r="P25" s="109">
        <v>16</v>
      </c>
    </row>
    <row r="26" spans="2:16" ht="15" customHeight="1" x14ac:dyDescent="0.25">
      <c r="B26" s="378">
        <v>7</v>
      </c>
      <c r="C26" s="379"/>
      <c r="D26" s="351" t="s">
        <v>1903</v>
      </c>
      <c r="E26" s="352"/>
      <c r="F26" s="190" t="s">
        <v>2021</v>
      </c>
      <c r="G26" s="355">
        <v>4100085080</v>
      </c>
      <c r="H26" s="354"/>
      <c r="I26" s="353" t="s">
        <v>1904</v>
      </c>
      <c r="J26" s="354"/>
      <c r="K26" s="355" t="s">
        <v>53</v>
      </c>
      <c r="L26" s="352"/>
      <c r="M26" s="27" t="s">
        <v>757</v>
      </c>
      <c r="N26" s="24"/>
      <c r="O26" s="82">
        <v>9.6</v>
      </c>
      <c r="P26" s="109">
        <v>16</v>
      </c>
    </row>
    <row r="27" spans="2:16" ht="15" customHeight="1" x14ac:dyDescent="0.25">
      <c r="B27" s="378">
        <v>8</v>
      </c>
      <c r="C27" s="379"/>
      <c r="D27" s="351" t="s">
        <v>1903</v>
      </c>
      <c r="E27" s="352"/>
      <c r="F27" s="190" t="s">
        <v>2021</v>
      </c>
      <c r="G27" s="355">
        <v>4100085080</v>
      </c>
      <c r="H27" s="354"/>
      <c r="I27" s="353" t="s">
        <v>1904</v>
      </c>
      <c r="J27" s="354"/>
      <c r="K27" s="355" t="s">
        <v>53</v>
      </c>
      <c r="L27" s="352"/>
      <c r="M27" s="27" t="s">
        <v>757</v>
      </c>
      <c r="N27" s="24"/>
      <c r="O27" s="82">
        <v>9.6</v>
      </c>
      <c r="P27" s="109">
        <v>16</v>
      </c>
    </row>
    <row r="28" spans="2:16" ht="15" customHeight="1" x14ac:dyDescent="0.25">
      <c r="B28" s="378">
        <v>9</v>
      </c>
      <c r="C28" s="379"/>
      <c r="D28" s="351" t="s">
        <v>1903</v>
      </c>
      <c r="E28" s="352"/>
      <c r="F28" s="190" t="s">
        <v>2021</v>
      </c>
      <c r="G28" s="355">
        <v>4100085080</v>
      </c>
      <c r="H28" s="354"/>
      <c r="I28" s="353" t="s">
        <v>1904</v>
      </c>
      <c r="J28" s="354"/>
      <c r="K28" s="355" t="s">
        <v>53</v>
      </c>
      <c r="L28" s="352"/>
      <c r="M28" s="27" t="s">
        <v>757</v>
      </c>
      <c r="N28" s="24"/>
      <c r="O28" s="82">
        <v>9.6</v>
      </c>
      <c r="P28" s="109">
        <v>16</v>
      </c>
    </row>
    <row r="29" spans="2:16" ht="15" customHeight="1" x14ac:dyDescent="0.25">
      <c r="B29" s="378">
        <v>10</v>
      </c>
      <c r="C29" s="379"/>
      <c r="D29" s="351" t="s">
        <v>1903</v>
      </c>
      <c r="E29" s="352"/>
      <c r="F29" s="190" t="s">
        <v>2021</v>
      </c>
      <c r="G29" s="355">
        <v>4100085080</v>
      </c>
      <c r="H29" s="354"/>
      <c r="I29" s="353" t="s">
        <v>1904</v>
      </c>
      <c r="J29" s="354"/>
      <c r="K29" s="355" t="s">
        <v>53</v>
      </c>
      <c r="L29" s="352"/>
      <c r="M29" s="27" t="s">
        <v>757</v>
      </c>
      <c r="N29" s="24"/>
      <c r="O29" s="82">
        <v>9.6</v>
      </c>
      <c r="P29" s="109">
        <v>16</v>
      </c>
    </row>
    <row r="30" spans="2:16" ht="15" customHeight="1" x14ac:dyDescent="0.25">
      <c r="B30" s="378">
        <v>11</v>
      </c>
      <c r="C30" s="379"/>
      <c r="D30" s="351" t="s">
        <v>1903</v>
      </c>
      <c r="E30" s="352"/>
      <c r="F30" s="190" t="s">
        <v>2021</v>
      </c>
      <c r="G30" s="355">
        <v>4100085080</v>
      </c>
      <c r="H30" s="354"/>
      <c r="I30" s="353" t="s">
        <v>1904</v>
      </c>
      <c r="J30" s="354"/>
      <c r="K30" s="355" t="s">
        <v>53</v>
      </c>
      <c r="L30" s="352"/>
      <c r="M30" s="27" t="s">
        <v>757</v>
      </c>
      <c r="N30" s="24"/>
      <c r="O30" s="82">
        <v>9.6</v>
      </c>
      <c r="P30" s="109">
        <v>16</v>
      </c>
    </row>
    <row r="31" spans="2:16" ht="15" customHeight="1" x14ac:dyDescent="0.25">
      <c r="B31" s="378">
        <v>12</v>
      </c>
      <c r="C31" s="379"/>
      <c r="D31" s="351" t="s">
        <v>1903</v>
      </c>
      <c r="E31" s="352"/>
      <c r="F31" s="190" t="s">
        <v>2021</v>
      </c>
      <c r="G31" s="355">
        <v>4100085080</v>
      </c>
      <c r="H31" s="354"/>
      <c r="I31" s="353" t="s">
        <v>1904</v>
      </c>
      <c r="J31" s="354"/>
      <c r="K31" s="355" t="s">
        <v>53</v>
      </c>
      <c r="L31" s="352"/>
      <c r="M31" s="27" t="s">
        <v>757</v>
      </c>
      <c r="N31" s="24"/>
      <c r="O31" s="82">
        <v>9.6</v>
      </c>
      <c r="P31" s="109">
        <v>16</v>
      </c>
    </row>
    <row r="32" spans="2:16" ht="15" customHeight="1" x14ac:dyDescent="0.25">
      <c r="B32" s="378">
        <v>13</v>
      </c>
      <c r="C32" s="379"/>
      <c r="D32" s="351" t="s">
        <v>1903</v>
      </c>
      <c r="E32" s="352"/>
      <c r="F32" s="190" t="s">
        <v>2021</v>
      </c>
      <c r="G32" s="355">
        <v>4100085080</v>
      </c>
      <c r="H32" s="354"/>
      <c r="I32" s="353" t="s">
        <v>1904</v>
      </c>
      <c r="J32" s="354"/>
      <c r="K32" s="355" t="s">
        <v>53</v>
      </c>
      <c r="L32" s="352"/>
      <c r="M32" s="27" t="s">
        <v>757</v>
      </c>
      <c r="N32" s="24"/>
      <c r="O32" s="82">
        <v>9.6</v>
      </c>
      <c r="P32" s="109">
        <v>16</v>
      </c>
    </row>
    <row r="33" spans="2:16" ht="15" customHeight="1" x14ac:dyDescent="0.25">
      <c r="B33" s="378">
        <v>14</v>
      </c>
      <c r="C33" s="379"/>
      <c r="D33" s="351" t="s">
        <v>1903</v>
      </c>
      <c r="E33" s="352"/>
      <c r="F33" s="190" t="s">
        <v>2021</v>
      </c>
      <c r="G33" s="355">
        <v>4100085080</v>
      </c>
      <c r="H33" s="354"/>
      <c r="I33" s="353" t="s">
        <v>1904</v>
      </c>
      <c r="J33" s="354"/>
      <c r="K33" s="355" t="s">
        <v>53</v>
      </c>
      <c r="L33" s="352"/>
      <c r="M33" s="27" t="s">
        <v>757</v>
      </c>
      <c r="N33" s="24"/>
      <c r="O33" s="82">
        <v>9.6</v>
      </c>
      <c r="P33" s="109">
        <v>16</v>
      </c>
    </row>
    <row r="34" spans="2:16" ht="15" customHeight="1" x14ac:dyDescent="0.25">
      <c r="B34" s="375">
        <v>15</v>
      </c>
      <c r="C34" s="376"/>
      <c r="D34" s="351" t="s">
        <v>1903</v>
      </c>
      <c r="E34" s="352"/>
      <c r="F34" s="190" t="s">
        <v>2021</v>
      </c>
      <c r="G34" s="355">
        <v>4100085080</v>
      </c>
      <c r="H34" s="354"/>
      <c r="I34" s="353" t="s">
        <v>1904</v>
      </c>
      <c r="J34" s="354"/>
      <c r="K34" s="355" t="s">
        <v>53</v>
      </c>
      <c r="L34" s="352"/>
      <c r="M34" s="27" t="s">
        <v>757</v>
      </c>
      <c r="N34" s="24"/>
      <c r="O34" s="81">
        <v>9.6</v>
      </c>
      <c r="P34" s="109">
        <v>16</v>
      </c>
    </row>
    <row r="35" spans="2:16" ht="15" x14ac:dyDescent="0.25">
      <c r="B35" s="365"/>
      <c r="C35" s="366"/>
      <c r="D35" s="367"/>
      <c r="E35" s="368"/>
      <c r="F35" s="122"/>
      <c r="G35" s="369"/>
      <c r="H35" s="370"/>
      <c r="I35" s="391"/>
      <c r="J35" s="370"/>
      <c r="K35" s="369"/>
      <c r="L35" s="368"/>
      <c r="M35" s="7"/>
      <c r="N35" s="11"/>
      <c r="O35" s="84"/>
      <c r="P35" s="60"/>
    </row>
    <row r="36" spans="2:16" ht="15" x14ac:dyDescent="0.25">
      <c r="B36" s="20"/>
      <c r="C36" s="45"/>
      <c r="D36" s="168"/>
      <c r="E36" s="41"/>
      <c r="F36" s="41"/>
      <c r="G36" s="41"/>
      <c r="H36" s="41"/>
      <c r="I36" s="41"/>
      <c r="K36" s="20"/>
      <c r="L36" s="45"/>
      <c r="M36" s="1"/>
      <c r="N36" s="1"/>
      <c r="O36" s="169">
        <f>SUM(O18:O34)</f>
        <v>143.99999999999997</v>
      </c>
    </row>
    <row r="37" spans="2:16" ht="15.75" x14ac:dyDescent="0.25"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79"/>
      <c r="O37" s="75"/>
      <c r="P37" s="73">
        <f>SUM(P18:P35)</f>
        <v>240</v>
      </c>
    </row>
    <row r="38" spans="2:16" ht="15" x14ac:dyDescent="0.25">
      <c r="B38" s="20"/>
      <c r="C38" s="45"/>
      <c r="D38" s="20"/>
      <c r="E38" s="45"/>
      <c r="F38" s="45"/>
      <c r="G38" s="20"/>
      <c r="I38" s="3"/>
      <c r="K38" s="20"/>
      <c r="L38" s="45"/>
      <c r="M38" s="1"/>
      <c r="N38" s="1"/>
      <c r="O38" s="86"/>
    </row>
    <row r="39" spans="2:16" ht="15" customHeight="1" x14ac:dyDescent="0.25">
      <c r="B39" s="1"/>
      <c r="C39" s="1"/>
      <c r="D39" s="1" t="s">
        <v>49</v>
      </c>
      <c r="E39" s="1" t="s">
        <v>2024</v>
      </c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 t="s">
        <v>31</v>
      </c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 t="s">
        <v>1355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321" ht="8.25" customHeight="1" x14ac:dyDescent="0.2"/>
    <row r="323" ht="8.25" customHeight="1" x14ac:dyDescent="0.2"/>
    <row r="325" ht="9" customHeight="1" x14ac:dyDescent="0.2"/>
    <row r="327" ht="7.5" customHeight="1" x14ac:dyDescent="0.2"/>
    <row r="329" ht="6.75" customHeight="1" x14ac:dyDescent="0.2"/>
    <row r="331" ht="7.5" customHeight="1" x14ac:dyDescent="0.2"/>
    <row r="333" ht="9" customHeight="1" x14ac:dyDescent="0.2"/>
    <row r="335" ht="7.5" customHeight="1" x14ac:dyDescent="0.2"/>
    <row r="337" ht="8.25" customHeight="1" x14ac:dyDescent="0.2"/>
  </sheetData>
  <mergeCells count="98">
    <mergeCell ref="I33:J33"/>
    <mergeCell ref="K33:L33"/>
    <mergeCell ref="B34:C34"/>
    <mergeCell ref="D34:E34"/>
    <mergeCell ref="G34:H34"/>
    <mergeCell ref="I34:J34"/>
    <mergeCell ref="K34:L34"/>
    <mergeCell ref="B37:M37"/>
    <mergeCell ref="B30:C30"/>
    <mergeCell ref="D30:E30"/>
    <mergeCell ref="G30:H30"/>
    <mergeCell ref="I30:J30"/>
    <mergeCell ref="K30:L30"/>
    <mergeCell ref="B31:C31"/>
    <mergeCell ref="B35:C35"/>
    <mergeCell ref="D35:E35"/>
    <mergeCell ref="G35:H35"/>
    <mergeCell ref="D31:E31"/>
    <mergeCell ref="G31:H31"/>
    <mergeCell ref="I31:J31"/>
    <mergeCell ref="K31:L31"/>
    <mergeCell ref="B32:C32"/>
    <mergeCell ref="D32:E32"/>
    <mergeCell ref="I35:J35"/>
    <mergeCell ref="K35:L35"/>
    <mergeCell ref="B28:C28"/>
    <mergeCell ref="D28:E28"/>
    <mergeCell ref="G28:H28"/>
    <mergeCell ref="I28:J28"/>
    <mergeCell ref="K28:L28"/>
    <mergeCell ref="B29:C29"/>
    <mergeCell ref="D29:E29"/>
    <mergeCell ref="G29:H29"/>
    <mergeCell ref="G32:H32"/>
    <mergeCell ref="I32:J32"/>
    <mergeCell ref="K32:L32"/>
    <mergeCell ref="B33:C33"/>
    <mergeCell ref="D33:E33"/>
    <mergeCell ref="G33:H33"/>
    <mergeCell ref="I29:J29"/>
    <mergeCell ref="K29:L29"/>
    <mergeCell ref="B26:C26"/>
    <mergeCell ref="D26:E26"/>
    <mergeCell ref="G26:H26"/>
    <mergeCell ref="I26:J26"/>
    <mergeCell ref="K26:L26"/>
    <mergeCell ref="B27:C27"/>
    <mergeCell ref="D27:E27"/>
    <mergeCell ref="G27:H27"/>
    <mergeCell ref="I27:J27"/>
    <mergeCell ref="K27:L27"/>
    <mergeCell ref="B24:C24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B22:C22"/>
    <mergeCell ref="D22:E22"/>
    <mergeCell ref="G22:H22"/>
    <mergeCell ref="I22:J22"/>
    <mergeCell ref="K22:L22"/>
    <mergeCell ref="B23:C23"/>
    <mergeCell ref="D23:E23"/>
    <mergeCell ref="G23:H23"/>
    <mergeCell ref="I23:J23"/>
    <mergeCell ref="K23:L23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H12:I12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C400-000000000000}"/>
  </hyperlinks>
  <pageMargins left="7.874015748031496E-2" right="7.874015748031496E-2" top="0.39370078740157483" bottom="0.27559055118110237" header="0" footer="0"/>
  <pageSetup paperSize="9" scale="70" orientation="portrait" r:id="rId2"/>
  <headerFooter alignWithMargins="0"/>
  <drawing r:id="rId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sheetPr codeName="Hoja142"/>
  <dimension ref="B1:P333"/>
  <sheetViews>
    <sheetView workbookViewId="0">
      <selection activeCell="J37" sqref="J37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9.5703125" customWidth="1"/>
    <col min="6" max="6" width="17" customWidth="1"/>
    <col min="7" max="7" width="6.140625" customWidth="1"/>
    <col min="8" max="8" width="7.28515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5.425781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1"/>
      <c r="G8" s="1"/>
      <c r="H8" s="5" t="s">
        <v>17</v>
      </c>
      <c r="I8" s="28"/>
      <c r="J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"/>
      <c r="G10" s="1"/>
      <c r="H10" s="7" t="s">
        <v>18</v>
      </c>
      <c r="I10" s="7"/>
      <c r="J10" s="7"/>
      <c r="K10" s="8"/>
      <c r="L10" s="6"/>
      <c r="M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1"/>
      <c r="G12" s="1"/>
      <c r="H12" s="377" t="s">
        <v>2011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220276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6" ht="15" x14ac:dyDescent="0.25">
      <c r="B17" s="173"/>
      <c r="C17" s="1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6" ht="15" x14ac:dyDescent="0.25">
      <c r="B18" s="378">
        <v>1</v>
      </c>
      <c r="C18" s="379"/>
      <c r="D18" s="351" t="s">
        <v>2002</v>
      </c>
      <c r="E18" s="352"/>
      <c r="F18" s="190" t="s">
        <v>2013</v>
      </c>
      <c r="G18" s="355">
        <v>4100085085</v>
      </c>
      <c r="H18" s="354"/>
      <c r="I18" s="353" t="s">
        <v>2003</v>
      </c>
      <c r="J18" s="354"/>
      <c r="K18" s="355" t="s">
        <v>53</v>
      </c>
      <c r="L18" s="352"/>
      <c r="M18" s="27" t="s">
        <v>1971</v>
      </c>
      <c r="N18" s="24"/>
      <c r="O18" s="82">
        <v>7.72</v>
      </c>
      <c r="P18" s="109">
        <v>12</v>
      </c>
    </row>
    <row r="19" spans="2:16" ht="15" x14ac:dyDescent="0.25">
      <c r="B19" s="378">
        <v>2</v>
      </c>
      <c r="C19" s="379"/>
      <c r="D19" s="351" t="s">
        <v>2002</v>
      </c>
      <c r="E19" s="352"/>
      <c r="F19" s="190" t="s">
        <v>2014</v>
      </c>
      <c r="G19" s="355">
        <v>4100085064</v>
      </c>
      <c r="H19" s="354"/>
      <c r="I19" s="353" t="s">
        <v>2003</v>
      </c>
      <c r="J19" s="354"/>
      <c r="K19" s="355" t="s">
        <v>25</v>
      </c>
      <c r="L19" s="352"/>
      <c r="M19" s="27" t="s">
        <v>415</v>
      </c>
      <c r="N19" s="24"/>
      <c r="O19" s="82">
        <v>7.72</v>
      </c>
      <c r="P19" s="109">
        <v>9</v>
      </c>
    </row>
    <row r="20" spans="2:16" ht="15" x14ac:dyDescent="0.25">
      <c r="B20" s="416"/>
      <c r="C20" s="417"/>
      <c r="D20" s="351" t="s">
        <v>2002</v>
      </c>
      <c r="E20" s="352"/>
      <c r="F20" s="190" t="s">
        <v>2013</v>
      </c>
      <c r="G20" s="355">
        <v>4100085085</v>
      </c>
      <c r="H20" s="354"/>
      <c r="I20" s="353" t="s">
        <v>2003</v>
      </c>
      <c r="J20" s="354"/>
      <c r="K20" s="355" t="s">
        <v>53</v>
      </c>
      <c r="L20" s="352"/>
      <c r="M20" s="27" t="s">
        <v>415</v>
      </c>
      <c r="N20" s="24"/>
      <c r="O20" s="83"/>
      <c r="P20" s="109">
        <v>3</v>
      </c>
    </row>
    <row r="21" spans="2:16" ht="15" x14ac:dyDescent="0.25">
      <c r="B21" s="375">
        <v>3</v>
      </c>
      <c r="C21" s="376"/>
      <c r="D21" s="351" t="s">
        <v>2002</v>
      </c>
      <c r="E21" s="352"/>
      <c r="F21" s="190" t="s">
        <v>2013</v>
      </c>
      <c r="G21" s="355">
        <v>4100085085</v>
      </c>
      <c r="H21" s="354"/>
      <c r="I21" s="353" t="s">
        <v>2003</v>
      </c>
      <c r="J21" s="354"/>
      <c r="K21" s="355" t="s">
        <v>53</v>
      </c>
      <c r="L21" s="352"/>
      <c r="M21" s="27" t="s">
        <v>415</v>
      </c>
      <c r="N21" s="24"/>
      <c r="O21" s="81">
        <v>7.72</v>
      </c>
      <c r="P21" s="109">
        <v>12</v>
      </c>
    </row>
    <row r="22" spans="2:16" ht="15" x14ac:dyDescent="0.25">
      <c r="B22" s="375">
        <v>4</v>
      </c>
      <c r="C22" s="376"/>
      <c r="D22" s="351" t="s">
        <v>2002</v>
      </c>
      <c r="E22" s="352"/>
      <c r="F22" s="190" t="s">
        <v>2013</v>
      </c>
      <c r="G22" s="355">
        <v>4100085085</v>
      </c>
      <c r="H22" s="354"/>
      <c r="I22" s="353" t="s">
        <v>2003</v>
      </c>
      <c r="J22" s="354"/>
      <c r="K22" s="355" t="s">
        <v>53</v>
      </c>
      <c r="L22" s="352"/>
      <c r="M22" s="27" t="s">
        <v>415</v>
      </c>
      <c r="N22" s="24"/>
      <c r="O22" s="81">
        <v>7.72</v>
      </c>
      <c r="P22" s="109">
        <v>12</v>
      </c>
    </row>
    <row r="23" spans="2:16" ht="15" x14ac:dyDescent="0.25">
      <c r="B23" s="375">
        <v>5</v>
      </c>
      <c r="C23" s="376"/>
      <c r="D23" s="351" t="s">
        <v>2002</v>
      </c>
      <c r="E23" s="352"/>
      <c r="F23" s="190" t="s">
        <v>2013</v>
      </c>
      <c r="G23" s="355">
        <v>4100085085</v>
      </c>
      <c r="H23" s="354"/>
      <c r="I23" s="353" t="s">
        <v>2003</v>
      </c>
      <c r="J23" s="354"/>
      <c r="K23" s="355" t="s">
        <v>53</v>
      </c>
      <c r="L23" s="352"/>
      <c r="M23" s="27" t="s">
        <v>415</v>
      </c>
      <c r="N23" s="24"/>
      <c r="O23" s="81">
        <v>7.72</v>
      </c>
      <c r="P23" s="109">
        <v>12</v>
      </c>
    </row>
    <row r="24" spans="2:16" ht="15" x14ac:dyDescent="0.25">
      <c r="B24" s="375">
        <v>6</v>
      </c>
      <c r="C24" s="376"/>
      <c r="D24" s="351" t="s">
        <v>2002</v>
      </c>
      <c r="E24" s="352"/>
      <c r="F24" s="190" t="s">
        <v>2013</v>
      </c>
      <c r="G24" s="355">
        <v>4100085085</v>
      </c>
      <c r="H24" s="354"/>
      <c r="I24" s="353" t="s">
        <v>2003</v>
      </c>
      <c r="J24" s="354"/>
      <c r="K24" s="355" t="s">
        <v>53</v>
      </c>
      <c r="L24" s="352"/>
      <c r="M24" s="27" t="s">
        <v>415</v>
      </c>
      <c r="N24" s="24"/>
      <c r="O24" s="81">
        <v>7.72</v>
      </c>
      <c r="P24" s="109">
        <v>12</v>
      </c>
    </row>
    <row r="25" spans="2:16" ht="15" x14ac:dyDescent="0.25">
      <c r="B25" s="375">
        <v>7</v>
      </c>
      <c r="C25" s="376"/>
      <c r="D25" s="351" t="s">
        <v>2002</v>
      </c>
      <c r="E25" s="352"/>
      <c r="F25" s="190" t="s">
        <v>2013</v>
      </c>
      <c r="G25" s="355">
        <v>4100085085</v>
      </c>
      <c r="H25" s="354"/>
      <c r="I25" s="353" t="s">
        <v>2003</v>
      </c>
      <c r="J25" s="354"/>
      <c r="K25" s="355" t="s">
        <v>53</v>
      </c>
      <c r="L25" s="352"/>
      <c r="M25" s="27" t="s">
        <v>415</v>
      </c>
      <c r="N25" s="24"/>
      <c r="O25" s="81">
        <v>7.72</v>
      </c>
      <c r="P25" s="109">
        <v>12</v>
      </c>
    </row>
    <row r="26" spans="2:16" ht="15" x14ac:dyDescent="0.25">
      <c r="B26" s="375">
        <v>8</v>
      </c>
      <c r="C26" s="376"/>
      <c r="D26" s="351" t="s">
        <v>2002</v>
      </c>
      <c r="E26" s="352"/>
      <c r="F26" s="190" t="s">
        <v>2013</v>
      </c>
      <c r="G26" s="355">
        <v>4100085085</v>
      </c>
      <c r="H26" s="354"/>
      <c r="I26" s="353" t="s">
        <v>2003</v>
      </c>
      <c r="J26" s="354"/>
      <c r="K26" s="355" t="s">
        <v>53</v>
      </c>
      <c r="L26" s="352"/>
      <c r="M26" s="27" t="s">
        <v>415</v>
      </c>
      <c r="N26" s="24"/>
      <c r="O26" s="81">
        <v>7.72</v>
      </c>
      <c r="P26" s="109">
        <v>12</v>
      </c>
    </row>
    <row r="27" spans="2:16" ht="15" x14ac:dyDescent="0.25">
      <c r="B27" s="375">
        <v>9</v>
      </c>
      <c r="C27" s="376"/>
      <c r="D27" s="351" t="s">
        <v>2002</v>
      </c>
      <c r="E27" s="352"/>
      <c r="F27" s="190" t="s">
        <v>2015</v>
      </c>
      <c r="G27" s="355">
        <v>4100085085</v>
      </c>
      <c r="H27" s="354"/>
      <c r="I27" s="353" t="s">
        <v>2003</v>
      </c>
      <c r="J27" s="354"/>
      <c r="K27" s="355" t="s">
        <v>53</v>
      </c>
      <c r="L27" s="352"/>
      <c r="M27" s="27" t="s">
        <v>387</v>
      </c>
      <c r="N27" s="24"/>
      <c r="O27" s="81">
        <v>6.8</v>
      </c>
      <c r="P27" s="109">
        <v>10</v>
      </c>
    </row>
    <row r="28" spans="2:16" ht="15" x14ac:dyDescent="0.25">
      <c r="B28" s="375">
        <v>10</v>
      </c>
      <c r="C28" s="376"/>
      <c r="D28" s="351" t="s">
        <v>2002</v>
      </c>
      <c r="E28" s="352"/>
      <c r="F28" s="190" t="s">
        <v>2015</v>
      </c>
      <c r="G28" s="355">
        <v>4100085085</v>
      </c>
      <c r="H28" s="354"/>
      <c r="I28" s="353" t="s">
        <v>2003</v>
      </c>
      <c r="J28" s="354"/>
      <c r="K28" s="355" t="s">
        <v>53</v>
      </c>
      <c r="L28" s="352"/>
      <c r="M28" s="27" t="s">
        <v>387</v>
      </c>
      <c r="N28" s="24"/>
      <c r="O28" s="81">
        <v>6.8</v>
      </c>
      <c r="P28" s="109">
        <v>10</v>
      </c>
    </row>
    <row r="29" spans="2:16" ht="15" x14ac:dyDescent="0.25">
      <c r="B29" s="375">
        <v>11</v>
      </c>
      <c r="C29" s="376"/>
      <c r="D29" s="351" t="s">
        <v>2002</v>
      </c>
      <c r="E29" s="352"/>
      <c r="F29" s="190" t="s">
        <v>2015</v>
      </c>
      <c r="G29" s="355">
        <v>4100085085</v>
      </c>
      <c r="H29" s="354"/>
      <c r="I29" s="353" t="s">
        <v>2003</v>
      </c>
      <c r="J29" s="354"/>
      <c r="K29" s="355" t="s">
        <v>53</v>
      </c>
      <c r="L29" s="352"/>
      <c r="M29" s="27" t="s">
        <v>387</v>
      </c>
      <c r="N29" s="24"/>
      <c r="O29" s="81">
        <v>6.8</v>
      </c>
      <c r="P29" s="109">
        <v>10</v>
      </c>
    </row>
    <row r="30" spans="2:16" ht="15" x14ac:dyDescent="0.25">
      <c r="B30" s="375">
        <v>12</v>
      </c>
      <c r="C30" s="376"/>
      <c r="D30" s="351" t="s">
        <v>2002</v>
      </c>
      <c r="E30" s="352"/>
      <c r="F30" s="190" t="s">
        <v>2015</v>
      </c>
      <c r="G30" s="355">
        <v>4100085085</v>
      </c>
      <c r="H30" s="354"/>
      <c r="I30" s="353" t="s">
        <v>2003</v>
      </c>
      <c r="J30" s="354"/>
      <c r="K30" s="355" t="s">
        <v>53</v>
      </c>
      <c r="L30" s="352"/>
      <c r="M30" s="27" t="s">
        <v>387</v>
      </c>
      <c r="N30" s="24"/>
      <c r="O30" s="81">
        <v>6.8</v>
      </c>
      <c r="P30" s="109">
        <v>10</v>
      </c>
    </row>
    <row r="31" spans="2:16" ht="15" x14ac:dyDescent="0.25">
      <c r="B31" s="365"/>
      <c r="C31" s="366"/>
      <c r="D31" s="367"/>
      <c r="E31" s="368"/>
      <c r="F31" s="122"/>
      <c r="G31" s="369"/>
      <c r="H31" s="370"/>
      <c r="I31" s="391"/>
      <c r="J31" s="370"/>
      <c r="K31" s="369"/>
      <c r="L31" s="368"/>
      <c r="M31" s="7"/>
      <c r="N31" s="11"/>
      <c r="O31" s="84"/>
      <c r="P31" s="60"/>
    </row>
    <row r="32" spans="2:16" ht="15" x14ac:dyDescent="0.25">
      <c r="B32" s="20"/>
      <c r="C32" s="45"/>
      <c r="D32" s="168"/>
      <c r="E32" s="41"/>
      <c r="F32" s="41"/>
      <c r="G32" s="41"/>
      <c r="H32" s="41"/>
      <c r="I32" s="41"/>
      <c r="K32" s="20"/>
      <c r="L32" s="45"/>
      <c r="M32" s="1"/>
      <c r="N32" s="1"/>
      <c r="O32" s="169">
        <f>SUM(O18:O30)</f>
        <v>88.96</v>
      </c>
    </row>
    <row r="33" spans="2:16" ht="15.75" x14ac:dyDescent="0.25">
      <c r="B33" s="356" t="s">
        <v>29</v>
      </c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357"/>
      <c r="N33" s="79"/>
      <c r="O33" s="75"/>
      <c r="P33" s="73">
        <f>SUM(P18:P31)</f>
        <v>136</v>
      </c>
    </row>
    <row r="34" spans="2:16" ht="15" x14ac:dyDescent="0.25">
      <c r="B34" s="20"/>
      <c r="C34" s="45"/>
      <c r="D34" s="20"/>
      <c r="E34" s="45"/>
      <c r="F34" s="45"/>
      <c r="G34" s="20"/>
      <c r="I34" s="3"/>
      <c r="K34" s="20"/>
      <c r="L34" s="45"/>
      <c r="M34" s="1"/>
      <c r="N34" s="1"/>
      <c r="O34" s="86"/>
    </row>
    <row r="35" spans="2:16" ht="15" customHeight="1" x14ac:dyDescent="0.25">
      <c r="B35" s="1"/>
      <c r="C35" s="1"/>
      <c r="D35" s="1" t="s">
        <v>49</v>
      </c>
      <c r="E35" s="1" t="s">
        <v>2018</v>
      </c>
      <c r="I35" s="1"/>
      <c r="J35" s="1"/>
      <c r="K35" s="1"/>
      <c r="L35" s="1"/>
      <c r="M35" s="1"/>
      <c r="N35" s="1"/>
      <c r="O35" s="1"/>
    </row>
    <row r="36" spans="2:16" ht="15" x14ac:dyDescent="0.25">
      <c r="B36" s="1"/>
      <c r="C36" s="1"/>
      <c r="D36" s="1" t="s">
        <v>1777</v>
      </c>
      <c r="E36" s="3"/>
      <c r="F36" s="3"/>
      <c r="G36" s="1"/>
      <c r="H36" s="1"/>
      <c r="I36" s="1"/>
      <c r="J36" s="1"/>
      <c r="K36" s="1"/>
      <c r="L36" s="1"/>
      <c r="M36" s="1"/>
      <c r="N36" s="1"/>
      <c r="O36" s="1"/>
    </row>
    <row r="37" spans="2:16" ht="15" x14ac:dyDescent="0.25">
      <c r="B37" s="1"/>
      <c r="C37" s="1"/>
      <c r="D37" s="1" t="s">
        <v>2016</v>
      </c>
      <c r="E37" s="23"/>
      <c r="F37" s="23"/>
      <c r="G37" s="1"/>
      <c r="H37" s="1"/>
      <c r="I37" s="1"/>
      <c r="J37" s="1"/>
      <c r="K37" s="1"/>
      <c r="L37" s="1"/>
      <c r="M37" s="1"/>
      <c r="N37" s="1"/>
      <c r="O37" s="1"/>
    </row>
    <row r="38" spans="2:16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2:16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2:16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2:16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2:16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6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6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6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6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6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6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317" ht="8.25" customHeight="1" x14ac:dyDescent="0.2"/>
    <row r="319" ht="8.25" customHeight="1" x14ac:dyDescent="0.2"/>
    <row r="321" ht="9" customHeight="1" x14ac:dyDescent="0.2"/>
    <row r="323" ht="7.5" customHeight="1" x14ac:dyDescent="0.2"/>
    <row r="325" ht="6.75" customHeight="1" x14ac:dyDescent="0.2"/>
    <row r="327" ht="7.5" customHeight="1" x14ac:dyDescent="0.2"/>
    <row r="329" ht="9" customHeight="1" x14ac:dyDescent="0.2"/>
    <row r="331" ht="7.5" customHeight="1" x14ac:dyDescent="0.2"/>
    <row r="333" ht="8.25" customHeight="1" x14ac:dyDescent="0.2"/>
  </sheetData>
  <mergeCells count="78">
    <mergeCell ref="B33:M33"/>
    <mergeCell ref="B28:C28"/>
    <mergeCell ref="B31:C31"/>
    <mergeCell ref="D31:E31"/>
    <mergeCell ref="G31:H31"/>
    <mergeCell ref="I31:J31"/>
    <mergeCell ref="K31:L31"/>
    <mergeCell ref="B29:C29"/>
    <mergeCell ref="D29:E29"/>
    <mergeCell ref="G29:H29"/>
    <mergeCell ref="B30:C30"/>
    <mergeCell ref="D30:E30"/>
    <mergeCell ref="G30:H30"/>
    <mergeCell ref="I30:J30"/>
    <mergeCell ref="K30:L30"/>
    <mergeCell ref="D28:E28"/>
    <mergeCell ref="G28:H28"/>
    <mergeCell ref="I28:J28"/>
    <mergeCell ref="K28:L28"/>
    <mergeCell ref="I29:J29"/>
    <mergeCell ref="K29:L29"/>
    <mergeCell ref="B27:C27"/>
    <mergeCell ref="D27:E27"/>
    <mergeCell ref="G27:H27"/>
    <mergeCell ref="I27:J27"/>
    <mergeCell ref="K27:L27"/>
    <mergeCell ref="B26:C26"/>
    <mergeCell ref="D26:E26"/>
    <mergeCell ref="G26:H26"/>
    <mergeCell ref="I26:J26"/>
    <mergeCell ref="K26:L26"/>
    <mergeCell ref="B25:C25"/>
    <mergeCell ref="D25:E25"/>
    <mergeCell ref="G25:H25"/>
    <mergeCell ref="I25:J25"/>
    <mergeCell ref="K25:L25"/>
    <mergeCell ref="B24:C24"/>
    <mergeCell ref="D24:E24"/>
    <mergeCell ref="G24:H24"/>
    <mergeCell ref="I24:J24"/>
    <mergeCell ref="K24:L24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B21:C21"/>
    <mergeCell ref="D21:E21"/>
    <mergeCell ref="G21:H21"/>
    <mergeCell ref="I21:J21"/>
    <mergeCell ref="K21:L21"/>
    <mergeCell ref="K20:L20"/>
    <mergeCell ref="B18:C18"/>
    <mergeCell ref="D18:E18"/>
    <mergeCell ref="G18:H18"/>
    <mergeCell ref="I18:J18"/>
    <mergeCell ref="K18:L18"/>
    <mergeCell ref="K19:L19"/>
    <mergeCell ref="H12:I12"/>
    <mergeCell ref="B20:C20"/>
    <mergeCell ref="D20:E20"/>
    <mergeCell ref="G20:H20"/>
    <mergeCell ref="I20:J20"/>
    <mergeCell ref="B19:C19"/>
    <mergeCell ref="D19:E19"/>
    <mergeCell ref="G19:H19"/>
    <mergeCell ref="I19:J19"/>
    <mergeCell ref="N14:O14"/>
    <mergeCell ref="B16:C16"/>
    <mergeCell ref="D16:E16"/>
    <mergeCell ref="G16:H16"/>
    <mergeCell ref="I16:J16"/>
    <mergeCell ref="K16:L16"/>
  </mergeCells>
  <hyperlinks>
    <hyperlink ref="N4" r:id="rId1" xr:uid="{00000000-0004-0000-C500-000000000000}"/>
  </hyperlinks>
  <pageMargins left="7.874015748031496E-2" right="7.874015748031496E-2" top="0.15748031496062992" bottom="7.874015748031496E-2" header="0" footer="0"/>
  <pageSetup paperSize="9" scale="73" orientation="portrait" r:id="rId2"/>
  <headerFooter alignWithMargins="0"/>
  <drawing r:id="rId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sheetPr codeName="Hoja143"/>
  <dimension ref="A1:P325"/>
  <sheetViews>
    <sheetView workbookViewId="0">
      <selection activeCell="I33" sqref="I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2" customWidth="1"/>
    <col min="5" max="5" width="4" customWidth="1"/>
    <col min="6" max="6" width="17.28515625" customWidth="1"/>
    <col min="7" max="7" width="6.140625" customWidth="1"/>
    <col min="8" max="8" width="9.28515625" customWidth="1"/>
    <col min="9" max="9" width="10.7109375" customWidth="1"/>
    <col min="10" max="10" width="5.28515625" customWidth="1"/>
    <col min="11" max="11" width="9.85546875" customWidth="1"/>
    <col min="12" max="12" width="4.140625" customWidth="1"/>
    <col min="13" max="13" width="16.42578125" customWidth="1"/>
    <col min="14" max="14" width="7.7109375" customWidth="1"/>
    <col min="15" max="15" width="12.140625" customWidth="1"/>
    <col min="16" max="16" width="12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" t="s">
        <v>13</v>
      </c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377" t="s">
        <v>1423</v>
      </c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381" t="s">
        <v>1424</v>
      </c>
      <c r="I10" s="374"/>
      <c r="J10" s="374"/>
      <c r="K10" s="374"/>
      <c r="L10" s="374"/>
      <c r="M10" s="374"/>
      <c r="N10" s="382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2011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220275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182" t="s">
        <v>413</v>
      </c>
      <c r="O16" s="182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63"/>
      <c r="P17" s="60"/>
    </row>
    <row r="18" spans="1:16" ht="15" x14ac:dyDescent="0.25">
      <c r="A18" s="1"/>
      <c r="B18" s="375">
        <v>1</v>
      </c>
      <c r="C18" s="376"/>
      <c r="D18" s="367" t="s">
        <v>2002</v>
      </c>
      <c r="E18" s="368"/>
      <c r="F18" s="189" t="s">
        <v>2012</v>
      </c>
      <c r="G18" s="369">
        <v>4100085060</v>
      </c>
      <c r="H18" s="370"/>
      <c r="I18" s="391" t="s">
        <v>2003</v>
      </c>
      <c r="J18" s="370"/>
      <c r="K18" s="369" t="s">
        <v>73</v>
      </c>
      <c r="L18" s="368"/>
      <c r="M18" s="7" t="s">
        <v>387</v>
      </c>
      <c r="N18" s="11"/>
      <c r="O18" s="81">
        <v>7.84</v>
      </c>
      <c r="P18" s="60">
        <v>12</v>
      </c>
    </row>
    <row r="19" spans="1:16" ht="15" x14ac:dyDescent="0.25">
      <c r="A19" s="1"/>
      <c r="B19" s="378">
        <v>2</v>
      </c>
      <c r="C19" s="379"/>
      <c r="D19" s="367" t="s">
        <v>2002</v>
      </c>
      <c r="E19" s="368"/>
      <c r="F19" s="189" t="s">
        <v>2012</v>
      </c>
      <c r="G19" s="369">
        <v>4100085060</v>
      </c>
      <c r="H19" s="370"/>
      <c r="I19" s="391" t="s">
        <v>2003</v>
      </c>
      <c r="J19" s="370"/>
      <c r="K19" s="369" t="s">
        <v>73</v>
      </c>
      <c r="L19" s="368"/>
      <c r="M19" s="7" t="s">
        <v>387</v>
      </c>
      <c r="N19" s="11"/>
      <c r="O19" s="82">
        <v>7.84</v>
      </c>
      <c r="P19" s="60">
        <v>12</v>
      </c>
    </row>
    <row r="20" spans="1:16" ht="15" x14ac:dyDescent="0.25">
      <c r="A20" s="1"/>
      <c r="B20" s="378">
        <v>3</v>
      </c>
      <c r="C20" s="379"/>
      <c r="D20" s="367" t="s">
        <v>2002</v>
      </c>
      <c r="E20" s="368"/>
      <c r="F20" s="189" t="s">
        <v>2012</v>
      </c>
      <c r="G20" s="369">
        <v>4100085060</v>
      </c>
      <c r="H20" s="370"/>
      <c r="I20" s="391" t="s">
        <v>2003</v>
      </c>
      <c r="J20" s="370"/>
      <c r="K20" s="369" t="s">
        <v>73</v>
      </c>
      <c r="L20" s="368"/>
      <c r="M20" s="7" t="s">
        <v>387</v>
      </c>
      <c r="N20" s="11"/>
      <c r="O20" s="82">
        <v>5.84</v>
      </c>
      <c r="P20" s="60">
        <v>7</v>
      </c>
    </row>
    <row r="21" spans="1:16" ht="15" x14ac:dyDescent="0.25">
      <c r="A21" s="1"/>
      <c r="B21" s="76"/>
      <c r="C21" s="69"/>
      <c r="D21" s="367" t="s">
        <v>2002</v>
      </c>
      <c r="E21" s="368"/>
      <c r="F21" s="189" t="s">
        <v>2012</v>
      </c>
      <c r="G21" s="369">
        <v>4100085060</v>
      </c>
      <c r="H21" s="370"/>
      <c r="I21" s="391" t="s">
        <v>2003</v>
      </c>
      <c r="J21" s="370"/>
      <c r="K21" s="369" t="s">
        <v>73</v>
      </c>
      <c r="L21" s="368"/>
      <c r="M21" s="7" t="s">
        <v>415</v>
      </c>
      <c r="N21" s="11"/>
      <c r="O21" s="84"/>
      <c r="P21" s="60">
        <v>1</v>
      </c>
    </row>
    <row r="22" spans="1:16" ht="15" x14ac:dyDescent="0.25">
      <c r="A22" s="1"/>
      <c r="B22" s="375">
        <v>4</v>
      </c>
      <c r="C22" s="376"/>
      <c r="D22" s="367" t="s">
        <v>2002</v>
      </c>
      <c r="E22" s="368"/>
      <c r="F22" s="189" t="s">
        <v>2012</v>
      </c>
      <c r="G22" s="369">
        <v>4100085060</v>
      </c>
      <c r="H22" s="370"/>
      <c r="I22" s="391" t="s">
        <v>2003</v>
      </c>
      <c r="J22" s="370"/>
      <c r="K22" s="369" t="s">
        <v>73</v>
      </c>
      <c r="L22" s="368"/>
      <c r="M22" s="7" t="s">
        <v>1971</v>
      </c>
      <c r="N22" s="11"/>
      <c r="O22" s="81">
        <v>6.74</v>
      </c>
      <c r="P22" s="60">
        <v>10</v>
      </c>
    </row>
    <row r="23" spans="1:16" ht="15" x14ac:dyDescent="0.25">
      <c r="A23" s="1"/>
      <c r="B23" s="375">
        <v>5</v>
      </c>
      <c r="C23" s="376"/>
      <c r="D23" s="367" t="s">
        <v>2002</v>
      </c>
      <c r="E23" s="368"/>
      <c r="F23" s="189" t="s">
        <v>2012</v>
      </c>
      <c r="G23" s="369">
        <v>4100085060</v>
      </c>
      <c r="H23" s="370"/>
      <c r="I23" s="391" t="s">
        <v>2003</v>
      </c>
      <c r="J23" s="370"/>
      <c r="K23" s="369" t="s">
        <v>73</v>
      </c>
      <c r="L23" s="368"/>
      <c r="M23" s="7" t="s">
        <v>1971</v>
      </c>
      <c r="N23" s="11"/>
      <c r="O23" s="81">
        <v>6.74</v>
      </c>
      <c r="P23" s="60">
        <v>10</v>
      </c>
    </row>
    <row r="24" spans="1:16" ht="15" x14ac:dyDescent="0.25">
      <c r="A24" s="1"/>
      <c r="B24" s="40"/>
      <c r="C24" s="36"/>
      <c r="D24" s="160"/>
      <c r="E24" s="122"/>
      <c r="F24" s="189"/>
      <c r="G24" s="124"/>
      <c r="H24" s="57"/>
      <c r="I24" s="125"/>
      <c r="J24" s="57"/>
      <c r="K24" s="124"/>
      <c r="L24" s="122"/>
      <c r="M24" s="7"/>
      <c r="N24" s="11"/>
      <c r="O24" s="83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SUM(O18:O24)</f>
        <v>35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52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23"/>
      <c r="F29" s="1" t="s">
        <v>2017</v>
      </c>
      <c r="G29" s="397"/>
      <c r="H29" s="396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1049</v>
      </c>
      <c r="E30" s="3"/>
      <c r="F30" s="20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1810</v>
      </c>
      <c r="E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23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F66" s="1"/>
    </row>
    <row r="67" spans="1:15" ht="15" x14ac:dyDescent="0.25">
      <c r="F67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41">
    <mergeCell ref="H10:N10"/>
    <mergeCell ref="H8:J8"/>
    <mergeCell ref="H12:I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  <mergeCell ref="D25:I25"/>
    <mergeCell ref="B26:M26"/>
    <mergeCell ref="G29:H29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D21:E21"/>
    <mergeCell ref="G21:H21"/>
    <mergeCell ref="I21:J21"/>
    <mergeCell ref="K21:L21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sheetPr codeName="Hoja144"/>
  <dimension ref="B1:Q337"/>
  <sheetViews>
    <sheetView topLeftCell="A10" workbookViewId="0">
      <selection activeCell="F20" sqref="F20"/>
    </sheetView>
  </sheetViews>
  <sheetFormatPr baseColWidth="10" defaultColWidth="11.42578125" defaultRowHeight="12.75" x14ac:dyDescent="0.2"/>
  <cols>
    <col min="1" max="1" width="2.7109375" customWidth="1"/>
    <col min="2" max="2" width="6.7109375" customWidth="1"/>
    <col min="3" max="3" width="2.42578125" customWidth="1"/>
    <col min="4" max="4" width="14.42578125" customWidth="1"/>
    <col min="5" max="5" width="9.5703125" customWidth="1"/>
    <col min="6" max="6" width="17" customWidth="1"/>
    <col min="7" max="7" width="6.140625" customWidth="1"/>
    <col min="8" max="8" width="7.28515625" customWidth="1"/>
    <col min="9" max="9" width="10.7109375" customWidth="1"/>
    <col min="10" max="10" width="4.5703125" customWidth="1"/>
    <col min="11" max="11" width="9.85546875" customWidth="1"/>
    <col min="12" max="12" width="5" customWidth="1"/>
    <col min="13" max="13" width="15.42578125" customWidth="1"/>
    <col min="14" max="14" width="4.7109375" customWidth="1"/>
    <col min="15" max="15" width="12.140625" customWidth="1"/>
    <col min="16" max="16" width="11.28515625" customWidth="1"/>
  </cols>
  <sheetData>
    <row r="1" spans="2:16" ht="12.75" customHeight="1" x14ac:dyDescent="0.25"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2:16" ht="12.75" customHeight="1" x14ac:dyDescent="0.25"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2:16" ht="12.75" customHeight="1" x14ac:dyDescent="0.25"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2:16" ht="12.75" customHeight="1" x14ac:dyDescent="0.25"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2:16" ht="12.75" customHeight="1" x14ac:dyDescent="0.25"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2:16" ht="15" customHeight="1" x14ac:dyDescent="0.25"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2:16" ht="4.5" customHeight="1" x14ac:dyDescent="0.25"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6" ht="15" x14ac:dyDescent="0.25">
      <c r="B8" s="1" t="s">
        <v>1</v>
      </c>
      <c r="C8" s="1"/>
      <c r="D8" s="1"/>
      <c r="E8" s="1"/>
      <c r="F8" s="1"/>
      <c r="G8" s="1"/>
      <c r="H8" s="5" t="s">
        <v>17</v>
      </c>
      <c r="I8" s="28"/>
      <c r="J8" s="6"/>
      <c r="K8" s="1"/>
      <c r="L8" s="1"/>
      <c r="M8" s="1"/>
      <c r="N8" s="1"/>
      <c r="O8" s="1"/>
    </row>
    <row r="9" spans="2:16" ht="8.1" customHeight="1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6" ht="15" x14ac:dyDescent="0.25">
      <c r="B10" s="1" t="s">
        <v>2</v>
      </c>
      <c r="C10" s="1"/>
      <c r="D10" s="1"/>
      <c r="E10" s="1"/>
      <c r="F10" s="1"/>
      <c r="G10" s="1"/>
      <c r="H10" s="7" t="s">
        <v>18</v>
      </c>
      <c r="I10" s="7"/>
      <c r="J10" s="7"/>
      <c r="K10" s="8"/>
      <c r="L10" s="6"/>
      <c r="M10" s="6"/>
      <c r="N10" s="1"/>
      <c r="O10" s="1"/>
    </row>
    <row r="11" spans="2:16" ht="8.1" customHeight="1" x14ac:dyDescent="0.2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6" ht="15" x14ac:dyDescent="0.25">
      <c r="B12" s="1" t="s">
        <v>3</v>
      </c>
      <c r="C12" s="1"/>
      <c r="D12" s="1"/>
      <c r="E12" s="1"/>
      <c r="F12" s="1"/>
      <c r="G12" s="1"/>
      <c r="H12" s="377" t="s">
        <v>2005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2:16" ht="8.1" customHeight="1" x14ac:dyDescent="0.25"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2:16" ht="15.75" x14ac:dyDescent="0.25"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220274</v>
      </c>
    </row>
    <row r="15" spans="2:16" ht="7.5" customHeight="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6" ht="15" x14ac:dyDescent="0.25"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2:17" ht="15" x14ac:dyDescent="0.25">
      <c r="B17" s="173"/>
      <c r="C17" s="1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/>
      <c r="P17" s="60"/>
    </row>
    <row r="18" spans="2:17" ht="15" x14ac:dyDescent="0.25">
      <c r="B18" s="378">
        <v>1</v>
      </c>
      <c r="C18" s="379"/>
      <c r="D18" s="351" t="s">
        <v>2002</v>
      </c>
      <c r="E18" s="352"/>
      <c r="F18" s="190" t="s">
        <v>2008</v>
      </c>
      <c r="G18" s="355">
        <v>4100085086</v>
      </c>
      <c r="H18" s="354"/>
      <c r="I18" s="353" t="s">
        <v>2003</v>
      </c>
      <c r="J18" s="354"/>
      <c r="K18" s="355" t="s">
        <v>147</v>
      </c>
      <c r="L18" s="352"/>
      <c r="M18" s="27" t="s">
        <v>387</v>
      </c>
      <c r="N18" s="24"/>
      <c r="O18" s="82">
        <v>7.8</v>
      </c>
      <c r="P18" s="109">
        <v>12</v>
      </c>
    </row>
    <row r="19" spans="2:17" ht="15" x14ac:dyDescent="0.25">
      <c r="B19" s="378">
        <v>2</v>
      </c>
      <c r="C19" s="379"/>
      <c r="D19" s="351" t="s">
        <v>2002</v>
      </c>
      <c r="E19" s="352"/>
      <c r="F19" s="190" t="s">
        <v>2008</v>
      </c>
      <c r="G19" s="355">
        <v>4100085082</v>
      </c>
      <c r="H19" s="354"/>
      <c r="I19" s="353" t="s">
        <v>2003</v>
      </c>
      <c r="J19" s="354"/>
      <c r="K19" s="355" t="s">
        <v>25</v>
      </c>
      <c r="L19" s="352"/>
      <c r="M19" s="27" t="s">
        <v>387</v>
      </c>
      <c r="N19" s="24"/>
      <c r="O19" s="82">
        <v>7.3</v>
      </c>
      <c r="P19" s="109">
        <v>2</v>
      </c>
    </row>
    <row r="20" spans="2:17" ht="15" x14ac:dyDescent="0.25">
      <c r="B20" s="416"/>
      <c r="C20" s="417"/>
      <c r="D20" s="351" t="s">
        <v>2002</v>
      </c>
      <c r="E20" s="352"/>
      <c r="F20" s="190" t="s">
        <v>2009</v>
      </c>
      <c r="G20" s="355">
        <v>4100085064</v>
      </c>
      <c r="H20" s="354"/>
      <c r="I20" s="353" t="s">
        <v>2003</v>
      </c>
      <c r="J20" s="354"/>
      <c r="K20" s="355" t="s">
        <v>25</v>
      </c>
      <c r="L20" s="352"/>
      <c r="M20" s="27" t="s">
        <v>387</v>
      </c>
      <c r="N20" s="24"/>
      <c r="O20" s="83"/>
      <c r="P20" s="109">
        <v>7</v>
      </c>
    </row>
    <row r="21" spans="2:17" ht="15" x14ac:dyDescent="0.25">
      <c r="B21" s="365"/>
      <c r="C21" s="366"/>
      <c r="D21" s="351" t="s">
        <v>2002</v>
      </c>
      <c r="E21" s="352"/>
      <c r="F21" s="190" t="s">
        <v>2008</v>
      </c>
      <c r="G21" s="355">
        <v>4100085084</v>
      </c>
      <c r="H21" s="354"/>
      <c r="I21" s="353" t="s">
        <v>2003</v>
      </c>
      <c r="J21" s="354"/>
      <c r="K21" s="355" t="s">
        <v>253</v>
      </c>
      <c r="L21" s="352"/>
      <c r="M21" s="27" t="s">
        <v>387</v>
      </c>
      <c r="N21" s="24"/>
      <c r="O21" s="84"/>
      <c r="P21" s="109">
        <v>2</v>
      </c>
    </row>
    <row r="22" spans="2:17" ht="15" x14ac:dyDescent="0.25">
      <c r="B22" s="365">
        <v>3</v>
      </c>
      <c r="C22" s="366"/>
      <c r="D22" s="351" t="s">
        <v>2002</v>
      </c>
      <c r="E22" s="352"/>
      <c r="F22" s="190" t="s">
        <v>2008</v>
      </c>
      <c r="G22" s="355">
        <v>4100085085</v>
      </c>
      <c r="H22" s="354"/>
      <c r="I22" s="353" t="s">
        <v>2003</v>
      </c>
      <c r="J22" s="354"/>
      <c r="K22" s="355" t="s">
        <v>53</v>
      </c>
      <c r="L22" s="352"/>
      <c r="M22" s="27" t="s">
        <v>387</v>
      </c>
      <c r="N22" s="24"/>
      <c r="O22" s="84">
        <v>7.82</v>
      </c>
      <c r="P22" s="109">
        <v>12</v>
      </c>
      <c r="Q22" t="s">
        <v>0</v>
      </c>
    </row>
    <row r="23" spans="2:17" ht="15" x14ac:dyDescent="0.25">
      <c r="B23" s="365">
        <v>4</v>
      </c>
      <c r="C23" s="366"/>
      <c r="D23" s="351" t="s">
        <v>2002</v>
      </c>
      <c r="E23" s="352"/>
      <c r="F23" s="190" t="s">
        <v>2008</v>
      </c>
      <c r="G23" s="355">
        <v>4100085085</v>
      </c>
      <c r="H23" s="354"/>
      <c r="I23" s="353" t="s">
        <v>2003</v>
      </c>
      <c r="J23" s="354"/>
      <c r="K23" s="355" t="s">
        <v>53</v>
      </c>
      <c r="L23" s="352"/>
      <c r="M23" s="27" t="s">
        <v>387</v>
      </c>
      <c r="N23" s="24"/>
      <c r="O23" s="84">
        <v>7.82</v>
      </c>
      <c r="P23" s="109">
        <v>12</v>
      </c>
      <c r="Q23" t="s">
        <v>0</v>
      </c>
    </row>
    <row r="24" spans="2:17" ht="15" x14ac:dyDescent="0.25">
      <c r="B24" s="365">
        <v>5</v>
      </c>
      <c r="C24" s="366"/>
      <c r="D24" s="351" t="s">
        <v>2002</v>
      </c>
      <c r="E24" s="352"/>
      <c r="F24" s="190" t="s">
        <v>2008</v>
      </c>
      <c r="G24" s="355">
        <v>4100085085</v>
      </c>
      <c r="H24" s="354"/>
      <c r="I24" s="353" t="s">
        <v>2003</v>
      </c>
      <c r="J24" s="354"/>
      <c r="K24" s="355" t="s">
        <v>53</v>
      </c>
      <c r="L24" s="352"/>
      <c r="M24" s="27" t="s">
        <v>387</v>
      </c>
      <c r="N24" s="24"/>
      <c r="O24" s="84">
        <v>7.82</v>
      </c>
      <c r="P24" s="109">
        <v>12</v>
      </c>
      <c r="Q24" t="s">
        <v>0</v>
      </c>
    </row>
    <row r="25" spans="2:17" ht="15" x14ac:dyDescent="0.25">
      <c r="B25" s="365">
        <v>6</v>
      </c>
      <c r="C25" s="366"/>
      <c r="D25" s="351" t="s">
        <v>2002</v>
      </c>
      <c r="E25" s="352"/>
      <c r="F25" s="190" t="s">
        <v>2008</v>
      </c>
      <c r="G25" s="355">
        <v>4100085085</v>
      </c>
      <c r="H25" s="354"/>
      <c r="I25" s="353" t="s">
        <v>2003</v>
      </c>
      <c r="J25" s="354"/>
      <c r="K25" s="355" t="s">
        <v>53</v>
      </c>
      <c r="L25" s="352"/>
      <c r="M25" s="27" t="s">
        <v>387</v>
      </c>
      <c r="N25" s="24"/>
      <c r="O25" s="84">
        <v>7.82</v>
      </c>
      <c r="P25" s="109">
        <v>12</v>
      </c>
      <c r="Q25" t="s">
        <v>0</v>
      </c>
    </row>
    <row r="26" spans="2:17" ht="15" x14ac:dyDescent="0.25">
      <c r="B26" s="365">
        <v>7</v>
      </c>
      <c r="C26" s="366"/>
      <c r="D26" s="351" t="s">
        <v>2002</v>
      </c>
      <c r="E26" s="352"/>
      <c r="F26" s="190" t="s">
        <v>2008</v>
      </c>
      <c r="G26" s="355">
        <v>4100085085</v>
      </c>
      <c r="H26" s="354"/>
      <c r="I26" s="353" t="s">
        <v>2003</v>
      </c>
      <c r="J26" s="354"/>
      <c r="K26" s="355" t="s">
        <v>53</v>
      </c>
      <c r="L26" s="352"/>
      <c r="M26" s="27" t="s">
        <v>387</v>
      </c>
      <c r="N26" s="24"/>
      <c r="O26" s="84">
        <v>7.82</v>
      </c>
      <c r="P26" s="109">
        <v>12</v>
      </c>
      <c r="Q26" t="s">
        <v>0</v>
      </c>
    </row>
    <row r="27" spans="2:17" ht="15" x14ac:dyDescent="0.25">
      <c r="B27" s="416">
        <v>8</v>
      </c>
      <c r="C27" s="417"/>
      <c r="D27" s="351" t="s">
        <v>2002</v>
      </c>
      <c r="E27" s="352"/>
      <c r="F27" s="190" t="s">
        <v>2008</v>
      </c>
      <c r="G27" s="355">
        <v>4100085085</v>
      </c>
      <c r="H27" s="354"/>
      <c r="I27" s="353" t="s">
        <v>2003</v>
      </c>
      <c r="J27" s="354"/>
      <c r="K27" s="355" t="s">
        <v>53</v>
      </c>
      <c r="L27" s="352"/>
      <c r="M27" s="27" t="s">
        <v>387</v>
      </c>
      <c r="N27" s="24"/>
      <c r="O27" s="83">
        <v>7.82</v>
      </c>
      <c r="P27" s="109">
        <v>12</v>
      </c>
      <c r="Q27" t="s">
        <v>0</v>
      </c>
    </row>
    <row r="28" spans="2:17" ht="15" x14ac:dyDescent="0.25">
      <c r="B28" s="378">
        <v>9</v>
      </c>
      <c r="C28" s="379"/>
      <c r="D28" s="351" t="s">
        <v>2002</v>
      </c>
      <c r="E28" s="352"/>
      <c r="F28" s="190" t="s">
        <v>2008</v>
      </c>
      <c r="G28" s="355">
        <v>4100085083</v>
      </c>
      <c r="H28" s="354"/>
      <c r="I28" s="353" t="s">
        <v>2003</v>
      </c>
      <c r="J28" s="354"/>
      <c r="K28" s="355" t="s">
        <v>90</v>
      </c>
      <c r="L28" s="352"/>
      <c r="M28" s="27" t="s">
        <v>387</v>
      </c>
      <c r="N28" s="24"/>
      <c r="O28" s="82">
        <v>6.74</v>
      </c>
      <c r="P28" s="109">
        <v>6</v>
      </c>
      <c r="Q28" t="s">
        <v>0</v>
      </c>
    </row>
    <row r="29" spans="2:17" ht="15" x14ac:dyDescent="0.25">
      <c r="B29" s="76"/>
      <c r="C29" s="69"/>
      <c r="D29" s="351" t="s">
        <v>2002</v>
      </c>
      <c r="E29" s="352"/>
      <c r="F29" s="190" t="s">
        <v>2008</v>
      </c>
      <c r="G29" s="355">
        <v>4100085085</v>
      </c>
      <c r="H29" s="354"/>
      <c r="I29" s="353" t="s">
        <v>2003</v>
      </c>
      <c r="J29" s="354"/>
      <c r="K29" s="355" t="s">
        <v>53</v>
      </c>
      <c r="L29" s="352"/>
      <c r="M29" s="27" t="s">
        <v>387</v>
      </c>
      <c r="N29" s="24"/>
      <c r="O29" s="84"/>
      <c r="P29" s="109">
        <v>4</v>
      </c>
    </row>
    <row r="30" spans="2:17" ht="15" x14ac:dyDescent="0.25">
      <c r="B30" s="416">
        <v>10</v>
      </c>
      <c r="C30" s="417"/>
      <c r="D30" s="351" t="s">
        <v>2002</v>
      </c>
      <c r="E30" s="352"/>
      <c r="F30" s="190" t="s">
        <v>2008</v>
      </c>
      <c r="G30" s="355">
        <v>4100085086</v>
      </c>
      <c r="H30" s="354"/>
      <c r="I30" s="353" t="s">
        <v>2003</v>
      </c>
      <c r="J30" s="354"/>
      <c r="K30" s="355" t="s">
        <v>147</v>
      </c>
      <c r="L30" s="352"/>
      <c r="M30" s="27" t="s">
        <v>415</v>
      </c>
      <c r="N30" s="24"/>
      <c r="O30" s="83">
        <v>7.76</v>
      </c>
      <c r="P30" s="109">
        <v>4</v>
      </c>
    </row>
    <row r="31" spans="2:17" ht="15" x14ac:dyDescent="0.25">
      <c r="B31" s="416"/>
      <c r="C31" s="417"/>
      <c r="D31" s="351" t="s">
        <v>2002</v>
      </c>
      <c r="E31" s="352"/>
      <c r="F31" s="190" t="s">
        <v>2009</v>
      </c>
      <c r="G31" s="355">
        <v>4100085064</v>
      </c>
      <c r="H31" s="354"/>
      <c r="I31" s="353" t="s">
        <v>2003</v>
      </c>
      <c r="J31" s="354"/>
      <c r="K31" s="355" t="s">
        <v>25</v>
      </c>
      <c r="L31" s="352"/>
      <c r="M31" s="27" t="s">
        <v>415</v>
      </c>
      <c r="N31" s="24"/>
      <c r="O31" s="83"/>
      <c r="P31" s="109">
        <v>8</v>
      </c>
    </row>
    <row r="32" spans="2:17" ht="15" x14ac:dyDescent="0.25">
      <c r="B32" s="369">
        <v>11</v>
      </c>
      <c r="C32" s="368"/>
      <c r="D32" s="351" t="s">
        <v>2002</v>
      </c>
      <c r="E32" s="352"/>
      <c r="F32" s="190" t="s">
        <v>2009</v>
      </c>
      <c r="G32" s="355">
        <v>4100085064</v>
      </c>
      <c r="H32" s="354"/>
      <c r="I32" s="353" t="s">
        <v>2003</v>
      </c>
      <c r="J32" s="354"/>
      <c r="K32" s="355" t="s">
        <v>25</v>
      </c>
      <c r="L32" s="352"/>
      <c r="M32" s="27" t="s">
        <v>415</v>
      </c>
      <c r="N32" s="24"/>
      <c r="O32" s="81">
        <v>7.82</v>
      </c>
      <c r="P32" s="109">
        <v>12</v>
      </c>
      <c r="Q32" t="s">
        <v>0</v>
      </c>
    </row>
    <row r="33" spans="2:17" ht="15" x14ac:dyDescent="0.25">
      <c r="B33" s="369">
        <v>12</v>
      </c>
      <c r="C33" s="368"/>
      <c r="D33" s="351" t="s">
        <v>2002</v>
      </c>
      <c r="E33" s="352"/>
      <c r="F33" s="190" t="s">
        <v>2009</v>
      </c>
      <c r="G33" s="355">
        <v>4100085064</v>
      </c>
      <c r="H33" s="354"/>
      <c r="I33" s="353" t="s">
        <v>2003</v>
      </c>
      <c r="J33" s="354"/>
      <c r="K33" s="355" t="s">
        <v>25</v>
      </c>
      <c r="L33" s="352"/>
      <c r="M33" s="27" t="s">
        <v>415</v>
      </c>
      <c r="N33" s="24"/>
      <c r="O33" s="81">
        <v>7.82</v>
      </c>
      <c r="P33" s="109">
        <v>12</v>
      </c>
      <c r="Q33" t="s">
        <v>0</v>
      </c>
    </row>
    <row r="34" spans="2:17" ht="15" x14ac:dyDescent="0.25">
      <c r="B34" s="369">
        <v>13</v>
      </c>
      <c r="C34" s="368"/>
      <c r="D34" s="351" t="s">
        <v>2002</v>
      </c>
      <c r="E34" s="352"/>
      <c r="F34" s="190" t="s">
        <v>2009</v>
      </c>
      <c r="G34" s="355">
        <v>4100085064</v>
      </c>
      <c r="H34" s="354"/>
      <c r="I34" s="353" t="s">
        <v>2003</v>
      </c>
      <c r="J34" s="354"/>
      <c r="K34" s="355" t="s">
        <v>25</v>
      </c>
      <c r="L34" s="352"/>
      <c r="M34" s="27" t="s">
        <v>415</v>
      </c>
      <c r="N34" s="24"/>
      <c r="O34" s="81">
        <v>5.66</v>
      </c>
      <c r="P34" s="109">
        <v>8</v>
      </c>
      <c r="Q34" t="s">
        <v>0</v>
      </c>
    </row>
    <row r="35" spans="2:17" ht="15" x14ac:dyDescent="0.25">
      <c r="B35" s="365"/>
      <c r="C35" s="366"/>
      <c r="D35" s="367"/>
      <c r="E35" s="368"/>
      <c r="F35" s="122"/>
      <c r="G35" s="369"/>
      <c r="H35" s="370"/>
      <c r="I35" s="391"/>
      <c r="J35" s="370"/>
      <c r="K35" s="369"/>
      <c r="L35" s="368"/>
      <c r="M35" s="7"/>
      <c r="N35" s="11"/>
      <c r="O35" s="84"/>
      <c r="P35" s="60"/>
    </row>
    <row r="36" spans="2:17" ht="15" x14ac:dyDescent="0.25">
      <c r="B36" s="20"/>
      <c r="C36" s="45"/>
      <c r="D36" s="168"/>
      <c r="E36" s="41"/>
      <c r="F36" s="41"/>
      <c r="G36" s="41"/>
      <c r="H36" s="41"/>
      <c r="I36" s="41"/>
      <c r="K36" s="20"/>
      <c r="L36" s="45"/>
      <c r="M36" s="1"/>
      <c r="N36" s="1"/>
      <c r="O36" s="169">
        <f>SUM(O18:O34)</f>
        <v>97.82</v>
      </c>
    </row>
    <row r="37" spans="2:17" ht="15.75" x14ac:dyDescent="0.25"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357"/>
      <c r="N37" s="79"/>
      <c r="O37" s="75"/>
      <c r="P37" s="73">
        <f>SUM(P18:P35)</f>
        <v>149</v>
      </c>
    </row>
    <row r="38" spans="2:17" ht="15" x14ac:dyDescent="0.25">
      <c r="B38" s="20"/>
      <c r="C38" s="45"/>
      <c r="D38" s="20"/>
      <c r="E38" s="45"/>
      <c r="F38" s="45"/>
      <c r="G38" s="20"/>
      <c r="I38" s="3"/>
      <c r="K38" s="20"/>
      <c r="L38" s="45"/>
      <c r="M38" s="1"/>
      <c r="N38" s="1"/>
      <c r="O38" s="86"/>
    </row>
    <row r="39" spans="2:17" ht="15" customHeight="1" x14ac:dyDescent="0.25">
      <c r="B39" s="1"/>
      <c r="C39" s="1"/>
      <c r="D39" s="1" t="s">
        <v>49</v>
      </c>
      <c r="E39" s="1" t="s">
        <v>2010</v>
      </c>
      <c r="I39" s="1"/>
      <c r="J39" s="1"/>
      <c r="K39" s="1"/>
      <c r="L39" s="1"/>
      <c r="M39" s="1"/>
      <c r="N39" s="1"/>
      <c r="O39" s="1"/>
    </row>
    <row r="40" spans="2:17" ht="15" x14ac:dyDescent="0.25">
      <c r="B40" s="1"/>
      <c r="C40" s="1"/>
      <c r="D40" s="1" t="s">
        <v>973</v>
      </c>
      <c r="E40" s="3"/>
      <c r="F40" s="3"/>
      <c r="G40" s="1"/>
      <c r="H40" s="1"/>
      <c r="I40" s="1"/>
      <c r="J40" s="1"/>
      <c r="K40" s="1"/>
      <c r="L40" s="1"/>
      <c r="M40" s="1"/>
      <c r="N40" s="1"/>
      <c r="O40" s="1"/>
    </row>
    <row r="41" spans="2:17" ht="15" x14ac:dyDescent="0.25">
      <c r="B41" s="1"/>
      <c r="C41" s="1"/>
      <c r="D41" s="1" t="s">
        <v>1781</v>
      </c>
      <c r="E41" s="23"/>
      <c r="F41" s="23"/>
      <c r="G41" s="1"/>
      <c r="H41" s="1"/>
      <c r="I41" s="1"/>
      <c r="J41" s="1"/>
      <c r="K41" s="1"/>
      <c r="L41" s="1"/>
      <c r="M41" s="1"/>
      <c r="N41" s="1"/>
      <c r="O41" s="1"/>
    </row>
    <row r="42" spans="2:17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2:17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2:17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2:17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2:17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2:17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2:17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2:15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2:15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2:15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2:15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2:15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2:15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2:15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2:15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2:15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2:15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2:15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2:15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2:15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2:15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2:15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2:15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2:15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2:15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2:15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2:15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2:15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2:15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2:15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2:15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2:15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2:15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2:15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2:15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2:15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321" ht="8.25" customHeight="1" x14ac:dyDescent="0.2"/>
    <row r="323" ht="8.25" customHeight="1" x14ac:dyDescent="0.2"/>
    <row r="325" ht="9" customHeight="1" x14ac:dyDescent="0.2"/>
    <row r="327" ht="7.5" customHeight="1" x14ac:dyDescent="0.2"/>
    <row r="329" ht="6.75" customHeight="1" x14ac:dyDescent="0.2"/>
    <row r="331" ht="7.5" customHeight="1" x14ac:dyDescent="0.2"/>
    <row r="333" ht="9" customHeight="1" x14ac:dyDescent="0.2"/>
    <row r="335" ht="7.5" customHeight="1" x14ac:dyDescent="0.2"/>
    <row r="337" ht="8.25" customHeight="1" x14ac:dyDescent="0.2"/>
  </sheetData>
  <mergeCells count="97">
    <mergeCell ref="D35:E35"/>
    <mergeCell ref="G35:H35"/>
    <mergeCell ref="I35:J35"/>
    <mergeCell ref="K35:L35"/>
    <mergeCell ref="B37:M37"/>
    <mergeCell ref="B32:C32"/>
    <mergeCell ref="D32:E32"/>
    <mergeCell ref="G32:H32"/>
    <mergeCell ref="I32:J32"/>
    <mergeCell ref="K32:L32"/>
    <mergeCell ref="I33:J33"/>
    <mergeCell ref="B34:C34"/>
    <mergeCell ref="D34:E34"/>
    <mergeCell ref="G34:H34"/>
    <mergeCell ref="I34:J34"/>
    <mergeCell ref="K34:L34"/>
    <mergeCell ref="B35:C35"/>
    <mergeCell ref="K33:L33"/>
    <mergeCell ref="B30:C30"/>
    <mergeCell ref="D30:E30"/>
    <mergeCell ref="G30:H30"/>
    <mergeCell ref="I30:J30"/>
    <mergeCell ref="K30:L30"/>
    <mergeCell ref="B31:C31"/>
    <mergeCell ref="D31:E31"/>
    <mergeCell ref="G31:H31"/>
    <mergeCell ref="I31:J31"/>
    <mergeCell ref="K31:L31"/>
    <mergeCell ref="B33:C33"/>
    <mergeCell ref="D33:E33"/>
    <mergeCell ref="G33:H33"/>
    <mergeCell ref="B28:C28"/>
    <mergeCell ref="D28:E28"/>
    <mergeCell ref="G28:H28"/>
    <mergeCell ref="I28:J28"/>
    <mergeCell ref="B25:C25"/>
    <mergeCell ref="D25:E25"/>
    <mergeCell ref="G25:H25"/>
    <mergeCell ref="I25:J25"/>
    <mergeCell ref="B27:C27"/>
    <mergeCell ref="D27:E27"/>
    <mergeCell ref="G27:H27"/>
    <mergeCell ref="I27:J27"/>
    <mergeCell ref="B26:C26"/>
    <mergeCell ref="D26:E26"/>
    <mergeCell ref="G26:H26"/>
    <mergeCell ref="I26:J26"/>
    <mergeCell ref="K25:L25"/>
    <mergeCell ref="B22:C22"/>
    <mergeCell ref="D22:E22"/>
    <mergeCell ref="G22:H22"/>
    <mergeCell ref="I22:J22"/>
    <mergeCell ref="B23:C23"/>
    <mergeCell ref="D23:E23"/>
    <mergeCell ref="G23:H23"/>
    <mergeCell ref="I23:J23"/>
    <mergeCell ref="B24:C24"/>
    <mergeCell ref="D24:E24"/>
    <mergeCell ref="G24:H24"/>
    <mergeCell ref="I24:J24"/>
    <mergeCell ref="B21:C21"/>
    <mergeCell ref="D21:E21"/>
    <mergeCell ref="G21:H21"/>
    <mergeCell ref="I21:J21"/>
    <mergeCell ref="K21:L21"/>
    <mergeCell ref="H12:I12"/>
    <mergeCell ref="K20:L20"/>
    <mergeCell ref="B16:C16"/>
    <mergeCell ref="D16:E16"/>
    <mergeCell ref="G16:H16"/>
    <mergeCell ref="I16:J16"/>
    <mergeCell ref="K16:L16"/>
    <mergeCell ref="B18:C18"/>
    <mergeCell ref="D18:E18"/>
    <mergeCell ref="G18:H18"/>
    <mergeCell ref="B19:C19"/>
    <mergeCell ref="D19:E19"/>
    <mergeCell ref="G19:H19"/>
    <mergeCell ref="I19:J19"/>
    <mergeCell ref="K19:L19"/>
    <mergeCell ref="B20:C20"/>
    <mergeCell ref="N14:O14"/>
    <mergeCell ref="K18:L18"/>
    <mergeCell ref="D29:E29"/>
    <mergeCell ref="G29:H29"/>
    <mergeCell ref="I29:J29"/>
    <mergeCell ref="K29:L29"/>
    <mergeCell ref="I18:J18"/>
    <mergeCell ref="K22:L22"/>
    <mergeCell ref="K24:L24"/>
    <mergeCell ref="K26:L26"/>
    <mergeCell ref="D20:E20"/>
    <mergeCell ref="G20:H20"/>
    <mergeCell ref="I20:J20"/>
    <mergeCell ref="K23:L23"/>
    <mergeCell ref="K28:L28"/>
    <mergeCell ref="K27:L27"/>
  </mergeCells>
  <hyperlinks>
    <hyperlink ref="N4" r:id="rId1" xr:uid="{00000000-0004-0000-C700-000000000000}"/>
  </hyperlinks>
  <pageMargins left="7.874015748031496E-2" right="7.874015748031496E-2" top="0.15748031496062992" bottom="7.874015748031496E-2" header="0" footer="0"/>
  <pageSetup paperSize="9" scale="73" orientation="portrait" r:id="rId2"/>
  <headerFooter alignWithMargins="0"/>
  <drawing r:id="rId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sheetPr codeName="Hoja145"/>
  <dimension ref="A1:P322"/>
  <sheetViews>
    <sheetView workbookViewId="0">
      <selection activeCell="I30" sqref="I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8.855468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6" customWidth="1"/>
    <col min="13" max="13" width="19.710937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377" t="s">
        <v>884</v>
      </c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381" t="s">
        <v>885</v>
      </c>
      <c r="I10" s="374"/>
      <c r="J10" s="374"/>
      <c r="K10" s="374"/>
      <c r="L10" s="374"/>
      <c r="M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2005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220273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8">
        <v>1</v>
      </c>
      <c r="C18" s="379"/>
      <c r="D18" s="367" t="s">
        <v>2002</v>
      </c>
      <c r="E18" s="368"/>
      <c r="F18" s="189" t="s">
        <v>2006</v>
      </c>
      <c r="G18" s="369">
        <v>4100085070</v>
      </c>
      <c r="H18" s="370"/>
      <c r="I18" s="391" t="s">
        <v>2003</v>
      </c>
      <c r="J18" s="370"/>
      <c r="K18" s="369" t="s">
        <v>1009</v>
      </c>
      <c r="L18" s="368"/>
      <c r="M18" s="7" t="s">
        <v>387</v>
      </c>
      <c r="N18" s="11"/>
      <c r="O18" s="82">
        <v>6.68</v>
      </c>
      <c r="P18" s="60">
        <v>5</v>
      </c>
    </row>
    <row r="19" spans="1:16" ht="15" x14ac:dyDescent="0.25">
      <c r="A19" s="1"/>
      <c r="B19" s="365"/>
      <c r="C19" s="366"/>
      <c r="D19" s="367" t="s">
        <v>2002</v>
      </c>
      <c r="E19" s="368"/>
      <c r="F19" s="189" t="s">
        <v>2006</v>
      </c>
      <c r="G19" s="369">
        <v>4100085070</v>
      </c>
      <c r="H19" s="370"/>
      <c r="I19" s="391" t="s">
        <v>2003</v>
      </c>
      <c r="J19" s="370"/>
      <c r="K19" s="369" t="s">
        <v>1009</v>
      </c>
      <c r="L19" s="368"/>
      <c r="M19" s="7" t="s">
        <v>415</v>
      </c>
      <c r="N19" s="11"/>
      <c r="O19" s="84"/>
      <c r="P19" s="60">
        <v>5</v>
      </c>
    </row>
    <row r="20" spans="1:16" ht="15" x14ac:dyDescent="0.25">
      <c r="A20" s="1"/>
      <c r="B20" s="375"/>
      <c r="C20" s="376"/>
      <c r="D20" s="367"/>
      <c r="E20" s="368"/>
      <c r="F20" s="189"/>
      <c r="G20" s="369"/>
      <c r="H20" s="370"/>
      <c r="I20" s="391"/>
      <c r="J20" s="370"/>
      <c r="K20" s="369"/>
      <c r="L20" s="368"/>
      <c r="M20" s="7"/>
      <c r="N20" s="11"/>
      <c r="O20" s="81"/>
      <c r="P20" s="60"/>
    </row>
    <row r="21" spans="1:16" ht="15" x14ac:dyDescent="0.25">
      <c r="A21" s="1"/>
      <c r="B21" s="76"/>
      <c r="C21" s="65"/>
      <c r="D21" s="50"/>
      <c r="E21" s="61"/>
      <c r="F21" s="61"/>
      <c r="G21" s="50"/>
      <c r="H21" s="62"/>
      <c r="I21" s="63"/>
      <c r="J21" s="62"/>
      <c r="K21" s="50"/>
      <c r="L21" s="61"/>
      <c r="M21" s="8"/>
      <c r="N21" s="8"/>
      <c r="O21" s="162"/>
      <c r="P21" s="60"/>
    </row>
    <row r="22" spans="1:16" ht="15" x14ac:dyDescent="0.25">
      <c r="A22" s="1"/>
      <c r="B22" s="76"/>
      <c r="C22" s="65"/>
      <c r="D22" s="392"/>
      <c r="E22" s="393"/>
      <c r="F22" s="393"/>
      <c r="G22" s="393"/>
      <c r="H22" s="393"/>
      <c r="I22" s="393"/>
      <c r="J22" s="62"/>
      <c r="K22" s="50"/>
      <c r="L22" s="61"/>
      <c r="M22" s="8"/>
      <c r="N22" s="8"/>
      <c r="O22" s="139">
        <f>SUM(O18:O20)</f>
        <v>6.68</v>
      </c>
      <c r="P22" s="60"/>
    </row>
    <row r="23" spans="1:16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79"/>
      <c r="O23" s="75"/>
      <c r="P23" s="73">
        <f>SUM(P18:P21)</f>
        <v>10</v>
      </c>
    </row>
    <row r="24" spans="1:16" ht="15" x14ac:dyDescent="0.25">
      <c r="A24" s="1"/>
      <c r="B24" s="20"/>
      <c r="C24" s="45"/>
      <c r="D24" s="20"/>
      <c r="E24" s="45"/>
      <c r="F24" s="45"/>
      <c r="G24" s="20"/>
      <c r="I24" s="3"/>
      <c r="K24" s="20"/>
      <c r="L24" s="45"/>
      <c r="M24" s="1"/>
      <c r="N24" s="1"/>
      <c r="O24" s="86"/>
    </row>
    <row r="25" spans="1:16" ht="3.75" customHeight="1" x14ac:dyDescent="0.25">
      <c r="A25" s="1"/>
      <c r="B25" s="1"/>
      <c r="C25" s="1"/>
      <c r="D25" s="17"/>
      <c r="E25" s="20"/>
      <c r="F25" s="20"/>
      <c r="G25" s="20"/>
      <c r="H25" s="3"/>
      <c r="I25" s="3"/>
      <c r="J25" s="1"/>
      <c r="K25" s="1"/>
      <c r="L25" s="1"/>
      <c r="M25" s="1"/>
      <c r="N25" s="1"/>
      <c r="O25" s="1"/>
    </row>
    <row r="26" spans="1:16" ht="15" customHeight="1" x14ac:dyDescent="0.25">
      <c r="A26" s="1"/>
      <c r="B26" s="1"/>
      <c r="C26" s="1"/>
      <c r="D26" s="1" t="s">
        <v>49</v>
      </c>
      <c r="E26" s="23"/>
      <c r="F26" s="1" t="s">
        <v>2007</v>
      </c>
      <c r="I26" s="1"/>
      <c r="J26" s="1"/>
      <c r="K26" s="1"/>
      <c r="L26" s="1"/>
      <c r="M26" s="1"/>
      <c r="N26" s="1"/>
      <c r="O26" s="1"/>
    </row>
    <row r="27" spans="1:16" ht="15" x14ac:dyDescent="0.25">
      <c r="A27" s="1"/>
      <c r="B27" s="1"/>
      <c r="C27" s="1"/>
      <c r="D27" s="1" t="s">
        <v>368</v>
      </c>
      <c r="E27" s="3"/>
      <c r="F27" s="3"/>
      <c r="G27" s="1"/>
      <c r="H27" s="1"/>
      <c r="I27" s="1"/>
      <c r="J27" s="1"/>
      <c r="K27" s="1"/>
      <c r="L27" s="1"/>
      <c r="M27" s="1"/>
      <c r="N27" s="1"/>
      <c r="O27" s="1"/>
    </row>
    <row r="28" spans="1:16" ht="15" x14ac:dyDescent="0.25">
      <c r="A28" s="1"/>
      <c r="B28" s="1"/>
      <c r="C28" s="1"/>
      <c r="D28" s="1" t="s">
        <v>2004</v>
      </c>
      <c r="E28" s="23"/>
      <c r="F28" s="23"/>
      <c r="G28" s="1"/>
      <c r="H28" s="1"/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26">
    <mergeCell ref="H8:J8"/>
    <mergeCell ref="H10:M10"/>
    <mergeCell ref="H12:I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D22:I22"/>
    <mergeCell ref="B23:M23"/>
    <mergeCell ref="B20:C20"/>
    <mergeCell ref="D20:E20"/>
    <mergeCell ref="G20:H20"/>
    <mergeCell ref="I20:J20"/>
    <mergeCell ref="K20:L20"/>
  </mergeCells>
  <hyperlinks>
    <hyperlink ref="N4" r:id="rId1" xr:uid="{00000000-0004-0000-C8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sheetPr codeName="Hoja146"/>
  <dimension ref="A1:P325"/>
  <sheetViews>
    <sheetView workbookViewId="0">
      <selection activeCell="H13" sqref="H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8.855468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6" customWidth="1"/>
    <col min="13" max="13" width="19.710937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377" t="s">
        <v>884</v>
      </c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381" t="s">
        <v>885</v>
      </c>
      <c r="I10" s="374"/>
      <c r="J10" s="374"/>
      <c r="K10" s="374"/>
      <c r="L10" s="374"/>
      <c r="M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1998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220269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5">
        <v>1</v>
      </c>
      <c r="C18" s="376"/>
      <c r="D18" s="367" t="s">
        <v>1461</v>
      </c>
      <c r="E18" s="368"/>
      <c r="F18" s="189" t="s">
        <v>1994</v>
      </c>
      <c r="G18" s="369">
        <v>4100085068</v>
      </c>
      <c r="H18" s="370"/>
      <c r="I18" s="391" t="s">
        <v>1462</v>
      </c>
      <c r="J18" s="370"/>
      <c r="K18" s="369" t="s">
        <v>1009</v>
      </c>
      <c r="L18" s="368"/>
      <c r="M18" s="7" t="s">
        <v>1971</v>
      </c>
      <c r="N18" s="11"/>
      <c r="O18" s="81">
        <v>8.7799999999999994</v>
      </c>
      <c r="P18" s="60">
        <v>11</v>
      </c>
    </row>
    <row r="19" spans="1:16" ht="15" x14ac:dyDescent="0.25">
      <c r="A19" s="1"/>
      <c r="B19" s="375">
        <v>2</v>
      </c>
      <c r="C19" s="376"/>
      <c r="D19" s="367" t="s">
        <v>1461</v>
      </c>
      <c r="E19" s="368"/>
      <c r="F19" s="189" t="s">
        <v>1994</v>
      </c>
      <c r="G19" s="369">
        <v>4100085068</v>
      </c>
      <c r="H19" s="370"/>
      <c r="I19" s="391" t="s">
        <v>1462</v>
      </c>
      <c r="J19" s="370"/>
      <c r="K19" s="369" t="s">
        <v>1009</v>
      </c>
      <c r="L19" s="368"/>
      <c r="M19" s="7" t="s">
        <v>1971</v>
      </c>
      <c r="N19" s="11"/>
      <c r="O19" s="81">
        <v>8.7799999999999994</v>
      </c>
      <c r="P19" s="60">
        <v>11</v>
      </c>
    </row>
    <row r="20" spans="1:16" ht="15" x14ac:dyDescent="0.25">
      <c r="A20" s="1"/>
      <c r="B20" s="375">
        <v>3</v>
      </c>
      <c r="C20" s="376"/>
      <c r="D20" s="367" t="s">
        <v>1461</v>
      </c>
      <c r="E20" s="368"/>
      <c r="F20" s="189" t="s">
        <v>1994</v>
      </c>
      <c r="G20" s="369">
        <v>4100085069</v>
      </c>
      <c r="H20" s="370"/>
      <c r="I20" s="391" t="s">
        <v>1462</v>
      </c>
      <c r="J20" s="370"/>
      <c r="K20" s="369" t="s">
        <v>1009</v>
      </c>
      <c r="L20" s="368"/>
      <c r="M20" s="7" t="s">
        <v>1971</v>
      </c>
      <c r="N20" s="11"/>
      <c r="O20" s="81">
        <v>8.7799999999999994</v>
      </c>
      <c r="P20" s="60">
        <v>11</v>
      </c>
    </row>
    <row r="21" spans="1:16" ht="15" x14ac:dyDescent="0.25">
      <c r="A21" s="1"/>
      <c r="B21" s="375">
        <v>4</v>
      </c>
      <c r="C21" s="376"/>
      <c r="D21" s="367" t="s">
        <v>1461</v>
      </c>
      <c r="E21" s="368"/>
      <c r="F21" s="189" t="s">
        <v>1994</v>
      </c>
      <c r="G21" s="369">
        <v>4100085069</v>
      </c>
      <c r="H21" s="370"/>
      <c r="I21" s="391" t="s">
        <v>1462</v>
      </c>
      <c r="J21" s="370"/>
      <c r="K21" s="369" t="s">
        <v>1009</v>
      </c>
      <c r="L21" s="368"/>
      <c r="M21" s="7" t="s">
        <v>1971</v>
      </c>
      <c r="N21" s="11"/>
      <c r="O21" s="81">
        <v>8.1</v>
      </c>
      <c r="P21" s="60">
        <v>10</v>
      </c>
    </row>
    <row r="22" spans="1:16" ht="15" x14ac:dyDescent="0.25">
      <c r="A22" s="1"/>
      <c r="B22" s="375">
        <v>5</v>
      </c>
      <c r="C22" s="376"/>
      <c r="D22" s="367" t="s">
        <v>1461</v>
      </c>
      <c r="E22" s="368"/>
      <c r="F22" s="189" t="s">
        <v>1994</v>
      </c>
      <c r="G22" s="369">
        <v>4100085068</v>
      </c>
      <c r="H22" s="370"/>
      <c r="I22" s="391" t="s">
        <v>1462</v>
      </c>
      <c r="J22" s="370"/>
      <c r="K22" s="369" t="s">
        <v>1009</v>
      </c>
      <c r="L22" s="368"/>
      <c r="M22" s="7" t="s">
        <v>1995</v>
      </c>
      <c r="N22" s="11"/>
      <c r="O22" s="81">
        <v>8.6</v>
      </c>
      <c r="P22" s="60">
        <v>11</v>
      </c>
    </row>
    <row r="23" spans="1:16" ht="15" x14ac:dyDescent="0.25">
      <c r="A23" s="1"/>
      <c r="B23" s="375">
        <v>6</v>
      </c>
      <c r="C23" s="376"/>
      <c r="D23" s="367" t="s">
        <v>1461</v>
      </c>
      <c r="E23" s="368"/>
      <c r="F23" s="189" t="s">
        <v>1994</v>
      </c>
      <c r="G23" s="369">
        <v>4100085068</v>
      </c>
      <c r="H23" s="370"/>
      <c r="I23" s="391" t="s">
        <v>1462</v>
      </c>
      <c r="J23" s="370"/>
      <c r="K23" s="369" t="s">
        <v>1009</v>
      </c>
      <c r="L23" s="368"/>
      <c r="M23" s="7" t="s">
        <v>1995</v>
      </c>
      <c r="N23" s="11"/>
      <c r="O23" s="81">
        <v>7.96</v>
      </c>
      <c r="P23" s="60">
        <v>10</v>
      </c>
    </row>
    <row r="24" spans="1:16" ht="15" x14ac:dyDescent="0.25">
      <c r="A24" s="1"/>
      <c r="B24" s="76"/>
      <c r="C24" s="65"/>
      <c r="D24" s="50"/>
      <c r="E24" s="61"/>
      <c r="F24" s="61"/>
      <c r="G24" s="50"/>
      <c r="H24" s="62"/>
      <c r="I24" s="63"/>
      <c r="J24" s="62"/>
      <c r="K24" s="50"/>
      <c r="L24" s="61"/>
      <c r="M24" s="8"/>
      <c r="N24" s="8"/>
      <c r="O24" s="162"/>
      <c r="P24" s="60"/>
    </row>
    <row r="25" spans="1:16" ht="15" x14ac:dyDescent="0.25">
      <c r="A25" s="1"/>
      <c r="B25" s="76"/>
      <c r="C25" s="65"/>
      <c r="D25" s="392"/>
      <c r="E25" s="393"/>
      <c r="F25" s="393"/>
      <c r="G25" s="393"/>
      <c r="H25" s="393"/>
      <c r="I25" s="393"/>
      <c r="J25" s="62"/>
      <c r="K25" s="50"/>
      <c r="L25" s="61"/>
      <c r="M25" s="8"/>
      <c r="N25" s="8"/>
      <c r="O25" s="139">
        <f>SUM(O18:O23)</f>
        <v>51</v>
      </c>
      <c r="P25" s="60"/>
    </row>
    <row r="26" spans="1:16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357"/>
      <c r="N26" s="79"/>
      <c r="O26" s="75"/>
      <c r="P26" s="73">
        <f>SUM(P18:P24)</f>
        <v>64</v>
      </c>
    </row>
    <row r="27" spans="1:16" ht="15" x14ac:dyDescent="0.25">
      <c r="A27" s="1"/>
      <c r="B27" s="20"/>
      <c r="C27" s="45"/>
      <c r="D27" s="20"/>
      <c r="E27" s="45"/>
      <c r="F27" s="45"/>
      <c r="G27" s="20"/>
      <c r="I27" s="3"/>
      <c r="K27" s="20"/>
      <c r="L27" s="45"/>
      <c r="M27" s="1"/>
      <c r="N27" s="1"/>
      <c r="O27" s="86"/>
    </row>
    <row r="28" spans="1:16" ht="3.75" customHeight="1" x14ac:dyDescent="0.25">
      <c r="A28" s="1"/>
      <c r="B28" s="1"/>
      <c r="C28" s="1"/>
      <c r="D28" s="17"/>
      <c r="E28" s="20"/>
      <c r="F28" s="20"/>
      <c r="G28" s="20"/>
      <c r="H28" s="3"/>
      <c r="I28" s="3"/>
      <c r="J28" s="1"/>
      <c r="K28" s="1"/>
      <c r="L28" s="1"/>
      <c r="M28" s="1"/>
      <c r="N28" s="1"/>
      <c r="O28" s="1"/>
    </row>
    <row r="29" spans="1:16" ht="15" customHeight="1" x14ac:dyDescent="0.25">
      <c r="A29" s="1"/>
      <c r="B29" s="1"/>
      <c r="C29" s="1"/>
      <c r="D29" s="1" t="s">
        <v>49</v>
      </c>
      <c r="E29" s="23"/>
      <c r="F29" s="1" t="s">
        <v>1996</v>
      </c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1082</v>
      </c>
      <c r="E30" s="3"/>
      <c r="F30" s="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1997</v>
      </c>
      <c r="E31" s="23"/>
      <c r="F31" s="2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41">
    <mergeCell ref="B16:C16"/>
    <mergeCell ref="G20:H20"/>
    <mergeCell ref="H8:J8"/>
    <mergeCell ref="H10:M10"/>
    <mergeCell ref="H12:I12"/>
    <mergeCell ref="B18:C18"/>
    <mergeCell ref="D18:E18"/>
    <mergeCell ref="K18:L18"/>
    <mergeCell ref="D16:E16"/>
    <mergeCell ref="G16:H16"/>
    <mergeCell ref="I16:J16"/>
    <mergeCell ref="I20:J20"/>
    <mergeCell ref="N14:O14"/>
    <mergeCell ref="K16:L16"/>
    <mergeCell ref="I21:J21"/>
    <mergeCell ref="K21:L21"/>
    <mergeCell ref="G18:H18"/>
    <mergeCell ref="I18:J18"/>
    <mergeCell ref="K20:L20"/>
    <mergeCell ref="I19:J19"/>
    <mergeCell ref="K19:L19"/>
    <mergeCell ref="B21:C21"/>
    <mergeCell ref="I22:J22"/>
    <mergeCell ref="D23:E23"/>
    <mergeCell ref="G23:H23"/>
    <mergeCell ref="B19:C19"/>
    <mergeCell ref="B23:C23"/>
    <mergeCell ref="D19:E19"/>
    <mergeCell ref="G19:H19"/>
    <mergeCell ref="I23:J23"/>
    <mergeCell ref="B20:C20"/>
    <mergeCell ref="D20:E20"/>
    <mergeCell ref="G21:H21"/>
    <mergeCell ref="D21:E21"/>
    <mergeCell ref="B26:M26"/>
    <mergeCell ref="D25:I25"/>
    <mergeCell ref="B22:C22"/>
    <mergeCell ref="D22:E22"/>
    <mergeCell ref="G22:H22"/>
    <mergeCell ref="K22:L22"/>
    <mergeCell ref="K23:L23"/>
  </mergeCells>
  <hyperlinks>
    <hyperlink ref="N4" r:id="rId1" xr:uid="{00000000-0004-0000-C9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sheetPr codeName="Hoja147"/>
  <dimension ref="A1:O335"/>
  <sheetViews>
    <sheetView workbookViewId="0">
      <selection activeCell="D38" sqref="D38"/>
    </sheetView>
  </sheetViews>
  <sheetFormatPr baseColWidth="10" defaultColWidth="11.42578125" defaultRowHeight="12.75" x14ac:dyDescent="0.2"/>
  <cols>
    <col min="1" max="1" width="6.7109375" customWidth="1"/>
    <col min="2" max="2" width="2.42578125" customWidth="1"/>
    <col min="3" max="3" width="14.42578125" customWidth="1"/>
    <col min="4" max="4" width="18.85546875" customWidth="1"/>
    <col min="5" max="5" width="17" customWidth="1"/>
    <col min="6" max="6" width="6.140625" customWidth="1"/>
    <col min="7" max="7" width="7.28515625" customWidth="1"/>
    <col min="8" max="8" width="10.7109375" customWidth="1"/>
    <col min="9" max="9" width="4.5703125" customWidth="1"/>
    <col min="10" max="10" width="9.85546875" customWidth="1"/>
    <col min="11" max="11" width="5" customWidth="1"/>
    <col min="12" max="12" width="17" customWidth="1"/>
    <col min="13" max="13" width="4.7109375" customWidth="1"/>
    <col min="14" max="14" width="12.140625" customWidth="1"/>
    <col min="15" max="15" width="11.28515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 t="s">
        <v>0</v>
      </c>
      <c r="B6" s="1" t="s">
        <v>0</v>
      </c>
      <c r="C6" s="4"/>
      <c r="D6" s="4" t="s">
        <v>12</v>
      </c>
      <c r="E6" s="4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 t="s">
        <v>1</v>
      </c>
      <c r="B8" s="1"/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 t="s">
        <v>2</v>
      </c>
      <c r="B10" s="1"/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 t="s">
        <v>3</v>
      </c>
      <c r="B12" s="1"/>
      <c r="C12" s="1"/>
      <c r="D12" s="1"/>
      <c r="E12" s="1"/>
      <c r="F12" s="1"/>
      <c r="G12" s="377" t="s">
        <v>1998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 t="s">
        <v>4</v>
      </c>
      <c r="B14" s="1"/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220268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362" t="s">
        <v>374</v>
      </c>
      <c r="B16" s="380"/>
      <c r="C16" s="362" t="s">
        <v>375</v>
      </c>
      <c r="D16" s="363"/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73"/>
      <c r="B17" s="174"/>
      <c r="C17" s="50"/>
      <c r="D17" s="61"/>
      <c r="E17" s="145"/>
      <c r="F17" s="50"/>
      <c r="G17" s="62"/>
      <c r="H17" s="63"/>
      <c r="I17" s="62"/>
      <c r="J17" s="50"/>
      <c r="K17" s="61"/>
      <c r="L17" s="8"/>
      <c r="M17" s="8"/>
      <c r="N17" s="170"/>
      <c r="O17" s="60"/>
    </row>
    <row r="18" spans="1:15" ht="15" x14ac:dyDescent="0.25">
      <c r="A18" s="375">
        <v>1</v>
      </c>
      <c r="B18" s="376"/>
      <c r="C18" s="351" t="s">
        <v>1461</v>
      </c>
      <c r="D18" s="352"/>
      <c r="E18" s="190" t="s">
        <v>1999</v>
      </c>
      <c r="F18" s="355">
        <v>4100085062</v>
      </c>
      <c r="G18" s="354"/>
      <c r="H18" s="353" t="s">
        <v>1462</v>
      </c>
      <c r="I18" s="354"/>
      <c r="J18" s="355" t="s">
        <v>25</v>
      </c>
      <c r="K18" s="352"/>
      <c r="L18" s="27" t="s">
        <v>1995</v>
      </c>
      <c r="M18" s="24"/>
      <c r="N18" s="81">
        <v>8.58</v>
      </c>
      <c r="O18" s="109">
        <v>11</v>
      </c>
    </row>
    <row r="19" spans="1:15" ht="15" x14ac:dyDescent="0.25">
      <c r="A19" s="375">
        <v>2</v>
      </c>
      <c r="B19" s="376"/>
      <c r="C19" s="351" t="s">
        <v>1461</v>
      </c>
      <c r="D19" s="352"/>
      <c r="E19" s="190" t="s">
        <v>1999</v>
      </c>
      <c r="F19" s="355">
        <v>4100085062</v>
      </c>
      <c r="G19" s="354"/>
      <c r="H19" s="353" t="s">
        <v>1462</v>
      </c>
      <c r="I19" s="354"/>
      <c r="J19" s="355" t="s">
        <v>25</v>
      </c>
      <c r="K19" s="352"/>
      <c r="L19" s="27" t="s">
        <v>1995</v>
      </c>
      <c r="M19" s="24"/>
      <c r="N19" s="81">
        <v>8.58</v>
      </c>
      <c r="O19" s="109">
        <v>11</v>
      </c>
    </row>
    <row r="20" spans="1:15" ht="15" x14ac:dyDescent="0.25">
      <c r="A20" s="375">
        <v>3</v>
      </c>
      <c r="B20" s="376"/>
      <c r="C20" s="351" t="s">
        <v>1461</v>
      </c>
      <c r="D20" s="352"/>
      <c r="E20" s="190" t="s">
        <v>1999</v>
      </c>
      <c r="F20" s="355">
        <v>4100085062</v>
      </c>
      <c r="G20" s="354"/>
      <c r="H20" s="353" t="s">
        <v>1462</v>
      </c>
      <c r="I20" s="354"/>
      <c r="J20" s="355" t="s">
        <v>25</v>
      </c>
      <c r="K20" s="352"/>
      <c r="L20" s="27" t="s">
        <v>1995</v>
      </c>
      <c r="M20" s="24"/>
      <c r="N20" s="81">
        <v>9.3000000000000007</v>
      </c>
      <c r="O20" s="109">
        <v>12</v>
      </c>
    </row>
    <row r="21" spans="1:15" ht="15" x14ac:dyDescent="0.25">
      <c r="A21" s="375">
        <v>4</v>
      </c>
      <c r="B21" s="376"/>
      <c r="C21" s="351" t="s">
        <v>1461</v>
      </c>
      <c r="D21" s="352"/>
      <c r="E21" s="190" t="s">
        <v>1999</v>
      </c>
      <c r="F21" s="355">
        <v>4100085062</v>
      </c>
      <c r="G21" s="354"/>
      <c r="H21" s="353" t="s">
        <v>1462</v>
      </c>
      <c r="I21" s="354"/>
      <c r="J21" s="355" t="s">
        <v>25</v>
      </c>
      <c r="K21" s="352"/>
      <c r="L21" s="27" t="s">
        <v>1995</v>
      </c>
      <c r="M21" s="24"/>
      <c r="N21" s="81">
        <v>9.3000000000000007</v>
      </c>
      <c r="O21" s="109">
        <v>12</v>
      </c>
    </row>
    <row r="22" spans="1:15" ht="15" x14ac:dyDescent="0.25">
      <c r="A22" s="375">
        <v>5</v>
      </c>
      <c r="B22" s="376"/>
      <c r="C22" s="351" t="s">
        <v>1461</v>
      </c>
      <c r="D22" s="352"/>
      <c r="E22" s="190" t="s">
        <v>2000</v>
      </c>
      <c r="F22" s="355">
        <v>4100085078</v>
      </c>
      <c r="G22" s="354"/>
      <c r="H22" s="353" t="s">
        <v>1462</v>
      </c>
      <c r="I22" s="354"/>
      <c r="J22" s="355" t="s">
        <v>53</v>
      </c>
      <c r="K22" s="352"/>
      <c r="L22" s="27" t="s">
        <v>1995</v>
      </c>
      <c r="M22" s="24"/>
      <c r="N22" s="81">
        <v>8.58</v>
      </c>
      <c r="O22" s="109">
        <v>11</v>
      </c>
    </row>
    <row r="23" spans="1:15" ht="15" x14ac:dyDescent="0.25">
      <c r="A23" s="375">
        <v>6</v>
      </c>
      <c r="B23" s="376"/>
      <c r="C23" s="351" t="s">
        <v>1461</v>
      </c>
      <c r="D23" s="352"/>
      <c r="E23" s="190" t="s">
        <v>2000</v>
      </c>
      <c r="F23" s="355">
        <v>4100085078</v>
      </c>
      <c r="G23" s="354"/>
      <c r="H23" s="353" t="s">
        <v>1462</v>
      </c>
      <c r="I23" s="354"/>
      <c r="J23" s="355" t="s">
        <v>53</v>
      </c>
      <c r="K23" s="352"/>
      <c r="L23" s="27" t="s">
        <v>1995</v>
      </c>
      <c r="M23" s="24"/>
      <c r="N23" s="81">
        <v>8.58</v>
      </c>
      <c r="O23" s="109">
        <v>11</v>
      </c>
    </row>
    <row r="24" spans="1:15" ht="15" x14ac:dyDescent="0.25">
      <c r="A24" s="375">
        <v>7</v>
      </c>
      <c r="B24" s="376"/>
      <c r="C24" s="351" t="s">
        <v>1461</v>
      </c>
      <c r="D24" s="352"/>
      <c r="E24" s="190" t="s">
        <v>2000</v>
      </c>
      <c r="F24" s="355">
        <v>4100085078</v>
      </c>
      <c r="G24" s="354"/>
      <c r="H24" s="353" t="s">
        <v>1462</v>
      </c>
      <c r="I24" s="354"/>
      <c r="J24" s="355" t="s">
        <v>53</v>
      </c>
      <c r="K24" s="352"/>
      <c r="L24" s="27" t="s">
        <v>1995</v>
      </c>
      <c r="M24" s="24"/>
      <c r="N24" s="81">
        <v>8.58</v>
      </c>
      <c r="O24" s="109">
        <v>11</v>
      </c>
    </row>
    <row r="25" spans="1:15" ht="15" x14ac:dyDescent="0.25">
      <c r="A25" s="375">
        <v>8</v>
      </c>
      <c r="B25" s="376"/>
      <c r="C25" s="351" t="s">
        <v>1461</v>
      </c>
      <c r="D25" s="352"/>
      <c r="E25" s="190" t="s">
        <v>2000</v>
      </c>
      <c r="F25" s="355">
        <v>4100085078</v>
      </c>
      <c r="G25" s="354"/>
      <c r="H25" s="353" t="s">
        <v>1462</v>
      </c>
      <c r="I25" s="354"/>
      <c r="J25" s="355" t="s">
        <v>53</v>
      </c>
      <c r="K25" s="352"/>
      <c r="L25" s="27" t="s">
        <v>1995</v>
      </c>
      <c r="M25" s="24"/>
      <c r="N25" s="81">
        <v>9.3000000000000007</v>
      </c>
      <c r="O25" s="109">
        <v>12</v>
      </c>
    </row>
    <row r="26" spans="1:15" ht="15" x14ac:dyDescent="0.25">
      <c r="A26" s="375">
        <v>9</v>
      </c>
      <c r="B26" s="376"/>
      <c r="C26" s="351" t="s">
        <v>1461</v>
      </c>
      <c r="D26" s="352"/>
      <c r="E26" s="190" t="s">
        <v>2000</v>
      </c>
      <c r="F26" s="355">
        <v>4100085078</v>
      </c>
      <c r="G26" s="354"/>
      <c r="H26" s="353" t="s">
        <v>1462</v>
      </c>
      <c r="I26" s="354"/>
      <c r="J26" s="355" t="s">
        <v>53</v>
      </c>
      <c r="K26" s="352"/>
      <c r="L26" s="27" t="s">
        <v>1971</v>
      </c>
      <c r="M26" s="24"/>
      <c r="N26" s="81">
        <v>9.3800000000000008</v>
      </c>
      <c r="O26" s="109">
        <v>12</v>
      </c>
    </row>
    <row r="27" spans="1:15" ht="15" x14ac:dyDescent="0.25">
      <c r="A27" s="375">
        <v>10</v>
      </c>
      <c r="B27" s="376"/>
      <c r="C27" s="351" t="s">
        <v>1461</v>
      </c>
      <c r="D27" s="352"/>
      <c r="E27" s="190" t="s">
        <v>2000</v>
      </c>
      <c r="F27" s="355">
        <v>4100085078</v>
      </c>
      <c r="G27" s="354"/>
      <c r="H27" s="353" t="s">
        <v>1462</v>
      </c>
      <c r="I27" s="354"/>
      <c r="J27" s="355" t="s">
        <v>53</v>
      </c>
      <c r="K27" s="352"/>
      <c r="L27" s="27" t="s">
        <v>1971</v>
      </c>
      <c r="M27" s="24"/>
      <c r="N27" s="81">
        <v>9.3800000000000008</v>
      </c>
      <c r="O27" s="109">
        <v>12</v>
      </c>
    </row>
    <row r="28" spans="1:15" ht="15" x14ac:dyDescent="0.25">
      <c r="A28" s="375">
        <v>11</v>
      </c>
      <c r="B28" s="376"/>
      <c r="C28" s="351" t="s">
        <v>1461</v>
      </c>
      <c r="D28" s="352"/>
      <c r="E28" s="190" t="s">
        <v>2000</v>
      </c>
      <c r="F28" s="355">
        <v>4100085078</v>
      </c>
      <c r="G28" s="354"/>
      <c r="H28" s="353" t="s">
        <v>1462</v>
      </c>
      <c r="I28" s="354"/>
      <c r="J28" s="355" t="s">
        <v>53</v>
      </c>
      <c r="K28" s="352"/>
      <c r="L28" s="27" t="s">
        <v>1971</v>
      </c>
      <c r="M28" s="24"/>
      <c r="N28" s="81">
        <v>9.3800000000000008</v>
      </c>
      <c r="O28" s="109">
        <v>12</v>
      </c>
    </row>
    <row r="29" spans="1:15" ht="15" x14ac:dyDescent="0.25">
      <c r="A29" s="375">
        <v>12</v>
      </c>
      <c r="B29" s="376"/>
      <c r="C29" s="351" t="s">
        <v>1461</v>
      </c>
      <c r="D29" s="352"/>
      <c r="E29" s="190" t="s">
        <v>2000</v>
      </c>
      <c r="F29" s="355">
        <v>4100085078</v>
      </c>
      <c r="G29" s="354"/>
      <c r="H29" s="353" t="s">
        <v>1462</v>
      </c>
      <c r="I29" s="354"/>
      <c r="J29" s="355" t="s">
        <v>53</v>
      </c>
      <c r="K29" s="352"/>
      <c r="L29" s="27" t="s">
        <v>1971</v>
      </c>
      <c r="M29" s="24"/>
      <c r="N29" s="81">
        <v>9.3800000000000008</v>
      </c>
      <c r="O29" s="109">
        <v>12</v>
      </c>
    </row>
    <row r="30" spans="1:15" ht="15" x14ac:dyDescent="0.25">
      <c r="A30" s="375">
        <v>13</v>
      </c>
      <c r="B30" s="376"/>
      <c r="C30" s="351" t="s">
        <v>1461</v>
      </c>
      <c r="D30" s="352"/>
      <c r="E30" s="190" t="s">
        <v>2000</v>
      </c>
      <c r="F30" s="355">
        <v>4100085078</v>
      </c>
      <c r="G30" s="354"/>
      <c r="H30" s="353" t="s">
        <v>1462</v>
      </c>
      <c r="I30" s="354"/>
      <c r="J30" s="355" t="s">
        <v>53</v>
      </c>
      <c r="K30" s="352"/>
      <c r="L30" s="27" t="s">
        <v>1971</v>
      </c>
      <c r="M30" s="24"/>
      <c r="N30" s="81">
        <v>9.3800000000000008</v>
      </c>
      <c r="O30" s="109">
        <v>12</v>
      </c>
    </row>
    <row r="31" spans="1:15" ht="15" x14ac:dyDescent="0.25">
      <c r="A31" s="375">
        <v>14</v>
      </c>
      <c r="B31" s="376"/>
      <c r="C31" s="351" t="s">
        <v>1461</v>
      </c>
      <c r="D31" s="352"/>
      <c r="E31" s="190" t="s">
        <v>2000</v>
      </c>
      <c r="F31" s="355">
        <v>4100085078</v>
      </c>
      <c r="G31" s="354"/>
      <c r="H31" s="353" t="s">
        <v>1462</v>
      </c>
      <c r="I31" s="354"/>
      <c r="J31" s="355" t="s">
        <v>53</v>
      </c>
      <c r="K31" s="352"/>
      <c r="L31" s="27" t="s">
        <v>1971</v>
      </c>
      <c r="M31" s="24"/>
      <c r="N31" s="81">
        <v>9.3800000000000008</v>
      </c>
      <c r="O31" s="109">
        <v>12</v>
      </c>
    </row>
    <row r="32" spans="1:15" ht="15" x14ac:dyDescent="0.25">
      <c r="A32" s="375">
        <v>15</v>
      </c>
      <c r="B32" s="376"/>
      <c r="C32" s="351" t="s">
        <v>1461</v>
      </c>
      <c r="D32" s="352"/>
      <c r="E32" s="190" t="s">
        <v>2000</v>
      </c>
      <c r="F32" s="355">
        <v>4100085078</v>
      </c>
      <c r="G32" s="354"/>
      <c r="H32" s="353" t="s">
        <v>1462</v>
      </c>
      <c r="I32" s="354"/>
      <c r="J32" s="355" t="s">
        <v>53</v>
      </c>
      <c r="K32" s="352"/>
      <c r="L32" s="27" t="s">
        <v>1971</v>
      </c>
      <c r="M32" s="24"/>
      <c r="N32" s="81">
        <v>7.46</v>
      </c>
      <c r="O32" s="109">
        <v>9</v>
      </c>
    </row>
    <row r="33" spans="1:15" ht="15" x14ac:dyDescent="0.25">
      <c r="A33" s="365"/>
      <c r="B33" s="366"/>
      <c r="C33" s="367"/>
      <c r="D33" s="368"/>
      <c r="E33" s="122"/>
      <c r="F33" s="369"/>
      <c r="G33" s="370"/>
      <c r="H33" s="391"/>
      <c r="I33" s="370"/>
      <c r="J33" s="369"/>
      <c r="K33" s="368"/>
      <c r="L33" s="7"/>
      <c r="M33" s="11"/>
      <c r="N33" s="84"/>
      <c r="O33" s="60"/>
    </row>
    <row r="34" spans="1:15" ht="15" x14ac:dyDescent="0.25">
      <c r="A34" s="20"/>
      <c r="B34" s="45"/>
      <c r="C34" s="168"/>
      <c r="D34" s="41"/>
      <c r="E34" s="41"/>
      <c r="F34" s="41"/>
      <c r="G34" s="41"/>
      <c r="H34" s="41"/>
      <c r="J34" s="20"/>
      <c r="K34" s="45"/>
      <c r="L34" s="1"/>
      <c r="M34" s="1"/>
      <c r="N34" s="169">
        <f>SUM(N18:N32)</f>
        <v>134.53999999999996</v>
      </c>
    </row>
    <row r="35" spans="1:15" ht="15.75" x14ac:dyDescent="0.25">
      <c r="A35" s="356" t="s">
        <v>29</v>
      </c>
      <c r="B35" s="357"/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79"/>
      <c r="N35" s="75"/>
      <c r="O35" s="73">
        <f>SUM(O18:O33)</f>
        <v>172</v>
      </c>
    </row>
    <row r="36" spans="1:15" ht="15" x14ac:dyDescent="0.25">
      <c r="A36" s="20"/>
      <c r="B36" s="45"/>
      <c r="C36" s="20"/>
      <c r="D36" s="45"/>
      <c r="E36" s="45"/>
      <c r="F36" s="20"/>
      <c r="H36" s="3"/>
      <c r="J36" s="20"/>
      <c r="K36" s="45"/>
      <c r="L36" s="1"/>
      <c r="M36" s="1"/>
      <c r="N36" s="86"/>
    </row>
    <row r="37" spans="1:15" ht="15" customHeight="1" x14ac:dyDescent="0.25">
      <c r="A37" s="1"/>
      <c r="B37" s="1"/>
      <c r="C37" s="1" t="s">
        <v>49</v>
      </c>
      <c r="D37" s="1" t="s">
        <v>2001</v>
      </c>
      <c r="H37" s="1"/>
      <c r="I37" s="1"/>
      <c r="J37" s="1"/>
      <c r="K37" s="1"/>
      <c r="L37" s="1"/>
      <c r="M37" s="1"/>
      <c r="N37" s="1"/>
    </row>
    <row r="38" spans="1:15" ht="15" x14ac:dyDescent="0.25">
      <c r="A38" s="1"/>
      <c r="B38" s="1"/>
      <c r="C38" s="1" t="s">
        <v>31</v>
      </c>
      <c r="D38" s="3"/>
      <c r="E38" s="3"/>
      <c r="F38" s="1"/>
      <c r="G38" s="1"/>
      <c r="H38" s="1"/>
      <c r="I38" s="1"/>
      <c r="J38" s="1"/>
      <c r="K38" s="1"/>
      <c r="L38" s="1"/>
      <c r="M38" s="1"/>
      <c r="N38" s="1"/>
    </row>
    <row r="39" spans="1:15" ht="15" x14ac:dyDescent="0.25">
      <c r="A39" s="1"/>
      <c r="B39" s="1"/>
      <c r="C39" s="1" t="s">
        <v>1355</v>
      </c>
      <c r="D39" s="23"/>
      <c r="E39" s="23"/>
      <c r="F39" s="1"/>
      <c r="G39" s="1"/>
      <c r="H39" s="1"/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88">
    <mergeCell ref="C29:D29"/>
    <mergeCell ref="F29:G29"/>
    <mergeCell ref="H29:I29"/>
    <mergeCell ref="J29:K29"/>
    <mergeCell ref="C33:D33"/>
    <mergeCell ref="F33:G33"/>
    <mergeCell ref="H33:I33"/>
    <mergeCell ref="J33:K33"/>
    <mergeCell ref="J32:K32"/>
    <mergeCell ref="A30:B30"/>
    <mergeCell ref="C30:D30"/>
    <mergeCell ref="F30:G30"/>
    <mergeCell ref="H30:I30"/>
    <mergeCell ref="J30:K30"/>
    <mergeCell ref="A31:B31"/>
    <mergeCell ref="C31:D31"/>
    <mergeCell ref="F31:G31"/>
    <mergeCell ref="H31:I31"/>
    <mergeCell ref="J31:K31"/>
    <mergeCell ref="A35:L35"/>
    <mergeCell ref="A26:B26"/>
    <mergeCell ref="C26:D26"/>
    <mergeCell ref="F26:G26"/>
    <mergeCell ref="H26:I26"/>
    <mergeCell ref="J26:K26"/>
    <mergeCell ref="A32:B32"/>
    <mergeCell ref="C32:D32"/>
    <mergeCell ref="F32:G32"/>
    <mergeCell ref="H32:I32"/>
    <mergeCell ref="A28:B28"/>
    <mergeCell ref="C28:D28"/>
    <mergeCell ref="F28:G28"/>
    <mergeCell ref="H28:I28"/>
    <mergeCell ref="J28:K28"/>
    <mergeCell ref="A33:B33"/>
    <mergeCell ref="A24:B24"/>
    <mergeCell ref="C24:D24"/>
    <mergeCell ref="F24:G24"/>
    <mergeCell ref="H24:I24"/>
    <mergeCell ref="J24:K24"/>
    <mergeCell ref="H25:I25"/>
    <mergeCell ref="A27:B27"/>
    <mergeCell ref="C27:D27"/>
    <mergeCell ref="F27:G27"/>
    <mergeCell ref="H27:I27"/>
    <mergeCell ref="J27:K27"/>
    <mergeCell ref="A29:B29"/>
    <mergeCell ref="J25:K25"/>
    <mergeCell ref="A22:B22"/>
    <mergeCell ref="C22:D22"/>
    <mergeCell ref="F22:G22"/>
    <mergeCell ref="H22:I22"/>
    <mergeCell ref="J22:K22"/>
    <mergeCell ref="A23:B23"/>
    <mergeCell ref="C23:D23"/>
    <mergeCell ref="F23:G23"/>
    <mergeCell ref="H23:I23"/>
    <mergeCell ref="J23:K23"/>
    <mergeCell ref="A25:B25"/>
    <mergeCell ref="C25:D25"/>
    <mergeCell ref="F25:G25"/>
    <mergeCell ref="A20:B20"/>
    <mergeCell ref="C20:D20"/>
    <mergeCell ref="F20:G20"/>
    <mergeCell ref="H20:I20"/>
    <mergeCell ref="J20:K20"/>
    <mergeCell ref="A21:B21"/>
    <mergeCell ref="C21:D21"/>
    <mergeCell ref="F21:G21"/>
    <mergeCell ref="H21:I21"/>
    <mergeCell ref="J21:K21"/>
    <mergeCell ref="A18:B18"/>
    <mergeCell ref="C18:D18"/>
    <mergeCell ref="F18:G18"/>
    <mergeCell ref="H18:I18"/>
    <mergeCell ref="J18:K18"/>
    <mergeCell ref="A19:B19"/>
    <mergeCell ref="C19:D19"/>
    <mergeCell ref="F19:G19"/>
    <mergeCell ref="H19:I19"/>
    <mergeCell ref="J19:K19"/>
    <mergeCell ref="G12:H12"/>
    <mergeCell ref="M14:N14"/>
    <mergeCell ref="A16:B16"/>
    <mergeCell ref="C16:D16"/>
    <mergeCell ref="F16:G16"/>
    <mergeCell ref="H16:I16"/>
    <mergeCell ref="J16:K16"/>
  </mergeCells>
  <hyperlinks>
    <hyperlink ref="M4" r:id="rId1" xr:uid="{00000000-0004-0000-CA00-000000000000}"/>
  </hyperlinks>
  <pageMargins left="7.874015748031496E-2" right="7.874015748031496E-2" top="0.15748031496062992" bottom="7.874015748031496E-2" header="0" footer="0"/>
  <pageSetup paperSize="9" scale="69" orientation="portrait" r:id="rId2"/>
  <headerFooter alignWithMargins="0"/>
  <drawing r:id="rId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sheetPr codeName="Hoja148"/>
  <dimension ref="A1:O330"/>
  <sheetViews>
    <sheetView workbookViewId="0">
      <selection activeCell="E34" sqref="E34"/>
    </sheetView>
  </sheetViews>
  <sheetFormatPr baseColWidth="10" defaultColWidth="11.42578125" defaultRowHeight="12.75" x14ac:dyDescent="0.2"/>
  <cols>
    <col min="1" max="1" width="6.7109375" customWidth="1"/>
    <col min="2" max="2" width="2.42578125" customWidth="1"/>
    <col min="3" max="3" width="14.42578125" customWidth="1"/>
    <col min="4" max="4" width="18.85546875" customWidth="1"/>
    <col min="5" max="5" width="17" customWidth="1"/>
    <col min="6" max="6" width="6.140625" customWidth="1"/>
    <col min="7" max="7" width="7.28515625" customWidth="1"/>
    <col min="8" max="8" width="10.7109375" customWidth="1"/>
    <col min="9" max="9" width="4.5703125" customWidth="1"/>
    <col min="10" max="10" width="9.85546875" customWidth="1"/>
    <col min="11" max="11" width="5" customWidth="1"/>
    <col min="12" max="12" width="17" customWidth="1"/>
    <col min="13" max="13" width="4.7109375" customWidth="1"/>
    <col min="14" max="14" width="12.140625" customWidth="1"/>
    <col min="15" max="15" width="11.28515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 t="s">
        <v>0</v>
      </c>
      <c r="B6" s="1" t="s">
        <v>0</v>
      </c>
      <c r="C6" s="4"/>
      <c r="D6" s="4" t="s">
        <v>12</v>
      </c>
      <c r="E6" s="4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 t="s">
        <v>1</v>
      </c>
      <c r="B8" s="1"/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 t="s">
        <v>2</v>
      </c>
      <c r="B10" s="1"/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 t="s">
        <v>3</v>
      </c>
      <c r="B12" s="1"/>
      <c r="C12" s="1"/>
      <c r="D12" s="1"/>
      <c r="E12" s="1"/>
      <c r="F12" s="1"/>
      <c r="G12" s="377" t="s">
        <v>1987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 t="s">
        <v>4</v>
      </c>
      <c r="B14" s="1"/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220259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362" t="s">
        <v>374</v>
      </c>
      <c r="B16" s="380"/>
      <c r="C16" s="362" t="s">
        <v>375</v>
      </c>
      <c r="D16" s="363"/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73"/>
      <c r="B17" s="174"/>
      <c r="C17" s="50"/>
      <c r="D17" s="61"/>
      <c r="E17" s="145"/>
      <c r="F17" s="50"/>
      <c r="G17" s="62"/>
      <c r="H17" s="63"/>
      <c r="I17" s="62"/>
      <c r="J17" s="50"/>
      <c r="K17" s="61"/>
      <c r="L17" s="8"/>
      <c r="M17" s="8"/>
      <c r="N17" s="170"/>
      <c r="O17" s="60"/>
    </row>
    <row r="18" spans="1:15" ht="15" x14ac:dyDescent="0.25">
      <c r="A18" s="375">
        <v>1</v>
      </c>
      <c r="B18" s="376"/>
      <c r="C18" s="351" t="s">
        <v>1461</v>
      </c>
      <c r="D18" s="352"/>
      <c r="E18" s="190" t="s">
        <v>1990</v>
      </c>
      <c r="F18" s="355">
        <v>4100085067</v>
      </c>
      <c r="G18" s="354"/>
      <c r="H18" s="353" t="s">
        <v>1783</v>
      </c>
      <c r="I18" s="354"/>
      <c r="J18" s="355" t="s">
        <v>25</v>
      </c>
      <c r="K18" s="352"/>
      <c r="L18" s="27" t="s">
        <v>415</v>
      </c>
      <c r="M18" s="24"/>
      <c r="N18" s="81">
        <v>9.48</v>
      </c>
      <c r="O18" s="109">
        <v>13</v>
      </c>
    </row>
    <row r="19" spans="1:15" ht="15" x14ac:dyDescent="0.25">
      <c r="A19" s="375">
        <v>2</v>
      </c>
      <c r="B19" s="376"/>
      <c r="C19" s="351" t="s">
        <v>1461</v>
      </c>
      <c r="D19" s="352"/>
      <c r="E19" s="190" t="s">
        <v>1990</v>
      </c>
      <c r="F19" s="355">
        <v>4100085067</v>
      </c>
      <c r="G19" s="354"/>
      <c r="H19" s="353" t="s">
        <v>1783</v>
      </c>
      <c r="I19" s="354"/>
      <c r="J19" s="355" t="s">
        <v>25</v>
      </c>
      <c r="K19" s="352"/>
      <c r="L19" s="27" t="s">
        <v>415</v>
      </c>
      <c r="M19" s="24"/>
      <c r="N19" s="81">
        <v>9.48</v>
      </c>
      <c r="O19" s="109">
        <v>13</v>
      </c>
    </row>
    <row r="20" spans="1:15" ht="15" x14ac:dyDescent="0.25">
      <c r="A20" s="375">
        <v>3</v>
      </c>
      <c r="B20" s="376"/>
      <c r="C20" s="351" t="s">
        <v>1461</v>
      </c>
      <c r="D20" s="352"/>
      <c r="E20" s="190" t="s">
        <v>1990</v>
      </c>
      <c r="F20" s="355">
        <v>4100085067</v>
      </c>
      <c r="G20" s="354"/>
      <c r="H20" s="353" t="s">
        <v>1783</v>
      </c>
      <c r="I20" s="354"/>
      <c r="J20" s="355" t="s">
        <v>25</v>
      </c>
      <c r="K20" s="352"/>
      <c r="L20" s="27" t="s">
        <v>415</v>
      </c>
      <c r="M20" s="24"/>
      <c r="N20" s="81">
        <v>9.48</v>
      </c>
      <c r="O20" s="109">
        <v>13</v>
      </c>
    </row>
    <row r="21" spans="1:15" ht="15" x14ac:dyDescent="0.25">
      <c r="A21" s="375">
        <v>4</v>
      </c>
      <c r="B21" s="376"/>
      <c r="C21" s="351" t="s">
        <v>1461</v>
      </c>
      <c r="D21" s="352"/>
      <c r="E21" s="190" t="s">
        <v>1990</v>
      </c>
      <c r="F21" s="355">
        <v>4100085067</v>
      </c>
      <c r="G21" s="354"/>
      <c r="H21" s="353" t="s">
        <v>1783</v>
      </c>
      <c r="I21" s="354"/>
      <c r="J21" s="355" t="s">
        <v>25</v>
      </c>
      <c r="K21" s="352"/>
      <c r="L21" s="27" t="s">
        <v>415</v>
      </c>
      <c r="M21" s="24"/>
      <c r="N21" s="81">
        <v>9.48</v>
      </c>
      <c r="O21" s="109">
        <v>13</v>
      </c>
    </row>
    <row r="22" spans="1:15" ht="15" x14ac:dyDescent="0.25">
      <c r="A22" s="375">
        <v>5</v>
      </c>
      <c r="B22" s="376"/>
      <c r="C22" s="351" t="s">
        <v>1461</v>
      </c>
      <c r="D22" s="352"/>
      <c r="E22" s="190" t="s">
        <v>1990</v>
      </c>
      <c r="F22" s="355">
        <v>4100085067</v>
      </c>
      <c r="G22" s="354"/>
      <c r="H22" s="353" t="s">
        <v>1783</v>
      </c>
      <c r="I22" s="354"/>
      <c r="J22" s="355" t="s">
        <v>25</v>
      </c>
      <c r="K22" s="352"/>
      <c r="L22" s="27" t="s">
        <v>415</v>
      </c>
      <c r="M22" s="24"/>
      <c r="N22" s="81">
        <v>9.48</v>
      </c>
      <c r="O22" s="109">
        <v>13</v>
      </c>
    </row>
    <row r="23" spans="1:15" ht="15" x14ac:dyDescent="0.25">
      <c r="A23" s="375">
        <v>6</v>
      </c>
      <c r="B23" s="376"/>
      <c r="C23" s="351" t="s">
        <v>1461</v>
      </c>
      <c r="D23" s="352"/>
      <c r="E23" s="190" t="s">
        <v>1991</v>
      </c>
      <c r="F23" s="355">
        <v>4100085098</v>
      </c>
      <c r="G23" s="354"/>
      <c r="H23" s="353" t="s">
        <v>1783</v>
      </c>
      <c r="I23" s="354"/>
      <c r="J23" s="355" t="s">
        <v>1778</v>
      </c>
      <c r="K23" s="352"/>
      <c r="L23" s="27" t="s">
        <v>415</v>
      </c>
      <c r="M23" s="24"/>
      <c r="N23" s="81">
        <v>5.28</v>
      </c>
      <c r="O23" s="109">
        <v>6</v>
      </c>
    </row>
    <row r="24" spans="1:15" ht="15" x14ac:dyDescent="0.25">
      <c r="A24" s="375">
        <v>7</v>
      </c>
      <c r="B24" s="376"/>
      <c r="C24" s="351" t="s">
        <v>1461</v>
      </c>
      <c r="D24" s="352"/>
      <c r="E24" s="190" t="s">
        <v>1991</v>
      </c>
      <c r="F24" s="355">
        <v>4100085097</v>
      </c>
      <c r="G24" s="354"/>
      <c r="H24" s="353" t="s">
        <v>1783</v>
      </c>
      <c r="I24" s="354"/>
      <c r="J24" s="355" t="s">
        <v>53</v>
      </c>
      <c r="K24" s="352"/>
      <c r="L24" s="27" t="s">
        <v>415</v>
      </c>
      <c r="M24" s="24"/>
      <c r="N24" s="81">
        <v>9.44</v>
      </c>
      <c r="O24" s="109">
        <v>13</v>
      </c>
    </row>
    <row r="25" spans="1:15" ht="15" x14ac:dyDescent="0.25">
      <c r="A25" s="375">
        <v>8</v>
      </c>
      <c r="B25" s="376"/>
      <c r="C25" s="351" t="s">
        <v>1461</v>
      </c>
      <c r="D25" s="352"/>
      <c r="E25" s="190" t="s">
        <v>1991</v>
      </c>
      <c r="F25" s="355">
        <v>4100085097</v>
      </c>
      <c r="G25" s="354"/>
      <c r="H25" s="353" t="s">
        <v>1783</v>
      </c>
      <c r="I25" s="354"/>
      <c r="J25" s="355" t="s">
        <v>53</v>
      </c>
      <c r="K25" s="352"/>
      <c r="L25" s="27" t="s">
        <v>415</v>
      </c>
      <c r="M25" s="24"/>
      <c r="N25" s="81">
        <v>9.44</v>
      </c>
      <c r="O25" s="109">
        <v>13</v>
      </c>
    </row>
    <row r="26" spans="1:15" ht="15" x14ac:dyDescent="0.25">
      <c r="A26" s="375">
        <v>9</v>
      </c>
      <c r="B26" s="376"/>
      <c r="C26" s="351" t="s">
        <v>1461</v>
      </c>
      <c r="D26" s="352"/>
      <c r="E26" s="190" t="s">
        <v>1991</v>
      </c>
      <c r="F26" s="355">
        <v>4100085097</v>
      </c>
      <c r="G26" s="354"/>
      <c r="H26" s="353" t="s">
        <v>1783</v>
      </c>
      <c r="I26" s="354"/>
      <c r="J26" s="355" t="s">
        <v>53</v>
      </c>
      <c r="K26" s="352"/>
      <c r="L26" s="27" t="s">
        <v>415</v>
      </c>
      <c r="M26" s="24"/>
      <c r="N26" s="81">
        <v>9.44</v>
      </c>
      <c r="O26" s="109">
        <v>13</v>
      </c>
    </row>
    <row r="27" spans="1:15" ht="15" x14ac:dyDescent="0.25">
      <c r="A27" s="375">
        <v>10</v>
      </c>
      <c r="B27" s="376"/>
      <c r="C27" s="351" t="s">
        <v>1461</v>
      </c>
      <c r="D27" s="352"/>
      <c r="E27" s="190" t="s">
        <v>1991</v>
      </c>
      <c r="F27" s="355">
        <v>4100085097</v>
      </c>
      <c r="G27" s="354"/>
      <c r="H27" s="353" t="s">
        <v>1783</v>
      </c>
      <c r="I27" s="354"/>
      <c r="J27" s="355" t="s">
        <v>53</v>
      </c>
      <c r="K27" s="352"/>
      <c r="L27" s="27" t="s">
        <v>415</v>
      </c>
      <c r="M27" s="24"/>
      <c r="N27" s="81">
        <v>9.44</v>
      </c>
      <c r="O27" s="109">
        <v>13</v>
      </c>
    </row>
    <row r="28" spans="1:15" ht="15" x14ac:dyDescent="0.25">
      <c r="A28" s="365"/>
      <c r="B28" s="366"/>
      <c r="C28" s="367"/>
      <c r="D28" s="368"/>
      <c r="E28" s="122"/>
      <c r="F28" s="369"/>
      <c r="G28" s="370"/>
      <c r="H28" s="391"/>
      <c r="I28" s="370"/>
      <c r="J28" s="369"/>
      <c r="K28" s="368"/>
      <c r="L28" s="7"/>
      <c r="M28" s="11"/>
      <c r="N28" s="84"/>
      <c r="O28" s="60"/>
    </row>
    <row r="29" spans="1:15" ht="15" x14ac:dyDescent="0.25">
      <c r="A29" s="20"/>
      <c r="B29" s="45"/>
      <c r="C29" s="168"/>
      <c r="D29" s="41"/>
      <c r="E29" s="41"/>
      <c r="F29" s="41"/>
      <c r="G29" s="41"/>
      <c r="H29" s="41"/>
      <c r="J29" s="20"/>
      <c r="K29" s="45"/>
      <c r="L29" s="1"/>
      <c r="M29" s="1"/>
      <c r="N29" s="169">
        <f>SUM(N18:N27)</f>
        <v>90.44</v>
      </c>
    </row>
    <row r="30" spans="1:15" ht="15.75" x14ac:dyDescent="0.25">
      <c r="A30" s="356" t="s">
        <v>29</v>
      </c>
      <c r="B30" s="357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123</v>
      </c>
    </row>
    <row r="31" spans="1:15" ht="15" x14ac:dyDescent="0.25">
      <c r="A31" s="20"/>
      <c r="B31" s="45"/>
      <c r="C31" s="20"/>
      <c r="D31" s="45"/>
      <c r="E31" s="45"/>
      <c r="F31" s="20"/>
      <c r="H31" s="3"/>
      <c r="J31" s="20"/>
      <c r="K31" s="45"/>
      <c r="L31" s="1"/>
      <c r="M31" s="1"/>
      <c r="N31" s="86"/>
    </row>
    <row r="32" spans="1:15" ht="15" customHeight="1" x14ac:dyDescent="0.25">
      <c r="A32" s="1"/>
      <c r="B32" s="1"/>
      <c r="C32" s="1" t="s">
        <v>49</v>
      </c>
      <c r="D32" s="1" t="s">
        <v>1993</v>
      </c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 t="s">
        <v>937</v>
      </c>
      <c r="D33" s="3"/>
      <c r="E33" s="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 t="s">
        <v>936</v>
      </c>
      <c r="D34" s="23"/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63">
    <mergeCell ref="A30:L30"/>
    <mergeCell ref="A28:B28"/>
    <mergeCell ref="C28:D28"/>
    <mergeCell ref="F28:G28"/>
    <mergeCell ref="H28:I28"/>
    <mergeCell ref="J28:K28"/>
    <mergeCell ref="A25:B25"/>
    <mergeCell ref="C25:D25"/>
    <mergeCell ref="F25:G25"/>
    <mergeCell ref="H25:I25"/>
    <mergeCell ref="J25:K25"/>
    <mergeCell ref="A27:B27"/>
    <mergeCell ref="C27:D27"/>
    <mergeCell ref="F27:G27"/>
    <mergeCell ref="H27:I27"/>
    <mergeCell ref="J27:K27"/>
    <mergeCell ref="A23:B23"/>
    <mergeCell ref="C23:D23"/>
    <mergeCell ref="F23:G23"/>
    <mergeCell ref="H23:I23"/>
    <mergeCell ref="J23:K23"/>
    <mergeCell ref="A26:B26"/>
    <mergeCell ref="C26:D26"/>
    <mergeCell ref="F26:G26"/>
    <mergeCell ref="H26:I26"/>
    <mergeCell ref="J26:K26"/>
    <mergeCell ref="A21:B21"/>
    <mergeCell ref="C21:D21"/>
    <mergeCell ref="F21:G21"/>
    <mergeCell ref="H21:I21"/>
    <mergeCell ref="J21:K21"/>
    <mergeCell ref="A24:B24"/>
    <mergeCell ref="C24:D24"/>
    <mergeCell ref="F24:G24"/>
    <mergeCell ref="H24:I24"/>
    <mergeCell ref="J24:K24"/>
    <mergeCell ref="A19:B19"/>
    <mergeCell ref="C19:D19"/>
    <mergeCell ref="F19:G19"/>
    <mergeCell ref="H19:I19"/>
    <mergeCell ref="J19:K19"/>
    <mergeCell ref="A22:B22"/>
    <mergeCell ref="C22:D22"/>
    <mergeCell ref="F22:G22"/>
    <mergeCell ref="H22:I22"/>
    <mergeCell ref="J22:K22"/>
    <mergeCell ref="A18:B18"/>
    <mergeCell ref="C18:D18"/>
    <mergeCell ref="F18:G18"/>
    <mergeCell ref="H18:I18"/>
    <mergeCell ref="J18:K18"/>
    <mergeCell ref="A20:B20"/>
    <mergeCell ref="C20:D20"/>
    <mergeCell ref="F20:G20"/>
    <mergeCell ref="H20:I20"/>
    <mergeCell ref="J20:K20"/>
    <mergeCell ref="G12:H12"/>
    <mergeCell ref="M14:N14"/>
    <mergeCell ref="A16:B16"/>
    <mergeCell ref="C16:D16"/>
    <mergeCell ref="F16:G16"/>
    <mergeCell ref="H16:I16"/>
    <mergeCell ref="J16:K16"/>
  </mergeCells>
  <hyperlinks>
    <hyperlink ref="M4" r:id="rId1" xr:uid="{00000000-0004-0000-CB00-000000000000}"/>
  </hyperlinks>
  <pageMargins left="7.874015748031496E-2" right="7.874015748031496E-2" top="0.15748031496062992" bottom="7.874015748031496E-2" header="0" footer="0"/>
  <pageSetup paperSize="9" scale="69" orientation="portrait" r:id="rId2"/>
  <headerFooter alignWithMargins="0"/>
  <drawing r:id="rId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sheetPr codeName="Hoja149"/>
  <dimension ref="A1:P326"/>
  <sheetViews>
    <sheetView workbookViewId="0">
      <selection activeCell="B25" sqref="B2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8.855468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6" customWidth="1"/>
    <col min="13" max="13" width="19.710937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377" t="s">
        <v>884</v>
      </c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381" t="s">
        <v>885</v>
      </c>
      <c r="I10" s="374"/>
      <c r="J10" s="374"/>
      <c r="K10" s="374"/>
      <c r="L10" s="374"/>
      <c r="M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1987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220258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5">
        <v>1</v>
      </c>
      <c r="C18" s="376"/>
      <c r="D18" s="367" t="s">
        <v>1461</v>
      </c>
      <c r="E18" s="368"/>
      <c r="F18" s="189" t="s">
        <v>1989</v>
      </c>
      <c r="G18" s="369">
        <v>4100085074</v>
      </c>
      <c r="H18" s="370"/>
      <c r="I18" s="391" t="s">
        <v>1783</v>
      </c>
      <c r="J18" s="370"/>
      <c r="K18" s="369" t="s">
        <v>1009</v>
      </c>
      <c r="L18" s="368"/>
      <c r="M18" s="7" t="s">
        <v>415</v>
      </c>
      <c r="N18" s="11"/>
      <c r="O18" s="81">
        <v>8.8800000000000008</v>
      </c>
      <c r="P18" s="60">
        <v>12</v>
      </c>
    </row>
    <row r="19" spans="1:16" ht="15" x14ac:dyDescent="0.25">
      <c r="A19" s="1"/>
      <c r="B19" s="375">
        <v>2</v>
      </c>
      <c r="C19" s="376"/>
      <c r="D19" s="367" t="s">
        <v>1461</v>
      </c>
      <c r="E19" s="368"/>
      <c r="F19" s="189" t="s">
        <v>1989</v>
      </c>
      <c r="G19" s="369">
        <v>4100085074</v>
      </c>
      <c r="H19" s="370"/>
      <c r="I19" s="391" t="s">
        <v>1783</v>
      </c>
      <c r="J19" s="370"/>
      <c r="K19" s="369" t="s">
        <v>1009</v>
      </c>
      <c r="L19" s="368"/>
      <c r="M19" s="7" t="s">
        <v>415</v>
      </c>
      <c r="N19" s="11"/>
      <c r="O19" s="81">
        <v>8.8800000000000008</v>
      </c>
      <c r="P19" s="60">
        <v>12</v>
      </c>
    </row>
    <row r="20" spans="1:16" ht="15" x14ac:dyDescent="0.25">
      <c r="A20" s="1"/>
      <c r="B20" s="375">
        <v>3</v>
      </c>
      <c r="C20" s="376"/>
      <c r="D20" s="367" t="s">
        <v>1461</v>
      </c>
      <c r="E20" s="368"/>
      <c r="F20" s="189" t="s">
        <v>1989</v>
      </c>
      <c r="G20" s="369">
        <v>4100085074</v>
      </c>
      <c r="H20" s="370"/>
      <c r="I20" s="391" t="s">
        <v>1783</v>
      </c>
      <c r="J20" s="370"/>
      <c r="K20" s="369" t="s">
        <v>1009</v>
      </c>
      <c r="L20" s="368"/>
      <c r="M20" s="7" t="s">
        <v>415</v>
      </c>
      <c r="N20" s="11"/>
      <c r="O20" s="81">
        <v>8.8800000000000008</v>
      </c>
      <c r="P20" s="60">
        <v>12</v>
      </c>
    </row>
    <row r="21" spans="1:16" ht="15" x14ac:dyDescent="0.25">
      <c r="A21" s="1"/>
      <c r="B21" s="375">
        <v>4</v>
      </c>
      <c r="C21" s="376"/>
      <c r="D21" s="367" t="s">
        <v>1461</v>
      </c>
      <c r="E21" s="368"/>
      <c r="F21" s="189" t="s">
        <v>1989</v>
      </c>
      <c r="G21" s="369">
        <v>4100085074</v>
      </c>
      <c r="H21" s="370"/>
      <c r="I21" s="391" t="s">
        <v>1783</v>
      </c>
      <c r="J21" s="370"/>
      <c r="K21" s="369" t="s">
        <v>1009</v>
      </c>
      <c r="L21" s="368"/>
      <c r="M21" s="7" t="s">
        <v>415</v>
      </c>
      <c r="N21" s="11"/>
      <c r="O21" s="81">
        <v>9.5</v>
      </c>
      <c r="P21" s="60">
        <v>13</v>
      </c>
    </row>
    <row r="22" spans="1:16" ht="15" x14ac:dyDescent="0.25">
      <c r="A22" s="1"/>
      <c r="B22" s="375">
        <v>5</v>
      </c>
      <c r="C22" s="376"/>
      <c r="D22" s="367" t="s">
        <v>1461</v>
      </c>
      <c r="E22" s="368"/>
      <c r="F22" s="189" t="s">
        <v>1989</v>
      </c>
      <c r="G22" s="369">
        <v>4100085074</v>
      </c>
      <c r="H22" s="370"/>
      <c r="I22" s="391" t="s">
        <v>1783</v>
      </c>
      <c r="J22" s="370"/>
      <c r="K22" s="369" t="s">
        <v>1009</v>
      </c>
      <c r="L22" s="368"/>
      <c r="M22" s="7" t="s">
        <v>415</v>
      </c>
      <c r="N22" s="11"/>
      <c r="O22" s="81">
        <v>9.5</v>
      </c>
      <c r="P22" s="60">
        <v>13</v>
      </c>
    </row>
    <row r="23" spans="1:16" ht="15" x14ac:dyDescent="0.25">
      <c r="A23" s="1"/>
      <c r="B23" s="375">
        <v>6</v>
      </c>
      <c r="C23" s="376"/>
      <c r="D23" s="367" t="s">
        <v>1461</v>
      </c>
      <c r="E23" s="368"/>
      <c r="F23" s="189" t="s">
        <v>1989</v>
      </c>
      <c r="G23" s="369">
        <v>4100085073</v>
      </c>
      <c r="H23" s="370"/>
      <c r="I23" s="391" t="s">
        <v>1783</v>
      </c>
      <c r="J23" s="370"/>
      <c r="K23" s="369" t="s">
        <v>1009</v>
      </c>
      <c r="L23" s="368"/>
      <c r="M23" s="7" t="s">
        <v>415</v>
      </c>
      <c r="N23" s="11"/>
      <c r="O23" s="81">
        <v>7.6</v>
      </c>
      <c r="P23" s="60">
        <v>10</v>
      </c>
    </row>
    <row r="24" spans="1:16" ht="15" x14ac:dyDescent="0.25">
      <c r="A24" s="1"/>
      <c r="B24" s="375">
        <v>7</v>
      </c>
      <c r="C24" s="376"/>
      <c r="D24" s="367" t="s">
        <v>1461</v>
      </c>
      <c r="E24" s="368"/>
      <c r="F24" s="189" t="s">
        <v>1989</v>
      </c>
      <c r="G24" s="369">
        <v>4100085073</v>
      </c>
      <c r="H24" s="370"/>
      <c r="I24" s="391" t="s">
        <v>1783</v>
      </c>
      <c r="J24" s="370"/>
      <c r="K24" s="369" t="s">
        <v>1009</v>
      </c>
      <c r="L24" s="368"/>
      <c r="M24" s="7" t="s">
        <v>415</v>
      </c>
      <c r="N24" s="11"/>
      <c r="O24" s="81">
        <v>7.6</v>
      </c>
      <c r="P24" s="60">
        <v>10</v>
      </c>
    </row>
    <row r="25" spans="1:16" ht="15" x14ac:dyDescent="0.25">
      <c r="A25" s="1"/>
      <c r="B25" s="76"/>
      <c r="C25" s="65"/>
      <c r="D25" s="50"/>
      <c r="E25" s="61"/>
      <c r="F25" s="61"/>
      <c r="G25" s="50"/>
      <c r="H25" s="62"/>
      <c r="I25" s="63"/>
      <c r="J25" s="62"/>
      <c r="K25" s="50"/>
      <c r="L25" s="61"/>
      <c r="M25" s="8"/>
      <c r="N25" s="8"/>
      <c r="O25" s="162"/>
      <c r="P25" s="60"/>
    </row>
    <row r="26" spans="1:16" ht="15" x14ac:dyDescent="0.25">
      <c r="A26" s="1"/>
      <c r="B26" s="76"/>
      <c r="C26" s="65"/>
      <c r="D26" s="392"/>
      <c r="E26" s="393"/>
      <c r="F26" s="393"/>
      <c r="G26" s="393"/>
      <c r="H26" s="393"/>
      <c r="I26" s="393"/>
      <c r="J26" s="62"/>
      <c r="K26" s="50"/>
      <c r="L26" s="61"/>
      <c r="M26" s="8"/>
      <c r="N26" s="8"/>
      <c r="O26" s="139">
        <f>SUM(O18:O24)</f>
        <v>60.84</v>
      </c>
      <c r="P26" s="60"/>
    </row>
    <row r="27" spans="1:16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357"/>
      <c r="N27" s="79"/>
      <c r="O27" s="75"/>
      <c r="P27" s="73">
        <f>SUM(P18:P25)</f>
        <v>82</v>
      </c>
    </row>
    <row r="28" spans="1:16" ht="15" x14ac:dyDescent="0.25">
      <c r="A28" s="1"/>
      <c r="B28" s="20"/>
      <c r="C28" s="45"/>
      <c r="D28" s="20"/>
      <c r="E28" s="45"/>
      <c r="F28" s="45"/>
      <c r="G28" s="20"/>
      <c r="I28" s="3"/>
      <c r="K28" s="20"/>
      <c r="L28" s="45"/>
      <c r="M28" s="1"/>
      <c r="N28" s="1"/>
      <c r="O28" s="86"/>
    </row>
    <row r="29" spans="1:16" ht="3.75" customHeight="1" x14ac:dyDescent="0.25">
      <c r="A29" s="1"/>
      <c r="B29" s="1"/>
      <c r="C29" s="1"/>
      <c r="D29" s="17"/>
      <c r="E29" s="20"/>
      <c r="F29" s="20"/>
      <c r="G29" s="20"/>
      <c r="H29" s="3"/>
      <c r="I29" s="3"/>
      <c r="J29" s="1"/>
      <c r="K29" s="1"/>
      <c r="L29" s="1"/>
      <c r="M29" s="1"/>
      <c r="N29" s="1"/>
      <c r="O29" s="1"/>
    </row>
    <row r="30" spans="1:16" ht="15" customHeight="1" x14ac:dyDescent="0.25">
      <c r="A30" s="1"/>
      <c r="B30" s="1"/>
      <c r="C30" s="1"/>
      <c r="D30" s="1" t="s">
        <v>49</v>
      </c>
      <c r="E30" s="23"/>
      <c r="F30" s="1" t="s">
        <v>1992</v>
      </c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 t="s">
        <v>227</v>
      </c>
      <c r="E31" s="3"/>
      <c r="F31" s="3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 t="s">
        <v>1988</v>
      </c>
      <c r="E32" s="23"/>
      <c r="F32" s="23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46">
    <mergeCell ref="H8:J8"/>
    <mergeCell ref="H10:M10"/>
    <mergeCell ref="H12:I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23:C23"/>
    <mergeCell ref="D23:E23"/>
    <mergeCell ref="G23:H23"/>
    <mergeCell ref="I23:J23"/>
    <mergeCell ref="K23:L23"/>
    <mergeCell ref="B22:C22"/>
    <mergeCell ref="D22:E22"/>
    <mergeCell ref="G22:H22"/>
    <mergeCell ref="I22:J22"/>
    <mergeCell ref="K22:L22"/>
    <mergeCell ref="D26:I26"/>
    <mergeCell ref="B27:M27"/>
    <mergeCell ref="B24:C24"/>
    <mergeCell ref="D24:E24"/>
    <mergeCell ref="G24:H24"/>
    <mergeCell ref="I24:J24"/>
    <mergeCell ref="K24:L24"/>
  </mergeCells>
  <hyperlinks>
    <hyperlink ref="N4" r:id="rId1" xr:uid="{00000000-0004-0000-CC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sheetPr codeName="Hoja150"/>
  <dimension ref="A1:O362"/>
  <sheetViews>
    <sheetView topLeftCell="A49" workbookViewId="0">
      <selection activeCell="C62" sqref="C62"/>
    </sheetView>
  </sheetViews>
  <sheetFormatPr baseColWidth="10" defaultColWidth="11.42578125" defaultRowHeight="12.75" x14ac:dyDescent="0.2"/>
  <cols>
    <col min="1" max="1" width="6.7109375" customWidth="1"/>
    <col min="2" max="2" width="2.42578125" customWidth="1"/>
    <col min="3" max="3" width="14.42578125" customWidth="1"/>
    <col min="4" max="4" width="18.85546875" customWidth="1"/>
    <col min="5" max="5" width="17" customWidth="1"/>
    <col min="6" max="6" width="6.140625" customWidth="1"/>
    <col min="7" max="7" width="7.28515625" customWidth="1"/>
    <col min="8" max="8" width="10.7109375" customWidth="1"/>
    <col min="9" max="9" width="4.5703125" customWidth="1"/>
    <col min="10" max="10" width="9.85546875" customWidth="1"/>
    <col min="11" max="11" width="5" customWidth="1"/>
    <col min="12" max="12" width="17" customWidth="1"/>
    <col min="13" max="13" width="4.7109375" customWidth="1"/>
    <col min="14" max="14" width="12.140625" customWidth="1"/>
    <col min="15" max="15" width="11.28515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 t="s">
        <v>0</v>
      </c>
      <c r="B6" s="1" t="s">
        <v>0</v>
      </c>
      <c r="C6" s="4"/>
      <c r="D6" s="4" t="s">
        <v>12</v>
      </c>
      <c r="E6" s="4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 t="s">
        <v>1</v>
      </c>
      <c r="B8" s="1"/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 t="s">
        <v>2</v>
      </c>
      <c r="B10" s="1"/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 t="s">
        <v>3</v>
      </c>
      <c r="B12" s="1"/>
      <c r="C12" s="1"/>
      <c r="D12" s="1"/>
      <c r="E12" s="1"/>
      <c r="F12" s="1"/>
      <c r="G12" s="377" t="s">
        <v>1980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 t="s">
        <v>4</v>
      </c>
      <c r="B14" s="1"/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220256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362" t="s">
        <v>374</v>
      </c>
      <c r="B16" s="380"/>
      <c r="C16" s="362" t="s">
        <v>375</v>
      </c>
      <c r="D16" s="363"/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73" t="s">
        <v>22</v>
      </c>
      <c r="B17" s="174"/>
      <c r="C17" s="50"/>
      <c r="D17" s="61"/>
      <c r="E17" s="145"/>
      <c r="F17" s="50"/>
      <c r="G17" s="62"/>
      <c r="H17" s="63"/>
      <c r="I17" s="62"/>
      <c r="J17" s="50"/>
      <c r="K17" s="61"/>
      <c r="L17" s="8"/>
      <c r="M17" s="8"/>
      <c r="N17" s="170">
        <f>SUM(N18:N34)+9.88</f>
        <v>193.16</v>
      </c>
      <c r="O17" s="60"/>
    </row>
    <row r="18" spans="1:15" ht="15" x14ac:dyDescent="0.25">
      <c r="A18" s="378">
        <v>1</v>
      </c>
      <c r="B18" s="379"/>
      <c r="C18" s="351" t="s">
        <v>1461</v>
      </c>
      <c r="D18" s="352"/>
      <c r="E18" s="190" t="s">
        <v>1981</v>
      </c>
      <c r="F18" s="355">
        <v>4100085077</v>
      </c>
      <c r="G18" s="354"/>
      <c r="H18" s="353" t="s">
        <v>1462</v>
      </c>
      <c r="I18" s="354"/>
      <c r="J18" s="355" t="s">
        <v>53</v>
      </c>
      <c r="K18" s="352"/>
      <c r="L18" s="27" t="s">
        <v>387</v>
      </c>
      <c r="M18" s="24"/>
      <c r="N18" s="82">
        <v>10.78</v>
      </c>
      <c r="O18" s="109">
        <v>8</v>
      </c>
    </row>
    <row r="19" spans="1:15" ht="15" x14ac:dyDescent="0.25">
      <c r="A19" s="365"/>
      <c r="B19" s="366"/>
      <c r="C19" s="351" t="s">
        <v>1461</v>
      </c>
      <c r="D19" s="352"/>
      <c r="E19" s="190" t="s">
        <v>1981</v>
      </c>
      <c r="F19" s="355">
        <v>4100085079</v>
      </c>
      <c r="G19" s="354"/>
      <c r="H19" s="353" t="s">
        <v>1462</v>
      </c>
      <c r="I19" s="354"/>
      <c r="J19" s="355" t="s">
        <v>1778</v>
      </c>
      <c r="K19" s="352"/>
      <c r="L19" s="27" t="s">
        <v>387</v>
      </c>
      <c r="M19" s="24"/>
      <c r="N19" s="84"/>
      <c r="O19" s="109">
        <v>5</v>
      </c>
    </row>
    <row r="20" spans="1:15" ht="15" x14ac:dyDescent="0.25">
      <c r="A20" s="365">
        <v>2</v>
      </c>
      <c r="B20" s="366"/>
      <c r="C20" s="351" t="s">
        <v>1461</v>
      </c>
      <c r="D20" s="352"/>
      <c r="E20" s="190" t="s">
        <v>1981</v>
      </c>
      <c r="F20" s="355">
        <v>4100085078</v>
      </c>
      <c r="G20" s="354"/>
      <c r="H20" s="353" t="s">
        <v>1462</v>
      </c>
      <c r="I20" s="354"/>
      <c r="J20" s="355" t="s">
        <v>53</v>
      </c>
      <c r="K20" s="352"/>
      <c r="L20" s="27" t="s">
        <v>387</v>
      </c>
      <c r="M20" s="24"/>
      <c r="N20" s="84">
        <v>11.5</v>
      </c>
      <c r="O20" s="109">
        <v>14</v>
      </c>
    </row>
    <row r="21" spans="1:15" ht="15" x14ac:dyDescent="0.25">
      <c r="A21" s="365">
        <v>3</v>
      </c>
      <c r="B21" s="366"/>
      <c r="C21" s="351" t="s">
        <v>1461</v>
      </c>
      <c r="D21" s="352"/>
      <c r="E21" s="190" t="s">
        <v>1981</v>
      </c>
      <c r="F21" s="355">
        <v>4100085078</v>
      </c>
      <c r="G21" s="354"/>
      <c r="H21" s="353" t="s">
        <v>1462</v>
      </c>
      <c r="I21" s="354"/>
      <c r="J21" s="355" t="s">
        <v>53</v>
      </c>
      <c r="K21" s="352"/>
      <c r="L21" s="27" t="s">
        <v>387</v>
      </c>
      <c r="M21" s="24"/>
      <c r="N21" s="84">
        <v>11.5</v>
      </c>
      <c r="O21" s="109">
        <v>14</v>
      </c>
    </row>
    <row r="22" spans="1:15" ht="15" x14ac:dyDescent="0.25">
      <c r="A22" s="365">
        <v>4</v>
      </c>
      <c r="B22" s="366"/>
      <c r="C22" s="351" t="s">
        <v>1461</v>
      </c>
      <c r="D22" s="352"/>
      <c r="E22" s="190" t="s">
        <v>1981</v>
      </c>
      <c r="F22" s="355">
        <v>4100085078</v>
      </c>
      <c r="G22" s="354"/>
      <c r="H22" s="353" t="s">
        <v>1462</v>
      </c>
      <c r="I22" s="354"/>
      <c r="J22" s="355" t="s">
        <v>53</v>
      </c>
      <c r="K22" s="352"/>
      <c r="L22" s="27" t="s">
        <v>387</v>
      </c>
      <c r="M22" s="24"/>
      <c r="N22" s="84">
        <v>11.5</v>
      </c>
      <c r="O22" s="109">
        <v>14</v>
      </c>
    </row>
    <row r="23" spans="1:15" ht="15" x14ac:dyDescent="0.25">
      <c r="A23" s="365">
        <v>5</v>
      </c>
      <c r="B23" s="366"/>
      <c r="C23" s="351" t="s">
        <v>1461</v>
      </c>
      <c r="D23" s="352"/>
      <c r="E23" s="190" t="s">
        <v>1981</v>
      </c>
      <c r="F23" s="355">
        <v>4100085078</v>
      </c>
      <c r="G23" s="354"/>
      <c r="H23" s="353" t="s">
        <v>1462</v>
      </c>
      <c r="I23" s="354"/>
      <c r="J23" s="355" t="s">
        <v>53</v>
      </c>
      <c r="K23" s="352"/>
      <c r="L23" s="27" t="s">
        <v>387</v>
      </c>
      <c r="M23" s="24"/>
      <c r="N23" s="84">
        <v>11.5</v>
      </c>
      <c r="O23" s="109">
        <v>14</v>
      </c>
    </row>
    <row r="24" spans="1:15" ht="15" x14ac:dyDescent="0.25">
      <c r="A24" s="365">
        <v>6</v>
      </c>
      <c r="B24" s="366"/>
      <c r="C24" s="351" t="s">
        <v>1461</v>
      </c>
      <c r="D24" s="352"/>
      <c r="E24" s="190" t="s">
        <v>1981</v>
      </c>
      <c r="F24" s="355">
        <v>4100085078</v>
      </c>
      <c r="G24" s="354"/>
      <c r="H24" s="353" t="s">
        <v>1462</v>
      </c>
      <c r="I24" s="354"/>
      <c r="J24" s="355" t="s">
        <v>53</v>
      </c>
      <c r="K24" s="352"/>
      <c r="L24" s="27" t="s">
        <v>387</v>
      </c>
      <c r="M24" s="24"/>
      <c r="N24" s="84">
        <v>11.5</v>
      </c>
      <c r="O24" s="109">
        <v>14</v>
      </c>
    </row>
    <row r="25" spans="1:15" ht="15" x14ac:dyDescent="0.25">
      <c r="A25" s="365">
        <v>7</v>
      </c>
      <c r="B25" s="366"/>
      <c r="C25" s="351" t="s">
        <v>1461</v>
      </c>
      <c r="D25" s="352"/>
      <c r="E25" s="190" t="s">
        <v>1981</v>
      </c>
      <c r="F25" s="355">
        <v>4100085078</v>
      </c>
      <c r="G25" s="354"/>
      <c r="H25" s="353" t="s">
        <v>1462</v>
      </c>
      <c r="I25" s="354"/>
      <c r="J25" s="355" t="s">
        <v>53</v>
      </c>
      <c r="K25" s="352"/>
      <c r="L25" s="27" t="s">
        <v>387</v>
      </c>
      <c r="M25" s="24"/>
      <c r="N25" s="84">
        <v>11.5</v>
      </c>
      <c r="O25" s="109">
        <v>14</v>
      </c>
    </row>
    <row r="26" spans="1:15" ht="15" x14ac:dyDescent="0.25">
      <c r="A26" s="365">
        <v>8</v>
      </c>
      <c r="B26" s="366"/>
      <c r="C26" s="351" t="s">
        <v>1461</v>
      </c>
      <c r="D26" s="352"/>
      <c r="E26" s="190" t="s">
        <v>1981</v>
      </c>
      <c r="F26" s="355">
        <v>4100085078</v>
      </c>
      <c r="G26" s="354"/>
      <c r="H26" s="353" t="s">
        <v>1462</v>
      </c>
      <c r="I26" s="354"/>
      <c r="J26" s="355" t="s">
        <v>53</v>
      </c>
      <c r="K26" s="352"/>
      <c r="L26" s="27" t="s">
        <v>387</v>
      </c>
      <c r="M26" s="24"/>
      <c r="N26" s="84">
        <v>11.5</v>
      </c>
      <c r="O26" s="109">
        <v>14</v>
      </c>
    </row>
    <row r="27" spans="1:15" ht="15" x14ac:dyDescent="0.25">
      <c r="A27" s="365">
        <v>9</v>
      </c>
      <c r="B27" s="366"/>
      <c r="C27" s="351" t="s">
        <v>1461</v>
      </c>
      <c r="D27" s="352"/>
      <c r="E27" s="190" t="s">
        <v>1981</v>
      </c>
      <c r="F27" s="355">
        <v>4100085078</v>
      </c>
      <c r="G27" s="354"/>
      <c r="H27" s="353" t="s">
        <v>1462</v>
      </c>
      <c r="I27" s="354"/>
      <c r="J27" s="355" t="s">
        <v>53</v>
      </c>
      <c r="K27" s="352"/>
      <c r="L27" s="27" t="s">
        <v>387</v>
      </c>
      <c r="M27" s="24"/>
      <c r="N27" s="84">
        <v>11.5</v>
      </c>
      <c r="O27" s="109">
        <v>14</v>
      </c>
    </row>
    <row r="28" spans="1:15" ht="15" x14ac:dyDescent="0.25">
      <c r="A28" s="365">
        <v>10</v>
      </c>
      <c r="B28" s="366"/>
      <c r="C28" s="351" t="s">
        <v>1461</v>
      </c>
      <c r="D28" s="352"/>
      <c r="E28" s="190" t="s">
        <v>1981</v>
      </c>
      <c r="F28" s="355">
        <v>4100085078</v>
      </c>
      <c r="G28" s="354"/>
      <c r="H28" s="353" t="s">
        <v>1462</v>
      </c>
      <c r="I28" s="354"/>
      <c r="J28" s="355" t="s">
        <v>53</v>
      </c>
      <c r="K28" s="352"/>
      <c r="L28" s="27" t="s">
        <v>387</v>
      </c>
      <c r="M28" s="24"/>
      <c r="N28" s="84">
        <v>11.5</v>
      </c>
      <c r="O28" s="109">
        <v>14</v>
      </c>
    </row>
    <row r="29" spans="1:15" ht="15" x14ac:dyDescent="0.25">
      <c r="A29" s="365">
        <v>11</v>
      </c>
      <c r="B29" s="366"/>
      <c r="C29" s="351" t="s">
        <v>1461</v>
      </c>
      <c r="D29" s="352"/>
      <c r="E29" s="190" t="s">
        <v>1981</v>
      </c>
      <c r="F29" s="355">
        <v>4100085078</v>
      </c>
      <c r="G29" s="354"/>
      <c r="H29" s="353" t="s">
        <v>1462</v>
      </c>
      <c r="I29" s="354"/>
      <c r="J29" s="355" t="s">
        <v>53</v>
      </c>
      <c r="K29" s="352"/>
      <c r="L29" s="27" t="s">
        <v>387</v>
      </c>
      <c r="M29" s="24"/>
      <c r="N29" s="84">
        <v>11.5</v>
      </c>
      <c r="O29" s="109">
        <v>14</v>
      </c>
    </row>
    <row r="30" spans="1:15" ht="15" x14ac:dyDescent="0.25">
      <c r="A30" s="365">
        <v>12</v>
      </c>
      <c r="B30" s="366"/>
      <c r="C30" s="351" t="s">
        <v>1461</v>
      </c>
      <c r="D30" s="352"/>
      <c r="E30" s="190" t="s">
        <v>1981</v>
      </c>
      <c r="F30" s="355">
        <v>4100085078</v>
      </c>
      <c r="G30" s="354"/>
      <c r="H30" s="353" t="s">
        <v>1462</v>
      </c>
      <c r="I30" s="354"/>
      <c r="J30" s="355" t="s">
        <v>53</v>
      </c>
      <c r="K30" s="352"/>
      <c r="L30" s="27" t="s">
        <v>387</v>
      </c>
      <c r="M30" s="24"/>
      <c r="N30" s="84">
        <v>11.5</v>
      </c>
      <c r="O30" s="109">
        <v>14</v>
      </c>
    </row>
    <row r="31" spans="1:15" ht="15" x14ac:dyDescent="0.25">
      <c r="A31" s="365">
        <v>13</v>
      </c>
      <c r="B31" s="366"/>
      <c r="C31" s="351" t="s">
        <v>1461</v>
      </c>
      <c r="D31" s="352"/>
      <c r="E31" s="190" t="s">
        <v>1981</v>
      </c>
      <c r="F31" s="355">
        <v>4100085078</v>
      </c>
      <c r="G31" s="354"/>
      <c r="H31" s="353" t="s">
        <v>1462</v>
      </c>
      <c r="I31" s="354"/>
      <c r="J31" s="355" t="s">
        <v>53</v>
      </c>
      <c r="K31" s="352"/>
      <c r="L31" s="27" t="s">
        <v>387</v>
      </c>
      <c r="M31" s="24"/>
      <c r="N31" s="84">
        <v>11.5</v>
      </c>
      <c r="O31" s="109">
        <v>14</v>
      </c>
    </row>
    <row r="32" spans="1:15" ht="15" x14ac:dyDescent="0.25">
      <c r="A32" s="365">
        <v>14</v>
      </c>
      <c r="B32" s="366"/>
      <c r="C32" s="351" t="s">
        <v>1461</v>
      </c>
      <c r="D32" s="352"/>
      <c r="E32" s="190" t="s">
        <v>1981</v>
      </c>
      <c r="F32" s="355">
        <v>4100085078</v>
      </c>
      <c r="G32" s="354"/>
      <c r="H32" s="353" t="s">
        <v>1462</v>
      </c>
      <c r="I32" s="354"/>
      <c r="J32" s="355" t="s">
        <v>53</v>
      </c>
      <c r="K32" s="352"/>
      <c r="L32" s="27" t="s">
        <v>387</v>
      </c>
      <c r="M32" s="24"/>
      <c r="N32" s="84">
        <v>11.5</v>
      </c>
      <c r="O32" s="109">
        <v>14</v>
      </c>
    </row>
    <row r="33" spans="1:15" ht="15" x14ac:dyDescent="0.25">
      <c r="A33" s="365">
        <v>15</v>
      </c>
      <c r="B33" s="366"/>
      <c r="C33" s="351" t="s">
        <v>1461</v>
      </c>
      <c r="D33" s="352"/>
      <c r="E33" s="190" t="s">
        <v>1981</v>
      </c>
      <c r="F33" s="355">
        <v>4100085078</v>
      </c>
      <c r="G33" s="354"/>
      <c r="H33" s="353" t="s">
        <v>1462</v>
      </c>
      <c r="I33" s="354"/>
      <c r="J33" s="355" t="s">
        <v>53</v>
      </c>
      <c r="K33" s="352"/>
      <c r="L33" s="27" t="s">
        <v>387</v>
      </c>
      <c r="M33" s="24"/>
      <c r="N33" s="84">
        <v>11.5</v>
      </c>
      <c r="O33" s="109">
        <v>14</v>
      </c>
    </row>
    <row r="34" spans="1:15" ht="15" x14ac:dyDescent="0.25">
      <c r="A34" s="365">
        <v>16</v>
      </c>
      <c r="B34" s="366"/>
      <c r="C34" s="351" t="s">
        <v>1461</v>
      </c>
      <c r="D34" s="352"/>
      <c r="E34" s="190" t="s">
        <v>1981</v>
      </c>
      <c r="F34" s="355">
        <v>4100085078</v>
      </c>
      <c r="G34" s="354"/>
      <c r="H34" s="353" t="s">
        <v>1462</v>
      </c>
      <c r="I34" s="354"/>
      <c r="J34" s="355" t="s">
        <v>53</v>
      </c>
      <c r="K34" s="352"/>
      <c r="L34" s="27" t="s">
        <v>387</v>
      </c>
      <c r="M34" s="24"/>
      <c r="N34" s="84">
        <v>11.5</v>
      </c>
      <c r="O34" s="109">
        <v>14</v>
      </c>
    </row>
    <row r="35" spans="1:15" ht="15" x14ac:dyDescent="0.25">
      <c r="A35" s="134" t="s">
        <v>37</v>
      </c>
      <c r="B35" s="133"/>
      <c r="C35" s="50"/>
      <c r="D35" s="61"/>
      <c r="E35" s="61"/>
      <c r="F35" s="50"/>
      <c r="G35" s="62"/>
      <c r="H35" s="63"/>
      <c r="I35" s="62"/>
      <c r="J35" s="50"/>
      <c r="K35" s="61"/>
      <c r="L35" s="8"/>
      <c r="M35" s="8"/>
      <c r="N35" s="164">
        <f>SUM(N36:N57)+7.48</f>
        <v>116.2</v>
      </c>
      <c r="O35" s="60"/>
    </row>
    <row r="36" spans="1:15" ht="15" x14ac:dyDescent="0.25">
      <c r="A36" s="365">
        <v>17</v>
      </c>
      <c r="B36" s="366"/>
      <c r="C36" s="351" t="s">
        <v>1461</v>
      </c>
      <c r="D36" s="352"/>
      <c r="E36" s="190" t="s">
        <v>1981</v>
      </c>
      <c r="F36" s="355">
        <v>4100085078</v>
      </c>
      <c r="G36" s="354"/>
      <c r="H36" s="353" t="s">
        <v>1462</v>
      </c>
      <c r="I36" s="354"/>
      <c r="J36" s="355" t="s">
        <v>53</v>
      </c>
      <c r="K36" s="352"/>
      <c r="L36" s="27" t="s">
        <v>387</v>
      </c>
      <c r="M36" s="24"/>
      <c r="N36" s="84">
        <v>11.5</v>
      </c>
      <c r="O36" s="109">
        <v>14</v>
      </c>
    </row>
    <row r="37" spans="1:15" ht="15" x14ac:dyDescent="0.25">
      <c r="A37" s="416">
        <v>18</v>
      </c>
      <c r="B37" s="417"/>
      <c r="C37" s="351" t="s">
        <v>1461</v>
      </c>
      <c r="D37" s="352"/>
      <c r="E37" s="190" t="s">
        <v>1981</v>
      </c>
      <c r="F37" s="355">
        <v>4100085078</v>
      </c>
      <c r="G37" s="354"/>
      <c r="H37" s="353" t="s">
        <v>1462</v>
      </c>
      <c r="I37" s="354"/>
      <c r="J37" s="355" t="s">
        <v>53</v>
      </c>
      <c r="K37" s="352"/>
      <c r="L37" s="27" t="s">
        <v>387</v>
      </c>
      <c r="M37" s="24"/>
      <c r="N37" s="83">
        <v>8.52</v>
      </c>
      <c r="O37" s="109">
        <v>10</v>
      </c>
    </row>
    <row r="38" spans="1:15" ht="15" x14ac:dyDescent="0.25">
      <c r="A38" s="378">
        <v>19</v>
      </c>
      <c r="B38" s="379"/>
      <c r="C38" s="351" t="s">
        <v>1903</v>
      </c>
      <c r="D38" s="352"/>
      <c r="E38" s="190" t="s">
        <v>1981</v>
      </c>
      <c r="F38" s="355">
        <v>4100085081</v>
      </c>
      <c r="G38" s="354"/>
      <c r="H38" s="353" t="s">
        <v>1904</v>
      </c>
      <c r="I38" s="354"/>
      <c r="J38" s="355" t="s">
        <v>1778</v>
      </c>
      <c r="K38" s="352"/>
      <c r="L38" s="27" t="s">
        <v>415</v>
      </c>
      <c r="M38" s="24"/>
      <c r="N38" s="82">
        <v>8.1199999999999992</v>
      </c>
      <c r="O38" s="109">
        <v>5</v>
      </c>
    </row>
    <row r="39" spans="1:15" ht="15" x14ac:dyDescent="0.25">
      <c r="A39" s="416"/>
      <c r="B39" s="417"/>
      <c r="C39" s="351" t="s">
        <v>1903</v>
      </c>
      <c r="D39" s="352"/>
      <c r="E39" s="190" t="s">
        <v>1981</v>
      </c>
      <c r="F39" s="355">
        <v>4100085080</v>
      </c>
      <c r="G39" s="354"/>
      <c r="H39" s="353" t="s">
        <v>1904</v>
      </c>
      <c r="I39" s="354"/>
      <c r="J39" s="355" t="s">
        <v>53</v>
      </c>
      <c r="K39" s="352"/>
      <c r="L39" s="27" t="s">
        <v>415</v>
      </c>
      <c r="M39" s="24"/>
      <c r="N39" s="83"/>
      <c r="O39" s="109">
        <v>5</v>
      </c>
    </row>
    <row r="40" spans="1:15" ht="15" x14ac:dyDescent="0.25">
      <c r="A40" s="365"/>
      <c r="B40" s="366"/>
      <c r="C40" s="351" t="s">
        <v>1903</v>
      </c>
      <c r="D40" s="352"/>
      <c r="E40" s="190" t="s">
        <v>1982</v>
      </c>
      <c r="F40" s="355">
        <v>4100085063</v>
      </c>
      <c r="G40" s="354"/>
      <c r="H40" s="353" t="s">
        <v>1904</v>
      </c>
      <c r="I40" s="354"/>
      <c r="J40" s="355" t="s">
        <v>25</v>
      </c>
      <c r="K40" s="352"/>
      <c r="L40" s="27" t="s">
        <v>415</v>
      </c>
      <c r="M40" s="24"/>
      <c r="N40" s="84"/>
      <c r="O40" s="109">
        <v>4</v>
      </c>
    </row>
    <row r="41" spans="1:15" ht="15" x14ac:dyDescent="0.25">
      <c r="A41" s="369">
        <v>20</v>
      </c>
      <c r="B41" s="368"/>
      <c r="C41" s="351" t="s">
        <v>1903</v>
      </c>
      <c r="D41" s="352"/>
      <c r="E41" s="190" t="s">
        <v>1982</v>
      </c>
      <c r="F41" s="355">
        <v>4100085063</v>
      </c>
      <c r="G41" s="354"/>
      <c r="H41" s="353" t="s">
        <v>1904</v>
      </c>
      <c r="I41" s="354"/>
      <c r="J41" s="355" t="s">
        <v>25</v>
      </c>
      <c r="K41" s="352"/>
      <c r="L41" s="27" t="s">
        <v>415</v>
      </c>
      <c r="M41" s="24"/>
      <c r="N41" s="81">
        <v>9</v>
      </c>
      <c r="O41" s="109">
        <v>16</v>
      </c>
    </row>
    <row r="42" spans="1:15" ht="15" x14ac:dyDescent="0.25">
      <c r="A42" s="369">
        <v>21</v>
      </c>
      <c r="B42" s="368"/>
      <c r="C42" s="351" t="s">
        <v>1903</v>
      </c>
      <c r="D42" s="352"/>
      <c r="E42" s="190" t="s">
        <v>1982</v>
      </c>
      <c r="F42" s="355">
        <v>4100085063</v>
      </c>
      <c r="G42" s="354"/>
      <c r="H42" s="353" t="s">
        <v>1904</v>
      </c>
      <c r="I42" s="354"/>
      <c r="J42" s="355" t="s">
        <v>25</v>
      </c>
      <c r="K42" s="352"/>
      <c r="L42" s="27" t="s">
        <v>415</v>
      </c>
      <c r="M42" s="24"/>
      <c r="N42" s="81">
        <v>9</v>
      </c>
      <c r="O42" s="109">
        <v>16</v>
      </c>
    </row>
    <row r="43" spans="1:15" ht="15" x14ac:dyDescent="0.25">
      <c r="A43" s="369">
        <v>22</v>
      </c>
      <c r="B43" s="368"/>
      <c r="C43" s="351" t="s">
        <v>1903</v>
      </c>
      <c r="D43" s="352"/>
      <c r="E43" s="190" t="s">
        <v>1982</v>
      </c>
      <c r="F43" s="355">
        <v>4100085063</v>
      </c>
      <c r="G43" s="354"/>
      <c r="H43" s="353" t="s">
        <v>1904</v>
      </c>
      <c r="I43" s="354"/>
      <c r="J43" s="355" t="s">
        <v>25</v>
      </c>
      <c r="K43" s="352"/>
      <c r="L43" s="27" t="s">
        <v>415</v>
      </c>
      <c r="M43" s="24"/>
      <c r="N43" s="81">
        <v>9</v>
      </c>
      <c r="O43" s="109">
        <v>16</v>
      </c>
    </row>
    <row r="44" spans="1:15" ht="15" x14ac:dyDescent="0.25">
      <c r="A44" s="369">
        <v>23</v>
      </c>
      <c r="B44" s="368"/>
      <c r="C44" s="351" t="s">
        <v>1903</v>
      </c>
      <c r="D44" s="352"/>
      <c r="E44" s="190" t="s">
        <v>1981</v>
      </c>
      <c r="F44" s="355">
        <v>4100085080</v>
      </c>
      <c r="G44" s="354"/>
      <c r="H44" s="353" t="s">
        <v>1904</v>
      </c>
      <c r="I44" s="354"/>
      <c r="J44" s="355" t="s">
        <v>53</v>
      </c>
      <c r="K44" s="352"/>
      <c r="L44" s="27" t="s">
        <v>415</v>
      </c>
      <c r="M44" s="24"/>
      <c r="N44" s="81">
        <v>9</v>
      </c>
      <c r="O44" s="109">
        <v>17</v>
      </c>
    </row>
    <row r="45" spans="1:15" ht="15" x14ac:dyDescent="0.25">
      <c r="A45" s="369">
        <v>24</v>
      </c>
      <c r="B45" s="368"/>
      <c r="C45" s="351" t="s">
        <v>1903</v>
      </c>
      <c r="D45" s="352"/>
      <c r="E45" s="190" t="s">
        <v>1981</v>
      </c>
      <c r="F45" s="355">
        <v>4100085080</v>
      </c>
      <c r="G45" s="354"/>
      <c r="H45" s="353" t="s">
        <v>1904</v>
      </c>
      <c r="I45" s="354"/>
      <c r="J45" s="355" t="s">
        <v>53</v>
      </c>
      <c r="K45" s="352"/>
      <c r="L45" s="27" t="s">
        <v>415</v>
      </c>
      <c r="M45" s="24"/>
      <c r="N45" s="81">
        <v>9</v>
      </c>
      <c r="O45" s="109">
        <v>16</v>
      </c>
    </row>
    <row r="46" spans="1:15" ht="15" x14ac:dyDescent="0.25">
      <c r="A46" s="369">
        <v>25</v>
      </c>
      <c r="B46" s="368"/>
      <c r="C46" s="351" t="s">
        <v>1903</v>
      </c>
      <c r="D46" s="352"/>
      <c r="E46" s="190" t="s">
        <v>1981</v>
      </c>
      <c r="F46" s="355">
        <v>4100085080</v>
      </c>
      <c r="G46" s="354"/>
      <c r="H46" s="353" t="s">
        <v>1904</v>
      </c>
      <c r="I46" s="354"/>
      <c r="J46" s="355" t="s">
        <v>53</v>
      </c>
      <c r="K46" s="352"/>
      <c r="L46" s="27" t="s">
        <v>415</v>
      </c>
      <c r="M46" s="24"/>
      <c r="N46" s="81">
        <v>9</v>
      </c>
      <c r="O46" s="109">
        <v>16</v>
      </c>
    </row>
    <row r="47" spans="1:15" ht="15" x14ac:dyDescent="0.25">
      <c r="A47" s="369">
        <v>26</v>
      </c>
      <c r="B47" s="368"/>
      <c r="C47" s="351" t="s">
        <v>1903</v>
      </c>
      <c r="D47" s="352"/>
      <c r="E47" s="190" t="s">
        <v>1981</v>
      </c>
      <c r="F47" s="355">
        <v>4100085080</v>
      </c>
      <c r="G47" s="354"/>
      <c r="H47" s="353" t="s">
        <v>1904</v>
      </c>
      <c r="I47" s="354"/>
      <c r="J47" s="355" t="s">
        <v>53</v>
      </c>
      <c r="K47" s="352"/>
      <c r="L47" s="27" t="s">
        <v>415</v>
      </c>
      <c r="M47" s="24"/>
      <c r="N47" s="81">
        <v>9</v>
      </c>
      <c r="O47" s="109">
        <v>16</v>
      </c>
    </row>
    <row r="48" spans="1:15" ht="15" x14ac:dyDescent="0.25">
      <c r="A48" s="424">
        <v>27</v>
      </c>
      <c r="B48" s="425"/>
      <c r="C48" s="351" t="s">
        <v>1903</v>
      </c>
      <c r="D48" s="352"/>
      <c r="E48" s="190" t="s">
        <v>1981</v>
      </c>
      <c r="F48" s="355">
        <v>4100085080</v>
      </c>
      <c r="G48" s="354"/>
      <c r="H48" s="353" t="s">
        <v>1904</v>
      </c>
      <c r="I48" s="354"/>
      <c r="J48" s="355" t="s">
        <v>53</v>
      </c>
      <c r="K48" s="352"/>
      <c r="L48" s="27" t="s">
        <v>415</v>
      </c>
      <c r="M48" s="24"/>
      <c r="N48" s="82">
        <v>9</v>
      </c>
      <c r="O48" s="109">
        <v>16</v>
      </c>
    </row>
    <row r="49" spans="1:15" ht="15" x14ac:dyDescent="0.25">
      <c r="A49" s="378">
        <v>28</v>
      </c>
      <c r="B49" s="379"/>
      <c r="C49" s="351" t="s">
        <v>1377</v>
      </c>
      <c r="D49" s="352"/>
      <c r="E49" s="190" t="s">
        <v>1981</v>
      </c>
      <c r="F49" s="355">
        <v>4100085091</v>
      </c>
      <c r="G49" s="354"/>
      <c r="H49" s="353" t="s">
        <v>1467</v>
      </c>
      <c r="I49" s="354"/>
      <c r="J49" s="355" t="s">
        <v>53</v>
      </c>
      <c r="K49" s="352"/>
      <c r="L49" s="27" t="s">
        <v>382</v>
      </c>
      <c r="M49" s="24">
        <v>75</v>
      </c>
      <c r="N49" s="82">
        <v>8.58</v>
      </c>
      <c r="O49" s="109">
        <v>10</v>
      </c>
    </row>
    <row r="50" spans="1:15" ht="15" x14ac:dyDescent="0.25">
      <c r="A50" s="40"/>
      <c r="B50" s="36"/>
      <c r="C50" s="351" t="s">
        <v>1377</v>
      </c>
      <c r="D50" s="352"/>
      <c r="E50" s="190" t="s">
        <v>1981</v>
      </c>
      <c r="F50" s="355">
        <v>4100085091</v>
      </c>
      <c r="G50" s="354"/>
      <c r="H50" s="353" t="s">
        <v>1467</v>
      </c>
      <c r="I50" s="354"/>
      <c r="J50" s="355" t="s">
        <v>53</v>
      </c>
      <c r="K50" s="352"/>
      <c r="L50" s="27" t="s">
        <v>382</v>
      </c>
      <c r="M50" s="24">
        <v>80</v>
      </c>
      <c r="N50" s="83"/>
      <c r="O50" s="109">
        <v>15</v>
      </c>
    </row>
    <row r="51" spans="1:15" ht="15" x14ac:dyDescent="0.25">
      <c r="A51" s="40"/>
      <c r="B51" s="36"/>
      <c r="C51" s="351" t="s">
        <v>1377</v>
      </c>
      <c r="D51" s="352"/>
      <c r="E51" s="190" t="s">
        <v>1981</v>
      </c>
      <c r="F51" s="355">
        <v>4100085091</v>
      </c>
      <c r="G51" s="354"/>
      <c r="H51" s="353" t="s">
        <v>1467</v>
      </c>
      <c r="I51" s="354"/>
      <c r="J51" s="355" t="s">
        <v>53</v>
      </c>
      <c r="K51" s="352"/>
      <c r="L51" s="27" t="s">
        <v>382</v>
      </c>
      <c r="M51" s="24">
        <v>85</v>
      </c>
      <c r="N51" s="83"/>
      <c r="O51" s="109">
        <v>8</v>
      </c>
    </row>
    <row r="52" spans="1:15" ht="15" x14ac:dyDescent="0.25">
      <c r="A52" s="40"/>
      <c r="B52" s="36"/>
      <c r="C52" s="351" t="s">
        <v>1377</v>
      </c>
      <c r="D52" s="352"/>
      <c r="E52" s="190" t="s">
        <v>1981</v>
      </c>
      <c r="F52" s="355">
        <v>4100085091</v>
      </c>
      <c r="G52" s="354"/>
      <c r="H52" s="353" t="s">
        <v>1467</v>
      </c>
      <c r="I52" s="354"/>
      <c r="J52" s="355" t="s">
        <v>53</v>
      </c>
      <c r="K52" s="352"/>
      <c r="L52" s="27" t="s">
        <v>382</v>
      </c>
      <c r="M52" s="24">
        <v>90</v>
      </c>
      <c r="N52" s="83"/>
      <c r="O52" s="109">
        <v>9</v>
      </c>
    </row>
    <row r="53" spans="1:15" ht="15" x14ac:dyDescent="0.25">
      <c r="A53" s="40"/>
      <c r="B53" s="36"/>
      <c r="C53" s="351" t="s">
        <v>1377</v>
      </c>
      <c r="D53" s="352"/>
      <c r="E53" s="190" t="s">
        <v>1982</v>
      </c>
      <c r="F53" s="355">
        <v>4100085065</v>
      </c>
      <c r="G53" s="354"/>
      <c r="H53" s="353" t="s">
        <v>1467</v>
      </c>
      <c r="I53" s="354"/>
      <c r="J53" s="355" t="s">
        <v>25</v>
      </c>
      <c r="K53" s="352"/>
      <c r="L53" s="27" t="s">
        <v>382</v>
      </c>
      <c r="M53" s="24">
        <v>85</v>
      </c>
      <c r="N53" s="83"/>
      <c r="O53" s="109">
        <v>1</v>
      </c>
    </row>
    <row r="54" spans="1:15" ht="15" x14ac:dyDescent="0.25">
      <c r="A54" s="416"/>
      <c r="B54" s="417"/>
      <c r="C54" s="351" t="s">
        <v>1377</v>
      </c>
      <c r="D54" s="352"/>
      <c r="E54" s="190" t="s">
        <v>1981</v>
      </c>
      <c r="F54" s="355">
        <v>4100085594</v>
      </c>
      <c r="G54" s="354"/>
      <c r="H54" s="353" t="s">
        <v>1467</v>
      </c>
      <c r="I54" s="354"/>
      <c r="J54" s="355" t="s">
        <v>53</v>
      </c>
      <c r="K54" s="352"/>
      <c r="L54" s="27" t="s">
        <v>382</v>
      </c>
      <c r="M54" s="24">
        <v>75</v>
      </c>
      <c r="N54" s="83"/>
      <c r="O54" s="109">
        <v>14</v>
      </c>
    </row>
    <row r="55" spans="1:15" ht="15" x14ac:dyDescent="0.25">
      <c r="A55" s="40"/>
      <c r="B55" s="36"/>
      <c r="C55" s="351" t="s">
        <v>1377</v>
      </c>
      <c r="D55" s="352"/>
      <c r="E55" s="190" t="s">
        <v>1981</v>
      </c>
      <c r="F55" s="355">
        <v>4100085594</v>
      </c>
      <c r="G55" s="354"/>
      <c r="H55" s="353" t="s">
        <v>1467</v>
      </c>
      <c r="I55" s="354"/>
      <c r="J55" s="355" t="s">
        <v>53</v>
      </c>
      <c r="K55" s="352"/>
      <c r="L55" s="27" t="s">
        <v>382</v>
      </c>
      <c r="M55" s="24">
        <v>80</v>
      </c>
      <c r="N55" s="83"/>
      <c r="O55" s="109">
        <v>18</v>
      </c>
    </row>
    <row r="56" spans="1:15" ht="15" x14ac:dyDescent="0.25">
      <c r="A56" s="40"/>
      <c r="B56" s="36"/>
      <c r="C56" s="351" t="s">
        <v>1377</v>
      </c>
      <c r="D56" s="352"/>
      <c r="E56" s="190" t="s">
        <v>1981</v>
      </c>
      <c r="F56" s="355">
        <v>4100085594</v>
      </c>
      <c r="G56" s="354"/>
      <c r="H56" s="353" t="s">
        <v>1467</v>
      </c>
      <c r="I56" s="354"/>
      <c r="J56" s="355" t="s">
        <v>53</v>
      </c>
      <c r="K56" s="352"/>
      <c r="L56" s="27" t="s">
        <v>382</v>
      </c>
      <c r="M56" s="24">
        <v>85</v>
      </c>
      <c r="N56" s="83"/>
      <c r="O56" s="109">
        <v>15</v>
      </c>
    </row>
    <row r="57" spans="1:15" ht="15" x14ac:dyDescent="0.25">
      <c r="A57" s="76"/>
      <c r="B57" s="69"/>
      <c r="C57" s="351" t="s">
        <v>1377</v>
      </c>
      <c r="D57" s="352"/>
      <c r="E57" s="190" t="s">
        <v>1981</v>
      </c>
      <c r="F57" s="355">
        <v>4100085594</v>
      </c>
      <c r="G57" s="354"/>
      <c r="H57" s="353" t="s">
        <v>1467</v>
      </c>
      <c r="I57" s="354"/>
      <c r="J57" s="355" t="s">
        <v>53</v>
      </c>
      <c r="K57" s="352"/>
      <c r="L57" s="27" t="s">
        <v>382</v>
      </c>
      <c r="M57" s="24">
        <v>90</v>
      </c>
      <c r="N57" s="84"/>
      <c r="O57" s="109">
        <v>12</v>
      </c>
    </row>
    <row r="58" spans="1:15" ht="15" x14ac:dyDescent="0.25">
      <c r="A58" s="365"/>
      <c r="B58" s="366"/>
      <c r="C58" s="367"/>
      <c r="D58" s="368"/>
      <c r="E58" s="122"/>
      <c r="F58" s="369"/>
      <c r="G58" s="370"/>
      <c r="H58" s="391"/>
      <c r="I58" s="370"/>
      <c r="J58" s="369"/>
      <c r="K58" s="368"/>
      <c r="L58" s="7"/>
      <c r="M58" s="11"/>
      <c r="N58" s="84"/>
      <c r="O58" s="60"/>
    </row>
    <row r="59" spans="1:15" ht="15" x14ac:dyDescent="0.25">
      <c r="A59" s="20"/>
      <c r="B59" s="45"/>
      <c r="C59" s="168"/>
      <c r="D59" s="41"/>
      <c r="E59" s="41"/>
      <c r="F59" s="41"/>
      <c r="G59" s="41"/>
      <c r="H59" s="41"/>
      <c r="J59" s="20"/>
      <c r="K59" s="45"/>
      <c r="L59" s="1"/>
      <c r="M59" s="1"/>
      <c r="N59" s="169">
        <f>SUM(N18:N34)+SUM(N36:N57)</f>
        <v>292</v>
      </c>
    </row>
    <row r="60" spans="1:15" ht="15.75" x14ac:dyDescent="0.25">
      <c r="A60" s="356" t="s">
        <v>29</v>
      </c>
      <c r="B60" s="357"/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79"/>
      <c r="N60" s="75"/>
      <c r="O60" s="73">
        <f>SUM(O18:O58)</f>
        <v>492</v>
      </c>
    </row>
    <row r="61" spans="1:15" ht="15" x14ac:dyDescent="0.25">
      <c r="A61" s="20"/>
      <c r="B61" s="45"/>
      <c r="C61" s="20"/>
      <c r="D61" s="45"/>
      <c r="E61" s="45"/>
      <c r="F61" s="20"/>
      <c r="H61" s="3"/>
      <c r="J61" s="20"/>
      <c r="K61" s="45"/>
      <c r="L61" s="1"/>
      <c r="M61" s="1"/>
      <c r="N61" s="86"/>
    </row>
    <row r="62" spans="1:15" ht="15" customHeight="1" x14ac:dyDescent="0.25">
      <c r="A62" s="1"/>
      <c r="B62" s="1"/>
      <c r="C62" s="1" t="s">
        <v>49</v>
      </c>
      <c r="D62" s="23"/>
      <c r="E62" s="1" t="s">
        <v>1985</v>
      </c>
      <c r="H62" s="1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 t="s">
        <v>1986</v>
      </c>
      <c r="D63" s="23"/>
      <c r="E63" s="23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 t="s">
        <v>1984</v>
      </c>
      <c r="D64" s="3"/>
      <c r="E64" s="3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 t="s">
        <v>1983</v>
      </c>
      <c r="D65" s="23"/>
      <c r="E65" s="23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 t="s">
        <v>1960</v>
      </c>
      <c r="D66" s="1"/>
      <c r="E66" s="1"/>
      <c r="F66" s="1"/>
      <c r="G66" s="23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346" ht="8.25" customHeight="1" x14ac:dyDescent="0.2"/>
    <row r="348" ht="8.25" customHeight="1" x14ac:dyDescent="0.2"/>
    <row r="350" ht="9" customHeight="1" x14ac:dyDescent="0.2"/>
    <row r="352" ht="7.5" customHeight="1" x14ac:dyDescent="0.2"/>
    <row r="354" ht="6.75" customHeight="1" x14ac:dyDescent="0.2"/>
    <row r="356" ht="7.5" customHeight="1" x14ac:dyDescent="0.2"/>
    <row r="358" ht="9" customHeight="1" x14ac:dyDescent="0.2"/>
    <row r="360" ht="7.5" customHeight="1" x14ac:dyDescent="0.2"/>
    <row r="362" ht="8.25" customHeight="1" x14ac:dyDescent="0.2"/>
  </sheetData>
  <mergeCells count="201">
    <mergeCell ref="G12:H12"/>
    <mergeCell ref="M14:N14"/>
    <mergeCell ref="C21:D21"/>
    <mergeCell ref="F21:G21"/>
    <mergeCell ref="H21:I21"/>
    <mergeCell ref="J21:K21"/>
    <mergeCell ref="A16:B16"/>
    <mergeCell ref="C16:D16"/>
    <mergeCell ref="F16:G16"/>
    <mergeCell ref="H16:I16"/>
    <mergeCell ref="J16:K16"/>
    <mergeCell ref="C19:D19"/>
    <mergeCell ref="A20:B20"/>
    <mergeCell ref="C20:D20"/>
    <mergeCell ref="F20:G20"/>
    <mergeCell ref="H20:I20"/>
    <mergeCell ref="J20:K20"/>
    <mergeCell ref="A21:B21"/>
    <mergeCell ref="A18:B18"/>
    <mergeCell ref="C18:D18"/>
    <mergeCell ref="F18:G18"/>
    <mergeCell ref="H18:I18"/>
    <mergeCell ref="J18:K18"/>
    <mergeCell ref="A19:B19"/>
    <mergeCell ref="F19:G19"/>
    <mergeCell ref="H19:I19"/>
    <mergeCell ref="J19:K19"/>
    <mergeCell ref="A22:B22"/>
    <mergeCell ref="C22:D22"/>
    <mergeCell ref="F22:G22"/>
    <mergeCell ref="H22:I22"/>
    <mergeCell ref="J22:K22"/>
    <mergeCell ref="A23:B23"/>
    <mergeCell ref="C23:D23"/>
    <mergeCell ref="F23:G23"/>
    <mergeCell ref="H23:I23"/>
    <mergeCell ref="J23:K23"/>
    <mergeCell ref="A24:B24"/>
    <mergeCell ref="C24:D24"/>
    <mergeCell ref="F24:G24"/>
    <mergeCell ref="H24:I24"/>
    <mergeCell ref="J24:K24"/>
    <mergeCell ref="A25:B25"/>
    <mergeCell ref="C25:D25"/>
    <mergeCell ref="F25:G25"/>
    <mergeCell ref="H25:I25"/>
    <mergeCell ref="J25:K25"/>
    <mergeCell ref="A26:B26"/>
    <mergeCell ref="C26:D26"/>
    <mergeCell ref="F26:G26"/>
    <mergeCell ref="H26:I26"/>
    <mergeCell ref="J26:K26"/>
    <mergeCell ref="A27:B27"/>
    <mergeCell ref="C27:D27"/>
    <mergeCell ref="F27:G27"/>
    <mergeCell ref="H27:I27"/>
    <mergeCell ref="J27:K27"/>
    <mergeCell ref="A28:B28"/>
    <mergeCell ref="C28:D28"/>
    <mergeCell ref="F28:G28"/>
    <mergeCell ref="H28:I28"/>
    <mergeCell ref="J28:K28"/>
    <mergeCell ref="A29:B29"/>
    <mergeCell ref="C29:D29"/>
    <mergeCell ref="F29:G29"/>
    <mergeCell ref="H29:I29"/>
    <mergeCell ref="J29:K29"/>
    <mergeCell ref="A30:B30"/>
    <mergeCell ref="C30:D30"/>
    <mergeCell ref="F30:G30"/>
    <mergeCell ref="H30:I30"/>
    <mergeCell ref="J30:K30"/>
    <mergeCell ref="A31:B31"/>
    <mergeCell ref="C31:D31"/>
    <mergeCell ref="F31:G31"/>
    <mergeCell ref="H31:I31"/>
    <mergeCell ref="J31:K31"/>
    <mergeCell ref="A32:B32"/>
    <mergeCell ref="C32:D32"/>
    <mergeCell ref="F32:G32"/>
    <mergeCell ref="H32:I32"/>
    <mergeCell ref="J32:K32"/>
    <mergeCell ref="A33:B33"/>
    <mergeCell ref="C33:D33"/>
    <mergeCell ref="F33:G33"/>
    <mergeCell ref="H33:I33"/>
    <mergeCell ref="J33:K33"/>
    <mergeCell ref="A34:B34"/>
    <mergeCell ref="C34:D34"/>
    <mergeCell ref="F34:G34"/>
    <mergeCell ref="H34:I34"/>
    <mergeCell ref="J34:K34"/>
    <mergeCell ref="A36:B36"/>
    <mergeCell ref="C36:D36"/>
    <mergeCell ref="F36:G36"/>
    <mergeCell ref="H36:I36"/>
    <mergeCell ref="J36:K36"/>
    <mergeCell ref="A37:B37"/>
    <mergeCell ref="C37:D37"/>
    <mergeCell ref="F37:G37"/>
    <mergeCell ref="H37:I37"/>
    <mergeCell ref="J37:K37"/>
    <mergeCell ref="A38:B38"/>
    <mergeCell ref="C38:D38"/>
    <mergeCell ref="F38:G38"/>
    <mergeCell ref="H38:I38"/>
    <mergeCell ref="J38:K38"/>
    <mergeCell ref="A39:B39"/>
    <mergeCell ref="C39:D39"/>
    <mergeCell ref="F39:G39"/>
    <mergeCell ref="H39:I39"/>
    <mergeCell ref="J39:K39"/>
    <mergeCell ref="A40:B40"/>
    <mergeCell ref="C40:D40"/>
    <mergeCell ref="F40:G40"/>
    <mergeCell ref="H40:I40"/>
    <mergeCell ref="J40:K40"/>
    <mergeCell ref="A41:B41"/>
    <mergeCell ref="C41:D41"/>
    <mergeCell ref="F41:G41"/>
    <mergeCell ref="H41:I41"/>
    <mergeCell ref="J41:K41"/>
    <mergeCell ref="A42:B42"/>
    <mergeCell ref="C42:D42"/>
    <mergeCell ref="F42:G42"/>
    <mergeCell ref="H42:I42"/>
    <mergeCell ref="J42:K42"/>
    <mergeCell ref="A43:B43"/>
    <mergeCell ref="C43:D43"/>
    <mergeCell ref="F43:G43"/>
    <mergeCell ref="H43:I43"/>
    <mergeCell ref="J43:K43"/>
    <mergeCell ref="A44:B44"/>
    <mergeCell ref="C44:D44"/>
    <mergeCell ref="F44:G44"/>
    <mergeCell ref="H44:I44"/>
    <mergeCell ref="J44:K44"/>
    <mergeCell ref="A45:B45"/>
    <mergeCell ref="C45:D45"/>
    <mergeCell ref="F45:G45"/>
    <mergeCell ref="H45:I45"/>
    <mergeCell ref="J45:K45"/>
    <mergeCell ref="A46:B46"/>
    <mergeCell ref="C46:D46"/>
    <mergeCell ref="F46:G46"/>
    <mergeCell ref="H46:I46"/>
    <mergeCell ref="J46:K46"/>
    <mergeCell ref="C48:D48"/>
    <mergeCell ref="F48:G48"/>
    <mergeCell ref="H48:I48"/>
    <mergeCell ref="J48:K48"/>
    <mergeCell ref="C49:D49"/>
    <mergeCell ref="F49:G49"/>
    <mergeCell ref="H49:I49"/>
    <mergeCell ref="J49:K49"/>
    <mergeCell ref="C47:D47"/>
    <mergeCell ref="F47:G47"/>
    <mergeCell ref="H47:I47"/>
    <mergeCell ref="J47:K47"/>
    <mergeCell ref="J56:K56"/>
    <mergeCell ref="J52:K52"/>
    <mergeCell ref="A54:B54"/>
    <mergeCell ref="C54:D54"/>
    <mergeCell ref="F54:G54"/>
    <mergeCell ref="H54:I54"/>
    <mergeCell ref="J54:K54"/>
    <mergeCell ref="F50:G50"/>
    <mergeCell ref="H50:I50"/>
    <mergeCell ref="J50:K50"/>
    <mergeCell ref="C51:D51"/>
    <mergeCell ref="F51:G51"/>
    <mergeCell ref="H51:I51"/>
    <mergeCell ref="J51:K51"/>
    <mergeCell ref="C53:D53"/>
    <mergeCell ref="F53:G53"/>
    <mergeCell ref="H53:I53"/>
    <mergeCell ref="J53:K53"/>
    <mergeCell ref="A58:B58"/>
    <mergeCell ref="C58:D58"/>
    <mergeCell ref="F58:G58"/>
    <mergeCell ref="H58:I58"/>
    <mergeCell ref="J58:K58"/>
    <mergeCell ref="A60:L60"/>
    <mergeCell ref="A47:B47"/>
    <mergeCell ref="A48:B48"/>
    <mergeCell ref="A49:B49"/>
    <mergeCell ref="C57:D57"/>
    <mergeCell ref="F57:G57"/>
    <mergeCell ref="H57:I57"/>
    <mergeCell ref="C52:D52"/>
    <mergeCell ref="F52:G52"/>
    <mergeCell ref="H52:I52"/>
    <mergeCell ref="C50:D50"/>
    <mergeCell ref="J57:K57"/>
    <mergeCell ref="C55:D55"/>
    <mergeCell ref="F55:G55"/>
    <mergeCell ref="H55:I55"/>
    <mergeCell ref="J55:K55"/>
    <mergeCell ref="C56:D56"/>
    <mergeCell ref="F56:G56"/>
    <mergeCell ref="H56:I56"/>
  </mergeCells>
  <hyperlinks>
    <hyperlink ref="M4" r:id="rId1" xr:uid="{00000000-0004-0000-CD00-000000000000}"/>
  </hyperlinks>
  <pageMargins left="7.874015748031496E-2" right="7.874015748031496E-2" top="0.15748031496062992" bottom="7.874015748031496E-2" header="0" footer="0"/>
  <pageSetup paperSize="9" scale="69" orientation="portrait" r:id="rId2"/>
  <headerFooter alignWithMargins="0"/>
  <drawing r:id="rId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sheetPr codeName="Hoja151"/>
  <dimension ref="A1:O406"/>
  <sheetViews>
    <sheetView topLeftCell="A67" workbookViewId="0">
      <selection activeCell="G13" sqref="G13"/>
    </sheetView>
  </sheetViews>
  <sheetFormatPr baseColWidth="10" defaultColWidth="11.42578125" defaultRowHeight="12.75" x14ac:dyDescent="0.2"/>
  <cols>
    <col min="1" max="1" width="6.7109375" customWidth="1"/>
    <col min="2" max="2" width="3.140625" customWidth="1"/>
    <col min="3" max="3" width="14.42578125" customWidth="1"/>
    <col min="4" max="4" width="7.7109375" customWidth="1"/>
    <col min="5" max="5" width="17.85546875" customWidth="1"/>
    <col min="6" max="6" width="6.140625" customWidth="1"/>
    <col min="7" max="7" width="7.28515625" customWidth="1"/>
    <col min="8" max="8" width="10.7109375" customWidth="1"/>
    <col min="9" max="9" width="4.5703125" customWidth="1"/>
    <col min="10" max="10" width="9.85546875" customWidth="1"/>
    <col min="11" max="11" width="5.7109375" customWidth="1"/>
    <col min="12" max="12" width="19.85546875" customWidth="1"/>
    <col min="13" max="13" width="4.7109375" customWidth="1"/>
    <col min="14" max="14" width="12.140625" customWidth="1"/>
    <col min="15" max="15" width="11.28515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88" t="s">
        <v>1963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 t="s">
        <v>0</v>
      </c>
      <c r="B6" s="1" t="s">
        <v>0</v>
      </c>
      <c r="C6" s="4"/>
      <c r="D6" s="4" t="s">
        <v>12</v>
      </c>
      <c r="E6" s="4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 t="s">
        <v>1</v>
      </c>
      <c r="B8" s="1"/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 t="s">
        <v>2</v>
      </c>
      <c r="B10" s="1"/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 t="s">
        <v>3</v>
      </c>
      <c r="B12" s="1"/>
      <c r="C12" s="1"/>
      <c r="D12" s="1"/>
      <c r="E12" s="1"/>
      <c r="F12" s="1"/>
      <c r="G12" s="377" t="s">
        <v>1975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 t="s">
        <v>4</v>
      </c>
      <c r="B14" s="1"/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220253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362" t="s">
        <v>374</v>
      </c>
      <c r="B16" s="380"/>
      <c r="C16" s="362" t="s">
        <v>375</v>
      </c>
      <c r="D16" s="363"/>
      <c r="E16" s="56" t="s">
        <v>1961</v>
      </c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73" t="s">
        <v>22</v>
      </c>
      <c r="B17" s="174"/>
      <c r="C17" s="50"/>
      <c r="D17" s="61"/>
      <c r="E17" s="145"/>
      <c r="F17" s="50"/>
      <c r="G17" s="62"/>
      <c r="H17" s="63"/>
      <c r="I17" s="62"/>
      <c r="J17" s="50"/>
      <c r="K17" s="61"/>
      <c r="L17" s="8"/>
      <c r="M17" s="8"/>
      <c r="N17" s="170">
        <f>SUM(N18:N34)+8.48</f>
        <v>169.66000000000003</v>
      </c>
      <c r="O17" s="60"/>
    </row>
    <row r="18" spans="1:15" ht="15" x14ac:dyDescent="0.25">
      <c r="A18" s="375">
        <v>1</v>
      </c>
      <c r="B18" s="376"/>
      <c r="C18" s="351" t="s">
        <v>747</v>
      </c>
      <c r="D18" s="352"/>
      <c r="E18" s="190" t="s">
        <v>1969</v>
      </c>
      <c r="F18" s="355">
        <v>4100085061</v>
      </c>
      <c r="G18" s="354"/>
      <c r="H18" s="353" t="s">
        <v>1457</v>
      </c>
      <c r="I18" s="354"/>
      <c r="J18" s="355" t="s">
        <v>25</v>
      </c>
      <c r="K18" s="352"/>
      <c r="L18" s="27" t="s">
        <v>415</v>
      </c>
      <c r="M18" s="24"/>
      <c r="N18" s="81">
        <v>6.52</v>
      </c>
      <c r="O18" s="109">
        <v>9</v>
      </c>
    </row>
    <row r="19" spans="1:15" ht="15" x14ac:dyDescent="0.25">
      <c r="A19" s="375">
        <v>2</v>
      </c>
      <c r="B19" s="376"/>
      <c r="C19" s="351" t="s">
        <v>747</v>
      </c>
      <c r="D19" s="352"/>
      <c r="E19" s="190" t="s">
        <v>1970</v>
      </c>
      <c r="F19" s="355">
        <v>4100085076</v>
      </c>
      <c r="G19" s="354"/>
      <c r="H19" s="353" t="s">
        <v>1457</v>
      </c>
      <c r="I19" s="354"/>
      <c r="J19" s="355" t="s">
        <v>53</v>
      </c>
      <c r="K19" s="352"/>
      <c r="L19" s="27" t="s">
        <v>415</v>
      </c>
      <c r="M19" s="24"/>
      <c r="N19" s="81">
        <v>9.2200000000000006</v>
      </c>
      <c r="O19" s="109">
        <v>14</v>
      </c>
    </row>
    <row r="20" spans="1:15" ht="15" x14ac:dyDescent="0.25">
      <c r="A20" s="375">
        <v>3</v>
      </c>
      <c r="B20" s="376"/>
      <c r="C20" s="351" t="s">
        <v>747</v>
      </c>
      <c r="D20" s="352"/>
      <c r="E20" s="190" t="s">
        <v>1970</v>
      </c>
      <c r="F20" s="355">
        <v>4100085076</v>
      </c>
      <c r="G20" s="354"/>
      <c r="H20" s="353" t="s">
        <v>1457</v>
      </c>
      <c r="I20" s="354"/>
      <c r="J20" s="355" t="s">
        <v>53</v>
      </c>
      <c r="K20" s="352"/>
      <c r="L20" s="27" t="s">
        <v>415</v>
      </c>
      <c r="M20" s="24"/>
      <c r="N20" s="81">
        <v>9.2200000000000006</v>
      </c>
      <c r="O20" s="109">
        <v>14</v>
      </c>
    </row>
    <row r="21" spans="1:15" ht="15" x14ac:dyDescent="0.25">
      <c r="A21" s="375">
        <v>4</v>
      </c>
      <c r="B21" s="376"/>
      <c r="C21" s="351" t="s">
        <v>747</v>
      </c>
      <c r="D21" s="352"/>
      <c r="E21" s="190" t="s">
        <v>1970</v>
      </c>
      <c r="F21" s="355">
        <v>4100085076</v>
      </c>
      <c r="G21" s="354"/>
      <c r="H21" s="353" t="s">
        <v>1457</v>
      </c>
      <c r="I21" s="354"/>
      <c r="J21" s="355" t="s">
        <v>53</v>
      </c>
      <c r="K21" s="352"/>
      <c r="L21" s="27" t="s">
        <v>415</v>
      </c>
      <c r="M21" s="24"/>
      <c r="N21" s="81">
        <v>9.2200000000000006</v>
      </c>
      <c r="O21" s="109">
        <v>14</v>
      </c>
    </row>
    <row r="22" spans="1:15" ht="15" x14ac:dyDescent="0.25">
      <c r="A22" s="375">
        <v>5</v>
      </c>
      <c r="B22" s="376"/>
      <c r="C22" s="351" t="s">
        <v>747</v>
      </c>
      <c r="D22" s="352"/>
      <c r="E22" s="190" t="s">
        <v>1968</v>
      </c>
      <c r="F22" s="355">
        <v>4100085075</v>
      </c>
      <c r="G22" s="354"/>
      <c r="H22" s="353" t="s">
        <v>1457</v>
      </c>
      <c r="I22" s="354"/>
      <c r="J22" s="355" t="s">
        <v>53</v>
      </c>
      <c r="K22" s="352"/>
      <c r="L22" s="27" t="s">
        <v>387</v>
      </c>
      <c r="M22" s="24"/>
      <c r="N22" s="81">
        <v>10.6</v>
      </c>
      <c r="O22" s="109">
        <v>16</v>
      </c>
    </row>
    <row r="23" spans="1:15" ht="15" x14ac:dyDescent="0.25">
      <c r="A23" s="378">
        <v>6</v>
      </c>
      <c r="B23" s="379"/>
      <c r="C23" s="351" t="s">
        <v>747</v>
      </c>
      <c r="D23" s="352"/>
      <c r="E23" s="190" t="s">
        <v>1968</v>
      </c>
      <c r="F23" s="355">
        <v>4100085075</v>
      </c>
      <c r="G23" s="354"/>
      <c r="H23" s="353" t="s">
        <v>1457</v>
      </c>
      <c r="I23" s="354"/>
      <c r="J23" s="355" t="s">
        <v>53</v>
      </c>
      <c r="K23" s="352"/>
      <c r="L23" s="27" t="s">
        <v>387</v>
      </c>
      <c r="M23" s="24"/>
      <c r="N23" s="82">
        <v>10.6</v>
      </c>
      <c r="O23" s="109">
        <v>16</v>
      </c>
    </row>
    <row r="24" spans="1:15" ht="15" x14ac:dyDescent="0.25">
      <c r="A24" s="378">
        <v>7</v>
      </c>
      <c r="B24" s="379"/>
      <c r="C24" s="351" t="s">
        <v>747</v>
      </c>
      <c r="D24" s="352"/>
      <c r="E24" s="190" t="s">
        <v>1968</v>
      </c>
      <c r="F24" s="355">
        <v>4100085075</v>
      </c>
      <c r="G24" s="354"/>
      <c r="H24" s="353" t="s">
        <v>1457</v>
      </c>
      <c r="I24" s="354"/>
      <c r="J24" s="355" t="s">
        <v>53</v>
      </c>
      <c r="K24" s="352"/>
      <c r="L24" s="27" t="s">
        <v>387</v>
      </c>
      <c r="M24" s="24"/>
      <c r="N24" s="82">
        <v>10.58</v>
      </c>
      <c r="O24" s="109">
        <v>5</v>
      </c>
    </row>
    <row r="25" spans="1:15" ht="15" x14ac:dyDescent="0.25">
      <c r="A25" s="365"/>
      <c r="B25" s="366"/>
      <c r="C25" s="351" t="s">
        <v>747</v>
      </c>
      <c r="D25" s="352"/>
      <c r="E25" s="190" t="s">
        <v>1968</v>
      </c>
      <c r="F25" s="355">
        <v>4100085076</v>
      </c>
      <c r="G25" s="354"/>
      <c r="H25" s="353" t="s">
        <v>1457</v>
      </c>
      <c r="I25" s="354"/>
      <c r="J25" s="355" t="s">
        <v>53</v>
      </c>
      <c r="K25" s="352"/>
      <c r="L25" s="27" t="s">
        <v>387</v>
      </c>
      <c r="M25" s="24"/>
      <c r="N25" s="84"/>
      <c r="O25" s="109">
        <v>11</v>
      </c>
    </row>
    <row r="26" spans="1:15" ht="15" x14ac:dyDescent="0.25">
      <c r="A26" s="378">
        <v>8</v>
      </c>
      <c r="B26" s="379"/>
      <c r="C26" s="351" t="s">
        <v>747</v>
      </c>
      <c r="D26" s="352"/>
      <c r="E26" s="190" t="s">
        <v>1968</v>
      </c>
      <c r="F26" s="355">
        <v>4100085076</v>
      </c>
      <c r="G26" s="354"/>
      <c r="H26" s="353" t="s">
        <v>1457</v>
      </c>
      <c r="I26" s="354"/>
      <c r="J26" s="355" t="s">
        <v>53</v>
      </c>
      <c r="K26" s="352"/>
      <c r="L26" s="27" t="s">
        <v>387</v>
      </c>
      <c r="M26" s="24"/>
      <c r="N26" s="82">
        <v>10.58</v>
      </c>
      <c r="O26" s="109">
        <v>16</v>
      </c>
    </row>
    <row r="27" spans="1:15" ht="15" x14ac:dyDescent="0.25">
      <c r="A27" s="378">
        <v>9</v>
      </c>
      <c r="B27" s="379"/>
      <c r="C27" s="351" t="s">
        <v>747</v>
      </c>
      <c r="D27" s="352"/>
      <c r="E27" s="190" t="s">
        <v>1968</v>
      </c>
      <c r="F27" s="355">
        <v>4100085076</v>
      </c>
      <c r="G27" s="354"/>
      <c r="H27" s="353" t="s">
        <v>1457</v>
      </c>
      <c r="I27" s="354"/>
      <c r="J27" s="355" t="s">
        <v>53</v>
      </c>
      <c r="K27" s="352"/>
      <c r="L27" s="27" t="s">
        <v>387</v>
      </c>
      <c r="M27" s="24"/>
      <c r="N27" s="82">
        <v>10.58</v>
      </c>
      <c r="O27" s="109">
        <v>16</v>
      </c>
    </row>
    <row r="28" spans="1:15" ht="15" x14ac:dyDescent="0.25">
      <c r="A28" s="378">
        <v>10</v>
      </c>
      <c r="B28" s="379"/>
      <c r="C28" s="351" t="s">
        <v>747</v>
      </c>
      <c r="D28" s="352"/>
      <c r="E28" s="190" t="s">
        <v>1968</v>
      </c>
      <c r="F28" s="355">
        <v>4100085076</v>
      </c>
      <c r="G28" s="354"/>
      <c r="H28" s="353" t="s">
        <v>1457</v>
      </c>
      <c r="I28" s="354"/>
      <c r="J28" s="355" t="s">
        <v>53</v>
      </c>
      <c r="K28" s="352"/>
      <c r="L28" s="27" t="s">
        <v>387</v>
      </c>
      <c r="M28" s="24"/>
      <c r="N28" s="82">
        <v>10.58</v>
      </c>
      <c r="O28" s="109">
        <v>16</v>
      </c>
    </row>
    <row r="29" spans="1:15" ht="15" x14ac:dyDescent="0.25">
      <c r="A29" s="378">
        <v>11</v>
      </c>
      <c r="B29" s="379"/>
      <c r="C29" s="351" t="s">
        <v>747</v>
      </c>
      <c r="D29" s="352"/>
      <c r="E29" s="190" t="s">
        <v>1968</v>
      </c>
      <c r="F29" s="355">
        <v>4100085076</v>
      </c>
      <c r="G29" s="354"/>
      <c r="H29" s="353" t="s">
        <v>1457</v>
      </c>
      <c r="I29" s="354"/>
      <c r="J29" s="355" t="s">
        <v>53</v>
      </c>
      <c r="K29" s="352"/>
      <c r="L29" s="27" t="s">
        <v>387</v>
      </c>
      <c r="M29" s="24"/>
      <c r="N29" s="82">
        <v>10.58</v>
      </c>
      <c r="O29" s="109">
        <v>16</v>
      </c>
    </row>
    <row r="30" spans="1:15" ht="15" x14ac:dyDescent="0.25">
      <c r="A30" s="378">
        <v>12</v>
      </c>
      <c r="B30" s="379"/>
      <c r="C30" s="351" t="s">
        <v>747</v>
      </c>
      <c r="D30" s="352"/>
      <c r="E30" s="190" t="s">
        <v>1968</v>
      </c>
      <c r="F30" s="355">
        <v>4100085076</v>
      </c>
      <c r="G30" s="354"/>
      <c r="H30" s="353" t="s">
        <v>1457</v>
      </c>
      <c r="I30" s="354"/>
      <c r="J30" s="355" t="s">
        <v>53</v>
      </c>
      <c r="K30" s="352"/>
      <c r="L30" s="27" t="s">
        <v>387</v>
      </c>
      <c r="M30" s="24"/>
      <c r="N30" s="82">
        <v>10.58</v>
      </c>
      <c r="O30" s="109">
        <v>16</v>
      </c>
    </row>
    <row r="31" spans="1:15" ht="15" x14ac:dyDescent="0.25">
      <c r="A31" s="378">
        <v>13</v>
      </c>
      <c r="B31" s="379"/>
      <c r="C31" s="351" t="s">
        <v>747</v>
      </c>
      <c r="D31" s="352"/>
      <c r="E31" s="190" t="s">
        <v>1968</v>
      </c>
      <c r="F31" s="355">
        <v>4100085076</v>
      </c>
      <c r="G31" s="354"/>
      <c r="H31" s="353" t="s">
        <v>1457</v>
      </c>
      <c r="I31" s="354"/>
      <c r="J31" s="355" t="s">
        <v>53</v>
      </c>
      <c r="K31" s="352"/>
      <c r="L31" s="27" t="s">
        <v>387</v>
      </c>
      <c r="M31" s="24"/>
      <c r="N31" s="82">
        <v>10.58</v>
      </c>
      <c r="O31" s="109">
        <v>16</v>
      </c>
    </row>
    <row r="32" spans="1:15" ht="15" x14ac:dyDescent="0.25">
      <c r="A32" s="378">
        <v>14</v>
      </c>
      <c r="B32" s="379"/>
      <c r="C32" s="351" t="s">
        <v>747</v>
      </c>
      <c r="D32" s="352"/>
      <c r="E32" s="190" t="s">
        <v>1968</v>
      </c>
      <c r="F32" s="355">
        <v>4100085076</v>
      </c>
      <c r="G32" s="354"/>
      <c r="H32" s="353" t="s">
        <v>1457</v>
      </c>
      <c r="I32" s="354"/>
      <c r="J32" s="355" t="s">
        <v>53</v>
      </c>
      <c r="K32" s="352"/>
      <c r="L32" s="27" t="s">
        <v>387</v>
      </c>
      <c r="M32" s="24"/>
      <c r="N32" s="82">
        <v>10.58</v>
      </c>
      <c r="O32" s="109">
        <v>16</v>
      </c>
    </row>
    <row r="33" spans="1:15" ht="15" x14ac:dyDescent="0.25">
      <c r="A33" s="378">
        <v>15</v>
      </c>
      <c r="B33" s="379"/>
      <c r="C33" s="351" t="s">
        <v>747</v>
      </c>
      <c r="D33" s="352"/>
      <c r="E33" s="190" t="s">
        <v>1968</v>
      </c>
      <c r="F33" s="355">
        <v>4100085076</v>
      </c>
      <c r="G33" s="354"/>
      <c r="H33" s="353" t="s">
        <v>1457</v>
      </c>
      <c r="I33" s="354"/>
      <c r="J33" s="355" t="s">
        <v>53</v>
      </c>
      <c r="K33" s="352"/>
      <c r="L33" s="27" t="s">
        <v>387</v>
      </c>
      <c r="M33" s="24"/>
      <c r="N33" s="82">
        <v>10.58</v>
      </c>
      <c r="O33" s="109">
        <v>16</v>
      </c>
    </row>
    <row r="34" spans="1:15" ht="15" x14ac:dyDescent="0.25">
      <c r="A34" s="378">
        <v>16</v>
      </c>
      <c r="B34" s="379"/>
      <c r="C34" s="351" t="s">
        <v>747</v>
      </c>
      <c r="D34" s="352"/>
      <c r="E34" s="190" t="s">
        <v>1968</v>
      </c>
      <c r="F34" s="355">
        <v>4100085076</v>
      </c>
      <c r="G34" s="354"/>
      <c r="H34" s="353" t="s">
        <v>1457</v>
      </c>
      <c r="I34" s="354"/>
      <c r="J34" s="355" t="s">
        <v>53</v>
      </c>
      <c r="K34" s="352"/>
      <c r="L34" s="27" t="s">
        <v>387</v>
      </c>
      <c r="M34" s="24"/>
      <c r="N34" s="82">
        <v>10.58</v>
      </c>
      <c r="O34" s="109">
        <v>16</v>
      </c>
    </row>
    <row r="35" spans="1:15" ht="15" x14ac:dyDescent="0.25">
      <c r="A35" s="173" t="s">
        <v>37</v>
      </c>
      <c r="B35" s="174"/>
      <c r="C35" s="50"/>
      <c r="D35" s="61"/>
      <c r="E35" s="61"/>
      <c r="F35" s="50"/>
      <c r="G35" s="62"/>
      <c r="H35" s="63"/>
      <c r="I35" s="62"/>
      <c r="J35" s="50"/>
      <c r="K35" s="61"/>
      <c r="L35" s="8"/>
      <c r="M35" s="8"/>
      <c r="N35" s="170">
        <f>SUM(N36:N75)+7.44</f>
        <v>189.61999999999998</v>
      </c>
      <c r="O35" s="60"/>
    </row>
    <row r="36" spans="1:15" ht="15" x14ac:dyDescent="0.25">
      <c r="A36" s="378">
        <v>17</v>
      </c>
      <c r="B36" s="379"/>
      <c r="C36" s="351" t="s">
        <v>747</v>
      </c>
      <c r="D36" s="352"/>
      <c r="E36" s="190" t="s">
        <v>1968</v>
      </c>
      <c r="F36" s="355">
        <v>4100085076</v>
      </c>
      <c r="G36" s="354"/>
      <c r="H36" s="353" t="s">
        <v>1457</v>
      </c>
      <c r="I36" s="354"/>
      <c r="J36" s="355" t="s">
        <v>53</v>
      </c>
      <c r="K36" s="352"/>
      <c r="L36" s="27" t="s">
        <v>387</v>
      </c>
      <c r="M36" s="24"/>
      <c r="N36" s="82">
        <v>10.58</v>
      </c>
      <c r="O36" s="109">
        <v>16</v>
      </c>
    </row>
    <row r="37" spans="1:15" ht="15" x14ac:dyDescent="0.25">
      <c r="A37" s="378">
        <v>18</v>
      </c>
      <c r="B37" s="379"/>
      <c r="C37" s="351" t="s">
        <v>747</v>
      </c>
      <c r="D37" s="352"/>
      <c r="E37" s="190" t="s">
        <v>1968</v>
      </c>
      <c r="F37" s="355">
        <v>4100085076</v>
      </c>
      <c r="G37" s="354"/>
      <c r="H37" s="353" t="s">
        <v>1457</v>
      </c>
      <c r="I37" s="354"/>
      <c r="J37" s="355" t="s">
        <v>53</v>
      </c>
      <c r="K37" s="352"/>
      <c r="L37" s="27" t="s">
        <v>387</v>
      </c>
      <c r="M37" s="24"/>
      <c r="N37" s="82">
        <v>10.58</v>
      </c>
      <c r="O37" s="109">
        <v>16</v>
      </c>
    </row>
    <row r="38" spans="1:15" ht="15" x14ac:dyDescent="0.25">
      <c r="A38" s="378">
        <v>19</v>
      </c>
      <c r="B38" s="379"/>
      <c r="C38" s="351" t="s">
        <v>747</v>
      </c>
      <c r="D38" s="352"/>
      <c r="E38" s="190" t="s">
        <v>1968</v>
      </c>
      <c r="F38" s="355">
        <v>4100085076</v>
      </c>
      <c r="G38" s="354"/>
      <c r="H38" s="353" t="s">
        <v>1457</v>
      </c>
      <c r="I38" s="354"/>
      <c r="J38" s="355" t="s">
        <v>53</v>
      </c>
      <c r="K38" s="352"/>
      <c r="L38" s="27" t="s">
        <v>387</v>
      </c>
      <c r="M38" s="24"/>
      <c r="N38" s="82">
        <v>10.58</v>
      </c>
      <c r="O38" s="109">
        <v>16</v>
      </c>
    </row>
    <row r="39" spans="1:15" ht="15" x14ac:dyDescent="0.25">
      <c r="A39" s="378">
        <v>20</v>
      </c>
      <c r="B39" s="379"/>
      <c r="C39" s="351" t="s">
        <v>747</v>
      </c>
      <c r="D39" s="352"/>
      <c r="E39" s="190" t="s">
        <v>1968</v>
      </c>
      <c r="F39" s="355">
        <v>4100085076</v>
      </c>
      <c r="G39" s="354"/>
      <c r="H39" s="353" t="s">
        <v>1457</v>
      </c>
      <c r="I39" s="354"/>
      <c r="J39" s="355" t="s">
        <v>53</v>
      </c>
      <c r="K39" s="352"/>
      <c r="L39" s="27" t="s">
        <v>387</v>
      </c>
      <c r="M39" s="24"/>
      <c r="N39" s="82">
        <v>10.58</v>
      </c>
      <c r="O39" s="109">
        <v>16</v>
      </c>
    </row>
    <row r="40" spans="1:15" ht="15" x14ac:dyDescent="0.25">
      <c r="A40" s="378">
        <v>21</v>
      </c>
      <c r="B40" s="379"/>
      <c r="C40" s="351" t="s">
        <v>747</v>
      </c>
      <c r="D40" s="352"/>
      <c r="E40" s="190" t="s">
        <v>1968</v>
      </c>
      <c r="F40" s="355">
        <v>4100085076</v>
      </c>
      <c r="G40" s="354"/>
      <c r="H40" s="353" t="s">
        <v>1457</v>
      </c>
      <c r="I40" s="354"/>
      <c r="J40" s="355" t="s">
        <v>53</v>
      </c>
      <c r="K40" s="352"/>
      <c r="L40" s="27" t="s">
        <v>387</v>
      </c>
      <c r="M40" s="24"/>
      <c r="N40" s="82">
        <v>10.58</v>
      </c>
      <c r="O40" s="109">
        <v>16</v>
      </c>
    </row>
    <row r="41" spans="1:15" ht="15" x14ac:dyDescent="0.25">
      <c r="A41" s="378">
        <v>22</v>
      </c>
      <c r="B41" s="379"/>
      <c r="C41" s="351" t="s">
        <v>747</v>
      </c>
      <c r="D41" s="352"/>
      <c r="E41" s="190" t="s">
        <v>1968</v>
      </c>
      <c r="F41" s="355">
        <v>4100085076</v>
      </c>
      <c r="G41" s="354"/>
      <c r="H41" s="353" t="s">
        <v>1457</v>
      </c>
      <c r="I41" s="354"/>
      <c r="J41" s="355" t="s">
        <v>53</v>
      </c>
      <c r="K41" s="352"/>
      <c r="L41" s="27" t="s">
        <v>387</v>
      </c>
      <c r="M41" s="24"/>
      <c r="N41" s="82">
        <v>10.58</v>
      </c>
      <c r="O41" s="109">
        <v>16</v>
      </c>
    </row>
    <row r="42" spans="1:15" ht="15" x14ac:dyDescent="0.25">
      <c r="A42" s="378">
        <v>23</v>
      </c>
      <c r="B42" s="379"/>
      <c r="C42" s="351" t="s">
        <v>747</v>
      </c>
      <c r="D42" s="352"/>
      <c r="E42" s="190" t="s">
        <v>1968</v>
      </c>
      <c r="F42" s="355">
        <v>4100085076</v>
      </c>
      <c r="G42" s="354"/>
      <c r="H42" s="353" t="s">
        <v>1457</v>
      </c>
      <c r="I42" s="354"/>
      <c r="J42" s="355" t="s">
        <v>53</v>
      </c>
      <c r="K42" s="352"/>
      <c r="L42" s="27" t="s">
        <v>387</v>
      </c>
      <c r="M42" s="24"/>
      <c r="N42" s="82">
        <v>10.58</v>
      </c>
      <c r="O42" s="109">
        <v>16</v>
      </c>
    </row>
    <row r="43" spans="1:15" ht="15" x14ac:dyDescent="0.25">
      <c r="A43" s="378">
        <v>24</v>
      </c>
      <c r="B43" s="379"/>
      <c r="C43" s="351" t="s">
        <v>747</v>
      </c>
      <c r="D43" s="352"/>
      <c r="E43" s="190" t="s">
        <v>1968</v>
      </c>
      <c r="F43" s="355">
        <v>4100085076</v>
      </c>
      <c r="G43" s="354"/>
      <c r="H43" s="353" t="s">
        <v>1457</v>
      </c>
      <c r="I43" s="354"/>
      <c r="J43" s="355" t="s">
        <v>53</v>
      </c>
      <c r="K43" s="352"/>
      <c r="L43" s="27" t="s">
        <v>387</v>
      </c>
      <c r="M43" s="24"/>
      <c r="N43" s="82">
        <v>10.58</v>
      </c>
      <c r="O43" s="109">
        <v>16</v>
      </c>
    </row>
    <row r="44" spans="1:15" ht="15" x14ac:dyDescent="0.25">
      <c r="A44" s="378">
        <v>25</v>
      </c>
      <c r="B44" s="379"/>
      <c r="C44" s="351" t="s">
        <v>747</v>
      </c>
      <c r="D44" s="352"/>
      <c r="E44" s="190" t="s">
        <v>1968</v>
      </c>
      <c r="F44" s="355">
        <v>4100085076</v>
      </c>
      <c r="G44" s="354"/>
      <c r="H44" s="353" t="s">
        <v>1457</v>
      </c>
      <c r="I44" s="354"/>
      <c r="J44" s="355" t="s">
        <v>53</v>
      </c>
      <c r="K44" s="352"/>
      <c r="L44" s="27" t="s">
        <v>1971</v>
      </c>
      <c r="M44" s="24"/>
      <c r="N44" s="82">
        <v>10.64</v>
      </c>
      <c r="O44" s="109">
        <v>17</v>
      </c>
    </row>
    <row r="45" spans="1:15" ht="15" x14ac:dyDescent="0.25">
      <c r="A45" s="378">
        <v>26</v>
      </c>
      <c r="B45" s="379"/>
      <c r="C45" s="351" t="s">
        <v>747</v>
      </c>
      <c r="D45" s="352"/>
      <c r="E45" s="190" t="s">
        <v>1968</v>
      </c>
      <c r="F45" s="355">
        <v>4100085076</v>
      </c>
      <c r="G45" s="354"/>
      <c r="H45" s="353" t="s">
        <v>1457</v>
      </c>
      <c r="I45" s="354"/>
      <c r="J45" s="355" t="s">
        <v>53</v>
      </c>
      <c r="K45" s="352"/>
      <c r="L45" s="27" t="s">
        <v>1971</v>
      </c>
      <c r="M45" s="24"/>
      <c r="N45" s="82">
        <v>10.64</v>
      </c>
      <c r="O45" s="109">
        <v>17</v>
      </c>
    </row>
    <row r="46" spans="1:15" ht="15" x14ac:dyDescent="0.25">
      <c r="A46" s="378">
        <v>27</v>
      </c>
      <c r="B46" s="379"/>
      <c r="C46" s="351" t="s">
        <v>747</v>
      </c>
      <c r="D46" s="352"/>
      <c r="E46" s="190" t="s">
        <v>1968</v>
      </c>
      <c r="F46" s="355">
        <v>4100085076</v>
      </c>
      <c r="G46" s="354"/>
      <c r="H46" s="353" t="s">
        <v>1457</v>
      </c>
      <c r="I46" s="354"/>
      <c r="J46" s="355" t="s">
        <v>53</v>
      </c>
      <c r="K46" s="352"/>
      <c r="L46" s="27" t="s">
        <v>1971</v>
      </c>
      <c r="M46" s="24"/>
      <c r="N46" s="82">
        <v>10.64</v>
      </c>
      <c r="O46" s="109">
        <v>17</v>
      </c>
    </row>
    <row r="47" spans="1:15" ht="15" x14ac:dyDescent="0.25">
      <c r="A47" s="378">
        <v>28</v>
      </c>
      <c r="B47" s="379"/>
      <c r="C47" s="351" t="s">
        <v>480</v>
      </c>
      <c r="D47" s="352"/>
      <c r="E47" s="190" t="s">
        <v>1968</v>
      </c>
      <c r="F47" s="355">
        <v>4100085096</v>
      </c>
      <c r="G47" s="354"/>
      <c r="H47" s="353" t="s">
        <v>631</v>
      </c>
      <c r="I47" s="354"/>
      <c r="J47" s="355" t="s">
        <v>53</v>
      </c>
      <c r="K47" s="352"/>
      <c r="L47" s="27" t="s">
        <v>387</v>
      </c>
      <c r="M47" s="24">
        <v>85</v>
      </c>
      <c r="N47" s="82">
        <v>14.1</v>
      </c>
      <c r="O47" s="109">
        <v>22</v>
      </c>
    </row>
    <row r="48" spans="1:15" ht="15" x14ac:dyDescent="0.25">
      <c r="A48" s="40"/>
      <c r="B48" s="36"/>
      <c r="C48" s="351" t="s">
        <v>480</v>
      </c>
      <c r="D48" s="352"/>
      <c r="E48" s="190" t="s">
        <v>1968</v>
      </c>
      <c r="F48" s="355">
        <v>4100085096</v>
      </c>
      <c r="G48" s="354"/>
      <c r="H48" s="353" t="s">
        <v>631</v>
      </c>
      <c r="I48" s="354"/>
      <c r="J48" s="355" t="s">
        <v>53</v>
      </c>
      <c r="K48" s="352"/>
      <c r="L48" s="27" t="s">
        <v>387</v>
      </c>
      <c r="M48" s="24">
        <v>90</v>
      </c>
      <c r="N48" s="83"/>
      <c r="O48" s="109">
        <v>28</v>
      </c>
    </row>
    <row r="49" spans="1:15" ht="15" x14ac:dyDescent="0.25">
      <c r="A49" s="40"/>
      <c r="B49" s="36"/>
      <c r="C49" s="351" t="s">
        <v>480</v>
      </c>
      <c r="D49" s="352"/>
      <c r="E49" s="190" t="s">
        <v>1968</v>
      </c>
      <c r="F49" s="355">
        <v>4100085096</v>
      </c>
      <c r="G49" s="354"/>
      <c r="H49" s="353" t="s">
        <v>631</v>
      </c>
      <c r="I49" s="354"/>
      <c r="J49" s="355" t="s">
        <v>53</v>
      </c>
      <c r="K49" s="352"/>
      <c r="L49" s="27" t="s">
        <v>387</v>
      </c>
      <c r="M49" s="24">
        <v>95</v>
      </c>
      <c r="N49" s="83"/>
      <c r="O49" s="109">
        <v>15</v>
      </c>
    </row>
    <row r="50" spans="1:15" ht="15" x14ac:dyDescent="0.25">
      <c r="A50" s="40"/>
      <c r="B50" s="36"/>
      <c r="C50" s="351" t="s">
        <v>480</v>
      </c>
      <c r="D50" s="352"/>
      <c r="E50" s="190" t="s">
        <v>1968</v>
      </c>
      <c r="F50" s="355">
        <v>4100085096</v>
      </c>
      <c r="G50" s="354"/>
      <c r="H50" s="353" t="s">
        <v>631</v>
      </c>
      <c r="I50" s="354"/>
      <c r="J50" s="355" t="s">
        <v>53</v>
      </c>
      <c r="K50" s="352"/>
      <c r="L50" s="27" t="s">
        <v>387</v>
      </c>
      <c r="M50" s="24">
        <v>100</v>
      </c>
      <c r="N50" s="83"/>
      <c r="O50" s="109">
        <v>5</v>
      </c>
    </row>
    <row r="51" spans="1:15" ht="15" x14ac:dyDescent="0.25">
      <c r="A51" s="40"/>
      <c r="B51" s="36"/>
      <c r="C51" s="351" t="s">
        <v>480</v>
      </c>
      <c r="D51" s="352"/>
      <c r="E51" s="190" t="s">
        <v>1968</v>
      </c>
      <c r="F51" s="355">
        <v>4100085095</v>
      </c>
      <c r="G51" s="354"/>
      <c r="H51" s="353" t="s">
        <v>631</v>
      </c>
      <c r="I51" s="354"/>
      <c r="J51" s="355" t="s">
        <v>53</v>
      </c>
      <c r="K51" s="352"/>
      <c r="L51" s="27" t="s">
        <v>387</v>
      </c>
      <c r="M51" s="24">
        <v>90</v>
      </c>
      <c r="N51" s="83"/>
      <c r="O51" s="109">
        <v>1</v>
      </c>
    </row>
    <row r="52" spans="1:15" ht="15" x14ac:dyDescent="0.25">
      <c r="A52" s="40"/>
      <c r="B52" s="36"/>
      <c r="C52" s="351" t="s">
        <v>480</v>
      </c>
      <c r="D52" s="352"/>
      <c r="E52" s="190" t="s">
        <v>1968</v>
      </c>
      <c r="F52" s="355">
        <v>4100085593</v>
      </c>
      <c r="G52" s="354"/>
      <c r="H52" s="353" t="s">
        <v>631</v>
      </c>
      <c r="I52" s="354"/>
      <c r="J52" s="355" t="s">
        <v>53</v>
      </c>
      <c r="K52" s="352"/>
      <c r="L52" s="27" t="s">
        <v>387</v>
      </c>
      <c r="M52" s="24">
        <v>85</v>
      </c>
      <c r="N52" s="83"/>
      <c r="O52" s="109">
        <v>8</v>
      </c>
    </row>
    <row r="53" spans="1:15" ht="15" x14ac:dyDescent="0.25">
      <c r="A53" s="40"/>
      <c r="B53" s="36"/>
      <c r="C53" s="351" t="s">
        <v>480</v>
      </c>
      <c r="D53" s="352"/>
      <c r="E53" s="190" t="s">
        <v>1968</v>
      </c>
      <c r="F53" s="355">
        <v>4100085593</v>
      </c>
      <c r="G53" s="354"/>
      <c r="H53" s="353" t="s">
        <v>631</v>
      </c>
      <c r="I53" s="354"/>
      <c r="J53" s="355" t="s">
        <v>53</v>
      </c>
      <c r="K53" s="352"/>
      <c r="L53" s="27" t="s">
        <v>387</v>
      </c>
      <c r="M53" s="24">
        <v>90</v>
      </c>
      <c r="N53" s="83"/>
      <c r="O53" s="109">
        <v>9</v>
      </c>
    </row>
    <row r="54" spans="1:15" ht="15" x14ac:dyDescent="0.25">
      <c r="A54" s="40"/>
      <c r="B54" s="36"/>
      <c r="C54" s="351" t="s">
        <v>480</v>
      </c>
      <c r="D54" s="352"/>
      <c r="E54" s="190" t="s">
        <v>1968</v>
      </c>
      <c r="F54" s="355">
        <v>4100085593</v>
      </c>
      <c r="G54" s="354"/>
      <c r="H54" s="353" t="s">
        <v>631</v>
      </c>
      <c r="I54" s="354"/>
      <c r="J54" s="355" t="s">
        <v>53</v>
      </c>
      <c r="K54" s="352"/>
      <c r="L54" s="27" t="s">
        <v>387</v>
      </c>
      <c r="M54" s="24">
        <v>95</v>
      </c>
      <c r="N54" s="83"/>
      <c r="O54" s="109">
        <v>6</v>
      </c>
    </row>
    <row r="55" spans="1:15" ht="15" x14ac:dyDescent="0.25">
      <c r="A55" s="40"/>
      <c r="B55" s="36"/>
      <c r="C55" s="351" t="s">
        <v>480</v>
      </c>
      <c r="D55" s="352"/>
      <c r="E55" s="190" t="s">
        <v>1968</v>
      </c>
      <c r="F55" s="355">
        <v>4100085593</v>
      </c>
      <c r="G55" s="354"/>
      <c r="H55" s="353" t="s">
        <v>631</v>
      </c>
      <c r="I55" s="354"/>
      <c r="J55" s="355" t="s">
        <v>53</v>
      </c>
      <c r="K55" s="352"/>
      <c r="L55" s="27" t="s">
        <v>387</v>
      </c>
      <c r="M55" s="24">
        <v>100</v>
      </c>
      <c r="N55" s="83"/>
      <c r="O55" s="109">
        <v>3</v>
      </c>
    </row>
    <row r="56" spans="1:15" ht="15" x14ac:dyDescent="0.25">
      <c r="A56" s="378">
        <v>29</v>
      </c>
      <c r="B56" s="379"/>
      <c r="C56" s="351" t="s">
        <v>480</v>
      </c>
      <c r="D56" s="352"/>
      <c r="E56" s="190" t="s">
        <v>1968</v>
      </c>
      <c r="F56" s="355">
        <v>4100085094</v>
      </c>
      <c r="G56" s="354"/>
      <c r="H56" s="353" t="s">
        <v>1468</v>
      </c>
      <c r="I56" s="354"/>
      <c r="J56" s="355" t="s">
        <v>53</v>
      </c>
      <c r="K56" s="352"/>
      <c r="L56" s="27" t="s">
        <v>622</v>
      </c>
      <c r="M56" s="24">
        <v>85</v>
      </c>
      <c r="N56" s="82">
        <v>13.16</v>
      </c>
      <c r="O56" s="109">
        <v>2</v>
      </c>
    </row>
    <row r="57" spans="1:15" ht="15" x14ac:dyDescent="0.25">
      <c r="A57" s="40"/>
      <c r="B57" s="36"/>
      <c r="C57" s="351" t="s">
        <v>480</v>
      </c>
      <c r="D57" s="352"/>
      <c r="E57" s="190" t="s">
        <v>1968</v>
      </c>
      <c r="F57" s="355">
        <v>4100085094</v>
      </c>
      <c r="G57" s="354"/>
      <c r="H57" s="353" t="s">
        <v>1468</v>
      </c>
      <c r="I57" s="354"/>
      <c r="J57" s="355" t="s">
        <v>53</v>
      </c>
      <c r="K57" s="352"/>
      <c r="L57" s="27" t="s">
        <v>622</v>
      </c>
      <c r="M57" s="24">
        <v>95</v>
      </c>
      <c r="N57" s="83"/>
      <c r="O57" s="109">
        <v>4</v>
      </c>
    </row>
    <row r="58" spans="1:15" ht="15" x14ac:dyDescent="0.25">
      <c r="A58" s="40"/>
      <c r="B58" s="36"/>
      <c r="C58" s="351" t="s">
        <v>480</v>
      </c>
      <c r="D58" s="352"/>
      <c r="E58" s="190" t="s">
        <v>1968</v>
      </c>
      <c r="F58" s="355">
        <v>4100085094</v>
      </c>
      <c r="G58" s="354"/>
      <c r="H58" s="353" t="s">
        <v>1468</v>
      </c>
      <c r="I58" s="354"/>
      <c r="J58" s="355" t="s">
        <v>53</v>
      </c>
      <c r="K58" s="352"/>
      <c r="L58" s="27" t="s">
        <v>622</v>
      </c>
      <c r="M58" s="24">
        <v>100</v>
      </c>
      <c r="N58" s="83"/>
      <c r="O58" s="109">
        <v>4</v>
      </c>
    </row>
    <row r="59" spans="1:15" ht="15" x14ac:dyDescent="0.25">
      <c r="A59" s="40"/>
      <c r="B59" s="36"/>
      <c r="C59" s="351" t="s">
        <v>480</v>
      </c>
      <c r="D59" s="352"/>
      <c r="E59" s="190" t="s">
        <v>1969</v>
      </c>
      <c r="F59" s="355">
        <v>4100085066</v>
      </c>
      <c r="G59" s="354"/>
      <c r="H59" s="353" t="s">
        <v>1468</v>
      </c>
      <c r="I59" s="354"/>
      <c r="J59" s="355" t="s">
        <v>25</v>
      </c>
      <c r="K59" s="352"/>
      <c r="L59" s="27" t="s">
        <v>622</v>
      </c>
      <c r="M59" s="24">
        <v>95</v>
      </c>
      <c r="N59" s="83"/>
      <c r="O59" s="109">
        <v>3</v>
      </c>
    </row>
    <row r="60" spans="1:15" ht="15" x14ac:dyDescent="0.25">
      <c r="A60" s="40"/>
      <c r="B60" s="36"/>
      <c r="C60" s="351" t="s">
        <v>480</v>
      </c>
      <c r="D60" s="352"/>
      <c r="E60" s="190" t="s">
        <v>1969</v>
      </c>
      <c r="F60" s="355">
        <v>4100085066</v>
      </c>
      <c r="G60" s="354"/>
      <c r="H60" s="353" t="s">
        <v>1468</v>
      </c>
      <c r="I60" s="354"/>
      <c r="J60" s="355" t="s">
        <v>25</v>
      </c>
      <c r="K60" s="352"/>
      <c r="L60" s="27" t="s">
        <v>622</v>
      </c>
      <c r="M60" s="24">
        <v>100</v>
      </c>
      <c r="N60" s="83"/>
      <c r="O60" s="109">
        <v>3</v>
      </c>
    </row>
    <row r="61" spans="1:15" ht="15" x14ac:dyDescent="0.25">
      <c r="A61" s="40"/>
      <c r="B61" s="36"/>
      <c r="C61" s="351" t="s">
        <v>480</v>
      </c>
      <c r="D61" s="352"/>
      <c r="E61" s="190" t="s">
        <v>1968</v>
      </c>
      <c r="F61" s="355">
        <v>4100085093</v>
      </c>
      <c r="G61" s="354"/>
      <c r="H61" s="353" t="s">
        <v>1468</v>
      </c>
      <c r="I61" s="354"/>
      <c r="J61" s="355" t="s">
        <v>53</v>
      </c>
      <c r="K61" s="352"/>
      <c r="L61" s="27" t="s">
        <v>622</v>
      </c>
      <c r="M61" s="24">
        <v>100</v>
      </c>
      <c r="N61" s="83"/>
      <c r="O61" s="109">
        <v>14</v>
      </c>
    </row>
    <row r="62" spans="1:15" ht="15" x14ac:dyDescent="0.25">
      <c r="A62" s="40"/>
      <c r="B62" s="36"/>
      <c r="C62" s="351" t="s">
        <v>480</v>
      </c>
      <c r="D62" s="352"/>
      <c r="E62" s="190" t="s">
        <v>1968</v>
      </c>
      <c r="F62" s="355">
        <v>4100085595</v>
      </c>
      <c r="G62" s="354"/>
      <c r="H62" s="353" t="s">
        <v>1468</v>
      </c>
      <c r="I62" s="354"/>
      <c r="J62" s="355" t="s">
        <v>53</v>
      </c>
      <c r="K62" s="352"/>
      <c r="L62" s="27" t="s">
        <v>622</v>
      </c>
      <c r="M62" s="24">
        <v>85</v>
      </c>
      <c r="N62" s="83"/>
      <c r="O62" s="109">
        <v>17</v>
      </c>
    </row>
    <row r="63" spans="1:15" ht="15" x14ac:dyDescent="0.25">
      <c r="A63" s="40"/>
      <c r="B63" s="36"/>
      <c r="C63" s="351" t="s">
        <v>480</v>
      </c>
      <c r="D63" s="352"/>
      <c r="E63" s="190" t="s">
        <v>1968</v>
      </c>
      <c r="F63" s="355">
        <v>4100085595</v>
      </c>
      <c r="G63" s="354"/>
      <c r="H63" s="353" t="s">
        <v>1468</v>
      </c>
      <c r="I63" s="354"/>
      <c r="J63" s="355" t="s">
        <v>53</v>
      </c>
      <c r="K63" s="352"/>
      <c r="L63" s="27" t="s">
        <v>622</v>
      </c>
      <c r="M63" s="24">
        <v>90</v>
      </c>
      <c r="N63" s="83"/>
      <c r="O63" s="109">
        <v>17</v>
      </c>
    </row>
    <row r="64" spans="1:15" ht="15" x14ac:dyDescent="0.25">
      <c r="A64" s="40"/>
      <c r="B64" s="36"/>
      <c r="C64" s="351" t="s">
        <v>480</v>
      </c>
      <c r="D64" s="352"/>
      <c r="E64" s="190" t="s">
        <v>1968</v>
      </c>
      <c r="F64" s="355">
        <v>4100085595</v>
      </c>
      <c r="G64" s="354"/>
      <c r="H64" s="353" t="s">
        <v>1468</v>
      </c>
      <c r="I64" s="354"/>
      <c r="J64" s="355" t="s">
        <v>53</v>
      </c>
      <c r="K64" s="352"/>
      <c r="L64" s="27" t="s">
        <v>622</v>
      </c>
      <c r="M64" s="24">
        <v>95</v>
      </c>
      <c r="N64" s="83"/>
      <c r="O64" s="109">
        <v>12</v>
      </c>
    </row>
    <row r="65" spans="1:15" ht="15" x14ac:dyDescent="0.25">
      <c r="A65" s="40"/>
      <c r="B65" s="36"/>
      <c r="C65" s="351" t="s">
        <v>480</v>
      </c>
      <c r="D65" s="352"/>
      <c r="E65" s="190" t="s">
        <v>1968</v>
      </c>
      <c r="F65" s="355">
        <v>4100085595</v>
      </c>
      <c r="G65" s="354"/>
      <c r="H65" s="353" t="s">
        <v>1468</v>
      </c>
      <c r="I65" s="354"/>
      <c r="J65" s="355" t="s">
        <v>53</v>
      </c>
      <c r="K65" s="352"/>
      <c r="L65" s="27" t="s">
        <v>622</v>
      </c>
      <c r="M65" s="24">
        <v>100</v>
      </c>
      <c r="N65" s="83"/>
      <c r="O65" s="109">
        <v>8</v>
      </c>
    </row>
    <row r="66" spans="1:15" ht="15" x14ac:dyDescent="0.25">
      <c r="A66" s="378">
        <v>30</v>
      </c>
      <c r="B66" s="379"/>
      <c r="C66" s="351" t="s">
        <v>480</v>
      </c>
      <c r="D66" s="352"/>
      <c r="E66" s="190" t="s">
        <v>1968</v>
      </c>
      <c r="F66" s="355">
        <v>4100085094</v>
      </c>
      <c r="G66" s="354"/>
      <c r="H66" s="353" t="s">
        <v>1468</v>
      </c>
      <c r="I66" s="354"/>
      <c r="J66" s="355" t="s">
        <v>53</v>
      </c>
      <c r="K66" s="352"/>
      <c r="L66" s="27" t="s">
        <v>382</v>
      </c>
      <c r="M66" s="24">
        <v>85</v>
      </c>
      <c r="N66" s="82">
        <v>11.32</v>
      </c>
      <c r="O66" s="109">
        <v>12</v>
      </c>
    </row>
    <row r="67" spans="1:15" ht="15" x14ac:dyDescent="0.25">
      <c r="A67" s="40"/>
      <c r="B67" s="36"/>
      <c r="C67" s="351" t="s">
        <v>480</v>
      </c>
      <c r="D67" s="352"/>
      <c r="E67" s="190" t="s">
        <v>1968</v>
      </c>
      <c r="F67" s="355">
        <v>4100085094</v>
      </c>
      <c r="G67" s="354"/>
      <c r="H67" s="353" t="s">
        <v>1468</v>
      </c>
      <c r="I67" s="354"/>
      <c r="J67" s="355" t="s">
        <v>53</v>
      </c>
      <c r="K67" s="352"/>
      <c r="L67" s="27" t="s">
        <v>382</v>
      </c>
      <c r="M67" s="24">
        <v>90</v>
      </c>
      <c r="N67" s="83"/>
      <c r="O67" s="109">
        <v>22</v>
      </c>
    </row>
    <row r="68" spans="1:15" ht="15" x14ac:dyDescent="0.25">
      <c r="A68" s="40"/>
      <c r="B68" s="36"/>
      <c r="C68" s="351" t="s">
        <v>480</v>
      </c>
      <c r="D68" s="352"/>
      <c r="E68" s="190" t="s">
        <v>1968</v>
      </c>
      <c r="F68" s="355">
        <v>4100085094</v>
      </c>
      <c r="G68" s="354"/>
      <c r="H68" s="353" t="s">
        <v>1468</v>
      </c>
      <c r="I68" s="354"/>
      <c r="J68" s="355" t="s">
        <v>53</v>
      </c>
      <c r="K68" s="352"/>
      <c r="L68" s="27" t="s">
        <v>382</v>
      </c>
      <c r="M68" s="24">
        <v>95</v>
      </c>
      <c r="N68" s="83"/>
      <c r="O68" s="109">
        <v>21</v>
      </c>
    </row>
    <row r="69" spans="1:15" ht="15" x14ac:dyDescent="0.25">
      <c r="A69" s="40"/>
      <c r="B69" s="36"/>
      <c r="C69" s="351" t="s">
        <v>480</v>
      </c>
      <c r="D69" s="352"/>
      <c r="E69" s="190" t="s">
        <v>1968</v>
      </c>
      <c r="F69" s="355">
        <v>4100085094</v>
      </c>
      <c r="G69" s="354"/>
      <c r="H69" s="353" t="s">
        <v>1468</v>
      </c>
      <c r="I69" s="354"/>
      <c r="J69" s="355" t="s">
        <v>53</v>
      </c>
      <c r="K69" s="352"/>
      <c r="L69" s="27" t="s">
        <v>382</v>
      </c>
      <c r="M69" s="24">
        <v>100</v>
      </c>
      <c r="N69" s="83"/>
      <c r="O69" s="109">
        <v>14</v>
      </c>
    </row>
    <row r="70" spans="1:15" ht="15" x14ac:dyDescent="0.25">
      <c r="A70" s="378">
        <v>31</v>
      </c>
      <c r="B70" s="379"/>
      <c r="C70" s="351" t="s">
        <v>480</v>
      </c>
      <c r="D70" s="352"/>
      <c r="E70" s="190" t="s">
        <v>1968</v>
      </c>
      <c r="F70" s="355">
        <v>4100085094</v>
      </c>
      <c r="G70" s="354"/>
      <c r="H70" s="353" t="s">
        <v>1468</v>
      </c>
      <c r="I70" s="354"/>
      <c r="J70" s="355" t="s">
        <v>53</v>
      </c>
      <c r="K70" s="352"/>
      <c r="L70" s="27" t="s">
        <v>387</v>
      </c>
      <c r="M70" s="24">
        <v>85</v>
      </c>
      <c r="N70" s="82">
        <v>14.16</v>
      </c>
      <c r="O70" s="109">
        <v>39</v>
      </c>
    </row>
    <row r="71" spans="1:15" ht="15" x14ac:dyDescent="0.25">
      <c r="A71" s="40"/>
      <c r="B71" s="36"/>
      <c r="C71" s="351" t="s">
        <v>480</v>
      </c>
      <c r="D71" s="352"/>
      <c r="E71" s="190" t="s">
        <v>1968</v>
      </c>
      <c r="F71" s="355">
        <v>4100085094</v>
      </c>
      <c r="G71" s="354"/>
      <c r="H71" s="353" t="s">
        <v>1468</v>
      </c>
      <c r="I71" s="354"/>
      <c r="J71" s="355" t="s">
        <v>53</v>
      </c>
      <c r="K71" s="352"/>
      <c r="L71" s="27" t="s">
        <v>387</v>
      </c>
      <c r="M71" s="24">
        <v>90</v>
      </c>
      <c r="N71" s="83"/>
      <c r="O71" s="109">
        <v>53</v>
      </c>
    </row>
    <row r="72" spans="1:15" ht="15" x14ac:dyDescent="0.25">
      <c r="A72" s="378">
        <v>32</v>
      </c>
      <c r="B72" s="379"/>
      <c r="C72" s="351" t="s">
        <v>480</v>
      </c>
      <c r="D72" s="352"/>
      <c r="E72" s="190" t="s">
        <v>1968</v>
      </c>
      <c r="F72" s="355">
        <v>4100085094</v>
      </c>
      <c r="G72" s="354"/>
      <c r="H72" s="353" t="s">
        <v>1468</v>
      </c>
      <c r="I72" s="354"/>
      <c r="J72" s="355" t="s">
        <v>53</v>
      </c>
      <c r="K72" s="352"/>
      <c r="L72" s="27" t="s">
        <v>387</v>
      </c>
      <c r="M72" s="24">
        <v>95</v>
      </c>
      <c r="N72" s="82">
        <v>12.88</v>
      </c>
      <c r="O72" s="109">
        <v>44</v>
      </c>
    </row>
    <row r="73" spans="1:15" ht="15" x14ac:dyDescent="0.25">
      <c r="A73" s="40"/>
      <c r="B73" s="36"/>
      <c r="C73" s="351" t="s">
        <v>480</v>
      </c>
      <c r="D73" s="352"/>
      <c r="E73" s="190" t="s">
        <v>1968</v>
      </c>
      <c r="F73" s="355">
        <v>4100085094</v>
      </c>
      <c r="G73" s="354"/>
      <c r="H73" s="353" t="s">
        <v>1468</v>
      </c>
      <c r="I73" s="354"/>
      <c r="J73" s="355" t="s">
        <v>53</v>
      </c>
      <c r="K73" s="352"/>
      <c r="L73" s="27" t="s">
        <v>387</v>
      </c>
      <c r="M73" s="24">
        <v>100</v>
      </c>
      <c r="N73" s="83"/>
      <c r="O73" s="109">
        <v>29</v>
      </c>
    </row>
    <row r="74" spans="1:15" ht="15" x14ac:dyDescent="0.25">
      <c r="A74" s="40"/>
      <c r="B74" s="36"/>
      <c r="C74" s="351" t="s">
        <v>480</v>
      </c>
      <c r="D74" s="352"/>
      <c r="E74" s="190" t="s">
        <v>1968</v>
      </c>
      <c r="F74" s="355">
        <v>4100085093</v>
      </c>
      <c r="G74" s="354"/>
      <c r="H74" s="353" t="s">
        <v>1468</v>
      </c>
      <c r="I74" s="354"/>
      <c r="J74" s="355" t="s">
        <v>53</v>
      </c>
      <c r="K74" s="352"/>
      <c r="L74" s="27" t="s">
        <v>387</v>
      </c>
      <c r="M74" s="24">
        <v>85</v>
      </c>
      <c r="N74" s="83"/>
      <c r="O74" s="109">
        <v>1</v>
      </c>
    </row>
    <row r="75" spans="1:15" ht="15" x14ac:dyDescent="0.25">
      <c r="A75" s="76"/>
      <c r="B75" s="69"/>
      <c r="C75" s="351" t="s">
        <v>480</v>
      </c>
      <c r="D75" s="352"/>
      <c r="E75" s="190" t="s">
        <v>1968</v>
      </c>
      <c r="F75" s="355">
        <v>4100085093</v>
      </c>
      <c r="G75" s="354"/>
      <c r="H75" s="353" t="s">
        <v>1468</v>
      </c>
      <c r="I75" s="354"/>
      <c r="J75" s="355" t="s">
        <v>53</v>
      </c>
      <c r="K75" s="352"/>
      <c r="L75" s="27" t="s">
        <v>387</v>
      </c>
      <c r="M75" s="24">
        <v>95</v>
      </c>
      <c r="N75" s="84"/>
      <c r="O75" s="109">
        <v>3</v>
      </c>
    </row>
    <row r="76" spans="1:15" ht="15" x14ac:dyDescent="0.25">
      <c r="A76" s="173" t="s">
        <v>56</v>
      </c>
      <c r="B76" s="174"/>
      <c r="C76" s="50"/>
      <c r="D76" s="61"/>
      <c r="E76" s="145"/>
      <c r="F76" s="50"/>
      <c r="G76" s="62"/>
      <c r="H76" s="63"/>
      <c r="I76" s="62"/>
      <c r="J76" s="50"/>
      <c r="K76" s="61"/>
      <c r="L76" s="8"/>
      <c r="M76" s="8"/>
      <c r="N76" s="192">
        <f>SUM(N77:N93)+7.96</f>
        <v>51.88</v>
      </c>
      <c r="O76" s="60"/>
    </row>
    <row r="77" spans="1:15" ht="15" x14ac:dyDescent="0.25">
      <c r="A77" s="378">
        <v>33</v>
      </c>
      <c r="B77" s="379"/>
      <c r="C77" s="351" t="s">
        <v>1377</v>
      </c>
      <c r="D77" s="352"/>
      <c r="E77" s="190" t="s">
        <v>1968</v>
      </c>
      <c r="F77" s="355">
        <v>4100085091</v>
      </c>
      <c r="G77" s="354"/>
      <c r="H77" s="353" t="s">
        <v>1467</v>
      </c>
      <c r="I77" s="354"/>
      <c r="J77" s="355" t="s">
        <v>53</v>
      </c>
      <c r="K77" s="352"/>
      <c r="L77" s="27" t="s">
        <v>387</v>
      </c>
      <c r="M77" s="24">
        <v>80</v>
      </c>
      <c r="N77" s="82">
        <v>10.42</v>
      </c>
      <c r="O77" s="109">
        <v>128</v>
      </c>
    </row>
    <row r="78" spans="1:15" ht="15" x14ac:dyDescent="0.25">
      <c r="A78" s="378">
        <v>34</v>
      </c>
      <c r="B78" s="379"/>
      <c r="C78" s="351" t="s">
        <v>1377</v>
      </c>
      <c r="D78" s="352"/>
      <c r="E78" s="190" t="s">
        <v>1968</v>
      </c>
      <c r="F78" s="355">
        <v>4100085091</v>
      </c>
      <c r="G78" s="354"/>
      <c r="H78" s="353" t="s">
        <v>1467</v>
      </c>
      <c r="I78" s="354"/>
      <c r="J78" s="355" t="s">
        <v>53</v>
      </c>
      <c r="K78" s="352"/>
      <c r="L78" s="27" t="s">
        <v>387</v>
      </c>
      <c r="M78" s="24">
        <v>85</v>
      </c>
      <c r="N78" s="82">
        <v>11.78</v>
      </c>
      <c r="O78" s="109">
        <v>79</v>
      </c>
    </row>
    <row r="79" spans="1:15" ht="15" x14ac:dyDescent="0.25">
      <c r="A79" s="40"/>
      <c r="B79" s="36"/>
      <c r="C79" s="351" t="s">
        <v>1377</v>
      </c>
      <c r="D79" s="352"/>
      <c r="E79" s="190" t="s">
        <v>1968</v>
      </c>
      <c r="F79" s="355">
        <v>4100085091</v>
      </c>
      <c r="G79" s="354"/>
      <c r="H79" s="353" t="s">
        <v>1467</v>
      </c>
      <c r="I79" s="354"/>
      <c r="J79" s="355" t="s">
        <v>53</v>
      </c>
      <c r="K79" s="352"/>
      <c r="L79" s="27" t="s">
        <v>387</v>
      </c>
      <c r="M79" s="24">
        <v>90</v>
      </c>
      <c r="N79" s="83"/>
      <c r="O79" s="109">
        <v>58</v>
      </c>
    </row>
    <row r="80" spans="1:15" ht="15" x14ac:dyDescent="0.25">
      <c r="A80" s="378">
        <v>35</v>
      </c>
      <c r="B80" s="379"/>
      <c r="C80" s="351" t="s">
        <v>1377</v>
      </c>
      <c r="D80" s="352"/>
      <c r="E80" s="190" t="s">
        <v>1968</v>
      </c>
      <c r="F80" s="355">
        <v>4100085091</v>
      </c>
      <c r="G80" s="354"/>
      <c r="H80" s="353" t="s">
        <v>1467</v>
      </c>
      <c r="I80" s="354"/>
      <c r="J80" s="355" t="s">
        <v>53</v>
      </c>
      <c r="K80" s="352"/>
      <c r="L80" s="27" t="s">
        <v>387</v>
      </c>
      <c r="M80" s="24">
        <v>75</v>
      </c>
      <c r="N80" s="82">
        <v>11.26</v>
      </c>
      <c r="O80" s="109">
        <v>96</v>
      </c>
    </row>
    <row r="81" spans="1:15" ht="15" x14ac:dyDescent="0.25">
      <c r="A81" s="40"/>
      <c r="B81" s="36"/>
      <c r="C81" s="351" t="s">
        <v>1377</v>
      </c>
      <c r="D81" s="352"/>
      <c r="E81" s="190" t="s">
        <v>1968</v>
      </c>
      <c r="F81" s="355">
        <v>4100085088</v>
      </c>
      <c r="G81" s="354"/>
      <c r="H81" s="353" t="s">
        <v>1467</v>
      </c>
      <c r="I81" s="354"/>
      <c r="J81" s="355" t="s">
        <v>90</v>
      </c>
      <c r="K81" s="352"/>
      <c r="L81" s="27" t="s">
        <v>387</v>
      </c>
      <c r="M81" s="24">
        <v>80</v>
      </c>
      <c r="N81" s="83"/>
      <c r="O81" s="109">
        <v>1</v>
      </c>
    </row>
    <row r="82" spans="1:15" ht="15" x14ac:dyDescent="0.25">
      <c r="A82" s="40"/>
      <c r="B82" s="36"/>
      <c r="C82" s="351" t="s">
        <v>1377</v>
      </c>
      <c r="D82" s="352"/>
      <c r="E82" s="190" t="s">
        <v>1968</v>
      </c>
      <c r="F82" s="355">
        <v>4100085092</v>
      </c>
      <c r="G82" s="354"/>
      <c r="H82" s="353" t="s">
        <v>1467</v>
      </c>
      <c r="I82" s="354"/>
      <c r="J82" s="355" t="s">
        <v>147</v>
      </c>
      <c r="K82" s="352"/>
      <c r="L82" s="27" t="s">
        <v>387</v>
      </c>
      <c r="M82" s="24">
        <v>75</v>
      </c>
      <c r="N82" s="83"/>
      <c r="O82" s="109">
        <v>7</v>
      </c>
    </row>
    <row r="83" spans="1:15" ht="15" x14ac:dyDescent="0.25">
      <c r="A83" s="40"/>
      <c r="B83" s="36"/>
      <c r="C83" s="351" t="s">
        <v>1377</v>
      </c>
      <c r="D83" s="352"/>
      <c r="E83" s="190" t="s">
        <v>1968</v>
      </c>
      <c r="F83" s="355">
        <v>4100085092</v>
      </c>
      <c r="G83" s="354"/>
      <c r="H83" s="353" t="s">
        <v>1467</v>
      </c>
      <c r="I83" s="354"/>
      <c r="J83" s="355" t="s">
        <v>147</v>
      </c>
      <c r="K83" s="352"/>
      <c r="L83" s="27" t="s">
        <v>387</v>
      </c>
      <c r="M83" s="24">
        <v>80</v>
      </c>
      <c r="N83" s="83"/>
      <c r="O83" s="109">
        <v>7</v>
      </c>
    </row>
    <row r="84" spans="1:15" ht="15" x14ac:dyDescent="0.25">
      <c r="A84" s="40"/>
      <c r="B84" s="36"/>
      <c r="C84" s="351" t="s">
        <v>1377</v>
      </c>
      <c r="D84" s="352"/>
      <c r="E84" s="190" t="s">
        <v>1968</v>
      </c>
      <c r="F84" s="355">
        <v>4100085092</v>
      </c>
      <c r="G84" s="354"/>
      <c r="H84" s="353" t="s">
        <v>1467</v>
      </c>
      <c r="I84" s="354"/>
      <c r="J84" s="355" t="s">
        <v>147</v>
      </c>
      <c r="K84" s="352"/>
      <c r="L84" s="27" t="s">
        <v>387</v>
      </c>
      <c r="M84" s="24">
        <v>85</v>
      </c>
      <c r="N84" s="83"/>
      <c r="O84" s="109">
        <v>5</v>
      </c>
    </row>
    <row r="85" spans="1:15" ht="15" x14ac:dyDescent="0.25">
      <c r="A85" s="40"/>
      <c r="B85" s="36"/>
      <c r="C85" s="351" t="s">
        <v>1377</v>
      </c>
      <c r="D85" s="352"/>
      <c r="E85" s="190" t="s">
        <v>1968</v>
      </c>
      <c r="F85" s="355">
        <v>4100085092</v>
      </c>
      <c r="G85" s="354"/>
      <c r="H85" s="353" t="s">
        <v>1467</v>
      </c>
      <c r="I85" s="354"/>
      <c r="J85" s="355" t="s">
        <v>147</v>
      </c>
      <c r="K85" s="352"/>
      <c r="L85" s="27" t="s">
        <v>387</v>
      </c>
      <c r="M85" s="24">
        <v>90</v>
      </c>
      <c r="N85" s="83"/>
      <c r="O85" s="109">
        <v>5</v>
      </c>
    </row>
    <row r="86" spans="1:15" ht="15" x14ac:dyDescent="0.25">
      <c r="A86" s="40"/>
      <c r="B86" s="36"/>
      <c r="C86" s="351" t="s">
        <v>1377</v>
      </c>
      <c r="D86" s="352"/>
      <c r="E86" s="190" t="s">
        <v>1968</v>
      </c>
      <c r="F86" s="355">
        <v>4100085089</v>
      </c>
      <c r="G86" s="354"/>
      <c r="H86" s="353" t="s">
        <v>1467</v>
      </c>
      <c r="I86" s="354"/>
      <c r="J86" s="355" t="s">
        <v>253</v>
      </c>
      <c r="K86" s="352"/>
      <c r="L86" s="27" t="s">
        <v>387</v>
      </c>
      <c r="M86" s="24">
        <v>80</v>
      </c>
      <c r="N86" s="83"/>
      <c r="O86" s="109">
        <v>1</v>
      </c>
    </row>
    <row r="87" spans="1:15" ht="15" x14ac:dyDescent="0.25">
      <c r="A87" s="40"/>
      <c r="B87" s="36"/>
      <c r="C87" s="351" t="s">
        <v>1377</v>
      </c>
      <c r="D87" s="352"/>
      <c r="E87" s="190" t="s">
        <v>1969</v>
      </c>
      <c r="F87" s="355">
        <v>4100085087</v>
      </c>
      <c r="G87" s="354"/>
      <c r="H87" s="353" t="s">
        <v>1467</v>
      </c>
      <c r="I87" s="354"/>
      <c r="J87" s="355" t="s">
        <v>25</v>
      </c>
      <c r="K87" s="352"/>
      <c r="L87" s="27" t="s">
        <v>387</v>
      </c>
      <c r="M87" s="24">
        <v>80</v>
      </c>
      <c r="N87" s="83"/>
      <c r="O87" s="109">
        <v>1</v>
      </c>
    </row>
    <row r="88" spans="1:15" ht="15" x14ac:dyDescent="0.25">
      <c r="A88" s="40"/>
      <c r="B88" s="36"/>
      <c r="C88" s="351" t="s">
        <v>1377</v>
      </c>
      <c r="D88" s="352"/>
      <c r="E88" s="190" t="s">
        <v>1969</v>
      </c>
      <c r="F88" s="355">
        <v>4100085065</v>
      </c>
      <c r="G88" s="354"/>
      <c r="H88" s="353" t="s">
        <v>1467</v>
      </c>
      <c r="I88" s="354"/>
      <c r="J88" s="355" t="s">
        <v>25</v>
      </c>
      <c r="K88" s="352"/>
      <c r="L88" s="27" t="s">
        <v>387</v>
      </c>
      <c r="M88" s="24">
        <v>75</v>
      </c>
      <c r="N88" s="83"/>
      <c r="O88" s="109">
        <v>4</v>
      </c>
    </row>
    <row r="89" spans="1:15" ht="15" x14ac:dyDescent="0.25">
      <c r="A89" s="40"/>
      <c r="B89" s="36"/>
      <c r="C89" s="351" t="s">
        <v>1377</v>
      </c>
      <c r="D89" s="352"/>
      <c r="E89" s="190" t="s">
        <v>1968</v>
      </c>
      <c r="F89" s="355">
        <v>4100085090</v>
      </c>
      <c r="G89" s="354"/>
      <c r="H89" s="353" t="s">
        <v>1467</v>
      </c>
      <c r="I89" s="354"/>
      <c r="J89" s="355" t="s">
        <v>53</v>
      </c>
      <c r="K89" s="352"/>
      <c r="L89" s="27" t="s">
        <v>387</v>
      </c>
      <c r="M89" s="24">
        <v>80</v>
      </c>
      <c r="N89" s="83"/>
      <c r="O89" s="109">
        <v>8</v>
      </c>
    </row>
    <row r="90" spans="1:15" ht="15" x14ac:dyDescent="0.25">
      <c r="A90" s="40"/>
      <c r="B90" s="36"/>
      <c r="C90" s="351" t="s">
        <v>1377</v>
      </c>
      <c r="D90" s="352"/>
      <c r="E90" s="190" t="s">
        <v>1968</v>
      </c>
      <c r="F90" s="355">
        <v>4100085090</v>
      </c>
      <c r="G90" s="354"/>
      <c r="H90" s="353" t="s">
        <v>1467</v>
      </c>
      <c r="I90" s="354"/>
      <c r="J90" s="355" t="s">
        <v>53</v>
      </c>
      <c r="K90" s="352"/>
      <c r="L90" s="27" t="s">
        <v>387</v>
      </c>
      <c r="M90" s="24">
        <v>85</v>
      </c>
      <c r="N90" s="83"/>
      <c r="O90" s="109">
        <v>7</v>
      </c>
    </row>
    <row r="91" spans="1:15" ht="15" x14ac:dyDescent="0.25">
      <c r="A91" s="378">
        <v>36</v>
      </c>
      <c r="B91" s="379"/>
      <c r="C91" s="351" t="s">
        <v>1377</v>
      </c>
      <c r="D91" s="352"/>
      <c r="E91" s="190" t="s">
        <v>1968</v>
      </c>
      <c r="F91" s="355">
        <v>4100085091</v>
      </c>
      <c r="G91" s="354"/>
      <c r="H91" s="353" t="s">
        <v>1467</v>
      </c>
      <c r="I91" s="354"/>
      <c r="J91" s="355" t="s">
        <v>53</v>
      </c>
      <c r="K91" s="352"/>
      <c r="L91" s="27" t="s">
        <v>415</v>
      </c>
      <c r="M91" s="24">
        <v>75</v>
      </c>
      <c r="N91" s="82">
        <v>10.46</v>
      </c>
      <c r="O91" s="109">
        <v>32</v>
      </c>
    </row>
    <row r="92" spans="1:15" ht="15" x14ac:dyDescent="0.25">
      <c r="A92" s="40"/>
      <c r="B92" s="36"/>
      <c r="C92" s="351" t="s">
        <v>1377</v>
      </c>
      <c r="D92" s="352"/>
      <c r="E92" s="190" t="s">
        <v>1968</v>
      </c>
      <c r="F92" s="355">
        <v>4100085091</v>
      </c>
      <c r="G92" s="354"/>
      <c r="H92" s="353" t="s">
        <v>1467</v>
      </c>
      <c r="I92" s="354"/>
      <c r="J92" s="355" t="s">
        <v>53</v>
      </c>
      <c r="K92" s="352"/>
      <c r="L92" s="27" t="s">
        <v>415</v>
      </c>
      <c r="M92" s="24">
        <v>80</v>
      </c>
      <c r="N92" s="83"/>
      <c r="O92" s="109">
        <v>51</v>
      </c>
    </row>
    <row r="93" spans="1:15" ht="15" x14ac:dyDescent="0.25">
      <c r="A93" s="40"/>
      <c r="B93" s="36"/>
      <c r="C93" s="351" t="s">
        <v>1377</v>
      </c>
      <c r="D93" s="352"/>
      <c r="E93" s="190" t="s">
        <v>1968</v>
      </c>
      <c r="F93" s="355">
        <v>4100085091</v>
      </c>
      <c r="G93" s="354"/>
      <c r="H93" s="353" t="s">
        <v>1467</v>
      </c>
      <c r="I93" s="354"/>
      <c r="J93" s="355" t="s">
        <v>53</v>
      </c>
      <c r="K93" s="352"/>
      <c r="L93" s="27" t="s">
        <v>415</v>
      </c>
      <c r="M93" s="24">
        <v>85</v>
      </c>
      <c r="N93" s="83"/>
      <c r="O93" s="109">
        <v>31</v>
      </c>
    </row>
    <row r="94" spans="1:15" ht="15" x14ac:dyDescent="0.25">
      <c r="A94" s="40"/>
      <c r="B94" s="36"/>
      <c r="C94" s="351" t="s">
        <v>1377</v>
      </c>
      <c r="D94" s="352"/>
      <c r="E94" s="190" t="s">
        <v>1968</v>
      </c>
      <c r="F94" s="355">
        <v>4100085091</v>
      </c>
      <c r="G94" s="354"/>
      <c r="H94" s="353" t="s">
        <v>1467</v>
      </c>
      <c r="I94" s="354"/>
      <c r="J94" s="355" t="s">
        <v>53</v>
      </c>
      <c r="K94" s="352"/>
      <c r="L94" s="27" t="s">
        <v>415</v>
      </c>
      <c r="M94" s="24">
        <v>90</v>
      </c>
      <c r="N94" s="83"/>
      <c r="O94" s="109">
        <v>19</v>
      </c>
    </row>
    <row r="95" spans="1:15" ht="15" x14ac:dyDescent="0.25">
      <c r="A95" s="378">
        <v>37</v>
      </c>
      <c r="B95" s="379"/>
      <c r="C95" s="351" t="s">
        <v>1377</v>
      </c>
      <c r="D95" s="352"/>
      <c r="E95" s="190" t="s">
        <v>1968</v>
      </c>
      <c r="F95" s="355">
        <v>4100085088</v>
      </c>
      <c r="G95" s="354"/>
      <c r="H95" s="353" t="s">
        <v>1467</v>
      </c>
      <c r="I95" s="354"/>
      <c r="J95" s="355" t="s">
        <v>90</v>
      </c>
      <c r="K95" s="352"/>
      <c r="L95" s="27" t="s">
        <v>415</v>
      </c>
      <c r="M95" s="24">
        <v>75</v>
      </c>
      <c r="N95" s="82">
        <v>3.02</v>
      </c>
      <c r="O95" s="109">
        <v>1</v>
      </c>
    </row>
    <row r="96" spans="1:15" ht="15" x14ac:dyDescent="0.25">
      <c r="A96" s="40"/>
      <c r="B96" s="36"/>
      <c r="C96" s="351" t="s">
        <v>1377</v>
      </c>
      <c r="D96" s="352"/>
      <c r="E96" s="190" t="s">
        <v>1968</v>
      </c>
      <c r="F96" s="355">
        <v>4100085088</v>
      </c>
      <c r="G96" s="354"/>
      <c r="H96" s="353" t="s">
        <v>1467</v>
      </c>
      <c r="I96" s="354"/>
      <c r="J96" s="355" t="s">
        <v>90</v>
      </c>
      <c r="K96" s="352"/>
      <c r="L96" s="27" t="s">
        <v>415</v>
      </c>
      <c r="M96" s="24">
        <v>80</v>
      </c>
      <c r="N96" s="83"/>
      <c r="O96" s="109">
        <v>1</v>
      </c>
    </row>
    <row r="97" spans="1:15" ht="15" x14ac:dyDescent="0.25">
      <c r="A97" s="40"/>
      <c r="B97" s="36"/>
      <c r="C97" s="351" t="s">
        <v>1377</v>
      </c>
      <c r="D97" s="352"/>
      <c r="E97" s="190" t="s">
        <v>1968</v>
      </c>
      <c r="F97" s="355">
        <v>4100085092</v>
      </c>
      <c r="G97" s="354"/>
      <c r="H97" s="353" t="s">
        <v>1467</v>
      </c>
      <c r="I97" s="354"/>
      <c r="J97" s="355" t="s">
        <v>147</v>
      </c>
      <c r="K97" s="352"/>
      <c r="L97" s="27" t="s">
        <v>415</v>
      </c>
      <c r="M97" s="24">
        <v>75</v>
      </c>
      <c r="N97" s="83"/>
      <c r="O97" s="109">
        <v>7</v>
      </c>
    </row>
    <row r="98" spans="1:15" ht="15" x14ac:dyDescent="0.25">
      <c r="A98" s="40"/>
      <c r="B98" s="36"/>
      <c r="C98" s="351" t="s">
        <v>1377</v>
      </c>
      <c r="D98" s="352"/>
      <c r="E98" s="190" t="s">
        <v>1968</v>
      </c>
      <c r="F98" s="355">
        <v>4100085092</v>
      </c>
      <c r="G98" s="354"/>
      <c r="H98" s="353" t="s">
        <v>1467</v>
      </c>
      <c r="I98" s="354"/>
      <c r="J98" s="355" t="s">
        <v>147</v>
      </c>
      <c r="K98" s="352"/>
      <c r="L98" s="27" t="s">
        <v>415</v>
      </c>
      <c r="M98" s="24">
        <v>80</v>
      </c>
      <c r="N98" s="83"/>
      <c r="O98" s="109">
        <v>7</v>
      </c>
    </row>
    <row r="99" spans="1:15" ht="15" x14ac:dyDescent="0.25">
      <c r="A99" s="40"/>
      <c r="B99" s="36"/>
      <c r="C99" s="351" t="s">
        <v>1377</v>
      </c>
      <c r="D99" s="352"/>
      <c r="E99" s="190" t="s">
        <v>1968</v>
      </c>
      <c r="F99" s="355">
        <v>4100085092</v>
      </c>
      <c r="G99" s="354"/>
      <c r="H99" s="353" t="s">
        <v>1467</v>
      </c>
      <c r="I99" s="354"/>
      <c r="J99" s="355" t="s">
        <v>147</v>
      </c>
      <c r="K99" s="352"/>
      <c r="L99" s="27" t="s">
        <v>415</v>
      </c>
      <c r="M99" s="24">
        <v>85</v>
      </c>
      <c r="N99" s="83"/>
      <c r="O99" s="109">
        <v>5</v>
      </c>
    </row>
    <row r="100" spans="1:15" ht="15" x14ac:dyDescent="0.25">
      <c r="A100" s="416"/>
      <c r="B100" s="417"/>
      <c r="C100" s="351" t="s">
        <v>1377</v>
      </c>
      <c r="D100" s="352"/>
      <c r="E100" s="190" t="s">
        <v>1968</v>
      </c>
      <c r="F100" s="355">
        <v>4100085092</v>
      </c>
      <c r="G100" s="354"/>
      <c r="H100" s="353" t="s">
        <v>1467</v>
      </c>
      <c r="I100" s="354"/>
      <c r="J100" s="355" t="s">
        <v>147</v>
      </c>
      <c r="K100" s="352"/>
      <c r="L100" s="27" t="s">
        <v>415</v>
      </c>
      <c r="M100" s="24">
        <v>90</v>
      </c>
      <c r="N100" s="83"/>
      <c r="O100" s="109">
        <v>4</v>
      </c>
    </row>
    <row r="101" spans="1:15" ht="15" x14ac:dyDescent="0.25">
      <c r="A101" s="365"/>
      <c r="B101" s="366"/>
      <c r="C101" s="351" t="s">
        <v>1377</v>
      </c>
      <c r="D101" s="352"/>
      <c r="E101" s="190" t="s">
        <v>1968</v>
      </c>
      <c r="F101" s="355">
        <v>4100085090</v>
      </c>
      <c r="G101" s="354"/>
      <c r="H101" s="353" t="s">
        <v>1467</v>
      </c>
      <c r="I101" s="354"/>
      <c r="J101" s="355" t="s">
        <v>53</v>
      </c>
      <c r="K101" s="352"/>
      <c r="L101" s="27" t="s">
        <v>415</v>
      </c>
      <c r="M101" s="24">
        <v>80</v>
      </c>
      <c r="N101" s="84"/>
      <c r="O101" s="109">
        <v>4</v>
      </c>
    </row>
    <row r="102" spans="1:15" ht="15" x14ac:dyDescent="0.25">
      <c r="A102" s="365"/>
      <c r="B102" s="366"/>
      <c r="C102" s="367"/>
      <c r="D102" s="368"/>
      <c r="E102" s="122"/>
      <c r="F102" s="369"/>
      <c r="G102" s="370"/>
      <c r="H102" s="391"/>
      <c r="I102" s="370"/>
      <c r="J102" s="369"/>
      <c r="K102" s="368"/>
      <c r="L102" s="7"/>
      <c r="M102" s="11"/>
      <c r="N102" s="84"/>
      <c r="O102" s="60"/>
    </row>
    <row r="103" spans="1:15" ht="15" x14ac:dyDescent="0.25">
      <c r="A103" s="20"/>
      <c r="B103" s="45"/>
      <c r="C103" s="168"/>
      <c r="D103" s="41"/>
      <c r="E103" s="41"/>
      <c r="F103" s="41"/>
      <c r="G103" s="41"/>
      <c r="H103" s="41"/>
      <c r="J103" s="20"/>
      <c r="K103" s="45"/>
      <c r="L103" s="1"/>
      <c r="M103" s="1"/>
      <c r="N103" s="169">
        <f>SUM(N18:N34)+SUM(N36:N75)+SUM(N77:N101)</f>
        <v>390.3</v>
      </c>
    </row>
    <row r="104" spans="1:15" ht="15.75" x14ac:dyDescent="0.25">
      <c r="A104" s="356" t="s">
        <v>29</v>
      </c>
      <c r="B104" s="357"/>
      <c r="C104" s="357"/>
      <c r="D104" s="357"/>
      <c r="E104" s="357"/>
      <c r="F104" s="357"/>
      <c r="G104" s="357"/>
      <c r="H104" s="357"/>
      <c r="I104" s="357"/>
      <c r="J104" s="357"/>
      <c r="K104" s="357"/>
      <c r="L104" s="357"/>
      <c r="M104" s="79"/>
      <c r="N104" s="75"/>
      <c r="O104" s="73">
        <f>SUM(O18:O102)</f>
        <v>1410</v>
      </c>
    </row>
    <row r="105" spans="1:15" ht="15" x14ac:dyDescent="0.25">
      <c r="A105" s="20"/>
      <c r="B105" s="45"/>
      <c r="C105" s="20"/>
      <c r="D105" s="45"/>
      <c r="E105" s="45"/>
      <c r="F105" s="20"/>
      <c r="H105" s="3"/>
      <c r="J105" s="20"/>
      <c r="K105" s="45"/>
      <c r="L105" s="1"/>
      <c r="M105" s="1"/>
      <c r="N105" s="86"/>
    </row>
    <row r="106" spans="1:15" ht="15" customHeight="1" x14ac:dyDescent="0.25">
      <c r="A106" s="1"/>
      <c r="B106" s="1"/>
      <c r="C106" s="1" t="s">
        <v>49</v>
      </c>
      <c r="D106" s="23"/>
      <c r="E106" s="1" t="s">
        <v>1978</v>
      </c>
      <c r="H106" s="1"/>
      <c r="I106" s="1"/>
      <c r="J106" s="1"/>
      <c r="K106" s="1"/>
      <c r="L106" s="1"/>
      <c r="M106" s="1"/>
      <c r="N106" s="1"/>
    </row>
    <row r="107" spans="1:15" ht="15" customHeight="1" x14ac:dyDescent="0.25">
      <c r="A107" s="1"/>
      <c r="B107" s="1"/>
      <c r="C107" s="1" t="s">
        <v>1979</v>
      </c>
      <c r="D107" s="23"/>
      <c r="E107" s="23"/>
      <c r="F107" s="1"/>
      <c r="G107" s="1"/>
      <c r="H107" s="1"/>
      <c r="I107" s="1"/>
      <c r="J107" s="1"/>
      <c r="K107" s="1"/>
      <c r="L107" s="1"/>
      <c r="M107" s="1"/>
      <c r="N107" s="1"/>
    </row>
    <row r="108" spans="1:15" ht="15" x14ac:dyDescent="0.25">
      <c r="A108" s="1"/>
      <c r="B108" s="1"/>
      <c r="C108" s="1" t="s">
        <v>1973</v>
      </c>
      <c r="D108" s="3"/>
      <c r="E108" s="3"/>
      <c r="F108" s="1"/>
      <c r="G108" s="1"/>
      <c r="H108" s="1"/>
      <c r="I108" s="1"/>
      <c r="J108" s="1"/>
      <c r="K108" s="1"/>
      <c r="L108" s="1"/>
      <c r="M108" s="1"/>
      <c r="N108" s="1"/>
    </row>
    <row r="109" spans="1:15" ht="15" x14ac:dyDescent="0.25">
      <c r="A109" s="1"/>
      <c r="B109" s="1"/>
      <c r="C109" s="1" t="s">
        <v>1972</v>
      </c>
      <c r="D109" s="23"/>
      <c r="E109" s="23"/>
      <c r="F109" s="1"/>
      <c r="G109" s="1"/>
      <c r="H109" s="1"/>
      <c r="I109" s="1"/>
      <c r="J109" s="1"/>
      <c r="K109" s="1"/>
      <c r="L109" s="1"/>
      <c r="M109" s="1"/>
      <c r="N109" s="1"/>
    </row>
    <row r="110" spans="1:15" ht="15" x14ac:dyDescent="0.25">
      <c r="A110" s="1"/>
      <c r="B110" s="1"/>
      <c r="C110" s="1" t="s">
        <v>1974</v>
      </c>
      <c r="D110" s="1"/>
      <c r="E110" s="1"/>
      <c r="F110" s="1"/>
      <c r="G110" s="23"/>
      <c r="H110" s="1"/>
      <c r="I110" s="1"/>
      <c r="J110" s="1"/>
      <c r="K110" s="1"/>
      <c r="L110" s="1"/>
      <c r="M110" s="1"/>
      <c r="N110" s="1"/>
    </row>
    <row r="111" spans="1:15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5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390" ht="8.25" customHeight="1" x14ac:dyDescent="0.2"/>
    <row r="392" ht="8.25" customHeight="1" x14ac:dyDescent="0.2"/>
    <row r="394" ht="9" customHeight="1" x14ac:dyDescent="0.2"/>
    <row r="396" ht="7.5" customHeight="1" x14ac:dyDescent="0.2"/>
    <row r="398" ht="6.75" customHeight="1" x14ac:dyDescent="0.2"/>
    <row r="400" ht="7.5" customHeight="1" x14ac:dyDescent="0.2"/>
    <row r="402" ht="9" customHeight="1" x14ac:dyDescent="0.2"/>
    <row r="404" ht="7.5" customHeight="1" x14ac:dyDescent="0.2"/>
    <row r="406" ht="8.25" customHeight="1" x14ac:dyDescent="0.2"/>
  </sheetData>
  <mergeCells count="381">
    <mergeCell ref="C99:D99"/>
    <mergeCell ref="F99:G99"/>
    <mergeCell ref="H99:I99"/>
    <mergeCell ref="J99:K99"/>
    <mergeCell ref="C96:D96"/>
    <mergeCell ref="F96:G96"/>
    <mergeCell ref="H96:I96"/>
    <mergeCell ref="J96:K96"/>
    <mergeCell ref="C97:D97"/>
    <mergeCell ref="F97:G97"/>
    <mergeCell ref="H97:I97"/>
    <mergeCell ref="J97:K97"/>
    <mergeCell ref="C98:D98"/>
    <mergeCell ref="F98:G98"/>
    <mergeCell ref="H98:I98"/>
    <mergeCell ref="J98:K98"/>
    <mergeCell ref="C93:D93"/>
    <mergeCell ref="F93:G93"/>
    <mergeCell ref="H93:I93"/>
    <mergeCell ref="J93:K93"/>
    <mergeCell ref="C94:D94"/>
    <mergeCell ref="F94:G94"/>
    <mergeCell ref="H94:I94"/>
    <mergeCell ref="J94:K94"/>
    <mergeCell ref="A95:B95"/>
    <mergeCell ref="C95:D95"/>
    <mergeCell ref="F95:G95"/>
    <mergeCell ref="H95:I95"/>
    <mergeCell ref="J95:K95"/>
    <mergeCell ref="C81:D81"/>
    <mergeCell ref="F81:G81"/>
    <mergeCell ref="H81:I81"/>
    <mergeCell ref="J81:K81"/>
    <mergeCell ref="C79:D79"/>
    <mergeCell ref="F79:G79"/>
    <mergeCell ref="H79:I79"/>
    <mergeCell ref="J79:K79"/>
    <mergeCell ref="C92:D92"/>
    <mergeCell ref="F92:G92"/>
    <mergeCell ref="H92:I92"/>
    <mergeCell ref="J92:K92"/>
    <mergeCell ref="C84:D84"/>
    <mergeCell ref="F84:G84"/>
    <mergeCell ref="H84:I84"/>
    <mergeCell ref="J84:K84"/>
    <mergeCell ref="C85:D85"/>
    <mergeCell ref="F85:G85"/>
    <mergeCell ref="H85:I85"/>
    <mergeCell ref="J85:K85"/>
    <mergeCell ref="C82:D82"/>
    <mergeCell ref="F82:G82"/>
    <mergeCell ref="H82:I82"/>
    <mergeCell ref="J82:K82"/>
    <mergeCell ref="A80:B80"/>
    <mergeCell ref="C80:D80"/>
    <mergeCell ref="F80:G80"/>
    <mergeCell ref="H80:I80"/>
    <mergeCell ref="J80:K80"/>
    <mergeCell ref="A77:B77"/>
    <mergeCell ref="C77:D77"/>
    <mergeCell ref="F77:G77"/>
    <mergeCell ref="H77:I77"/>
    <mergeCell ref="J77:K77"/>
    <mergeCell ref="A78:B78"/>
    <mergeCell ref="C78:D78"/>
    <mergeCell ref="F78:G78"/>
    <mergeCell ref="H78:I78"/>
    <mergeCell ref="J78:K78"/>
    <mergeCell ref="C74:D74"/>
    <mergeCell ref="F74:G74"/>
    <mergeCell ref="H74:I74"/>
    <mergeCell ref="J74:K74"/>
    <mergeCell ref="C75:D75"/>
    <mergeCell ref="F75:G75"/>
    <mergeCell ref="H75:I75"/>
    <mergeCell ref="J75:K75"/>
    <mergeCell ref="A72:B72"/>
    <mergeCell ref="C72:D72"/>
    <mergeCell ref="F72:G72"/>
    <mergeCell ref="H72:I72"/>
    <mergeCell ref="J72:K72"/>
    <mergeCell ref="C73:D73"/>
    <mergeCell ref="F73:G73"/>
    <mergeCell ref="H73:I73"/>
    <mergeCell ref="J73:K73"/>
    <mergeCell ref="A70:B70"/>
    <mergeCell ref="C70:D70"/>
    <mergeCell ref="F70:G70"/>
    <mergeCell ref="H70:I70"/>
    <mergeCell ref="J70:K70"/>
    <mergeCell ref="C71:D71"/>
    <mergeCell ref="F71:G71"/>
    <mergeCell ref="H71:I71"/>
    <mergeCell ref="J71:K71"/>
    <mergeCell ref="C68:D68"/>
    <mergeCell ref="F68:G68"/>
    <mergeCell ref="H68:I68"/>
    <mergeCell ref="J68:K68"/>
    <mergeCell ref="C69:D69"/>
    <mergeCell ref="F69:G69"/>
    <mergeCell ref="H69:I69"/>
    <mergeCell ref="J69:K69"/>
    <mergeCell ref="C64:D64"/>
    <mergeCell ref="F64:G64"/>
    <mergeCell ref="H64:I64"/>
    <mergeCell ref="J64:K64"/>
    <mergeCell ref="C65:D65"/>
    <mergeCell ref="F65:G65"/>
    <mergeCell ref="H65:I65"/>
    <mergeCell ref="J65:K65"/>
    <mergeCell ref="C67:D67"/>
    <mergeCell ref="F67:G67"/>
    <mergeCell ref="H67:I67"/>
    <mergeCell ref="J67:K67"/>
    <mergeCell ref="H60:I60"/>
    <mergeCell ref="J60:K60"/>
    <mergeCell ref="A66:B66"/>
    <mergeCell ref="C66:D66"/>
    <mergeCell ref="F66:G66"/>
    <mergeCell ref="H66:I66"/>
    <mergeCell ref="J66:K66"/>
    <mergeCell ref="C61:D61"/>
    <mergeCell ref="F61:G61"/>
    <mergeCell ref="H61:I61"/>
    <mergeCell ref="J61:K61"/>
    <mergeCell ref="C62:D62"/>
    <mergeCell ref="F62:G62"/>
    <mergeCell ref="H62:I62"/>
    <mergeCell ref="J62:K62"/>
    <mergeCell ref="C63:D63"/>
    <mergeCell ref="F63:G63"/>
    <mergeCell ref="H63:I63"/>
    <mergeCell ref="J63:K63"/>
    <mergeCell ref="A104:L104"/>
    <mergeCell ref="A43:B43"/>
    <mergeCell ref="C43:D43"/>
    <mergeCell ref="F43:G43"/>
    <mergeCell ref="H43:I43"/>
    <mergeCell ref="J43:K43"/>
    <mergeCell ref="A44:B44"/>
    <mergeCell ref="C44:D44"/>
    <mergeCell ref="F44:G44"/>
    <mergeCell ref="H44:I44"/>
    <mergeCell ref="J44:K44"/>
    <mergeCell ref="A45:B45"/>
    <mergeCell ref="C45:D45"/>
    <mergeCell ref="F45:G45"/>
    <mergeCell ref="H45:I45"/>
    <mergeCell ref="J45:K45"/>
    <mergeCell ref="A46:B46"/>
    <mergeCell ref="C46:D46"/>
    <mergeCell ref="F46:G46"/>
    <mergeCell ref="F53:G53"/>
    <mergeCell ref="H53:I53"/>
    <mergeCell ref="J53:K53"/>
    <mergeCell ref="C54:D54"/>
    <mergeCell ref="F54:G54"/>
    <mergeCell ref="C48:D48"/>
    <mergeCell ref="F48:G48"/>
    <mergeCell ref="H48:I48"/>
    <mergeCell ref="J48:K48"/>
    <mergeCell ref="C49:D49"/>
    <mergeCell ref="F49:G49"/>
    <mergeCell ref="H49:I49"/>
    <mergeCell ref="A102:B102"/>
    <mergeCell ref="C102:D102"/>
    <mergeCell ref="F102:G102"/>
    <mergeCell ref="H102:I102"/>
    <mergeCell ref="J102:K102"/>
    <mergeCell ref="H54:I54"/>
    <mergeCell ref="J54:K54"/>
    <mergeCell ref="C55:D55"/>
    <mergeCell ref="F55:G55"/>
    <mergeCell ref="H55:I55"/>
    <mergeCell ref="J55:K55"/>
    <mergeCell ref="A56:B56"/>
    <mergeCell ref="C56:D56"/>
    <mergeCell ref="F56:G56"/>
    <mergeCell ref="H56:I56"/>
    <mergeCell ref="J56:K56"/>
    <mergeCell ref="C57:D57"/>
    <mergeCell ref="A42:B42"/>
    <mergeCell ref="C42:D42"/>
    <mergeCell ref="F42:G42"/>
    <mergeCell ref="H42:I42"/>
    <mergeCell ref="J42:K42"/>
    <mergeCell ref="H46:I46"/>
    <mergeCell ref="J46:K46"/>
    <mergeCell ref="A47:B47"/>
    <mergeCell ref="C47:D47"/>
    <mergeCell ref="F47:G47"/>
    <mergeCell ref="H47:I47"/>
    <mergeCell ref="J47:K47"/>
    <mergeCell ref="J51:K51"/>
    <mergeCell ref="C52:D52"/>
    <mergeCell ref="F52:G52"/>
    <mergeCell ref="H52:I52"/>
    <mergeCell ref="J52:K52"/>
    <mergeCell ref="C53:D53"/>
    <mergeCell ref="A101:B101"/>
    <mergeCell ref="C101:D101"/>
    <mergeCell ref="F101:G101"/>
    <mergeCell ref="H101:I101"/>
    <mergeCell ref="J101:K101"/>
    <mergeCell ref="F57:G57"/>
    <mergeCell ref="H57:I57"/>
    <mergeCell ref="J57:K57"/>
    <mergeCell ref="C58:D58"/>
    <mergeCell ref="F58:G58"/>
    <mergeCell ref="H58:I58"/>
    <mergeCell ref="J58:K58"/>
    <mergeCell ref="C59:D59"/>
    <mergeCell ref="F59:G59"/>
    <mergeCell ref="H59:I59"/>
    <mergeCell ref="J59:K59"/>
    <mergeCell ref="C60:D60"/>
    <mergeCell ref="F60:G60"/>
    <mergeCell ref="A36:B36"/>
    <mergeCell ref="A39:B39"/>
    <mergeCell ref="C39:D39"/>
    <mergeCell ref="F39:G39"/>
    <mergeCell ref="H39:I39"/>
    <mergeCell ref="J39:K39"/>
    <mergeCell ref="A100:B100"/>
    <mergeCell ref="C100:D100"/>
    <mergeCell ref="F100:G100"/>
    <mergeCell ref="H100:I100"/>
    <mergeCell ref="J100:K100"/>
    <mergeCell ref="A40:B40"/>
    <mergeCell ref="C40:D40"/>
    <mergeCell ref="F40:G40"/>
    <mergeCell ref="H40:I40"/>
    <mergeCell ref="J40:K40"/>
    <mergeCell ref="J49:K49"/>
    <mergeCell ref="C50:D50"/>
    <mergeCell ref="F50:G50"/>
    <mergeCell ref="H50:I50"/>
    <mergeCell ref="J50:K50"/>
    <mergeCell ref="C51:D51"/>
    <mergeCell ref="F51:G51"/>
    <mergeCell ref="H51:I51"/>
    <mergeCell ref="A41:B41"/>
    <mergeCell ref="C41:D41"/>
    <mergeCell ref="F41:G41"/>
    <mergeCell ref="H41:I41"/>
    <mergeCell ref="J41:K41"/>
    <mergeCell ref="A38:B38"/>
    <mergeCell ref="C38:D38"/>
    <mergeCell ref="F38:G38"/>
    <mergeCell ref="H38:I38"/>
    <mergeCell ref="J38:K38"/>
    <mergeCell ref="A32:B32"/>
    <mergeCell ref="C32:D32"/>
    <mergeCell ref="F32:G32"/>
    <mergeCell ref="H32:I32"/>
    <mergeCell ref="J32:K32"/>
    <mergeCell ref="C37:D37"/>
    <mergeCell ref="F37:G37"/>
    <mergeCell ref="H37:I37"/>
    <mergeCell ref="J37:K37"/>
    <mergeCell ref="A34:B34"/>
    <mergeCell ref="C34:D34"/>
    <mergeCell ref="F34:G34"/>
    <mergeCell ref="H34:I34"/>
    <mergeCell ref="J34:K34"/>
    <mergeCell ref="A33:B33"/>
    <mergeCell ref="C33:D33"/>
    <mergeCell ref="F33:G33"/>
    <mergeCell ref="H33:I33"/>
    <mergeCell ref="J33:K33"/>
    <mergeCell ref="C36:D36"/>
    <mergeCell ref="F36:G36"/>
    <mergeCell ref="H36:I36"/>
    <mergeCell ref="J36:K36"/>
    <mergeCell ref="A37:B37"/>
    <mergeCell ref="A30:B30"/>
    <mergeCell ref="C30:D30"/>
    <mergeCell ref="F30:G30"/>
    <mergeCell ref="H30:I30"/>
    <mergeCell ref="J30:K30"/>
    <mergeCell ref="A31:B31"/>
    <mergeCell ref="C31:D31"/>
    <mergeCell ref="F31:G31"/>
    <mergeCell ref="H31:I31"/>
    <mergeCell ref="J31:K31"/>
    <mergeCell ref="A28:B28"/>
    <mergeCell ref="C28:D28"/>
    <mergeCell ref="F28:G28"/>
    <mergeCell ref="H28:I28"/>
    <mergeCell ref="J28:K28"/>
    <mergeCell ref="A29:B29"/>
    <mergeCell ref="C29:D29"/>
    <mergeCell ref="F29:G29"/>
    <mergeCell ref="H29:I29"/>
    <mergeCell ref="J29:K29"/>
    <mergeCell ref="A26:B26"/>
    <mergeCell ref="C26:D26"/>
    <mergeCell ref="F26:G26"/>
    <mergeCell ref="H26:I26"/>
    <mergeCell ref="J26:K26"/>
    <mergeCell ref="A27:B27"/>
    <mergeCell ref="C27:D27"/>
    <mergeCell ref="F27:G27"/>
    <mergeCell ref="H27:I27"/>
    <mergeCell ref="J27:K27"/>
    <mergeCell ref="A24:B24"/>
    <mergeCell ref="C24:D24"/>
    <mergeCell ref="F24:G24"/>
    <mergeCell ref="H24:I24"/>
    <mergeCell ref="J24:K24"/>
    <mergeCell ref="A25:B25"/>
    <mergeCell ref="C25:D25"/>
    <mergeCell ref="F25:G25"/>
    <mergeCell ref="H25:I25"/>
    <mergeCell ref="J25:K25"/>
    <mergeCell ref="A22:B22"/>
    <mergeCell ref="C22:D22"/>
    <mergeCell ref="F22:G22"/>
    <mergeCell ref="H22:I22"/>
    <mergeCell ref="J22:K22"/>
    <mergeCell ref="A23:B23"/>
    <mergeCell ref="C23:D23"/>
    <mergeCell ref="F23:G23"/>
    <mergeCell ref="H23:I23"/>
    <mergeCell ref="J23:K23"/>
    <mergeCell ref="A20:B20"/>
    <mergeCell ref="C20:D20"/>
    <mergeCell ref="F20:G20"/>
    <mergeCell ref="H20:I20"/>
    <mergeCell ref="J20:K20"/>
    <mergeCell ref="G12:H12"/>
    <mergeCell ref="A21:B21"/>
    <mergeCell ref="C21:D21"/>
    <mergeCell ref="F21:G21"/>
    <mergeCell ref="H21:I21"/>
    <mergeCell ref="J21:K21"/>
    <mergeCell ref="A18:B18"/>
    <mergeCell ref="C18:D18"/>
    <mergeCell ref="F18:G18"/>
    <mergeCell ref="H18:I18"/>
    <mergeCell ref="J18:K18"/>
    <mergeCell ref="M14:N14"/>
    <mergeCell ref="A16:B16"/>
    <mergeCell ref="C16:D16"/>
    <mergeCell ref="F16:G16"/>
    <mergeCell ref="H16:I16"/>
    <mergeCell ref="J16:K16"/>
    <mergeCell ref="A19:B19"/>
    <mergeCell ref="C19:D19"/>
    <mergeCell ref="F19:G19"/>
    <mergeCell ref="H19:I19"/>
    <mergeCell ref="J19:K19"/>
    <mergeCell ref="C83:D83"/>
    <mergeCell ref="F83:G83"/>
    <mergeCell ref="H83:I83"/>
    <mergeCell ref="J83:K83"/>
    <mergeCell ref="C88:D88"/>
    <mergeCell ref="F88:G88"/>
    <mergeCell ref="H88:I88"/>
    <mergeCell ref="J88:K88"/>
    <mergeCell ref="C89:D89"/>
    <mergeCell ref="F89:G89"/>
    <mergeCell ref="H89:I89"/>
    <mergeCell ref="J89:K89"/>
    <mergeCell ref="C86:D86"/>
    <mergeCell ref="F86:G86"/>
    <mergeCell ref="H86:I86"/>
    <mergeCell ref="J86:K86"/>
    <mergeCell ref="C87:D87"/>
    <mergeCell ref="F87:G87"/>
    <mergeCell ref="H87:I87"/>
    <mergeCell ref="J87:K87"/>
    <mergeCell ref="C90:D90"/>
    <mergeCell ref="F90:G90"/>
    <mergeCell ref="H90:I90"/>
    <mergeCell ref="J90:K90"/>
    <mergeCell ref="A91:B91"/>
    <mergeCell ref="C91:D91"/>
    <mergeCell ref="F91:G91"/>
    <mergeCell ref="H91:I91"/>
    <mergeCell ref="J91:K91"/>
  </mergeCells>
  <hyperlinks>
    <hyperlink ref="M4" r:id="rId1" xr:uid="{00000000-0004-0000-CE00-000000000000}"/>
  </hyperlinks>
  <pageMargins left="7.874015748031496E-2" right="7.874015748031496E-2" top="0.15748031496062992" bottom="7.874015748031496E-2" header="0" footer="0"/>
  <pageSetup paperSize="9" scale="72" orientation="portrait" r:id="rId2"/>
  <headerFooter alignWithMargins="0"/>
  <drawing r:id="rId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sheetPr codeName="Hoja152"/>
  <dimension ref="A1:P347"/>
  <sheetViews>
    <sheetView workbookViewId="0">
      <selection activeCell="O18" sqref="O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8.8554687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6" customWidth="1"/>
    <col min="13" max="13" width="19.710937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377" t="s">
        <v>884</v>
      </c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381" t="s">
        <v>885</v>
      </c>
      <c r="I10" s="374"/>
      <c r="J10" s="374"/>
      <c r="K10" s="374"/>
      <c r="L10" s="374"/>
      <c r="M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1975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220252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5">
        <v>1</v>
      </c>
      <c r="C18" s="376"/>
      <c r="D18" s="367" t="s">
        <v>1461</v>
      </c>
      <c r="E18" s="368"/>
      <c r="F18" s="189" t="s">
        <v>1967</v>
      </c>
      <c r="G18" s="369">
        <v>4100085069</v>
      </c>
      <c r="H18" s="370"/>
      <c r="I18" s="391" t="s">
        <v>1462</v>
      </c>
      <c r="J18" s="370"/>
      <c r="K18" s="369" t="s">
        <v>1009</v>
      </c>
      <c r="L18" s="368"/>
      <c r="M18" s="7" t="s">
        <v>387</v>
      </c>
      <c r="N18" s="11"/>
      <c r="O18" s="81">
        <v>10.76</v>
      </c>
      <c r="P18" s="60">
        <v>13</v>
      </c>
    </row>
    <row r="19" spans="1:16" ht="15" x14ac:dyDescent="0.25">
      <c r="A19" s="1"/>
      <c r="B19" s="375">
        <v>2</v>
      </c>
      <c r="C19" s="376"/>
      <c r="D19" s="367" t="s">
        <v>1461</v>
      </c>
      <c r="E19" s="368"/>
      <c r="F19" s="189" t="s">
        <v>1967</v>
      </c>
      <c r="G19" s="369">
        <v>4100085069</v>
      </c>
      <c r="H19" s="370"/>
      <c r="I19" s="391" t="s">
        <v>1462</v>
      </c>
      <c r="J19" s="370"/>
      <c r="K19" s="369" t="s">
        <v>1009</v>
      </c>
      <c r="L19" s="368"/>
      <c r="M19" s="7" t="s">
        <v>387</v>
      </c>
      <c r="N19" s="11"/>
      <c r="O19" s="81">
        <v>10.76</v>
      </c>
      <c r="P19" s="60">
        <v>13</v>
      </c>
    </row>
    <row r="20" spans="1:16" ht="15" x14ac:dyDescent="0.25">
      <c r="A20" s="1"/>
      <c r="B20" s="375">
        <v>3</v>
      </c>
      <c r="C20" s="376"/>
      <c r="D20" s="367" t="s">
        <v>1461</v>
      </c>
      <c r="E20" s="368"/>
      <c r="F20" s="189" t="s">
        <v>1967</v>
      </c>
      <c r="G20" s="369">
        <v>4100085069</v>
      </c>
      <c r="H20" s="370"/>
      <c r="I20" s="391" t="s">
        <v>1462</v>
      </c>
      <c r="J20" s="370"/>
      <c r="K20" s="369" t="s">
        <v>1009</v>
      </c>
      <c r="L20" s="368"/>
      <c r="M20" s="7" t="s">
        <v>387</v>
      </c>
      <c r="N20" s="11"/>
      <c r="O20" s="81">
        <v>10.76</v>
      </c>
      <c r="P20" s="60">
        <v>13</v>
      </c>
    </row>
    <row r="21" spans="1:16" ht="15" x14ac:dyDescent="0.25">
      <c r="A21" s="1"/>
      <c r="B21" s="378">
        <v>4</v>
      </c>
      <c r="C21" s="379"/>
      <c r="D21" s="367" t="s">
        <v>1461</v>
      </c>
      <c r="E21" s="368"/>
      <c r="F21" s="189" t="s">
        <v>1967</v>
      </c>
      <c r="G21" s="369">
        <v>4100085069</v>
      </c>
      <c r="H21" s="370"/>
      <c r="I21" s="391" t="s">
        <v>1462</v>
      </c>
      <c r="J21" s="370"/>
      <c r="K21" s="369" t="s">
        <v>1009</v>
      </c>
      <c r="L21" s="368"/>
      <c r="M21" s="7" t="s">
        <v>387</v>
      </c>
      <c r="N21" s="11"/>
      <c r="O21" s="81">
        <v>10.76</v>
      </c>
      <c r="P21" s="60">
        <v>13</v>
      </c>
    </row>
    <row r="22" spans="1:16" ht="15" x14ac:dyDescent="0.25">
      <c r="A22" s="1"/>
      <c r="B22" s="378">
        <v>5</v>
      </c>
      <c r="C22" s="379"/>
      <c r="D22" s="367" t="s">
        <v>1461</v>
      </c>
      <c r="E22" s="368"/>
      <c r="F22" s="189" t="s">
        <v>1967</v>
      </c>
      <c r="G22" s="369">
        <v>4100085069</v>
      </c>
      <c r="H22" s="370"/>
      <c r="I22" s="391" t="s">
        <v>1462</v>
      </c>
      <c r="J22" s="370"/>
      <c r="K22" s="369" t="s">
        <v>1009</v>
      </c>
      <c r="L22" s="368"/>
      <c r="M22" s="7" t="s">
        <v>387</v>
      </c>
      <c r="N22" s="11"/>
      <c r="O22" s="81">
        <v>10.76</v>
      </c>
      <c r="P22" s="60">
        <v>13</v>
      </c>
    </row>
    <row r="23" spans="1:16" ht="15" x14ac:dyDescent="0.25">
      <c r="A23" s="1"/>
      <c r="B23" s="375">
        <v>6</v>
      </c>
      <c r="C23" s="376"/>
      <c r="D23" s="367" t="s">
        <v>1461</v>
      </c>
      <c r="E23" s="368"/>
      <c r="F23" s="189" t="s">
        <v>1967</v>
      </c>
      <c r="G23" s="369">
        <v>4100085069</v>
      </c>
      <c r="H23" s="370"/>
      <c r="I23" s="391" t="s">
        <v>1462</v>
      </c>
      <c r="J23" s="370"/>
      <c r="K23" s="369" t="s">
        <v>1009</v>
      </c>
      <c r="L23" s="368"/>
      <c r="M23" s="7" t="s">
        <v>387</v>
      </c>
      <c r="N23" s="11"/>
      <c r="O23" s="81">
        <v>9.9</v>
      </c>
      <c r="P23" s="60">
        <v>12</v>
      </c>
    </row>
    <row r="24" spans="1:16" ht="15" x14ac:dyDescent="0.25">
      <c r="A24" s="1"/>
      <c r="B24" s="375">
        <v>7</v>
      </c>
      <c r="C24" s="376"/>
      <c r="D24" s="367" t="s">
        <v>1461</v>
      </c>
      <c r="E24" s="368"/>
      <c r="F24" s="189" t="s">
        <v>1967</v>
      </c>
      <c r="G24" s="369">
        <v>4100085068</v>
      </c>
      <c r="H24" s="370"/>
      <c r="I24" s="391" t="s">
        <v>1462</v>
      </c>
      <c r="J24" s="370"/>
      <c r="K24" s="369" t="s">
        <v>1009</v>
      </c>
      <c r="L24" s="368"/>
      <c r="M24" s="7" t="s">
        <v>387</v>
      </c>
      <c r="N24" s="8"/>
      <c r="O24" s="81">
        <v>10.76</v>
      </c>
      <c r="P24" s="60">
        <v>13</v>
      </c>
    </row>
    <row r="25" spans="1:16" ht="15" x14ac:dyDescent="0.25">
      <c r="A25" s="1"/>
      <c r="B25" s="378">
        <v>8</v>
      </c>
      <c r="C25" s="379"/>
      <c r="D25" s="367" t="s">
        <v>1461</v>
      </c>
      <c r="E25" s="368"/>
      <c r="F25" s="189" t="s">
        <v>1967</v>
      </c>
      <c r="G25" s="369">
        <v>4100085068</v>
      </c>
      <c r="H25" s="370"/>
      <c r="I25" s="391" t="s">
        <v>1462</v>
      </c>
      <c r="J25" s="370"/>
      <c r="K25" s="369" t="s">
        <v>1009</v>
      </c>
      <c r="L25" s="368"/>
      <c r="M25" s="7" t="s">
        <v>387</v>
      </c>
      <c r="N25" s="11"/>
      <c r="O25" s="82">
        <v>9.9</v>
      </c>
      <c r="P25" s="60">
        <v>12</v>
      </c>
    </row>
    <row r="26" spans="1:16" ht="15" x14ac:dyDescent="0.25">
      <c r="A26" s="1"/>
      <c r="B26" s="378">
        <v>9</v>
      </c>
      <c r="C26" s="379"/>
      <c r="D26" s="367" t="s">
        <v>480</v>
      </c>
      <c r="E26" s="368"/>
      <c r="F26" s="189" t="s">
        <v>1967</v>
      </c>
      <c r="G26" s="369">
        <v>4100085071</v>
      </c>
      <c r="H26" s="370"/>
      <c r="I26" s="391" t="s">
        <v>1468</v>
      </c>
      <c r="J26" s="370"/>
      <c r="K26" s="369" t="s">
        <v>1009</v>
      </c>
      <c r="L26" s="368"/>
      <c r="M26" s="7" t="s">
        <v>622</v>
      </c>
      <c r="N26" s="11">
        <v>85</v>
      </c>
      <c r="O26" s="82">
        <v>14.02</v>
      </c>
      <c r="P26" s="60">
        <v>4</v>
      </c>
    </row>
    <row r="27" spans="1:16" ht="15" x14ac:dyDescent="0.25">
      <c r="A27" s="1"/>
      <c r="B27" s="40"/>
      <c r="C27" s="36"/>
      <c r="D27" s="367" t="s">
        <v>480</v>
      </c>
      <c r="E27" s="368"/>
      <c r="F27" s="189" t="s">
        <v>1967</v>
      </c>
      <c r="G27" s="369">
        <v>4100085071</v>
      </c>
      <c r="H27" s="370"/>
      <c r="I27" s="391" t="s">
        <v>1468</v>
      </c>
      <c r="J27" s="370"/>
      <c r="K27" s="369" t="s">
        <v>1009</v>
      </c>
      <c r="L27" s="368"/>
      <c r="M27" s="7" t="s">
        <v>622</v>
      </c>
      <c r="N27" s="8">
        <v>90</v>
      </c>
      <c r="O27" s="83"/>
      <c r="P27" s="60">
        <v>6</v>
      </c>
    </row>
    <row r="28" spans="1:16" ht="15" x14ac:dyDescent="0.25">
      <c r="A28" s="1"/>
      <c r="B28" s="40"/>
      <c r="C28" s="36"/>
      <c r="D28" s="367" t="s">
        <v>480</v>
      </c>
      <c r="E28" s="368"/>
      <c r="F28" s="189" t="s">
        <v>1967</v>
      </c>
      <c r="G28" s="369">
        <v>4100085071</v>
      </c>
      <c r="H28" s="370"/>
      <c r="I28" s="391" t="s">
        <v>1468</v>
      </c>
      <c r="J28" s="370"/>
      <c r="K28" s="369" t="s">
        <v>1009</v>
      </c>
      <c r="L28" s="368"/>
      <c r="M28" s="7" t="s">
        <v>622</v>
      </c>
      <c r="N28" s="8">
        <v>95</v>
      </c>
      <c r="O28" s="83"/>
      <c r="P28" s="60">
        <v>6</v>
      </c>
    </row>
    <row r="29" spans="1:16" ht="15" x14ac:dyDescent="0.25">
      <c r="A29" s="1"/>
      <c r="B29" s="40"/>
      <c r="C29" s="36"/>
      <c r="D29" s="367" t="s">
        <v>480</v>
      </c>
      <c r="E29" s="368"/>
      <c r="F29" s="189" t="s">
        <v>1967</v>
      </c>
      <c r="G29" s="369">
        <v>4100085071</v>
      </c>
      <c r="H29" s="370"/>
      <c r="I29" s="391" t="s">
        <v>1468</v>
      </c>
      <c r="J29" s="370"/>
      <c r="K29" s="369" t="s">
        <v>1009</v>
      </c>
      <c r="L29" s="368"/>
      <c r="M29" s="7" t="s">
        <v>622</v>
      </c>
      <c r="N29" s="8">
        <v>100</v>
      </c>
      <c r="O29" s="83"/>
      <c r="P29" s="60">
        <v>4</v>
      </c>
    </row>
    <row r="30" spans="1:16" ht="15" x14ac:dyDescent="0.25">
      <c r="A30" s="1"/>
      <c r="B30" s="40"/>
      <c r="C30" s="36"/>
      <c r="D30" s="367" t="s">
        <v>480</v>
      </c>
      <c r="E30" s="368"/>
      <c r="F30" s="189" t="s">
        <v>1967</v>
      </c>
      <c r="G30" s="369">
        <v>4100085071</v>
      </c>
      <c r="H30" s="370"/>
      <c r="I30" s="391" t="s">
        <v>1468</v>
      </c>
      <c r="J30" s="370"/>
      <c r="K30" s="369" t="s">
        <v>1009</v>
      </c>
      <c r="L30" s="368"/>
      <c r="M30" s="7" t="s">
        <v>382</v>
      </c>
      <c r="N30" s="8">
        <v>85</v>
      </c>
      <c r="O30" s="83"/>
      <c r="P30" s="60">
        <v>4</v>
      </c>
    </row>
    <row r="31" spans="1:16" ht="15" x14ac:dyDescent="0.25">
      <c r="A31" s="1"/>
      <c r="B31" s="40"/>
      <c r="C31" s="36"/>
      <c r="D31" s="367" t="s">
        <v>480</v>
      </c>
      <c r="E31" s="368"/>
      <c r="F31" s="189" t="s">
        <v>1967</v>
      </c>
      <c r="G31" s="369">
        <v>4100085071</v>
      </c>
      <c r="H31" s="370"/>
      <c r="I31" s="391" t="s">
        <v>1468</v>
      </c>
      <c r="J31" s="370"/>
      <c r="K31" s="369" t="s">
        <v>1009</v>
      </c>
      <c r="L31" s="368"/>
      <c r="M31" s="7" t="s">
        <v>382</v>
      </c>
      <c r="N31" s="8">
        <v>90</v>
      </c>
      <c r="O31" s="83"/>
      <c r="P31" s="60">
        <v>6</v>
      </c>
    </row>
    <row r="32" spans="1:16" ht="15" x14ac:dyDescent="0.25">
      <c r="A32" s="1"/>
      <c r="B32" s="40"/>
      <c r="C32" s="36"/>
      <c r="D32" s="367" t="s">
        <v>480</v>
      </c>
      <c r="E32" s="368"/>
      <c r="F32" s="189" t="s">
        <v>1967</v>
      </c>
      <c r="G32" s="369">
        <v>4100085071</v>
      </c>
      <c r="H32" s="370"/>
      <c r="I32" s="391" t="s">
        <v>1468</v>
      </c>
      <c r="J32" s="370"/>
      <c r="K32" s="369" t="s">
        <v>1009</v>
      </c>
      <c r="L32" s="368"/>
      <c r="M32" s="7" t="s">
        <v>382</v>
      </c>
      <c r="N32" s="8">
        <v>95</v>
      </c>
      <c r="O32" s="83"/>
      <c r="P32" s="60">
        <v>6</v>
      </c>
    </row>
    <row r="33" spans="1:16" ht="15" x14ac:dyDescent="0.25">
      <c r="A33" s="1"/>
      <c r="B33" s="40"/>
      <c r="C33" s="36"/>
      <c r="D33" s="367" t="s">
        <v>480</v>
      </c>
      <c r="E33" s="368"/>
      <c r="F33" s="189" t="s">
        <v>1967</v>
      </c>
      <c r="G33" s="369">
        <v>4100085071</v>
      </c>
      <c r="H33" s="370"/>
      <c r="I33" s="391" t="s">
        <v>1468</v>
      </c>
      <c r="J33" s="370"/>
      <c r="K33" s="369" t="s">
        <v>1009</v>
      </c>
      <c r="L33" s="368"/>
      <c r="M33" s="7" t="s">
        <v>382</v>
      </c>
      <c r="N33" s="8">
        <v>100</v>
      </c>
      <c r="O33" s="83"/>
      <c r="P33" s="60">
        <v>4</v>
      </c>
    </row>
    <row r="34" spans="1:16" ht="15" x14ac:dyDescent="0.25">
      <c r="A34" s="1"/>
      <c r="B34" s="40"/>
      <c r="C34" s="36"/>
      <c r="D34" s="367" t="s">
        <v>480</v>
      </c>
      <c r="E34" s="368"/>
      <c r="F34" s="189" t="s">
        <v>1967</v>
      </c>
      <c r="G34" s="369">
        <v>4100085071</v>
      </c>
      <c r="H34" s="370"/>
      <c r="I34" s="391" t="s">
        <v>1468</v>
      </c>
      <c r="J34" s="370"/>
      <c r="K34" s="369" t="s">
        <v>1009</v>
      </c>
      <c r="L34" s="368"/>
      <c r="M34" s="7" t="s">
        <v>387</v>
      </c>
      <c r="N34" s="8">
        <v>85</v>
      </c>
      <c r="O34" s="83"/>
      <c r="P34" s="60">
        <v>4</v>
      </c>
    </row>
    <row r="35" spans="1:16" ht="15" x14ac:dyDescent="0.25">
      <c r="A35" s="1"/>
      <c r="B35" s="40"/>
      <c r="C35" s="36"/>
      <c r="D35" s="367" t="s">
        <v>480</v>
      </c>
      <c r="E35" s="368"/>
      <c r="F35" s="189" t="s">
        <v>1967</v>
      </c>
      <c r="G35" s="369">
        <v>4100085071</v>
      </c>
      <c r="H35" s="370"/>
      <c r="I35" s="391" t="s">
        <v>1468</v>
      </c>
      <c r="J35" s="370"/>
      <c r="K35" s="369" t="s">
        <v>1009</v>
      </c>
      <c r="L35" s="368"/>
      <c r="M35" s="7" t="s">
        <v>387</v>
      </c>
      <c r="N35" s="8">
        <v>90</v>
      </c>
      <c r="O35" s="83"/>
      <c r="P35" s="60">
        <v>6</v>
      </c>
    </row>
    <row r="36" spans="1:16" ht="15" x14ac:dyDescent="0.25">
      <c r="A36" s="1"/>
      <c r="B36" s="40"/>
      <c r="C36" s="36"/>
      <c r="D36" s="367" t="s">
        <v>480</v>
      </c>
      <c r="E36" s="368"/>
      <c r="F36" s="189" t="s">
        <v>1967</v>
      </c>
      <c r="G36" s="369">
        <v>4100085071</v>
      </c>
      <c r="H36" s="370"/>
      <c r="I36" s="391" t="s">
        <v>1468</v>
      </c>
      <c r="J36" s="370"/>
      <c r="K36" s="369" t="s">
        <v>1009</v>
      </c>
      <c r="L36" s="368"/>
      <c r="M36" s="7" t="s">
        <v>387</v>
      </c>
      <c r="N36" s="8">
        <v>95</v>
      </c>
      <c r="O36" s="83"/>
      <c r="P36" s="60">
        <v>6</v>
      </c>
    </row>
    <row r="37" spans="1:16" ht="15" x14ac:dyDescent="0.25">
      <c r="A37" s="1"/>
      <c r="B37" s="40"/>
      <c r="C37" s="36"/>
      <c r="D37" s="367" t="s">
        <v>480</v>
      </c>
      <c r="E37" s="368"/>
      <c r="F37" s="189" t="s">
        <v>1967</v>
      </c>
      <c r="G37" s="369">
        <v>4100085071</v>
      </c>
      <c r="H37" s="370"/>
      <c r="I37" s="391" t="s">
        <v>1468</v>
      </c>
      <c r="J37" s="370"/>
      <c r="K37" s="369" t="s">
        <v>1009</v>
      </c>
      <c r="L37" s="368"/>
      <c r="M37" s="7" t="s">
        <v>387</v>
      </c>
      <c r="N37" s="8">
        <v>100</v>
      </c>
      <c r="O37" s="83"/>
      <c r="P37" s="60">
        <v>4</v>
      </c>
    </row>
    <row r="38" spans="1:16" ht="15" x14ac:dyDescent="0.25">
      <c r="A38" s="1"/>
      <c r="B38" s="40"/>
      <c r="C38" s="36"/>
      <c r="D38" s="367" t="s">
        <v>480</v>
      </c>
      <c r="E38" s="368"/>
      <c r="F38" s="189" t="s">
        <v>1967</v>
      </c>
      <c r="G38" s="369">
        <v>4100085072</v>
      </c>
      <c r="H38" s="370"/>
      <c r="I38" s="391" t="s">
        <v>1468</v>
      </c>
      <c r="J38" s="370"/>
      <c r="K38" s="369" t="s">
        <v>1009</v>
      </c>
      <c r="L38" s="368"/>
      <c r="M38" s="7" t="s">
        <v>387</v>
      </c>
      <c r="N38" s="8">
        <v>85</v>
      </c>
      <c r="O38" s="83"/>
      <c r="P38" s="60">
        <v>2</v>
      </c>
    </row>
    <row r="39" spans="1:16" ht="15" x14ac:dyDescent="0.25">
      <c r="A39" s="1"/>
      <c r="B39" s="40"/>
      <c r="C39" s="36"/>
      <c r="D39" s="367" t="s">
        <v>480</v>
      </c>
      <c r="E39" s="368"/>
      <c r="F39" s="189" t="s">
        <v>1967</v>
      </c>
      <c r="G39" s="369">
        <v>4100085072</v>
      </c>
      <c r="H39" s="370"/>
      <c r="I39" s="391" t="s">
        <v>1468</v>
      </c>
      <c r="J39" s="370"/>
      <c r="K39" s="369" t="s">
        <v>1009</v>
      </c>
      <c r="L39" s="368"/>
      <c r="M39" s="7" t="s">
        <v>387</v>
      </c>
      <c r="N39" s="8">
        <v>90</v>
      </c>
      <c r="O39" s="83"/>
      <c r="P39" s="60">
        <v>4</v>
      </c>
    </row>
    <row r="40" spans="1:16" ht="15" x14ac:dyDescent="0.25">
      <c r="A40" s="1"/>
      <c r="B40" s="40"/>
      <c r="C40" s="36"/>
      <c r="D40" s="367" t="s">
        <v>480</v>
      </c>
      <c r="E40" s="368"/>
      <c r="F40" s="189" t="s">
        <v>1967</v>
      </c>
      <c r="G40" s="369">
        <v>4100085072</v>
      </c>
      <c r="H40" s="370"/>
      <c r="I40" s="391" t="s">
        <v>1468</v>
      </c>
      <c r="J40" s="370"/>
      <c r="K40" s="369" t="s">
        <v>1009</v>
      </c>
      <c r="L40" s="368"/>
      <c r="M40" s="7" t="s">
        <v>387</v>
      </c>
      <c r="N40" s="8">
        <v>95</v>
      </c>
      <c r="O40" s="83"/>
      <c r="P40" s="60">
        <v>5</v>
      </c>
    </row>
    <row r="41" spans="1:16" ht="15" x14ac:dyDescent="0.25">
      <c r="A41" s="1"/>
      <c r="B41" s="40"/>
      <c r="C41" s="36"/>
      <c r="D41" s="367" t="s">
        <v>480</v>
      </c>
      <c r="E41" s="368"/>
      <c r="F41" s="189" t="s">
        <v>1967</v>
      </c>
      <c r="G41" s="369">
        <v>4100085072</v>
      </c>
      <c r="H41" s="370"/>
      <c r="I41" s="391" t="s">
        <v>1468</v>
      </c>
      <c r="J41" s="370"/>
      <c r="K41" s="369" t="s">
        <v>1009</v>
      </c>
      <c r="L41" s="368"/>
      <c r="M41" s="7" t="s">
        <v>387</v>
      </c>
      <c r="N41" s="8">
        <v>100</v>
      </c>
      <c r="O41" s="83"/>
      <c r="P41" s="60">
        <v>5</v>
      </c>
    </row>
    <row r="42" spans="1:16" ht="15" x14ac:dyDescent="0.25">
      <c r="A42" s="1"/>
      <c r="B42" s="40"/>
      <c r="C42" s="36"/>
      <c r="D42" s="367" t="s">
        <v>480</v>
      </c>
      <c r="E42" s="368"/>
      <c r="F42" s="189" t="s">
        <v>1967</v>
      </c>
      <c r="G42" s="369">
        <v>4100085072</v>
      </c>
      <c r="H42" s="370"/>
      <c r="I42" s="391" t="s">
        <v>1468</v>
      </c>
      <c r="J42" s="370"/>
      <c r="K42" s="369" t="s">
        <v>1009</v>
      </c>
      <c r="L42" s="368"/>
      <c r="M42" s="7" t="s">
        <v>382</v>
      </c>
      <c r="N42" s="8">
        <v>85</v>
      </c>
      <c r="O42" s="83"/>
      <c r="P42" s="60">
        <v>1</v>
      </c>
    </row>
    <row r="43" spans="1:16" ht="15" x14ac:dyDescent="0.25">
      <c r="A43" s="1"/>
      <c r="B43" s="40"/>
      <c r="C43" s="36"/>
      <c r="D43" s="367" t="s">
        <v>480</v>
      </c>
      <c r="E43" s="368"/>
      <c r="F43" s="189" t="s">
        <v>1967</v>
      </c>
      <c r="G43" s="369">
        <v>4100085072</v>
      </c>
      <c r="H43" s="370"/>
      <c r="I43" s="391" t="s">
        <v>1468</v>
      </c>
      <c r="J43" s="370"/>
      <c r="K43" s="369" t="s">
        <v>1009</v>
      </c>
      <c r="L43" s="368"/>
      <c r="M43" s="7" t="s">
        <v>382</v>
      </c>
      <c r="N43" s="8">
        <v>90</v>
      </c>
      <c r="O43" s="83"/>
      <c r="P43" s="60">
        <v>3</v>
      </c>
    </row>
    <row r="44" spans="1:16" ht="15" x14ac:dyDescent="0.25">
      <c r="A44" s="1"/>
      <c r="B44" s="40"/>
      <c r="C44" s="36"/>
      <c r="D44" s="367" t="s">
        <v>480</v>
      </c>
      <c r="E44" s="368"/>
      <c r="F44" s="189" t="s">
        <v>1967</v>
      </c>
      <c r="G44" s="369">
        <v>4100085072</v>
      </c>
      <c r="H44" s="370"/>
      <c r="I44" s="391" t="s">
        <v>1468</v>
      </c>
      <c r="J44" s="370"/>
      <c r="K44" s="369" t="s">
        <v>1009</v>
      </c>
      <c r="L44" s="368"/>
      <c r="M44" s="7" t="s">
        <v>382</v>
      </c>
      <c r="N44" s="8">
        <v>95</v>
      </c>
      <c r="O44" s="83"/>
      <c r="P44" s="60">
        <v>3</v>
      </c>
    </row>
    <row r="45" spans="1:16" ht="15" x14ac:dyDescent="0.25">
      <c r="A45" s="1"/>
      <c r="B45" s="76"/>
      <c r="C45" s="69"/>
      <c r="D45" s="367" t="s">
        <v>480</v>
      </c>
      <c r="E45" s="368"/>
      <c r="F45" s="189" t="s">
        <v>1967</v>
      </c>
      <c r="G45" s="369">
        <v>4100085072</v>
      </c>
      <c r="H45" s="370"/>
      <c r="I45" s="391" t="s">
        <v>1468</v>
      </c>
      <c r="J45" s="370"/>
      <c r="K45" s="369" t="s">
        <v>1009</v>
      </c>
      <c r="L45" s="368"/>
      <c r="M45" s="7" t="s">
        <v>382</v>
      </c>
      <c r="N45" s="8">
        <v>100</v>
      </c>
      <c r="O45" s="84"/>
      <c r="P45" s="60">
        <v>3</v>
      </c>
    </row>
    <row r="46" spans="1:16" ht="15" x14ac:dyDescent="0.25">
      <c r="A46" s="1"/>
      <c r="B46" s="76"/>
      <c r="C46" s="65"/>
      <c r="D46" s="50"/>
      <c r="E46" s="61"/>
      <c r="F46" s="61"/>
      <c r="G46" s="50"/>
      <c r="H46" s="62"/>
      <c r="I46" s="63"/>
      <c r="J46" s="62"/>
      <c r="K46" s="50"/>
      <c r="L46" s="61"/>
      <c r="M46" s="8"/>
      <c r="N46" s="8"/>
      <c r="O46" s="162"/>
      <c r="P46" s="60"/>
    </row>
    <row r="47" spans="1:16" ht="15" x14ac:dyDescent="0.25">
      <c r="A47" s="1"/>
      <c r="B47" s="76"/>
      <c r="C47" s="65"/>
      <c r="D47" s="392"/>
      <c r="E47" s="393"/>
      <c r="F47" s="393"/>
      <c r="G47" s="393"/>
      <c r="H47" s="393"/>
      <c r="I47" s="393"/>
      <c r="J47" s="62"/>
      <c r="K47" s="50"/>
      <c r="L47" s="61"/>
      <c r="M47" s="8"/>
      <c r="N47" s="8"/>
      <c r="O47" s="139">
        <f>SUM(O18:O45)</f>
        <v>98.38</v>
      </c>
      <c r="P47" s="60"/>
    </row>
    <row r="48" spans="1:16" ht="15.75" x14ac:dyDescent="0.25">
      <c r="A48" s="1"/>
      <c r="B48" s="356" t="s">
        <v>29</v>
      </c>
      <c r="C48" s="357"/>
      <c r="D48" s="357"/>
      <c r="E48" s="357"/>
      <c r="F48" s="357"/>
      <c r="G48" s="357"/>
      <c r="H48" s="357"/>
      <c r="I48" s="357"/>
      <c r="J48" s="357"/>
      <c r="K48" s="357"/>
      <c r="L48" s="357"/>
      <c r="M48" s="357"/>
      <c r="N48" s="79"/>
      <c r="O48" s="75"/>
      <c r="P48" s="73">
        <f>SUM(P18:P46)</f>
        <v>188</v>
      </c>
    </row>
    <row r="49" spans="1:15" ht="15" x14ac:dyDescent="0.25">
      <c r="A49" s="1"/>
      <c r="B49" s="20"/>
      <c r="C49" s="45"/>
      <c r="D49" s="20"/>
      <c r="E49" s="45"/>
      <c r="F49" s="45"/>
      <c r="G49" s="20"/>
      <c r="I49" s="3"/>
      <c r="K49" s="20"/>
      <c r="L49" s="45"/>
      <c r="M49" s="1"/>
      <c r="N49" s="1"/>
      <c r="O49" s="86"/>
    </row>
    <row r="50" spans="1:15" ht="3.75" customHeight="1" x14ac:dyDescent="0.25">
      <c r="A50" s="1"/>
      <c r="B50" s="1"/>
      <c r="C50" s="1"/>
      <c r="D50" s="17"/>
      <c r="E50" s="20"/>
      <c r="F50" s="20"/>
      <c r="G50" s="20"/>
      <c r="H50" s="3"/>
      <c r="I50" s="3"/>
      <c r="J50" s="1"/>
      <c r="K50" s="1"/>
      <c r="L50" s="1"/>
      <c r="M50" s="1"/>
      <c r="N50" s="1"/>
      <c r="O50" s="1"/>
    </row>
    <row r="51" spans="1:15" ht="15" customHeight="1" x14ac:dyDescent="0.25">
      <c r="A51" s="1"/>
      <c r="B51" s="1"/>
      <c r="C51" s="1"/>
      <c r="D51" s="1" t="s">
        <v>49</v>
      </c>
      <c r="E51" s="23"/>
      <c r="F51" s="1" t="s">
        <v>1977</v>
      </c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 t="s">
        <v>1745</v>
      </c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 t="s">
        <v>1976</v>
      </c>
      <c r="E53" s="23"/>
      <c r="F53" s="23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mergeCells count="132">
    <mergeCell ref="D45:E45"/>
    <mergeCell ref="G45:H45"/>
    <mergeCell ref="I45:J45"/>
    <mergeCell ref="K45:L45"/>
    <mergeCell ref="D43:E43"/>
    <mergeCell ref="G43:H43"/>
    <mergeCell ref="I43:J43"/>
    <mergeCell ref="K43:L43"/>
    <mergeCell ref="D44:E44"/>
    <mergeCell ref="G44:H44"/>
    <mergeCell ref="D40:E40"/>
    <mergeCell ref="G40:H40"/>
    <mergeCell ref="I40:J40"/>
    <mergeCell ref="K40:L40"/>
    <mergeCell ref="I44:J44"/>
    <mergeCell ref="K44:L44"/>
    <mergeCell ref="D42:E42"/>
    <mergeCell ref="G42:H42"/>
    <mergeCell ref="I42:J42"/>
    <mergeCell ref="K42:L42"/>
    <mergeCell ref="D41:E41"/>
    <mergeCell ref="G41:H41"/>
    <mergeCell ref="I41:J41"/>
    <mergeCell ref="K41:L41"/>
    <mergeCell ref="D38:E38"/>
    <mergeCell ref="G38:H38"/>
    <mergeCell ref="I38:J38"/>
    <mergeCell ref="K38:L38"/>
    <mergeCell ref="D39:E39"/>
    <mergeCell ref="G39:H39"/>
    <mergeCell ref="D35:E35"/>
    <mergeCell ref="G35:H35"/>
    <mergeCell ref="I35:J35"/>
    <mergeCell ref="K35:L35"/>
    <mergeCell ref="I39:J39"/>
    <mergeCell ref="K39:L39"/>
    <mergeCell ref="D36:E36"/>
    <mergeCell ref="G36:H36"/>
    <mergeCell ref="I36:J36"/>
    <mergeCell ref="K36:L36"/>
    <mergeCell ref="D37:E37"/>
    <mergeCell ref="G37:H37"/>
    <mergeCell ref="I37:J37"/>
    <mergeCell ref="K37:L37"/>
    <mergeCell ref="B48:M48"/>
    <mergeCell ref="D24:E24"/>
    <mergeCell ref="G24:H24"/>
    <mergeCell ref="I24:J24"/>
    <mergeCell ref="K24:L24"/>
    <mergeCell ref="B25:C25"/>
    <mergeCell ref="D25:E25"/>
    <mergeCell ref="G25:H25"/>
    <mergeCell ref="I25:J25"/>
    <mergeCell ref="K25:L25"/>
    <mergeCell ref="K27:L27"/>
    <mergeCell ref="D28:E28"/>
    <mergeCell ref="G28:H28"/>
    <mergeCell ref="I28:J28"/>
    <mergeCell ref="K28:L28"/>
    <mergeCell ref="D29:E29"/>
    <mergeCell ref="G29:H29"/>
    <mergeCell ref="I29:J29"/>
    <mergeCell ref="K29:L29"/>
    <mergeCell ref="D30:E30"/>
    <mergeCell ref="G30:H30"/>
    <mergeCell ref="I30:J30"/>
    <mergeCell ref="K30:L30"/>
    <mergeCell ref="D31:E31"/>
    <mergeCell ref="D47:I47"/>
    <mergeCell ref="B26:C26"/>
    <mergeCell ref="D26:E26"/>
    <mergeCell ref="G26:H26"/>
    <mergeCell ref="I26:J26"/>
    <mergeCell ref="K26:L26"/>
    <mergeCell ref="D27:E27"/>
    <mergeCell ref="G27:H27"/>
    <mergeCell ref="I27:J27"/>
    <mergeCell ref="G31:H31"/>
    <mergeCell ref="I31:J31"/>
    <mergeCell ref="K31:L31"/>
    <mergeCell ref="D32:E32"/>
    <mergeCell ref="G32:H32"/>
    <mergeCell ref="I32:J32"/>
    <mergeCell ref="K32:L32"/>
    <mergeCell ref="D33:E33"/>
    <mergeCell ref="G33:H33"/>
    <mergeCell ref="I33:J33"/>
    <mergeCell ref="K33:L33"/>
    <mergeCell ref="D34:E34"/>
    <mergeCell ref="G34:H34"/>
    <mergeCell ref="I34:J34"/>
    <mergeCell ref="K34:L34"/>
    <mergeCell ref="B20:C20"/>
    <mergeCell ref="D20:E20"/>
    <mergeCell ref="G20:H20"/>
    <mergeCell ref="I20:J20"/>
    <mergeCell ref="K20:L20"/>
    <mergeCell ref="B21:C21"/>
    <mergeCell ref="D21:E21"/>
    <mergeCell ref="G21:H21"/>
    <mergeCell ref="I21:J21"/>
    <mergeCell ref="K21:L21"/>
    <mergeCell ref="B18:C18"/>
    <mergeCell ref="D18:E18"/>
    <mergeCell ref="G18:H18"/>
    <mergeCell ref="I18:J18"/>
    <mergeCell ref="K18:L18"/>
    <mergeCell ref="B19:C19"/>
    <mergeCell ref="D19:E19"/>
    <mergeCell ref="G19:H19"/>
    <mergeCell ref="I19:J19"/>
    <mergeCell ref="K19:L19"/>
    <mergeCell ref="H8:J8"/>
    <mergeCell ref="H10:M10"/>
    <mergeCell ref="H12:I12"/>
    <mergeCell ref="N14:O14"/>
    <mergeCell ref="B16:C16"/>
    <mergeCell ref="D16:E16"/>
    <mergeCell ref="G16:H16"/>
    <mergeCell ref="I16:J16"/>
    <mergeCell ref="K16:L16"/>
    <mergeCell ref="B22:C22"/>
    <mergeCell ref="D22:E22"/>
    <mergeCell ref="G22:H22"/>
    <mergeCell ref="I22:J22"/>
    <mergeCell ref="K22:L22"/>
    <mergeCell ref="B24:C24"/>
    <mergeCell ref="B23:C23"/>
    <mergeCell ref="D23:E23"/>
    <mergeCell ref="G23:H23"/>
    <mergeCell ref="I23:J23"/>
    <mergeCell ref="K23:L23"/>
  </mergeCells>
  <hyperlinks>
    <hyperlink ref="N4" r:id="rId1" xr:uid="{00000000-0004-0000-CF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sheetPr codeName="Hoja153"/>
  <dimension ref="A1:P351"/>
  <sheetViews>
    <sheetView topLeftCell="A13" workbookViewId="0">
      <selection activeCell="R26" sqref="R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2" customWidth="1"/>
    <col min="6" max="6" width="17.85546875" customWidth="1"/>
    <col min="7" max="7" width="6.140625" customWidth="1"/>
    <col min="8" max="8" width="7.28515625" customWidth="1"/>
    <col min="9" max="9" width="10.7109375" customWidth="1"/>
    <col min="10" max="10" width="4.5703125" customWidth="1"/>
    <col min="11" max="11" width="9.85546875" customWidth="1"/>
    <col min="12" max="12" width="5.7109375" customWidth="1"/>
    <col min="13" max="13" width="15" customWidth="1"/>
    <col min="14" max="14" width="4.7109375" customWidth="1"/>
    <col min="15" max="15" width="12.140625" customWidth="1"/>
    <col min="16" max="16" width="11.285156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4"/>
      <c r="G6" s="1"/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5" t="s">
        <v>17</v>
      </c>
      <c r="I8" s="28"/>
      <c r="J8" s="6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7" t="s">
        <v>18</v>
      </c>
      <c r="I10" s="7"/>
      <c r="J10" s="7"/>
      <c r="K10" s="8"/>
      <c r="L10" s="6"/>
      <c r="M10" s="6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1956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"/>
      <c r="N14" s="360" t="s">
        <v>20</v>
      </c>
      <c r="O14" s="361"/>
      <c r="P14" s="187">
        <v>220245</v>
      </c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62" t="s">
        <v>375</v>
      </c>
      <c r="E16" s="363"/>
      <c r="F16" s="56" t="s">
        <v>1961</v>
      </c>
      <c r="G16" s="362" t="s">
        <v>376</v>
      </c>
      <c r="H16" s="363"/>
      <c r="I16" s="364" t="s">
        <v>377</v>
      </c>
      <c r="J16" s="363"/>
      <c r="K16" s="362" t="s">
        <v>718</v>
      </c>
      <c r="L16" s="363"/>
      <c r="M16" s="178" t="s">
        <v>379</v>
      </c>
      <c r="N16" s="178" t="s">
        <v>413</v>
      </c>
      <c r="O16" s="178" t="s">
        <v>383</v>
      </c>
      <c r="P16" s="179" t="s">
        <v>380</v>
      </c>
    </row>
    <row r="17" spans="1:16" ht="15" x14ac:dyDescent="0.25">
      <c r="A17" s="1"/>
      <c r="B17" s="173" t="s">
        <v>22</v>
      </c>
      <c r="C17" s="174"/>
      <c r="D17" s="50"/>
      <c r="E17" s="61"/>
      <c r="F17" s="145"/>
      <c r="G17" s="50"/>
      <c r="H17" s="62"/>
      <c r="I17" s="63"/>
      <c r="J17" s="62"/>
      <c r="K17" s="50"/>
      <c r="L17" s="61"/>
      <c r="M17" s="8"/>
      <c r="N17" s="8"/>
      <c r="O17" s="170">
        <f>SUM(O18:O35)+10.38</f>
        <v>176.57999999999998</v>
      </c>
      <c r="P17" s="60"/>
    </row>
    <row r="18" spans="1:16" ht="15" x14ac:dyDescent="0.25">
      <c r="A18" s="1"/>
      <c r="B18" s="378">
        <v>1</v>
      </c>
      <c r="C18" s="379"/>
      <c r="D18" s="351" t="s">
        <v>1461</v>
      </c>
      <c r="E18" s="352"/>
      <c r="F18" s="190" t="s">
        <v>1966</v>
      </c>
      <c r="G18" s="355">
        <v>4100085079</v>
      </c>
      <c r="H18" s="354"/>
      <c r="I18" s="353" t="s">
        <v>1462</v>
      </c>
      <c r="J18" s="354"/>
      <c r="K18" s="355" t="s">
        <v>1778</v>
      </c>
      <c r="L18" s="352"/>
      <c r="M18" s="27" t="s">
        <v>415</v>
      </c>
      <c r="N18" s="24"/>
      <c r="O18" s="82">
        <v>10.98</v>
      </c>
      <c r="P18" s="109">
        <v>7</v>
      </c>
    </row>
    <row r="19" spans="1:16" ht="15" x14ac:dyDescent="0.25">
      <c r="A19" s="1"/>
      <c r="B19" s="365"/>
      <c r="C19" s="366"/>
      <c r="D19" s="351" t="s">
        <v>1461</v>
      </c>
      <c r="E19" s="352"/>
      <c r="F19" s="190" t="s">
        <v>1966</v>
      </c>
      <c r="G19" s="355">
        <v>4100085077</v>
      </c>
      <c r="H19" s="354"/>
      <c r="I19" s="353" t="s">
        <v>1462</v>
      </c>
      <c r="J19" s="354"/>
      <c r="K19" s="355" t="s">
        <v>53</v>
      </c>
      <c r="L19" s="352"/>
      <c r="M19" s="27" t="s">
        <v>415</v>
      </c>
      <c r="N19" s="24"/>
      <c r="O19" s="84"/>
      <c r="P19" s="109">
        <v>7</v>
      </c>
    </row>
    <row r="20" spans="1:16" ht="15" x14ac:dyDescent="0.25">
      <c r="A20" s="1"/>
      <c r="B20" s="378">
        <v>2</v>
      </c>
      <c r="C20" s="379"/>
      <c r="D20" s="351" t="s">
        <v>1461</v>
      </c>
      <c r="E20" s="352"/>
      <c r="F20" s="190" t="s">
        <v>1966</v>
      </c>
      <c r="G20" s="355">
        <v>4100085078</v>
      </c>
      <c r="H20" s="354"/>
      <c r="I20" s="353" t="s">
        <v>1462</v>
      </c>
      <c r="J20" s="354"/>
      <c r="K20" s="355" t="s">
        <v>53</v>
      </c>
      <c r="L20" s="352"/>
      <c r="M20" s="27" t="s">
        <v>415</v>
      </c>
      <c r="N20" s="24"/>
      <c r="O20" s="82">
        <v>11</v>
      </c>
      <c r="P20" s="109">
        <v>12</v>
      </c>
    </row>
    <row r="21" spans="1:16" ht="15" x14ac:dyDescent="0.25">
      <c r="A21" s="1"/>
      <c r="B21" s="365"/>
      <c r="C21" s="366"/>
      <c r="D21" s="351" t="s">
        <v>1461</v>
      </c>
      <c r="E21" s="352"/>
      <c r="F21" s="190" t="s">
        <v>1966</v>
      </c>
      <c r="G21" s="355">
        <v>4100085077</v>
      </c>
      <c r="H21" s="354"/>
      <c r="I21" s="353" t="s">
        <v>1462</v>
      </c>
      <c r="J21" s="354"/>
      <c r="K21" s="355" t="s">
        <v>53</v>
      </c>
      <c r="L21" s="352"/>
      <c r="M21" s="27" t="s">
        <v>415</v>
      </c>
      <c r="N21" s="24"/>
      <c r="O21" s="84"/>
      <c r="P21" s="109">
        <v>2</v>
      </c>
    </row>
    <row r="22" spans="1:16" ht="15" x14ac:dyDescent="0.25">
      <c r="A22" s="1"/>
      <c r="B22" s="378">
        <v>3</v>
      </c>
      <c r="C22" s="379"/>
      <c r="D22" s="351" t="s">
        <v>1461</v>
      </c>
      <c r="E22" s="352"/>
      <c r="F22" s="190" t="s">
        <v>1966</v>
      </c>
      <c r="G22" s="355">
        <v>4100085078</v>
      </c>
      <c r="H22" s="354"/>
      <c r="I22" s="353" t="s">
        <v>1462</v>
      </c>
      <c r="J22" s="354"/>
      <c r="K22" s="355" t="s">
        <v>53</v>
      </c>
      <c r="L22" s="352"/>
      <c r="M22" s="27" t="s">
        <v>415</v>
      </c>
      <c r="N22" s="24"/>
      <c r="O22" s="82">
        <v>10.96</v>
      </c>
      <c r="P22" s="109">
        <v>14</v>
      </c>
    </row>
    <row r="23" spans="1:16" ht="15" x14ac:dyDescent="0.25">
      <c r="A23" s="1"/>
      <c r="B23" s="378">
        <v>4</v>
      </c>
      <c r="C23" s="379"/>
      <c r="D23" s="351" t="s">
        <v>1461</v>
      </c>
      <c r="E23" s="352"/>
      <c r="F23" s="190" t="s">
        <v>1966</v>
      </c>
      <c r="G23" s="355">
        <v>4100085078</v>
      </c>
      <c r="H23" s="354"/>
      <c r="I23" s="353" t="s">
        <v>1462</v>
      </c>
      <c r="J23" s="354"/>
      <c r="K23" s="355" t="s">
        <v>53</v>
      </c>
      <c r="L23" s="352"/>
      <c r="M23" s="27" t="s">
        <v>415</v>
      </c>
      <c r="N23" s="24"/>
      <c r="O23" s="82">
        <v>10.96</v>
      </c>
      <c r="P23" s="109">
        <v>14</v>
      </c>
    </row>
    <row r="24" spans="1:16" ht="15" x14ac:dyDescent="0.25">
      <c r="A24" s="1"/>
      <c r="B24" s="378">
        <v>5</v>
      </c>
      <c r="C24" s="379"/>
      <c r="D24" s="351" t="s">
        <v>1461</v>
      </c>
      <c r="E24" s="352"/>
      <c r="F24" s="190" t="s">
        <v>1966</v>
      </c>
      <c r="G24" s="355">
        <v>4100085078</v>
      </c>
      <c r="H24" s="354"/>
      <c r="I24" s="353" t="s">
        <v>1462</v>
      </c>
      <c r="J24" s="354"/>
      <c r="K24" s="355" t="s">
        <v>53</v>
      </c>
      <c r="L24" s="352"/>
      <c r="M24" s="27" t="s">
        <v>415</v>
      </c>
      <c r="N24" s="24"/>
      <c r="O24" s="82">
        <v>10.96</v>
      </c>
      <c r="P24" s="109">
        <v>14</v>
      </c>
    </row>
    <row r="25" spans="1:16" ht="15" x14ac:dyDescent="0.25">
      <c r="A25" s="1"/>
      <c r="B25" s="378">
        <v>6</v>
      </c>
      <c r="C25" s="379"/>
      <c r="D25" s="351" t="s">
        <v>1461</v>
      </c>
      <c r="E25" s="352"/>
      <c r="F25" s="190" t="s">
        <v>1966</v>
      </c>
      <c r="G25" s="355">
        <v>4100085078</v>
      </c>
      <c r="H25" s="354"/>
      <c r="I25" s="353" t="s">
        <v>1462</v>
      </c>
      <c r="J25" s="354"/>
      <c r="K25" s="355" t="s">
        <v>53</v>
      </c>
      <c r="L25" s="352"/>
      <c r="M25" s="27" t="s">
        <v>415</v>
      </c>
      <c r="N25" s="24"/>
      <c r="O25" s="82">
        <v>10.96</v>
      </c>
      <c r="P25" s="109">
        <v>14</v>
      </c>
    </row>
    <row r="26" spans="1:16" ht="15" x14ac:dyDescent="0.25">
      <c r="A26" s="1"/>
      <c r="B26" s="378">
        <v>7</v>
      </c>
      <c r="C26" s="379"/>
      <c r="D26" s="351" t="s">
        <v>1461</v>
      </c>
      <c r="E26" s="352"/>
      <c r="F26" s="190" t="s">
        <v>1966</v>
      </c>
      <c r="G26" s="355">
        <v>4100085078</v>
      </c>
      <c r="H26" s="354"/>
      <c r="I26" s="353" t="s">
        <v>1462</v>
      </c>
      <c r="J26" s="354"/>
      <c r="K26" s="355" t="s">
        <v>53</v>
      </c>
      <c r="L26" s="352"/>
      <c r="M26" s="27" t="s">
        <v>415</v>
      </c>
      <c r="N26" s="24"/>
      <c r="O26" s="82">
        <v>10.96</v>
      </c>
      <c r="P26" s="109">
        <v>14</v>
      </c>
    </row>
    <row r="27" spans="1:16" ht="15" x14ac:dyDescent="0.25">
      <c r="A27" s="1"/>
      <c r="B27" s="378">
        <v>8</v>
      </c>
      <c r="C27" s="379"/>
      <c r="D27" s="351" t="s">
        <v>1461</v>
      </c>
      <c r="E27" s="352"/>
      <c r="F27" s="190" t="s">
        <v>1966</v>
      </c>
      <c r="G27" s="355">
        <v>4100085078</v>
      </c>
      <c r="H27" s="354"/>
      <c r="I27" s="353" t="s">
        <v>1462</v>
      </c>
      <c r="J27" s="354"/>
      <c r="K27" s="355" t="s">
        <v>53</v>
      </c>
      <c r="L27" s="352"/>
      <c r="M27" s="27" t="s">
        <v>415</v>
      </c>
      <c r="N27" s="24"/>
      <c r="O27" s="82">
        <v>10.96</v>
      </c>
      <c r="P27" s="109">
        <v>14</v>
      </c>
    </row>
    <row r="28" spans="1:16" ht="15" x14ac:dyDescent="0.25">
      <c r="A28" s="1"/>
      <c r="B28" s="378">
        <v>9</v>
      </c>
      <c r="C28" s="379"/>
      <c r="D28" s="351" t="s">
        <v>1461</v>
      </c>
      <c r="E28" s="352"/>
      <c r="F28" s="190" t="s">
        <v>1966</v>
      </c>
      <c r="G28" s="355">
        <v>4100085078</v>
      </c>
      <c r="H28" s="354"/>
      <c r="I28" s="353" t="s">
        <v>1462</v>
      </c>
      <c r="J28" s="354"/>
      <c r="K28" s="355" t="s">
        <v>53</v>
      </c>
      <c r="L28" s="352"/>
      <c r="M28" s="27" t="s">
        <v>415</v>
      </c>
      <c r="N28" s="24"/>
      <c r="O28" s="82">
        <v>9.52</v>
      </c>
      <c r="P28" s="109">
        <v>12</v>
      </c>
    </row>
    <row r="29" spans="1:16" ht="15" x14ac:dyDescent="0.25">
      <c r="A29" s="1"/>
      <c r="B29" s="378">
        <v>10</v>
      </c>
      <c r="C29" s="379"/>
      <c r="D29" s="351" t="s">
        <v>1461</v>
      </c>
      <c r="E29" s="352"/>
      <c r="F29" s="190" t="s">
        <v>1966</v>
      </c>
      <c r="G29" s="355">
        <v>4100085078</v>
      </c>
      <c r="H29" s="354"/>
      <c r="I29" s="353" t="s">
        <v>1462</v>
      </c>
      <c r="J29" s="354"/>
      <c r="K29" s="355" t="s">
        <v>53</v>
      </c>
      <c r="L29" s="352"/>
      <c r="M29" s="27" t="s">
        <v>415</v>
      </c>
      <c r="N29" s="24"/>
      <c r="O29" s="82">
        <v>9.52</v>
      </c>
      <c r="P29" s="109">
        <v>12</v>
      </c>
    </row>
    <row r="30" spans="1:16" ht="15" x14ac:dyDescent="0.25">
      <c r="A30" s="1"/>
      <c r="B30" s="378">
        <v>11</v>
      </c>
      <c r="C30" s="379"/>
      <c r="D30" s="351" t="s">
        <v>1461</v>
      </c>
      <c r="E30" s="352"/>
      <c r="F30" s="190" t="s">
        <v>1966</v>
      </c>
      <c r="G30" s="355">
        <v>4100085078</v>
      </c>
      <c r="H30" s="354"/>
      <c r="I30" s="353" t="s">
        <v>1462</v>
      </c>
      <c r="J30" s="354"/>
      <c r="K30" s="355" t="s">
        <v>53</v>
      </c>
      <c r="L30" s="352"/>
      <c r="M30" s="27" t="s">
        <v>415</v>
      </c>
      <c r="N30" s="24"/>
      <c r="O30" s="82">
        <v>9.52</v>
      </c>
      <c r="P30" s="109">
        <v>12</v>
      </c>
    </row>
    <row r="31" spans="1:16" ht="15" x14ac:dyDescent="0.25">
      <c r="A31" s="1"/>
      <c r="B31" s="378">
        <v>12</v>
      </c>
      <c r="C31" s="379"/>
      <c r="D31" s="351" t="s">
        <v>1461</v>
      </c>
      <c r="E31" s="352"/>
      <c r="F31" s="190" t="s">
        <v>1966</v>
      </c>
      <c r="G31" s="355">
        <v>4100085097</v>
      </c>
      <c r="H31" s="354"/>
      <c r="I31" s="353" t="s">
        <v>1783</v>
      </c>
      <c r="J31" s="354"/>
      <c r="K31" s="355" t="s">
        <v>53</v>
      </c>
      <c r="L31" s="352"/>
      <c r="M31" s="27" t="s">
        <v>387</v>
      </c>
      <c r="N31" s="24"/>
      <c r="O31" s="82">
        <v>10.32</v>
      </c>
      <c r="P31" s="109">
        <v>14</v>
      </c>
    </row>
    <row r="32" spans="1:16" ht="15" x14ac:dyDescent="0.25">
      <c r="A32" s="1"/>
      <c r="B32" s="378">
        <v>13</v>
      </c>
      <c r="C32" s="379"/>
      <c r="D32" s="351" t="s">
        <v>1461</v>
      </c>
      <c r="E32" s="352"/>
      <c r="F32" s="190" t="s">
        <v>1966</v>
      </c>
      <c r="G32" s="355">
        <v>4100085097</v>
      </c>
      <c r="H32" s="354"/>
      <c r="I32" s="353" t="s">
        <v>1783</v>
      </c>
      <c r="J32" s="354"/>
      <c r="K32" s="355" t="s">
        <v>53</v>
      </c>
      <c r="L32" s="352"/>
      <c r="M32" s="27" t="s">
        <v>387</v>
      </c>
      <c r="N32" s="24"/>
      <c r="O32" s="82">
        <v>10.32</v>
      </c>
      <c r="P32" s="109">
        <v>14</v>
      </c>
    </row>
    <row r="33" spans="1:16" ht="15" x14ac:dyDescent="0.25">
      <c r="A33" s="1"/>
      <c r="B33" s="378">
        <v>14</v>
      </c>
      <c r="C33" s="379"/>
      <c r="D33" s="351" t="s">
        <v>1461</v>
      </c>
      <c r="E33" s="352"/>
      <c r="F33" s="190" t="s">
        <v>1966</v>
      </c>
      <c r="G33" s="355">
        <v>4100085097</v>
      </c>
      <c r="H33" s="354"/>
      <c r="I33" s="353" t="s">
        <v>1783</v>
      </c>
      <c r="J33" s="354"/>
      <c r="K33" s="355" t="s">
        <v>53</v>
      </c>
      <c r="L33" s="352"/>
      <c r="M33" s="27" t="s">
        <v>387</v>
      </c>
      <c r="N33" s="24"/>
      <c r="O33" s="82">
        <v>10.32</v>
      </c>
      <c r="P33" s="109">
        <v>14</v>
      </c>
    </row>
    <row r="34" spans="1:16" ht="15" x14ac:dyDescent="0.25">
      <c r="A34" s="1"/>
      <c r="B34" s="378">
        <v>15</v>
      </c>
      <c r="C34" s="379"/>
      <c r="D34" s="351" t="s">
        <v>1461</v>
      </c>
      <c r="E34" s="352"/>
      <c r="F34" s="190" t="s">
        <v>1966</v>
      </c>
      <c r="G34" s="355">
        <v>4100085097</v>
      </c>
      <c r="H34" s="354"/>
      <c r="I34" s="353" t="s">
        <v>1783</v>
      </c>
      <c r="J34" s="354"/>
      <c r="K34" s="355" t="s">
        <v>53</v>
      </c>
      <c r="L34" s="352"/>
      <c r="M34" s="27" t="s">
        <v>387</v>
      </c>
      <c r="N34" s="24"/>
      <c r="O34" s="82">
        <v>8.98</v>
      </c>
      <c r="P34" s="109">
        <v>12</v>
      </c>
    </row>
    <row r="35" spans="1:16" ht="15" x14ac:dyDescent="0.25">
      <c r="A35" s="1"/>
      <c r="B35" s="378">
        <v>16</v>
      </c>
      <c r="C35" s="379"/>
      <c r="D35" s="351" t="s">
        <v>747</v>
      </c>
      <c r="E35" s="352"/>
      <c r="F35" s="190" t="s">
        <v>1966</v>
      </c>
      <c r="G35" s="355">
        <v>4100085076</v>
      </c>
      <c r="H35" s="354"/>
      <c r="I35" s="353" t="s">
        <v>1457</v>
      </c>
      <c r="J35" s="354"/>
      <c r="K35" s="355" t="s">
        <v>53</v>
      </c>
      <c r="L35" s="352"/>
      <c r="M35" s="27" t="s">
        <v>415</v>
      </c>
      <c r="N35" s="24"/>
      <c r="O35" s="82">
        <v>9.9600000000000009</v>
      </c>
      <c r="P35" s="109">
        <v>16</v>
      </c>
    </row>
    <row r="36" spans="1:16" ht="15" x14ac:dyDescent="0.25">
      <c r="A36" s="1"/>
      <c r="B36" s="173" t="s">
        <v>37</v>
      </c>
      <c r="C36" s="174"/>
      <c r="D36" s="50"/>
      <c r="E36" s="61"/>
      <c r="F36" s="61"/>
      <c r="G36" s="50"/>
      <c r="H36" s="62"/>
      <c r="I36" s="63"/>
      <c r="J36" s="62"/>
      <c r="K36" s="50"/>
      <c r="L36" s="61"/>
      <c r="M36" s="8"/>
      <c r="N36" s="8"/>
      <c r="O36" s="170">
        <f>SUM(O37:O47)+9.18</f>
        <v>105.62</v>
      </c>
      <c r="P36" s="60"/>
    </row>
    <row r="37" spans="1:16" ht="15" x14ac:dyDescent="0.25">
      <c r="A37" s="1"/>
      <c r="B37" s="378">
        <v>17</v>
      </c>
      <c r="C37" s="379"/>
      <c r="D37" s="351" t="s">
        <v>747</v>
      </c>
      <c r="E37" s="352"/>
      <c r="F37" s="191" t="s">
        <v>1966</v>
      </c>
      <c r="G37" s="355">
        <v>4100085076</v>
      </c>
      <c r="H37" s="354"/>
      <c r="I37" s="353" t="s">
        <v>1457</v>
      </c>
      <c r="J37" s="354"/>
      <c r="K37" s="355" t="s">
        <v>53</v>
      </c>
      <c r="L37" s="352"/>
      <c r="M37" s="27" t="s">
        <v>415</v>
      </c>
      <c r="N37" s="24"/>
      <c r="O37" s="82">
        <v>9.9600000000000009</v>
      </c>
      <c r="P37" s="109">
        <v>16</v>
      </c>
    </row>
    <row r="38" spans="1:16" ht="15" x14ac:dyDescent="0.25">
      <c r="A38" s="1"/>
      <c r="B38" s="378">
        <v>18</v>
      </c>
      <c r="C38" s="379"/>
      <c r="D38" s="351" t="s">
        <v>747</v>
      </c>
      <c r="E38" s="352"/>
      <c r="F38" s="190" t="s">
        <v>1966</v>
      </c>
      <c r="G38" s="355">
        <v>4100085076</v>
      </c>
      <c r="H38" s="354"/>
      <c r="I38" s="353" t="s">
        <v>1457</v>
      </c>
      <c r="J38" s="354"/>
      <c r="K38" s="355" t="s">
        <v>53</v>
      </c>
      <c r="L38" s="352"/>
      <c r="M38" s="27" t="s">
        <v>415</v>
      </c>
      <c r="N38" s="24"/>
      <c r="O38" s="82">
        <v>9.9600000000000009</v>
      </c>
      <c r="P38" s="109">
        <v>16</v>
      </c>
    </row>
    <row r="39" spans="1:16" ht="15" x14ac:dyDescent="0.25">
      <c r="A39" s="1"/>
      <c r="B39" s="378">
        <v>19</v>
      </c>
      <c r="C39" s="379"/>
      <c r="D39" s="351" t="s">
        <v>747</v>
      </c>
      <c r="E39" s="352"/>
      <c r="F39" s="190" t="s">
        <v>1966</v>
      </c>
      <c r="G39" s="355">
        <v>4100085076</v>
      </c>
      <c r="H39" s="354"/>
      <c r="I39" s="353" t="s">
        <v>1457</v>
      </c>
      <c r="J39" s="354"/>
      <c r="K39" s="355" t="s">
        <v>53</v>
      </c>
      <c r="L39" s="352"/>
      <c r="M39" s="27" t="s">
        <v>415</v>
      </c>
      <c r="N39" s="24"/>
      <c r="O39" s="82">
        <v>9.9600000000000009</v>
      </c>
      <c r="P39" s="109">
        <v>16</v>
      </c>
    </row>
    <row r="40" spans="1:16" ht="15" x14ac:dyDescent="0.25">
      <c r="A40" s="1"/>
      <c r="B40" s="378">
        <v>20</v>
      </c>
      <c r="C40" s="379"/>
      <c r="D40" s="351" t="s">
        <v>747</v>
      </c>
      <c r="E40" s="352"/>
      <c r="F40" s="190" t="s">
        <v>1966</v>
      </c>
      <c r="G40" s="355">
        <v>4100085076</v>
      </c>
      <c r="H40" s="354"/>
      <c r="I40" s="353" t="s">
        <v>1457</v>
      </c>
      <c r="J40" s="354"/>
      <c r="K40" s="355" t="s">
        <v>53</v>
      </c>
      <c r="L40" s="352"/>
      <c r="M40" s="27" t="s">
        <v>415</v>
      </c>
      <c r="N40" s="24"/>
      <c r="O40" s="82">
        <v>9.9600000000000009</v>
      </c>
      <c r="P40" s="109">
        <v>16</v>
      </c>
    </row>
    <row r="41" spans="1:16" ht="15" x14ac:dyDescent="0.25">
      <c r="A41" s="1"/>
      <c r="B41" s="378">
        <v>21</v>
      </c>
      <c r="C41" s="379"/>
      <c r="D41" s="351" t="s">
        <v>747</v>
      </c>
      <c r="E41" s="352"/>
      <c r="F41" s="190" t="s">
        <v>1966</v>
      </c>
      <c r="G41" s="355">
        <v>4100085076</v>
      </c>
      <c r="H41" s="354"/>
      <c r="I41" s="353" t="s">
        <v>1457</v>
      </c>
      <c r="J41" s="354"/>
      <c r="K41" s="355" t="s">
        <v>53</v>
      </c>
      <c r="L41" s="352"/>
      <c r="M41" s="27" t="s">
        <v>415</v>
      </c>
      <c r="N41" s="24"/>
      <c r="O41" s="82">
        <v>9.9600000000000009</v>
      </c>
      <c r="P41" s="109">
        <v>16</v>
      </c>
    </row>
    <row r="42" spans="1:16" ht="15" x14ac:dyDescent="0.25">
      <c r="A42" s="1"/>
      <c r="B42" s="378">
        <v>22</v>
      </c>
      <c r="C42" s="379"/>
      <c r="D42" s="351" t="s">
        <v>747</v>
      </c>
      <c r="E42" s="352"/>
      <c r="F42" s="190" t="s">
        <v>1966</v>
      </c>
      <c r="G42" s="355">
        <v>4100085076</v>
      </c>
      <c r="H42" s="354"/>
      <c r="I42" s="353" t="s">
        <v>1457</v>
      </c>
      <c r="J42" s="354"/>
      <c r="K42" s="355" t="s">
        <v>53</v>
      </c>
      <c r="L42" s="352"/>
      <c r="M42" s="27" t="s">
        <v>415</v>
      </c>
      <c r="N42" s="24"/>
      <c r="O42" s="82">
        <v>9.9600000000000009</v>
      </c>
      <c r="P42" s="109">
        <v>16</v>
      </c>
    </row>
    <row r="43" spans="1:16" ht="15" x14ac:dyDescent="0.25">
      <c r="A43" s="1"/>
      <c r="B43" s="378">
        <v>23</v>
      </c>
      <c r="C43" s="379"/>
      <c r="D43" s="351" t="s">
        <v>747</v>
      </c>
      <c r="E43" s="352"/>
      <c r="F43" s="190" t="s">
        <v>1966</v>
      </c>
      <c r="G43" s="355">
        <v>4100085076</v>
      </c>
      <c r="H43" s="354"/>
      <c r="I43" s="353" t="s">
        <v>1457</v>
      </c>
      <c r="J43" s="354"/>
      <c r="K43" s="355" t="s">
        <v>53</v>
      </c>
      <c r="L43" s="352"/>
      <c r="M43" s="27" t="s">
        <v>415</v>
      </c>
      <c r="N43" s="24"/>
      <c r="O43" s="82">
        <v>9.9600000000000009</v>
      </c>
      <c r="P43" s="109">
        <v>16</v>
      </c>
    </row>
    <row r="44" spans="1:16" ht="15" x14ac:dyDescent="0.25">
      <c r="A44" s="1"/>
      <c r="B44" s="378">
        <v>24</v>
      </c>
      <c r="C44" s="379"/>
      <c r="D44" s="351" t="s">
        <v>747</v>
      </c>
      <c r="E44" s="352"/>
      <c r="F44" s="190" t="s">
        <v>1966</v>
      </c>
      <c r="G44" s="355">
        <v>4100085076</v>
      </c>
      <c r="H44" s="354"/>
      <c r="I44" s="353" t="s">
        <v>1457</v>
      </c>
      <c r="J44" s="354"/>
      <c r="K44" s="355" t="s">
        <v>53</v>
      </c>
      <c r="L44" s="352"/>
      <c r="M44" s="27" t="s">
        <v>415</v>
      </c>
      <c r="N44" s="24"/>
      <c r="O44" s="82">
        <v>9.9600000000000009</v>
      </c>
      <c r="P44" s="109">
        <v>16</v>
      </c>
    </row>
    <row r="45" spans="1:16" ht="15" x14ac:dyDescent="0.25">
      <c r="A45" s="1"/>
      <c r="B45" s="378">
        <v>25</v>
      </c>
      <c r="C45" s="379"/>
      <c r="D45" s="351" t="s">
        <v>747</v>
      </c>
      <c r="E45" s="352"/>
      <c r="F45" s="190" t="s">
        <v>1966</v>
      </c>
      <c r="G45" s="355">
        <v>4100085076</v>
      </c>
      <c r="H45" s="354"/>
      <c r="I45" s="353" t="s">
        <v>1457</v>
      </c>
      <c r="J45" s="354"/>
      <c r="K45" s="355" t="s">
        <v>53</v>
      </c>
      <c r="L45" s="352"/>
      <c r="M45" s="27" t="s">
        <v>415</v>
      </c>
      <c r="N45" s="24"/>
      <c r="O45" s="82">
        <v>9.9600000000000009</v>
      </c>
      <c r="P45" s="109">
        <v>16</v>
      </c>
    </row>
    <row r="46" spans="1:16" ht="15" x14ac:dyDescent="0.25">
      <c r="A46" s="1"/>
      <c r="B46" s="375">
        <v>26</v>
      </c>
      <c r="C46" s="376"/>
      <c r="D46" s="351" t="s">
        <v>747</v>
      </c>
      <c r="E46" s="352"/>
      <c r="F46" s="190" t="s">
        <v>1966</v>
      </c>
      <c r="G46" s="355">
        <v>4100085076</v>
      </c>
      <c r="H46" s="354"/>
      <c r="I46" s="353" t="s">
        <v>1457</v>
      </c>
      <c r="J46" s="354"/>
      <c r="K46" s="355" t="s">
        <v>53</v>
      </c>
      <c r="L46" s="352"/>
      <c r="M46" s="27" t="s">
        <v>415</v>
      </c>
      <c r="N46" s="24"/>
      <c r="O46" s="81">
        <v>6.8</v>
      </c>
      <c r="P46" s="109">
        <v>10</v>
      </c>
    </row>
    <row r="47" spans="1:16" ht="15" x14ac:dyDescent="0.25">
      <c r="A47" s="1"/>
      <c r="B47" s="365"/>
      <c r="C47" s="366"/>
      <c r="D47" s="367"/>
      <c r="E47" s="368"/>
      <c r="F47" s="122"/>
      <c r="G47" s="369"/>
      <c r="H47" s="370"/>
      <c r="I47" s="391"/>
      <c r="J47" s="370"/>
      <c r="K47" s="369"/>
      <c r="L47" s="368"/>
      <c r="M47" s="7"/>
      <c r="N47" s="11"/>
      <c r="O47" s="84"/>
      <c r="P47" s="60"/>
    </row>
    <row r="48" spans="1:16" ht="15" x14ac:dyDescent="0.25">
      <c r="A48" s="1"/>
      <c r="B48" s="20"/>
      <c r="C48" s="45"/>
      <c r="D48" s="168"/>
      <c r="E48" s="41"/>
      <c r="F48" s="41"/>
      <c r="G48" s="41"/>
      <c r="H48" s="41"/>
      <c r="I48" s="41"/>
      <c r="K48" s="20"/>
      <c r="L48" s="45"/>
      <c r="M48" s="1"/>
      <c r="N48" s="1"/>
      <c r="O48" s="169">
        <f>SUM(O18:O35)+SUM(O37:O46)</f>
        <v>262.64</v>
      </c>
    </row>
    <row r="49" spans="1:16" ht="15.75" x14ac:dyDescent="0.25">
      <c r="A49" s="1"/>
      <c r="B49" s="356" t="s">
        <v>29</v>
      </c>
      <c r="C49" s="357"/>
      <c r="D49" s="357"/>
      <c r="E49" s="357"/>
      <c r="F49" s="357"/>
      <c r="G49" s="357"/>
      <c r="H49" s="357"/>
      <c r="I49" s="357"/>
      <c r="J49" s="357"/>
      <c r="K49" s="357"/>
      <c r="L49" s="357"/>
      <c r="M49" s="357"/>
      <c r="N49" s="79"/>
      <c r="O49" s="75"/>
      <c r="P49" s="73">
        <f>SUM(P18:P47)</f>
        <v>372</v>
      </c>
    </row>
    <row r="50" spans="1:16" ht="15" x14ac:dyDescent="0.25">
      <c r="A50" s="1"/>
      <c r="B50" s="20"/>
      <c r="C50" s="45"/>
      <c r="D50" s="20"/>
      <c r="E50" s="45"/>
      <c r="F50" s="45"/>
      <c r="G50" s="20"/>
      <c r="I50" s="3"/>
      <c r="K50" s="20"/>
      <c r="L50" s="45"/>
      <c r="M50" s="1"/>
      <c r="N50" s="1"/>
      <c r="O50" s="86"/>
    </row>
    <row r="51" spans="1:16" ht="15" customHeight="1" x14ac:dyDescent="0.25">
      <c r="A51" s="1"/>
      <c r="B51" s="1"/>
      <c r="C51" s="1"/>
      <c r="D51" s="1" t="s">
        <v>49</v>
      </c>
      <c r="E51" s="23"/>
      <c r="F51" s="1" t="s">
        <v>1964</v>
      </c>
      <c r="I51" s="1"/>
      <c r="J51" s="1"/>
      <c r="K51" s="1"/>
      <c r="L51" s="1"/>
      <c r="M51" s="1"/>
      <c r="N51" s="1"/>
      <c r="O51" s="1"/>
    </row>
    <row r="52" spans="1:16" ht="15" customHeight="1" x14ac:dyDescent="0.25">
      <c r="A52" s="1"/>
      <c r="B52" s="1"/>
      <c r="C52" s="1"/>
      <c r="D52" s="1" t="s">
        <v>1965</v>
      </c>
      <c r="E52" s="23"/>
      <c r="F52" s="23"/>
      <c r="G52" s="1"/>
      <c r="H52" s="1"/>
      <c r="I52" s="1"/>
      <c r="J52" s="1"/>
      <c r="K52" s="1"/>
      <c r="L52" s="1"/>
      <c r="M52" s="1"/>
      <c r="N52" s="1"/>
      <c r="O52" s="1"/>
    </row>
    <row r="53" spans="1:16" ht="15" x14ac:dyDescent="0.25">
      <c r="A53" s="1"/>
      <c r="B53" s="1"/>
      <c r="C53" s="1"/>
      <c r="D53" s="1" t="s">
        <v>1231</v>
      </c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</row>
    <row r="54" spans="1:16" ht="15" x14ac:dyDescent="0.25">
      <c r="A54" s="1"/>
      <c r="B54" s="1"/>
      <c r="C54" s="1"/>
      <c r="D54" s="1" t="s">
        <v>1959</v>
      </c>
      <c r="E54" s="23"/>
      <c r="F54" s="23"/>
      <c r="G54" s="1"/>
      <c r="H54" s="1"/>
      <c r="I54" s="1"/>
      <c r="J54" s="1"/>
      <c r="K54" s="1"/>
      <c r="L54" s="1"/>
      <c r="M54" s="1"/>
      <c r="N54" s="1"/>
      <c r="O54" s="1"/>
    </row>
    <row r="55" spans="1:16" ht="15" x14ac:dyDescent="0.25">
      <c r="A55" s="1"/>
      <c r="B55" s="1"/>
      <c r="C55" s="1"/>
      <c r="D55" s="1" t="s">
        <v>1960</v>
      </c>
      <c r="E55" s="1"/>
      <c r="F55" s="1"/>
      <c r="G55" s="1"/>
      <c r="H55" s="23"/>
      <c r="I55" s="1"/>
      <c r="J55" s="1"/>
      <c r="K55" s="1"/>
      <c r="L55" s="1"/>
      <c r="M55" s="1"/>
      <c r="N55" s="1"/>
      <c r="O55" s="1"/>
    </row>
    <row r="56" spans="1:16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6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6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6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6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6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6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6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6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335" ht="8.25" customHeight="1" x14ac:dyDescent="0.2"/>
    <row r="337" ht="8.25" customHeight="1" x14ac:dyDescent="0.2"/>
    <row r="339" ht="9" customHeight="1" x14ac:dyDescent="0.2"/>
    <row r="341" ht="7.5" customHeight="1" x14ac:dyDescent="0.2"/>
    <row r="343" ht="6.75" customHeight="1" x14ac:dyDescent="0.2"/>
    <row r="345" ht="7.5" customHeight="1" x14ac:dyDescent="0.2"/>
    <row r="347" ht="9" customHeight="1" x14ac:dyDescent="0.2"/>
    <row r="349" ht="7.5" customHeight="1" x14ac:dyDescent="0.2"/>
    <row r="351" ht="8.25" customHeight="1" x14ac:dyDescent="0.2"/>
  </sheetData>
  <mergeCells count="153">
    <mergeCell ref="B45:C45"/>
    <mergeCell ref="D45:E45"/>
    <mergeCell ref="G45:H45"/>
    <mergeCell ref="I45:J45"/>
    <mergeCell ref="K45:L45"/>
    <mergeCell ref="B39:C39"/>
    <mergeCell ref="D39:E39"/>
    <mergeCell ref="G39:H39"/>
    <mergeCell ref="I39:J39"/>
    <mergeCell ref="K39:L39"/>
    <mergeCell ref="B43:C43"/>
    <mergeCell ref="D43:E43"/>
    <mergeCell ref="G43:H43"/>
    <mergeCell ref="I43:J43"/>
    <mergeCell ref="K43:L43"/>
    <mergeCell ref="B41:C41"/>
    <mergeCell ref="D41:E41"/>
    <mergeCell ref="G41:H41"/>
    <mergeCell ref="I41:J41"/>
    <mergeCell ref="K41:L41"/>
    <mergeCell ref="B44:C44"/>
    <mergeCell ref="D44:E44"/>
    <mergeCell ref="G44:H44"/>
    <mergeCell ref="I44:J44"/>
    <mergeCell ref="K44:L44"/>
    <mergeCell ref="B37:C37"/>
    <mergeCell ref="D37:E37"/>
    <mergeCell ref="G37:H37"/>
    <mergeCell ref="I37:J37"/>
    <mergeCell ref="K37:L37"/>
    <mergeCell ref="B42:C42"/>
    <mergeCell ref="D42:E42"/>
    <mergeCell ref="G42:H42"/>
    <mergeCell ref="I42:J42"/>
    <mergeCell ref="K42:L42"/>
    <mergeCell ref="B38:C38"/>
    <mergeCell ref="D38:E38"/>
    <mergeCell ref="G38:H38"/>
    <mergeCell ref="I38:J38"/>
    <mergeCell ref="K38:L38"/>
    <mergeCell ref="B40:C40"/>
    <mergeCell ref="D40:E40"/>
    <mergeCell ref="G40:H40"/>
    <mergeCell ref="I40:J40"/>
    <mergeCell ref="K40:L40"/>
    <mergeCell ref="B35:C35"/>
    <mergeCell ref="D35:E35"/>
    <mergeCell ref="G35:H35"/>
    <mergeCell ref="I35:J35"/>
    <mergeCell ref="K35:L35"/>
    <mergeCell ref="K34:L34"/>
    <mergeCell ref="B31:C31"/>
    <mergeCell ref="D31:E31"/>
    <mergeCell ref="G31:H31"/>
    <mergeCell ref="I31:J31"/>
    <mergeCell ref="K31:L31"/>
    <mergeCell ref="B33:C33"/>
    <mergeCell ref="D33:E33"/>
    <mergeCell ref="G33:H33"/>
    <mergeCell ref="I33:J33"/>
    <mergeCell ref="K33:L33"/>
    <mergeCell ref="B34:C34"/>
    <mergeCell ref="D34:E34"/>
    <mergeCell ref="G34:H34"/>
    <mergeCell ref="I34:J34"/>
    <mergeCell ref="K30:L30"/>
    <mergeCell ref="I29:J29"/>
    <mergeCell ref="K29:L29"/>
    <mergeCell ref="B30:C30"/>
    <mergeCell ref="D30:E30"/>
    <mergeCell ref="G30:H30"/>
    <mergeCell ref="I30:J30"/>
    <mergeCell ref="B32:C32"/>
    <mergeCell ref="D32:E32"/>
    <mergeCell ref="G32:H32"/>
    <mergeCell ref="I32:J32"/>
    <mergeCell ref="K32:L32"/>
    <mergeCell ref="B25:C25"/>
    <mergeCell ref="D25:E25"/>
    <mergeCell ref="G25:H25"/>
    <mergeCell ref="I25:J25"/>
    <mergeCell ref="K25:L25"/>
    <mergeCell ref="B26:C26"/>
    <mergeCell ref="D26:E26"/>
    <mergeCell ref="G26:H26"/>
    <mergeCell ref="I26:J26"/>
    <mergeCell ref="K26:L26"/>
    <mergeCell ref="B49:M49"/>
    <mergeCell ref="B46:C46"/>
    <mergeCell ref="D46:E46"/>
    <mergeCell ref="G46:H46"/>
    <mergeCell ref="I46:J46"/>
    <mergeCell ref="K46:L46"/>
    <mergeCell ref="B27:C27"/>
    <mergeCell ref="D27:E27"/>
    <mergeCell ref="G27:H27"/>
    <mergeCell ref="I27:J27"/>
    <mergeCell ref="K27:L27"/>
    <mergeCell ref="B47:C47"/>
    <mergeCell ref="D47:E47"/>
    <mergeCell ref="G47:H47"/>
    <mergeCell ref="I47:J47"/>
    <mergeCell ref="K47:L47"/>
    <mergeCell ref="B29:C29"/>
    <mergeCell ref="D29:E29"/>
    <mergeCell ref="G29:H29"/>
    <mergeCell ref="B28:C28"/>
    <mergeCell ref="D28:E28"/>
    <mergeCell ref="G28:H28"/>
    <mergeCell ref="I28:J28"/>
    <mergeCell ref="K28:L28"/>
    <mergeCell ref="B23:C23"/>
    <mergeCell ref="D23:E23"/>
    <mergeCell ref="G23:H23"/>
    <mergeCell ref="I23:J23"/>
    <mergeCell ref="K23:L23"/>
    <mergeCell ref="B24:C24"/>
    <mergeCell ref="D24:E24"/>
    <mergeCell ref="G24:H24"/>
    <mergeCell ref="I24:J24"/>
    <mergeCell ref="K24:L24"/>
    <mergeCell ref="B21:C21"/>
    <mergeCell ref="D21:E21"/>
    <mergeCell ref="G21:H21"/>
    <mergeCell ref="I21:J21"/>
    <mergeCell ref="K21:L21"/>
    <mergeCell ref="B22:C22"/>
    <mergeCell ref="D22:E22"/>
    <mergeCell ref="G22:H22"/>
    <mergeCell ref="I22:J22"/>
    <mergeCell ref="K22:L22"/>
    <mergeCell ref="B19:C19"/>
    <mergeCell ref="D19:E19"/>
    <mergeCell ref="G19:H19"/>
    <mergeCell ref="I19:J19"/>
    <mergeCell ref="K19:L19"/>
    <mergeCell ref="B20:C20"/>
    <mergeCell ref="D20:E20"/>
    <mergeCell ref="G20:H20"/>
    <mergeCell ref="I20:J20"/>
    <mergeCell ref="K20:L20"/>
    <mergeCell ref="H12:I12"/>
    <mergeCell ref="N14:O14"/>
    <mergeCell ref="B16:C16"/>
    <mergeCell ref="D16:E16"/>
    <mergeCell ref="G16:H16"/>
    <mergeCell ref="I16:J16"/>
    <mergeCell ref="K16:L16"/>
    <mergeCell ref="B18:C18"/>
    <mergeCell ref="D18:E18"/>
    <mergeCell ref="G18:H18"/>
    <mergeCell ref="I18:J18"/>
    <mergeCell ref="K18:L18"/>
  </mergeCells>
  <hyperlinks>
    <hyperlink ref="N4" r:id="rId1" xr:uid="{00000000-0004-0000-D000-000000000000}"/>
  </hyperlinks>
  <pageMargins left="7.874015748031496E-2" right="7.874015748031496E-2" top="0.15748031496062992" bottom="7.874015748031496E-2" header="0" footer="0"/>
  <pageSetup paperSize="9" scale="72" orientation="portrait" r:id="rId2"/>
  <headerFooter alignWithMargins="0"/>
  <drawing r:id="rId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sheetPr codeName="Hoja154"/>
  <dimension ref="A1:P324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2.5703125" customWidth="1"/>
    <col min="4" max="4" width="14.42578125" customWidth="1"/>
    <col min="5" max="5" width="11.5703125" customWidth="1"/>
    <col min="6" max="6" width="17.28515625" customWidth="1"/>
    <col min="7" max="7" width="6.140625" customWidth="1"/>
    <col min="8" max="8" width="7.85546875" customWidth="1"/>
    <col min="9" max="9" width="10.7109375" customWidth="1"/>
    <col min="10" max="10" width="4" customWidth="1"/>
    <col min="11" max="11" width="9.85546875" customWidth="1"/>
    <col min="12" max="12" width="6" customWidth="1"/>
    <col min="13" max="13" width="15" customWidth="1"/>
    <col min="14" max="14" width="5.28515625" customWidth="1"/>
    <col min="15" max="15" width="12.140625" customWidth="1"/>
    <col min="16" max="16" width="11.42578125" customWidth="1"/>
  </cols>
  <sheetData>
    <row r="1" spans="1:16" ht="12.75" customHeight="1" x14ac:dyDescent="0.25">
      <c r="A1" s="1"/>
      <c r="B1" s="1"/>
      <c r="C1" s="1"/>
      <c r="D1" s="1"/>
      <c r="E1" s="1"/>
      <c r="F1" s="1"/>
      <c r="G1" s="1"/>
      <c r="H1" s="1"/>
      <c r="I1" s="1"/>
      <c r="N1" s="2" t="s">
        <v>1052</v>
      </c>
      <c r="O1" s="2"/>
      <c r="P1" s="2"/>
    </row>
    <row r="2" spans="1:16" ht="12.75" customHeight="1" x14ac:dyDescent="0.25">
      <c r="A2" s="1"/>
      <c r="B2" s="1"/>
      <c r="C2" s="1"/>
      <c r="D2" s="1"/>
      <c r="E2" s="1"/>
      <c r="F2" s="1"/>
      <c r="G2" s="1"/>
      <c r="H2" s="1"/>
      <c r="I2" s="1"/>
      <c r="N2" s="1" t="s">
        <v>931</v>
      </c>
      <c r="O2" s="1"/>
      <c r="P2" s="1"/>
    </row>
    <row r="3" spans="1:16" ht="12.75" customHeight="1" x14ac:dyDescent="0.25">
      <c r="A3" s="1"/>
      <c r="B3" s="1"/>
      <c r="C3" s="1"/>
      <c r="D3" s="1"/>
      <c r="E3" s="1"/>
      <c r="F3" s="1"/>
      <c r="G3" s="1"/>
      <c r="H3" s="1"/>
      <c r="I3" s="1"/>
      <c r="N3" s="3" t="s">
        <v>10</v>
      </c>
      <c r="O3" s="1"/>
      <c r="P3" s="1"/>
    </row>
    <row r="4" spans="1:16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N4" s="188" t="s">
        <v>1963</v>
      </c>
      <c r="O4" s="1"/>
      <c r="P4" s="1"/>
    </row>
    <row r="5" spans="1:16" ht="12.75" customHeight="1" x14ac:dyDescent="0.25">
      <c r="A5" s="1"/>
      <c r="B5" s="1"/>
      <c r="C5" s="1"/>
      <c r="D5" s="1"/>
      <c r="E5" s="1"/>
      <c r="F5" s="1"/>
      <c r="G5" s="1"/>
      <c r="H5" s="1"/>
      <c r="I5" s="1"/>
      <c r="N5" s="1" t="s">
        <v>685</v>
      </c>
      <c r="O5" s="1"/>
      <c r="P5" s="1"/>
    </row>
    <row r="6" spans="1:16" ht="15" customHeight="1" x14ac:dyDescent="0.25">
      <c r="A6" s="1"/>
      <c r="B6" s="1" t="s">
        <v>0</v>
      </c>
      <c r="C6" s="1" t="s">
        <v>0</v>
      </c>
      <c r="G6" s="4" t="s">
        <v>12</v>
      </c>
      <c r="H6" s="1"/>
      <c r="I6" s="1"/>
      <c r="J6" s="1"/>
      <c r="K6" s="1"/>
      <c r="M6" s="1"/>
      <c r="N6" s="1"/>
      <c r="O6" s="1"/>
    </row>
    <row r="7" spans="1:16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6" ht="15" x14ac:dyDescent="0.25">
      <c r="A8" s="1"/>
      <c r="B8" s="1" t="s">
        <v>1</v>
      </c>
      <c r="C8" s="1"/>
      <c r="D8" s="1"/>
      <c r="E8" s="1"/>
      <c r="F8" s="1"/>
      <c r="G8" s="1"/>
      <c r="H8" s="377" t="s">
        <v>884</v>
      </c>
      <c r="I8" s="374"/>
      <c r="J8" s="382"/>
      <c r="K8" s="1"/>
      <c r="L8" s="1"/>
      <c r="M8" s="1"/>
      <c r="N8" s="1"/>
      <c r="O8" s="1"/>
    </row>
    <row r="9" spans="1:16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6" ht="15" x14ac:dyDescent="0.25">
      <c r="A10" s="1"/>
      <c r="B10" s="1" t="s">
        <v>2</v>
      </c>
      <c r="C10" s="1"/>
      <c r="D10" s="1"/>
      <c r="E10" s="1"/>
      <c r="F10" s="1"/>
      <c r="G10" s="1"/>
      <c r="H10" s="381" t="s">
        <v>885</v>
      </c>
      <c r="I10" s="374"/>
      <c r="J10" s="374"/>
      <c r="K10" s="374"/>
      <c r="L10" s="374"/>
      <c r="M10" s="382"/>
      <c r="N10" s="1"/>
      <c r="O10" s="1"/>
    </row>
    <row r="11" spans="1:16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6" ht="15" x14ac:dyDescent="0.25">
      <c r="A12" s="1"/>
      <c r="B12" s="1" t="s">
        <v>3</v>
      </c>
      <c r="C12" s="1"/>
      <c r="D12" s="1"/>
      <c r="E12" s="1"/>
      <c r="F12" s="1"/>
      <c r="G12" s="1"/>
      <c r="H12" s="377" t="s">
        <v>1956</v>
      </c>
      <c r="I12" s="359"/>
      <c r="J12" s="1"/>
      <c r="K12" s="1" t="s">
        <v>0</v>
      </c>
      <c r="L12" s="1" t="s">
        <v>0</v>
      </c>
      <c r="M12" s="1"/>
      <c r="N12" s="1"/>
      <c r="O12" s="1"/>
    </row>
    <row r="13" spans="1:16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M13" s="1"/>
      <c r="N13" s="1"/>
      <c r="O13" s="1"/>
    </row>
    <row r="14" spans="1:16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J14" s="1"/>
      <c r="M14" s="11" t="s">
        <v>20</v>
      </c>
      <c r="N14" s="433">
        <v>220244</v>
      </c>
      <c r="O14" s="382"/>
    </row>
    <row r="15" spans="1:16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6" ht="15" x14ac:dyDescent="0.25">
      <c r="A16" s="1"/>
      <c r="B16" s="362" t="s">
        <v>374</v>
      </c>
      <c r="C16" s="380"/>
      <c r="D16" s="383" t="s">
        <v>375</v>
      </c>
      <c r="E16" s="384"/>
      <c r="F16" s="56" t="s">
        <v>1961</v>
      </c>
      <c r="G16" s="383" t="s">
        <v>376</v>
      </c>
      <c r="H16" s="384"/>
      <c r="I16" s="385" t="s">
        <v>377</v>
      </c>
      <c r="J16" s="384"/>
      <c r="K16" s="383" t="s">
        <v>718</v>
      </c>
      <c r="L16" s="384"/>
      <c r="M16" s="55" t="s">
        <v>379</v>
      </c>
      <c r="N16" s="55" t="s">
        <v>413</v>
      </c>
      <c r="O16" s="55" t="s">
        <v>383</v>
      </c>
      <c r="P16" s="56" t="s">
        <v>380</v>
      </c>
    </row>
    <row r="17" spans="1:16" ht="15" x14ac:dyDescent="0.25">
      <c r="A17" s="1"/>
      <c r="B17" s="173"/>
      <c r="C17" s="174"/>
      <c r="D17" s="20"/>
      <c r="E17" s="45"/>
      <c r="F17" s="45"/>
      <c r="G17" s="20"/>
      <c r="I17" s="3"/>
      <c r="K17" s="20"/>
      <c r="L17" s="45"/>
      <c r="M17" s="1"/>
      <c r="N17" s="1"/>
      <c r="O17" s="171"/>
      <c r="P17" s="60"/>
    </row>
    <row r="18" spans="1:16" ht="15" x14ac:dyDescent="0.25">
      <c r="A18" s="1"/>
      <c r="B18" s="375">
        <v>1</v>
      </c>
      <c r="C18" s="376"/>
      <c r="D18" s="367" t="s">
        <v>1461</v>
      </c>
      <c r="E18" s="368"/>
      <c r="F18" s="189" t="s">
        <v>1962</v>
      </c>
      <c r="G18" s="369">
        <v>4100085069</v>
      </c>
      <c r="H18" s="370"/>
      <c r="I18" s="391" t="s">
        <v>1462</v>
      </c>
      <c r="J18" s="370"/>
      <c r="K18" s="369" t="s">
        <v>1009</v>
      </c>
      <c r="L18" s="368"/>
      <c r="M18" s="7" t="s">
        <v>415</v>
      </c>
      <c r="N18" s="11"/>
      <c r="O18" s="81">
        <v>10.9</v>
      </c>
      <c r="P18" s="60">
        <v>14</v>
      </c>
    </row>
    <row r="19" spans="1:16" ht="15" x14ac:dyDescent="0.25">
      <c r="A19" s="1"/>
      <c r="B19" s="375">
        <v>2</v>
      </c>
      <c r="C19" s="376"/>
      <c r="D19" s="367" t="s">
        <v>1461</v>
      </c>
      <c r="E19" s="368"/>
      <c r="F19" s="189" t="s">
        <v>1962</v>
      </c>
      <c r="G19" s="369">
        <v>4100085069</v>
      </c>
      <c r="H19" s="370"/>
      <c r="I19" s="391" t="s">
        <v>1462</v>
      </c>
      <c r="J19" s="370"/>
      <c r="K19" s="369" t="s">
        <v>1009</v>
      </c>
      <c r="L19" s="368"/>
      <c r="M19" s="7" t="s">
        <v>415</v>
      </c>
      <c r="N19" s="11"/>
      <c r="O19" s="81">
        <v>10.9</v>
      </c>
      <c r="P19" s="60">
        <v>14</v>
      </c>
    </row>
    <row r="20" spans="1:16" ht="15" x14ac:dyDescent="0.25">
      <c r="A20" s="1"/>
      <c r="B20" s="375">
        <v>3</v>
      </c>
      <c r="C20" s="376"/>
      <c r="D20" s="367" t="s">
        <v>1461</v>
      </c>
      <c r="E20" s="368"/>
      <c r="F20" s="189" t="s">
        <v>1962</v>
      </c>
      <c r="G20" s="369">
        <v>4100085069</v>
      </c>
      <c r="H20" s="370"/>
      <c r="I20" s="391" t="s">
        <v>1462</v>
      </c>
      <c r="J20" s="370"/>
      <c r="K20" s="369" t="s">
        <v>1009</v>
      </c>
      <c r="L20" s="368"/>
      <c r="M20" s="7" t="s">
        <v>415</v>
      </c>
      <c r="N20" s="11"/>
      <c r="O20" s="81">
        <v>10.9</v>
      </c>
      <c r="P20" s="60">
        <v>14</v>
      </c>
    </row>
    <row r="21" spans="1:16" ht="15" x14ac:dyDescent="0.25">
      <c r="A21" s="1"/>
      <c r="B21" s="375">
        <v>4</v>
      </c>
      <c r="C21" s="376"/>
      <c r="D21" s="367" t="s">
        <v>1461</v>
      </c>
      <c r="E21" s="368"/>
      <c r="F21" s="189" t="s">
        <v>1962</v>
      </c>
      <c r="G21" s="369">
        <v>4100085068</v>
      </c>
      <c r="H21" s="370"/>
      <c r="I21" s="391" t="s">
        <v>1462</v>
      </c>
      <c r="J21" s="370"/>
      <c r="K21" s="369" t="s">
        <v>1009</v>
      </c>
      <c r="L21" s="368"/>
      <c r="M21" s="7" t="s">
        <v>415</v>
      </c>
      <c r="N21" s="11"/>
      <c r="O21" s="81">
        <v>8.1</v>
      </c>
      <c r="P21" s="60">
        <v>10</v>
      </c>
    </row>
    <row r="22" spans="1:16" ht="15" x14ac:dyDescent="0.25">
      <c r="A22" s="1"/>
      <c r="B22" s="375">
        <v>5</v>
      </c>
      <c r="C22" s="376"/>
      <c r="D22" s="367" t="s">
        <v>1461</v>
      </c>
      <c r="E22" s="368"/>
      <c r="F22" s="189" t="s">
        <v>1962</v>
      </c>
      <c r="G22" s="369">
        <v>4100085068</v>
      </c>
      <c r="H22" s="370"/>
      <c r="I22" s="391" t="s">
        <v>1462</v>
      </c>
      <c r="J22" s="370"/>
      <c r="K22" s="369" t="s">
        <v>1009</v>
      </c>
      <c r="L22" s="368"/>
      <c r="M22" s="7" t="s">
        <v>415</v>
      </c>
      <c r="N22" s="11"/>
      <c r="O22" s="81">
        <v>8.1</v>
      </c>
      <c r="P22" s="60">
        <v>10</v>
      </c>
    </row>
    <row r="23" spans="1:16" ht="15" x14ac:dyDescent="0.25">
      <c r="A23" s="1"/>
      <c r="B23" s="76"/>
      <c r="C23" s="65"/>
      <c r="D23" s="50"/>
      <c r="E23" s="61"/>
      <c r="F23" s="61"/>
      <c r="G23" s="50"/>
      <c r="H23" s="62"/>
      <c r="I23" s="63"/>
      <c r="J23" s="62"/>
      <c r="K23" s="50"/>
      <c r="L23" s="61"/>
      <c r="M23" s="8"/>
      <c r="N23" s="8"/>
      <c r="O23" s="162"/>
      <c r="P23" s="60"/>
    </row>
    <row r="24" spans="1:16" ht="15" x14ac:dyDescent="0.25">
      <c r="A24" s="1"/>
      <c r="B24" s="76"/>
      <c r="C24" s="65"/>
      <c r="D24" s="392"/>
      <c r="E24" s="393"/>
      <c r="F24" s="393"/>
      <c r="G24" s="393"/>
      <c r="H24" s="393"/>
      <c r="I24" s="393"/>
      <c r="J24" s="62"/>
      <c r="K24" s="50"/>
      <c r="L24" s="61"/>
      <c r="M24" s="8"/>
      <c r="N24" s="8"/>
      <c r="O24" s="139">
        <f>SUM(O18:O22)</f>
        <v>48.900000000000006</v>
      </c>
      <c r="P24" s="60"/>
    </row>
    <row r="25" spans="1:16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357"/>
      <c r="N25" s="79"/>
      <c r="O25" s="75"/>
      <c r="P25" s="73">
        <f>SUM(P18:P23)</f>
        <v>62</v>
      </c>
    </row>
    <row r="26" spans="1:16" ht="15" x14ac:dyDescent="0.25">
      <c r="A26" s="1"/>
      <c r="B26" s="20"/>
      <c r="C26" s="45"/>
      <c r="D26" s="20"/>
      <c r="E26" s="45"/>
      <c r="F26" s="45"/>
      <c r="G26" s="20"/>
      <c r="I26" s="3"/>
      <c r="K26" s="20"/>
      <c r="L26" s="45"/>
      <c r="M26" s="1"/>
      <c r="N26" s="1"/>
      <c r="O26" s="86"/>
    </row>
    <row r="27" spans="1:16" ht="3.75" customHeight="1" x14ac:dyDescent="0.25">
      <c r="A27" s="1"/>
      <c r="B27" s="1"/>
      <c r="C27" s="1"/>
      <c r="D27" s="17"/>
      <c r="E27" s="20"/>
      <c r="F27" s="20"/>
      <c r="G27" s="20"/>
      <c r="H27" s="3"/>
      <c r="I27" s="3"/>
      <c r="J27" s="1"/>
      <c r="K27" s="1"/>
      <c r="L27" s="1"/>
      <c r="M27" s="1"/>
      <c r="N27" s="1"/>
      <c r="O27" s="1"/>
    </row>
    <row r="28" spans="1:16" ht="15" customHeight="1" x14ac:dyDescent="0.25">
      <c r="A28" s="1"/>
      <c r="B28" s="1"/>
      <c r="C28" s="1"/>
      <c r="D28" s="1" t="s">
        <v>49</v>
      </c>
      <c r="E28" s="23"/>
      <c r="F28" s="1" t="s">
        <v>1957</v>
      </c>
      <c r="I28" s="1"/>
      <c r="J28" s="1"/>
      <c r="K28" s="1"/>
      <c r="L28" s="1"/>
      <c r="M28" s="1"/>
      <c r="N28" s="1"/>
      <c r="O28" s="1"/>
    </row>
    <row r="29" spans="1:16" ht="15" x14ac:dyDescent="0.25">
      <c r="A29" s="1"/>
      <c r="B29" s="1"/>
      <c r="C29" s="1"/>
      <c r="D29" s="1" t="s">
        <v>1049</v>
      </c>
      <c r="E29" s="3"/>
      <c r="F29" s="3"/>
      <c r="G29" s="1"/>
      <c r="H29" s="1"/>
      <c r="I29" s="1"/>
      <c r="J29" s="1"/>
      <c r="K29" s="1"/>
      <c r="L29" s="1"/>
      <c r="M29" s="1"/>
      <c r="N29" s="1"/>
      <c r="O29" s="1"/>
    </row>
    <row r="30" spans="1:16" ht="15" x14ac:dyDescent="0.25">
      <c r="A30" s="1"/>
      <c r="B30" s="1"/>
      <c r="C30" s="1"/>
      <c r="D30" s="1" t="s">
        <v>1958</v>
      </c>
      <c r="E30" s="23"/>
      <c r="F30" s="23"/>
      <c r="G30" s="1"/>
      <c r="H30" s="1"/>
      <c r="I30" s="1"/>
      <c r="J30" s="1"/>
      <c r="K30" s="1"/>
      <c r="L30" s="1"/>
      <c r="M30" s="1"/>
      <c r="N30" s="1"/>
      <c r="O30" s="1"/>
    </row>
    <row r="31" spans="1:16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6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36">
    <mergeCell ref="H8:J8"/>
    <mergeCell ref="H10:M10"/>
    <mergeCell ref="H12:I12"/>
    <mergeCell ref="N14:O14"/>
    <mergeCell ref="B16:C16"/>
    <mergeCell ref="D16:E16"/>
    <mergeCell ref="G16:H16"/>
    <mergeCell ref="I16:J16"/>
    <mergeCell ref="K16:L16"/>
    <mergeCell ref="B19:C19"/>
    <mergeCell ref="D19:E19"/>
    <mergeCell ref="G19:H19"/>
    <mergeCell ref="I19:J19"/>
    <mergeCell ref="K19:L19"/>
    <mergeCell ref="B18:C18"/>
    <mergeCell ref="D18:E18"/>
    <mergeCell ref="G18:H18"/>
    <mergeCell ref="I18:J18"/>
    <mergeCell ref="K18:L18"/>
    <mergeCell ref="B21:C21"/>
    <mergeCell ref="D21:E21"/>
    <mergeCell ref="G21:H21"/>
    <mergeCell ref="I21:J21"/>
    <mergeCell ref="K21:L21"/>
    <mergeCell ref="B20:C20"/>
    <mergeCell ref="D20:E20"/>
    <mergeCell ref="G20:H20"/>
    <mergeCell ref="I20:J20"/>
    <mergeCell ref="K20:L20"/>
    <mergeCell ref="B25:M25"/>
    <mergeCell ref="B22:C22"/>
    <mergeCell ref="D22:E22"/>
    <mergeCell ref="G22:H22"/>
    <mergeCell ref="I22:J22"/>
    <mergeCell ref="K22:L22"/>
    <mergeCell ref="D24:I24"/>
  </mergeCells>
  <hyperlinks>
    <hyperlink ref="N4" r:id="rId1" xr:uid="{00000000-0004-0000-D100-000000000000}"/>
  </hyperlinks>
  <pageMargins left="7.874015748031496E-2" right="7.874015748031496E-2" top="0.11811023622047245" bottom="0.11811023622047245" header="0" footer="0"/>
  <pageSetup paperSize="9" scale="70" orientation="portrait" r:id="rId2"/>
  <headerFooter alignWithMargins="0"/>
  <drawing r:id="rId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sheetPr codeName="Hoja155"/>
  <dimension ref="A1:O332"/>
  <sheetViews>
    <sheetView workbookViewId="0">
      <selection activeCell="D34" sqref="D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" customWidth="1"/>
    <col min="6" max="6" width="6.140625" customWidth="1"/>
    <col min="7" max="7" width="9.28515625" customWidth="1"/>
    <col min="8" max="8" width="10.7109375" customWidth="1"/>
    <col min="9" max="9" width="4.5703125" customWidth="1"/>
    <col min="10" max="10" width="9.85546875" customWidth="1"/>
    <col min="11" max="11" width="5.7109375" customWidth="1"/>
    <col min="12" max="12" width="15" customWidth="1"/>
    <col min="13" max="13" width="4.7109375" customWidth="1"/>
    <col min="14" max="14" width="12.140625" customWidth="1"/>
    <col min="15" max="15" width="14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1949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220235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/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/>
      <c r="O17" s="60"/>
    </row>
    <row r="18" spans="1:15" ht="15" x14ac:dyDescent="0.25">
      <c r="A18" s="1"/>
      <c r="B18" s="378">
        <v>1</v>
      </c>
      <c r="C18" s="379"/>
      <c r="D18" s="351" t="s">
        <v>1950</v>
      </c>
      <c r="E18" s="352"/>
      <c r="F18" s="355">
        <v>4100081862</v>
      </c>
      <c r="G18" s="354"/>
      <c r="H18" s="353" t="s">
        <v>1951</v>
      </c>
      <c r="I18" s="354"/>
      <c r="J18" s="355" t="s">
        <v>25</v>
      </c>
      <c r="K18" s="352"/>
      <c r="L18" s="27" t="s">
        <v>415</v>
      </c>
      <c r="M18" s="24"/>
      <c r="N18" s="82">
        <v>4.28</v>
      </c>
      <c r="O18" s="109">
        <v>12</v>
      </c>
    </row>
    <row r="19" spans="1:15" ht="15" x14ac:dyDescent="0.25">
      <c r="A19" s="1"/>
      <c r="B19" s="378">
        <v>2</v>
      </c>
      <c r="C19" s="379"/>
      <c r="D19" s="351" t="s">
        <v>1950</v>
      </c>
      <c r="E19" s="352"/>
      <c r="F19" s="355">
        <v>4100081862</v>
      </c>
      <c r="G19" s="354"/>
      <c r="H19" s="353" t="s">
        <v>1951</v>
      </c>
      <c r="I19" s="354"/>
      <c r="J19" s="355" t="s">
        <v>25</v>
      </c>
      <c r="K19" s="352"/>
      <c r="L19" s="27" t="s">
        <v>415</v>
      </c>
      <c r="M19" s="24"/>
      <c r="N19" s="82">
        <v>4.28</v>
      </c>
      <c r="O19" s="109">
        <v>12</v>
      </c>
    </row>
    <row r="20" spans="1:15" ht="15" x14ac:dyDescent="0.25">
      <c r="A20" s="1"/>
      <c r="B20" s="378">
        <v>3</v>
      </c>
      <c r="C20" s="379"/>
      <c r="D20" s="351" t="s">
        <v>1950</v>
      </c>
      <c r="E20" s="352"/>
      <c r="F20" s="355">
        <v>4100081862</v>
      </c>
      <c r="G20" s="354"/>
      <c r="H20" s="353" t="s">
        <v>1951</v>
      </c>
      <c r="I20" s="354"/>
      <c r="J20" s="355" t="s">
        <v>25</v>
      </c>
      <c r="K20" s="352"/>
      <c r="L20" s="27" t="s">
        <v>415</v>
      </c>
      <c r="M20" s="24"/>
      <c r="N20" s="82">
        <v>4.28</v>
      </c>
      <c r="O20" s="109">
        <v>12</v>
      </c>
    </row>
    <row r="21" spans="1:15" ht="15" x14ac:dyDescent="0.25">
      <c r="A21" s="1"/>
      <c r="B21" s="378">
        <v>4</v>
      </c>
      <c r="C21" s="379"/>
      <c r="D21" s="351" t="s">
        <v>1950</v>
      </c>
      <c r="E21" s="352"/>
      <c r="F21" s="355">
        <v>4100081862</v>
      </c>
      <c r="G21" s="354"/>
      <c r="H21" s="353" t="s">
        <v>1951</v>
      </c>
      <c r="I21" s="354"/>
      <c r="J21" s="355" t="s">
        <v>25</v>
      </c>
      <c r="K21" s="352"/>
      <c r="L21" s="27" t="s">
        <v>415</v>
      </c>
      <c r="M21" s="24"/>
      <c r="N21" s="82">
        <v>4.04</v>
      </c>
      <c r="O21" s="109">
        <v>11</v>
      </c>
    </row>
    <row r="22" spans="1:15" ht="15" x14ac:dyDescent="0.25">
      <c r="A22" s="1"/>
      <c r="B22" s="378">
        <v>5</v>
      </c>
      <c r="C22" s="379"/>
      <c r="D22" s="351" t="s">
        <v>1950</v>
      </c>
      <c r="E22" s="352"/>
      <c r="F22" s="355">
        <v>4100081862</v>
      </c>
      <c r="G22" s="354"/>
      <c r="H22" s="353" t="s">
        <v>1951</v>
      </c>
      <c r="I22" s="354"/>
      <c r="J22" s="355" t="s">
        <v>25</v>
      </c>
      <c r="K22" s="352"/>
      <c r="L22" s="27" t="s">
        <v>387</v>
      </c>
      <c r="M22" s="24"/>
      <c r="N22" s="82">
        <v>4.8600000000000003</v>
      </c>
      <c r="O22" s="109">
        <v>14</v>
      </c>
    </row>
    <row r="23" spans="1:15" ht="15" x14ac:dyDescent="0.25">
      <c r="A23" s="1"/>
      <c r="B23" s="378">
        <v>6</v>
      </c>
      <c r="C23" s="379"/>
      <c r="D23" s="351" t="s">
        <v>1950</v>
      </c>
      <c r="E23" s="352"/>
      <c r="F23" s="355">
        <v>4100081862</v>
      </c>
      <c r="G23" s="354"/>
      <c r="H23" s="353" t="s">
        <v>1951</v>
      </c>
      <c r="I23" s="354"/>
      <c r="J23" s="355" t="s">
        <v>25</v>
      </c>
      <c r="K23" s="352"/>
      <c r="L23" s="27" t="s">
        <v>387</v>
      </c>
      <c r="M23" s="24"/>
      <c r="N23" s="82">
        <v>4.8600000000000003</v>
      </c>
      <c r="O23" s="109">
        <v>14</v>
      </c>
    </row>
    <row r="24" spans="1:15" ht="15" x14ac:dyDescent="0.25">
      <c r="A24" s="1"/>
      <c r="B24" s="378">
        <v>7</v>
      </c>
      <c r="C24" s="379"/>
      <c r="D24" s="351" t="s">
        <v>1950</v>
      </c>
      <c r="E24" s="352"/>
      <c r="F24" s="355">
        <v>4100081862</v>
      </c>
      <c r="G24" s="354"/>
      <c r="H24" s="353" t="s">
        <v>1951</v>
      </c>
      <c r="I24" s="354"/>
      <c r="J24" s="355" t="s">
        <v>25</v>
      </c>
      <c r="K24" s="352"/>
      <c r="L24" s="27" t="s">
        <v>387</v>
      </c>
      <c r="M24" s="24"/>
      <c r="N24" s="82">
        <v>4.8600000000000003</v>
      </c>
      <c r="O24" s="109">
        <v>14</v>
      </c>
    </row>
    <row r="25" spans="1:15" ht="15" x14ac:dyDescent="0.25">
      <c r="A25" s="1"/>
      <c r="B25" s="378">
        <v>8</v>
      </c>
      <c r="C25" s="379"/>
      <c r="D25" s="351" t="s">
        <v>1950</v>
      </c>
      <c r="E25" s="352"/>
      <c r="F25" s="355">
        <v>4100081862</v>
      </c>
      <c r="G25" s="354"/>
      <c r="H25" s="353" t="s">
        <v>1951</v>
      </c>
      <c r="I25" s="354"/>
      <c r="J25" s="355" t="s">
        <v>25</v>
      </c>
      <c r="K25" s="352"/>
      <c r="L25" s="27" t="s">
        <v>387</v>
      </c>
      <c r="M25" s="24"/>
      <c r="N25" s="82">
        <v>5.14</v>
      </c>
      <c r="O25" s="109">
        <v>15</v>
      </c>
    </row>
    <row r="26" spans="1:15" ht="15" x14ac:dyDescent="0.25">
      <c r="A26" s="1"/>
      <c r="B26" s="375">
        <v>9</v>
      </c>
      <c r="C26" s="376"/>
      <c r="D26" s="351" t="s">
        <v>1950</v>
      </c>
      <c r="E26" s="352"/>
      <c r="F26" s="355">
        <v>4100081862</v>
      </c>
      <c r="G26" s="354"/>
      <c r="H26" s="353" t="s">
        <v>1951</v>
      </c>
      <c r="I26" s="354"/>
      <c r="J26" s="355" t="s">
        <v>25</v>
      </c>
      <c r="K26" s="352"/>
      <c r="L26" s="27" t="s">
        <v>387</v>
      </c>
      <c r="M26" s="24"/>
      <c r="N26" s="81">
        <v>5.14</v>
      </c>
      <c r="O26" s="109">
        <v>15</v>
      </c>
    </row>
    <row r="27" spans="1:15" ht="15" x14ac:dyDescent="0.25">
      <c r="A27" s="1"/>
      <c r="B27" s="375">
        <v>10</v>
      </c>
      <c r="C27" s="376"/>
      <c r="D27" s="351" t="s">
        <v>1950</v>
      </c>
      <c r="E27" s="352"/>
      <c r="F27" s="355">
        <v>4100081868</v>
      </c>
      <c r="G27" s="354"/>
      <c r="H27" s="353" t="s">
        <v>1951</v>
      </c>
      <c r="I27" s="354"/>
      <c r="J27" s="355" t="s">
        <v>53</v>
      </c>
      <c r="K27" s="352"/>
      <c r="L27" s="27" t="s">
        <v>387</v>
      </c>
      <c r="M27" s="24"/>
      <c r="N27" s="81">
        <v>4.0199999999999996</v>
      </c>
      <c r="O27" s="109">
        <v>11</v>
      </c>
    </row>
    <row r="28" spans="1:15" ht="15" x14ac:dyDescent="0.25">
      <c r="A28" s="1"/>
      <c r="B28" s="365"/>
      <c r="C28" s="366"/>
      <c r="D28" s="367"/>
      <c r="E28" s="368"/>
      <c r="F28" s="369"/>
      <c r="G28" s="370"/>
      <c r="H28" s="391"/>
      <c r="I28" s="370"/>
      <c r="J28" s="369"/>
      <c r="K28" s="368"/>
      <c r="L28" s="7"/>
      <c r="M28" s="11"/>
      <c r="N28" s="84"/>
      <c r="O28" s="60"/>
    </row>
    <row r="29" spans="1:15" ht="15" x14ac:dyDescent="0.25">
      <c r="A29" s="1"/>
      <c r="B29" s="20"/>
      <c r="C29" s="45"/>
      <c r="D29" s="168"/>
      <c r="E29" s="41"/>
      <c r="F29" s="41"/>
      <c r="G29" s="41"/>
      <c r="H29" s="41"/>
      <c r="J29" s="20"/>
      <c r="K29" s="45"/>
      <c r="L29" s="1"/>
      <c r="M29" s="1"/>
      <c r="N29" s="169">
        <f>SUM(N18:N27)</f>
        <v>45.759999999999991</v>
      </c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130</v>
      </c>
    </row>
    <row r="31" spans="1:15" ht="15" x14ac:dyDescent="0.25">
      <c r="A31" s="1"/>
      <c r="B31" s="20"/>
      <c r="C31" s="45"/>
      <c r="D31" s="20"/>
      <c r="E31" s="45"/>
      <c r="F31" s="20"/>
      <c r="H31" s="3"/>
      <c r="J31" s="20"/>
      <c r="K31" s="45"/>
      <c r="L31" s="1"/>
      <c r="M31" s="1"/>
      <c r="N31" s="86"/>
    </row>
    <row r="32" spans="1:15" ht="15" customHeight="1" x14ac:dyDescent="0.25">
      <c r="A32" s="1"/>
      <c r="B32" s="1"/>
      <c r="C32" s="1"/>
      <c r="D32" s="1" t="s">
        <v>49</v>
      </c>
      <c r="E32" s="23"/>
      <c r="F32" s="397" t="s">
        <v>1954</v>
      </c>
      <c r="G32" s="396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1049</v>
      </c>
      <c r="E33" s="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1955</v>
      </c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316" ht="8.25" customHeight="1" x14ac:dyDescent="0.2"/>
    <row r="318" ht="8.25" customHeight="1" x14ac:dyDescent="0.2"/>
    <row r="320" ht="9" customHeight="1" x14ac:dyDescent="0.2"/>
    <row r="322" ht="7.5" customHeight="1" x14ac:dyDescent="0.2"/>
    <row r="324" ht="6.75" customHeight="1" x14ac:dyDescent="0.2"/>
    <row r="326" ht="7.5" customHeight="1" x14ac:dyDescent="0.2"/>
    <row r="328" ht="9" customHeight="1" x14ac:dyDescent="0.2"/>
    <row r="330" ht="7.5" customHeight="1" x14ac:dyDescent="0.2"/>
    <row r="332" ht="8.25" customHeight="1" x14ac:dyDescent="0.2"/>
  </sheetData>
  <mergeCells count="64">
    <mergeCell ref="J28:K28"/>
    <mergeCell ref="B30:L30"/>
    <mergeCell ref="F32:G32"/>
    <mergeCell ref="B28:C28"/>
    <mergeCell ref="D28:E28"/>
    <mergeCell ref="F28:G28"/>
    <mergeCell ref="H28:I28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sheetPr codeName="Hoja156"/>
  <dimension ref="A1:O324"/>
  <sheetViews>
    <sheetView workbookViewId="0">
      <selection activeCell="D30" sqref="D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7109375" customWidth="1"/>
    <col min="6" max="6" width="6.140625" customWidth="1"/>
    <col min="7" max="7" width="7.855468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5" customWidth="1"/>
    <col min="13" max="13" width="5.28515625" customWidth="1"/>
    <col min="14" max="14" width="12.140625" customWidth="1"/>
    <col min="15" max="15" width="13.140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1949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220234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1950</v>
      </c>
      <c r="E18" s="368"/>
      <c r="F18" s="369">
        <v>4100081864</v>
      </c>
      <c r="G18" s="370"/>
      <c r="H18" s="391" t="s">
        <v>1951</v>
      </c>
      <c r="I18" s="370"/>
      <c r="J18" s="369" t="s">
        <v>1009</v>
      </c>
      <c r="K18" s="368"/>
      <c r="L18" s="7" t="s">
        <v>415</v>
      </c>
      <c r="M18" s="11"/>
      <c r="N18" s="81">
        <v>3.76</v>
      </c>
      <c r="O18" s="60">
        <v>10</v>
      </c>
    </row>
    <row r="19" spans="1:15" ht="15" x14ac:dyDescent="0.25">
      <c r="A19" s="1"/>
      <c r="B19" s="375">
        <v>2</v>
      </c>
      <c r="C19" s="376"/>
      <c r="D19" s="367" t="s">
        <v>1950</v>
      </c>
      <c r="E19" s="368"/>
      <c r="F19" s="369">
        <v>4100081864</v>
      </c>
      <c r="G19" s="370"/>
      <c r="H19" s="391" t="s">
        <v>1951</v>
      </c>
      <c r="I19" s="370"/>
      <c r="J19" s="369" t="s">
        <v>1009</v>
      </c>
      <c r="K19" s="368"/>
      <c r="L19" s="7" t="s">
        <v>415</v>
      </c>
      <c r="M19" s="11"/>
      <c r="N19" s="81">
        <v>3.76</v>
      </c>
      <c r="O19" s="60">
        <v>10</v>
      </c>
    </row>
    <row r="20" spans="1:15" ht="15" x14ac:dyDescent="0.25">
      <c r="A20" s="1"/>
      <c r="B20" s="375">
        <v>3</v>
      </c>
      <c r="C20" s="376"/>
      <c r="D20" s="367" t="s">
        <v>1950</v>
      </c>
      <c r="E20" s="368"/>
      <c r="F20" s="369">
        <v>4100081864</v>
      </c>
      <c r="G20" s="370"/>
      <c r="H20" s="391" t="s">
        <v>1951</v>
      </c>
      <c r="I20" s="370"/>
      <c r="J20" s="369" t="s">
        <v>1009</v>
      </c>
      <c r="K20" s="368"/>
      <c r="L20" s="7" t="s">
        <v>387</v>
      </c>
      <c r="M20" s="11"/>
      <c r="N20" s="81">
        <v>4.8</v>
      </c>
      <c r="O20" s="60">
        <v>14</v>
      </c>
    </row>
    <row r="21" spans="1:15" ht="15" x14ac:dyDescent="0.25">
      <c r="A21" s="1"/>
      <c r="B21" s="375">
        <v>4</v>
      </c>
      <c r="C21" s="376"/>
      <c r="D21" s="367" t="s">
        <v>1950</v>
      </c>
      <c r="E21" s="368"/>
      <c r="F21" s="369">
        <v>4100081864</v>
      </c>
      <c r="G21" s="370"/>
      <c r="H21" s="391" t="s">
        <v>1951</v>
      </c>
      <c r="I21" s="370"/>
      <c r="J21" s="369" t="s">
        <v>1009</v>
      </c>
      <c r="K21" s="368"/>
      <c r="L21" s="7" t="s">
        <v>387</v>
      </c>
      <c r="M21" s="11"/>
      <c r="N21" s="81">
        <v>4.58</v>
      </c>
      <c r="O21" s="60">
        <v>13</v>
      </c>
    </row>
    <row r="22" spans="1:15" ht="15" x14ac:dyDescent="0.25">
      <c r="A22" s="1"/>
      <c r="B22" s="375">
        <v>5</v>
      </c>
      <c r="C22" s="376"/>
      <c r="D22" s="367" t="s">
        <v>1950</v>
      </c>
      <c r="E22" s="368"/>
      <c r="F22" s="369">
        <v>4100081865</v>
      </c>
      <c r="G22" s="370"/>
      <c r="H22" s="391" t="s">
        <v>1951</v>
      </c>
      <c r="I22" s="370"/>
      <c r="J22" s="369" t="s">
        <v>1009</v>
      </c>
      <c r="K22" s="368"/>
      <c r="L22" s="7" t="s">
        <v>387</v>
      </c>
      <c r="M22" s="11"/>
      <c r="N22" s="81">
        <v>5.16</v>
      </c>
      <c r="O22" s="60">
        <v>15</v>
      </c>
    </row>
    <row r="23" spans="1:15" ht="15" x14ac:dyDescent="0.25">
      <c r="A23" s="1"/>
      <c r="B23" s="76"/>
      <c r="C23" s="65"/>
      <c r="D23" s="50"/>
      <c r="E23" s="61"/>
      <c r="F23" s="50"/>
      <c r="G23" s="62"/>
      <c r="H23" s="63"/>
      <c r="I23" s="62"/>
      <c r="J23" s="50"/>
      <c r="K23" s="61"/>
      <c r="L23" s="8"/>
      <c r="M23" s="8"/>
      <c r="N23" s="162"/>
      <c r="O23" s="60"/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SUM(N18:N22)</f>
        <v>22.06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62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1952</v>
      </c>
      <c r="G28" s="396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967</v>
      </c>
      <c r="E29" s="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1953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3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H22:I22"/>
    <mergeCell ref="J22:K22"/>
    <mergeCell ref="D24:H24"/>
    <mergeCell ref="B25:L25"/>
    <mergeCell ref="F28:G28"/>
    <mergeCell ref="B22:C22"/>
    <mergeCell ref="D22:E22"/>
    <mergeCell ref="F22:G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sheetPr codeName="Hoja157"/>
  <dimension ref="A1:O332"/>
  <sheetViews>
    <sheetView workbookViewId="0">
      <selection activeCell="G35" sqref="G3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" customWidth="1"/>
    <col min="6" max="6" width="6.140625" customWidth="1"/>
    <col min="7" max="7" width="9.28515625" customWidth="1"/>
    <col min="8" max="8" width="10.7109375" customWidth="1"/>
    <col min="9" max="9" width="4.5703125" customWidth="1"/>
    <col min="10" max="10" width="9.85546875" customWidth="1"/>
    <col min="11" max="11" width="5.7109375" customWidth="1"/>
    <col min="12" max="12" width="15" customWidth="1"/>
    <col min="13" max="13" width="4.7109375" customWidth="1"/>
    <col min="14" max="14" width="12.140625" customWidth="1"/>
    <col min="15" max="15" width="14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1942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7">
        <v>220230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/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/>
      <c r="O17" s="60"/>
    </row>
    <row r="18" spans="1:15" ht="15" x14ac:dyDescent="0.25">
      <c r="A18" s="1"/>
      <c r="B18" s="378">
        <v>1</v>
      </c>
      <c r="C18" s="379"/>
      <c r="D18" s="351" t="s">
        <v>1943</v>
      </c>
      <c r="E18" s="352"/>
      <c r="F18" s="355">
        <v>4100081861</v>
      </c>
      <c r="G18" s="354"/>
      <c r="H18" s="353" t="s">
        <v>1944</v>
      </c>
      <c r="I18" s="354"/>
      <c r="J18" s="355" t="s">
        <v>25</v>
      </c>
      <c r="K18" s="352"/>
      <c r="L18" s="27" t="s">
        <v>415</v>
      </c>
      <c r="M18" s="24"/>
      <c r="N18" s="82">
        <v>7.68</v>
      </c>
      <c r="O18" s="109">
        <v>14</v>
      </c>
    </row>
    <row r="19" spans="1:15" ht="15" x14ac:dyDescent="0.25">
      <c r="A19" s="1"/>
      <c r="B19" s="378">
        <v>2</v>
      </c>
      <c r="C19" s="379"/>
      <c r="D19" s="351" t="s">
        <v>1943</v>
      </c>
      <c r="E19" s="352"/>
      <c r="F19" s="355">
        <v>4100081861</v>
      </c>
      <c r="G19" s="354"/>
      <c r="H19" s="353" t="s">
        <v>1944</v>
      </c>
      <c r="I19" s="354"/>
      <c r="J19" s="355" t="s">
        <v>25</v>
      </c>
      <c r="K19" s="352"/>
      <c r="L19" s="27" t="s">
        <v>415</v>
      </c>
      <c r="M19" s="24"/>
      <c r="N19" s="82">
        <v>5.94</v>
      </c>
      <c r="O19" s="109">
        <v>7</v>
      </c>
    </row>
    <row r="20" spans="1:15" ht="15" x14ac:dyDescent="0.25">
      <c r="A20" s="1"/>
      <c r="B20" s="365"/>
      <c r="C20" s="366"/>
      <c r="D20" s="351" t="s">
        <v>1943</v>
      </c>
      <c r="E20" s="352"/>
      <c r="F20" s="355">
        <v>4100081867</v>
      </c>
      <c r="G20" s="354"/>
      <c r="H20" s="353" t="s">
        <v>1944</v>
      </c>
      <c r="I20" s="354"/>
      <c r="J20" s="355" t="s">
        <v>147</v>
      </c>
      <c r="K20" s="352"/>
      <c r="L20" s="27" t="s">
        <v>415</v>
      </c>
      <c r="M20" s="24"/>
      <c r="N20" s="84"/>
      <c r="O20" s="109">
        <v>3</v>
      </c>
    </row>
    <row r="21" spans="1:15" ht="15" x14ac:dyDescent="0.25">
      <c r="A21" s="1"/>
      <c r="B21" s="378">
        <v>3</v>
      </c>
      <c r="C21" s="379"/>
      <c r="D21" s="351" t="s">
        <v>1943</v>
      </c>
      <c r="E21" s="352"/>
      <c r="F21" s="355">
        <v>4100081866</v>
      </c>
      <c r="G21" s="354"/>
      <c r="H21" s="353" t="s">
        <v>1944</v>
      </c>
      <c r="I21" s="354"/>
      <c r="J21" s="355" t="s">
        <v>53</v>
      </c>
      <c r="K21" s="352"/>
      <c r="L21" s="27" t="s">
        <v>415</v>
      </c>
      <c r="M21" s="24"/>
      <c r="N21" s="82">
        <v>6.38</v>
      </c>
      <c r="O21" s="109">
        <v>11</v>
      </c>
    </row>
    <row r="22" spans="1:15" ht="15" x14ac:dyDescent="0.25">
      <c r="A22" s="1"/>
      <c r="B22" s="378">
        <v>4</v>
      </c>
      <c r="C22" s="379"/>
      <c r="D22" s="351" t="s">
        <v>1943</v>
      </c>
      <c r="E22" s="352"/>
      <c r="F22" s="355">
        <v>4100081866</v>
      </c>
      <c r="G22" s="354"/>
      <c r="H22" s="353" t="s">
        <v>1944</v>
      </c>
      <c r="I22" s="354"/>
      <c r="J22" s="355" t="s">
        <v>53</v>
      </c>
      <c r="K22" s="352"/>
      <c r="L22" s="27" t="s">
        <v>415</v>
      </c>
      <c r="M22" s="24"/>
      <c r="N22" s="82">
        <v>6.38</v>
      </c>
      <c r="O22" s="109">
        <v>11</v>
      </c>
    </row>
    <row r="23" spans="1:15" ht="15" x14ac:dyDescent="0.25">
      <c r="A23" s="1"/>
      <c r="B23" s="378">
        <v>5</v>
      </c>
      <c r="C23" s="379"/>
      <c r="D23" s="351" t="s">
        <v>1943</v>
      </c>
      <c r="E23" s="352"/>
      <c r="F23" s="355">
        <v>4100081867</v>
      </c>
      <c r="G23" s="354"/>
      <c r="H23" s="353" t="s">
        <v>1944</v>
      </c>
      <c r="I23" s="354"/>
      <c r="J23" s="355" t="s">
        <v>147</v>
      </c>
      <c r="K23" s="352"/>
      <c r="L23" s="27" t="s">
        <v>387</v>
      </c>
      <c r="M23" s="24"/>
      <c r="N23" s="82">
        <v>8.08</v>
      </c>
      <c r="O23" s="109">
        <v>3</v>
      </c>
    </row>
    <row r="24" spans="1:15" ht="15" x14ac:dyDescent="0.25">
      <c r="A24" s="1"/>
      <c r="B24" s="365"/>
      <c r="C24" s="366"/>
      <c r="D24" s="351" t="s">
        <v>1943</v>
      </c>
      <c r="E24" s="352"/>
      <c r="F24" s="355">
        <v>4100081866</v>
      </c>
      <c r="G24" s="354"/>
      <c r="H24" s="353" t="s">
        <v>1944</v>
      </c>
      <c r="I24" s="354"/>
      <c r="J24" s="355" t="s">
        <v>53</v>
      </c>
      <c r="K24" s="352"/>
      <c r="L24" s="27" t="s">
        <v>387</v>
      </c>
      <c r="M24" s="24"/>
      <c r="N24" s="84"/>
      <c r="O24" s="109">
        <v>12</v>
      </c>
    </row>
    <row r="25" spans="1:15" ht="15" x14ac:dyDescent="0.25">
      <c r="A25" s="1"/>
      <c r="B25" s="378">
        <v>6</v>
      </c>
      <c r="C25" s="379"/>
      <c r="D25" s="351" t="s">
        <v>1943</v>
      </c>
      <c r="E25" s="352"/>
      <c r="F25" s="355">
        <v>4100081866</v>
      </c>
      <c r="G25" s="354"/>
      <c r="H25" s="353" t="s">
        <v>1944</v>
      </c>
      <c r="I25" s="354"/>
      <c r="J25" s="355" t="s">
        <v>53</v>
      </c>
      <c r="K25" s="352"/>
      <c r="L25" s="27" t="s">
        <v>387</v>
      </c>
      <c r="M25" s="24"/>
      <c r="N25" s="82">
        <v>7.62</v>
      </c>
      <c r="O25" s="109">
        <v>14</v>
      </c>
    </row>
    <row r="26" spans="1:15" ht="15" x14ac:dyDescent="0.25">
      <c r="A26" s="1"/>
      <c r="B26" s="378">
        <v>7</v>
      </c>
      <c r="C26" s="379"/>
      <c r="D26" s="351" t="s">
        <v>747</v>
      </c>
      <c r="E26" s="352"/>
      <c r="F26" s="355">
        <v>4100081787</v>
      </c>
      <c r="G26" s="354"/>
      <c r="H26" s="353" t="s">
        <v>1457</v>
      </c>
      <c r="I26" s="354"/>
      <c r="J26" s="355" t="s">
        <v>53</v>
      </c>
      <c r="K26" s="352"/>
      <c r="L26" s="27" t="s">
        <v>415</v>
      </c>
      <c r="M26" s="24"/>
      <c r="N26" s="82">
        <v>6.96</v>
      </c>
      <c r="O26" s="109">
        <v>9</v>
      </c>
    </row>
    <row r="27" spans="1:15" ht="15" x14ac:dyDescent="0.25">
      <c r="A27" s="1"/>
      <c r="B27" s="365"/>
      <c r="C27" s="366"/>
      <c r="D27" s="351" t="s">
        <v>1903</v>
      </c>
      <c r="E27" s="352"/>
      <c r="F27" s="355">
        <v>4100081815</v>
      </c>
      <c r="G27" s="354"/>
      <c r="H27" s="353" t="s">
        <v>1904</v>
      </c>
      <c r="I27" s="354"/>
      <c r="J27" s="355" t="s">
        <v>53</v>
      </c>
      <c r="K27" s="352"/>
      <c r="L27" s="27" t="s">
        <v>1918</v>
      </c>
      <c r="M27" s="24"/>
      <c r="N27" s="84"/>
      <c r="O27" s="109">
        <v>1</v>
      </c>
    </row>
    <row r="28" spans="1:15" ht="15" x14ac:dyDescent="0.25">
      <c r="A28" s="1"/>
      <c r="B28" s="365"/>
      <c r="C28" s="366"/>
      <c r="D28" s="367"/>
      <c r="E28" s="368"/>
      <c r="F28" s="369"/>
      <c r="G28" s="370"/>
      <c r="H28" s="391"/>
      <c r="I28" s="370"/>
      <c r="J28" s="369"/>
      <c r="K28" s="368"/>
      <c r="L28" s="7"/>
      <c r="M28" s="11"/>
      <c r="N28" s="84"/>
      <c r="O28" s="60"/>
    </row>
    <row r="29" spans="1:15" ht="15" x14ac:dyDescent="0.25">
      <c r="A29" s="1"/>
      <c r="B29" s="20"/>
      <c r="C29" s="45"/>
      <c r="D29" s="168"/>
      <c r="E29" s="41"/>
      <c r="F29" s="41"/>
      <c r="G29" s="41"/>
      <c r="H29" s="41"/>
      <c r="J29" s="20"/>
      <c r="K29" s="45"/>
      <c r="L29" s="1"/>
      <c r="M29" s="1"/>
      <c r="N29" s="169">
        <f>SUM(N18:N27)</f>
        <v>49.04</v>
      </c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85</v>
      </c>
    </row>
    <row r="31" spans="1:15" ht="15" x14ac:dyDescent="0.25">
      <c r="A31" s="1"/>
      <c r="B31" s="20"/>
      <c r="C31" s="45"/>
      <c r="D31" s="20"/>
      <c r="E31" s="45"/>
      <c r="F31" s="20"/>
      <c r="H31" s="3"/>
      <c r="J31" s="20"/>
      <c r="K31" s="45"/>
      <c r="L31" s="1"/>
      <c r="M31" s="1"/>
      <c r="N31" s="86"/>
    </row>
    <row r="32" spans="1:15" ht="15" customHeight="1" x14ac:dyDescent="0.25">
      <c r="A32" s="1"/>
      <c r="B32" s="1"/>
      <c r="C32" s="1"/>
      <c r="D32" s="1" t="s">
        <v>49</v>
      </c>
      <c r="E32" s="23"/>
      <c r="F32" s="397" t="s">
        <v>1948</v>
      </c>
      <c r="G32" s="396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227</v>
      </c>
      <c r="E33" s="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1947</v>
      </c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316" ht="8.25" customHeight="1" x14ac:dyDescent="0.2"/>
    <row r="318" ht="8.25" customHeight="1" x14ac:dyDescent="0.2"/>
    <row r="320" ht="9" customHeight="1" x14ac:dyDescent="0.2"/>
    <row r="322" ht="7.5" customHeight="1" x14ac:dyDescent="0.2"/>
    <row r="324" ht="6.75" customHeight="1" x14ac:dyDescent="0.2"/>
    <row r="326" ht="7.5" customHeight="1" x14ac:dyDescent="0.2"/>
    <row r="328" ht="9" customHeight="1" x14ac:dyDescent="0.2"/>
    <row r="330" ht="7.5" customHeight="1" x14ac:dyDescent="0.2"/>
    <row r="332" ht="8.25" customHeight="1" x14ac:dyDescent="0.2"/>
  </sheetData>
  <mergeCells count="64">
    <mergeCell ref="B30:L30"/>
    <mergeCell ref="F32:G32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sheetPr codeName="Hoja158"/>
  <dimension ref="A1:O320"/>
  <sheetViews>
    <sheetView workbookViewId="0">
      <selection activeCell="E2" sqref="E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7109375" customWidth="1"/>
    <col min="6" max="6" width="6.140625" customWidth="1"/>
    <col min="7" max="7" width="7.855468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5" customWidth="1"/>
    <col min="13" max="13" width="5.28515625" customWidth="1"/>
    <col min="14" max="14" width="12.140625" customWidth="1"/>
    <col min="15" max="15" width="13.140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1942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220229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1943</v>
      </c>
      <c r="E18" s="368"/>
      <c r="F18" s="369">
        <v>4100081863</v>
      </c>
      <c r="G18" s="370"/>
      <c r="H18" s="391" t="s">
        <v>1944</v>
      </c>
      <c r="I18" s="370"/>
      <c r="J18" s="369" t="s">
        <v>1009</v>
      </c>
      <c r="K18" s="368"/>
      <c r="L18" s="7" t="s">
        <v>415</v>
      </c>
      <c r="M18" s="11"/>
      <c r="N18" s="82">
        <v>4.62</v>
      </c>
      <c r="O18" s="60">
        <v>4</v>
      </c>
    </row>
    <row r="19" spans="1:15" ht="15" x14ac:dyDescent="0.25">
      <c r="A19" s="1"/>
      <c r="B19" s="365"/>
      <c r="C19" s="366"/>
      <c r="D19" s="367" t="s">
        <v>1943</v>
      </c>
      <c r="E19" s="368"/>
      <c r="F19" s="369">
        <v>4100081863</v>
      </c>
      <c r="G19" s="370"/>
      <c r="H19" s="391" t="s">
        <v>1944</v>
      </c>
      <c r="I19" s="370"/>
      <c r="J19" s="369" t="s">
        <v>1009</v>
      </c>
      <c r="K19" s="368"/>
      <c r="L19" s="7" t="s">
        <v>387</v>
      </c>
      <c r="M19" s="11"/>
      <c r="N19" s="84"/>
      <c r="O19" s="60">
        <v>4</v>
      </c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62"/>
      <c r="J20" s="50"/>
      <c r="K20" s="61"/>
      <c r="L20" s="8"/>
      <c r="M20" s="8"/>
      <c r="N20" s="139">
        <f>SUM(N18:N19)</f>
        <v>4.62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8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3"/>
      <c r="H23" s="3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23"/>
      <c r="F24" s="397" t="s">
        <v>1945</v>
      </c>
      <c r="G24" s="396"/>
      <c r="H24" s="1"/>
      <c r="I24" s="1"/>
      <c r="J24" s="1"/>
      <c r="K24" s="1"/>
      <c r="L24" s="1"/>
      <c r="M24" s="1"/>
      <c r="N24" s="1"/>
    </row>
    <row r="25" spans="1:15" ht="15" x14ac:dyDescent="0.25">
      <c r="A25" s="1"/>
      <c r="B25" s="1"/>
      <c r="C25" s="1"/>
      <c r="D25" s="1" t="s">
        <v>1636</v>
      </c>
      <c r="E25" s="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1946</v>
      </c>
      <c r="E26" s="2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22">
    <mergeCell ref="B21:L21"/>
    <mergeCell ref="F24:G24"/>
    <mergeCell ref="D20:H20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sheetPr codeName="Hoja159"/>
  <dimension ref="A1:O362"/>
  <sheetViews>
    <sheetView topLeftCell="A43" workbookViewId="0">
      <selection activeCell="D60" sqref="D60:H6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" customWidth="1"/>
    <col min="6" max="6" width="6.140625" customWidth="1"/>
    <col min="7" max="7" width="9.28515625" customWidth="1"/>
    <col min="8" max="8" width="10.7109375" customWidth="1"/>
    <col min="9" max="9" width="4.5703125" customWidth="1"/>
    <col min="10" max="10" width="9.85546875" customWidth="1"/>
    <col min="11" max="11" width="5.7109375" customWidth="1"/>
    <col min="12" max="12" width="15" customWidth="1"/>
    <col min="13" max="13" width="4.7109375" customWidth="1"/>
    <col min="14" max="14" width="12.140625" customWidth="1"/>
    <col min="15" max="15" width="14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1932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4">
        <v>220221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 t="s">
        <v>22</v>
      </c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>
        <f>SUM(N18:N34)+8.54</f>
        <v>168.18999999999994</v>
      </c>
      <c r="O17" s="60"/>
    </row>
    <row r="18" spans="1:15" ht="15" x14ac:dyDescent="0.25">
      <c r="A18" s="1"/>
      <c r="B18" s="375">
        <v>1</v>
      </c>
      <c r="C18" s="376"/>
      <c r="D18" s="351" t="s">
        <v>747</v>
      </c>
      <c r="E18" s="352"/>
      <c r="F18" s="355">
        <v>4100081788</v>
      </c>
      <c r="G18" s="354"/>
      <c r="H18" s="353" t="s">
        <v>1457</v>
      </c>
      <c r="I18" s="354"/>
      <c r="J18" s="355" t="s">
        <v>1778</v>
      </c>
      <c r="K18" s="352"/>
      <c r="L18" s="27" t="s">
        <v>415</v>
      </c>
      <c r="M18" s="24"/>
      <c r="N18" s="81">
        <v>11.1</v>
      </c>
      <c r="O18" s="109">
        <v>17</v>
      </c>
    </row>
    <row r="19" spans="1:15" ht="15" x14ac:dyDescent="0.25">
      <c r="A19" s="1"/>
      <c r="B19" s="375">
        <v>2</v>
      </c>
      <c r="C19" s="376"/>
      <c r="D19" s="351" t="s">
        <v>747</v>
      </c>
      <c r="E19" s="352"/>
      <c r="F19" s="355">
        <v>4100081788</v>
      </c>
      <c r="G19" s="354"/>
      <c r="H19" s="353" t="s">
        <v>1457</v>
      </c>
      <c r="I19" s="354"/>
      <c r="J19" s="355" t="s">
        <v>1778</v>
      </c>
      <c r="K19" s="352"/>
      <c r="L19" s="27" t="s">
        <v>415</v>
      </c>
      <c r="M19" s="24"/>
      <c r="N19" s="81">
        <v>11.1</v>
      </c>
      <c r="O19" s="109">
        <v>17</v>
      </c>
    </row>
    <row r="20" spans="1:15" ht="15" x14ac:dyDescent="0.25">
      <c r="A20" s="1"/>
      <c r="B20" s="375">
        <v>3</v>
      </c>
      <c r="C20" s="376"/>
      <c r="D20" s="351" t="s">
        <v>747</v>
      </c>
      <c r="E20" s="352"/>
      <c r="F20" s="355">
        <v>4100081788</v>
      </c>
      <c r="G20" s="354"/>
      <c r="H20" s="353" t="s">
        <v>1457</v>
      </c>
      <c r="I20" s="354"/>
      <c r="J20" s="355" t="s">
        <v>1778</v>
      </c>
      <c r="K20" s="352"/>
      <c r="L20" s="27" t="s">
        <v>415</v>
      </c>
      <c r="M20" s="24"/>
      <c r="N20" s="81">
        <v>11.1</v>
      </c>
      <c r="O20" s="109">
        <v>17</v>
      </c>
    </row>
    <row r="21" spans="1:15" ht="15" x14ac:dyDescent="0.25">
      <c r="A21" s="1"/>
      <c r="B21" s="375">
        <v>4</v>
      </c>
      <c r="C21" s="376"/>
      <c r="D21" s="351" t="s">
        <v>747</v>
      </c>
      <c r="E21" s="352"/>
      <c r="F21" s="355">
        <v>4100081788</v>
      </c>
      <c r="G21" s="354"/>
      <c r="H21" s="353" t="s">
        <v>1457</v>
      </c>
      <c r="I21" s="354"/>
      <c r="J21" s="355" t="s">
        <v>1778</v>
      </c>
      <c r="K21" s="352"/>
      <c r="L21" s="27" t="s">
        <v>415</v>
      </c>
      <c r="M21" s="24"/>
      <c r="N21" s="81">
        <v>11.1</v>
      </c>
      <c r="O21" s="109">
        <v>17</v>
      </c>
    </row>
    <row r="22" spans="1:15" ht="15" x14ac:dyDescent="0.25">
      <c r="A22" s="1"/>
      <c r="B22" s="375">
        <v>5</v>
      </c>
      <c r="C22" s="376"/>
      <c r="D22" s="351" t="s">
        <v>747</v>
      </c>
      <c r="E22" s="352"/>
      <c r="F22" s="355">
        <v>4100081788</v>
      </c>
      <c r="G22" s="354"/>
      <c r="H22" s="353" t="s">
        <v>1457</v>
      </c>
      <c r="I22" s="354"/>
      <c r="J22" s="355" t="s">
        <v>1778</v>
      </c>
      <c r="K22" s="352"/>
      <c r="L22" s="27" t="s">
        <v>415</v>
      </c>
      <c r="M22" s="24"/>
      <c r="N22" s="81">
        <v>10.6</v>
      </c>
      <c r="O22" s="109">
        <v>16</v>
      </c>
    </row>
    <row r="23" spans="1:15" ht="15" x14ac:dyDescent="0.25">
      <c r="A23" s="1"/>
      <c r="B23" s="375">
        <v>6</v>
      </c>
      <c r="C23" s="376"/>
      <c r="D23" s="351" t="s">
        <v>747</v>
      </c>
      <c r="E23" s="352"/>
      <c r="F23" s="355">
        <v>4100081782</v>
      </c>
      <c r="G23" s="354"/>
      <c r="H23" s="353" t="s">
        <v>1457</v>
      </c>
      <c r="I23" s="354"/>
      <c r="J23" s="355" t="s">
        <v>25</v>
      </c>
      <c r="K23" s="352"/>
      <c r="L23" s="27" t="s">
        <v>415</v>
      </c>
      <c r="M23" s="24"/>
      <c r="N23" s="81">
        <v>10.6</v>
      </c>
      <c r="O23" s="109">
        <v>16</v>
      </c>
    </row>
    <row r="24" spans="1:15" ht="15" x14ac:dyDescent="0.25">
      <c r="A24" s="1"/>
      <c r="B24" s="375">
        <v>7</v>
      </c>
      <c r="C24" s="376"/>
      <c r="D24" s="351" t="s">
        <v>747</v>
      </c>
      <c r="E24" s="352"/>
      <c r="F24" s="355">
        <v>4100081782</v>
      </c>
      <c r="G24" s="354"/>
      <c r="H24" s="353" t="s">
        <v>1457</v>
      </c>
      <c r="I24" s="354"/>
      <c r="J24" s="355" t="s">
        <v>25</v>
      </c>
      <c r="K24" s="352"/>
      <c r="L24" s="27" t="s">
        <v>415</v>
      </c>
      <c r="M24" s="24"/>
      <c r="N24" s="81">
        <v>10.050000000000001</v>
      </c>
      <c r="O24" s="109">
        <v>15</v>
      </c>
    </row>
    <row r="25" spans="1:15" ht="15" x14ac:dyDescent="0.25">
      <c r="A25" s="1"/>
      <c r="B25" s="378">
        <v>8</v>
      </c>
      <c r="C25" s="379"/>
      <c r="D25" s="351" t="s">
        <v>747</v>
      </c>
      <c r="E25" s="352"/>
      <c r="F25" s="355">
        <v>4100081786</v>
      </c>
      <c r="G25" s="354"/>
      <c r="H25" s="353" t="s">
        <v>1457</v>
      </c>
      <c r="I25" s="354"/>
      <c r="J25" s="355" t="s">
        <v>53</v>
      </c>
      <c r="K25" s="352"/>
      <c r="L25" s="27" t="s">
        <v>415</v>
      </c>
      <c r="M25" s="24"/>
      <c r="N25" s="82">
        <v>10.6</v>
      </c>
      <c r="O25" s="109">
        <v>16</v>
      </c>
    </row>
    <row r="26" spans="1:15" ht="15" x14ac:dyDescent="0.25">
      <c r="A26" s="1"/>
      <c r="B26" s="378">
        <v>9</v>
      </c>
      <c r="C26" s="379"/>
      <c r="D26" s="351" t="s">
        <v>747</v>
      </c>
      <c r="E26" s="352"/>
      <c r="F26" s="355">
        <v>4100081786</v>
      </c>
      <c r="G26" s="354"/>
      <c r="H26" s="353" t="s">
        <v>1457</v>
      </c>
      <c r="I26" s="354"/>
      <c r="J26" s="355" t="s">
        <v>53</v>
      </c>
      <c r="K26" s="352"/>
      <c r="L26" s="27" t="s">
        <v>415</v>
      </c>
      <c r="M26" s="24"/>
      <c r="N26" s="82">
        <v>9.36</v>
      </c>
      <c r="O26" s="109">
        <v>5</v>
      </c>
    </row>
    <row r="27" spans="1:15" ht="15" x14ac:dyDescent="0.25">
      <c r="A27" s="1"/>
      <c r="B27" s="365"/>
      <c r="C27" s="366"/>
      <c r="D27" s="351" t="s">
        <v>747</v>
      </c>
      <c r="E27" s="352"/>
      <c r="F27" s="355">
        <v>4100081787</v>
      </c>
      <c r="G27" s="354"/>
      <c r="H27" s="353" t="s">
        <v>1457</v>
      </c>
      <c r="I27" s="354"/>
      <c r="J27" s="355" t="s">
        <v>53</v>
      </c>
      <c r="K27" s="352"/>
      <c r="L27" s="27" t="s">
        <v>415</v>
      </c>
      <c r="M27" s="24"/>
      <c r="N27" s="84"/>
      <c r="O27" s="109">
        <v>9</v>
      </c>
    </row>
    <row r="28" spans="1:15" ht="15" x14ac:dyDescent="0.25">
      <c r="A28" s="1"/>
      <c r="B28" s="378">
        <v>10</v>
      </c>
      <c r="C28" s="379"/>
      <c r="D28" s="351" t="s">
        <v>747</v>
      </c>
      <c r="E28" s="352"/>
      <c r="F28" s="355">
        <v>4100081787</v>
      </c>
      <c r="G28" s="354"/>
      <c r="H28" s="353" t="s">
        <v>1457</v>
      </c>
      <c r="I28" s="354"/>
      <c r="J28" s="355" t="s">
        <v>53</v>
      </c>
      <c r="K28" s="352"/>
      <c r="L28" s="27" t="s">
        <v>415</v>
      </c>
      <c r="M28" s="24"/>
      <c r="N28" s="82">
        <v>10.6</v>
      </c>
      <c r="O28" s="109">
        <v>16</v>
      </c>
    </row>
    <row r="29" spans="1:15" ht="15" x14ac:dyDescent="0.25">
      <c r="A29" s="1"/>
      <c r="B29" s="378">
        <v>11</v>
      </c>
      <c r="C29" s="379"/>
      <c r="D29" s="351" t="s">
        <v>747</v>
      </c>
      <c r="E29" s="352"/>
      <c r="F29" s="355">
        <v>4100081787</v>
      </c>
      <c r="G29" s="354"/>
      <c r="H29" s="353" t="s">
        <v>1457</v>
      </c>
      <c r="I29" s="354"/>
      <c r="J29" s="355" t="s">
        <v>53</v>
      </c>
      <c r="K29" s="352"/>
      <c r="L29" s="27" t="s">
        <v>415</v>
      </c>
      <c r="M29" s="24"/>
      <c r="N29" s="82">
        <v>10.6</v>
      </c>
      <c r="O29" s="109">
        <v>16</v>
      </c>
    </row>
    <row r="30" spans="1:15" ht="15" x14ac:dyDescent="0.25">
      <c r="A30" s="1"/>
      <c r="B30" s="378">
        <v>12</v>
      </c>
      <c r="C30" s="379"/>
      <c r="D30" s="351" t="s">
        <v>747</v>
      </c>
      <c r="E30" s="352"/>
      <c r="F30" s="355">
        <v>4100081787</v>
      </c>
      <c r="G30" s="354"/>
      <c r="H30" s="353" t="s">
        <v>1457</v>
      </c>
      <c r="I30" s="354"/>
      <c r="J30" s="355" t="s">
        <v>53</v>
      </c>
      <c r="K30" s="352"/>
      <c r="L30" s="27" t="s">
        <v>415</v>
      </c>
      <c r="M30" s="24"/>
      <c r="N30" s="82">
        <v>10.6</v>
      </c>
      <c r="O30" s="109">
        <v>16</v>
      </c>
    </row>
    <row r="31" spans="1:15" ht="15" x14ac:dyDescent="0.25">
      <c r="A31" s="1"/>
      <c r="B31" s="378">
        <v>13</v>
      </c>
      <c r="C31" s="379"/>
      <c r="D31" s="351" t="s">
        <v>747</v>
      </c>
      <c r="E31" s="352"/>
      <c r="F31" s="355">
        <v>4100081787</v>
      </c>
      <c r="G31" s="354"/>
      <c r="H31" s="353" t="s">
        <v>1457</v>
      </c>
      <c r="I31" s="354"/>
      <c r="J31" s="355" t="s">
        <v>53</v>
      </c>
      <c r="K31" s="352"/>
      <c r="L31" s="27" t="s">
        <v>415</v>
      </c>
      <c r="M31" s="24"/>
      <c r="N31" s="82">
        <v>10.6</v>
      </c>
      <c r="O31" s="109">
        <v>16</v>
      </c>
    </row>
    <row r="32" spans="1:15" ht="15" x14ac:dyDescent="0.25">
      <c r="A32" s="1"/>
      <c r="B32" s="375">
        <v>14</v>
      </c>
      <c r="C32" s="376"/>
      <c r="D32" s="351" t="s">
        <v>1724</v>
      </c>
      <c r="E32" s="352"/>
      <c r="F32" s="355">
        <v>4100081807</v>
      </c>
      <c r="G32" s="354"/>
      <c r="H32" s="353" t="s">
        <v>1725</v>
      </c>
      <c r="I32" s="354"/>
      <c r="J32" s="355" t="s">
        <v>53</v>
      </c>
      <c r="K32" s="352"/>
      <c r="L32" s="27" t="s">
        <v>387</v>
      </c>
      <c r="M32" s="24"/>
      <c r="N32" s="81">
        <v>5.94</v>
      </c>
      <c r="O32" s="109">
        <v>6</v>
      </c>
    </row>
    <row r="33" spans="1:15" ht="15" x14ac:dyDescent="0.25">
      <c r="A33" s="1"/>
      <c r="B33" s="378">
        <v>15</v>
      </c>
      <c r="C33" s="379"/>
      <c r="D33" s="351" t="s">
        <v>747</v>
      </c>
      <c r="E33" s="352"/>
      <c r="F33" s="355">
        <v>4100081788</v>
      </c>
      <c r="G33" s="354"/>
      <c r="H33" s="353" t="s">
        <v>1457</v>
      </c>
      <c r="I33" s="354"/>
      <c r="J33" s="355" t="s">
        <v>1778</v>
      </c>
      <c r="K33" s="352"/>
      <c r="L33" s="27" t="s">
        <v>1935</v>
      </c>
      <c r="M33" s="24"/>
      <c r="N33" s="82">
        <v>10.5</v>
      </c>
      <c r="O33" s="109">
        <v>16</v>
      </c>
    </row>
    <row r="34" spans="1:15" ht="15" x14ac:dyDescent="0.25">
      <c r="A34" s="1"/>
      <c r="B34" s="378">
        <v>16</v>
      </c>
      <c r="C34" s="379"/>
      <c r="D34" s="351" t="s">
        <v>747</v>
      </c>
      <c r="E34" s="352"/>
      <c r="F34" s="355">
        <v>4100081788</v>
      </c>
      <c r="G34" s="354"/>
      <c r="H34" s="353" t="s">
        <v>1457</v>
      </c>
      <c r="I34" s="354"/>
      <c r="J34" s="355" t="s">
        <v>1778</v>
      </c>
      <c r="K34" s="352"/>
      <c r="L34" s="27" t="s">
        <v>1935</v>
      </c>
      <c r="M34" s="24"/>
      <c r="N34" s="82">
        <v>5.2</v>
      </c>
      <c r="O34" s="109">
        <v>2</v>
      </c>
    </row>
    <row r="35" spans="1:15" ht="15" x14ac:dyDescent="0.25">
      <c r="A35" s="1"/>
      <c r="B35" s="76"/>
      <c r="C35" s="69"/>
      <c r="D35" s="351" t="s">
        <v>747</v>
      </c>
      <c r="E35" s="352"/>
      <c r="F35" s="355">
        <v>4100081782</v>
      </c>
      <c r="G35" s="354"/>
      <c r="H35" s="353" t="s">
        <v>1457</v>
      </c>
      <c r="I35" s="354"/>
      <c r="J35" s="355" t="s">
        <v>25</v>
      </c>
      <c r="K35" s="352"/>
      <c r="L35" s="27" t="s">
        <v>1935</v>
      </c>
      <c r="M35" s="26"/>
      <c r="N35" s="84"/>
      <c r="O35" s="109">
        <v>5</v>
      </c>
    </row>
    <row r="36" spans="1:15" ht="15" x14ac:dyDescent="0.25">
      <c r="A36" s="1"/>
      <c r="B36" s="185" t="s">
        <v>37</v>
      </c>
      <c r="C36" s="186"/>
      <c r="D36" s="50"/>
      <c r="E36" s="61"/>
      <c r="F36" s="50"/>
      <c r="G36" s="62"/>
      <c r="H36" s="63"/>
      <c r="I36" s="62"/>
      <c r="J36" s="50"/>
      <c r="K36" s="61"/>
      <c r="L36" s="8"/>
      <c r="M36" s="8"/>
      <c r="N36" s="163">
        <f>SUM(N37:N54)+8.18</f>
        <v>165.16</v>
      </c>
      <c r="O36" s="60"/>
    </row>
    <row r="37" spans="1:15" ht="15" x14ac:dyDescent="0.25">
      <c r="A37" s="1"/>
      <c r="B37" s="375">
        <v>17</v>
      </c>
      <c r="C37" s="376"/>
      <c r="D37" s="351" t="s">
        <v>747</v>
      </c>
      <c r="E37" s="352"/>
      <c r="F37" s="355">
        <v>4100081782</v>
      </c>
      <c r="G37" s="354"/>
      <c r="H37" s="353" t="s">
        <v>1457</v>
      </c>
      <c r="I37" s="354"/>
      <c r="J37" s="355" t="s">
        <v>25</v>
      </c>
      <c r="K37" s="352"/>
      <c r="L37" s="27" t="s">
        <v>1935</v>
      </c>
      <c r="M37" s="24"/>
      <c r="N37" s="81">
        <v>10.5</v>
      </c>
      <c r="O37" s="109">
        <v>16</v>
      </c>
    </row>
    <row r="38" spans="1:15" ht="15" x14ac:dyDescent="0.25">
      <c r="A38" s="1"/>
      <c r="B38" s="375">
        <v>18</v>
      </c>
      <c r="C38" s="376"/>
      <c r="D38" s="351" t="s">
        <v>747</v>
      </c>
      <c r="E38" s="352"/>
      <c r="F38" s="355">
        <v>4100081787</v>
      </c>
      <c r="G38" s="354"/>
      <c r="H38" s="353" t="s">
        <v>1457</v>
      </c>
      <c r="I38" s="354"/>
      <c r="J38" s="355" t="s">
        <v>53</v>
      </c>
      <c r="K38" s="352"/>
      <c r="L38" s="27" t="s">
        <v>1935</v>
      </c>
      <c r="M38" s="24"/>
      <c r="N38" s="81">
        <v>10.5</v>
      </c>
      <c r="O38" s="109">
        <v>16</v>
      </c>
    </row>
    <row r="39" spans="1:15" ht="15" x14ac:dyDescent="0.25">
      <c r="A39" s="1"/>
      <c r="B39" s="375">
        <v>19</v>
      </c>
      <c r="C39" s="376"/>
      <c r="D39" s="351" t="s">
        <v>747</v>
      </c>
      <c r="E39" s="352"/>
      <c r="F39" s="355">
        <v>4100081787</v>
      </c>
      <c r="G39" s="354"/>
      <c r="H39" s="353" t="s">
        <v>1457</v>
      </c>
      <c r="I39" s="354"/>
      <c r="J39" s="355" t="s">
        <v>53</v>
      </c>
      <c r="K39" s="352"/>
      <c r="L39" s="27" t="s">
        <v>1935</v>
      </c>
      <c r="M39" s="24"/>
      <c r="N39" s="81">
        <v>10.5</v>
      </c>
      <c r="O39" s="109">
        <v>16</v>
      </c>
    </row>
    <row r="40" spans="1:15" ht="15" x14ac:dyDescent="0.25">
      <c r="A40" s="1"/>
      <c r="B40" s="375">
        <v>20</v>
      </c>
      <c r="C40" s="376"/>
      <c r="D40" s="351" t="s">
        <v>747</v>
      </c>
      <c r="E40" s="352"/>
      <c r="F40" s="355">
        <v>4100081787</v>
      </c>
      <c r="G40" s="354"/>
      <c r="H40" s="353" t="s">
        <v>1457</v>
      </c>
      <c r="I40" s="354"/>
      <c r="J40" s="355" t="s">
        <v>53</v>
      </c>
      <c r="K40" s="352"/>
      <c r="L40" s="27" t="s">
        <v>1935</v>
      </c>
      <c r="M40" s="24"/>
      <c r="N40" s="81">
        <v>10.5</v>
      </c>
      <c r="O40" s="109">
        <v>16</v>
      </c>
    </row>
    <row r="41" spans="1:15" ht="15" x14ac:dyDescent="0.25">
      <c r="A41" s="1"/>
      <c r="B41" s="375">
        <v>21</v>
      </c>
      <c r="C41" s="376"/>
      <c r="D41" s="351" t="s">
        <v>747</v>
      </c>
      <c r="E41" s="352"/>
      <c r="F41" s="355">
        <v>4100081787</v>
      </c>
      <c r="G41" s="354"/>
      <c r="H41" s="353" t="s">
        <v>1457</v>
      </c>
      <c r="I41" s="354"/>
      <c r="J41" s="355" t="s">
        <v>53</v>
      </c>
      <c r="K41" s="352"/>
      <c r="L41" s="27" t="s">
        <v>1935</v>
      </c>
      <c r="M41" s="24"/>
      <c r="N41" s="81">
        <v>8.92</v>
      </c>
      <c r="O41" s="109">
        <v>13</v>
      </c>
    </row>
    <row r="42" spans="1:15" ht="15" x14ac:dyDescent="0.25">
      <c r="A42" s="1"/>
      <c r="B42" s="375">
        <v>22</v>
      </c>
      <c r="C42" s="376"/>
      <c r="D42" s="351" t="s">
        <v>747</v>
      </c>
      <c r="E42" s="352"/>
      <c r="F42" s="355">
        <v>4100081787</v>
      </c>
      <c r="G42" s="354"/>
      <c r="H42" s="353" t="s">
        <v>1457</v>
      </c>
      <c r="I42" s="354"/>
      <c r="J42" s="355" t="s">
        <v>53</v>
      </c>
      <c r="K42" s="352"/>
      <c r="L42" s="27" t="s">
        <v>1936</v>
      </c>
      <c r="M42" s="24"/>
      <c r="N42" s="81">
        <v>10.78</v>
      </c>
      <c r="O42" s="109">
        <v>16</v>
      </c>
    </row>
    <row r="43" spans="1:15" ht="15" x14ac:dyDescent="0.25">
      <c r="A43" s="1"/>
      <c r="B43" s="375">
        <v>23</v>
      </c>
      <c r="C43" s="376"/>
      <c r="D43" s="351" t="s">
        <v>747</v>
      </c>
      <c r="E43" s="352"/>
      <c r="F43" s="355">
        <v>4100081787</v>
      </c>
      <c r="G43" s="354"/>
      <c r="H43" s="353" t="s">
        <v>1457</v>
      </c>
      <c r="I43" s="354"/>
      <c r="J43" s="355" t="s">
        <v>53</v>
      </c>
      <c r="K43" s="352"/>
      <c r="L43" s="27" t="s">
        <v>1936</v>
      </c>
      <c r="M43" s="24"/>
      <c r="N43" s="81">
        <v>10.78</v>
      </c>
      <c r="O43" s="109">
        <v>16</v>
      </c>
    </row>
    <row r="44" spans="1:15" ht="15" x14ac:dyDescent="0.25">
      <c r="A44" s="1"/>
      <c r="B44" s="375">
        <v>24</v>
      </c>
      <c r="C44" s="376"/>
      <c r="D44" s="351" t="s">
        <v>747</v>
      </c>
      <c r="E44" s="352"/>
      <c r="F44" s="355">
        <v>4100081787</v>
      </c>
      <c r="G44" s="354"/>
      <c r="H44" s="353" t="s">
        <v>1457</v>
      </c>
      <c r="I44" s="354"/>
      <c r="J44" s="355" t="s">
        <v>53</v>
      </c>
      <c r="K44" s="352"/>
      <c r="L44" s="27" t="s">
        <v>1936</v>
      </c>
      <c r="M44" s="24"/>
      <c r="N44" s="81">
        <v>10.78</v>
      </c>
      <c r="O44" s="109">
        <v>16</v>
      </c>
    </row>
    <row r="45" spans="1:15" ht="15" x14ac:dyDescent="0.25">
      <c r="A45" s="1"/>
      <c r="B45" s="375">
        <v>25</v>
      </c>
      <c r="C45" s="376"/>
      <c r="D45" s="351" t="s">
        <v>747</v>
      </c>
      <c r="E45" s="352"/>
      <c r="F45" s="355">
        <v>4100081787</v>
      </c>
      <c r="G45" s="354"/>
      <c r="H45" s="353" t="s">
        <v>1457</v>
      </c>
      <c r="I45" s="354"/>
      <c r="J45" s="355" t="s">
        <v>53</v>
      </c>
      <c r="K45" s="352"/>
      <c r="L45" s="27" t="s">
        <v>1936</v>
      </c>
      <c r="M45" s="24"/>
      <c r="N45" s="81">
        <v>10.78</v>
      </c>
      <c r="O45" s="109">
        <v>16</v>
      </c>
    </row>
    <row r="46" spans="1:15" ht="15" x14ac:dyDescent="0.25">
      <c r="A46" s="1"/>
      <c r="B46" s="375">
        <v>26</v>
      </c>
      <c r="C46" s="376"/>
      <c r="D46" s="351" t="s">
        <v>747</v>
      </c>
      <c r="E46" s="352"/>
      <c r="F46" s="355">
        <v>4100081787</v>
      </c>
      <c r="G46" s="354"/>
      <c r="H46" s="353" t="s">
        <v>1457</v>
      </c>
      <c r="I46" s="354"/>
      <c r="J46" s="355" t="s">
        <v>53</v>
      </c>
      <c r="K46" s="352"/>
      <c r="L46" s="27" t="s">
        <v>1936</v>
      </c>
      <c r="M46" s="24"/>
      <c r="N46" s="81">
        <v>5.5</v>
      </c>
      <c r="O46" s="109">
        <v>7</v>
      </c>
    </row>
    <row r="47" spans="1:15" ht="15" x14ac:dyDescent="0.25">
      <c r="A47" s="1"/>
      <c r="B47" s="375">
        <v>27</v>
      </c>
      <c r="C47" s="376"/>
      <c r="D47" s="351" t="s">
        <v>747</v>
      </c>
      <c r="E47" s="352"/>
      <c r="F47" s="355">
        <v>4100081843</v>
      </c>
      <c r="G47" s="354"/>
      <c r="H47" s="353" t="s">
        <v>1937</v>
      </c>
      <c r="I47" s="354"/>
      <c r="J47" s="355" t="s">
        <v>53</v>
      </c>
      <c r="K47" s="352"/>
      <c r="L47" s="27" t="s">
        <v>1938</v>
      </c>
      <c r="M47" s="24"/>
      <c r="N47" s="81">
        <v>10.28</v>
      </c>
      <c r="O47" s="109">
        <v>17</v>
      </c>
    </row>
    <row r="48" spans="1:15" ht="15" x14ac:dyDescent="0.25">
      <c r="A48" s="1"/>
      <c r="B48" s="375">
        <v>28</v>
      </c>
      <c r="C48" s="376"/>
      <c r="D48" s="351" t="s">
        <v>747</v>
      </c>
      <c r="E48" s="352"/>
      <c r="F48" s="355">
        <v>4100081843</v>
      </c>
      <c r="G48" s="354"/>
      <c r="H48" s="353" t="s">
        <v>1937</v>
      </c>
      <c r="I48" s="354"/>
      <c r="J48" s="355" t="s">
        <v>53</v>
      </c>
      <c r="K48" s="352"/>
      <c r="L48" s="27" t="s">
        <v>1938</v>
      </c>
      <c r="M48" s="24"/>
      <c r="N48" s="81">
        <v>10.28</v>
      </c>
      <c r="O48" s="109">
        <v>17</v>
      </c>
    </row>
    <row r="49" spans="1:15" ht="15" x14ac:dyDescent="0.25">
      <c r="A49" s="1"/>
      <c r="B49" s="375">
        <v>29</v>
      </c>
      <c r="C49" s="376"/>
      <c r="D49" s="351" t="s">
        <v>747</v>
      </c>
      <c r="E49" s="352"/>
      <c r="F49" s="355">
        <v>4100081843</v>
      </c>
      <c r="G49" s="354"/>
      <c r="H49" s="353" t="s">
        <v>1937</v>
      </c>
      <c r="I49" s="354"/>
      <c r="J49" s="355" t="s">
        <v>53</v>
      </c>
      <c r="K49" s="352"/>
      <c r="L49" s="27" t="s">
        <v>1938</v>
      </c>
      <c r="M49" s="24"/>
      <c r="N49" s="81">
        <v>10.28</v>
      </c>
      <c r="O49" s="109">
        <v>17</v>
      </c>
    </row>
    <row r="50" spans="1:15" ht="15" x14ac:dyDescent="0.25">
      <c r="A50" s="1"/>
      <c r="B50" s="375">
        <v>30</v>
      </c>
      <c r="C50" s="376"/>
      <c r="D50" s="351" t="s">
        <v>1903</v>
      </c>
      <c r="E50" s="352"/>
      <c r="F50" s="355">
        <v>4100081815</v>
      </c>
      <c r="G50" s="354"/>
      <c r="H50" s="353" t="s">
        <v>1904</v>
      </c>
      <c r="I50" s="354"/>
      <c r="J50" s="355" t="s">
        <v>53</v>
      </c>
      <c r="K50" s="352"/>
      <c r="L50" s="27" t="s">
        <v>387</v>
      </c>
      <c r="M50" s="24"/>
      <c r="N50" s="81">
        <v>10.94</v>
      </c>
      <c r="O50" s="109">
        <v>19</v>
      </c>
    </row>
    <row r="51" spans="1:15" ht="15" x14ac:dyDescent="0.25">
      <c r="A51" s="1"/>
      <c r="B51" s="375">
        <v>31</v>
      </c>
      <c r="C51" s="376"/>
      <c r="D51" s="351" t="s">
        <v>1901</v>
      </c>
      <c r="E51" s="352"/>
      <c r="F51" s="355">
        <v>4100081890</v>
      </c>
      <c r="G51" s="354"/>
      <c r="H51" s="353" t="s">
        <v>1902</v>
      </c>
      <c r="I51" s="354"/>
      <c r="J51" s="355" t="s">
        <v>25</v>
      </c>
      <c r="K51" s="352"/>
      <c r="L51" s="27" t="s">
        <v>387</v>
      </c>
      <c r="M51" s="24"/>
      <c r="N51" s="81">
        <v>3.52</v>
      </c>
      <c r="O51" s="109">
        <v>7</v>
      </c>
    </row>
    <row r="52" spans="1:15" ht="15" x14ac:dyDescent="0.25">
      <c r="A52" s="1"/>
      <c r="B52" s="375">
        <v>32</v>
      </c>
      <c r="C52" s="376"/>
      <c r="D52" s="351" t="s">
        <v>1901</v>
      </c>
      <c r="E52" s="352"/>
      <c r="F52" s="355">
        <v>4100081895</v>
      </c>
      <c r="G52" s="354"/>
      <c r="H52" s="353" t="s">
        <v>1902</v>
      </c>
      <c r="I52" s="354"/>
      <c r="J52" s="355" t="s">
        <v>53</v>
      </c>
      <c r="K52" s="352"/>
      <c r="L52" s="27" t="s">
        <v>387</v>
      </c>
      <c r="M52" s="24"/>
      <c r="N52" s="81">
        <v>3.84</v>
      </c>
      <c r="O52" s="109">
        <v>8</v>
      </c>
    </row>
    <row r="53" spans="1:15" ht="15" x14ac:dyDescent="0.25">
      <c r="A53" s="1"/>
      <c r="B53" s="375">
        <v>33</v>
      </c>
      <c r="C53" s="376"/>
      <c r="D53" s="351" t="s">
        <v>1899</v>
      </c>
      <c r="E53" s="352"/>
      <c r="F53" s="355">
        <v>4100081894</v>
      </c>
      <c r="G53" s="354"/>
      <c r="H53" s="353" t="s">
        <v>1900</v>
      </c>
      <c r="I53" s="354"/>
      <c r="J53" s="355" t="s">
        <v>1778</v>
      </c>
      <c r="K53" s="352"/>
      <c r="L53" s="27" t="s">
        <v>1532</v>
      </c>
      <c r="M53" s="24"/>
      <c r="N53" s="81">
        <v>3.32</v>
      </c>
      <c r="O53" s="109">
        <v>4</v>
      </c>
    </row>
    <row r="54" spans="1:15" ht="15" x14ac:dyDescent="0.25">
      <c r="A54" s="1"/>
      <c r="B54" s="375">
        <v>34</v>
      </c>
      <c r="C54" s="376"/>
      <c r="D54" s="351" t="s">
        <v>1899</v>
      </c>
      <c r="E54" s="352"/>
      <c r="F54" s="355">
        <v>4100081889</v>
      </c>
      <c r="G54" s="354"/>
      <c r="H54" s="353" t="s">
        <v>1900</v>
      </c>
      <c r="I54" s="354"/>
      <c r="J54" s="355" t="s">
        <v>25</v>
      </c>
      <c r="K54" s="352"/>
      <c r="L54" s="27" t="s">
        <v>387</v>
      </c>
      <c r="M54" s="24"/>
      <c r="N54" s="81">
        <v>4.9800000000000004</v>
      </c>
      <c r="O54" s="109">
        <v>7</v>
      </c>
    </row>
    <row r="55" spans="1:15" ht="15" x14ac:dyDescent="0.25">
      <c r="A55" s="1"/>
      <c r="B55" s="365"/>
      <c r="C55" s="366"/>
      <c r="D55" s="367"/>
      <c r="E55" s="368"/>
      <c r="F55" s="369"/>
      <c r="G55" s="370"/>
      <c r="H55" s="353"/>
      <c r="I55" s="354"/>
      <c r="J55" s="355"/>
      <c r="K55" s="352"/>
      <c r="L55" s="27"/>
      <c r="M55" s="24"/>
      <c r="N55" s="84"/>
      <c r="O55" s="109"/>
    </row>
    <row r="56" spans="1:15" ht="15" x14ac:dyDescent="0.25">
      <c r="A56" s="1"/>
      <c r="B56" s="365"/>
      <c r="C56" s="366"/>
      <c r="D56" s="367"/>
      <c r="E56" s="368"/>
      <c r="F56" s="369"/>
      <c r="G56" s="370"/>
      <c r="H56" s="391"/>
      <c r="I56" s="370"/>
      <c r="J56" s="369"/>
      <c r="K56" s="368"/>
      <c r="L56" s="7"/>
      <c r="M56" s="11"/>
      <c r="N56" s="84"/>
      <c r="O56" s="60"/>
    </row>
    <row r="57" spans="1:15" ht="15" x14ac:dyDescent="0.25">
      <c r="A57" s="1"/>
      <c r="B57" s="20"/>
      <c r="C57" s="45"/>
      <c r="D57" s="168"/>
      <c r="E57" s="41"/>
      <c r="F57" s="41"/>
      <c r="G57" s="41"/>
      <c r="H57" s="41"/>
      <c r="J57" s="20"/>
      <c r="K57" s="45"/>
      <c r="L57" s="1"/>
      <c r="M57" s="1"/>
      <c r="N57" s="169">
        <f>SUM(N18:N35)+SUM(N37:N54)</f>
        <v>316.62999999999994</v>
      </c>
    </row>
    <row r="58" spans="1:15" ht="15.75" x14ac:dyDescent="0.25">
      <c r="A58" s="1"/>
      <c r="B58" s="356" t="s">
        <v>29</v>
      </c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79"/>
      <c r="N58" s="75"/>
      <c r="O58" s="73">
        <f>SUM(O18:O56)</f>
        <v>482</v>
      </c>
    </row>
    <row r="59" spans="1:15" ht="15" x14ac:dyDescent="0.25">
      <c r="A59" s="1"/>
      <c r="B59" s="20"/>
      <c r="C59" s="45"/>
      <c r="D59" s="20"/>
      <c r="E59" s="45"/>
      <c r="F59" s="20"/>
      <c r="H59" s="3"/>
      <c r="J59" s="20"/>
      <c r="K59" s="45"/>
      <c r="L59" s="1"/>
      <c r="M59" s="1"/>
      <c r="N59" s="86"/>
    </row>
    <row r="60" spans="1:15" ht="15" customHeight="1" x14ac:dyDescent="0.25">
      <c r="A60" s="1"/>
      <c r="B60" s="1"/>
      <c r="C60" s="1"/>
      <c r="D60" s="1" t="s">
        <v>49</v>
      </c>
      <c r="E60" s="23"/>
      <c r="F60" s="397" t="s">
        <v>1939</v>
      </c>
      <c r="G60" s="396"/>
      <c r="H60" s="1"/>
      <c r="I60" s="1"/>
      <c r="J60" s="1"/>
      <c r="K60" s="1"/>
      <c r="L60" s="1"/>
      <c r="M60" s="1"/>
      <c r="N60" s="1"/>
    </row>
    <row r="61" spans="1:15" ht="15" customHeight="1" x14ac:dyDescent="0.25">
      <c r="A61" s="1"/>
      <c r="B61" s="1"/>
      <c r="C61" s="1"/>
      <c r="D61" s="1" t="s">
        <v>1941</v>
      </c>
      <c r="E61" s="23"/>
      <c r="F61" s="1"/>
      <c r="G61" s="1"/>
      <c r="H61" s="1"/>
      <c r="I61" s="1"/>
      <c r="J61" s="1"/>
      <c r="K61" s="1"/>
      <c r="L61" s="1"/>
      <c r="M61" s="1"/>
      <c r="N61" s="1"/>
    </row>
    <row r="62" spans="1:15" ht="15" customHeight="1" x14ac:dyDescent="0.25">
      <c r="A62" s="1"/>
      <c r="B62" s="1"/>
      <c r="C62" s="1"/>
      <c r="D62" s="1" t="s">
        <v>70</v>
      </c>
      <c r="E62" s="3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 t="s">
        <v>1940</v>
      </c>
      <c r="E63" s="23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 t="s">
        <v>1553</v>
      </c>
      <c r="E64" s="1"/>
      <c r="F64" s="1"/>
      <c r="G64" s="23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346" ht="8.25" customHeight="1" x14ac:dyDescent="0.2"/>
    <row r="348" ht="8.25" customHeight="1" x14ac:dyDescent="0.2"/>
    <row r="350" ht="9" customHeight="1" x14ac:dyDescent="0.2"/>
    <row r="352" ht="7.5" customHeight="1" x14ac:dyDescent="0.2"/>
    <row r="354" ht="6.75" customHeight="1" x14ac:dyDescent="0.2"/>
    <row r="356" ht="7.5" customHeight="1" x14ac:dyDescent="0.2"/>
    <row r="358" ht="9" customHeight="1" x14ac:dyDescent="0.2"/>
    <row r="360" ht="7.5" customHeight="1" x14ac:dyDescent="0.2"/>
    <row r="362" ht="8.25" customHeight="1" x14ac:dyDescent="0.2"/>
  </sheetData>
  <mergeCells count="198">
    <mergeCell ref="B54:C54"/>
    <mergeCell ref="D54:E54"/>
    <mergeCell ref="F54:G54"/>
    <mergeCell ref="H54:I54"/>
    <mergeCell ref="J54:K54"/>
    <mergeCell ref="G12:H12"/>
    <mergeCell ref="M14:N14"/>
    <mergeCell ref="B16:C16"/>
    <mergeCell ref="D16:E16"/>
    <mergeCell ref="F16:G16"/>
    <mergeCell ref="H16:I16"/>
    <mergeCell ref="J16:K16"/>
    <mergeCell ref="B53:C53"/>
    <mergeCell ref="D53:E53"/>
    <mergeCell ref="F53:G53"/>
    <mergeCell ref="H53:I53"/>
    <mergeCell ref="J53:K53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8:L58"/>
    <mergeCell ref="F60:G60"/>
    <mergeCell ref="D35:E35"/>
    <mergeCell ref="F35:G35"/>
    <mergeCell ref="H35:I35"/>
    <mergeCell ref="J35:K35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2:C52"/>
    <mergeCell ref="D52:E52"/>
    <mergeCell ref="F52:G52"/>
    <mergeCell ref="H52:I52"/>
    <mergeCell ref="J52:K52"/>
    <mergeCell ref="B50:C50"/>
    <mergeCell ref="D50:E50"/>
    <mergeCell ref="F50:G5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sheetPr codeName="Hoja160"/>
  <dimension ref="A1:O321"/>
  <sheetViews>
    <sheetView workbookViewId="0">
      <selection activeCell="G12" sqref="G12:H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1.85546875" customWidth="1"/>
    <col min="6" max="6" width="6.140625" customWidth="1"/>
    <col min="7" max="7" width="9.2851562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2.855468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1932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220220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63"/>
      <c r="O17" s="60"/>
    </row>
    <row r="18" spans="1:15" ht="15" x14ac:dyDescent="0.25">
      <c r="A18" s="1"/>
      <c r="B18" s="375">
        <v>1</v>
      </c>
      <c r="C18" s="376"/>
      <c r="D18" s="367" t="s">
        <v>747</v>
      </c>
      <c r="E18" s="368"/>
      <c r="F18" s="369">
        <v>4100081784</v>
      </c>
      <c r="G18" s="370"/>
      <c r="H18" s="391" t="s">
        <v>1457</v>
      </c>
      <c r="I18" s="370"/>
      <c r="J18" s="369" t="s">
        <v>1009</v>
      </c>
      <c r="K18" s="368"/>
      <c r="L18" s="7" t="s">
        <v>1933</v>
      </c>
      <c r="M18" s="11"/>
      <c r="N18" s="81">
        <v>11.18</v>
      </c>
      <c r="O18" s="60">
        <v>17</v>
      </c>
    </row>
    <row r="19" spans="1:15" ht="15" x14ac:dyDescent="0.25">
      <c r="A19" s="1"/>
      <c r="B19" s="375">
        <v>2</v>
      </c>
      <c r="C19" s="376"/>
      <c r="D19" s="367" t="s">
        <v>747</v>
      </c>
      <c r="E19" s="368"/>
      <c r="F19" s="369">
        <v>4100081783</v>
      </c>
      <c r="G19" s="370"/>
      <c r="H19" s="391" t="s">
        <v>1457</v>
      </c>
      <c r="I19" s="370"/>
      <c r="J19" s="369" t="s">
        <v>1009</v>
      </c>
      <c r="K19" s="368"/>
      <c r="L19" s="7" t="s">
        <v>1933</v>
      </c>
      <c r="M19" s="11"/>
      <c r="N19" s="81">
        <v>5.6</v>
      </c>
      <c r="O19" s="60">
        <v>8</v>
      </c>
    </row>
    <row r="20" spans="1:15" ht="15" x14ac:dyDescent="0.25">
      <c r="A20" s="1"/>
      <c r="B20" s="76"/>
      <c r="C20" s="65"/>
      <c r="D20" s="50"/>
      <c r="E20" s="61"/>
      <c r="F20" s="50"/>
      <c r="G20" s="62"/>
      <c r="H20" s="63"/>
      <c r="I20" s="62"/>
      <c r="J20" s="50"/>
      <c r="K20" s="61"/>
      <c r="L20" s="8"/>
      <c r="M20" s="8"/>
      <c r="N20" s="162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16.78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SUM(O18:O19)</f>
        <v>25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1934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960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1269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22">
    <mergeCell ref="D21:H21"/>
    <mergeCell ref="B22:L22"/>
    <mergeCell ref="F25:G25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sheetPr codeName="Hoja161"/>
  <dimension ref="A1:O321"/>
  <sheetViews>
    <sheetView workbookViewId="0">
      <selection activeCell="K5" sqref="K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1.85546875" customWidth="1"/>
    <col min="6" max="6" width="6.140625" customWidth="1"/>
    <col min="7" max="7" width="9.2851562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2.855468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1932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220219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63"/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4100081780</v>
      </c>
      <c r="G18" s="370"/>
      <c r="H18" s="391" t="s">
        <v>1457</v>
      </c>
      <c r="I18" s="370"/>
      <c r="J18" s="369" t="s">
        <v>73</v>
      </c>
      <c r="K18" s="368"/>
      <c r="L18" s="7" t="s">
        <v>761</v>
      </c>
      <c r="M18" s="11"/>
      <c r="N18" s="82">
        <v>2.2200000000000002</v>
      </c>
      <c r="O18" s="60">
        <v>1</v>
      </c>
    </row>
    <row r="19" spans="1:15" ht="15" x14ac:dyDescent="0.25">
      <c r="A19" s="1"/>
      <c r="B19" s="365"/>
      <c r="C19" s="366"/>
      <c r="D19" s="367" t="s">
        <v>747</v>
      </c>
      <c r="E19" s="368"/>
      <c r="F19" s="369">
        <v>4100081780</v>
      </c>
      <c r="G19" s="370"/>
      <c r="H19" s="391" t="s">
        <v>1457</v>
      </c>
      <c r="I19" s="370"/>
      <c r="J19" s="369" t="s">
        <v>73</v>
      </c>
      <c r="K19" s="368"/>
      <c r="L19" s="7" t="s">
        <v>1930</v>
      </c>
      <c r="M19" s="11"/>
      <c r="N19" s="84"/>
      <c r="O19" s="60">
        <v>1</v>
      </c>
    </row>
    <row r="20" spans="1:15" ht="15" x14ac:dyDescent="0.25">
      <c r="A20" s="1"/>
      <c r="B20" s="76"/>
      <c r="C20" s="65"/>
      <c r="D20" s="50"/>
      <c r="E20" s="61"/>
      <c r="F20" s="50"/>
      <c r="G20" s="62"/>
      <c r="H20" s="63"/>
      <c r="I20" s="62"/>
      <c r="J20" s="50"/>
      <c r="K20" s="61"/>
      <c r="L20" s="8"/>
      <c r="M20" s="8"/>
      <c r="N20" s="162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2.2200000000000002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SUM(O18:O19)</f>
        <v>2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1931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1636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1635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2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22:L22"/>
    <mergeCell ref="F25:G25"/>
    <mergeCell ref="D21:H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sheetPr codeName="Hoja162"/>
  <dimension ref="A1:O388"/>
  <sheetViews>
    <sheetView topLeftCell="A4" workbookViewId="0">
      <selection activeCell="D24" sqref="D24:L2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" customWidth="1"/>
    <col min="6" max="6" width="6.140625" customWidth="1"/>
    <col min="7" max="7" width="9.28515625" customWidth="1"/>
    <col min="8" max="8" width="10.7109375" customWidth="1"/>
    <col min="9" max="9" width="4.5703125" customWidth="1"/>
    <col min="10" max="10" width="9.85546875" customWidth="1"/>
    <col min="11" max="11" width="5.7109375" customWidth="1"/>
    <col min="12" max="12" width="15" customWidth="1"/>
    <col min="13" max="13" width="4.7109375" customWidth="1"/>
    <col min="14" max="14" width="12.140625" customWidth="1"/>
    <col min="15" max="15" width="14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1917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4">
        <v>220213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 t="s">
        <v>22</v>
      </c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>
        <f>SUM(N18:N34)+8.34</f>
        <v>140.99000000000004</v>
      </c>
      <c r="O17" s="60"/>
    </row>
    <row r="18" spans="1:15" ht="15" x14ac:dyDescent="0.25">
      <c r="A18" s="1"/>
      <c r="B18" s="375">
        <v>1</v>
      </c>
      <c r="C18" s="376"/>
      <c r="D18" s="351" t="s">
        <v>1903</v>
      </c>
      <c r="E18" s="352"/>
      <c r="F18" s="355">
        <v>4100081815</v>
      </c>
      <c r="G18" s="354"/>
      <c r="H18" s="353" t="s">
        <v>1904</v>
      </c>
      <c r="I18" s="354"/>
      <c r="J18" s="355" t="s">
        <v>53</v>
      </c>
      <c r="K18" s="352"/>
      <c r="L18" s="27" t="s">
        <v>415</v>
      </c>
      <c r="M18" s="24"/>
      <c r="N18" s="81">
        <v>7.82</v>
      </c>
      <c r="O18" s="109">
        <v>13</v>
      </c>
    </row>
    <row r="19" spans="1:15" ht="15" x14ac:dyDescent="0.25">
      <c r="A19" s="1"/>
      <c r="B19" s="375">
        <v>2</v>
      </c>
      <c r="C19" s="376"/>
      <c r="D19" s="351" t="s">
        <v>1903</v>
      </c>
      <c r="E19" s="352"/>
      <c r="F19" s="355">
        <v>4100081815</v>
      </c>
      <c r="G19" s="354"/>
      <c r="H19" s="353" t="s">
        <v>1904</v>
      </c>
      <c r="I19" s="354"/>
      <c r="J19" s="355" t="s">
        <v>53</v>
      </c>
      <c r="K19" s="352"/>
      <c r="L19" s="27" t="s">
        <v>415</v>
      </c>
      <c r="M19" s="24"/>
      <c r="N19" s="81">
        <v>7.82</v>
      </c>
      <c r="O19" s="109">
        <v>13</v>
      </c>
    </row>
    <row r="20" spans="1:15" ht="15" x14ac:dyDescent="0.25">
      <c r="A20" s="1"/>
      <c r="B20" s="375">
        <v>3</v>
      </c>
      <c r="C20" s="376"/>
      <c r="D20" s="351" t="s">
        <v>1903</v>
      </c>
      <c r="E20" s="352"/>
      <c r="F20" s="355">
        <v>4100081815</v>
      </c>
      <c r="G20" s="354"/>
      <c r="H20" s="353" t="s">
        <v>1904</v>
      </c>
      <c r="I20" s="354"/>
      <c r="J20" s="355" t="s">
        <v>53</v>
      </c>
      <c r="K20" s="352"/>
      <c r="L20" s="27" t="s">
        <v>415</v>
      </c>
      <c r="M20" s="24"/>
      <c r="N20" s="81">
        <v>7.82</v>
      </c>
      <c r="O20" s="109">
        <v>13</v>
      </c>
    </row>
    <row r="21" spans="1:15" ht="15" x14ac:dyDescent="0.25">
      <c r="A21" s="1"/>
      <c r="B21" s="375">
        <v>4</v>
      </c>
      <c r="C21" s="376"/>
      <c r="D21" s="351" t="s">
        <v>1903</v>
      </c>
      <c r="E21" s="352"/>
      <c r="F21" s="355">
        <v>4100081815</v>
      </c>
      <c r="G21" s="354"/>
      <c r="H21" s="353" t="s">
        <v>1904</v>
      </c>
      <c r="I21" s="354"/>
      <c r="J21" s="355" t="s">
        <v>53</v>
      </c>
      <c r="K21" s="352"/>
      <c r="L21" s="27" t="s">
        <v>415</v>
      </c>
      <c r="M21" s="24"/>
      <c r="N21" s="81">
        <v>7.82</v>
      </c>
      <c r="O21" s="109">
        <v>13</v>
      </c>
    </row>
    <row r="22" spans="1:15" ht="15" x14ac:dyDescent="0.25">
      <c r="A22" s="1"/>
      <c r="B22" s="375">
        <v>5</v>
      </c>
      <c r="C22" s="376"/>
      <c r="D22" s="351" t="s">
        <v>1903</v>
      </c>
      <c r="E22" s="352"/>
      <c r="F22" s="355">
        <v>4100081815</v>
      </c>
      <c r="G22" s="354"/>
      <c r="H22" s="353" t="s">
        <v>1904</v>
      </c>
      <c r="I22" s="354"/>
      <c r="J22" s="355" t="s">
        <v>53</v>
      </c>
      <c r="K22" s="352"/>
      <c r="L22" s="27" t="s">
        <v>415</v>
      </c>
      <c r="M22" s="24"/>
      <c r="N22" s="81">
        <v>7.82</v>
      </c>
      <c r="O22" s="109">
        <v>13</v>
      </c>
    </row>
    <row r="23" spans="1:15" ht="15" x14ac:dyDescent="0.25">
      <c r="A23" s="1"/>
      <c r="B23" s="375">
        <v>6</v>
      </c>
      <c r="C23" s="376"/>
      <c r="D23" s="351" t="s">
        <v>1903</v>
      </c>
      <c r="E23" s="352"/>
      <c r="F23" s="355">
        <v>4100081811</v>
      </c>
      <c r="G23" s="354"/>
      <c r="H23" s="353" t="s">
        <v>1904</v>
      </c>
      <c r="I23" s="354"/>
      <c r="J23" s="355" t="s">
        <v>25</v>
      </c>
      <c r="K23" s="352"/>
      <c r="L23" s="27" t="s">
        <v>1918</v>
      </c>
      <c r="M23" s="24"/>
      <c r="N23" s="81">
        <v>8.9</v>
      </c>
      <c r="O23" s="109">
        <v>16</v>
      </c>
    </row>
    <row r="24" spans="1:15" ht="15" x14ac:dyDescent="0.25">
      <c r="A24" s="1"/>
      <c r="B24" s="375">
        <v>7</v>
      </c>
      <c r="C24" s="376"/>
      <c r="D24" s="351" t="s">
        <v>1903</v>
      </c>
      <c r="E24" s="352"/>
      <c r="F24" s="355">
        <v>4100081815</v>
      </c>
      <c r="G24" s="354"/>
      <c r="H24" s="353" t="s">
        <v>1904</v>
      </c>
      <c r="I24" s="354"/>
      <c r="J24" s="355" t="s">
        <v>53</v>
      </c>
      <c r="K24" s="352"/>
      <c r="L24" s="27" t="s">
        <v>1918</v>
      </c>
      <c r="M24" s="24"/>
      <c r="N24" s="81">
        <v>6.95</v>
      </c>
      <c r="O24" s="109">
        <v>12</v>
      </c>
    </row>
    <row r="25" spans="1:15" ht="15" x14ac:dyDescent="0.25">
      <c r="A25" s="1"/>
      <c r="B25" s="375">
        <v>8</v>
      </c>
      <c r="C25" s="376"/>
      <c r="D25" s="351" t="s">
        <v>1903</v>
      </c>
      <c r="E25" s="352"/>
      <c r="F25" s="355">
        <v>4100081815</v>
      </c>
      <c r="G25" s="354"/>
      <c r="H25" s="353" t="s">
        <v>1904</v>
      </c>
      <c r="I25" s="354"/>
      <c r="J25" s="355" t="s">
        <v>53</v>
      </c>
      <c r="K25" s="352"/>
      <c r="L25" s="27" t="s">
        <v>1918</v>
      </c>
      <c r="M25" s="24"/>
      <c r="N25" s="81">
        <v>6.5</v>
      </c>
      <c r="O25" s="109">
        <v>11</v>
      </c>
    </row>
    <row r="26" spans="1:15" ht="15" x14ac:dyDescent="0.25">
      <c r="A26" s="1"/>
      <c r="B26" s="375">
        <v>9</v>
      </c>
      <c r="C26" s="376"/>
      <c r="D26" s="351" t="s">
        <v>1903</v>
      </c>
      <c r="E26" s="352"/>
      <c r="F26" s="355">
        <v>4100081816</v>
      </c>
      <c r="G26" s="354"/>
      <c r="H26" s="353" t="s">
        <v>1904</v>
      </c>
      <c r="I26" s="354"/>
      <c r="J26" s="355" t="s">
        <v>1778</v>
      </c>
      <c r="K26" s="352"/>
      <c r="L26" s="27" t="s">
        <v>387</v>
      </c>
      <c r="M26" s="24"/>
      <c r="N26" s="81">
        <v>6.44</v>
      </c>
      <c r="O26" s="109">
        <v>10</v>
      </c>
    </row>
    <row r="27" spans="1:15" ht="15" x14ac:dyDescent="0.25">
      <c r="A27" s="1"/>
      <c r="B27" s="375">
        <v>10</v>
      </c>
      <c r="C27" s="376"/>
      <c r="D27" s="351" t="s">
        <v>1903</v>
      </c>
      <c r="E27" s="352"/>
      <c r="F27" s="355">
        <v>4100081811</v>
      </c>
      <c r="G27" s="354"/>
      <c r="H27" s="353" t="s">
        <v>1904</v>
      </c>
      <c r="I27" s="354"/>
      <c r="J27" s="355" t="s">
        <v>25</v>
      </c>
      <c r="K27" s="352"/>
      <c r="L27" s="27" t="s">
        <v>387</v>
      </c>
      <c r="M27" s="24"/>
      <c r="N27" s="81">
        <v>9.4</v>
      </c>
      <c r="O27" s="109">
        <v>16</v>
      </c>
    </row>
    <row r="28" spans="1:15" ht="15" x14ac:dyDescent="0.25">
      <c r="A28" s="1"/>
      <c r="B28" s="375">
        <v>11</v>
      </c>
      <c r="C28" s="376"/>
      <c r="D28" s="351" t="s">
        <v>1903</v>
      </c>
      <c r="E28" s="352"/>
      <c r="F28" s="355">
        <v>4100081811</v>
      </c>
      <c r="G28" s="354"/>
      <c r="H28" s="353" t="s">
        <v>1904</v>
      </c>
      <c r="I28" s="354"/>
      <c r="J28" s="355" t="s">
        <v>25</v>
      </c>
      <c r="K28" s="352"/>
      <c r="L28" s="27" t="s">
        <v>387</v>
      </c>
      <c r="M28" s="24"/>
      <c r="N28" s="81">
        <v>9.4</v>
      </c>
      <c r="O28" s="109">
        <v>16</v>
      </c>
    </row>
    <row r="29" spans="1:15" ht="15" x14ac:dyDescent="0.25">
      <c r="A29" s="1"/>
      <c r="B29" s="375">
        <v>12</v>
      </c>
      <c r="C29" s="376"/>
      <c r="D29" s="351" t="s">
        <v>1903</v>
      </c>
      <c r="E29" s="352"/>
      <c r="F29" s="355">
        <v>4100081811</v>
      </c>
      <c r="G29" s="354"/>
      <c r="H29" s="353" t="s">
        <v>1904</v>
      </c>
      <c r="I29" s="354"/>
      <c r="J29" s="355" t="s">
        <v>25</v>
      </c>
      <c r="K29" s="352"/>
      <c r="L29" s="27" t="s">
        <v>387</v>
      </c>
      <c r="M29" s="24"/>
      <c r="N29" s="81">
        <v>9.4</v>
      </c>
      <c r="O29" s="109">
        <v>16</v>
      </c>
    </row>
    <row r="30" spans="1:15" ht="15" x14ac:dyDescent="0.25">
      <c r="A30" s="1"/>
      <c r="B30" s="375">
        <v>13</v>
      </c>
      <c r="C30" s="376"/>
      <c r="D30" s="351" t="s">
        <v>1903</v>
      </c>
      <c r="E30" s="352"/>
      <c r="F30" s="355">
        <v>4100081811</v>
      </c>
      <c r="G30" s="354"/>
      <c r="H30" s="353" t="s">
        <v>1904</v>
      </c>
      <c r="I30" s="354"/>
      <c r="J30" s="355" t="s">
        <v>25</v>
      </c>
      <c r="K30" s="352"/>
      <c r="L30" s="27" t="s">
        <v>387</v>
      </c>
      <c r="M30" s="24"/>
      <c r="N30" s="81">
        <v>9.4</v>
      </c>
      <c r="O30" s="109">
        <v>16</v>
      </c>
    </row>
    <row r="31" spans="1:15" ht="15" x14ac:dyDescent="0.25">
      <c r="A31" s="1"/>
      <c r="B31" s="378">
        <v>14</v>
      </c>
      <c r="C31" s="379"/>
      <c r="D31" s="351" t="s">
        <v>1903</v>
      </c>
      <c r="E31" s="352"/>
      <c r="F31" s="355">
        <v>4100081811</v>
      </c>
      <c r="G31" s="354"/>
      <c r="H31" s="353" t="s">
        <v>1904</v>
      </c>
      <c r="I31" s="354"/>
      <c r="J31" s="355" t="s">
        <v>25</v>
      </c>
      <c r="K31" s="352"/>
      <c r="L31" s="27" t="s">
        <v>387</v>
      </c>
      <c r="M31" s="24"/>
      <c r="N31" s="82">
        <v>9.4</v>
      </c>
      <c r="O31" s="109">
        <v>16</v>
      </c>
    </row>
    <row r="32" spans="1:15" ht="15" x14ac:dyDescent="0.25">
      <c r="A32" s="1"/>
      <c r="B32" s="378">
        <v>15</v>
      </c>
      <c r="C32" s="379"/>
      <c r="D32" s="351" t="s">
        <v>1903</v>
      </c>
      <c r="E32" s="352"/>
      <c r="F32" s="355">
        <v>4100081811</v>
      </c>
      <c r="G32" s="354"/>
      <c r="H32" s="353" t="s">
        <v>1904</v>
      </c>
      <c r="I32" s="354"/>
      <c r="J32" s="355" t="s">
        <v>25</v>
      </c>
      <c r="K32" s="352"/>
      <c r="L32" s="27" t="s">
        <v>387</v>
      </c>
      <c r="M32" s="24"/>
      <c r="N32" s="82">
        <v>8.36</v>
      </c>
      <c r="O32" s="109">
        <v>12</v>
      </c>
    </row>
    <row r="33" spans="1:15" ht="15" x14ac:dyDescent="0.25">
      <c r="A33" s="1"/>
      <c r="B33" s="365"/>
      <c r="C33" s="366"/>
      <c r="D33" s="351" t="s">
        <v>1903</v>
      </c>
      <c r="E33" s="352"/>
      <c r="F33" s="355">
        <v>4100081814</v>
      </c>
      <c r="G33" s="354"/>
      <c r="H33" s="353" t="s">
        <v>1904</v>
      </c>
      <c r="I33" s="354"/>
      <c r="J33" s="355" t="s">
        <v>25</v>
      </c>
      <c r="K33" s="352"/>
      <c r="L33" s="27" t="s">
        <v>387</v>
      </c>
      <c r="M33" s="24"/>
      <c r="N33" s="84"/>
      <c r="O33" s="109">
        <v>2</v>
      </c>
    </row>
    <row r="34" spans="1:15" ht="15" x14ac:dyDescent="0.25">
      <c r="A34" s="1"/>
      <c r="B34" s="375">
        <v>16</v>
      </c>
      <c r="C34" s="376"/>
      <c r="D34" s="351" t="s">
        <v>1903</v>
      </c>
      <c r="E34" s="352"/>
      <c r="F34" s="355">
        <v>4100081815</v>
      </c>
      <c r="G34" s="354"/>
      <c r="H34" s="353" t="s">
        <v>1904</v>
      </c>
      <c r="I34" s="354"/>
      <c r="J34" s="355" t="s">
        <v>53</v>
      </c>
      <c r="K34" s="352"/>
      <c r="L34" s="27" t="s">
        <v>387</v>
      </c>
      <c r="M34" s="24"/>
      <c r="N34" s="81">
        <v>9.4</v>
      </c>
      <c r="O34" s="109">
        <v>16</v>
      </c>
    </row>
    <row r="35" spans="1:15" ht="15" x14ac:dyDescent="0.25">
      <c r="A35" s="1"/>
      <c r="B35" s="173" t="s">
        <v>37</v>
      </c>
      <c r="C35" s="174"/>
      <c r="D35" s="50"/>
      <c r="E35" s="61"/>
      <c r="F35" s="50"/>
      <c r="G35" s="62"/>
      <c r="H35" s="63"/>
      <c r="I35" s="62"/>
      <c r="J35" s="50"/>
      <c r="K35" s="61"/>
      <c r="L35" s="8"/>
      <c r="M35" s="8"/>
      <c r="N35" s="170">
        <f>SUM(N36:N51)+10.18</f>
        <v>165.86</v>
      </c>
      <c r="O35" s="60"/>
    </row>
    <row r="36" spans="1:15" ht="15" x14ac:dyDescent="0.25">
      <c r="A36" s="1"/>
      <c r="B36" s="375">
        <v>17</v>
      </c>
      <c r="C36" s="376"/>
      <c r="D36" s="351" t="s">
        <v>1903</v>
      </c>
      <c r="E36" s="352"/>
      <c r="F36" s="355">
        <v>4100081815</v>
      </c>
      <c r="G36" s="354"/>
      <c r="H36" s="353" t="s">
        <v>1904</v>
      </c>
      <c r="I36" s="354"/>
      <c r="J36" s="355" t="s">
        <v>53</v>
      </c>
      <c r="K36" s="352"/>
      <c r="L36" s="27" t="s">
        <v>387</v>
      </c>
      <c r="M36" s="24"/>
      <c r="N36" s="81">
        <v>9.4</v>
      </c>
      <c r="O36" s="109">
        <v>16</v>
      </c>
    </row>
    <row r="37" spans="1:15" ht="15" x14ac:dyDescent="0.25">
      <c r="A37" s="1"/>
      <c r="B37" s="375">
        <v>18</v>
      </c>
      <c r="C37" s="376"/>
      <c r="D37" s="351" t="s">
        <v>1903</v>
      </c>
      <c r="E37" s="352"/>
      <c r="F37" s="355">
        <v>4100081815</v>
      </c>
      <c r="G37" s="354"/>
      <c r="H37" s="353" t="s">
        <v>1904</v>
      </c>
      <c r="I37" s="354"/>
      <c r="J37" s="355" t="s">
        <v>53</v>
      </c>
      <c r="K37" s="352"/>
      <c r="L37" s="27" t="s">
        <v>387</v>
      </c>
      <c r="M37" s="24"/>
      <c r="N37" s="81">
        <v>9.4</v>
      </c>
      <c r="O37" s="109">
        <v>16</v>
      </c>
    </row>
    <row r="38" spans="1:15" ht="15" x14ac:dyDescent="0.25">
      <c r="A38" s="1"/>
      <c r="B38" s="375">
        <v>19</v>
      </c>
      <c r="C38" s="376"/>
      <c r="D38" s="351" t="s">
        <v>1903</v>
      </c>
      <c r="E38" s="352"/>
      <c r="F38" s="355">
        <v>4100081815</v>
      </c>
      <c r="G38" s="354"/>
      <c r="H38" s="353" t="s">
        <v>1904</v>
      </c>
      <c r="I38" s="354"/>
      <c r="J38" s="355" t="s">
        <v>53</v>
      </c>
      <c r="K38" s="352"/>
      <c r="L38" s="27" t="s">
        <v>387</v>
      </c>
      <c r="M38" s="24"/>
      <c r="N38" s="81">
        <v>9.4</v>
      </c>
      <c r="O38" s="109">
        <v>16</v>
      </c>
    </row>
    <row r="39" spans="1:15" ht="15" x14ac:dyDescent="0.25">
      <c r="A39" s="1"/>
      <c r="B39" s="375">
        <v>20</v>
      </c>
      <c r="C39" s="376"/>
      <c r="D39" s="351" t="s">
        <v>1903</v>
      </c>
      <c r="E39" s="352"/>
      <c r="F39" s="355">
        <v>4100081815</v>
      </c>
      <c r="G39" s="354"/>
      <c r="H39" s="353" t="s">
        <v>1904</v>
      </c>
      <c r="I39" s="354"/>
      <c r="J39" s="355" t="s">
        <v>53</v>
      </c>
      <c r="K39" s="352"/>
      <c r="L39" s="27" t="s">
        <v>387</v>
      </c>
      <c r="M39" s="24"/>
      <c r="N39" s="81">
        <v>9.4</v>
      </c>
      <c r="O39" s="109">
        <v>16</v>
      </c>
    </row>
    <row r="40" spans="1:15" ht="15" x14ac:dyDescent="0.25">
      <c r="A40" s="1"/>
      <c r="B40" s="375">
        <v>21</v>
      </c>
      <c r="C40" s="376"/>
      <c r="D40" s="351" t="s">
        <v>1903</v>
      </c>
      <c r="E40" s="352"/>
      <c r="F40" s="355">
        <v>4100081815</v>
      </c>
      <c r="G40" s="354"/>
      <c r="H40" s="353" t="s">
        <v>1904</v>
      </c>
      <c r="I40" s="354"/>
      <c r="J40" s="355" t="s">
        <v>53</v>
      </c>
      <c r="K40" s="352"/>
      <c r="L40" s="27" t="s">
        <v>387</v>
      </c>
      <c r="M40" s="24"/>
      <c r="N40" s="81">
        <v>9.4</v>
      </c>
      <c r="O40" s="109">
        <v>16</v>
      </c>
    </row>
    <row r="41" spans="1:15" ht="15" x14ac:dyDescent="0.25">
      <c r="A41" s="1"/>
      <c r="B41" s="375">
        <v>22</v>
      </c>
      <c r="C41" s="376"/>
      <c r="D41" s="351" t="s">
        <v>1903</v>
      </c>
      <c r="E41" s="352"/>
      <c r="F41" s="355">
        <v>4100081815</v>
      </c>
      <c r="G41" s="354"/>
      <c r="H41" s="353" t="s">
        <v>1904</v>
      </c>
      <c r="I41" s="354"/>
      <c r="J41" s="355" t="s">
        <v>53</v>
      </c>
      <c r="K41" s="352"/>
      <c r="L41" s="27" t="s">
        <v>387</v>
      </c>
      <c r="M41" s="24"/>
      <c r="N41" s="81">
        <v>6.95</v>
      </c>
      <c r="O41" s="109">
        <v>12</v>
      </c>
    </row>
    <row r="42" spans="1:15" ht="15" x14ac:dyDescent="0.25">
      <c r="A42" s="1"/>
      <c r="B42" s="375">
        <v>23</v>
      </c>
      <c r="C42" s="376"/>
      <c r="D42" s="351" t="s">
        <v>1903</v>
      </c>
      <c r="E42" s="352"/>
      <c r="F42" s="355">
        <v>4100081815</v>
      </c>
      <c r="G42" s="354"/>
      <c r="H42" s="353" t="s">
        <v>1904</v>
      </c>
      <c r="I42" s="354"/>
      <c r="J42" s="355" t="s">
        <v>53</v>
      </c>
      <c r="K42" s="352"/>
      <c r="L42" s="27" t="s">
        <v>387</v>
      </c>
      <c r="M42" s="24"/>
      <c r="N42" s="81">
        <v>6.95</v>
      </c>
      <c r="O42" s="109">
        <v>12</v>
      </c>
    </row>
    <row r="43" spans="1:15" ht="15" x14ac:dyDescent="0.25">
      <c r="A43" s="1"/>
      <c r="B43" s="375">
        <v>24</v>
      </c>
      <c r="C43" s="376"/>
      <c r="D43" s="351" t="s">
        <v>1919</v>
      </c>
      <c r="E43" s="352"/>
      <c r="F43" s="355">
        <v>4100081810</v>
      </c>
      <c r="G43" s="354"/>
      <c r="H43" s="353" t="s">
        <v>1725</v>
      </c>
      <c r="I43" s="354"/>
      <c r="J43" s="355" t="s">
        <v>1778</v>
      </c>
      <c r="K43" s="352"/>
      <c r="L43" s="27" t="s">
        <v>415</v>
      </c>
      <c r="M43" s="24"/>
      <c r="N43" s="81">
        <v>12.14</v>
      </c>
      <c r="O43" s="109">
        <v>14</v>
      </c>
    </row>
    <row r="44" spans="1:15" ht="15" x14ac:dyDescent="0.25">
      <c r="A44" s="1"/>
      <c r="B44" s="375">
        <v>25</v>
      </c>
      <c r="C44" s="376"/>
      <c r="D44" s="351" t="s">
        <v>1919</v>
      </c>
      <c r="E44" s="352"/>
      <c r="F44" s="355">
        <v>4100081804</v>
      </c>
      <c r="G44" s="354"/>
      <c r="H44" s="353" t="s">
        <v>1725</v>
      </c>
      <c r="I44" s="354"/>
      <c r="J44" s="355" t="s">
        <v>25</v>
      </c>
      <c r="K44" s="352"/>
      <c r="L44" s="27" t="s">
        <v>415</v>
      </c>
      <c r="M44" s="24"/>
      <c r="N44" s="81">
        <v>10.52</v>
      </c>
      <c r="O44" s="109">
        <v>12</v>
      </c>
    </row>
    <row r="45" spans="1:15" ht="15" x14ac:dyDescent="0.25">
      <c r="A45" s="1"/>
      <c r="B45" s="375">
        <v>26</v>
      </c>
      <c r="C45" s="376"/>
      <c r="D45" s="351" t="s">
        <v>1919</v>
      </c>
      <c r="E45" s="352"/>
      <c r="F45" s="355">
        <v>4100081804</v>
      </c>
      <c r="G45" s="354"/>
      <c r="H45" s="353" t="s">
        <v>1725</v>
      </c>
      <c r="I45" s="354"/>
      <c r="J45" s="355" t="s">
        <v>25</v>
      </c>
      <c r="K45" s="352"/>
      <c r="L45" s="27" t="s">
        <v>415</v>
      </c>
      <c r="M45" s="24"/>
      <c r="N45" s="81">
        <v>10.52</v>
      </c>
      <c r="O45" s="109">
        <v>12</v>
      </c>
    </row>
    <row r="46" spans="1:15" ht="15" x14ac:dyDescent="0.25">
      <c r="A46" s="1"/>
      <c r="B46" s="375">
        <v>27</v>
      </c>
      <c r="C46" s="376"/>
      <c r="D46" s="351" t="s">
        <v>1919</v>
      </c>
      <c r="E46" s="352"/>
      <c r="F46" s="355">
        <v>4100081804</v>
      </c>
      <c r="G46" s="354"/>
      <c r="H46" s="353" t="s">
        <v>1725</v>
      </c>
      <c r="I46" s="354"/>
      <c r="J46" s="355" t="s">
        <v>25</v>
      </c>
      <c r="K46" s="352"/>
      <c r="L46" s="27" t="s">
        <v>415</v>
      </c>
      <c r="M46" s="24"/>
      <c r="N46" s="81">
        <v>10.52</v>
      </c>
      <c r="O46" s="109">
        <v>12</v>
      </c>
    </row>
    <row r="47" spans="1:15" ht="15" x14ac:dyDescent="0.25">
      <c r="A47" s="1"/>
      <c r="B47" s="375">
        <v>28</v>
      </c>
      <c r="C47" s="376"/>
      <c r="D47" s="351" t="s">
        <v>1919</v>
      </c>
      <c r="E47" s="352"/>
      <c r="F47" s="355">
        <v>4100081804</v>
      </c>
      <c r="G47" s="354"/>
      <c r="H47" s="353" t="s">
        <v>1725</v>
      </c>
      <c r="I47" s="354"/>
      <c r="J47" s="355" t="s">
        <v>25</v>
      </c>
      <c r="K47" s="352"/>
      <c r="L47" s="27" t="s">
        <v>415</v>
      </c>
      <c r="M47" s="24"/>
      <c r="N47" s="81">
        <v>9</v>
      </c>
      <c r="O47" s="109">
        <v>10</v>
      </c>
    </row>
    <row r="48" spans="1:15" ht="15" x14ac:dyDescent="0.25">
      <c r="A48" s="1"/>
      <c r="B48" s="375">
        <v>29</v>
      </c>
      <c r="C48" s="376"/>
      <c r="D48" s="351" t="s">
        <v>1919</v>
      </c>
      <c r="E48" s="352"/>
      <c r="F48" s="355">
        <v>4100081809</v>
      </c>
      <c r="G48" s="354"/>
      <c r="H48" s="353" t="s">
        <v>1725</v>
      </c>
      <c r="I48" s="354"/>
      <c r="J48" s="355" t="s">
        <v>53</v>
      </c>
      <c r="K48" s="352"/>
      <c r="L48" s="27" t="s">
        <v>415</v>
      </c>
      <c r="M48" s="24"/>
      <c r="N48" s="81">
        <v>10.52</v>
      </c>
      <c r="O48" s="109">
        <v>12</v>
      </c>
    </row>
    <row r="49" spans="1:15" ht="15" x14ac:dyDescent="0.25">
      <c r="A49" s="1"/>
      <c r="B49" s="375">
        <v>30</v>
      </c>
      <c r="C49" s="376"/>
      <c r="D49" s="351" t="s">
        <v>1919</v>
      </c>
      <c r="E49" s="352"/>
      <c r="F49" s="355">
        <v>4100081809</v>
      </c>
      <c r="G49" s="354"/>
      <c r="H49" s="353" t="s">
        <v>1725</v>
      </c>
      <c r="I49" s="354"/>
      <c r="J49" s="355" t="s">
        <v>53</v>
      </c>
      <c r="K49" s="352"/>
      <c r="L49" s="27" t="s">
        <v>415</v>
      </c>
      <c r="M49" s="24"/>
      <c r="N49" s="81">
        <v>10.52</v>
      </c>
      <c r="O49" s="109">
        <v>12</v>
      </c>
    </row>
    <row r="50" spans="1:15" ht="15" x14ac:dyDescent="0.25">
      <c r="A50" s="1"/>
      <c r="B50" s="375">
        <v>31</v>
      </c>
      <c r="C50" s="376"/>
      <c r="D50" s="351" t="s">
        <v>1919</v>
      </c>
      <c r="E50" s="352"/>
      <c r="F50" s="355">
        <v>4100081809</v>
      </c>
      <c r="G50" s="354"/>
      <c r="H50" s="353" t="s">
        <v>1725</v>
      </c>
      <c r="I50" s="354"/>
      <c r="J50" s="355" t="s">
        <v>53</v>
      </c>
      <c r="K50" s="352"/>
      <c r="L50" s="27" t="s">
        <v>415</v>
      </c>
      <c r="M50" s="24"/>
      <c r="N50" s="81">
        <v>10.52</v>
      </c>
      <c r="O50" s="109">
        <v>12</v>
      </c>
    </row>
    <row r="51" spans="1:15" ht="15" x14ac:dyDescent="0.25">
      <c r="A51" s="1"/>
      <c r="B51" s="375">
        <v>32</v>
      </c>
      <c r="C51" s="376"/>
      <c r="D51" s="351" t="s">
        <v>1919</v>
      </c>
      <c r="E51" s="352"/>
      <c r="F51" s="355">
        <v>4100081809</v>
      </c>
      <c r="G51" s="354"/>
      <c r="H51" s="353" t="s">
        <v>1725</v>
      </c>
      <c r="I51" s="354"/>
      <c r="J51" s="355" t="s">
        <v>53</v>
      </c>
      <c r="K51" s="352"/>
      <c r="L51" s="27" t="s">
        <v>415</v>
      </c>
      <c r="M51" s="24"/>
      <c r="N51" s="81">
        <v>10.52</v>
      </c>
      <c r="O51" s="109">
        <v>12</v>
      </c>
    </row>
    <row r="52" spans="1:15" ht="15" x14ac:dyDescent="0.25">
      <c r="A52" s="1"/>
      <c r="B52" s="173" t="s">
        <v>56</v>
      </c>
      <c r="C52" s="174"/>
      <c r="D52" s="50"/>
      <c r="E52" s="61"/>
      <c r="F52" s="50"/>
      <c r="G52" s="62"/>
      <c r="H52" s="63"/>
      <c r="I52" s="62"/>
      <c r="J52" s="50"/>
      <c r="K52" s="61"/>
      <c r="L52" s="8"/>
      <c r="M52" s="8"/>
      <c r="N52" s="170">
        <f>SUM(N53:N73)+9.94</f>
        <v>167.92</v>
      </c>
      <c r="O52" s="60"/>
    </row>
    <row r="53" spans="1:15" ht="15" x14ac:dyDescent="0.25">
      <c r="A53" s="1"/>
      <c r="B53" s="378">
        <v>33</v>
      </c>
      <c r="C53" s="379"/>
      <c r="D53" s="351" t="s">
        <v>1919</v>
      </c>
      <c r="E53" s="352"/>
      <c r="F53" s="355">
        <v>4100081809</v>
      </c>
      <c r="G53" s="354"/>
      <c r="H53" s="353" t="s">
        <v>1725</v>
      </c>
      <c r="I53" s="354"/>
      <c r="J53" s="355" t="s">
        <v>53</v>
      </c>
      <c r="K53" s="352"/>
      <c r="L53" s="27" t="s">
        <v>415</v>
      </c>
      <c r="M53" s="24"/>
      <c r="N53" s="82">
        <v>10.52</v>
      </c>
      <c r="O53" s="109">
        <v>12</v>
      </c>
    </row>
    <row r="54" spans="1:15" ht="15" x14ac:dyDescent="0.25">
      <c r="A54" s="1"/>
      <c r="B54" s="378">
        <v>34</v>
      </c>
      <c r="C54" s="379"/>
      <c r="D54" s="351" t="s">
        <v>1919</v>
      </c>
      <c r="E54" s="352"/>
      <c r="F54" s="355">
        <v>4100081809</v>
      </c>
      <c r="G54" s="354"/>
      <c r="H54" s="353" t="s">
        <v>1725</v>
      </c>
      <c r="I54" s="354"/>
      <c r="J54" s="355" t="s">
        <v>53</v>
      </c>
      <c r="K54" s="352"/>
      <c r="L54" s="27" t="s">
        <v>415</v>
      </c>
      <c r="M54" s="24"/>
      <c r="N54" s="82">
        <v>6.74</v>
      </c>
      <c r="O54" s="109">
        <v>1</v>
      </c>
    </row>
    <row r="55" spans="1:15" ht="15" x14ac:dyDescent="0.25">
      <c r="A55" s="1"/>
      <c r="B55" s="76"/>
      <c r="C55" s="69"/>
      <c r="D55" s="351" t="s">
        <v>1919</v>
      </c>
      <c r="E55" s="352"/>
      <c r="F55" s="355">
        <v>4100081807</v>
      </c>
      <c r="G55" s="354"/>
      <c r="H55" s="353" t="s">
        <v>1725</v>
      </c>
      <c r="I55" s="354"/>
      <c r="J55" s="355" t="s">
        <v>53</v>
      </c>
      <c r="K55" s="352"/>
      <c r="L55" s="27" t="s">
        <v>415</v>
      </c>
      <c r="M55" s="24"/>
      <c r="N55" s="84"/>
      <c r="O55" s="109">
        <v>6</v>
      </c>
    </row>
    <row r="56" spans="1:15" ht="15" x14ac:dyDescent="0.25">
      <c r="A56" s="1"/>
      <c r="B56" s="375">
        <v>35</v>
      </c>
      <c r="C56" s="376"/>
      <c r="D56" s="351" t="s">
        <v>1919</v>
      </c>
      <c r="E56" s="352"/>
      <c r="F56" s="355">
        <v>4100081810</v>
      </c>
      <c r="G56" s="354"/>
      <c r="H56" s="353" t="s">
        <v>1725</v>
      </c>
      <c r="I56" s="354"/>
      <c r="J56" s="355" t="s">
        <v>1778</v>
      </c>
      <c r="K56" s="352"/>
      <c r="L56" s="27" t="s">
        <v>387</v>
      </c>
      <c r="M56" s="24"/>
      <c r="N56" s="81">
        <v>12.14</v>
      </c>
      <c r="O56" s="109">
        <v>14</v>
      </c>
    </row>
    <row r="57" spans="1:15" ht="15" x14ac:dyDescent="0.25">
      <c r="A57" s="1"/>
      <c r="B57" s="375">
        <v>36</v>
      </c>
      <c r="C57" s="376"/>
      <c r="D57" s="351" t="s">
        <v>1919</v>
      </c>
      <c r="E57" s="352"/>
      <c r="F57" s="355">
        <v>4100081804</v>
      </c>
      <c r="G57" s="354"/>
      <c r="H57" s="353" t="s">
        <v>1725</v>
      </c>
      <c r="I57" s="354"/>
      <c r="J57" s="355" t="s">
        <v>25</v>
      </c>
      <c r="K57" s="352"/>
      <c r="L57" s="27" t="s">
        <v>387</v>
      </c>
      <c r="M57" s="24"/>
      <c r="N57" s="81">
        <v>10.58</v>
      </c>
      <c r="O57" s="109">
        <v>12</v>
      </c>
    </row>
    <row r="58" spans="1:15" ht="15" x14ac:dyDescent="0.25">
      <c r="A58" s="1"/>
      <c r="B58" s="378">
        <v>37</v>
      </c>
      <c r="C58" s="379"/>
      <c r="D58" s="351" t="s">
        <v>1919</v>
      </c>
      <c r="E58" s="352"/>
      <c r="F58" s="355">
        <v>4100081804</v>
      </c>
      <c r="G58" s="354"/>
      <c r="H58" s="353" t="s">
        <v>1725</v>
      </c>
      <c r="I58" s="354"/>
      <c r="J58" s="355" t="s">
        <v>25</v>
      </c>
      <c r="K58" s="352"/>
      <c r="L58" s="27" t="s">
        <v>387</v>
      </c>
      <c r="M58" s="24"/>
      <c r="N58" s="82">
        <v>10.58</v>
      </c>
      <c r="O58" s="109">
        <v>12</v>
      </c>
    </row>
    <row r="59" spans="1:15" ht="15" x14ac:dyDescent="0.25">
      <c r="A59" s="1"/>
      <c r="B59" s="378">
        <v>38</v>
      </c>
      <c r="C59" s="379"/>
      <c r="D59" s="351" t="s">
        <v>1919</v>
      </c>
      <c r="E59" s="352"/>
      <c r="F59" s="355">
        <v>4100081804</v>
      </c>
      <c r="G59" s="354"/>
      <c r="H59" s="353" t="s">
        <v>1725</v>
      </c>
      <c r="I59" s="354"/>
      <c r="J59" s="355" t="s">
        <v>25</v>
      </c>
      <c r="K59" s="352"/>
      <c r="L59" s="27" t="s">
        <v>387</v>
      </c>
      <c r="M59" s="24"/>
      <c r="N59" s="82">
        <v>10.58</v>
      </c>
      <c r="O59" s="109">
        <v>10</v>
      </c>
    </row>
    <row r="60" spans="1:15" ht="15" x14ac:dyDescent="0.25">
      <c r="A60" s="1"/>
      <c r="B60" s="76"/>
      <c r="C60" s="69"/>
      <c r="D60" s="351" t="s">
        <v>1919</v>
      </c>
      <c r="E60" s="352"/>
      <c r="F60" s="355">
        <v>4100081808</v>
      </c>
      <c r="G60" s="354"/>
      <c r="H60" s="353" t="s">
        <v>1725</v>
      </c>
      <c r="I60" s="354"/>
      <c r="J60" s="355" t="s">
        <v>25</v>
      </c>
      <c r="K60" s="352"/>
      <c r="L60" s="27" t="s">
        <v>387</v>
      </c>
      <c r="M60" s="24"/>
      <c r="N60" s="84"/>
      <c r="O60" s="109">
        <v>2</v>
      </c>
    </row>
    <row r="61" spans="1:15" ht="15" x14ac:dyDescent="0.25">
      <c r="A61" s="1"/>
      <c r="B61" s="378">
        <v>39</v>
      </c>
      <c r="C61" s="379"/>
      <c r="D61" s="351" t="s">
        <v>1919</v>
      </c>
      <c r="E61" s="352"/>
      <c r="F61" s="355">
        <v>4100081809</v>
      </c>
      <c r="G61" s="354"/>
      <c r="H61" s="353" t="s">
        <v>1725</v>
      </c>
      <c r="I61" s="354"/>
      <c r="J61" s="355" t="s">
        <v>53</v>
      </c>
      <c r="K61" s="352"/>
      <c r="L61" s="27" t="s">
        <v>387</v>
      </c>
      <c r="M61" s="24"/>
      <c r="N61" s="82">
        <v>10.54</v>
      </c>
      <c r="O61" s="109">
        <v>12</v>
      </c>
    </row>
    <row r="62" spans="1:15" ht="15" x14ac:dyDescent="0.25">
      <c r="A62" s="1"/>
      <c r="B62" s="378">
        <v>40</v>
      </c>
      <c r="C62" s="379"/>
      <c r="D62" s="351" t="s">
        <v>1919</v>
      </c>
      <c r="E62" s="352"/>
      <c r="F62" s="355">
        <v>4100081809</v>
      </c>
      <c r="G62" s="354"/>
      <c r="H62" s="353" t="s">
        <v>1725</v>
      </c>
      <c r="I62" s="354"/>
      <c r="J62" s="355" t="s">
        <v>53</v>
      </c>
      <c r="K62" s="352"/>
      <c r="L62" s="27" t="s">
        <v>387</v>
      </c>
      <c r="M62" s="24"/>
      <c r="N62" s="82">
        <v>10.54</v>
      </c>
      <c r="O62" s="109">
        <v>12</v>
      </c>
    </row>
    <row r="63" spans="1:15" ht="15" x14ac:dyDescent="0.25">
      <c r="A63" s="1"/>
      <c r="B63" s="378">
        <v>41</v>
      </c>
      <c r="C63" s="379"/>
      <c r="D63" s="351" t="s">
        <v>1919</v>
      </c>
      <c r="E63" s="352"/>
      <c r="F63" s="355">
        <v>4100081809</v>
      </c>
      <c r="G63" s="354"/>
      <c r="H63" s="353" t="s">
        <v>1725</v>
      </c>
      <c r="I63" s="354"/>
      <c r="J63" s="355" t="s">
        <v>53</v>
      </c>
      <c r="K63" s="352"/>
      <c r="L63" s="27" t="s">
        <v>387</v>
      </c>
      <c r="M63" s="24"/>
      <c r="N63" s="82">
        <v>10.54</v>
      </c>
      <c r="O63" s="109">
        <v>12</v>
      </c>
    </row>
    <row r="64" spans="1:15" ht="15" x14ac:dyDescent="0.25">
      <c r="A64" s="1"/>
      <c r="B64" s="378">
        <v>42</v>
      </c>
      <c r="C64" s="379"/>
      <c r="D64" s="351" t="s">
        <v>1919</v>
      </c>
      <c r="E64" s="352"/>
      <c r="F64" s="355">
        <v>4100081809</v>
      </c>
      <c r="G64" s="354"/>
      <c r="H64" s="353" t="s">
        <v>1725</v>
      </c>
      <c r="I64" s="354"/>
      <c r="J64" s="355" t="s">
        <v>53</v>
      </c>
      <c r="K64" s="352"/>
      <c r="L64" s="27" t="s">
        <v>387</v>
      </c>
      <c r="M64" s="24"/>
      <c r="N64" s="82">
        <v>10.54</v>
      </c>
      <c r="O64" s="109">
        <v>12</v>
      </c>
    </row>
    <row r="65" spans="1:15" ht="15" x14ac:dyDescent="0.25">
      <c r="A65" s="1"/>
      <c r="B65" s="378">
        <v>43</v>
      </c>
      <c r="C65" s="379"/>
      <c r="D65" s="351" t="s">
        <v>1919</v>
      </c>
      <c r="E65" s="352"/>
      <c r="F65" s="355">
        <v>4100081809</v>
      </c>
      <c r="G65" s="354"/>
      <c r="H65" s="353" t="s">
        <v>1725</v>
      </c>
      <c r="I65" s="354"/>
      <c r="J65" s="355" t="s">
        <v>53</v>
      </c>
      <c r="K65" s="352"/>
      <c r="L65" s="27" t="s">
        <v>387</v>
      </c>
      <c r="M65" s="24"/>
      <c r="N65" s="82">
        <v>10.54</v>
      </c>
      <c r="O65" s="109">
        <v>12</v>
      </c>
    </row>
    <row r="66" spans="1:15" ht="15" x14ac:dyDescent="0.25">
      <c r="A66" s="1"/>
      <c r="B66" s="378">
        <v>44</v>
      </c>
      <c r="C66" s="379"/>
      <c r="D66" s="351" t="s">
        <v>1919</v>
      </c>
      <c r="E66" s="352"/>
      <c r="F66" s="355">
        <v>4100081809</v>
      </c>
      <c r="G66" s="354"/>
      <c r="H66" s="353" t="s">
        <v>1725</v>
      </c>
      <c r="I66" s="354"/>
      <c r="J66" s="355" t="s">
        <v>53</v>
      </c>
      <c r="K66" s="352"/>
      <c r="L66" s="27" t="s">
        <v>387</v>
      </c>
      <c r="M66" s="24"/>
      <c r="N66" s="82">
        <v>10.54</v>
      </c>
      <c r="O66" s="109">
        <v>12</v>
      </c>
    </row>
    <row r="67" spans="1:15" ht="15" x14ac:dyDescent="0.25">
      <c r="A67" s="1"/>
      <c r="B67" s="378">
        <v>45</v>
      </c>
      <c r="C67" s="379"/>
      <c r="D67" s="351" t="s">
        <v>1919</v>
      </c>
      <c r="E67" s="352"/>
      <c r="F67" s="355">
        <v>4100081809</v>
      </c>
      <c r="G67" s="354"/>
      <c r="H67" s="353" t="s">
        <v>1725</v>
      </c>
      <c r="I67" s="354"/>
      <c r="J67" s="355" t="s">
        <v>53</v>
      </c>
      <c r="K67" s="352"/>
      <c r="L67" s="27" t="s">
        <v>387</v>
      </c>
      <c r="M67" s="24"/>
      <c r="N67" s="82">
        <v>10.54</v>
      </c>
      <c r="O67" s="109">
        <v>12</v>
      </c>
    </row>
    <row r="68" spans="1:15" ht="15" x14ac:dyDescent="0.25">
      <c r="A68" s="1"/>
      <c r="B68" s="378">
        <v>46</v>
      </c>
      <c r="C68" s="379"/>
      <c r="D68" s="351" t="s">
        <v>1919</v>
      </c>
      <c r="E68" s="352"/>
      <c r="F68" s="355">
        <v>4100081809</v>
      </c>
      <c r="G68" s="354"/>
      <c r="H68" s="353" t="s">
        <v>1725</v>
      </c>
      <c r="I68" s="354"/>
      <c r="J68" s="355" t="s">
        <v>53</v>
      </c>
      <c r="K68" s="352"/>
      <c r="L68" s="27" t="s">
        <v>387</v>
      </c>
      <c r="M68" s="24"/>
      <c r="N68" s="82">
        <v>8.24</v>
      </c>
      <c r="O68" s="109">
        <v>9</v>
      </c>
    </row>
    <row r="69" spans="1:15" ht="15" x14ac:dyDescent="0.25">
      <c r="A69" s="1"/>
      <c r="B69" s="378">
        <v>47</v>
      </c>
      <c r="C69" s="379"/>
      <c r="D69" s="351" t="s">
        <v>1901</v>
      </c>
      <c r="E69" s="352"/>
      <c r="F69" s="355">
        <v>4100081895</v>
      </c>
      <c r="G69" s="354"/>
      <c r="H69" s="353" t="s">
        <v>1902</v>
      </c>
      <c r="I69" s="354"/>
      <c r="J69" s="355" t="s">
        <v>53</v>
      </c>
      <c r="K69" s="352"/>
      <c r="L69" s="27" t="s">
        <v>1532</v>
      </c>
      <c r="M69" s="24"/>
      <c r="N69" s="82">
        <v>3.46</v>
      </c>
      <c r="O69" s="109">
        <v>6</v>
      </c>
    </row>
    <row r="70" spans="1:15" ht="15" x14ac:dyDescent="0.25">
      <c r="A70" s="1"/>
      <c r="B70" s="378">
        <v>48</v>
      </c>
      <c r="C70" s="379"/>
      <c r="D70" s="351" t="s">
        <v>1901</v>
      </c>
      <c r="E70" s="352"/>
      <c r="F70" s="355">
        <v>4100081890</v>
      </c>
      <c r="G70" s="354"/>
      <c r="H70" s="353" t="s">
        <v>1902</v>
      </c>
      <c r="I70" s="354"/>
      <c r="J70" s="355" t="s">
        <v>25</v>
      </c>
      <c r="K70" s="352"/>
      <c r="L70" s="27" t="s">
        <v>387</v>
      </c>
      <c r="M70" s="24"/>
      <c r="N70" s="82">
        <v>3.46</v>
      </c>
      <c r="O70" s="109">
        <v>6</v>
      </c>
    </row>
    <row r="71" spans="1:15" ht="15" x14ac:dyDescent="0.25">
      <c r="A71" s="1"/>
      <c r="B71" s="378">
        <v>49</v>
      </c>
      <c r="C71" s="379"/>
      <c r="D71" s="351" t="s">
        <v>1901</v>
      </c>
      <c r="E71" s="352"/>
      <c r="F71" s="355">
        <v>4100081890</v>
      </c>
      <c r="G71" s="354"/>
      <c r="H71" s="353" t="s">
        <v>1902</v>
      </c>
      <c r="I71" s="354"/>
      <c r="J71" s="355" t="s">
        <v>25</v>
      </c>
      <c r="K71" s="352"/>
      <c r="L71" s="27" t="s">
        <v>387</v>
      </c>
      <c r="M71" s="24"/>
      <c r="N71" s="82">
        <v>3.46</v>
      </c>
      <c r="O71" s="109">
        <v>3</v>
      </c>
    </row>
    <row r="72" spans="1:15" ht="15" x14ac:dyDescent="0.25">
      <c r="A72" s="1"/>
      <c r="B72" s="76"/>
      <c r="C72" s="69"/>
      <c r="D72" s="351" t="s">
        <v>1901</v>
      </c>
      <c r="E72" s="352"/>
      <c r="F72" s="355">
        <v>4100081895</v>
      </c>
      <c r="G72" s="354"/>
      <c r="H72" s="353" t="s">
        <v>1902</v>
      </c>
      <c r="I72" s="354"/>
      <c r="J72" s="355" t="s">
        <v>53</v>
      </c>
      <c r="K72" s="352"/>
      <c r="L72" s="27" t="s">
        <v>387</v>
      </c>
      <c r="M72" s="24"/>
      <c r="N72" s="84"/>
      <c r="O72" s="109">
        <v>3</v>
      </c>
    </row>
    <row r="73" spans="1:15" ht="15" x14ac:dyDescent="0.25">
      <c r="A73" s="1"/>
      <c r="B73" s="416">
        <v>50</v>
      </c>
      <c r="C73" s="417"/>
      <c r="D73" s="351" t="s">
        <v>1899</v>
      </c>
      <c r="E73" s="352"/>
      <c r="F73" s="355">
        <v>4100081889</v>
      </c>
      <c r="G73" s="354"/>
      <c r="H73" s="353" t="s">
        <v>1900</v>
      </c>
      <c r="I73" s="354"/>
      <c r="J73" s="355" t="s">
        <v>25</v>
      </c>
      <c r="K73" s="352"/>
      <c r="L73" s="27" t="s">
        <v>1532</v>
      </c>
      <c r="M73" s="24"/>
      <c r="N73" s="83">
        <v>4.4400000000000004</v>
      </c>
      <c r="O73" s="109">
        <v>6</v>
      </c>
    </row>
    <row r="74" spans="1:15" ht="15" x14ac:dyDescent="0.25">
      <c r="A74" s="1"/>
      <c r="B74" s="173" t="s">
        <v>57</v>
      </c>
      <c r="C74" s="174"/>
      <c r="D74" s="50"/>
      <c r="E74" s="61"/>
      <c r="F74" s="50"/>
      <c r="G74" s="62"/>
      <c r="H74" s="63"/>
      <c r="I74" s="62"/>
      <c r="J74" s="50"/>
      <c r="K74" s="61"/>
      <c r="L74" s="8"/>
      <c r="M74" s="8"/>
      <c r="N74" s="170">
        <f>SUM(N75:N80)+9.5</f>
        <v>33.74</v>
      </c>
      <c r="O74" s="60"/>
    </row>
    <row r="75" spans="1:15" ht="15" x14ac:dyDescent="0.25">
      <c r="A75" s="1"/>
      <c r="B75" s="369">
        <v>51</v>
      </c>
      <c r="C75" s="368"/>
      <c r="D75" s="351" t="s">
        <v>1899</v>
      </c>
      <c r="E75" s="352"/>
      <c r="F75" s="355">
        <v>4100081894</v>
      </c>
      <c r="G75" s="354"/>
      <c r="H75" s="353" t="s">
        <v>1900</v>
      </c>
      <c r="I75" s="354"/>
      <c r="J75" s="355" t="s">
        <v>1778</v>
      </c>
      <c r="K75" s="352"/>
      <c r="L75" s="27" t="s">
        <v>387</v>
      </c>
      <c r="M75" s="24"/>
      <c r="N75" s="81">
        <v>3.96</v>
      </c>
      <c r="O75" s="109">
        <v>5</v>
      </c>
    </row>
    <row r="76" spans="1:15" ht="15" x14ac:dyDescent="0.25">
      <c r="A76" s="1"/>
      <c r="B76" s="416">
        <v>52</v>
      </c>
      <c r="C76" s="417"/>
      <c r="D76" s="351" t="s">
        <v>1899</v>
      </c>
      <c r="E76" s="352"/>
      <c r="F76" s="355">
        <v>4100081893</v>
      </c>
      <c r="G76" s="354"/>
      <c r="H76" s="353" t="s">
        <v>1900</v>
      </c>
      <c r="I76" s="354"/>
      <c r="J76" s="355" t="s">
        <v>53</v>
      </c>
      <c r="K76" s="352"/>
      <c r="L76" s="27" t="s">
        <v>387</v>
      </c>
      <c r="M76" s="24"/>
      <c r="N76" s="83">
        <v>3.96</v>
      </c>
      <c r="O76" s="109">
        <v>5</v>
      </c>
    </row>
    <row r="77" spans="1:15" ht="15" x14ac:dyDescent="0.25">
      <c r="A77" s="1"/>
      <c r="B77" s="369">
        <v>53</v>
      </c>
      <c r="C77" s="368"/>
      <c r="D77" s="351" t="s">
        <v>1899</v>
      </c>
      <c r="E77" s="352"/>
      <c r="F77" s="355">
        <v>4100081893</v>
      </c>
      <c r="G77" s="354"/>
      <c r="H77" s="353" t="s">
        <v>1900</v>
      </c>
      <c r="I77" s="354"/>
      <c r="J77" s="355" t="s">
        <v>53</v>
      </c>
      <c r="K77" s="352"/>
      <c r="L77" s="27" t="s">
        <v>387</v>
      </c>
      <c r="M77" s="24"/>
      <c r="N77" s="81">
        <v>3.96</v>
      </c>
      <c r="O77" s="109">
        <v>5</v>
      </c>
    </row>
    <row r="78" spans="1:15" ht="15" x14ac:dyDescent="0.25">
      <c r="A78" s="1"/>
      <c r="B78" s="416">
        <v>54</v>
      </c>
      <c r="C78" s="417"/>
      <c r="D78" s="351" t="s">
        <v>1899</v>
      </c>
      <c r="E78" s="352"/>
      <c r="F78" s="355">
        <v>4100081893</v>
      </c>
      <c r="G78" s="354"/>
      <c r="H78" s="353" t="s">
        <v>1900</v>
      </c>
      <c r="I78" s="354"/>
      <c r="J78" s="355" t="s">
        <v>53</v>
      </c>
      <c r="K78" s="352"/>
      <c r="L78" s="27" t="s">
        <v>387</v>
      </c>
      <c r="M78" s="24"/>
      <c r="N78" s="83">
        <v>3.96</v>
      </c>
      <c r="O78" s="109">
        <v>5</v>
      </c>
    </row>
    <row r="79" spans="1:15" ht="15" x14ac:dyDescent="0.25">
      <c r="A79" s="1"/>
      <c r="B79" s="369">
        <v>55</v>
      </c>
      <c r="C79" s="368"/>
      <c r="D79" s="351" t="s">
        <v>1899</v>
      </c>
      <c r="E79" s="352"/>
      <c r="F79" s="355">
        <v>4100081893</v>
      </c>
      <c r="G79" s="354"/>
      <c r="H79" s="353" t="s">
        <v>1900</v>
      </c>
      <c r="I79" s="354"/>
      <c r="J79" s="355" t="s">
        <v>53</v>
      </c>
      <c r="K79" s="352"/>
      <c r="L79" s="27" t="s">
        <v>387</v>
      </c>
      <c r="M79" s="24"/>
      <c r="N79" s="81">
        <v>3.96</v>
      </c>
      <c r="O79" s="109">
        <v>5</v>
      </c>
    </row>
    <row r="80" spans="1:15" ht="15" x14ac:dyDescent="0.25">
      <c r="A80" s="1"/>
      <c r="B80" s="369">
        <v>56</v>
      </c>
      <c r="C80" s="368"/>
      <c r="D80" s="351" t="s">
        <v>1899</v>
      </c>
      <c r="E80" s="352"/>
      <c r="F80" s="355">
        <v>4100081893</v>
      </c>
      <c r="G80" s="354"/>
      <c r="H80" s="353" t="s">
        <v>1900</v>
      </c>
      <c r="I80" s="354"/>
      <c r="J80" s="355" t="s">
        <v>53</v>
      </c>
      <c r="K80" s="352"/>
      <c r="L80" s="27" t="s">
        <v>387</v>
      </c>
      <c r="M80" s="24"/>
      <c r="N80" s="81">
        <v>4.4400000000000004</v>
      </c>
      <c r="O80" s="109">
        <v>6</v>
      </c>
    </row>
    <row r="81" spans="1:15" ht="15" x14ac:dyDescent="0.25">
      <c r="A81" s="1"/>
      <c r="B81" s="365"/>
      <c r="C81" s="366"/>
      <c r="D81" s="367"/>
      <c r="E81" s="368"/>
      <c r="F81" s="369"/>
      <c r="G81" s="370"/>
      <c r="H81" s="353"/>
      <c r="I81" s="354"/>
      <c r="J81" s="355"/>
      <c r="K81" s="352"/>
      <c r="L81" s="27"/>
      <c r="M81" s="24"/>
      <c r="N81" s="84"/>
      <c r="O81" s="109"/>
    </row>
    <row r="82" spans="1:15" ht="15" x14ac:dyDescent="0.25">
      <c r="A82" s="1"/>
      <c r="B82" s="365"/>
      <c r="C82" s="366"/>
      <c r="D82" s="367"/>
      <c r="E82" s="368"/>
      <c r="F82" s="369"/>
      <c r="G82" s="370"/>
      <c r="H82" s="391"/>
      <c r="I82" s="370"/>
      <c r="J82" s="369"/>
      <c r="K82" s="368"/>
      <c r="L82" s="7"/>
      <c r="M82" s="11"/>
      <c r="N82" s="84"/>
      <c r="O82" s="60"/>
    </row>
    <row r="83" spans="1:15" ht="15" x14ac:dyDescent="0.25">
      <c r="A83" s="1"/>
      <c r="B83" s="20"/>
      <c r="C83" s="45"/>
      <c r="D83" s="168"/>
      <c r="E83" s="41"/>
      <c r="F83" s="41"/>
      <c r="G83" s="41"/>
      <c r="H83" s="41"/>
      <c r="J83" s="20"/>
      <c r="K83" s="45"/>
      <c r="L83" s="1"/>
      <c r="M83" s="1"/>
      <c r="N83" s="169">
        <f>SUM(N18:N34)+SUM(N36:N51)+SUM(N53:N73)+SUM(N75:N81)</f>
        <v>470.55000000000007</v>
      </c>
    </row>
    <row r="84" spans="1:15" ht="15.75" x14ac:dyDescent="0.25">
      <c r="A84" s="1"/>
      <c r="B84" s="356" t="s">
        <v>29</v>
      </c>
      <c r="C84" s="357"/>
      <c r="D84" s="357"/>
      <c r="E84" s="357"/>
      <c r="F84" s="357"/>
      <c r="G84" s="357"/>
      <c r="H84" s="357"/>
      <c r="I84" s="357"/>
      <c r="J84" s="357"/>
      <c r="K84" s="357"/>
      <c r="L84" s="357"/>
      <c r="M84" s="79"/>
      <c r="N84" s="75"/>
      <c r="O84" s="73">
        <f>SUM(O18:O82)</f>
        <v>653</v>
      </c>
    </row>
    <row r="85" spans="1:15" ht="15" x14ac:dyDescent="0.25">
      <c r="A85" s="1"/>
      <c r="B85" s="20"/>
      <c r="C85" s="45"/>
      <c r="D85" s="20"/>
      <c r="E85" s="45"/>
      <c r="F85" s="20"/>
      <c r="H85" s="3"/>
      <c r="J85" s="20"/>
      <c r="K85" s="45"/>
      <c r="L85" s="1"/>
      <c r="M85" s="1"/>
      <c r="N85" s="86"/>
    </row>
    <row r="86" spans="1:15" ht="15" customHeight="1" x14ac:dyDescent="0.25">
      <c r="A86" s="1"/>
      <c r="B86" s="1"/>
      <c r="C86" s="1"/>
      <c r="D86" s="1" t="s">
        <v>49</v>
      </c>
      <c r="E86" s="23"/>
      <c r="F86" s="397" t="s">
        <v>1926</v>
      </c>
      <c r="G86" s="396"/>
      <c r="H86" s="1"/>
      <c r="I86" s="1"/>
      <c r="J86" s="1"/>
      <c r="K86" s="1"/>
      <c r="L86" s="1"/>
      <c r="M86" s="1"/>
      <c r="N86" s="1"/>
    </row>
    <row r="87" spans="1:15" ht="15" customHeight="1" x14ac:dyDescent="0.25">
      <c r="A87" s="1"/>
      <c r="B87" s="1"/>
      <c r="C87" s="1"/>
      <c r="D87" s="1" t="s">
        <v>1927</v>
      </c>
      <c r="E87" s="23"/>
      <c r="F87" s="1"/>
      <c r="G87" s="1"/>
      <c r="H87" s="1"/>
      <c r="I87" s="1"/>
      <c r="J87" s="1"/>
      <c r="K87" s="1"/>
      <c r="L87" s="1"/>
      <c r="M87" s="1"/>
      <c r="N87" s="1"/>
    </row>
    <row r="88" spans="1:15" ht="15" customHeight="1" x14ac:dyDescent="0.25">
      <c r="A88" s="1"/>
      <c r="B88" s="1"/>
      <c r="C88" s="1"/>
      <c r="D88" s="1" t="s">
        <v>1929</v>
      </c>
      <c r="E88" s="3"/>
      <c r="F88" s="1"/>
      <c r="G88" s="1"/>
      <c r="H88" s="1"/>
      <c r="I88" s="1"/>
      <c r="J88" s="1"/>
      <c r="K88" s="1"/>
      <c r="L88" s="1"/>
      <c r="M88" s="1"/>
      <c r="N88" s="1"/>
    </row>
    <row r="89" spans="1:15" ht="15" x14ac:dyDescent="0.25">
      <c r="A89" s="1"/>
      <c r="B89" s="1"/>
      <c r="C89" s="1"/>
      <c r="D89" s="1" t="s">
        <v>1928</v>
      </c>
      <c r="E89" s="23"/>
      <c r="F89" s="1"/>
      <c r="G89" s="1"/>
      <c r="H89" s="1"/>
      <c r="I89" s="1"/>
      <c r="J89" s="1"/>
      <c r="K89" s="1"/>
      <c r="L89" s="1"/>
      <c r="M89" s="1"/>
      <c r="N89" s="1"/>
    </row>
    <row r="90" spans="1:15" ht="15" x14ac:dyDescent="0.25">
      <c r="A90" s="1"/>
      <c r="B90" s="1"/>
      <c r="C90" s="1"/>
      <c r="D90" s="1" t="s">
        <v>1742</v>
      </c>
      <c r="E90" s="1"/>
      <c r="F90" s="1"/>
      <c r="G90" s="23"/>
      <c r="H90" s="1"/>
      <c r="I90" s="1"/>
      <c r="J90" s="1"/>
      <c r="K90" s="1"/>
      <c r="L90" s="1"/>
      <c r="M90" s="1"/>
      <c r="N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372" ht="8.25" customHeight="1" x14ac:dyDescent="0.2"/>
    <row r="374" ht="8.25" customHeight="1" x14ac:dyDescent="0.2"/>
    <row r="376" ht="9" customHeight="1" x14ac:dyDescent="0.2"/>
    <row r="378" ht="7.5" customHeight="1" x14ac:dyDescent="0.2"/>
    <row r="380" ht="6.75" customHeight="1" x14ac:dyDescent="0.2"/>
    <row r="382" ht="7.5" customHeight="1" x14ac:dyDescent="0.2"/>
    <row r="384" ht="9" customHeight="1" x14ac:dyDescent="0.2"/>
    <row r="386" ht="7.5" customHeight="1" x14ac:dyDescent="0.2"/>
    <row r="388" ht="8.25" customHeight="1" x14ac:dyDescent="0.2"/>
  </sheetData>
  <mergeCells count="316">
    <mergeCell ref="G12:H12"/>
    <mergeCell ref="B18:C18"/>
    <mergeCell ref="D18:E18"/>
    <mergeCell ref="F18:G18"/>
    <mergeCell ref="H18:I18"/>
    <mergeCell ref="B16:C16"/>
    <mergeCell ref="D16:E16"/>
    <mergeCell ref="F16:G16"/>
    <mergeCell ref="H16:I16"/>
    <mergeCell ref="F19:G19"/>
    <mergeCell ref="H19:I19"/>
    <mergeCell ref="B23:C23"/>
    <mergeCell ref="D23:E23"/>
    <mergeCell ref="F23:G23"/>
    <mergeCell ref="H23:I23"/>
    <mergeCell ref="M14:N14"/>
    <mergeCell ref="J43:K43"/>
    <mergeCell ref="F58:G58"/>
    <mergeCell ref="H58:I58"/>
    <mergeCell ref="J58:K58"/>
    <mergeCell ref="B21:C21"/>
    <mergeCell ref="D21:E21"/>
    <mergeCell ref="F21:G21"/>
    <mergeCell ref="H21:I21"/>
    <mergeCell ref="J21:K21"/>
    <mergeCell ref="J16:K16"/>
    <mergeCell ref="J19:K19"/>
    <mergeCell ref="J18:K18"/>
    <mergeCell ref="B19:C19"/>
    <mergeCell ref="D19:E19"/>
    <mergeCell ref="B22:C22"/>
    <mergeCell ref="D22:E22"/>
    <mergeCell ref="F22:G22"/>
    <mergeCell ref="H22:I22"/>
    <mergeCell ref="J22:K22"/>
    <mergeCell ref="J23:K23"/>
    <mergeCell ref="B20:C20"/>
    <mergeCell ref="D20:E20"/>
    <mergeCell ref="F20:G20"/>
    <mergeCell ref="H20:I20"/>
    <mergeCell ref="J20:K20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5:C45"/>
    <mergeCell ref="D45:E45"/>
    <mergeCell ref="F45:G45"/>
    <mergeCell ref="H45:I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B44:C44"/>
    <mergeCell ref="D44:E44"/>
    <mergeCell ref="F44:G44"/>
    <mergeCell ref="H44:I44"/>
    <mergeCell ref="J44:K44"/>
    <mergeCell ref="J45:K45"/>
    <mergeCell ref="F86:G86"/>
    <mergeCell ref="B82:C82"/>
    <mergeCell ref="D82:E82"/>
    <mergeCell ref="F82:G82"/>
    <mergeCell ref="H82:I82"/>
    <mergeCell ref="D49:E49"/>
    <mergeCell ref="F49:G49"/>
    <mergeCell ref="H49:I49"/>
    <mergeCell ref="J49:K49"/>
    <mergeCell ref="B49:C49"/>
    <mergeCell ref="B84:L84"/>
    <mergeCell ref="B81:C81"/>
    <mergeCell ref="D81:E81"/>
    <mergeCell ref="F81:G81"/>
    <mergeCell ref="H81:I81"/>
    <mergeCell ref="F54:G54"/>
    <mergeCell ref="H54:I54"/>
    <mergeCell ref="J54:K54"/>
    <mergeCell ref="D55:E55"/>
    <mergeCell ref="F55:G55"/>
    <mergeCell ref="H55:I55"/>
    <mergeCell ref="J55:K55"/>
    <mergeCell ref="F60:G60"/>
    <mergeCell ref="H60:I60"/>
    <mergeCell ref="J81:K81"/>
    <mergeCell ref="J82:K82"/>
    <mergeCell ref="B79:C79"/>
    <mergeCell ref="B48:C48"/>
    <mergeCell ref="D48:E48"/>
    <mergeCell ref="F48:G48"/>
    <mergeCell ref="H48:I48"/>
    <mergeCell ref="J48:K48"/>
    <mergeCell ref="B51:C51"/>
    <mergeCell ref="D51:E51"/>
    <mergeCell ref="F51:G51"/>
    <mergeCell ref="H51:I51"/>
    <mergeCell ref="J51:K51"/>
    <mergeCell ref="B53:C53"/>
    <mergeCell ref="D53:E53"/>
    <mergeCell ref="F53:G53"/>
    <mergeCell ref="H53:I53"/>
    <mergeCell ref="J53:K53"/>
    <mergeCell ref="B54:C54"/>
    <mergeCell ref="D54:E54"/>
    <mergeCell ref="J60:K60"/>
    <mergeCell ref="B56:C56"/>
    <mergeCell ref="D56:E56"/>
    <mergeCell ref="F56:G56"/>
    <mergeCell ref="B46:C46"/>
    <mergeCell ref="D46:E46"/>
    <mergeCell ref="F46:G46"/>
    <mergeCell ref="H46:I46"/>
    <mergeCell ref="J46:K46"/>
    <mergeCell ref="J47:K47"/>
    <mergeCell ref="B50:C50"/>
    <mergeCell ref="D50:E50"/>
    <mergeCell ref="F50:G50"/>
    <mergeCell ref="H50:I50"/>
    <mergeCell ref="J50:K50"/>
    <mergeCell ref="B47:C47"/>
    <mergeCell ref="D47:E47"/>
    <mergeCell ref="F47:G47"/>
    <mergeCell ref="H47:I47"/>
    <mergeCell ref="H56:I56"/>
    <mergeCell ref="J56:K56"/>
    <mergeCell ref="B59:C59"/>
    <mergeCell ref="D59:E59"/>
    <mergeCell ref="F59:G59"/>
    <mergeCell ref="H59:I59"/>
    <mergeCell ref="J59:K59"/>
    <mergeCell ref="D60:E60"/>
    <mergeCell ref="B57:C57"/>
    <mergeCell ref="D57:E57"/>
    <mergeCell ref="F57:G57"/>
    <mergeCell ref="H57:I57"/>
    <mergeCell ref="J57:K57"/>
    <mergeCell ref="B58:C58"/>
    <mergeCell ref="D58:E58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3:C73"/>
    <mergeCell ref="D73:E73"/>
    <mergeCell ref="F73:G73"/>
    <mergeCell ref="H73:I73"/>
    <mergeCell ref="J73:K73"/>
    <mergeCell ref="D72:E72"/>
    <mergeCell ref="F72:G72"/>
    <mergeCell ref="H72:I72"/>
    <mergeCell ref="J72:K72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sheetPr codeName="Hoja163"/>
  <dimension ref="A1:O322"/>
  <sheetViews>
    <sheetView workbookViewId="0">
      <selection activeCell="M15" sqref="M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1.85546875" customWidth="1"/>
    <col min="6" max="6" width="6.140625" customWidth="1"/>
    <col min="7" max="7" width="9.2851562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2.855468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1917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220211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134"/>
      <c r="C17" s="133"/>
      <c r="D17" s="20"/>
      <c r="E17" s="45"/>
      <c r="F17" s="20"/>
      <c r="H17" s="3"/>
      <c r="J17" s="20"/>
      <c r="K17" s="45"/>
      <c r="L17" s="1"/>
      <c r="M17" s="1"/>
      <c r="N17" s="163"/>
      <c r="O17" s="60"/>
    </row>
    <row r="18" spans="1:15" ht="15" x14ac:dyDescent="0.25">
      <c r="A18" s="1"/>
      <c r="B18" s="365">
        <v>1</v>
      </c>
      <c r="C18" s="366"/>
      <c r="D18" s="367" t="s">
        <v>1901</v>
      </c>
      <c r="E18" s="368"/>
      <c r="F18" s="369">
        <v>4100081886</v>
      </c>
      <c r="G18" s="370"/>
      <c r="H18" s="391" t="s">
        <v>1902</v>
      </c>
      <c r="I18" s="370"/>
      <c r="J18" s="369" t="s">
        <v>73</v>
      </c>
      <c r="K18" s="368"/>
      <c r="L18" s="7" t="s">
        <v>1507</v>
      </c>
      <c r="M18" s="11"/>
      <c r="N18" s="81">
        <v>3.44</v>
      </c>
      <c r="O18" s="60">
        <v>6</v>
      </c>
    </row>
    <row r="19" spans="1:15" ht="15" x14ac:dyDescent="0.25">
      <c r="A19" s="1"/>
      <c r="B19" s="375">
        <v>2</v>
      </c>
      <c r="C19" s="376"/>
      <c r="D19" s="367" t="s">
        <v>1901</v>
      </c>
      <c r="E19" s="368"/>
      <c r="F19" s="369">
        <v>4100081886</v>
      </c>
      <c r="G19" s="370"/>
      <c r="H19" s="391" t="s">
        <v>1902</v>
      </c>
      <c r="I19" s="370"/>
      <c r="J19" s="369" t="s">
        <v>73</v>
      </c>
      <c r="K19" s="368"/>
      <c r="L19" s="7" t="s">
        <v>1507</v>
      </c>
      <c r="M19" s="11"/>
      <c r="N19" s="81">
        <v>3.02</v>
      </c>
      <c r="O19" s="60">
        <v>5</v>
      </c>
    </row>
    <row r="20" spans="1:15" ht="15" x14ac:dyDescent="0.25">
      <c r="A20" s="1"/>
      <c r="B20" s="365"/>
      <c r="C20" s="366"/>
      <c r="D20" s="367"/>
      <c r="E20" s="368"/>
      <c r="F20" s="369"/>
      <c r="G20" s="370"/>
      <c r="H20" s="391"/>
      <c r="I20" s="370"/>
      <c r="J20" s="369"/>
      <c r="K20" s="368"/>
      <c r="L20" s="7"/>
      <c r="M20" s="11"/>
      <c r="N20" s="84"/>
      <c r="O20" s="60"/>
    </row>
    <row r="21" spans="1:15" ht="15" x14ac:dyDescent="0.25">
      <c r="A21" s="1"/>
      <c r="B21" s="76"/>
      <c r="C21" s="65"/>
      <c r="D21" s="50"/>
      <c r="E21" s="61"/>
      <c r="F21" s="50"/>
      <c r="G21" s="62"/>
      <c r="H21" s="63"/>
      <c r="I21" s="62"/>
      <c r="J21" s="50"/>
      <c r="K21" s="61"/>
      <c r="L21" s="8"/>
      <c r="M21" s="8"/>
      <c r="N21" s="162"/>
      <c r="O21" s="60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139">
        <f>SUM(N18:N20)</f>
        <v>6.46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SUM(O18:O20)</f>
        <v>11</v>
      </c>
    </row>
    <row r="24" spans="1:15" ht="15" x14ac:dyDescent="0.25">
      <c r="A24" s="1"/>
      <c r="B24" s="20"/>
      <c r="C24" s="45"/>
      <c r="D24" s="20"/>
      <c r="E24" s="45"/>
      <c r="F24" s="20"/>
      <c r="H24" s="3"/>
      <c r="J24" s="20"/>
      <c r="K24" s="45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3"/>
      <c r="H25" s="3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23"/>
      <c r="F26" s="397" t="s">
        <v>1925</v>
      </c>
      <c r="G26" s="396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368</v>
      </c>
      <c r="E27" s="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1688</v>
      </c>
      <c r="E28" s="23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27">
    <mergeCell ref="D22:H22"/>
    <mergeCell ref="B23:L23"/>
    <mergeCell ref="F26:G26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sheetPr codeName="Hoja164"/>
  <dimension ref="A1:O331"/>
  <sheetViews>
    <sheetView workbookViewId="0">
      <selection activeCell="G8" sqref="G8:L1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7109375" customWidth="1"/>
    <col min="6" max="6" width="6.140625" customWidth="1"/>
    <col min="7" max="7" width="7.855468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5" customWidth="1"/>
    <col min="13" max="13" width="5.28515625" customWidth="1"/>
    <col min="14" max="14" width="12.140625" customWidth="1"/>
    <col min="15" max="15" width="13.140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1917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220209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1903</v>
      </c>
      <c r="E18" s="368"/>
      <c r="F18" s="369">
        <v>4100081812</v>
      </c>
      <c r="G18" s="370"/>
      <c r="H18" s="391" t="s">
        <v>1904</v>
      </c>
      <c r="I18" s="370"/>
      <c r="J18" s="369" t="s">
        <v>1009</v>
      </c>
      <c r="K18" s="368"/>
      <c r="L18" s="7" t="s">
        <v>1918</v>
      </c>
      <c r="M18" s="11"/>
      <c r="N18" s="81">
        <v>7.04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1903</v>
      </c>
      <c r="E19" s="368"/>
      <c r="F19" s="369">
        <v>4100081812</v>
      </c>
      <c r="G19" s="370"/>
      <c r="H19" s="391" t="s">
        <v>1904</v>
      </c>
      <c r="I19" s="370"/>
      <c r="J19" s="369" t="s">
        <v>1009</v>
      </c>
      <c r="K19" s="368"/>
      <c r="L19" s="7" t="s">
        <v>1918</v>
      </c>
      <c r="M19" s="11"/>
      <c r="N19" s="81">
        <v>6.12</v>
      </c>
      <c r="O19" s="60">
        <v>10</v>
      </c>
    </row>
    <row r="20" spans="1:15" ht="15" x14ac:dyDescent="0.25">
      <c r="A20" s="1"/>
      <c r="B20" s="375">
        <v>3</v>
      </c>
      <c r="C20" s="376"/>
      <c r="D20" s="367" t="s">
        <v>1903</v>
      </c>
      <c r="E20" s="368"/>
      <c r="F20" s="369">
        <v>4100081813</v>
      </c>
      <c r="G20" s="370"/>
      <c r="H20" s="391" t="s">
        <v>1904</v>
      </c>
      <c r="I20" s="370"/>
      <c r="J20" s="369" t="s">
        <v>1009</v>
      </c>
      <c r="K20" s="368"/>
      <c r="L20" s="7" t="s">
        <v>387</v>
      </c>
      <c r="M20" s="11"/>
      <c r="N20" s="81">
        <v>7.76</v>
      </c>
      <c r="O20" s="60">
        <v>13</v>
      </c>
    </row>
    <row r="21" spans="1:15" ht="15" x14ac:dyDescent="0.25">
      <c r="A21" s="1"/>
      <c r="B21" s="375">
        <v>4</v>
      </c>
      <c r="C21" s="376"/>
      <c r="D21" s="367" t="s">
        <v>1903</v>
      </c>
      <c r="E21" s="368"/>
      <c r="F21" s="369">
        <v>4100081813</v>
      </c>
      <c r="G21" s="370"/>
      <c r="H21" s="391" t="s">
        <v>1904</v>
      </c>
      <c r="I21" s="370"/>
      <c r="J21" s="369" t="s">
        <v>1009</v>
      </c>
      <c r="K21" s="368"/>
      <c r="L21" s="7" t="s">
        <v>387</v>
      </c>
      <c r="M21" s="11"/>
      <c r="N21" s="81">
        <v>7.76</v>
      </c>
      <c r="O21" s="60">
        <v>13</v>
      </c>
    </row>
    <row r="22" spans="1:15" ht="15" x14ac:dyDescent="0.25">
      <c r="A22" s="1"/>
      <c r="B22" s="375">
        <v>5</v>
      </c>
      <c r="C22" s="376"/>
      <c r="D22" s="367" t="s">
        <v>1903</v>
      </c>
      <c r="E22" s="368"/>
      <c r="F22" s="369">
        <v>4100081813</v>
      </c>
      <c r="G22" s="370"/>
      <c r="H22" s="391" t="s">
        <v>1904</v>
      </c>
      <c r="I22" s="370"/>
      <c r="J22" s="369" t="s">
        <v>1009</v>
      </c>
      <c r="K22" s="368"/>
      <c r="L22" s="7" t="s">
        <v>387</v>
      </c>
      <c r="M22" s="11"/>
      <c r="N22" s="81">
        <v>7.76</v>
      </c>
      <c r="O22" s="60">
        <v>13</v>
      </c>
    </row>
    <row r="23" spans="1:15" ht="15" x14ac:dyDescent="0.25">
      <c r="A23" s="1"/>
      <c r="B23" s="375">
        <v>6</v>
      </c>
      <c r="C23" s="376"/>
      <c r="D23" s="367" t="s">
        <v>1903</v>
      </c>
      <c r="E23" s="368"/>
      <c r="F23" s="369">
        <v>4100081812</v>
      </c>
      <c r="G23" s="370"/>
      <c r="H23" s="391" t="s">
        <v>1904</v>
      </c>
      <c r="I23" s="370"/>
      <c r="J23" s="369" t="s">
        <v>1009</v>
      </c>
      <c r="K23" s="368"/>
      <c r="L23" s="7" t="s">
        <v>387</v>
      </c>
      <c r="M23" s="11"/>
      <c r="N23" s="81">
        <v>7.76</v>
      </c>
      <c r="O23" s="60">
        <v>13</v>
      </c>
    </row>
    <row r="24" spans="1:15" ht="15" x14ac:dyDescent="0.25">
      <c r="A24" s="1"/>
      <c r="B24" s="375">
        <v>7</v>
      </c>
      <c r="C24" s="376"/>
      <c r="D24" s="367" t="s">
        <v>1903</v>
      </c>
      <c r="E24" s="368"/>
      <c r="F24" s="369">
        <v>4100081812</v>
      </c>
      <c r="G24" s="370"/>
      <c r="H24" s="391" t="s">
        <v>1904</v>
      </c>
      <c r="I24" s="370"/>
      <c r="J24" s="369" t="s">
        <v>1009</v>
      </c>
      <c r="K24" s="368"/>
      <c r="L24" s="7" t="s">
        <v>387</v>
      </c>
      <c r="M24" s="11"/>
      <c r="N24" s="81">
        <v>7.76</v>
      </c>
      <c r="O24" s="60">
        <v>13</v>
      </c>
    </row>
    <row r="25" spans="1:15" ht="15" x14ac:dyDescent="0.25">
      <c r="A25" s="1"/>
      <c r="B25" s="375">
        <v>8</v>
      </c>
      <c r="C25" s="376"/>
      <c r="D25" s="367" t="s">
        <v>1903</v>
      </c>
      <c r="E25" s="368"/>
      <c r="F25" s="369">
        <v>4100081812</v>
      </c>
      <c r="G25" s="370"/>
      <c r="H25" s="391" t="s">
        <v>1904</v>
      </c>
      <c r="I25" s="370"/>
      <c r="J25" s="369" t="s">
        <v>1009</v>
      </c>
      <c r="K25" s="368"/>
      <c r="L25" s="7" t="s">
        <v>387</v>
      </c>
      <c r="M25" s="11"/>
      <c r="N25" s="81">
        <v>7.18</v>
      </c>
      <c r="O25" s="60">
        <v>12</v>
      </c>
    </row>
    <row r="26" spans="1:15" ht="15" x14ac:dyDescent="0.25">
      <c r="A26" s="1"/>
      <c r="B26" s="375">
        <v>9</v>
      </c>
      <c r="C26" s="376"/>
      <c r="D26" s="367" t="s">
        <v>1919</v>
      </c>
      <c r="E26" s="368"/>
      <c r="F26" s="369">
        <v>4100081805</v>
      </c>
      <c r="G26" s="370"/>
      <c r="H26" s="391" t="s">
        <v>1725</v>
      </c>
      <c r="I26" s="370"/>
      <c r="J26" s="369" t="s">
        <v>1009</v>
      </c>
      <c r="K26" s="368"/>
      <c r="L26" s="7" t="s">
        <v>415</v>
      </c>
      <c r="M26" s="11"/>
      <c r="N26" s="81">
        <v>12.06</v>
      </c>
      <c r="O26" s="60">
        <v>14</v>
      </c>
    </row>
    <row r="27" spans="1:15" ht="15" x14ac:dyDescent="0.25">
      <c r="A27" s="1"/>
      <c r="B27" s="378">
        <v>10</v>
      </c>
      <c r="C27" s="379"/>
      <c r="D27" s="367" t="s">
        <v>1919</v>
      </c>
      <c r="E27" s="368"/>
      <c r="F27" s="369">
        <v>4100081805</v>
      </c>
      <c r="G27" s="370"/>
      <c r="H27" s="391" t="s">
        <v>1725</v>
      </c>
      <c r="I27" s="370"/>
      <c r="J27" s="369" t="s">
        <v>1009</v>
      </c>
      <c r="K27" s="368"/>
      <c r="L27" s="7" t="s">
        <v>387</v>
      </c>
      <c r="M27" s="11"/>
      <c r="N27" s="82">
        <v>8.94</v>
      </c>
      <c r="O27" s="60">
        <v>10</v>
      </c>
    </row>
    <row r="28" spans="1:15" ht="15" x14ac:dyDescent="0.25">
      <c r="A28" s="1"/>
      <c r="B28" s="378">
        <v>11</v>
      </c>
      <c r="C28" s="379"/>
      <c r="D28" s="367" t="s">
        <v>1919</v>
      </c>
      <c r="E28" s="368"/>
      <c r="F28" s="369">
        <v>4100081805</v>
      </c>
      <c r="G28" s="370"/>
      <c r="H28" s="391" t="s">
        <v>1725</v>
      </c>
      <c r="I28" s="370"/>
      <c r="J28" s="369" t="s">
        <v>1009</v>
      </c>
      <c r="K28" s="368"/>
      <c r="L28" s="7" t="s">
        <v>387</v>
      </c>
      <c r="M28" s="11"/>
      <c r="N28" s="82">
        <v>7.52</v>
      </c>
      <c r="O28" s="60">
        <v>6</v>
      </c>
    </row>
    <row r="29" spans="1:15" ht="15" x14ac:dyDescent="0.25">
      <c r="A29" s="1"/>
      <c r="B29" s="365"/>
      <c r="C29" s="366"/>
      <c r="D29" s="367" t="s">
        <v>1919</v>
      </c>
      <c r="E29" s="368"/>
      <c r="F29" s="369">
        <v>4100081806</v>
      </c>
      <c r="G29" s="370"/>
      <c r="H29" s="391" t="s">
        <v>1725</v>
      </c>
      <c r="I29" s="370"/>
      <c r="J29" s="369" t="s">
        <v>1009</v>
      </c>
      <c r="K29" s="368"/>
      <c r="L29" s="7" t="s">
        <v>387</v>
      </c>
      <c r="M29" s="11"/>
      <c r="N29" s="84"/>
      <c r="O29" s="60">
        <v>2</v>
      </c>
    </row>
    <row r="30" spans="1:15" ht="15" x14ac:dyDescent="0.25">
      <c r="A30" s="1"/>
      <c r="B30" s="365"/>
      <c r="C30" s="366"/>
      <c r="D30" s="367"/>
      <c r="E30" s="368"/>
      <c r="F30" s="369"/>
      <c r="G30" s="370"/>
      <c r="H30" s="391"/>
      <c r="I30" s="370"/>
      <c r="J30" s="369"/>
      <c r="K30" s="368"/>
      <c r="L30" s="9"/>
      <c r="M30" s="151"/>
      <c r="N30" s="84"/>
      <c r="O30" s="60"/>
    </row>
    <row r="31" spans="1:15" ht="15" x14ac:dyDescent="0.25">
      <c r="A31" s="1"/>
      <c r="B31" s="76"/>
      <c r="C31" s="65"/>
      <c r="D31" s="392"/>
      <c r="E31" s="393"/>
      <c r="F31" s="393"/>
      <c r="G31" s="393"/>
      <c r="H31" s="393"/>
      <c r="I31" s="62"/>
      <c r="J31" s="50"/>
      <c r="K31" s="61"/>
      <c r="L31" s="8"/>
      <c r="M31" s="8"/>
      <c r="N31" s="139">
        <f>SUM(N18:N30)</f>
        <v>87.659999999999982</v>
      </c>
      <c r="O31" s="60"/>
    </row>
    <row r="32" spans="1:15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79"/>
      <c r="N32" s="75"/>
      <c r="O32" s="73">
        <f>SUM(O18:O30)</f>
        <v>131</v>
      </c>
    </row>
    <row r="33" spans="1:14" ht="15" x14ac:dyDescent="0.25">
      <c r="A33" s="1"/>
      <c r="B33" s="20"/>
      <c r="C33" s="45"/>
      <c r="D33" s="20"/>
      <c r="E33" s="45"/>
      <c r="F33" s="20"/>
      <c r="H33" s="3"/>
      <c r="J33" s="20"/>
      <c r="K33" s="45"/>
      <c r="L33" s="1"/>
      <c r="M33" s="1"/>
      <c r="N33" s="86"/>
    </row>
    <row r="34" spans="1:14" ht="3.75" customHeight="1" x14ac:dyDescent="0.25">
      <c r="A34" s="1"/>
      <c r="B34" s="1"/>
      <c r="C34" s="1"/>
      <c r="D34" s="17"/>
      <c r="E34" s="20"/>
      <c r="F34" s="20"/>
      <c r="G34" s="3"/>
      <c r="H34" s="3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49</v>
      </c>
      <c r="E35" s="23"/>
      <c r="F35" s="397" t="s">
        <v>1924</v>
      </c>
      <c r="G35" s="396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1322</v>
      </c>
      <c r="E36" s="3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1920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77">
    <mergeCell ref="B32:L32"/>
    <mergeCell ref="F35:G35"/>
    <mergeCell ref="B30:C30"/>
    <mergeCell ref="D30:E30"/>
    <mergeCell ref="F30:G30"/>
    <mergeCell ref="H30:I30"/>
    <mergeCell ref="J30:K30"/>
    <mergeCell ref="D31:H31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sheetPr codeName="Hoja165"/>
  <dimension ref="A1:O326"/>
  <sheetViews>
    <sheetView workbookViewId="0">
      <selection activeCell="Q14" sqref="Q1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5" customWidth="1"/>
    <col min="12" max="12" width="20.140625" customWidth="1"/>
    <col min="13" max="13" width="6.7109375" customWidth="1"/>
    <col min="14" max="14" width="12.140625" customWidth="1"/>
    <col min="15" max="15" width="13.5703125" customWidth="1"/>
    <col min="16" max="16" width="2.710937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1917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220208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1" t="s">
        <v>22</v>
      </c>
      <c r="C17" s="72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83">
        <f>SUM(N18:N27)+10.5</f>
        <v>97.739999999999981</v>
      </c>
      <c r="O17" s="60"/>
    </row>
    <row r="18" spans="1:15" ht="15" x14ac:dyDescent="0.25">
      <c r="A18" s="1"/>
      <c r="B18" s="375">
        <v>1</v>
      </c>
      <c r="C18" s="376"/>
      <c r="D18" s="367" t="s">
        <v>1919</v>
      </c>
      <c r="E18" s="368"/>
      <c r="F18" s="369">
        <v>4100081803</v>
      </c>
      <c r="G18" s="370"/>
      <c r="H18" s="391" t="s">
        <v>1725</v>
      </c>
      <c r="I18" s="370"/>
      <c r="J18" s="369" t="s">
        <v>76</v>
      </c>
      <c r="K18" s="368"/>
      <c r="L18" s="7" t="s">
        <v>415</v>
      </c>
      <c r="M18" s="11"/>
      <c r="N18" s="81">
        <v>10.42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1919</v>
      </c>
      <c r="E19" s="368"/>
      <c r="F19" s="369">
        <v>4100081803</v>
      </c>
      <c r="G19" s="370"/>
      <c r="H19" s="391" t="s">
        <v>1725</v>
      </c>
      <c r="I19" s="370"/>
      <c r="J19" s="369" t="s">
        <v>76</v>
      </c>
      <c r="K19" s="368"/>
      <c r="L19" s="7" t="s">
        <v>415</v>
      </c>
      <c r="M19" s="11"/>
      <c r="N19" s="81">
        <v>10.42</v>
      </c>
      <c r="O19" s="60">
        <v>12</v>
      </c>
    </row>
    <row r="20" spans="1:15" ht="15" x14ac:dyDescent="0.25">
      <c r="A20" s="1"/>
      <c r="B20" s="375">
        <v>3</v>
      </c>
      <c r="C20" s="376"/>
      <c r="D20" s="367" t="s">
        <v>1919</v>
      </c>
      <c r="E20" s="368"/>
      <c r="F20" s="369">
        <v>4100081803</v>
      </c>
      <c r="G20" s="370"/>
      <c r="H20" s="391" t="s">
        <v>1725</v>
      </c>
      <c r="I20" s="370"/>
      <c r="J20" s="369" t="s">
        <v>76</v>
      </c>
      <c r="K20" s="368"/>
      <c r="L20" s="7" t="s">
        <v>415</v>
      </c>
      <c r="M20" s="11"/>
      <c r="N20" s="81">
        <v>11.32</v>
      </c>
      <c r="O20" s="60">
        <v>13</v>
      </c>
    </row>
    <row r="21" spans="1:15" ht="15" x14ac:dyDescent="0.25">
      <c r="A21" s="1"/>
      <c r="B21" s="375">
        <v>4</v>
      </c>
      <c r="C21" s="376"/>
      <c r="D21" s="367" t="s">
        <v>1919</v>
      </c>
      <c r="E21" s="368"/>
      <c r="F21" s="369">
        <v>4100081803</v>
      </c>
      <c r="G21" s="370"/>
      <c r="H21" s="391" t="s">
        <v>1725</v>
      </c>
      <c r="I21" s="370"/>
      <c r="J21" s="369" t="s">
        <v>76</v>
      </c>
      <c r="K21" s="368"/>
      <c r="L21" s="7" t="s">
        <v>415</v>
      </c>
      <c r="M21" s="11"/>
      <c r="N21" s="81">
        <v>11.32</v>
      </c>
      <c r="O21" s="60">
        <v>13</v>
      </c>
    </row>
    <row r="22" spans="1:15" ht="15" x14ac:dyDescent="0.25">
      <c r="A22" s="1"/>
      <c r="B22" s="375">
        <v>5</v>
      </c>
      <c r="C22" s="376"/>
      <c r="D22" s="367" t="s">
        <v>1919</v>
      </c>
      <c r="E22" s="368"/>
      <c r="F22" s="369">
        <v>4100081803</v>
      </c>
      <c r="G22" s="370"/>
      <c r="H22" s="391" t="s">
        <v>1725</v>
      </c>
      <c r="I22" s="370"/>
      <c r="J22" s="369" t="s">
        <v>76</v>
      </c>
      <c r="K22" s="368"/>
      <c r="L22" s="7" t="s">
        <v>387</v>
      </c>
      <c r="M22" s="11"/>
      <c r="N22" s="81">
        <v>10.56</v>
      </c>
      <c r="O22" s="60">
        <v>12</v>
      </c>
    </row>
    <row r="23" spans="1:15" ht="15" x14ac:dyDescent="0.25">
      <c r="A23" s="1"/>
      <c r="B23" s="375">
        <v>6</v>
      </c>
      <c r="C23" s="376"/>
      <c r="D23" s="367" t="s">
        <v>1919</v>
      </c>
      <c r="E23" s="368"/>
      <c r="F23" s="369">
        <v>4100081803</v>
      </c>
      <c r="G23" s="370"/>
      <c r="H23" s="391" t="s">
        <v>1725</v>
      </c>
      <c r="I23" s="370"/>
      <c r="J23" s="369" t="s">
        <v>76</v>
      </c>
      <c r="K23" s="368"/>
      <c r="L23" s="7" t="s">
        <v>387</v>
      </c>
      <c r="M23" s="11"/>
      <c r="N23" s="81">
        <v>10.56</v>
      </c>
      <c r="O23" s="60">
        <v>12</v>
      </c>
    </row>
    <row r="24" spans="1:15" ht="15" x14ac:dyDescent="0.25">
      <c r="A24" s="1"/>
      <c r="B24" s="375">
        <v>7</v>
      </c>
      <c r="C24" s="376"/>
      <c r="D24" s="367" t="s">
        <v>1919</v>
      </c>
      <c r="E24" s="368"/>
      <c r="F24" s="369">
        <v>4100081803</v>
      </c>
      <c r="G24" s="370"/>
      <c r="H24" s="391" t="s">
        <v>1725</v>
      </c>
      <c r="I24" s="370"/>
      <c r="J24" s="369" t="s">
        <v>76</v>
      </c>
      <c r="K24" s="368"/>
      <c r="L24" s="7" t="s">
        <v>387</v>
      </c>
      <c r="M24" s="11"/>
      <c r="N24" s="81">
        <v>11.32</v>
      </c>
      <c r="O24" s="60">
        <v>13</v>
      </c>
    </row>
    <row r="25" spans="1:15" ht="15" x14ac:dyDescent="0.25">
      <c r="A25" s="1"/>
      <c r="B25" s="375">
        <v>8</v>
      </c>
      <c r="C25" s="376"/>
      <c r="D25" s="367" t="s">
        <v>1919</v>
      </c>
      <c r="E25" s="368"/>
      <c r="F25" s="369">
        <v>4100081803</v>
      </c>
      <c r="G25" s="370"/>
      <c r="H25" s="391" t="s">
        <v>1725</v>
      </c>
      <c r="I25" s="370"/>
      <c r="J25" s="369" t="s">
        <v>76</v>
      </c>
      <c r="K25" s="368"/>
      <c r="L25" s="7" t="s">
        <v>387</v>
      </c>
      <c r="M25" s="11"/>
      <c r="N25" s="81">
        <v>11.32</v>
      </c>
      <c r="O25" s="60">
        <v>13</v>
      </c>
    </row>
    <row r="26" spans="1:15" ht="15" x14ac:dyDescent="0.25">
      <c r="A26" s="1"/>
      <c r="B26" s="365"/>
      <c r="C26" s="366"/>
      <c r="D26" s="367"/>
      <c r="E26" s="368"/>
      <c r="F26" s="369"/>
      <c r="G26" s="370"/>
      <c r="H26" s="391"/>
      <c r="I26" s="370"/>
      <c r="J26" s="369"/>
      <c r="K26" s="368"/>
      <c r="L26" s="7"/>
      <c r="M26" s="11"/>
      <c r="N26" s="84"/>
      <c r="O26" s="60"/>
    </row>
    <row r="27" spans="1:15" ht="15" x14ac:dyDescent="0.25">
      <c r="A27" s="1"/>
      <c r="B27" s="375"/>
      <c r="C27" s="376"/>
      <c r="D27" s="367"/>
      <c r="E27" s="368"/>
      <c r="F27" s="369"/>
      <c r="G27" s="370"/>
      <c r="H27" s="391"/>
      <c r="I27" s="370"/>
      <c r="J27" s="369"/>
      <c r="K27" s="368"/>
      <c r="L27" s="7"/>
      <c r="M27" s="11"/>
      <c r="N27" s="81"/>
      <c r="O27" s="60"/>
    </row>
    <row r="28" spans="1:15" ht="15" x14ac:dyDescent="0.25">
      <c r="A28" s="1"/>
      <c r="B28" s="76"/>
      <c r="C28" s="65"/>
      <c r="D28" s="392"/>
      <c r="E28" s="393"/>
      <c r="F28" s="393"/>
      <c r="G28" s="393"/>
      <c r="H28" s="393"/>
      <c r="I28" s="62"/>
      <c r="J28" s="50"/>
      <c r="K28" s="61"/>
      <c r="L28" s="8"/>
      <c r="M28" s="8"/>
      <c r="N28" s="139">
        <f>SUM(N18:N27)</f>
        <v>87.239999999999981</v>
      </c>
      <c r="O28" s="60"/>
    </row>
    <row r="29" spans="1:15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79"/>
      <c r="N29" s="75"/>
      <c r="O29" s="73">
        <f>SUM(O18:O27)</f>
        <v>100</v>
      </c>
    </row>
    <row r="30" spans="1:15" ht="15" x14ac:dyDescent="0.25">
      <c r="A30" s="1"/>
      <c r="B30" s="20"/>
      <c r="C30" s="45"/>
      <c r="D30" s="20"/>
      <c r="E30" s="45"/>
      <c r="F30" s="20"/>
      <c r="H30" s="3"/>
      <c r="J30" s="20"/>
      <c r="K30" s="45"/>
      <c r="L30" s="1"/>
      <c r="M30" s="1"/>
      <c r="N30" s="86"/>
    </row>
    <row r="31" spans="1:15" ht="3.75" customHeight="1" x14ac:dyDescent="0.25">
      <c r="A31" s="1"/>
      <c r="B31" s="1"/>
      <c r="C31" s="1"/>
      <c r="D31" s="17"/>
      <c r="E31" s="20"/>
      <c r="F31" s="20"/>
      <c r="G31" s="3"/>
      <c r="H31" s="3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49</v>
      </c>
      <c r="E32" s="23"/>
      <c r="F32" s="397" t="s">
        <v>1922</v>
      </c>
      <c r="G32" s="396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1923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1633</v>
      </c>
      <c r="E34" s="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1921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1466</v>
      </c>
      <c r="E36" s="1"/>
      <c r="F36" s="1"/>
      <c r="G36" s="23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62">
    <mergeCell ref="B18:C18"/>
    <mergeCell ref="D18:E18"/>
    <mergeCell ref="B16:C16"/>
    <mergeCell ref="D16:E16"/>
    <mergeCell ref="F16:G16"/>
    <mergeCell ref="F18:G18"/>
    <mergeCell ref="H21:I21"/>
    <mergeCell ref="J21:K21"/>
    <mergeCell ref="H16:I16"/>
    <mergeCell ref="J16:K16"/>
    <mergeCell ref="G8:I8"/>
    <mergeCell ref="G10:N10"/>
    <mergeCell ref="G12:H12"/>
    <mergeCell ref="M14:N14"/>
    <mergeCell ref="H18:I18"/>
    <mergeCell ref="J18:K18"/>
    <mergeCell ref="F20:G20"/>
    <mergeCell ref="H20:I20"/>
    <mergeCell ref="J20:K20"/>
    <mergeCell ref="B19:C19"/>
    <mergeCell ref="D19:E19"/>
    <mergeCell ref="F23:G23"/>
    <mergeCell ref="H23:I23"/>
    <mergeCell ref="J23:K23"/>
    <mergeCell ref="B20:C20"/>
    <mergeCell ref="D20:E20"/>
    <mergeCell ref="B23:C23"/>
    <mergeCell ref="D23:E23"/>
    <mergeCell ref="F19:G19"/>
    <mergeCell ref="H19:I19"/>
    <mergeCell ref="J19:K19"/>
    <mergeCell ref="F22:G22"/>
    <mergeCell ref="H22:I22"/>
    <mergeCell ref="J22:K22"/>
    <mergeCell ref="F21:G21"/>
    <mergeCell ref="H24:I24"/>
    <mergeCell ref="J24:K24"/>
    <mergeCell ref="B27:C27"/>
    <mergeCell ref="D27:E27"/>
    <mergeCell ref="B21:C21"/>
    <mergeCell ref="D21:E21"/>
    <mergeCell ref="F25:G25"/>
    <mergeCell ref="H25:I25"/>
    <mergeCell ref="J25:K25"/>
    <mergeCell ref="B22:C22"/>
    <mergeCell ref="D22:E22"/>
    <mergeCell ref="B25:C25"/>
    <mergeCell ref="D25:E25"/>
    <mergeCell ref="B24:C24"/>
    <mergeCell ref="D24:E24"/>
    <mergeCell ref="F24:G24"/>
    <mergeCell ref="D28:H28"/>
    <mergeCell ref="B29:L29"/>
    <mergeCell ref="F32:G32"/>
    <mergeCell ref="B26:C26"/>
    <mergeCell ref="D26:E26"/>
    <mergeCell ref="F26:G26"/>
    <mergeCell ref="H26:I26"/>
    <mergeCell ref="J26:K26"/>
    <mergeCell ref="J27:K27"/>
    <mergeCell ref="F27:G27"/>
    <mergeCell ref="H27:I2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sheetPr codeName="Hoja166"/>
  <dimension ref="A1:O350"/>
  <sheetViews>
    <sheetView topLeftCell="A13" workbookViewId="0">
      <selection activeCell="D32" sqref="D32:E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" customWidth="1"/>
    <col min="6" max="6" width="6.140625" customWidth="1"/>
    <col min="7" max="7" width="9.28515625" customWidth="1"/>
    <col min="8" max="8" width="10.7109375" customWidth="1"/>
    <col min="9" max="9" width="4.5703125" customWidth="1"/>
    <col min="10" max="10" width="9.85546875" customWidth="1"/>
    <col min="11" max="11" width="5.7109375" customWidth="1"/>
    <col min="12" max="12" width="15" customWidth="1"/>
    <col min="13" max="13" width="4.7109375" customWidth="1"/>
    <col min="14" max="14" width="12.140625" customWidth="1"/>
    <col min="15" max="15" width="14.710937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1898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"/>
      <c r="M14" s="360" t="s">
        <v>20</v>
      </c>
      <c r="N14" s="361"/>
      <c r="O14" s="184">
        <v>220200</v>
      </c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 t="s">
        <v>22</v>
      </c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>
        <f>SUM(N18:N43)+8.16</f>
        <v>134.28</v>
      </c>
      <c r="O17" s="60"/>
    </row>
    <row r="18" spans="1:15" ht="15" x14ac:dyDescent="0.25">
      <c r="A18" s="1"/>
      <c r="B18" s="375">
        <v>1</v>
      </c>
      <c r="C18" s="376"/>
      <c r="D18" s="351" t="s">
        <v>1899</v>
      </c>
      <c r="E18" s="352"/>
      <c r="F18" s="355">
        <v>4100081894</v>
      </c>
      <c r="G18" s="354"/>
      <c r="H18" s="353" t="s">
        <v>1900</v>
      </c>
      <c r="I18" s="354"/>
      <c r="J18" s="355" t="s">
        <v>1778</v>
      </c>
      <c r="K18" s="352"/>
      <c r="L18" s="27" t="s">
        <v>757</v>
      </c>
      <c r="M18" s="24"/>
      <c r="N18" s="81">
        <v>4.38</v>
      </c>
      <c r="O18" s="109">
        <v>6</v>
      </c>
    </row>
    <row r="19" spans="1:15" ht="15" x14ac:dyDescent="0.25">
      <c r="A19" s="1"/>
      <c r="B19" s="375">
        <v>2</v>
      </c>
      <c r="C19" s="376"/>
      <c r="D19" s="351" t="s">
        <v>1899</v>
      </c>
      <c r="E19" s="352"/>
      <c r="F19" s="355">
        <v>4100081894</v>
      </c>
      <c r="G19" s="354"/>
      <c r="H19" s="353" t="s">
        <v>1900</v>
      </c>
      <c r="I19" s="354"/>
      <c r="J19" s="355" t="s">
        <v>1778</v>
      </c>
      <c r="K19" s="352"/>
      <c r="L19" s="27" t="s">
        <v>757</v>
      </c>
      <c r="M19" s="24"/>
      <c r="N19" s="81">
        <v>4.38</v>
      </c>
      <c r="O19" s="109">
        <v>6</v>
      </c>
    </row>
    <row r="20" spans="1:15" ht="15" x14ac:dyDescent="0.25">
      <c r="A20" s="1"/>
      <c r="B20" s="375">
        <v>3</v>
      </c>
      <c r="C20" s="376"/>
      <c r="D20" s="351" t="s">
        <v>1899</v>
      </c>
      <c r="E20" s="352"/>
      <c r="F20" s="355">
        <v>4100081889</v>
      </c>
      <c r="G20" s="354"/>
      <c r="H20" s="353" t="s">
        <v>1900</v>
      </c>
      <c r="I20" s="354"/>
      <c r="J20" s="355" t="s">
        <v>25</v>
      </c>
      <c r="K20" s="352"/>
      <c r="L20" s="27" t="s">
        <v>757</v>
      </c>
      <c r="M20" s="24"/>
      <c r="N20" s="81">
        <v>4.38</v>
      </c>
      <c r="O20" s="109">
        <v>6</v>
      </c>
    </row>
    <row r="21" spans="1:15" ht="15" x14ac:dyDescent="0.25">
      <c r="A21" s="1"/>
      <c r="B21" s="375">
        <v>4</v>
      </c>
      <c r="C21" s="376"/>
      <c r="D21" s="351" t="s">
        <v>1899</v>
      </c>
      <c r="E21" s="352"/>
      <c r="F21" s="355">
        <v>4100081889</v>
      </c>
      <c r="G21" s="354"/>
      <c r="H21" s="353" t="s">
        <v>1900</v>
      </c>
      <c r="I21" s="354"/>
      <c r="J21" s="355" t="s">
        <v>25</v>
      </c>
      <c r="K21" s="352"/>
      <c r="L21" s="27" t="s">
        <v>757</v>
      </c>
      <c r="M21" s="24"/>
      <c r="N21" s="81">
        <v>4.38</v>
      </c>
      <c r="O21" s="109">
        <v>6</v>
      </c>
    </row>
    <row r="22" spans="1:15" ht="15" x14ac:dyDescent="0.25">
      <c r="A22" s="1"/>
      <c r="B22" s="375">
        <v>5</v>
      </c>
      <c r="C22" s="376"/>
      <c r="D22" s="351" t="s">
        <v>1899</v>
      </c>
      <c r="E22" s="352"/>
      <c r="F22" s="355">
        <v>4100081889</v>
      </c>
      <c r="G22" s="354"/>
      <c r="H22" s="353" t="s">
        <v>1900</v>
      </c>
      <c r="I22" s="354"/>
      <c r="J22" s="355" t="s">
        <v>25</v>
      </c>
      <c r="K22" s="352"/>
      <c r="L22" s="27" t="s">
        <v>757</v>
      </c>
      <c r="M22" s="24"/>
      <c r="N22" s="81">
        <v>4.38</v>
      </c>
      <c r="O22" s="109">
        <v>6</v>
      </c>
    </row>
    <row r="23" spans="1:15" ht="15" x14ac:dyDescent="0.25">
      <c r="A23" s="1"/>
      <c r="B23" s="375">
        <v>6</v>
      </c>
      <c r="C23" s="376"/>
      <c r="D23" s="351" t="s">
        <v>1899</v>
      </c>
      <c r="E23" s="352"/>
      <c r="F23" s="355">
        <v>4100081889</v>
      </c>
      <c r="G23" s="354"/>
      <c r="H23" s="353" t="s">
        <v>1900</v>
      </c>
      <c r="I23" s="354"/>
      <c r="J23" s="355" t="s">
        <v>25</v>
      </c>
      <c r="K23" s="352"/>
      <c r="L23" s="27" t="s">
        <v>757</v>
      </c>
      <c r="M23" s="24"/>
      <c r="N23" s="81">
        <v>4.38</v>
      </c>
      <c r="O23" s="109">
        <v>6</v>
      </c>
    </row>
    <row r="24" spans="1:15" ht="15" x14ac:dyDescent="0.25">
      <c r="A24" s="1"/>
      <c r="B24" s="375">
        <v>7</v>
      </c>
      <c r="C24" s="376"/>
      <c r="D24" s="351" t="s">
        <v>1899</v>
      </c>
      <c r="E24" s="352"/>
      <c r="F24" s="355">
        <v>4100081889</v>
      </c>
      <c r="G24" s="354"/>
      <c r="H24" s="353" t="s">
        <v>1900</v>
      </c>
      <c r="I24" s="354"/>
      <c r="J24" s="355" t="s">
        <v>25</v>
      </c>
      <c r="K24" s="352"/>
      <c r="L24" s="27" t="s">
        <v>757</v>
      </c>
      <c r="M24" s="24"/>
      <c r="N24" s="81">
        <v>3.8</v>
      </c>
      <c r="O24" s="109">
        <v>5</v>
      </c>
    </row>
    <row r="25" spans="1:15" ht="15" x14ac:dyDescent="0.25">
      <c r="A25" s="1"/>
      <c r="B25" s="375">
        <v>8</v>
      </c>
      <c r="C25" s="376"/>
      <c r="D25" s="351" t="s">
        <v>1899</v>
      </c>
      <c r="E25" s="352"/>
      <c r="F25" s="355">
        <v>4100081893</v>
      </c>
      <c r="G25" s="354"/>
      <c r="H25" s="353" t="s">
        <v>1900</v>
      </c>
      <c r="I25" s="354"/>
      <c r="J25" s="355" t="s">
        <v>53</v>
      </c>
      <c r="K25" s="352"/>
      <c r="L25" s="27" t="s">
        <v>757</v>
      </c>
      <c r="M25" s="24"/>
      <c r="N25" s="81">
        <v>3.8</v>
      </c>
      <c r="O25" s="109">
        <v>5</v>
      </c>
    </row>
    <row r="26" spans="1:15" ht="15" x14ac:dyDescent="0.25">
      <c r="A26" s="1"/>
      <c r="B26" s="375">
        <v>9</v>
      </c>
      <c r="C26" s="376"/>
      <c r="D26" s="351" t="s">
        <v>1899</v>
      </c>
      <c r="E26" s="352"/>
      <c r="F26" s="355">
        <v>4100081894</v>
      </c>
      <c r="G26" s="354"/>
      <c r="H26" s="353" t="s">
        <v>1900</v>
      </c>
      <c r="I26" s="354"/>
      <c r="J26" s="355" t="s">
        <v>1778</v>
      </c>
      <c r="K26" s="352"/>
      <c r="L26" s="27" t="s">
        <v>1507</v>
      </c>
      <c r="M26" s="24"/>
      <c r="N26" s="81">
        <v>3.8</v>
      </c>
      <c r="O26" s="109">
        <v>5</v>
      </c>
    </row>
    <row r="27" spans="1:15" ht="15" x14ac:dyDescent="0.25">
      <c r="A27" s="1"/>
      <c r="B27" s="375">
        <v>10</v>
      </c>
      <c r="C27" s="376"/>
      <c r="D27" s="351" t="s">
        <v>1899</v>
      </c>
      <c r="E27" s="352"/>
      <c r="F27" s="355">
        <v>4100081894</v>
      </c>
      <c r="G27" s="354"/>
      <c r="H27" s="353" t="s">
        <v>1900</v>
      </c>
      <c r="I27" s="354"/>
      <c r="J27" s="355" t="s">
        <v>1778</v>
      </c>
      <c r="K27" s="352"/>
      <c r="L27" s="27" t="s">
        <v>1507</v>
      </c>
      <c r="M27" s="24"/>
      <c r="N27" s="81">
        <v>3.8</v>
      </c>
      <c r="O27" s="109">
        <v>5</v>
      </c>
    </row>
    <row r="28" spans="1:15" ht="15" x14ac:dyDescent="0.25">
      <c r="A28" s="1"/>
      <c r="B28" s="375">
        <v>11</v>
      </c>
      <c r="C28" s="376"/>
      <c r="D28" s="351" t="s">
        <v>1899</v>
      </c>
      <c r="E28" s="352"/>
      <c r="F28" s="355">
        <v>4100081889</v>
      </c>
      <c r="G28" s="354"/>
      <c r="H28" s="353" t="s">
        <v>1900</v>
      </c>
      <c r="I28" s="354"/>
      <c r="J28" s="355" t="s">
        <v>25</v>
      </c>
      <c r="K28" s="352"/>
      <c r="L28" s="27" t="s">
        <v>1507</v>
      </c>
      <c r="M28" s="24"/>
      <c r="N28" s="81">
        <v>4.8600000000000003</v>
      </c>
      <c r="O28" s="109">
        <v>7</v>
      </c>
    </row>
    <row r="29" spans="1:15" ht="15" x14ac:dyDescent="0.25">
      <c r="A29" s="1"/>
      <c r="B29" s="375">
        <v>12</v>
      </c>
      <c r="C29" s="376"/>
      <c r="D29" s="351" t="s">
        <v>1899</v>
      </c>
      <c r="E29" s="352"/>
      <c r="F29" s="355">
        <v>4100081889</v>
      </c>
      <c r="G29" s="354"/>
      <c r="H29" s="353" t="s">
        <v>1900</v>
      </c>
      <c r="I29" s="354"/>
      <c r="J29" s="355" t="s">
        <v>25</v>
      </c>
      <c r="K29" s="352"/>
      <c r="L29" s="27" t="s">
        <v>1507</v>
      </c>
      <c r="M29" s="24"/>
      <c r="N29" s="81">
        <v>4.34</v>
      </c>
      <c r="O29" s="109">
        <v>6</v>
      </c>
    </row>
    <row r="30" spans="1:15" ht="15" x14ac:dyDescent="0.25">
      <c r="A30" s="1"/>
      <c r="B30" s="375">
        <v>13</v>
      </c>
      <c r="C30" s="376"/>
      <c r="D30" s="351" t="s">
        <v>1899</v>
      </c>
      <c r="E30" s="352"/>
      <c r="F30" s="355">
        <v>4100081889</v>
      </c>
      <c r="G30" s="354"/>
      <c r="H30" s="353" t="s">
        <v>1900</v>
      </c>
      <c r="I30" s="354"/>
      <c r="J30" s="355" t="s">
        <v>25</v>
      </c>
      <c r="K30" s="352"/>
      <c r="L30" s="27" t="s">
        <v>1507</v>
      </c>
      <c r="M30" s="24"/>
      <c r="N30" s="81">
        <v>4.34</v>
      </c>
      <c r="O30" s="109">
        <v>6</v>
      </c>
    </row>
    <row r="31" spans="1:15" ht="15" x14ac:dyDescent="0.25">
      <c r="A31" s="1"/>
      <c r="B31" s="365">
        <v>14</v>
      </c>
      <c r="C31" s="366"/>
      <c r="D31" s="367" t="s">
        <v>1901</v>
      </c>
      <c r="E31" s="368"/>
      <c r="F31" s="369">
        <v>4100081890</v>
      </c>
      <c r="G31" s="370"/>
      <c r="H31" s="353" t="s">
        <v>1902</v>
      </c>
      <c r="I31" s="354"/>
      <c r="J31" s="355" t="s">
        <v>25</v>
      </c>
      <c r="K31" s="352"/>
      <c r="L31" s="27" t="s">
        <v>757</v>
      </c>
      <c r="M31" s="24"/>
      <c r="N31" s="84">
        <v>3.72</v>
      </c>
      <c r="O31" s="109">
        <v>7</v>
      </c>
    </row>
    <row r="32" spans="1:15" ht="15" x14ac:dyDescent="0.25">
      <c r="A32" s="1"/>
      <c r="B32" s="365">
        <v>15</v>
      </c>
      <c r="C32" s="366"/>
      <c r="D32" s="367" t="s">
        <v>1901</v>
      </c>
      <c r="E32" s="368"/>
      <c r="F32" s="369">
        <v>4100081890</v>
      </c>
      <c r="G32" s="370"/>
      <c r="H32" s="353" t="s">
        <v>1902</v>
      </c>
      <c r="I32" s="354"/>
      <c r="J32" s="355" t="s">
        <v>25</v>
      </c>
      <c r="K32" s="352"/>
      <c r="L32" s="27" t="s">
        <v>757</v>
      </c>
      <c r="M32" s="24"/>
      <c r="N32" s="84">
        <v>3.72</v>
      </c>
      <c r="O32" s="109">
        <v>7</v>
      </c>
    </row>
    <row r="33" spans="1:15" ht="15" x14ac:dyDescent="0.25">
      <c r="A33" s="1"/>
      <c r="B33" s="365">
        <v>16</v>
      </c>
      <c r="C33" s="366"/>
      <c r="D33" s="367" t="s">
        <v>1901</v>
      </c>
      <c r="E33" s="368"/>
      <c r="F33" s="369">
        <v>4100081890</v>
      </c>
      <c r="G33" s="370"/>
      <c r="H33" s="353" t="s">
        <v>1902</v>
      </c>
      <c r="I33" s="354"/>
      <c r="J33" s="355" t="s">
        <v>25</v>
      </c>
      <c r="K33" s="352"/>
      <c r="L33" s="27" t="s">
        <v>757</v>
      </c>
      <c r="M33" s="24"/>
      <c r="N33" s="84">
        <v>3.72</v>
      </c>
      <c r="O33" s="109">
        <v>7</v>
      </c>
    </row>
    <row r="34" spans="1:15" ht="15" x14ac:dyDescent="0.25">
      <c r="A34" s="1"/>
      <c r="B34" s="365">
        <v>17</v>
      </c>
      <c r="C34" s="366"/>
      <c r="D34" s="367" t="s">
        <v>1901</v>
      </c>
      <c r="E34" s="368"/>
      <c r="F34" s="369">
        <v>4100081890</v>
      </c>
      <c r="G34" s="370"/>
      <c r="H34" s="353" t="s">
        <v>1902</v>
      </c>
      <c r="I34" s="354"/>
      <c r="J34" s="355" t="s">
        <v>25</v>
      </c>
      <c r="K34" s="352"/>
      <c r="L34" s="27" t="s">
        <v>757</v>
      </c>
      <c r="M34" s="24"/>
      <c r="N34" s="84">
        <v>4.16</v>
      </c>
      <c r="O34" s="109">
        <v>8</v>
      </c>
    </row>
    <row r="35" spans="1:15" ht="15" x14ac:dyDescent="0.25">
      <c r="A35" s="1"/>
      <c r="B35" s="369">
        <v>18</v>
      </c>
      <c r="C35" s="368"/>
      <c r="D35" s="367" t="s">
        <v>1903</v>
      </c>
      <c r="E35" s="368"/>
      <c r="F35" s="369">
        <v>4100081816</v>
      </c>
      <c r="G35" s="370"/>
      <c r="H35" s="353" t="s">
        <v>1904</v>
      </c>
      <c r="I35" s="354"/>
      <c r="J35" s="355" t="s">
        <v>1778</v>
      </c>
      <c r="K35" s="352"/>
      <c r="L35" s="27" t="s">
        <v>761</v>
      </c>
      <c r="M35" s="24"/>
      <c r="N35" s="81">
        <v>7.2</v>
      </c>
      <c r="O35" s="109">
        <v>12</v>
      </c>
    </row>
    <row r="36" spans="1:15" ht="15" x14ac:dyDescent="0.25">
      <c r="A36" s="1"/>
      <c r="B36" s="369">
        <v>19</v>
      </c>
      <c r="C36" s="368"/>
      <c r="D36" s="367" t="s">
        <v>1903</v>
      </c>
      <c r="E36" s="368"/>
      <c r="F36" s="369">
        <v>4100081811</v>
      </c>
      <c r="G36" s="370"/>
      <c r="H36" s="353" t="s">
        <v>1904</v>
      </c>
      <c r="I36" s="354"/>
      <c r="J36" s="355" t="s">
        <v>25</v>
      </c>
      <c r="K36" s="352"/>
      <c r="L36" s="27" t="s">
        <v>761</v>
      </c>
      <c r="M36" s="24"/>
      <c r="N36" s="81">
        <v>8.2200000000000006</v>
      </c>
      <c r="O36" s="109">
        <v>14</v>
      </c>
    </row>
    <row r="37" spans="1:15" ht="15" x14ac:dyDescent="0.25">
      <c r="A37" s="1"/>
      <c r="B37" s="369">
        <v>20</v>
      </c>
      <c r="C37" s="368"/>
      <c r="D37" s="367" t="s">
        <v>1903</v>
      </c>
      <c r="E37" s="368"/>
      <c r="F37" s="369">
        <v>4100081811</v>
      </c>
      <c r="G37" s="370"/>
      <c r="H37" s="353" t="s">
        <v>1904</v>
      </c>
      <c r="I37" s="354"/>
      <c r="J37" s="355" t="s">
        <v>25</v>
      </c>
      <c r="K37" s="352"/>
      <c r="L37" s="27" t="s">
        <v>761</v>
      </c>
      <c r="M37" s="24"/>
      <c r="N37" s="81">
        <v>8.2200000000000006</v>
      </c>
      <c r="O37" s="109">
        <v>14</v>
      </c>
    </row>
    <row r="38" spans="1:15" ht="15" x14ac:dyDescent="0.25">
      <c r="A38" s="1"/>
      <c r="B38" s="369">
        <v>21</v>
      </c>
      <c r="C38" s="368"/>
      <c r="D38" s="367" t="s">
        <v>1903</v>
      </c>
      <c r="E38" s="368"/>
      <c r="F38" s="369">
        <v>4100081811</v>
      </c>
      <c r="G38" s="370"/>
      <c r="H38" s="353" t="s">
        <v>1904</v>
      </c>
      <c r="I38" s="354"/>
      <c r="J38" s="355" t="s">
        <v>25</v>
      </c>
      <c r="K38" s="352"/>
      <c r="L38" s="27" t="s">
        <v>761</v>
      </c>
      <c r="M38" s="24"/>
      <c r="N38" s="81">
        <v>8.2200000000000006</v>
      </c>
      <c r="O38" s="109">
        <v>14</v>
      </c>
    </row>
    <row r="39" spans="1:15" ht="15" x14ac:dyDescent="0.25">
      <c r="A39" s="1"/>
      <c r="B39" s="369">
        <v>22</v>
      </c>
      <c r="C39" s="368"/>
      <c r="D39" s="367" t="s">
        <v>1903</v>
      </c>
      <c r="E39" s="368"/>
      <c r="F39" s="369">
        <v>4100081811</v>
      </c>
      <c r="G39" s="370"/>
      <c r="H39" s="353" t="s">
        <v>1904</v>
      </c>
      <c r="I39" s="354"/>
      <c r="J39" s="355" t="s">
        <v>25</v>
      </c>
      <c r="K39" s="352"/>
      <c r="L39" s="27" t="s">
        <v>761</v>
      </c>
      <c r="M39" s="24"/>
      <c r="N39" s="81">
        <v>8.2200000000000006</v>
      </c>
      <c r="O39" s="109">
        <v>14</v>
      </c>
    </row>
    <row r="40" spans="1:15" ht="15" x14ac:dyDescent="0.25">
      <c r="A40" s="1"/>
      <c r="B40" s="369">
        <v>23</v>
      </c>
      <c r="C40" s="368"/>
      <c r="D40" s="375" t="s">
        <v>1903</v>
      </c>
      <c r="E40" s="367"/>
      <c r="F40" s="375">
        <v>4100081811</v>
      </c>
      <c r="G40" s="367"/>
      <c r="H40" s="419" t="s">
        <v>1904</v>
      </c>
      <c r="I40" s="420"/>
      <c r="J40" s="375" t="s">
        <v>25</v>
      </c>
      <c r="K40" s="367"/>
      <c r="L40" s="27" t="s">
        <v>761</v>
      </c>
      <c r="M40" s="24"/>
      <c r="N40" s="81">
        <v>8.2200000000000006</v>
      </c>
      <c r="O40" s="109">
        <v>14</v>
      </c>
    </row>
    <row r="41" spans="1:15" ht="15" x14ac:dyDescent="0.25">
      <c r="A41" s="1"/>
      <c r="B41" s="424">
        <v>24</v>
      </c>
      <c r="C41" s="425"/>
      <c r="D41" s="367" t="s">
        <v>1903</v>
      </c>
      <c r="E41" s="368"/>
      <c r="F41" s="369">
        <v>4100081811</v>
      </c>
      <c r="G41" s="370"/>
      <c r="H41" s="353" t="s">
        <v>1904</v>
      </c>
      <c r="I41" s="354"/>
      <c r="J41" s="355" t="s">
        <v>25</v>
      </c>
      <c r="K41" s="352"/>
      <c r="L41" s="27" t="s">
        <v>761</v>
      </c>
      <c r="M41" s="24"/>
      <c r="N41" s="82">
        <v>6.28</v>
      </c>
      <c r="O41" s="109">
        <v>10</v>
      </c>
    </row>
    <row r="42" spans="1:15" ht="15" x14ac:dyDescent="0.25">
      <c r="A42" s="1"/>
      <c r="B42" s="378">
        <v>25</v>
      </c>
      <c r="C42" s="379"/>
      <c r="D42" s="367" t="s">
        <v>1910</v>
      </c>
      <c r="E42" s="368"/>
      <c r="F42" s="369">
        <v>4100081785</v>
      </c>
      <c r="G42" s="370"/>
      <c r="H42" s="353" t="s">
        <v>1911</v>
      </c>
      <c r="I42" s="354"/>
      <c r="J42" s="355" t="s">
        <v>53</v>
      </c>
      <c r="K42" s="352"/>
      <c r="L42" s="27" t="s">
        <v>757</v>
      </c>
      <c r="M42" s="24" t="s">
        <v>652</v>
      </c>
      <c r="N42" s="82">
        <v>1.2</v>
      </c>
      <c r="O42" s="109">
        <v>9</v>
      </c>
    </row>
    <row r="43" spans="1:15" ht="15" x14ac:dyDescent="0.25">
      <c r="A43" s="1"/>
      <c r="B43" s="365"/>
      <c r="C43" s="366"/>
      <c r="D43" s="367" t="s">
        <v>1910</v>
      </c>
      <c r="E43" s="368"/>
      <c r="F43" s="369">
        <v>4100081785</v>
      </c>
      <c r="G43" s="370"/>
      <c r="H43" s="353" t="s">
        <v>1911</v>
      </c>
      <c r="I43" s="354"/>
      <c r="J43" s="355" t="s">
        <v>53</v>
      </c>
      <c r="K43" s="352"/>
      <c r="L43" s="27" t="s">
        <v>757</v>
      </c>
      <c r="M43" s="24" t="s">
        <v>650</v>
      </c>
      <c r="N43" s="84"/>
      <c r="O43" s="109">
        <v>4</v>
      </c>
    </row>
    <row r="44" spans="1:15" ht="15" x14ac:dyDescent="0.25">
      <c r="A44" s="1"/>
      <c r="B44" s="365"/>
      <c r="C44" s="366"/>
      <c r="D44" s="367"/>
      <c r="E44" s="368"/>
      <c r="F44" s="369"/>
      <c r="G44" s="370"/>
      <c r="H44" s="391"/>
      <c r="I44" s="370"/>
      <c r="J44" s="369"/>
      <c r="K44" s="368"/>
      <c r="L44" s="7"/>
      <c r="M44" s="11"/>
      <c r="N44" s="84"/>
      <c r="O44" s="60"/>
    </row>
    <row r="45" spans="1:15" ht="15" x14ac:dyDescent="0.25">
      <c r="A45" s="1"/>
      <c r="B45" s="20"/>
      <c r="C45" s="45"/>
      <c r="D45" s="168"/>
      <c r="E45" s="41"/>
      <c r="F45" s="41"/>
      <c r="G45" s="41"/>
      <c r="H45" s="41"/>
      <c r="J45" s="20"/>
      <c r="K45" s="45"/>
      <c r="L45" s="1"/>
      <c r="M45" s="1"/>
      <c r="N45" s="169">
        <f>SUM(N18:N43)</f>
        <v>126.11999999999999</v>
      </c>
    </row>
    <row r="46" spans="1:15" ht="15.75" x14ac:dyDescent="0.25">
      <c r="A46" s="1"/>
      <c r="B46" s="356" t="s">
        <v>29</v>
      </c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79"/>
      <c r="N46" s="75"/>
      <c r="O46" s="73">
        <f>SUM(O18:O44)</f>
        <v>209</v>
      </c>
    </row>
    <row r="47" spans="1:15" ht="15" x14ac:dyDescent="0.25">
      <c r="A47" s="1"/>
      <c r="B47" s="20"/>
      <c r="C47" s="45"/>
      <c r="D47" s="20"/>
      <c r="E47" s="45"/>
      <c r="F47" s="20"/>
      <c r="H47" s="3"/>
      <c r="J47" s="20"/>
      <c r="K47" s="45"/>
      <c r="L47" s="1"/>
      <c r="M47" s="1"/>
      <c r="N47" s="86"/>
    </row>
    <row r="48" spans="1:15" ht="15" customHeight="1" x14ac:dyDescent="0.25">
      <c r="A48" s="1"/>
      <c r="B48" s="1"/>
      <c r="C48" s="1"/>
      <c r="D48" s="1" t="s">
        <v>49</v>
      </c>
      <c r="E48" s="23"/>
      <c r="F48" s="397" t="s">
        <v>1915</v>
      </c>
      <c r="G48" s="396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 t="s">
        <v>1916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1521</v>
      </c>
      <c r="E50" s="3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 t="s">
        <v>1912</v>
      </c>
      <c r="E51" s="23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 t="s">
        <v>203</v>
      </c>
      <c r="E52" s="1"/>
      <c r="F52" s="1"/>
      <c r="G52" s="23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334" ht="8.25" customHeight="1" x14ac:dyDescent="0.2"/>
    <row r="336" ht="8.25" customHeight="1" x14ac:dyDescent="0.2"/>
    <row r="338" ht="9" customHeight="1" x14ac:dyDescent="0.2"/>
    <row r="340" ht="7.5" customHeight="1" x14ac:dyDescent="0.2"/>
    <row r="342" ht="6.75" customHeight="1" x14ac:dyDescent="0.2"/>
    <row r="344" ht="7.5" customHeight="1" x14ac:dyDescent="0.2"/>
    <row r="346" ht="9" customHeight="1" x14ac:dyDescent="0.2"/>
    <row r="348" ht="7.5" customHeight="1" x14ac:dyDescent="0.2"/>
    <row r="350" ht="8.25" customHeight="1" x14ac:dyDescent="0.2"/>
  </sheetData>
  <mergeCells count="144"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6:L46"/>
    <mergeCell ref="F48:G48"/>
    <mergeCell ref="B19:C19"/>
    <mergeCell ref="B44:C44"/>
    <mergeCell ref="D44:E44"/>
    <mergeCell ref="F44:G44"/>
    <mergeCell ref="H44:I44"/>
    <mergeCell ref="J44:K44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1:C4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sheetPr codeName="Hoja167"/>
  <dimension ref="A1:O335"/>
  <sheetViews>
    <sheetView topLeftCell="A10" workbookViewId="0">
      <selection activeCell="D39" sqref="D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1898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SUM(N18:N31)+8.34</f>
        <v>49.679999999999993</v>
      </c>
      <c r="O17" s="60"/>
    </row>
    <row r="18" spans="1:15" ht="15" x14ac:dyDescent="0.25">
      <c r="A18" s="1"/>
      <c r="B18" s="375">
        <v>1</v>
      </c>
      <c r="C18" s="376"/>
      <c r="D18" s="367" t="s">
        <v>1899</v>
      </c>
      <c r="E18" s="368"/>
      <c r="F18" s="369">
        <v>4100081885</v>
      </c>
      <c r="G18" s="370"/>
      <c r="H18" s="391" t="s">
        <v>1900</v>
      </c>
      <c r="I18" s="370"/>
      <c r="J18" s="369" t="s">
        <v>73</v>
      </c>
      <c r="K18" s="368"/>
      <c r="L18" s="7" t="s">
        <v>757</v>
      </c>
      <c r="M18" s="11"/>
      <c r="N18" s="81">
        <v>3.76</v>
      </c>
      <c r="O18" s="60">
        <v>5</v>
      </c>
    </row>
    <row r="19" spans="1:15" ht="15" x14ac:dyDescent="0.25">
      <c r="A19" s="1"/>
      <c r="B19" s="375">
        <v>2</v>
      </c>
      <c r="C19" s="376"/>
      <c r="D19" s="367" t="s">
        <v>1899</v>
      </c>
      <c r="E19" s="368"/>
      <c r="F19" s="369">
        <v>4100081885</v>
      </c>
      <c r="G19" s="370"/>
      <c r="H19" s="391" t="s">
        <v>1900</v>
      </c>
      <c r="I19" s="370"/>
      <c r="J19" s="369" t="s">
        <v>73</v>
      </c>
      <c r="K19" s="368"/>
      <c r="L19" s="7" t="s">
        <v>757</v>
      </c>
      <c r="M19" s="11"/>
      <c r="N19" s="81">
        <v>3.76</v>
      </c>
      <c r="O19" s="60">
        <v>5</v>
      </c>
    </row>
    <row r="20" spans="1:15" ht="15" x14ac:dyDescent="0.25">
      <c r="A20" s="1"/>
      <c r="B20" s="375">
        <v>3</v>
      </c>
      <c r="C20" s="376"/>
      <c r="D20" s="367" t="s">
        <v>1899</v>
      </c>
      <c r="E20" s="368"/>
      <c r="F20" s="369">
        <v>4100081885</v>
      </c>
      <c r="G20" s="370"/>
      <c r="H20" s="391" t="s">
        <v>1900</v>
      </c>
      <c r="I20" s="370"/>
      <c r="J20" s="369" t="s">
        <v>73</v>
      </c>
      <c r="K20" s="368"/>
      <c r="L20" s="7" t="s">
        <v>757</v>
      </c>
      <c r="M20" s="11"/>
      <c r="N20" s="81">
        <v>3.76</v>
      </c>
      <c r="O20" s="60">
        <v>5</v>
      </c>
    </row>
    <row r="21" spans="1:15" ht="15" x14ac:dyDescent="0.25">
      <c r="A21" s="1"/>
      <c r="B21" s="375">
        <v>4</v>
      </c>
      <c r="C21" s="376"/>
      <c r="D21" s="367" t="s">
        <v>1899</v>
      </c>
      <c r="E21" s="368"/>
      <c r="F21" s="369">
        <v>4100081885</v>
      </c>
      <c r="G21" s="370"/>
      <c r="H21" s="391" t="s">
        <v>1900</v>
      </c>
      <c r="I21" s="370"/>
      <c r="J21" s="369" t="s">
        <v>73</v>
      </c>
      <c r="K21" s="368"/>
      <c r="L21" s="7" t="s">
        <v>757</v>
      </c>
      <c r="M21" s="11"/>
      <c r="N21" s="81">
        <v>3.76</v>
      </c>
      <c r="O21" s="60">
        <v>5</v>
      </c>
    </row>
    <row r="22" spans="1:15" ht="15" x14ac:dyDescent="0.25">
      <c r="A22" s="1"/>
      <c r="B22" s="375">
        <v>5</v>
      </c>
      <c r="C22" s="376"/>
      <c r="D22" s="367" t="s">
        <v>1899</v>
      </c>
      <c r="E22" s="368"/>
      <c r="F22" s="369">
        <v>4100081885</v>
      </c>
      <c r="G22" s="370"/>
      <c r="H22" s="391" t="s">
        <v>1900</v>
      </c>
      <c r="I22" s="370"/>
      <c r="J22" s="369" t="s">
        <v>73</v>
      </c>
      <c r="K22" s="368"/>
      <c r="L22" s="7" t="s">
        <v>757</v>
      </c>
      <c r="M22" s="11"/>
      <c r="N22" s="81">
        <v>3.76</v>
      </c>
      <c r="O22" s="60">
        <v>5</v>
      </c>
    </row>
    <row r="23" spans="1:15" ht="15" x14ac:dyDescent="0.25">
      <c r="A23" s="1"/>
      <c r="B23" s="375">
        <v>6</v>
      </c>
      <c r="C23" s="376"/>
      <c r="D23" s="367" t="s">
        <v>1899</v>
      </c>
      <c r="E23" s="368"/>
      <c r="F23" s="369">
        <v>4100081885</v>
      </c>
      <c r="G23" s="370"/>
      <c r="H23" s="391" t="s">
        <v>1900</v>
      </c>
      <c r="I23" s="370"/>
      <c r="J23" s="369" t="s">
        <v>73</v>
      </c>
      <c r="K23" s="368"/>
      <c r="L23" s="7" t="s">
        <v>757</v>
      </c>
      <c r="M23" s="11"/>
      <c r="N23" s="81">
        <v>3.76</v>
      </c>
      <c r="O23" s="60">
        <v>5</v>
      </c>
    </row>
    <row r="24" spans="1:15" ht="15" x14ac:dyDescent="0.25">
      <c r="A24" s="1"/>
      <c r="B24" s="375">
        <v>7</v>
      </c>
      <c r="C24" s="376"/>
      <c r="D24" s="367" t="s">
        <v>1899</v>
      </c>
      <c r="E24" s="368"/>
      <c r="F24" s="369">
        <v>4100081885</v>
      </c>
      <c r="G24" s="370"/>
      <c r="H24" s="391" t="s">
        <v>1900</v>
      </c>
      <c r="I24" s="370"/>
      <c r="J24" s="369" t="s">
        <v>73</v>
      </c>
      <c r="K24" s="368"/>
      <c r="L24" s="7" t="s">
        <v>757</v>
      </c>
      <c r="M24" s="11"/>
      <c r="N24" s="81">
        <v>3.76</v>
      </c>
      <c r="O24" s="60">
        <v>5</v>
      </c>
    </row>
    <row r="25" spans="1:15" ht="15" x14ac:dyDescent="0.25">
      <c r="A25" s="1"/>
      <c r="B25" s="375">
        <v>8</v>
      </c>
      <c r="C25" s="376"/>
      <c r="D25" s="367" t="s">
        <v>1901</v>
      </c>
      <c r="E25" s="368"/>
      <c r="F25" s="369">
        <v>4100081886</v>
      </c>
      <c r="G25" s="370"/>
      <c r="H25" s="391" t="s">
        <v>1902</v>
      </c>
      <c r="I25" s="370"/>
      <c r="J25" s="369" t="s">
        <v>73</v>
      </c>
      <c r="K25" s="368"/>
      <c r="L25" s="7" t="s">
        <v>1507</v>
      </c>
      <c r="M25" s="11"/>
      <c r="N25" s="81">
        <v>2.68</v>
      </c>
      <c r="O25" s="60">
        <v>5</v>
      </c>
    </row>
    <row r="26" spans="1:15" ht="15" x14ac:dyDescent="0.25">
      <c r="A26" s="1"/>
      <c r="B26" s="375">
        <v>9</v>
      </c>
      <c r="C26" s="376"/>
      <c r="D26" s="367" t="s">
        <v>1901</v>
      </c>
      <c r="E26" s="368"/>
      <c r="F26" s="369">
        <v>4100081886</v>
      </c>
      <c r="G26" s="370"/>
      <c r="H26" s="391" t="s">
        <v>1902</v>
      </c>
      <c r="I26" s="370"/>
      <c r="J26" s="369" t="s">
        <v>73</v>
      </c>
      <c r="K26" s="368"/>
      <c r="L26" s="7" t="s">
        <v>1507</v>
      </c>
      <c r="M26" s="11"/>
      <c r="N26" s="81">
        <v>2.68</v>
      </c>
      <c r="O26" s="60">
        <v>5</v>
      </c>
    </row>
    <row r="27" spans="1:15" ht="15" x14ac:dyDescent="0.25">
      <c r="A27" s="1"/>
      <c r="B27" s="375">
        <v>10</v>
      </c>
      <c r="C27" s="376"/>
      <c r="D27" s="367" t="s">
        <v>1901</v>
      </c>
      <c r="E27" s="368"/>
      <c r="F27" s="369">
        <v>4100081886</v>
      </c>
      <c r="G27" s="370"/>
      <c r="H27" s="391" t="s">
        <v>1902</v>
      </c>
      <c r="I27" s="370"/>
      <c r="J27" s="369" t="s">
        <v>73</v>
      </c>
      <c r="K27" s="368"/>
      <c r="L27" s="7" t="s">
        <v>1507</v>
      </c>
      <c r="M27" s="11"/>
      <c r="N27" s="81">
        <v>2.68</v>
      </c>
      <c r="O27" s="60">
        <v>5</v>
      </c>
    </row>
    <row r="28" spans="1:15" ht="15" x14ac:dyDescent="0.25">
      <c r="A28" s="1"/>
      <c r="B28" s="378">
        <v>11</v>
      </c>
      <c r="C28" s="379"/>
      <c r="D28" s="367" t="s">
        <v>1901</v>
      </c>
      <c r="E28" s="368"/>
      <c r="F28" s="369">
        <v>4100081886</v>
      </c>
      <c r="G28" s="370"/>
      <c r="H28" s="391" t="s">
        <v>1902</v>
      </c>
      <c r="I28" s="370"/>
      <c r="J28" s="369" t="s">
        <v>73</v>
      </c>
      <c r="K28" s="368"/>
      <c r="L28" s="7" t="s">
        <v>1507</v>
      </c>
      <c r="M28" s="11"/>
      <c r="N28" s="82">
        <v>2.68</v>
      </c>
      <c r="O28" s="60">
        <v>5</v>
      </c>
    </row>
    <row r="29" spans="1:15" ht="15" x14ac:dyDescent="0.25">
      <c r="A29" s="1"/>
      <c r="B29" s="378">
        <v>12</v>
      </c>
      <c r="C29" s="379"/>
      <c r="D29" s="367" t="s">
        <v>1901</v>
      </c>
      <c r="E29" s="368"/>
      <c r="F29" s="369">
        <v>4100081886</v>
      </c>
      <c r="G29" s="370"/>
      <c r="H29" s="391" t="s">
        <v>1902</v>
      </c>
      <c r="I29" s="370"/>
      <c r="J29" s="369" t="s">
        <v>73</v>
      </c>
      <c r="K29" s="368"/>
      <c r="L29" s="7" t="s">
        <v>1507</v>
      </c>
      <c r="M29" s="11"/>
      <c r="N29" s="82">
        <v>4.3</v>
      </c>
      <c r="O29" s="60">
        <v>6</v>
      </c>
    </row>
    <row r="30" spans="1:15" ht="15" x14ac:dyDescent="0.25">
      <c r="A30" s="1"/>
      <c r="B30" s="365"/>
      <c r="C30" s="366"/>
      <c r="D30" s="367" t="s">
        <v>1910</v>
      </c>
      <c r="E30" s="368"/>
      <c r="F30" s="369">
        <v>4100081779</v>
      </c>
      <c r="G30" s="370"/>
      <c r="H30" s="391" t="s">
        <v>1911</v>
      </c>
      <c r="I30" s="370"/>
      <c r="J30" s="369" t="s">
        <v>73</v>
      </c>
      <c r="K30" s="368"/>
      <c r="L30" s="7" t="s">
        <v>757</v>
      </c>
      <c r="M30" s="11" t="s">
        <v>650</v>
      </c>
      <c r="N30" s="84"/>
      <c r="O30" s="60">
        <v>35</v>
      </c>
    </row>
    <row r="31" spans="1:15" ht="15" x14ac:dyDescent="0.25">
      <c r="A31" s="1"/>
      <c r="B31" s="365"/>
      <c r="C31" s="366"/>
      <c r="D31" s="367"/>
      <c r="E31" s="368"/>
      <c r="F31" s="369"/>
      <c r="G31" s="370"/>
      <c r="H31" s="391"/>
      <c r="I31" s="370"/>
      <c r="J31" s="369"/>
      <c r="K31" s="368"/>
      <c r="L31" s="7"/>
      <c r="M31" s="11"/>
      <c r="N31" s="84"/>
      <c r="O31" s="60"/>
    </row>
    <row r="32" spans="1:15" ht="15" x14ac:dyDescent="0.25">
      <c r="A32" s="1"/>
      <c r="B32" s="76"/>
      <c r="C32" s="65"/>
      <c r="D32" s="50"/>
      <c r="E32" s="61"/>
      <c r="F32" s="50"/>
      <c r="G32" s="62"/>
      <c r="H32" s="63"/>
      <c r="I32" s="62"/>
      <c r="J32" s="50"/>
      <c r="K32" s="61"/>
      <c r="L32" s="8"/>
      <c r="M32" s="8"/>
      <c r="N32" s="162"/>
      <c r="O32" s="60"/>
    </row>
    <row r="33" spans="1:15" ht="15" x14ac:dyDescent="0.25">
      <c r="A33" s="1"/>
      <c r="B33" s="76"/>
      <c r="C33" s="65"/>
      <c r="D33" s="392"/>
      <c r="E33" s="393"/>
      <c r="F33" s="393"/>
      <c r="G33" s="393"/>
      <c r="H33" s="393"/>
      <c r="I33" s="62"/>
      <c r="J33" s="50"/>
      <c r="K33" s="61"/>
      <c r="L33" s="8"/>
      <c r="M33" s="8"/>
      <c r="N33" s="139">
        <f>SUM(N18:N31)</f>
        <v>41.339999999999989</v>
      </c>
      <c r="O33" s="60"/>
    </row>
    <row r="34" spans="1:15" ht="15.75" x14ac:dyDescent="0.25">
      <c r="A34" s="1"/>
      <c r="B34" s="356" t="s">
        <v>29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79"/>
      <c r="N34" s="75"/>
      <c r="O34" s="73">
        <f>SUM(O18:O31)</f>
        <v>96</v>
      </c>
    </row>
    <row r="35" spans="1:15" ht="15" x14ac:dyDescent="0.25">
      <c r="A35" s="1"/>
      <c r="B35" s="20"/>
      <c r="C35" s="45"/>
      <c r="D35" s="20"/>
      <c r="E35" s="45"/>
      <c r="F35" s="20"/>
      <c r="H35" s="3"/>
      <c r="J35" s="20"/>
      <c r="K35" s="45"/>
      <c r="L35" s="1"/>
      <c r="M35" s="1"/>
      <c r="N35" s="86"/>
    </row>
    <row r="36" spans="1:15" ht="3.75" customHeight="1" x14ac:dyDescent="0.25">
      <c r="A36" s="1"/>
      <c r="B36" s="1"/>
      <c r="C36" s="1"/>
      <c r="D36" s="17"/>
      <c r="E36" s="20"/>
      <c r="F36" s="20"/>
      <c r="G36" s="3"/>
      <c r="H36" s="3"/>
      <c r="I36" s="1"/>
      <c r="J36" s="1"/>
      <c r="K36" s="1"/>
      <c r="L36" s="1"/>
      <c r="M36" s="1"/>
      <c r="N36" s="1"/>
    </row>
    <row r="37" spans="1:15" ht="15" customHeight="1" x14ac:dyDescent="0.25">
      <c r="A37" s="1"/>
      <c r="B37" s="1"/>
      <c r="C37" s="1"/>
      <c r="D37" s="1" t="s">
        <v>49</v>
      </c>
      <c r="E37" s="23"/>
      <c r="F37" s="397" t="s">
        <v>1913</v>
      </c>
      <c r="G37" s="396"/>
      <c r="H37" s="1"/>
      <c r="I37" s="1"/>
      <c r="J37" s="1"/>
      <c r="K37" s="1"/>
      <c r="L37" s="1"/>
      <c r="M37" s="1"/>
      <c r="N37" s="1"/>
    </row>
    <row r="38" spans="1:15" ht="15" x14ac:dyDescent="0.25">
      <c r="A38" s="1"/>
      <c r="B38" s="1"/>
      <c r="C38" s="1"/>
      <c r="D38" s="1" t="s">
        <v>1914</v>
      </c>
      <c r="E38" s="23"/>
      <c r="F38" s="1"/>
      <c r="G38" s="1"/>
      <c r="H38" s="1"/>
      <c r="I38" s="1"/>
      <c r="J38" s="1"/>
      <c r="K38" s="1"/>
      <c r="L38" s="1"/>
      <c r="M38" s="1"/>
      <c r="N38" s="1"/>
    </row>
    <row r="39" spans="1:15" ht="15" x14ac:dyDescent="0.25">
      <c r="A39" s="1"/>
      <c r="B39" s="1"/>
      <c r="C39" s="1"/>
      <c r="D39" s="1" t="s">
        <v>1082</v>
      </c>
      <c r="E39" s="3"/>
      <c r="F39" s="1"/>
      <c r="G39" s="1"/>
      <c r="H39" s="1"/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 t="s">
        <v>1655</v>
      </c>
      <c r="E40" s="23"/>
      <c r="F40" s="1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 t="s">
        <v>1466</v>
      </c>
      <c r="E41" s="1"/>
      <c r="F41" s="1"/>
      <c r="G41" s="23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8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22:C22"/>
    <mergeCell ref="D22:E22"/>
    <mergeCell ref="F22:G22"/>
    <mergeCell ref="H22:I22"/>
    <mergeCell ref="J22:K22"/>
    <mergeCell ref="B18:C18"/>
    <mergeCell ref="D18:E18"/>
    <mergeCell ref="F18:G18"/>
    <mergeCell ref="H18:I18"/>
    <mergeCell ref="J18:K18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19:C19"/>
    <mergeCell ref="D19:E19"/>
    <mergeCell ref="F19:G19"/>
    <mergeCell ref="H19:I19"/>
    <mergeCell ref="J19:K19"/>
    <mergeCell ref="D33:H33"/>
    <mergeCell ref="B34:L34"/>
    <mergeCell ref="F37:G37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F20:G20"/>
    <mergeCell ref="H20:I20"/>
    <mergeCell ref="J20:K20"/>
    <mergeCell ref="B21:C21"/>
    <mergeCell ref="D21:E21"/>
    <mergeCell ref="F21:G21"/>
    <mergeCell ref="H21:I21"/>
    <mergeCell ref="J21:K21"/>
    <mergeCell ref="B20:C20"/>
    <mergeCell ref="D20:E20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9:C29"/>
    <mergeCell ref="D29:E29"/>
    <mergeCell ref="F29:G29"/>
    <mergeCell ref="H29:I29"/>
    <mergeCell ref="J29:K29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sheetPr codeName="Hoja168"/>
  <dimension ref="A1:O326"/>
  <sheetViews>
    <sheetView workbookViewId="0">
      <selection activeCell="Q15" sqref="Q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5" customWidth="1"/>
    <col min="12" max="12" width="20.140625" customWidth="1"/>
    <col min="13" max="13" width="6.7109375" customWidth="1"/>
    <col min="14" max="14" width="12.140625" customWidth="1"/>
    <col min="15" max="15" width="13.5703125" customWidth="1"/>
    <col min="16" max="16" width="2.710937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1898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1" t="s">
        <v>22</v>
      </c>
      <c r="C17" s="72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83">
        <f>SUM(N18:N27)+8.52</f>
        <v>37.379999999999995</v>
      </c>
      <c r="O17" s="60"/>
    </row>
    <row r="18" spans="1:15" ht="15" x14ac:dyDescent="0.25">
      <c r="A18" s="1"/>
      <c r="B18" s="365">
        <v>1</v>
      </c>
      <c r="C18" s="366"/>
      <c r="D18" s="351" t="s">
        <v>1899</v>
      </c>
      <c r="E18" s="352"/>
      <c r="F18" s="355">
        <v>4100081887</v>
      </c>
      <c r="G18" s="354"/>
      <c r="H18" s="353" t="s">
        <v>1900</v>
      </c>
      <c r="I18" s="354"/>
      <c r="J18" s="355" t="s">
        <v>76</v>
      </c>
      <c r="K18" s="352"/>
      <c r="L18" s="27" t="s">
        <v>757</v>
      </c>
      <c r="M18" s="24"/>
      <c r="N18" s="84">
        <v>3.8</v>
      </c>
      <c r="O18" s="109">
        <v>5</v>
      </c>
    </row>
    <row r="19" spans="1:15" ht="15" x14ac:dyDescent="0.25">
      <c r="A19" s="1"/>
      <c r="B19" s="365">
        <v>2</v>
      </c>
      <c r="C19" s="366"/>
      <c r="D19" s="351" t="s">
        <v>1899</v>
      </c>
      <c r="E19" s="352"/>
      <c r="F19" s="355">
        <v>4100081887</v>
      </c>
      <c r="G19" s="354"/>
      <c r="H19" s="353" t="s">
        <v>1900</v>
      </c>
      <c r="I19" s="354"/>
      <c r="J19" s="355" t="s">
        <v>76</v>
      </c>
      <c r="K19" s="352"/>
      <c r="L19" s="27" t="s">
        <v>757</v>
      </c>
      <c r="M19" s="24"/>
      <c r="N19" s="84">
        <v>3.8</v>
      </c>
      <c r="O19" s="109">
        <v>5</v>
      </c>
    </row>
    <row r="20" spans="1:15" ht="15" x14ac:dyDescent="0.25">
      <c r="A20" s="1"/>
      <c r="B20" s="365">
        <v>3</v>
      </c>
      <c r="C20" s="366"/>
      <c r="D20" s="351" t="s">
        <v>1899</v>
      </c>
      <c r="E20" s="352"/>
      <c r="F20" s="355">
        <v>4100081887</v>
      </c>
      <c r="G20" s="354"/>
      <c r="H20" s="353" t="s">
        <v>1900</v>
      </c>
      <c r="I20" s="354"/>
      <c r="J20" s="355" t="s">
        <v>76</v>
      </c>
      <c r="K20" s="352"/>
      <c r="L20" s="27" t="s">
        <v>757</v>
      </c>
      <c r="M20" s="24"/>
      <c r="N20" s="84">
        <v>3.8</v>
      </c>
      <c r="O20" s="109">
        <v>5</v>
      </c>
    </row>
    <row r="21" spans="1:15" ht="15" x14ac:dyDescent="0.25">
      <c r="A21" s="1"/>
      <c r="B21" s="365">
        <v>4</v>
      </c>
      <c r="C21" s="366"/>
      <c r="D21" s="351" t="s">
        <v>1899</v>
      </c>
      <c r="E21" s="352"/>
      <c r="F21" s="355">
        <v>4100081887</v>
      </c>
      <c r="G21" s="354"/>
      <c r="H21" s="353" t="s">
        <v>1900</v>
      </c>
      <c r="I21" s="354"/>
      <c r="J21" s="355" t="s">
        <v>76</v>
      </c>
      <c r="K21" s="352"/>
      <c r="L21" s="27" t="s">
        <v>757</v>
      </c>
      <c r="M21" s="24"/>
      <c r="N21" s="84">
        <v>3.8</v>
      </c>
      <c r="O21" s="109">
        <v>5</v>
      </c>
    </row>
    <row r="22" spans="1:15" ht="15" x14ac:dyDescent="0.25">
      <c r="A22" s="1"/>
      <c r="B22" s="365">
        <v>5</v>
      </c>
      <c r="C22" s="366"/>
      <c r="D22" s="351" t="s">
        <v>1901</v>
      </c>
      <c r="E22" s="352"/>
      <c r="F22" s="355">
        <v>4100081888</v>
      </c>
      <c r="G22" s="354"/>
      <c r="H22" s="353" t="s">
        <v>1902</v>
      </c>
      <c r="I22" s="354"/>
      <c r="J22" s="355" t="s">
        <v>76</v>
      </c>
      <c r="K22" s="352"/>
      <c r="L22" s="27" t="s">
        <v>757</v>
      </c>
      <c r="M22" s="24"/>
      <c r="N22" s="84">
        <v>3.72</v>
      </c>
      <c r="O22" s="109">
        <v>7</v>
      </c>
    </row>
    <row r="23" spans="1:15" ht="15" x14ac:dyDescent="0.25">
      <c r="A23" s="1"/>
      <c r="B23" s="365">
        <v>6</v>
      </c>
      <c r="C23" s="366"/>
      <c r="D23" s="351" t="s">
        <v>1901</v>
      </c>
      <c r="E23" s="352"/>
      <c r="F23" s="355">
        <v>4100081888</v>
      </c>
      <c r="G23" s="354"/>
      <c r="H23" s="353" t="s">
        <v>1902</v>
      </c>
      <c r="I23" s="354"/>
      <c r="J23" s="355" t="s">
        <v>76</v>
      </c>
      <c r="K23" s="352"/>
      <c r="L23" s="27" t="s">
        <v>757</v>
      </c>
      <c r="M23" s="24"/>
      <c r="N23" s="84">
        <v>3.72</v>
      </c>
      <c r="O23" s="109">
        <v>7</v>
      </c>
    </row>
    <row r="24" spans="1:15" ht="15" x14ac:dyDescent="0.25">
      <c r="A24" s="1"/>
      <c r="B24" s="365">
        <v>7</v>
      </c>
      <c r="C24" s="366"/>
      <c r="D24" s="351" t="s">
        <v>1901</v>
      </c>
      <c r="E24" s="352"/>
      <c r="F24" s="355">
        <v>4100081888</v>
      </c>
      <c r="G24" s="354"/>
      <c r="H24" s="353" t="s">
        <v>1902</v>
      </c>
      <c r="I24" s="354"/>
      <c r="J24" s="355" t="s">
        <v>76</v>
      </c>
      <c r="K24" s="352"/>
      <c r="L24" s="27" t="s">
        <v>757</v>
      </c>
      <c r="M24" s="24"/>
      <c r="N24" s="84">
        <v>3.72</v>
      </c>
      <c r="O24" s="109">
        <v>7</v>
      </c>
    </row>
    <row r="25" spans="1:15" ht="15" x14ac:dyDescent="0.25">
      <c r="A25" s="1"/>
      <c r="B25" s="365">
        <v>8</v>
      </c>
      <c r="C25" s="366"/>
      <c r="D25" s="351" t="s">
        <v>1901</v>
      </c>
      <c r="E25" s="352"/>
      <c r="F25" s="355">
        <v>4100081888</v>
      </c>
      <c r="G25" s="354"/>
      <c r="H25" s="353" t="s">
        <v>1902</v>
      </c>
      <c r="I25" s="354"/>
      <c r="J25" s="355" t="s">
        <v>76</v>
      </c>
      <c r="K25" s="352"/>
      <c r="L25" s="27" t="s">
        <v>757</v>
      </c>
      <c r="M25" s="24"/>
      <c r="N25" s="84">
        <v>2.5</v>
      </c>
      <c r="O25" s="109">
        <v>4</v>
      </c>
    </row>
    <row r="26" spans="1:15" ht="15" x14ac:dyDescent="0.25">
      <c r="A26" s="1"/>
      <c r="B26" s="365"/>
      <c r="C26" s="366"/>
      <c r="D26" s="367"/>
      <c r="E26" s="368"/>
      <c r="F26" s="369"/>
      <c r="G26" s="370"/>
      <c r="H26" s="391"/>
      <c r="I26" s="370"/>
      <c r="J26" s="369"/>
      <c r="K26" s="368"/>
      <c r="L26" s="7"/>
      <c r="M26" s="11"/>
      <c r="N26" s="84"/>
      <c r="O26" s="60"/>
    </row>
    <row r="27" spans="1:15" ht="15" x14ac:dyDescent="0.25">
      <c r="A27" s="1"/>
      <c r="B27" s="375"/>
      <c r="C27" s="376"/>
      <c r="D27" s="367"/>
      <c r="E27" s="368"/>
      <c r="F27" s="369"/>
      <c r="G27" s="370"/>
      <c r="H27" s="391"/>
      <c r="I27" s="370"/>
      <c r="J27" s="369"/>
      <c r="K27" s="368"/>
      <c r="L27" s="7"/>
      <c r="M27" s="11"/>
      <c r="N27" s="81"/>
      <c r="O27" s="60"/>
    </row>
    <row r="28" spans="1:15" ht="15" x14ac:dyDescent="0.25">
      <c r="A28" s="1"/>
      <c r="B28" s="76"/>
      <c r="C28" s="65"/>
      <c r="D28" s="392"/>
      <c r="E28" s="393"/>
      <c r="F28" s="393"/>
      <c r="G28" s="393"/>
      <c r="H28" s="393"/>
      <c r="I28" s="62"/>
      <c r="J28" s="50"/>
      <c r="K28" s="61"/>
      <c r="L28" s="8"/>
      <c r="M28" s="8"/>
      <c r="N28" s="139">
        <f>SUM(N18:N27)</f>
        <v>28.859999999999996</v>
      </c>
      <c r="O28" s="60"/>
    </row>
    <row r="29" spans="1:15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79"/>
      <c r="N29" s="75"/>
      <c r="O29" s="73">
        <f>SUM(O18:O27)</f>
        <v>45</v>
      </c>
    </row>
    <row r="30" spans="1:15" ht="15" x14ac:dyDescent="0.25">
      <c r="A30" s="1"/>
      <c r="B30" s="20"/>
      <c r="C30" s="45"/>
      <c r="D30" s="20"/>
      <c r="E30" s="45"/>
      <c r="F30" s="20"/>
      <c r="H30" s="3"/>
      <c r="J30" s="20"/>
      <c r="K30" s="45"/>
      <c r="L30" s="1"/>
      <c r="M30" s="1"/>
      <c r="N30" s="86"/>
    </row>
    <row r="31" spans="1:15" ht="3.75" customHeight="1" x14ac:dyDescent="0.25">
      <c r="A31" s="1"/>
      <c r="B31" s="1"/>
      <c r="C31" s="1"/>
      <c r="D31" s="17"/>
      <c r="E31" s="20"/>
      <c r="F31" s="20"/>
      <c r="G31" s="3"/>
      <c r="H31" s="3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49</v>
      </c>
      <c r="E32" s="23"/>
      <c r="F32" s="397" t="s">
        <v>1907</v>
      </c>
      <c r="G32" s="396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1908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456</v>
      </c>
      <c r="E34" s="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1909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1857</v>
      </c>
      <c r="E36" s="1"/>
      <c r="F36" s="1"/>
      <c r="G36" s="23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62"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9:L29"/>
    <mergeCell ref="F32:G32"/>
    <mergeCell ref="B20:C20"/>
    <mergeCell ref="D20:E20"/>
    <mergeCell ref="F20:G20"/>
    <mergeCell ref="H20:I20"/>
    <mergeCell ref="J20:K20"/>
    <mergeCell ref="B21:C21"/>
    <mergeCell ref="D21:E21"/>
    <mergeCell ref="F21:G21"/>
    <mergeCell ref="B27:C27"/>
    <mergeCell ref="D27:E27"/>
    <mergeCell ref="F27:G27"/>
    <mergeCell ref="H27:I27"/>
    <mergeCell ref="J27:K27"/>
    <mergeCell ref="D28:H28"/>
    <mergeCell ref="H21:I21"/>
    <mergeCell ref="J21:K21"/>
    <mergeCell ref="B22:C22"/>
    <mergeCell ref="D22:E22"/>
    <mergeCell ref="F22:G22"/>
    <mergeCell ref="H22:I22"/>
    <mergeCell ref="J22:K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sheetPr codeName="Hoja169"/>
  <dimension ref="A1:O333"/>
  <sheetViews>
    <sheetView topLeftCell="A7" workbookViewId="0">
      <selection activeCell="D39" sqref="D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9.7109375" customWidth="1"/>
    <col min="6" max="6" width="6.140625" customWidth="1"/>
    <col min="7" max="7" width="7.855468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5" customWidth="1"/>
    <col min="13" max="13" width="5.28515625" customWidth="1"/>
    <col min="14" max="14" width="12.140625" customWidth="1"/>
    <col min="15" max="15" width="13.1406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1898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1899</v>
      </c>
      <c r="E18" s="368"/>
      <c r="F18" s="369">
        <v>4100081891</v>
      </c>
      <c r="G18" s="370"/>
      <c r="H18" s="391" t="s">
        <v>1900</v>
      </c>
      <c r="I18" s="370"/>
      <c r="J18" s="369" t="s">
        <v>1009</v>
      </c>
      <c r="K18" s="368"/>
      <c r="L18" s="7" t="s">
        <v>757</v>
      </c>
      <c r="M18" s="11"/>
      <c r="N18" s="81">
        <v>3.8</v>
      </c>
      <c r="O18" s="60">
        <v>5</v>
      </c>
    </row>
    <row r="19" spans="1:15" ht="15" x14ac:dyDescent="0.25">
      <c r="A19" s="1"/>
      <c r="B19" s="375">
        <v>2</v>
      </c>
      <c r="C19" s="376"/>
      <c r="D19" s="367" t="s">
        <v>1899</v>
      </c>
      <c r="E19" s="368"/>
      <c r="F19" s="369">
        <v>4100081891</v>
      </c>
      <c r="G19" s="370"/>
      <c r="H19" s="391" t="s">
        <v>1900</v>
      </c>
      <c r="I19" s="370"/>
      <c r="J19" s="369" t="s">
        <v>1009</v>
      </c>
      <c r="K19" s="368"/>
      <c r="L19" s="7" t="s">
        <v>757</v>
      </c>
      <c r="M19" s="11"/>
      <c r="N19" s="81">
        <v>3.8</v>
      </c>
      <c r="O19" s="60">
        <v>5</v>
      </c>
    </row>
    <row r="20" spans="1:15" ht="15" x14ac:dyDescent="0.25">
      <c r="A20" s="1"/>
      <c r="B20" s="375">
        <v>3</v>
      </c>
      <c r="C20" s="376"/>
      <c r="D20" s="367" t="s">
        <v>1899</v>
      </c>
      <c r="E20" s="368"/>
      <c r="F20" s="369">
        <v>4100081891</v>
      </c>
      <c r="G20" s="370"/>
      <c r="H20" s="391" t="s">
        <v>1900</v>
      </c>
      <c r="I20" s="370"/>
      <c r="J20" s="369" t="s">
        <v>1009</v>
      </c>
      <c r="K20" s="368"/>
      <c r="L20" s="7" t="s">
        <v>757</v>
      </c>
      <c r="M20" s="11"/>
      <c r="N20" s="81">
        <v>3.8</v>
      </c>
      <c r="O20" s="60">
        <v>5</v>
      </c>
    </row>
    <row r="21" spans="1:15" ht="15" x14ac:dyDescent="0.25">
      <c r="A21" s="1"/>
      <c r="B21" s="375">
        <v>4</v>
      </c>
      <c r="C21" s="376"/>
      <c r="D21" s="367" t="s">
        <v>1899</v>
      </c>
      <c r="E21" s="368"/>
      <c r="F21" s="369">
        <v>4100081891</v>
      </c>
      <c r="G21" s="370"/>
      <c r="H21" s="391" t="s">
        <v>1900</v>
      </c>
      <c r="I21" s="370"/>
      <c r="J21" s="369" t="s">
        <v>1009</v>
      </c>
      <c r="K21" s="368"/>
      <c r="L21" s="7" t="s">
        <v>1507</v>
      </c>
      <c r="M21" s="11"/>
      <c r="N21" s="81">
        <v>4.8600000000000003</v>
      </c>
      <c r="O21" s="60">
        <v>7</v>
      </c>
    </row>
    <row r="22" spans="1:15" ht="15" x14ac:dyDescent="0.25">
      <c r="A22" s="1"/>
      <c r="B22" s="375">
        <v>5</v>
      </c>
      <c r="C22" s="376"/>
      <c r="D22" s="367" t="s">
        <v>1899</v>
      </c>
      <c r="E22" s="368"/>
      <c r="F22" s="369">
        <v>4100081891</v>
      </c>
      <c r="G22" s="370"/>
      <c r="H22" s="391" t="s">
        <v>1900</v>
      </c>
      <c r="I22" s="370"/>
      <c r="J22" s="369" t="s">
        <v>1009</v>
      </c>
      <c r="K22" s="368"/>
      <c r="L22" s="7" t="s">
        <v>1507</v>
      </c>
      <c r="M22" s="11"/>
      <c r="N22" s="81">
        <v>4.3</v>
      </c>
      <c r="O22" s="60">
        <v>6</v>
      </c>
    </row>
    <row r="23" spans="1:15" ht="15" x14ac:dyDescent="0.25">
      <c r="A23" s="1"/>
      <c r="B23" s="375">
        <v>6</v>
      </c>
      <c r="C23" s="376"/>
      <c r="D23" s="367" t="s">
        <v>1901</v>
      </c>
      <c r="E23" s="368"/>
      <c r="F23" s="369">
        <v>4100081892</v>
      </c>
      <c r="G23" s="370"/>
      <c r="H23" s="391" t="s">
        <v>1902</v>
      </c>
      <c r="I23" s="370"/>
      <c r="J23" s="369" t="s">
        <v>1009</v>
      </c>
      <c r="K23" s="368"/>
      <c r="L23" s="7" t="s">
        <v>757</v>
      </c>
      <c r="M23" s="11"/>
      <c r="N23" s="81">
        <v>3.72</v>
      </c>
      <c r="O23" s="60">
        <v>7</v>
      </c>
    </row>
    <row r="24" spans="1:15" ht="15" x14ac:dyDescent="0.25">
      <c r="A24" s="1"/>
      <c r="B24" s="375">
        <v>7</v>
      </c>
      <c r="C24" s="376"/>
      <c r="D24" s="367" t="s">
        <v>1901</v>
      </c>
      <c r="E24" s="368"/>
      <c r="F24" s="369">
        <v>4100081892</v>
      </c>
      <c r="G24" s="370"/>
      <c r="H24" s="391" t="s">
        <v>1902</v>
      </c>
      <c r="I24" s="370"/>
      <c r="J24" s="369" t="s">
        <v>1009</v>
      </c>
      <c r="K24" s="368"/>
      <c r="L24" s="7" t="s">
        <v>757</v>
      </c>
      <c r="M24" s="11"/>
      <c r="N24" s="81">
        <v>3.28</v>
      </c>
      <c r="O24" s="60">
        <v>6</v>
      </c>
    </row>
    <row r="25" spans="1:15" ht="15" x14ac:dyDescent="0.25">
      <c r="A25" s="1"/>
      <c r="B25" s="375">
        <v>8</v>
      </c>
      <c r="C25" s="376"/>
      <c r="D25" s="367" t="s">
        <v>1903</v>
      </c>
      <c r="E25" s="368"/>
      <c r="F25" s="369">
        <v>4100081813</v>
      </c>
      <c r="G25" s="370"/>
      <c r="H25" s="391" t="s">
        <v>1904</v>
      </c>
      <c r="I25" s="370"/>
      <c r="J25" s="369" t="s">
        <v>1009</v>
      </c>
      <c r="K25" s="368"/>
      <c r="L25" s="7" t="s">
        <v>761</v>
      </c>
      <c r="M25" s="11"/>
      <c r="N25" s="81">
        <v>8.2200000000000006</v>
      </c>
      <c r="O25" s="60">
        <v>14</v>
      </c>
    </row>
    <row r="26" spans="1:15" ht="15" x14ac:dyDescent="0.25">
      <c r="A26" s="1"/>
      <c r="B26" s="375">
        <v>9</v>
      </c>
      <c r="C26" s="376"/>
      <c r="D26" s="367" t="s">
        <v>1903</v>
      </c>
      <c r="E26" s="368"/>
      <c r="F26" s="369">
        <v>4100081813</v>
      </c>
      <c r="G26" s="370"/>
      <c r="H26" s="391" t="s">
        <v>1904</v>
      </c>
      <c r="I26" s="370"/>
      <c r="J26" s="369" t="s">
        <v>1009</v>
      </c>
      <c r="K26" s="368"/>
      <c r="L26" s="7" t="s">
        <v>761</v>
      </c>
      <c r="M26" s="11"/>
      <c r="N26" s="81">
        <v>8.2200000000000006</v>
      </c>
      <c r="O26" s="60">
        <v>14</v>
      </c>
    </row>
    <row r="27" spans="1:15" ht="15" x14ac:dyDescent="0.25">
      <c r="A27" s="1"/>
      <c r="B27" s="375">
        <v>10</v>
      </c>
      <c r="C27" s="376"/>
      <c r="D27" s="367" t="s">
        <v>1903</v>
      </c>
      <c r="E27" s="368"/>
      <c r="F27" s="369">
        <v>4100081813</v>
      </c>
      <c r="G27" s="370"/>
      <c r="H27" s="391" t="s">
        <v>1904</v>
      </c>
      <c r="I27" s="370"/>
      <c r="J27" s="369" t="s">
        <v>1009</v>
      </c>
      <c r="K27" s="368"/>
      <c r="L27" s="7" t="s">
        <v>761</v>
      </c>
      <c r="M27" s="11"/>
      <c r="N27" s="81">
        <v>8.2200000000000006</v>
      </c>
      <c r="O27" s="60">
        <v>14</v>
      </c>
    </row>
    <row r="28" spans="1:15" ht="15" x14ac:dyDescent="0.25">
      <c r="A28" s="1"/>
      <c r="B28" s="375">
        <v>11</v>
      </c>
      <c r="C28" s="376"/>
      <c r="D28" s="367" t="s">
        <v>1903</v>
      </c>
      <c r="E28" s="368"/>
      <c r="F28" s="369">
        <v>4100081813</v>
      </c>
      <c r="G28" s="370"/>
      <c r="H28" s="391" t="s">
        <v>1904</v>
      </c>
      <c r="I28" s="370"/>
      <c r="J28" s="369" t="s">
        <v>1009</v>
      </c>
      <c r="K28" s="368"/>
      <c r="L28" s="7" t="s">
        <v>761</v>
      </c>
      <c r="M28" s="11"/>
      <c r="N28" s="81">
        <v>8.2200000000000006</v>
      </c>
      <c r="O28" s="60">
        <v>14</v>
      </c>
    </row>
    <row r="29" spans="1:15" ht="15" x14ac:dyDescent="0.25">
      <c r="A29" s="1"/>
      <c r="B29" s="375">
        <v>12</v>
      </c>
      <c r="C29" s="376"/>
      <c r="D29" s="367" t="s">
        <v>1903</v>
      </c>
      <c r="E29" s="368"/>
      <c r="F29" s="369">
        <v>4100081813</v>
      </c>
      <c r="G29" s="370"/>
      <c r="H29" s="391" t="s">
        <v>1904</v>
      </c>
      <c r="I29" s="370"/>
      <c r="J29" s="369" t="s">
        <v>1009</v>
      </c>
      <c r="K29" s="368"/>
      <c r="L29" s="7" t="s">
        <v>761</v>
      </c>
      <c r="M29" s="11"/>
      <c r="N29" s="81">
        <v>9.2799999999999994</v>
      </c>
      <c r="O29" s="60">
        <v>16</v>
      </c>
    </row>
    <row r="30" spans="1:15" ht="15" x14ac:dyDescent="0.25">
      <c r="A30" s="1"/>
      <c r="B30" s="375">
        <v>13</v>
      </c>
      <c r="C30" s="376"/>
      <c r="D30" s="367" t="s">
        <v>1903</v>
      </c>
      <c r="E30" s="368"/>
      <c r="F30" s="369">
        <v>4100081812</v>
      </c>
      <c r="G30" s="370"/>
      <c r="H30" s="391" t="s">
        <v>1904</v>
      </c>
      <c r="I30" s="370"/>
      <c r="J30" s="369" t="s">
        <v>1009</v>
      </c>
      <c r="K30" s="368"/>
      <c r="L30" s="7" t="s">
        <v>761</v>
      </c>
      <c r="M30" s="11"/>
      <c r="N30" s="81">
        <v>9.2799999999999994</v>
      </c>
      <c r="O30" s="60">
        <v>16</v>
      </c>
    </row>
    <row r="31" spans="1:15" ht="15" x14ac:dyDescent="0.25">
      <c r="A31" s="1"/>
      <c r="B31" s="375">
        <v>14</v>
      </c>
      <c r="C31" s="376"/>
      <c r="D31" s="367" t="s">
        <v>1903</v>
      </c>
      <c r="E31" s="368"/>
      <c r="F31" s="369">
        <v>4100081812</v>
      </c>
      <c r="G31" s="370"/>
      <c r="H31" s="391" t="s">
        <v>1904</v>
      </c>
      <c r="I31" s="370"/>
      <c r="J31" s="369" t="s">
        <v>1009</v>
      </c>
      <c r="K31" s="368"/>
      <c r="L31" s="7" t="s">
        <v>761</v>
      </c>
      <c r="M31" s="11"/>
      <c r="N31" s="81">
        <v>9.2799999999999994</v>
      </c>
      <c r="O31" s="60">
        <v>16</v>
      </c>
    </row>
    <row r="32" spans="1:15" ht="15" x14ac:dyDescent="0.25">
      <c r="A32" s="1"/>
      <c r="B32" s="365"/>
      <c r="C32" s="366"/>
      <c r="D32" s="367"/>
      <c r="E32" s="368"/>
      <c r="F32" s="369"/>
      <c r="G32" s="370"/>
      <c r="H32" s="391"/>
      <c r="I32" s="370"/>
      <c r="J32" s="369"/>
      <c r="K32" s="368"/>
      <c r="L32" s="9"/>
      <c r="M32" s="151"/>
      <c r="N32" s="84"/>
      <c r="O32" s="60"/>
    </row>
    <row r="33" spans="1:15" ht="15" x14ac:dyDescent="0.25">
      <c r="A33" s="1"/>
      <c r="B33" s="76"/>
      <c r="C33" s="65"/>
      <c r="D33" s="392"/>
      <c r="E33" s="393"/>
      <c r="F33" s="393"/>
      <c r="G33" s="393"/>
      <c r="H33" s="393"/>
      <c r="I33" s="62"/>
      <c r="J33" s="50"/>
      <c r="K33" s="61"/>
      <c r="L33" s="8"/>
      <c r="M33" s="8"/>
      <c r="N33" s="139">
        <f>SUM(N18:N32)</f>
        <v>88.28</v>
      </c>
      <c r="O33" s="60"/>
    </row>
    <row r="34" spans="1:15" ht="15.75" x14ac:dyDescent="0.25">
      <c r="A34" s="1"/>
      <c r="B34" s="356" t="s">
        <v>29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79"/>
      <c r="N34" s="75"/>
      <c r="O34" s="73">
        <f>SUM(O18:O32)</f>
        <v>145</v>
      </c>
    </row>
    <row r="35" spans="1:15" ht="15" x14ac:dyDescent="0.25">
      <c r="A35" s="1"/>
      <c r="B35" s="20"/>
      <c r="C35" s="45"/>
      <c r="D35" s="20"/>
      <c r="E35" s="45"/>
      <c r="F35" s="20"/>
      <c r="H35" s="3"/>
      <c r="J35" s="20"/>
      <c r="K35" s="45"/>
      <c r="L35" s="1"/>
      <c r="M35" s="1"/>
      <c r="N35" s="86"/>
    </row>
    <row r="36" spans="1:15" ht="3.75" customHeight="1" x14ac:dyDescent="0.25">
      <c r="A36" s="1"/>
      <c r="B36" s="1"/>
      <c r="C36" s="1"/>
      <c r="D36" s="17"/>
      <c r="E36" s="20"/>
      <c r="F36" s="20"/>
      <c r="G36" s="3"/>
      <c r="H36" s="3"/>
      <c r="I36" s="1"/>
      <c r="J36" s="1"/>
      <c r="K36" s="1"/>
      <c r="L36" s="1"/>
      <c r="M36" s="1"/>
      <c r="N36" s="1"/>
    </row>
    <row r="37" spans="1:15" ht="15" customHeight="1" x14ac:dyDescent="0.25">
      <c r="A37" s="1"/>
      <c r="B37" s="1"/>
      <c r="C37" s="1"/>
      <c r="D37" s="1" t="s">
        <v>49</v>
      </c>
      <c r="E37" s="23"/>
      <c r="F37" s="397" t="s">
        <v>1905</v>
      </c>
      <c r="G37" s="396"/>
      <c r="H37" s="1"/>
      <c r="I37" s="1"/>
      <c r="J37" s="1"/>
      <c r="K37" s="1"/>
      <c r="L37" s="1"/>
      <c r="M37" s="1"/>
      <c r="N37" s="1"/>
    </row>
    <row r="38" spans="1:15" ht="15" x14ac:dyDescent="0.25">
      <c r="A38" s="1"/>
      <c r="B38" s="1"/>
      <c r="C38" s="1"/>
      <c r="D38" s="1" t="s">
        <v>1864</v>
      </c>
      <c r="E38" s="3"/>
      <c r="F38" s="1"/>
      <c r="G38" s="1"/>
      <c r="H38" s="1"/>
      <c r="I38" s="1"/>
      <c r="J38" s="1"/>
      <c r="K38" s="1"/>
      <c r="L38" s="1"/>
      <c r="M38" s="1"/>
      <c r="N38" s="1"/>
    </row>
    <row r="39" spans="1:15" ht="15" x14ac:dyDescent="0.25">
      <c r="A39" s="1"/>
      <c r="B39" s="1"/>
      <c r="C39" s="1"/>
      <c r="D39" s="1" t="s">
        <v>1906</v>
      </c>
      <c r="E39" s="23"/>
      <c r="F39" s="1"/>
      <c r="G39" s="1"/>
      <c r="H39" s="1"/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317" ht="8.25" customHeight="1" x14ac:dyDescent="0.2"/>
    <row r="319" ht="8.25" customHeight="1" x14ac:dyDescent="0.2"/>
    <row r="321" ht="9" customHeight="1" x14ac:dyDescent="0.2"/>
    <row r="323" ht="7.5" customHeight="1" x14ac:dyDescent="0.2"/>
    <row r="325" ht="6.75" customHeight="1" x14ac:dyDescent="0.2"/>
    <row r="327" ht="7.5" customHeight="1" x14ac:dyDescent="0.2"/>
    <row r="329" ht="9" customHeight="1" x14ac:dyDescent="0.2"/>
    <row r="331" ht="7.5" customHeight="1" x14ac:dyDescent="0.2"/>
    <row r="333" ht="8.25" customHeight="1" x14ac:dyDescent="0.2"/>
  </sheetData>
  <mergeCells count="8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F31:G31"/>
    <mergeCell ref="H31:I31"/>
    <mergeCell ref="J31:K31"/>
    <mergeCell ref="B28:C28"/>
    <mergeCell ref="D28:E28"/>
    <mergeCell ref="F28:G28"/>
    <mergeCell ref="H28:I28"/>
    <mergeCell ref="J28:K28"/>
    <mergeCell ref="D29:E29"/>
    <mergeCell ref="F29:G29"/>
    <mergeCell ref="H29:I29"/>
    <mergeCell ref="J29:K29"/>
    <mergeCell ref="D33:H33"/>
    <mergeCell ref="B34:L34"/>
    <mergeCell ref="F37:G37"/>
    <mergeCell ref="B29:C29"/>
    <mergeCell ref="B30:C30"/>
    <mergeCell ref="B32:C32"/>
    <mergeCell ref="D32:E32"/>
    <mergeCell ref="F32:G32"/>
    <mergeCell ref="H32:I32"/>
    <mergeCell ref="J32:K32"/>
    <mergeCell ref="D30:E30"/>
    <mergeCell ref="F30:G30"/>
    <mergeCell ref="H30:I30"/>
    <mergeCell ref="J30:K30"/>
    <mergeCell ref="B31:C31"/>
    <mergeCell ref="D31:E3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sheetPr codeName="Hoja170"/>
  <dimension ref="A1:O442"/>
  <sheetViews>
    <sheetView workbookViewId="0">
      <selection activeCell="M14" sqref="M14:N1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 t="s">
        <v>22</v>
      </c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>
        <f>SUM(N18:N59)+17.1</f>
        <v>135.36000000000001</v>
      </c>
      <c r="O17" s="60"/>
    </row>
    <row r="18" spans="1:15" ht="15" x14ac:dyDescent="0.25">
      <c r="A18" s="1"/>
      <c r="B18" s="378">
        <v>1</v>
      </c>
      <c r="C18" s="379"/>
      <c r="D18" s="351" t="s">
        <v>528</v>
      </c>
      <c r="E18" s="352"/>
      <c r="F18" s="355">
        <v>4100081845</v>
      </c>
      <c r="G18" s="354"/>
      <c r="H18" s="353" t="s">
        <v>1460</v>
      </c>
      <c r="I18" s="354"/>
      <c r="J18" s="355" t="s">
        <v>147</v>
      </c>
      <c r="K18" s="352"/>
      <c r="L18" s="27" t="s">
        <v>1507</v>
      </c>
      <c r="M18" s="24"/>
      <c r="N18" s="82">
        <v>9.26</v>
      </c>
      <c r="O18" s="109">
        <v>4</v>
      </c>
    </row>
    <row r="19" spans="1:15" ht="15" x14ac:dyDescent="0.25">
      <c r="A19" s="1"/>
      <c r="B19" s="40"/>
      <c r="C19" s="36"/>
      <c r="D19" s="351" t="s">
        <v>528</v>
      </c>
      <c r="E19" s="352"/>
      <c r="F19" s="355">
        <v>4100081844</v>
      </c>
      <c r="G19" s="354"/>
      <c r="H19" s="353" t="s">
        <v>1460</v>
      </c>
      <c r="I19" s="354"/>
      <c r="J19" s="355" t="s">
        <v>53</v>
      </c>
      <c r="K19" s="352"/>
      <c r="L19" s="27" t="s">
        <v>1507</v>
      </c>
      <c r="M19" s="11"/>
      <c r="N19" s="83"/>
      <c r="O19" s="60">
        <v>50</v>
      </c>
    </row>
    <row r="20" spans="1:15" ht="15" x14ac:dyDescent="0.25">
      <c r="A20" s="1"/>
      <c r="B20" s="378">
        <v>2</v>
      </c>
      <c r="C20" s="379"/>
      <c r="D20" s="351" t="s">
        <v>1440</v>
      </c>
      <c r="E20" s="352"/>
      <c r="F20" s="355">
        <v>4100081849</v>
      </c>
      <c r="G20" s="354"/>
      <c r="H20" s="353" t="s">
        <v>1639</v>
      </c>
      <c r="I20" s="354"/>
      <c r="J20" s="355" t="s">
        <v>53</v>
      </c>
      <c r="K20" s="352"/>
      <c r="L20" s="27" t="s">
        <v>757</v>
      </c>
      <c r="M20" s="24"/>
      <c r="N20" s="82">
        <v>7.86</v>
      </c>
      <c r="O20" s="109">
        <v>8</v>
      </c>
    </row>
    <row r="21" spans="1:15" ht="15" x14ac:dyDescent="0.25">
      <c r="A21" s="1"/>
      <c r="B21" s="416"/>
      <c r="C21" s="417"/>
      <c r="D21" s="351" t="s">
        <v>528</v>
      </c>
      <c r="E21" s="352"/>
      <c r="F21" s="355">
        <v>4100081844</v>
      </c>
      <c r="G21" s="354"/>
      <c r="H21" s="353" t="s">
        <v>1460</v>
      </c>
      <c r="I21" s="354"/>
      <c r="J21" s="355" t="s">
        <v>53</v>
      </c>
      <c r="K21" s="352"/>
      <c r="L21" s="27" t="s">
        <v>757</v>
      </c>
      <c r="M21" s="24"/>
      <c r="N21" s="83"/>
      <c r="O21" s="109">
        <v>3</v>
      </c>
    </row>
    <row r="22" spans="1:15" ht="15" x14ac:dyDescent="0.25">
      <c r="A22" s="1"/>
      <c r="B22" s="416"/>
      <c r="C22" s="417"/>
      <c r="D22" s="351" t="s">
        <v>531</v>
      </c>
      <c r="E22" s="352"/>
      <c r="F22" s="355">
        <v>4100081824</v>
      </c>
      <c r="G22" s="354"/>
      <c r="H22" s="353" t="s">
        <v>1505</v>
      </c>
      <c r="I22" s="354"/>
      <c r="J22" s="355" t="s">
        <v>53</v>
      </c>
      <c r="K22" s="352"/>
      <c r="L22" s="27" t="s">
        <v>851</v>
      </c>
      <c r="M22" s="24"/>
      <c r="N22" s="83"/>
      <c r="O22" s="109">
        <v>2</v>
      </c>
    </row>
    <row r="23" spans="1:15" ht="15" x14ac:dyDescent="0.25">
      <c r="A23" s="1"/>
      <c r="B23" s="416"/>
      <c r="C23" s="417"/>
      <c r="D23" s="351" t="s">
        <v>480</v>
      </c>
      <c r="E23" s="352"/>
      <c r="F23" s="355">
        <v>4100081838</v>
      </c>
      <c r="G23" s="354"/>
      <c r="H23" s="353" t="s">
        <v>1468</v>
      </c>
      <c r="I23" s="354"/>
      <c r="J23" s="355" t="s">
        <v>53</v>
      </c>
      <c r="K23" s="352"/>
      <c r="L23" s="27" t="s">
        <v>425</v>
      </c>
      <c r="M23" s="24">
        <v>90</v>
      </c>
      <c r="N23" s="83"/>
      <c r="O23" s="109">
        <v>8</v>
      </c>
    </row>
    <row r="24" spans="1:15" ht="15" x14ac:dyDescent="0.25">
      <c r="A24" s="1"/>
      <c r="B24" s="416"/>
      <c r="C24" s="417"/>
      <c r="D24" s="351" t="s">
        <v>480</v>
      </c>
      <c r="E24" s="352"/>
      <c r="F24" s="355">
        <v>4100081838</v>
      </c>
      <c r="G24" s="354"/>
      <c r="H24" s="353" t="s">
        <v>1468</v>
      </c>
      <c r="I24" s="354"/>
      <c r="J24" s="355" t="s">
        <v>53</v>
      </c>
      <c r="K24" s="352"/>
      <c r="L24" s="27" t="s">
        <v>425</v>
      </c>
      <c r="M24" s="24">
        <v>95</v>
      </c>
      <c r="N24" s="83"/>
      <c r="O24" s="109">
        <v>9</v>
      </c>
    </row>
    <row r="25" spans="1:15" ht="15" x14ac:dyDescent="0.25">
      <c r="A25" s="1"/>
      <c r="B25" s="416"/>
      <c r="C25" s="417"/>
      <c r="D25" s="351" t="s">
        <v>480</v>
      </c>
      <c r="E25" s="352"/>
      <c r="F25" s="355">
        <v>4100081838</v>
      </c>
      <c r="G25" s="354"/>
      <c r="H25" s="353" t="s">
        <v>1468</v>
      </c>
      <c r="I25" s="354"/>
      <c r="J25" s="355" t="s">
        <v>53</v>
      </c>
      <c r="K25" s="352"/>
      <c r="L25" s="27" t="s">
        <v>425</v>
      </c>
      <c r="M25" s="24">
        <v>100</v>
      </c>
      <c r="N25" s="83"/>
      <c r="O25" s="109">
        <v>3</v>
      </c>
    </row>
    <row r="26" spans="1:15" ht="15" x14ac:dyDescent="0.25">
      <c r="A26" s="1"/>
      <c r="B26" s="416"/>
      <c r="C26" s="417"/>
      <c r="D26" s="351" t="s">
        <v>480</v>
      </c>
      <c r="E26" s="352"/>
      <c r="F26" s="369">
        <v>4100081836</v>
      </c>
      <c r="G26" s="370"/>
      <c r="H26" s="353" t="s">
        <v>1468</v>
      </c>
      <c r="I26" s="354"/>
      <c r="J26" s="355" t="s">
        <v>25</v>
      </c>
      <c r="K26" s="352"/>
      <c r="L26" s="27" t="s">
        <v>425</v>
      </c>
      <c r="M26" s="24">
        <v>85</v>
      </c>
      <c r="N26" s="83"/>
      <c r="O26" s="109">
        <v>5</v>
      </c>
    </row>
    <row r="27" spans="1:15" ht="15" x14ac:dyDescent="0.25">
      <c r="A27" s="1"/>
      <c r="B27" s="416"/>
      <c r="C27" s="417"/>
      <c r="D27" s="351" t="s">
        <v>480</v>
      </c>
      <c r="E27" s="352"/>
      <c r="F27" s="369">
        <v>4100081836</v>
      </c>
      <c r="G27" s="370"/>
      <c r="H27" s="353" t="s">
        <v>1468</v>
      </c>
      <c r="I27" s="354"/>
      <c r="J27" s="355" t="s">
        <v>25</v>
      </c>
      <c r="K27" s="352"/>
      <c r="L27" s="27" t="s">
        <v>425</v>
      </c>
      <c r="M27" s="24">
        <v>90</v>
      </c>
      <c r="N27" s="83"/>
      <c r="O27" s="109">
        <v>4</v>
      </c>
    </row>
    <row r="28" spans="1:15" ht="15" x14ac:dyDescent="0.25">
      <c r="A28" s="1"/>
      <c r="B28" s="365"/>
      <c r="C28" s="366"/>
      <c r="D28" s="351" t="s">
        <v>480</v>
      </c>
      <c r="E28" s="352"/>
      <c r="F28" s="369">
        <v>4100081836</v>
      </c>
      <c r="G28" s="370"/>
      <c r="H28" s="353" t="s">
        <v>1468</v>
      </c>
      <c r="I28" s="354"/>
      <c r="J28" s="355" t="s">
        <v>25</v>
      </c>
      <c r="K28" s="352"/>
      <c r="L28" s="27" t="s">
        <v>425</v>
      </c>
      <c r="M28" s="24">
        <v>95</v>
      </c>
      <c r="N28" s="84"/>
      <c r="O28" s="109">
        <v>4</v>
      </c>
    </row>
    <row r="29" spans="1:15" ht="15" x14ac:dyDescent="0.25">
      <c r="A29" s="1"/>
      <c r="B29" s="416">
        <v>3</v>
      </c>
      <c r="C29" s="417"/>
      <c r="D29" s="367" t="s">
        <v>1403</v>
      </c>
      <c r="E29" s="368"/>
      <c r="F29" s="369">
        <v>4100081792</v>
      </c>
      <c r="G29" s="370"/>
      <c r="H29" s="353" t="s">
        <v>1861</v>
      </c>
      <c r="I29" s="354"/>
      <c r="J29" s="355" t="s">
        <v>90</v>
      </c>
      <c r="K29" s="352"/>
      <c r="L29" s="27" t="s">
        <v>761</v>
      </c>
      <c r="M29" s="24"/>
      <c r="N29" s="83">
        <v>3.52</v>
      </c>
      <c r="O29" s="109">
        <v>4</v>
      </c>
    </row>
    <row r="30" spans="1:15" ht="15" x14ac:dyDescent="0.25">
      <c r="A30" s="1"/>
      <c r="B30" s="378">
        <v>4</v>
      </c>
      <c r="C30" s="379"/>
      <c r="D30" s="367" t="s">
        <v>1403</v>
      </c>
      <c r="E30" s="368"/>
      <c r="F30" s="369">
        <v>4100081792</v>
      </c>
      <c r="G30" s="370"/>
      <c r="H30" s="353" t="s">
        <v>1861</v>
      </c>
      <c r="I30" s="354"/>
      <c r="J30" s="355" t="s">
        <v>90</v>
      </c>
      <c r="K30" s="352"/>
      <c r="L30" s="27" t="s">
        <v>761</v>
      </c>
      <c r="M30" s="24"/>
      <c r="N30" s="82">
        <v>3.52</v>
      </c>
      <c r="O30" s="109">
        <v>2</v>
      </c>
    </row>
    <row r="31" spans="1:15" ht="15" x14ac:dyDescent="0.25">
      <c r="A31" s="1"/>
      <c r="B31" s="365"/>
      <c r="C31" s="366"/>
      <c r="D31" s="367" t="s">
        <v>1403</v>
      </c>
      <c r="E31" s="368"/>
      <c r="F31" s="369">
        <v>4100081793</v>
      </c>
      <c r="G31" s="370"/>
      <c r="H31" s="353" t="s">
        <v>1861</v>
      </c>
      <c r="I31" s="354"/>
      <c r="J31" s="355" t="s">
        <v>253</v>
      </c>
      <c r="K31" s="352"/>
      <c r="L31" s="27" t="s">
        <v>761</v>
      </c>
      <c r="M31" s="24"/>
      <c r="N31" s="84"/>
      <c r="O31" s="109">
        <v>2</v>
      </c>
    </row>
    <row r="32" spans="1:15" ht="15" x14ac:dyDescent="0.25">
      <c r="A32" s="1"/>
      <c r="B32" s="369">
        <v>5</v>
      </c>
      <c r="C32" s="368"/>
      <c r="D32" s="367" t="s">
        <v>1403</v>
      </c>
      <c r="E32" s="368"/>
      <c r="F32" s="369">
        <v>4100081789</v>
      </c>
      <c r="G32" s="370"/>
      <c r="H32" s="353" t="s">
        <v>1861</v>
      </c>
      <c r="I32" s="354"/>
      <c r="J32" s="355" t="s">
        <v>25</v>
      </c>
      <c r="K32" s="352"/>
      <c r="L32" s="27" t="s">
        <v>761</v>
      </c>
      <c r="M32" s="24"/>
      <c r="N32" s="81">
        <v>3.52</v>
      </c>
      <c r="O32" s="109">
        <v>4</v>
      </c>
    </row>
    <row r="33" spans="1:15" ht="15" x14ac:dyDescent="0.25">
      <c r="A33" s="1"/>
      <c r="B33" s="369">
        <v>6</v>
      </c>
      <c r="C33" s="368"/>
      <c r="D33" s="367" t="s">
        <v>1403</v>
      </c>
      <c r="E33" s="368"/>
      <c r="F33" s="369">
        <v>4100081789</v>
      </c>
      <c r="G33" s="370"/>
      <c r="H33" s="353" t="s">
        <v>1861</v>
      </c>
      <c r="I33" s="354"/>
      <c r="J33" s="355" t="s">
        <v>25</v>
      </c>
      <c r="K33" s="352"/>
      <c r="L33" s="27" t="s">
        <v>761</v>
      </c>
      <c r="M33" s="24"/>
      <c r="N33" s="81">
        <v>3.52</v>
      </c>
      <c r="O33" s="109">
        <v>4</v>
      </c>
    </row>
    <row r="34" spans="1:15" ht="15" x14ac:dyDescent="0.25">
      <c r="A34" s="1"/>
      <c r="B34" s="369">
        <v>7</v>
      </c>
      <c r="C34" s="368"/>
      <c r="D34" s="367" t="s">
        <v>1403</v>
      </c>
      <c r="E34" s="368"/>
      <c r="F34" s="369">
        <v>4100081789</v>
      </c>
      <c r="G34" s="370"/>
      <c r="H34" s="353" t="s">
        <v>1861</v>
      </c>
      <c r="I34" s="354"/>
      <c r="J34" s="355" t="s">
        <v>25</v>
      </c>
      <c r="K34" s="352"/>
      <c r="L34" s="27" t="s">
        <v>761</v>
      </c>
      <c r="M34" s="24"/>
      <c r="N34" s="81">
        <v>3.52</v>
      </c>
      <c r="O34" s="109">
        <v>4</v>
      </c>
    </row>
    <row r="35" spans="1:15" ht="15" x14ac:dyDescent="0.25">
      <c r="A35" s="1"/>
      <c r="B35" s="369">
        <v>8</v>
      </c>
      <c r="C35" s="368"/>
      <c r="D35" s="367" t="s">
        <v>1403</v>
      </c>
      <c r="E35" s="368"/>
      <c r="F35" s="369">
        <v>4100081789</v>
      </c>
      <c r="G35" s="370"/>
      <c r="H35" s="353" t="s">
        <v>1861</v>
      </c>
      <c r="I35" s="354"/>
      <c r="J35" s="355" t="s">
        <v>25</v>
      </c>
      <c r="K35" s="352"/>
      <c r="L35" s="27" t="s">
        <v>761</v>
      </c>
      <c r="M35" s="24"/>
      <c r="N35" s="81">
        <v>3.52</v>
      </c>
      <c r="O35" s="109">
        <v>4</v>
      </c>
    </row>
    <row r="36" spans="1:15" ht="15" x14ac:dyDescent="0.25">
      <c r="A36" s="1"/>
      <c r="B36" s="369">
        <v>9</v>
      </c>
      <c r="C36" s="368"/>
      <c r="D36" s="367" t="s">
        <v>1403</v>
      </c>
      <c r="E36" s="368"/>
      <c r="F36" s="369">
        <v>4100081789</v>
      </c>
      <c r="G36" s="370"/>
      <c r="H36" s="353" t="s">
        <v>1861</v>
      </c>
      <c r="I36" s="354"/>
      <c r="J36" s="355" t="s">
        <v>25</v>
      </c>
      <c r="K36" s="352"/>
      <c r="L36" s="27" t="s">
        <v>761</v>
      </c>
      <c r="M36" s="24"/>
      <c r="N36" s="81">
        <v>3.52</v>
      </c>
      <c r="O36" s="109">
        <v>4</v>
      </c>
    </row>
    <row r="37" spans="1:15" ht="15" x14ac:dyDescent="0.25">
      <c r="A37" s="1"/>
      <c r="B37" s="424">
        <v>10</v>
      </c>
      <c r="C37" s="425"/>
      <c r="D37" s="367" t="s">
        <v>1403</v>
      </c>
      <c r="E37" s="368"/>
      <c r="F37" s="369">
        <v>4100081789</v>
      </c>
      <c r="G37" s="370"/>
      <c r="H37" s="353" t="s">
        <v>1861</v>
      </c>
      <c r="I37" s="354"/>
      <c r="J37" s="355" t="s">
        <v>25</v>
      </c>
      <c r="K37" s="352"/>
      <c r="L37" s="27" t="s">
        <v>761</v>
      </c>
      <c r="M37" s="24"/>
      <c r="N37" s="82">
        <v>3.52</v>
      </c>
      <c r="O37" s="109">
        <v>4</v>
      </c>
    </row>
    <row r="38" spans="1:15" ht="15" x14ac:dyDescent="0.25">
      <c r="A38" s="1"/>
      <c r="B38" s="378">
        <v>11</v>
      </c>
      <c r="C38" s="379"/>
      <c r="D38" s="367" t="s">
        <v>1403</v>
      </c>
      <c r="E38" s="368"/>
      <c r="F38" s="369">
        <v>4100081789</v>
      </c>
      <c r="G38" s="370"/>
      <c r="H38" s="353" t="s">
        <v>1861</v>
      </c>
      <c r="I38" s="354"/>
      <c r="J38" s="355" t="s">
        <v>25</v>
      </c>
      <c r="K38" s="352"/>
      <c r="L38" s="27" t="s">
        <v>761</v>
      </c>
      <c r="M38" s="24"/>
      <c r="N38" s="82">
        <v>2.98</v>
      </c>
      <c r="O38" s="109">
        <v>1</v>
      </c>
    </row>
    <row r="39" spans="1:15" ht="15" x14ac:dyDescent="0.25">
      <c r="A39" s="1"/>
      <c r="B39" s="365"/>
      <c r="C39" s="366"/>
      <c r="D39" s="367" t="s">
        <v>1403</v>
      </c>
      <c r="E39" s="368"/>
      <c r="F39" s="369">
        <v>4100081794</v>
      </c>
      <c r="G39" s="370"/>
      <c r="H39" s="353" t="s">
        <v>1861</v>
      </c>
      <c r="I39" s="354"/>
      <c r="J39" s="355" t="s">
        <v>53</v>
      </c>
      <c r="K39" s="352"/>
      <c r="L39" s="27" t="s">
        <v>761</v>
      </c>
      <c r="M39" s="24"/>
      <c r="N39" s="84"/>
      <c r="O39" s="109">
        <v>2</v>
      </c>
    </row>
    <row r="40" spans="1:15" ht="15" x14ac:dyDescent="0.25">
      <c r="A40" s="1"/>
      <c r="B40" s="424">
        <v>12</v>
      </c>
      <c r="C40" s="425"/>
      <c r="D40" s="367" t="s">
        <v>1403</v>
      </c>
      <c r="E40" s="368"/>
      <c r="F40" s="369">
        <v>4100081794</v>
      </c>
      <c r="G40" s="370"/>
      <c r="H40" s="353" t="s">
        <v>1861</v>
      </c>
      <c r="I40" s="354"/>
      <c r="J40" s="355" t="s">
        <v>53</v>
      </c>
      <c r="K40" s="352"/>
      <c r="L40" s="27" t="s">
        <v>761</v>
      </c>
      <c r="M40" s="24"/>
      <c r="N40" s="82">
        <v>3.5</v>
      </c>
      <c r="O40" s="109">
        <v>4</v>
      </c>
    </row>
    <row r="41" spans="1:15" ht="15" x14ac:dyDescent="0.25">
      <c r="A41" s="1"/>
      <c r="B41" s="424">
        <v>13</v>
      </c>
      <c r="C41" s="425"/>
      <c r="D41" s="367" t="s">
        <v>1403</v>
      </c>
      <c r="E41" s="368"/>
      <c r="F41" s="369">
        <v>4100081794</v>
      </c>
      <c r="G41" s="370"/>
      <c r="H41" s="353" t="s">
        <v>1861</v>
      </c>
      <c r="I41" s="354"/>
      <c r="J41" s="355" t="s">
        <v>53</v>
      </c>
      <c r="K41" s="352"/>
      <c r="L41" s="27" t="s">
        <v>761</v>
      </c>
      <c r="M41" s="24"/>
      <c r="N41" s="82">
        <v>3.5</v>
      </c>
      <c r="O41" s="109">
        <v>4</v>
      </c>
    </row>
    <row r="42" spans="1:15" ht="15" x14ac:dyDescent="0.25">
      <c r="A42" s="1"/>
      <c r="B42" s="424">
        <v>14</v>
      </c>
      <c r="C42" s="425"/>
      <c r="D42" s="367" t="s">
        <v>1403</v>
      </c>
      <c r="E42" s="368"/>
      <c r="F42" s="369">
        <v>4100081794</v>
      </c>
      <c r="G42" s="370"/>
      <c r="H42" s="353" t="s">
        <v>1861</v>
      </c>
      <c r="I42" s="354"/>
      <c r="J42" s="355" t="s">
        <v>53</v>
      </c>
      <c r="K42" s="352"/>
      <c r="L42" s="27" t="s">
        <v>761</v>
      </c>
      <c r="M42" s="24"/>
      <c r="N42" s="82">
        <v>3.5</v>
      </c>
      <c r="O42" s="109">
        <v>4</v>
      </c>
    </row>
    <row r="43" spans="1:15" ht="15" x14ac:dyDescent="0.25">
      <c r="A43" s="1"/>
      <c r="B43" s="424">
        <v>15</v>
      </c>
      <c r="C43" s="425"/>
      <c r="D43" s="367" t="s">
        <v>1403</v>
      </c>
      <c r="E43" s="368"/>
      <c r="F43" s="369">
        <v>4100081794</v>
      </c>
      <c r="G43" s="370"/>
      <c r="H43" s="353" t="s">
        <v>1861</v>
      </c>
      <c r="I43" s="354"/>
      <c r="J43" s="355" t="s">
        <v>53</v>
      </c>
      <c r="K43" s="352"/>
      <c r="L43" s="27" t="s">
        <v>761</v>
      </c>
      <c r="M43" s="24"/>
      <c r="N43" s="82">
        <v>3.5</v>
      </c>
      <c r="O43" s="109">
        <v>4</v>
      </c>
    </row>
    <row r="44" spans="1:15" ht="15" x14ac:dyDescent="0.25">
      <c r="A44" s="1"/>
      <c r="B44" s="424">
        <v>16</v>
      </c>
      <c r="C44" s="425"/>
      <c r="D44" s="367" t="s">
        <v>1403</v>
      </c>
      <c r="E44" s="368"/>
      <c r="F44" s="369">
        <v>4100081794</v>
      </c>
      <c r="G44" s="370"/>
      <c r="H44" s="353" t="s">
        <v>1861</v>
      </c>
      <c r="I44" s="354"/>
      <c r="J44" s="355" t="s">
        <v>53</v>
      </c>
      <c r="K44" s="352"/>
      <c r="L44" s="27" t="s">
        <v>761</v>
      </c>
      <c r="M44" s="24"/>
      <c r="N44" s="82">
        <v>3.5</v>
      </c>
      <c r="O44" s="109">
        <v>4</v>
      </c>
    </row>
    <row r="45" spans="1:15" ht="15" x14ac:dyDescent="0.25">
      <c r="A45" s="1"/>
      <c r="B45" s="424">
        <v>17</v>
      </c>
      <c r="C45" s="425"/>
      <c r="D45" s="367" t="s">
        <v>1403</v>
      </c>
      <c r="E45" s="368"/>
      <c r="F45" s="369">
        <v>4100081794</v>
      </c>
      <c r="G45" s="370"/>
      <c r="H45" s="353" t="s">
        <v>1861</v>
      </c>
      <c r="I45" s="354"/>
      <c r="J45" s="355" t="s">
        <v>53</v>
      </c>
      <c r="K45" s="352"/>
      <c r="L45" s="27" t="s">
        <v>761</v>
      </c>
      <c r="M45" s="24"/>
      <c r="N45" s="82">
        <v>3.5</v>
      </c>
      <c r="O45" s="109">
        <v>4</v>
      </c>
    </row>
    <row r="46" spans="1:15" ht="15" x14ac:dyDescent="0.25">
      <c r="A46" s="1"/>
      <c r="B46" s="424">
        <v>18</v>
      </c>
      <c r="C46" s="425"/>
      <c r="D46" s="367" t="s">
        <v>1403</v>
      </c>
      <c r="E46" s="368"/>
      <c r="F46" s="369">
        <v>4100081794</v>
      </c>
      <c r="G46" s="370"/>
      <c r="H46" s="353" t="s">
        <v>1861</v>
      </c>
      <c r="I46" s="354"/>
      <c r="J46" s="355" t="s">
        <v>53</v>
      </c>
      <c r="K46" s="352"/>
      <c r="L46" s="27" t="s">
        <v>761</v>
      </c>
      <c r="M46" s="24"/>
      <c r="N46" s="82">
        <v>3.5</v>
      </c>
      <c r="O46" s="109">
        <v>4</v>
      </c>
    </row>
    <row r="47" spans="1:15" ht="15" x14ac:dyDescent="0.25">
      <c r="A47" s="1"/>
      <c r="B47" s="424">
        <v>19</v>
      </c>
      <c r="C47" s="425"/>
      <c r="D47" s="367" t="s">
        <v>1403</v>
      </c>
      <c r="E47" s="368"/>
      <c r="F47" s="369">
        <v>4100081794</v>
      </c>
      <c r="G47" s="370"/>
      <c r="H47" s="353" t="s">
        <v>1861</v>
      </c>
      <c r="I47" s="354"/>
      <c r="J47" s="355" t="s">
        <v>53</v>
      </c>
      <c r="K47" s="352"/>
      <c r="L47" s="27" t="s">
        <v>761</v>
      </c>
      <c r="M47" s="24"/>
      <c r="N47" s="82">
        <v>3.5</v>
      </c>
      <c r="O47" s="109">
        <v>4</v>
      </c>
    </row>
    <row r="48" spans="1:15" ht="15" x14ac:dyDescent="0.25">
      <c r="A48" s="1"/>
      <c r="B48" s="424">
        <v>20</v>
      </c>
      <c r="C48" s="425"/>
      <c r="D48" s="367" t="s">
        <v>1403</v>
      </c>
      <c r="E48" s="368"/>
      <c r="F48" s="369">
        <v>4100081794</v>
      </c>
      <c r="G48" s="370"/>
      <c r="H48" s="353" t="s">
        <v>1861</v>
      </c>
      <c r="I48" s="354"/>
      <c r="J48" s="355" t="s">
        <v>53</v>
      </c>
      <c r="K48" s="352"/>
      <c r="L48" s="27" t="s">
        <v>761</v>
      </c>
      <c r="M48" s="24"/>
      <c r="N48" s="82">
        <v>3.5</v>
      </c>
      <c r="O48" s="109">
        <v>4</v>
      </c>
    </row>
    <row r="49" spans="1:15" ht="15" x14ac:dyDescent="0.25">
      <c r="A49" s="1"/>
      <c r="B49" s="424">
        <v>21</v>
      </c>
      <c r="C49" s="425"/>
      <c r="D49" s="367" t="s">
        <v>1403</v>
      </c>
      <c r="E49" s="368"/>
      <c r="F49" s="369">
        <v>4100081794</v>
      </c>
      <c r="G49" s="370"/>
      <c r="H49" s="353" t="s">
        <v>1861</v>
      </c>
      <c r="I49" s="354"/>
      <c r="J49" s="355" t="s">
        <v>53</v>
      </c>
      <c r="K49" s="352"/>
      <c r="L49" s="27" t="s">
        <v>761</v>
      </c>
      <c r="M49" s="24"/>
      <c r="N49" s="82">
        <v>3.5</v>
      </c>
      <c r="O49" s="109">
        <v>4</v>
      </c>
    </row>
    <row r="50" spans="1:15" ht="15" x14ac:dyDescent="0.25">
      <c r="A50" s="1"/>
      <c r="B50" s="424">
        <v>22</v>
      </c>
      <c r="C50" s="425"/>
      <c r="D50" s="367" t="s">
        <v>1403</v>
      </c>
      <c r="E50" s="368"/>
      <c r="F50" s="369">
        <v>4100081794</v>
      </c>
      <c r="G50" s="370"/>
      <c r="H50" s="353" t="s">
        <v>1861</v>
      </c>
      <c r="I50" s="354"/>
      <c r="J50" s="355" t="s">
        <v>53</v>
      </c>
      <c r="K50" s="352"/>
      <c r="L50" s="27" t="s">
        <v>761</v>
      </c>
      <c r="M50" s="24"/>
      <c r="N50" s="82">
        <v>3.5</v>
      </c>
      <c r="O50" s="109">
        <v>4</v>
      </c>
    </row>
    <row r="51" spans="1:15" ht="15" x14ac:dyDescent="0.25">
      <c r="A51" s="1"/>
      <c r="B51" s="424">
        <v>23</v>
      </c>
      <c r="C51" s="425"/>
      <c r="D51" s="367" t="s">
        <v>1403</v>
      </c>
      <c r="E51" s="368"/>
      <c r="F51" s="369">
        <v>4100081794</v>
      </c>
      <c r="G51" s="370"/>
      <c r="H51" s="353" t="s">
        <v>1861</v>
      </c>
      <c r="I51" s="354"/>
      <c r="J51" s="355" t="s">
        <v>53</v>
      </c>
      <c r="K51" s="352"/>
      <c r="L51" s="27" t="s">
        <v>761</v>
      </c>
      <c r="M51" s="24"/>
      <c r="N51" s="82">
        <v>3.5</v>
      </c>
      <c r="O51" s="109">
        <v>4</v>
      </c>
    </row>
    <row r="52" spans="1:15" ht="15" x14ac:dyDescent="0.25">
      <c r="A52" s="1"/>
      <c r="B52" s="424">
        <v>24</v>
      </c>
      <c r="C52" s="425"/>
      <c r="D52" s="367" t="s">
        <v>1403</v>
      </c>
      <c r="E52" s="368"/>
      <c r="F52" s="369">
        <v>4100081794</v>
      </c>
      <c r="G52" s="370"/>
      <c r="H52" s="353" t="s">
        <v>1861</v>
      </c>
      <c r="I52" s="354"/>
      <c r="J52" s="355" t="s">
        <v>53</v>
      </c>
      <c r="K52" s="352"/>
      <c r="L52" s="27" t="s">
        <v>761</v>
      </c>
      <c r="M52" s="24"/>
      <c r="N52" s="82">
        <v>3.5</v>
      </c>
      <c r="O52" s="109">
        <v>4</v>
      </c>
    </row>
    <row r="53" spans="1:15" ht="15" x14ac:dyDescent="0.25">
      <c r="A53" s="1"/>
      <c r="B53" s="424">
        <v>25</v>
      </c>
      <c r="C53" s="425"/>
      <c r="D53" s="367" t="s">
        <v>1403</v>
      </c>
      <c r="E53" s="368"/>
      <c r="F53" s="369">
        <v>4100081794</v>
      </c>
      <c r="G53" s="370"/>
      <c r="H53" s="353" t="s">
        <v>1861</v>
      </c>
      <c r="I53" s="354"/>
      <c r="J53" s="355" t="s">
        <v>53</v>
      </c>
      <c r="K53" s="352"/>
      <c r="L53" s="27" t="s">
        <v>761</v>
      </c>
      <c r="M53" s="24"/>
      <c r="N53" s="82">
        <v>3.5</v>
      </c>
      <c r="O53" s="109">
        <v>4</v>
      </c>
    </row>
    <row r="54" spans="1:15" ht="15" x14ac:dyDescent="0.25">
      <c r="A54" s="1"/>
      <c r="B54" s="424">
        <v>26</v>
      </c>
      <c r="C54" s="425"/>
      <c r="D54" s="367" t="s">
        <v>1403</v>
      </c>
      <c r="E54" s="368"/>
      <c r="F54" s="369">
        <v>4100081794</v>
      </c>
      <c r="G54" s="370"/>
      <c r="H54" s="353" t="s">
        <v>1861</v>
      </c>
      <c r="I54" s="354"/>
      <c r="J54" s="355" t="s">
        <v>53</v>
      </c>
      <c r="K54" s="352"/>
      <c r="L54" s="27" t="s">
        <v>761</v>
      </c>
      <c r="M54" s="24"/>
      <c r="N54" s="82">
        <v>3.5</v>
      </c>
      <c r="O54" s="109">
        <v>4</v>
      </c>
    </row>
    <row r="55" spans="1:15" ht="15" x14ac:dyDescent="0.25">
      <c r="A55" s="1"/>
      <c r="B55" s="424">
        <v>27</v>
      </c>
      <c r="C55" s="425"/>
      <c r="D55" s="367" t="s">
        <v>1403</v>
      </c>
      <c r="E55" s="368"/>
      <c r="F55" s="369">
        <v>4100081794</v>
      </c>
      <c r="G55" s="370"/>
      <c r="H55" s="353" t="s">
        <v>1861</v>
      </c>
      <c r="I55" s="354"/>
      <c r="J55" s="355" t="s">
        <v>53</v>
      </c>
      <c r="K55" s="352"/>
      <c r="L55" s="27" t="s">
        <v>761</v>
      </c>
      <c r="M55" s="24"/>
      <c r="N55" s="82">
        <v>3.5</v>
      </c>
      <c r="O55" s="109">
        <v>4</v>
      </c>
    </row>
    <row r="56" spans="1:15" ht="15" x14ac:dyDescent="0.25">
      <c r="A56" s="1"/>
      <c r="B56" s="424">
        <v>28</v>
      </c>
      <c r="C56" s="425"/>
      <c r="D56" s="367" t="s">
        <v>1403</v>
      </c>
      <c r="E56" s="368"/>
      <c r="F56" s="369">
        <v>4100081794</v>
      </c>
      <c r="G56" s="370"/>
      <c r="H56" s="353" t="s">
        <v>1861</v>
      </c>
      <c r="I56" s="354"/>
      <c r="J56" s="355" t="s">
        <v>53</v>
      </c>
      <c r="K56" s="352"/>
      <c r="L56" s="27" t="s">
        <v>761</v>
      </c>
      <c r="M56" s="24"/>
      <c r="N56" s="82">
        <v>3.5</v>
      </c>
      <c r="O56" s="109">
        <v>4</v>
      </c>
    </row>
    <row r="57" spans="1:15" ht="15" x14ac:dyDescent="0.25">
      <c r="A57" s="1"/>
      <c r="B57" s="424">
        <v>29</v>
      </c>
      <c r="C57" s="425"/>
      <c r="D57" s="367" t="s">
        <v>1403</v>
      </c>
      <c r="E57" s="368"/>
      <c r="F57" s="369">
        <v>4100081794</v>
      </c>
      <c r="G57" s="370"/>
      <c r="H57" s="353" t="s">
        <v>1861</v>
      </c>
      <c r="I57" s="354"/>
      <c r="J57" s="355" t="s">
        <v>53</v>
      </c>
      <c r="K57" s="352"/>
      <c r="L57" s="27" t="s">
        <v>761</v>
      </c>
      <c r="M57" s="24"/>
      <c r="N57" s="82">
        <v>3.5</v>
      </c>
      <c r="O57" s="109">
        <v>4</v>
      </c>
    </row>
    <row r="58" spans="1:15" ht="15" x14ac:dyDescent="0.25">
      <c r="A58" s="1"/>
      <c r="B58" s="424">
        <v>30</v>
      </c>
      <c r="C58" s="425"/>
      <c r="D58" s="367" t="s">
        <v>1403</v>
      </c>
      <c r="E58" s="368"/>
      <c r="F58" s="369">
        <v>4100081794</v>
      </c>
      <c r="G58" s="370"/>
      <c r="H58" s="353" t="s">
        <v>1861</v>
      </c>
      <c r="I58" s="354"/>
      <c r="J58" s="355" t="s">
        <v>53</v>
      </c>
      <c r="K58" s="352"/>
      <c r="L58" s="27" t="s">
        <v>761</v>
      </c>
      <c r="M58" s="24"/>
      <c r="N58" s="82">
        <v>3.5</v>
      </c>
      <c r="O58" s="109">
        <v>4</v>
      </c>
    </row>
    <row r="59" spans="1:15" ht="15" x14ac:dyDescent="0.25">
      <c r="A59" s="1"/>
      <c r="B59" s="424">
        <v>31</v>
      </c>
      <c r="C59" s="425"/>
      <c r="D59" s="367" t="s">
        <v>1403</v>
      </c>
      <c r="E59" s="368"/>
      <c r="F59" s="369">
        <v>4100081794</v>
      </c>
      <c r="G59" s="370"/>
      <c r="H59" s="353" t="s">
        <v>1861</v>
      </c>
      <c r="I59" s="354"/>
      <c r="J59" s="355" t="s">
        <v>53</v>
      </c>
      <c r="K59" s="352"/>
      <c r="L59" s="27" t="s">
        <v>761</v>
      </c>
      <c r="M59" s="24"/>
      <c r="N59" s="82">
        <v>3.5</v>
      </c>
      <c r="O59" s="109">
        <v>4</v>
      </c>
    </row>
    <row r="60" spans="1:15" ht="15" x14ac:dyDescent="0.25">
      <c r="A60" s="1"/>
      <c r="B60" s="173" t="s">
        <v>37</v>
      </c>
      <c r="C60" s="174"/>
      <c r="D60" s="50"/>
      <c r="E60" s="61"/>
      <c r="F60" s="50"/>
      <c r="G60" s="62"/>
      <c r="H60" s="63"/>
      <c r="I60" s="62"/>
      <c r="J60" s="50"/>
      <c r="K60" s="61"/>
      <c r="L60" s="8"/>
      <c r="M60" s="8"/>
      <c r="N60" s="170">
        <f>SUM(N61:N93)+10.24</f>
        <v>120.70000000000003</v>
      </c>
      <c r="O60" s="60"/>
    </row>
    <row r="61" spans="1:15" ht="15" x14ac:dyDescent="0.25">
      <c r="A61" s="1"/>
      <c r="B61" s="424">
        <v>32</v>
      </c>
      <c r="C61" s="425"/>
      <c r="D61" s="367" t="s">
        <v>1403</v>
      </c>
      <c r="E61" s="368"/>
      <c r="F61" s="369">
        <v>4100081794</v>
      </c>
      <c r="G61" s="370"/>
      <c r="H61" s="353" t="s">
        <v>1861</v>
      </c>
      <c r="I61" s="354"/>
      <c r="J61" s="355" t="s">
        <v>53</v>
      </c>
      <c r="K61" s="352"/>
      <c r="L61" s="27" t="s">
        <v>761</v>
      </c>
      <c r="M61" s="24"/>
      <c r="N61" s="82">
        <v>3.5</v>
      </c>
      <c r="O61" s="109">
        <v>4</v>
      </c>
    </row>
    <row r="62" spans="1:15" ht="15" x14ac:dyDescent="0.25">
      <c r="A62" s="1"/>
      <c r="B62" s="424">
        <v>33</v>
      </c>
      <c r="C62" s="425"/>
      <c r="D62" s="367" t="s">
        <v>1403</v>
      </c>
      <c r="E62" s="368"/>
      <c r="F62" s="369">
        <v>4100081794</v>
      </c>
      <c r="G62" s="370"/>
      <c r="H62" s="353" t="s">
        <v>1861</v>
      </c>
      <c r="I62" s="354"/>
      <c r="J62" s="355" t="s">
        <v>53</v>
      </c>
      <c r="K62" s="352"/>
      <c r="L62" s="27" t="s">
        <v>761</v>
      </c>
      <c r="M62" s="24"/>
      <c r="N62" s="82">
        <v>3.5</v>
      </c>
      <c r="O62" s="109">
        <v>4</v>
      </c>
    </row>
    <row r="63" spans="1:15" ht="15" x14ac:dyDescent="0.25">
      <c r="A63" s="1"/>
      <c r="B63" s="424">
        <v>34</v>
      </c>
      <c r="C63" s="425"/>
      <c r="D63" s="367" t="s">
        <v>1403</v>
      </c>
      <c r="E63" s="368"/>
      <c r="F63" s="369">
        <v>4100081794</v>
      </c>
      <c r="G63" s="370"/>
      <c r="H63" s="353" t="s">
        <v>1861</v>
      </c>
      <c r="I63" s="354"/>
      <c r="J63" s="355" t="s">
        <v>53</v>
      </c>
      <c r="K63" s="352"/>
      <c r="L63" s="27" t="s">
        <v>761</v>
      </c>
      <c r="M63" s="24"/>
      <c r="N63" s="82">
        <v>3.5</v>
      </c>
      <c r="O63" s="109">
        <v>4</v>
      </c>
    </row>
    <row r="64" spans="1:15" ht="15" x14ac:dyDescent="0.25">
      <c r="A64" s="1"/>
      <c r="B64" s="424">
        <v>35</v>
      </c>
      <c r="C64" s="425"/>
      <c r="D64" s="367" t="s">
        <v>1403</v>
      </c>
      <c r="E64" s="368"/>
      <c r="F64" s="369">
        <v>4100081794</v>
      </c>
      <c r="G64" s="370"/>
      <c r="H64" s="353" t="s">
        <v>1861</v>
      </c>
      <c r="I64" s="354"/>
      <c r="J64" s="355" t="s">
        <v>53</v>
      </c>
      <c r="K64" s="352"/>
      <c r="L64" s="27" t="s">
        <v>761</v>
      </c>
      <c r="M64" s="24"/>
      <c r="N64" s="82">
        <v>3.5</v>
      </c>
      <c r="O64" s="109">
        <v>4</v>
      </c>
    </row>
    <row r="65" spans="1:15" ht="15" x14ac:dyDescent="0.25">
      <c r="A65" s="1"/>
      <c r="B65" s="424">
        <v>36</v>
      </c>
      <c r="C65" s="425"/>
      <c r="D65" s="367" t="s">
        <v>1403</v>
      </c>
      <c r="E65" s="368"/>
      <c r="F65" s="369">
        <v>4100081794</v>
      </c>
      <c r="G65" s="370"/>
      <c r="H65" s="353" t="s">
        <v>1861</v>
      </c>
      <c r="I65" s="354"/>
      <c r="J65" s="355" t="s">
        <v>53</v>
      </c>
      <c r="K65" s="352"/>
      <c r="L65" s="27" t="s">
        <v>761</v>
      </c>
      <c r="M65" s="24"/>
      <c r="N65" s="82">
        <v>3.5</v>
      </c>
      <c r="O65" s="109">
        <v>4</v>
      </c>
    </row>
    <row r="66" spans="1:15" ht="15" x14ac:dyDescent="0.25">
      <c r="A66" s="1"/>
      <c r="B66" s="424">
        <v>37</v>
      </c>
      <c r="C66" s="425"/>
      <c r="D66" s="367" t="s">
        <v>1403</v>
      </c>
      <c r="E66" s="368"/>
      <c r="F66" s="369">
        <v>4100081794</v>
      </c>
      <c r="G66" s="370"/>
      <c r="H66" s="353" t="s">
        <v>1861</v>
      </c>
      <c r="I66" s="354"/>
      <c r="J66" s="355" t="s">
        <v>53</v>
      </c>
      <c r="K66" s="352"/>
      <c r="L66" s="27" t="s">
        <v>761</v>
      </c>
      <c r="M66" s="24"/>
      <c r="N66" s="82">
        <v>3.5</v>
      </c>
      <c r="O66" s="109">
        <v>4</v>
      </c>
    </row>
    <row r="67" spans="1:15" ht="15" x14ac:dyDescent="0.25">
      <c r="A67" s="1"/>
      <c r="B67" s="424">
        <v>38</v>
      </c>
      <c r="C67" s="425"/>
      <c r="D67" s="367" t="s">
        <v>1403</v>
      </c>
      <c r="E67" s="368"/>
      <c r="F67" s="369">
        <v>4100081794</v>
      </c>
      <c r="G67" s="370"/>
      <c r="H67" s="353" t="s">
        <v>1861</v>
      </c>
      <c r="I67" s="354"/>
      <c r="J67" s="355" t="s">
        <v>53</v>
      </c>
      <c r="K67" s="352"/>
      <c r="L67" s="27" t="s">
        <v>761</v>
      </c>
      <c r="M67" s="24"/>
      <c r="N67" s="82">
        <v>3.5</v>
      </c>
      <c r="O67" s="109">
        <v>4</v>
      </c>
    </row>
    <row r="68" spans="1:15" ht="15" x14ac:dyDescent="0.25">
      <c r="A68" s="1"/>
      <c r="B68" s="424">
        <v>39</v>
      </c>
      <c r="C68" s="425"/>
      <c r="D68" s="367" t="s">
        <v>1403</v>
      </c>
      <c r="E68" s="368"/>
      <c r="F68" s="369">
        <v>4100081794</v>
      </c>
      <c r="G68" s="370"/>
      <c r="H68" s="353" t="s">
        <v>1861</v>
      </c>
      <c r="I68" s="354"/>
      <c r="J68" s="355" t="s">
        <v>53</v>
      </c>
      <c r="K68" s="352"/>
      <c r="L68" s="27" t="s">
        <v>761</v>
      </c>
      <c r="M68" s="24"/>
      <c r="N68" s="82">
        <v>3.5</v>
      </c>
      <c r="O68" s="109">
        <v>4</v>
      </c>
    </row>
    <row r="69" spans="1:15" ht="15" x14ac:dyDescent="0.25">
      <c r="A69" s="1"/>
      <c r="B69" s="424">
        <v>40</v>
      </c>
      <c r="C69" s="425"/>
      <c r="D69" s="367" t="s">
        <v>1403</v>
      </c>
      <c r="E69" s="368"/>
      <c r="F69" s="369">
        <v>4100081794</v>
      </c>
      <c r="G69" s="370"/>
      <c r="H69" s="353" t="s">
        <v>1861</v>
      </c>
      <c r="I69" s="354"/>
      <c r="J69" s="355" t="s">
        <v>53</v>
      </c>
      <c r="K69" s="352"/>
      <c r="L69" s="27" t="s">
        <v>761</v>
      </c>
      <c r="M69" s="24"/>
      <c r="N69" s="82">
        <v>3.5</v>
      </c>
      <c r="O69" s="109">
        <v>4</v>
      </c>
    </row>
    <row r="70" spans="1:15" ht="15" x14ac:dyDescent="0.25">
      <c r="A70" s="1"/>
      <c r="B70" s="424">
        <v>41</v>
      </c>
      <c r="C70" s="425"/>
      <c r="D70" s="367" t="s">
        <v>1403</v>
      </c>
      <c r="E70" s="368"/>
      <c r="F70" s="369">
        <v>4100081794</v>
      </c>
      <c r="G70" s="370"/>
      <c r="H70" s="353" t="s">
        <v>1861</v>
      </c>
      <c r="I70" s="354"/>
      <c r="J70" s="355" t="s">
        <v>53</v>
      </c>
      <c r="K70" s="352"/>
      <c r="L70" s="27" t="s">
        <v>761</v>
      </c>
      <c r="M70" s="24"/>
      <c r="N70" s="82">
        <v>3.5</v>
      </c>
      <c r="O70" s="109">
        <v>4</v>
      </c>
    </row>
    <row r="71" spans="1:15" ht="15" x14ac:dyDescent="0.25">
      <c r="A71" s="1"/>
      <c r="B71" s="424">
        <v>42</v>
      </c>
      <c r="C71" s="425"/>
      <c r="D71" s="367" t="s">
        <v>1403</v>
      </c>
      <c r="E71" s="368"/>
      <c r="F71" s="369">
        <v>4100081794</v>
      </c>
      <c r="G71" s="370"/>
      <c r="H71" s="353" t="s">
        <v>1861</v>
      </c>
      <c r="I71" s="354"/>
      <c r="J71" s="355" t="s">
        <v>53</v>
      </c>
      <c r="K71" s="352"/>
      <c r="L71" s="27" t="s">
        <v>761</v>
      </c>
      <c r="M71" s="24"/>
      <c r="N71" s="82">
        <v>3.5</v>
      </c>
      <c r="O71" s="109">
        <v>4</v>
      </c>
    </row>
    <row r="72" spans="1:15" ht="15" x14ac:dyDescent="0.25">
      <c r="A72" s="1"/>
      <c r="B72" s="424">
        <v>43</v>
      </c>
      <c r="C72" s="425"/>
      <c r="D72" s="367" t="s">
        <v>1403</v>
      </c>
      <c r="E72" s="368"/>
      <c r="F72" s="369">
        <v>4100081794</v>
      </c>
      <c r="G72" s="370"/>
      <c r="H72" s="353" t="s">
        <v>1861</v>
      </c>
      <c r="I72" s="354"/>
      <c r="J72" s="355" t="s">
        <v>53</v>
      </c>
      <c r="K72" s="352"/>
      <c r="L72" s="27" t="s">
        <v>761</v>
      </c>
      <c r="M72" s="24"/>
      <c r="N72" s="82">
        <v>3.5</v>
      </c>
      <c r="O72" s="109">
        <v>4</v>
      </c>
    </row>
    <row r="73" spans="1:15" ht="15" x14ac:dyDescent="0.25">
      <c r="A73" s="1"/>
      <c r="B73" s="424">
        <v>44</v>
      </c>
      <c r="C73" s="425"/>
      <c r="D73" s="367" t="s">
        <v>1403</v>
      </c>
      <c r="E73" s="368"/>
      <c r="F73" s="369">
        <v>4100081794</v>
      </c>
      <c r="G73" s="370"/>
      <c r="H73" s="353" t="s">
        <v>1861</v>
      </c>
      <c r="I73" s="354"/>
      <c r="J73" s="355" t="s">
        <v>53</v>
      </c>
      <c r="K73" s="352"/>
      <c r="L73" s="27" t="s">
        <v>761</v>
      </c>
      <c r="M73" s="24"/>
      <c r="N73" s="82">
        <v>3.5</v>
      </c>
      <c r="O73" s="109">
        <v>4</v>
      </c>
    </row>
    <row r="74" spans="1:15" ht="15" x14ac:dyDescent="0.25">
      <c r="A74" s="1"/>
      <c r="B74" s="424">
        <v>45</v>
      </c>
      <c r="C74" s="425"/>
      <c r="D74" s="367" t="s">
        <v>1403</v>
      </c>
      <c r="E74" s="368"/>
      <c r="F74" s="369">
        <v>4100081794</v>
      </c>
      <c r="G74" s="370"/>
      <c r="H74" s="353" t="s">
        <v>1861</v>
      </c>
      <c r="I74" s="354"/>
      <c r="J74" s="355" t="s">
        <v>53</v>
      </c>
      <c r="K74" s="352"/>
      <c r="L74" s="27" t="s">
        <v>761</v>
      </c>
      <c r="M74" s="24"/>
      <c r="N74" s="82">
        <v>2.98</v>
      </c>
      <c r="O74" s="109">
        <v>3</v>
      </c>
    </row>
    <row r="75" spans="1:15" ht="15" x14ac:dyDescent="0.25">
      <c r="A75" s="1"/>
      <c r="B75" s="375">
        <v>46</v>
      </c>
      <c r="C75" s="376"/>
      <c r="D75" s="367" t="s">
        <v>1403</v>
      </c>
      <c r="E75" s="368"/>
      <c r="F75" s="369">
        <v>4100081792</v>
      </c>
      <c r="G75" s="370"/>
      <c r="H75" s="353" t="s">
        <v>1861</v>
      </c>
      <c r="I75" s="354"/>
      <c r="J75" s="355" t="s">
        <v>90</v>
      </c>
      <c r="K75" s="352"/>
      <c r="L75" s="27" t="s">
        <v>846</v>
      </c>
      <c r="M75" s="24"/>
      <c r="N75" s="81">
        <v>3.48</v>
      </c>
      <c r="O75" s="109">
        <v>4</v>
      </c>
    </row>
    <row r="76" spans="1:15" ht="15" x14ac:dyDescent="0.25">
      <c r="A76" s="1"/>
      <c r="B76" s="378">
        <v>47</v>
      </c>
      <c r="C76" s="379"/>
      <c r="D76" s="367" t="s">
        <v>1403</v>
      </c>
      <c r="E76" s="368"/>
      <c r="F76" s="369">
        <v>4100081792</v>
      </c>
      <c r="G76" s="370"/>
      <c r="H76" s="353" t="s">
        <v>1861</v>
      </c>
      <c r="I76" s="354"/>
      <c r="J76" s="355" t="s">
        <v>90</v>
      </c>
      <c r="K76" s="352"/>
      <c r="L76" s="27" t="s">
        <v>846</v>
      </c>
      <c r="M76" s="24"/>
      <c r="N76" s="82">
        <v>2.82</v>
      </c>
      <c r="O76" s="109">
        <v>2</v>
      </c>
    </row>
    <row r="77" spans="1:15" ht="15" x14ac:dyDescent="0.25">
      <c r="A77" s="1"/>
      <c r="B77" s="365"/>
      <c r="C77" s="366"/>
      <c r="D77" s="367" t="s">
        <v>1403</v>
      </c>
      <c r="E77" s="368"/>
      <c r="F77" s="369">
        <v>4100081789</v>
      </c>
      <c r="G77" s="370"/>
      <c r="H77" s="353" t="s">
        <v>1861</v>
      </c>
      <c r="I77" s="354"/>
      <c r="J77" s="355" t="s">
        <v>25</v>
      </c>
      <c r="K77" s="352"/>
      <c r="L77" s="27" t="s">
        <v>846</v>
      </c>
      <c r="M77" s="24"/>
      <c r="N77" s="84"/>
      <c r="O77" s="109">
        <v>1</v>
      </c>
    </row>
    <row r="78" spans="1:15" ht="15" x14ac:dyDescent="0.25">
      <c r="A78" s="1"/>
      <c r="B78" s="375">
        <v>48</v>
      </c>
      <c r="C78" s="376"/>
      <c r="D78" s="367" t="s">
        <v>1403</v>
      </c>
      <c r="E78" s="368"/>
      <c r="F78" s="369">
        <v>4100081789</v>
      </c>
      <c r="G78" s="370"/>
      <c r="H78" s="353" t="s">
        <v>1861</v>
      </c>
      <c r="I78" s="354"/>
      <c r="J78" s="355" t="s">
        <v>25</v>
      </c>
      <c r="K78" s="352"/>
      <c r="L78" s="27" t="s">
        <v>846</v>
      </c>
      <c r="M78" s="24"/>
      <c r="N78" s="81">
        <v>3.48</v>
      </c>
      <c r="O78" s="109">
        <v>4</v>
      </c>
    </row>
    <row r="79" spans="1:15" ht="15" x14ac:dyDescent="0.25">
      <c r="A79" s="1"/>
      <c r="B79" s="375">
        <v>49</v>
      </c>
      <c r="C79" s="376"/>
      <c r="D79" s="367" t="s">
        <v>1403</v>
      </c>
      <c r="E79" s="368"/>
      <c r="F79" s="369">
        <v>4100081789</v>
      </c>
      <c r="G79" s="370"/>
      <c r="H79" s="353" t="s">
        <v>1861</v>
      </c>
      <c r="I79" s="354"/>
      <c r="J79" s="355" t="s">
        <v>25</v>
      </c>
      <c r="K79" s="352"/>
      <c r="L79" s="27" t="s">
        <v>846</v>
      </c>
      <c r="M79" s="24"/>
      <c r="N79" s="81">
        <v>3.48</v>
      </c>
      <c r="O79" s="109">
        <v>4</v>
      </c>
    </row>
    <row r="80" spans="1:15" ht="15" x14ac:dyDescent="0.25">
      <c r="A80" s="1"/>
      <c r="B80" s="375">
        <v>50</v>
      </c>
      <c r="C80" s="376"/>
      <c r="D80" s="367" t="s">
        <v>1403</v>
      </c>
      <c r="E80" s="368"/>
      <c r="F80" s="369">
        <v>4100081789</v>
      </c>
      <c r="G80" s="370"/>
      <c r="H80" s="353" t="s">
        <v>1861</v>
      </c>
      <c r="I80" s="354"/>
      <c r="J80" s="355" t="s">
        <v>25</v>
      </c>
      <c r="K80" s="352"/>
      <c r="L80" s="27" t="s">
        <v>846</v>
      </c>
      <c r="M80" s="24"/>
      <c r="N80" s="81">
        <v>3.48</v>
      </c>
      <c r="O80" s="109">
        <v>4</v>
      </c>
    </row>
    <row r="81" spans="1:15" ht="15" x14ac:dyDescent="0.25">
      <c r="A81" s="1"/>
      <c r="B81" s="375">
        <v>51</v>
      </c>
      <c r="C81" s="376"/>
      <c r="D81" s="367" t="s">
        <v>1403</v>
      </c>
      <c r="E81" s="368"/>
      <c r="F81" s="369">
        <v>4100081789</v>
      </c>
      <c r="G81" s="370"/>
      <c r="H81" s="353" t="s">
        <v>1861</v>
      </c>
      <c r="I81" s="354"/>
      <c r="J81" s="355" t="s">
        <v>25</v>
      </c>
      <c r="K81" s="352"/>
      <c r="L81" s="27" t="s">
        <v>846</v>
      </c>
      <c r="M81" s="24"/>
      <c r="N81" s="81">
        <v>3.48</v>
      </c>
      <c r="O81" s="109">
        <v>4</v>
      </c>
    </row>
    <row r="82" spans="1:15" ht="15" x14ac:dyDescent="0.25">
      <c r="A82" s="1"/>
      <c r="B82" s="375">
        <v>52</v>
      </c>
      <c r="C82" s="376"/>
      <c r="D82" s="367" t="s">
        <v>1403</v>
      </c>
      <c r="E82" s="368"/>
      <c r="F82" s="369">
        <v>4100081789</v>
      </c>
      <c r="G82" s="370"/>
      <c r="H82" s="353" t="s">
        <v>1861</v>
      </c>
      <c r="I82" s="354"/>
      <c r="J82" s="355" t="s">
        <v>25</v>
      </c>
      <c r="K82" s="352"/>
      <c r="L82" s="27" t="s">
        <v>846</v>
      </c>
      <c r="M82" s="24"/>
      <c r="N82" s="81">
        <v>3.48</v>
      </c>
      <c r="O82" s="109">
        <v>4</v>
      </c>
    </row>
    <row r="83" spans="1:15" ht="15" x14ac:dyDescent="0.25">
      <c r="A83" s="1"/>
      <c r="B83" s="375">
        <v>53</v>
      </c>
      <c r="C83" s="376"/>
      <c r="D83" s="367" t="s">
        <v>1403</v>
      </c>
      <c r="E83" s="368"/>
      <c r="F83" s="369">
        <v>4100081789</v>
      </c>
      <c r="G83" s="370"/>
      <c r="H83" s="353" t="s">
        <v>1861</v>
      </c>
      <c r="I83" s="354"/>
      <c r="J83" s="355" t="s">
        <v>25</v>
      </c>
      <c r="K83" s="352"/>
      <c r="L83" s="27" t="s">
        <v>846</v>
      </c>
      <c r="M83" s="24"/>
      <c r="N83" s="81">
        <v>3.48</v>
      </c>
      <c r="O83" s="109">
        <v>4</v>
      </c>
    </row>
    <row r="84" spans="1:15" ht="15" x14ac:dyDescent="0.25">
      <c r="A84" s="1"/>
      <c r="B84" s="375">
        <v>54</v>
      </c>
      <c r="C84" s="376"/>
      <c r="D84" s="367" t="s">
        <v>1403</v>
      </c>
      <c r="E84" s="368"/>
      <c r="F84" s="369">
        <v>4100081789</v>
      </c>
      <c r="G84" s="370"/>
      <c r="H84" s="353" t="s">
        <v>1861</v>
      </c>
      <c r="I84" s="354"/>
      <c r="J84" s="355" t="s">
        <v>25</v>
      </c>
      <c r="K84" s="352"/>
      <c r="L84" s="27" t="s">
        <v>846</v>
      </c>
      <c r="M84" s="24"/>
      <c r="N84" s="81">
        <v>3.48</v>
      </c>
      <c r="O84" s="109">
        <v>4</v>
      </c>
    </row>
    <row r="85" spans="1:15" ht="15" x14ac:dyDescent="0.25">
      <c r="A85" s="1"/>
      <c r="B85" s="375">
        <v>55</v>
      </c>
      <c r="C85" s="376"/>
      <c r="D85" s="367" t="s">
        <v>1403</v>
      </c>
      <c r="E85" s="368"/>
      <c r="F85" s="369">
        <v>4100081789</v>
      </c>
      <c r="G85" s="370"/>
      <c r="H85" s="353" t="s">
        <v>1861</v>
      </c>
      <c r="I85" s="354"/>
      <c r="J85" s="355" t="s">
        <v>25</v>
      </c>
      <c r="K85" s="352"/>
      <c r="L85" s="27" t="s">
        <v>846</v>
      </c>
      <c r="M85" s="24"/>
      <c r="N85" s="81">
        <v>3.48</v>
      </c>
      <c r="O85" s="109">
        <v>4</v>
      </c>
    </row>
    <row r="86" spans="1:15" ht="15" x14ac:dyDescent="0.25">
      <c r="A86" s="1"/>
      <c r="B86" s="375">
        <v>56</v>
      </c>
      <c r="C86" s="376"/>
      <c r="D86" s="367" t="s">
        <v>1403</v>
      </c>
      <c r="E86" s="368"/>
      <c r="F86" s="369">
        <v>4100081789</v>
      </c>
      <c r="G86" s="370"/>
      <c r="H86" s="353" t="s">
        <v>1861</v>
      </c>
      <c r="I86" s="354"/>
      <c r="J86" s="355" t="s">
        <v>25</v>
      </c>
      <c r="K86" s="352"/>
      <c r="L86" s="27" t="s">
        <v>846</v>
      </c>
      <c r="M86" s="24"/>
      <c r="N86" s="81">
        <v>3.48</v>
      </c>
      <c r="O86" s="109">
        <v>4</v>
      </c>
    </row>
    <row r="87" spans="1:15" ht="15" x14ac:dyDescent="0.25">
      <c r="A87" s="1"/>
      <c r="B87" s="375">
        <v>57</v>
      </c>
      <c r="C87" s="376"/>
      <c r="D87" s="367" t="s">
        <v>1403</v>
      </c>
      <c r="E87" s="368"/>
      <c r="F87" s="369">
        <v>4100081789</v>
      </c>
      <c r="G87" s="370"/>
      <c r="H87" s="353" t="s">
        <v>1861</v>
      </c>
      <c r="I87" s="354"/>
      <c r="J87" s="355" t="s">
        <v>25</v>
      </c>
      <c r="K87" s="352"/>
      <c r="L87" s="27" t="s">
        <v>846</v>
      </c>
      <c r="M87" s="24"/>
      <c r="N87" s="81">
        <v>3.48</v>
      </c>
      <c r="O87" s="109">
        <v>4</v>
      </c>
    </row>
    <row r="88" spans="1:15" ht="15" x14ac:dyDescent="0.25">
      <c r="A88" s="1"/>
      <c r="B88" s="375">
        <v>58</v>
      </c>
      <c r="C88" s="376"/>
      <c r="D88" s="367" t="s">
        <v>1403</v>
      </c>
      <c r="E88" s="368"/>
      <c r="F88" s="369">
        <v>4100081789</v>
      </c>
      <c r="G88" s="370"/>
      <c r="H88" s="353" t="s">
        <v>1861</v>
      </c>
      <c r="I88" s="354"/>
      <c r="J88" s="355" t="s">
        <v>25</v>
      </c>
      <c r="K88" s="352"/>
      <c r="L88" s="27" t="s">
        <v>846</v>
      </c>
      <c r="M88" s="24"/>
      <c r="N88" s="81">
        <v>3.48</v>
      </c>
      <c r="O88" s="109">
        <v>4</v>
      </c>
    </row>
    <row r="89" spans="1:15" ht="15" x14ac:dyDescent="0.25">
      <c r="A89" s="1"/>
      <c r="B89" s="375">
        <v>59</v>
      </c>
      <c r="C89" s="376"/>
      <c r="D89" s="367" t="s">
        <v>1403</v>
      </c>
      <c r="E89" s="368"/>
      <c r="F89" s="369">
        <v>4100081789</v>
      </c>
      <c r="G89" s="370"/>
      <c r="H89" s="353" t="s">
        <v>1861</v>
      </c>
      <c r="I89" s="354"/>
      <c r="J89" s="355" t="s">
        <v>25</v>
      </c>
      <c r="K89" s="352"/>
      <c r="L89" s="27" t="s">
        <v>846</v>
      </c>
      <c r="M89" s="24"/>
      <c r="N89" s="81">
        <v>3.48</v>
      </c>
      <c r="O89" s="109">
        <v>4</v>
      </c>
    </row>
    <row r="90" spans="1:15" ht="15" x14ac:dyDescent="0.25">
      <c r="A90" s="1"/>
      <c r="B90" s="375">
        <v>60</v>
      </c>
      <c r="C90" s="376"/>
      <c r="D90" s="367" t="s">
        <v>1403</v>
      </c>
      <c r="E90" s="368"/>
      <c r="F90" s="369">
        <v>4100081789</v>
      </c>
      <c r="G90" s="370"/>
      <c r="H90" s="353" t="s">
        <v>1861</v>
      </c>
      <c r="I90" s="354"/>
      <c r="J90" s="355" t="s">
        <v>25</v>
      </c>
      <c r="K90" s="352"/>
      <c r="L90" s="27" t="s">
        <v>846</v>
      </c>
      <c r="M90" s="24"/>
      <c r="N90" s="81">
        <v>3.48</v>
      </c>
      <c r="O90" s="109">
        <v>4</v>
      </c>
    </row>
    <row r="91" spans="1:15" ht="15" x14ac:dyDescent="0.25">
      <c r="A91" s="1"/>
      <c r="B91" s="375">
        <v>61</v>
      </c>
      <c r="C91" s="376"/>
      <c r="D91" s="367" t="s">
        <v>1403</v>
      </c>
      <c r="E91" s="368"/>
      <c r="F91" s="369">
        <v>4100081789</v>
      </c>
      <c r="G91" s="370"/>
      <c r="H91" s="353" t="s">
        <v>1861</v>
      </c>
      <c r="I91" s="354"/>
      <c r="J91" s="355" t="s">
        <v>25</v>
      </c>
      <c r="K91" s="352"/>
      <c r="L91" s="27" t="s">
        <v>846</v>
      </c>
      <c r="M91" s="24"/>
      <c r="N91" s="81">
        <v>3.48</v>
      </c>
      <c r="O91" s="109">
        <v>4</v>
      </c>
    </row>
    <row r="92" spans="1:15" ht="15" x14ac:dyDescent="0.25">
      <c r="A92" s="1"/>
      <c r="B92" s="375">
        <v>62</v>
      </c>
      <c r="C92" s="376"/>
      <c r="D92" s="367" t="s">
        <v>1403</v>
      </c>
      <c r="E92" s="368"/>
      <c r="F92" s="369">
        <v>4100081789</v>
      </c>
      <c r="G92" s="370"/>
      <c r="H92" s="353" t="s">
        <v>1861</v>
      </c>
      <c r="I92" s="354"/>
      <c r="J92" s="355" t="s">
        <v>25</v>
      </c>
      <c r="K92" s="352"/>
      <c r="L92" s="27" t="s">
        <v>846</v>
      </c>
      <c r="M92" s="24"/>
      <c r="N92" s="81">
        <v>3.48</v>
      </c>
      <c r="O92" s="109">
        <v>4</v>
      </c>
    </row>
    <row r="93" spans="1:15" ht="15" x14ac:dyDescent="0.25">
      <c r="A93" s="1"/>
      <c r="B93" s="375">
        <v>63</v>
      </c>
      <c r="C93" s="376"/>
      <c r="D93" s="367" t="s">
        <v>1403</v>
      </c>
      <c r="E93" s="368"/>
      <c r="F93" s="369">
        <v>4100081794</v>
      </c>
      <c r="G93" s="370"/>
      <c r="H93" s="353" t="s">
        <v>1861</v>
      </c>
      <c r="I93" s="354"/>
      <c r="J93" s="355" t="s">
        <v>53</v>
      </c>
      <c r="K93" s="352"/>
      <c r="L93" s="27" t="s">
        <v>846</v>
      </c>
      <c r="M93" s="24"/>
      <c r="N93" s="81">
        <v>3.48</v>
      </c>
      <c r="O93" s="109">
        <v>4</v>
      </c>
    </row>
    <row r="94" spans="1:15" ht="15" x14ac:dyDescent="0.25">
      <c r="A94" s="1"/>
      <c r="B94" s="173" t="s">
        <v>56</v>
      </c>
      <c r="C94" s="174"/>
      <c r="D94" s="50"/>
      <c r="E94" s="61"/>
      <c r="F94" s="50"/>
      <c r="G94" s="62"/>
      <c r="H94" s="63"/>
      <c r="I94" s="62"/>
      <c r="J94" s="50"/>
      <c r="K94" s="61"/>
      <c r="L94" s="8"/>
      <c r="M94" s="8"/>
      <c r="N94" s="170">
        <f>SUM(N95:N129)+6.4</f>
        <v>111.28999999999995</v>
      </c>
      <c r="O94" s="60"/>
    </row>
    <row r="95" spans="1:15" ht="15" x14ac:dyDescent="0.25">
      <c r="A95" s="1"/>
      <c r="B95" s="375">
        <v>64</v>
      </c>
      <c r="C95" s="376"/>
      <c r="D95" s="367" t="s">
        <v>1403</v>
      </c>
      <c r="E95" s="368"/>
      <c r="F95" s="369">
        <v>4100081794</v>
      </c>
      <c r="G95" s="370"/>
      <c r="H95" s="353" t="s">
        <v>1861</v>
      </c>
      <c r="I95" s="354"/>
      <c r="J95" s="355" t="s">
        <v>53</v>
      </c>
      <c r="K95" s="352"/>
      <c r="L95" s="27" t="s">
        <v>846</v>
      </c>
      <c r="M95" s="24"/>
      <c r="N95" s="81">
        <v>3.48</v>
      </c>
      <c r="O95" s="109">
        <v>4</v>
      </c>
    </row>
    <row r="96" spans="1:15" ht="15" x14ac:dyDescent="0.25">
      <c r="A96" s="1"/>
      <c r="B96" s="375">
        <v>65</v>
      </c>
      <c r="C96" s="376"/>
      <c r="D96" s="367" t="s">
        <v>1403</v>
      </c>
      <c r="E96" s="368"/>
      <c r="F96" s="369">
        <v>4100081794</v>
      </c>
      <c r="G96" s="370"/>
      <c r="H96" s="353" t="s">
        <v>1861</v>
      </c>
      <c r="I96" s="354"/>
      <c r="J96" s="355" t="s">
        <v>53</v>
      </c>
      <c r="K96" s="352"/>
      <c r="L96" s="27" t="s">
        <v>846</v>
      </c>
      <c r="M96" s="24"/>
      <c r="N96" s="81">
        <v>3.48</v>
      </c>
      <c r="O96" s="109">
        <v>4</v>
      </c>
    </row>
    <row r="97" spans="1:15" ht="15" x14ac:dyDescent="0.25">
      <c r="A97" s="1"/>
      <c r="B97" s="375">
        <v>66</v>
      </c>
      <c r="C97" s="376"/>
      <c r="D97" s="367" t="s">
        <v>1403</v>
      </c>
      <c r="E97" s="368"/>
      <c r="F97" s="369">
        <v>4100081794</v>
      </c>
      <c r="G97" s="370"/>
      <c r="H97" s="353" t="s">
        <v>1861</v>
      </c>
      <c r="I97" s="354"/>
      <c r="J97" s="355" t="s">
        <v>53</v>
      </c>
      <c r="K97" s="352"/>
      <c r="L97" s="27" t="s">
        <v>846</v>
      </c>
      <c r="M97" s="24"/>
      <c r="N97" s="81">
        <v>2.3199999999999998</v>
      </c>
      <c r="O97" s="109">
        <v>2</v>
      </c>
    </row>
    <row r="98" spans="1:15" ht="15" x14ac:dyDescent="0.25">
      <c r="A98" s="1"/>
      <c r="B98" s="378">
        <v>67</v>
      </c>
      <c r="C98" s="379"/>
      <c r="D98" s="367" t="s">
        <v>1399</v>
      </c>
      <c r="E98" s="368"/>
      <c r="F98" s="369">
        <v>4100081800</v>
      </c>
      <c r="G98" s="370"/>
      <c r="H98" s="353" t="s">
        <v>1853</v>
      </c>
      <c r="I98" s="354"/>
      <c r="J98" s="355" t="s">
        <v>90</v>
      </c>
      <c r="K98" s="352"/>
      <c r="L98" s="27" t="s">
        <v>761</v>
      </c>
      <c r="M98" s="24"/>
      <c r="N98" s="82">
        <v>3.35</v>
      </c>
      <c r="O98" s="109">
        <v>5</v>
      </c>
    </row>
    <row r="99" spans="1:15" ht="15" x14ac:dyDescent="0.25">
      <c r="A99" s="1"/>
      <c r="B99" s="378">
        <v>68</v>
      </c>
      <c r="C99" s="379"/>
      <c r="D99" s="367" t="s">
        <v>1399</v>
      </c>
      <c r="E99" s="368"/>
      <c r="F99" s="369">
        <v>4100081800</v>
      </c>
      <c r="G99" s="370"/>
      <c r="H99" s="353" t="s">
        <v>1853</v>
      </c>
      <c r="I99" s="354"/>
      <c r="J99" s="355" t="s">
        <v>90</v>
      </c>
      <c r="K99" s="352"/>
      <c r="L99" s="27" t="s">
        <v>761</v>
      </c>
      <c r="M99" s="24"/>
      <c r="N99" s="82">
        <v>2.78</v>
      </c>
      <c r="O99" s="109">
        <v>1</v>
      </c>
    </row>
    <row r="100" spans="1:15" ht="15" x14ac:dyDescent="0.25">
      <c r="A100" s="1"/>
      <c r="B100" s="40"/>
      <c r="C100" s="36"/>
      <c r="D100" s="367" t="s">
        <v>1399</v>
      </c>
      <c r="E100" s="368"/>
      <c r="F100" s="369">
        <v>4100081801</v>
      </c>
      <c r="G100" s="370"/>
      <c r="H100" s="353" t="s">
        <v>1853</v>
      </c>
      <c r="I100" s="354"/>
      <c r="J100" s="355" t="s">
        <v>253</v>
      </c>
      <c r="K100" s="352"/>
      <c r="L100" s="27" t="s">
        <v>761</v>
      </c>
      <c r="M100" s="24"/>
      <c r="N100" s="83"/>
      <c r="O100" s="109">
        <v>2</v>
      </c>
    </row>
    <row r="101" spans="1:15" ht="15" x14ac:dyDescent="0.25">
      <c r="A101" s="1"/>
      <c r="B101" s="76"/>
      <c r="C101" s="69"/>
      <c r="D101" s="367" t="s">
        <v>1399</v>
      </c>
      <c r="E101" s="368"/>
      <c r="F101" s="369">
        <v>4100081802</v>
      </c>
      <c r="G101" s="370"/>
      <c r="H101" s="353" t="s">
        <v>1853</v>
      </c>
      <c r="I101" s="354"/>
      <c r="J101" s="355" t="s">
        <v>53</v>
      </c>
      <c r="K101" s="352"/>
      <c r="L101" s="27" t="s">
        <v>761</v>
      </c>
      <c r="M101" s="24"/>
      <c r="N101" s="84"/>
      <c r="O101" s="109">
        <v>1</v>
      </c>
    </row>
    <row r="102" spans="1:15" ht="15" x14ac:dyDescent="0.25">
      <c r="A102" s="1"/>
      <c r="B102" s="378">
        <v>69</v>
      </c>
      <c r="C102" s="379"/>
      <c r="D102" s="367" t="s">
        <v>1399</v>
      </c>
      <c r="E102" s="368"/>
      <c r="F102" s="369">
        <v>4100081802</v>
      </c>
      <c r="G102" s="370"/>
      <c r="H102" s="353" t="s">
        <v>1853</v>
      </c>
      <c r="I102" s="354"/>
      <c r="J102" s="355" t="s">
        <v>53</v>
      </c>
      <c r="K102" s="352"/>
      <c r="L102" s="27" t="s">
        <v>761</v>
      </c>
      <c r="M102" s="24"/>
      <c r="N102" s="82">
        <v>3.35</v>
      </c>
      <c r="O102" s="109">
        <v>5</v>
      </c>
    </row>
    <row r="103" spans="1:15" ht="15" x14ac:dyDescent="0.25">
      <c r="A103" s="1"/>
      <c r="B103" s="378">
        <v>70</v>
      </c>
      <c r="C103" s="379"/>
      <c r="D103" s="367" t="s">
        <v>1399</v>
      </c>
      <c r="E103" s="368"/>
      <c r="F103" s="369">
        <v>4100081802</v>
      </c>
      <c r="G103" s="370"/>
      <c r="H103" s="353" t="s">
        <v>1853</v>
      </c>
      <c r="I103" s="354"/>
      <c r="J103" s="355" t="s">
        <v>53</v>
      </c>
      <c r="K103" s="352"/>
      <c r="L103" s="27" t="s">
        <v>761</v>
      </c>
      <c r="M103" s="24"/>
      <c r="N103" s="82">
        <v>3.35</v>
      </c>
      <c r="O103" s="109">
        <v>5</v>
      </c>
    </row>
    <row r="104" spans="1:15" ht="15" x14ac:dyDescent="0.25">
      <c r="A104" s="1"/>
      <c r="B104" s="378">
        <v>71</v>
      </c>
      <c r="C104" s="379"/>
      <c r="D104" s="367" t="s">
        <v>1399</v>
      </c>
      <c r="E104" s="368"/>
      <c r="F104" s="369">
        <v>4100081802</v>
      </c>
      <c r="G104" s="370"/>
      <c r="H104" s="353" t="s">
        <v>1853</v>
      </c>
      <c r="I104" s="354"/>
      <c r="J104" s="355" t="s">
        <v>53</v>
      </c>
      <c r="K104" s="352"/>
      <c r="L104" s="27" t="s">
        <v>761</v>
      </c>
      <c r="M104" s="24"/>
      <c r="N104" s="82">
        <v>3.35</v>
      </c>
      <c r="O104" s="109">
        <v>5</v>
      </c>
    </row>
    <row r="105" spans="1:15" ht="15" x14ac:dyDescent="0.25">
      <c r="A105" s="1"/>
      <c r="B105" s="378">
        <v>72</v>
      </c>
      <c r="C105" s="379"/>
      <c r="D105" s="367" t="s">
        <v>1399</v>
      </c>
      <c r="E105" s="368"/>
      <c r="F105" s="369">
        <v>4100081802</v>
      </c>
      <c r="G105" s="370"/>
      <c r="H105" s="353" t="s">
        <v>1853</v>
      </c>
      <c r="I105" s="354"/>
      <c r="J105" s="355" t="s">
        <v>53</v>
      </c>
      <c r="K105" s="352"/>
      <c r="L105" s="27" t="s">
        <v>761</v>
      </c>
      <c r="M105" s="24"/>
      <c r="N105" s="82">
        <v>3.35</v>
      </c>
      <c r="O105" s="109">
        <v>5</v>
      </c>
    </row>
    <row r="106" spans="1:15" ht="15" x14ac:dyDescent="0.25">
      <c r="A106" s="1"/>
      <c r="B106" s="378">
        <v>73</v>
      </c>
      <c r="C106" s="379"/>
      <c r="D106" s="367" t="s">
        <v>1399</v>
      </c>
      <c r="E106" s="368"/>
      <c r="F106" s="369">
        <v>4100081802</v>
      </c>
      <c r="G106" s="370"/>
      <c r="H106" s="353" t="s">
        <v>1853</v>
      </c>
      <c r="I106" s="354"/>
      <c r="J106" s="355" t="s">
        <v>53</v>
      </c>
      <c r="K106" s="352"/>
      <c r="L106" s="27" t="s">
        <v>761</v>
      </c>
      <c r="M106" s="24"/>
      <c r="N106" s="82">
        <v>3.35</v>
      </c>
      <c r="O106" s="109">
        <v>5</v>
      </c>
    </row>
    <row r="107" spans="1:15" ht="15" x14ac:dyDescent="0.25">
      <c r="A107" s="1"/>
      <c r="B107" s="378">
        <v>74</v>
      </c>
      <c r="C107" s="379"/>
      <c r="D107" s="367" t="s">
        <v>1399</v>
      </c>
      <c r="E107" s="368"/>
      <c r="F107" s="369">
        <v>4100081802</v>
      </c>
      <c r="G107" s="370"/>
      <c r="H107" s="353" t="s">
        <v>1853</v>
      </c>
      <c r="I107" s="354"/>
      <c r="J107" s="355" t="s">
        <v>53</v>
      </c>
      <c r="K107" s="352"/>
      <c r="L107" s="27" t="s">
        <v>761</v>
      </c>
      <c r="M107" s="24"/>
      <c r="N107" s="82">
        <v>3.35</v>
      </c>
      <c r="O107" s="109">
        <v>5</v>
      </c>
    </row>
    <row r="108" spans="1:15" ht="15" x14ac:dyDescent="0.25">
      <c r="A108" s="1"/>
      <c r="B108" s="378">
        <v>75</v>
      </c>
      <c r="C108" s="379"/>
      <c r="D108" s="367" t="s">
        <v>1399</v>
      </c>
      <c r="E108" s="368"/>
      <c r="F108" s="369">
        <v>4100081802</v>
      </c>
      <c r="G108" s="370"/>
      <c r="H108" s="353" t="s">
        <v>1853</v>
      </c>
      <c r="I108" s="354"/>
      <c r="J108" s="355" t="s">
        <v>53</v>
      </c>
      <c r="K108" s="352"/>
      <c r="L108" s="27" t="s">
        <v>761</v>
      </c>
      <c r="M108" s="24"/>
      <c r="N108" s="82">
        <v>3.35</v>
      </c>
      <c r="O108" s="109">
        <v>5</v>
      </c>
    </row>
    <row r="109" spans="1:15" ht="15" x14ac:dyDescent="0.25">
      <c r="A109" s="1"/>
      <c r="B109" s="378">
        <v>76</v>
      </c>
      <c r="C109" s="379"/>
      <c r="D109" s="367" t="s">
        <v>1399</v>
      </c>
      <c r="E109" s="368"/>
      <c r="F109" s="369">
        <v>4100081802</v>
      </c>
      <c r="G109" s="370"/>
      <c r="H109" s="353" t="s">
        <v>1853</v>
      </c>
      <c r="I109" s="354"/>
      <c r="J109" s="355" t="s">
        <v>53</v>
      </c>
      <c r="K109" s="352"/>
      <c r="L109" s="27" t="s">
        <v>761</v>
      </c>
      <c r="M109" s="24"/>
      <c r="N109" s="82">
        <v>3.35</v>
      </c>
      <c r="O109" s="109">
        <v>5</v>
      </c>
    </row>
    <row r="110" spans="1:15" ht="15" x14ac:dyDescent="0.25">
      <c r="A110" s="1"/>
      <c r="B110" s="378">
        <v>77</v>
      </c>
      <c r="C110" s="379"/>
      <c r="D110" s="367" t="s">
        <v>1399</v>
      </c>
      <c r="E110" s="368"/>
      <c r="F110" s="369">
        <v>4100081802</v>
      </c>
      <c r="G110" s="370"/>
      <c r="H110" s="353" t="s">
        <v>1853</v>
      </c>
      <c r="I110" s="354"/>
      <c r="J110" s="355" t="s">
        <v>53</v>
      </c>
      <c r="K110" s="352"/>
      <c r="L110" s="27" t="s">
        <v>761</v>
      </c>
      <c r="M110" s="24"/>
      <c r="N110" s="82">
        <v>3.35</v>
      </c>
      <c r="O110" s="109">
        <v>5</v>
      </c>
    </row>
    <row r="111" spans="1:15" ht="15" x14ac:dyDescent="0.25">
      <c r="A111" s="1"/>
      <c r="B111" s="378">
        <v>78</v>
      </c>
      <c r="C111" s="379"/>
      <c r="D111" s="367" t="s">
        <v>1399</v>
      </c>
      <c r="E111" s="368"/>
      <c r="F111" s="369">
        <v>4100081802</v>
      </c>
      <c r="G111" s="370"/>
      <c r="H111" s="353" t="s">
        <v>1853</v>
      </c>
      <c r="I111" s="354"/>
      <c r="J111" s="355" t="s">
        <v>53</v>
      </c>
      <c r="K111" s="352"/>
      <c r="L111" s="27" t="s">
        <v>761</v>
      </c>
      <c r="M111" s="24"/>
      <c r="N111" s="82">
        <v>3.35</v>
      </c>
      <c r="O111" s="109">
        <v>5</v>
      </c>
    </row>
    <row r="112" spans="1:15" ht="15" x14ac:dyDescent="0.25">
      <c r="A112" s="1"/>
      <c r="B112" s="378">
        <v>79</v>
      </c>
      <c r="C112" s="379"/>
      <c r="D112" s="367" t="s">
        <v>1399</v>
      </c>
      <c r="E112" s="368"/>
      <c r="F112" s="369">
        <v>4100081802</v>
      </c>
      <c r="G112" s="370"/>
      <c r="H112" s="353" t="s">
        <v>1853</v>
      </c>
      <c r="I112" s="354"/>
      <c r="J112" s="355" t="s">
        <v>53</v>
      </c>
      <c r="K112" s="352"/>
      <c r="L112" s="27" t="s">
        <v>761</v>
      </c>
      <c r="M112" s="24"/>
      <c r="N112" s="82">
        <v>3.35</v>
      </c>
      <c r="O112" s="109">
        <v>5</v>
      </c>
    </row>
    <row r="113" spans="1:15" ht="15" x14ac:dyDescent="0.25">
      <c r="A113" s="1"/>
      <c r="B113" s="378">
        <v>80</v>
      </c>
      <c r="C113" s="379"/>
      <c r="D113" s="367" t="s">
        <v>1399</v>
      </c>
      <c r="E113" s="368"/>
      <c r="F113" s="369">
        <v>4100081802</v>
      </c>
      <c r="G113" s="370"/>
      <c r="H113" s="353" t="s">
        <v>1853</v>
      </c>
      <c r="I113" s="354"/>
      <c r="J113" s="355" t="s">
        <v>53</v>
      </c>
      <c r="K113" s="352"/>
      <c r="L113" s="27" t="s">
        <v>761</v>
      </c>
      <c r="M113" s="24"/>
      <c r="N113" s="82">
        <v>3.35</v>
      </c>
      <c r="O113" s="109">
        <v>5</v>
      </c>
    </row>
    <row r="114" spans="1:15" ht="15" x14ac:dyDescent="0.25">
      <c r="A114" s="1"/>
      <c r="B114" s="378">
        <v>81</v>
      </c>
      <c r="C114" s="379"/>
      <c r="D114" s="367" t="s">
        <v>1399</v>
      </c>
      <c r="E114" s="368"/>
      <c r="F114" s="369">
        <v>4100081802</v>
      </c>
      <c r="G114" s="370"/>
      <c r="H114" s="353" t="s">
        <v>1853</v>
      </c>
      <c r="I114" s="354"/>
      <c r="J114" s="355" t="s">
        <v>53</v>
      </c>
      <c r="K114" s="352"/>
      <c r="L114" s="27" t="s">
        <v>761</v>
      </c>
      <c r="M114" s="24"/>
      <c r="N114" s="82">
        <v>3.35</v>
      </c>
      <c r="O114" s="109">
        <v>5</v>
      </c>
    </row>
    <row r="115" spans="1:15" ht="15" x14ac:dyDescent="0.25">
      <c r="A115" s="1"/>
      <c r="B115" s="378">
        <v>82</v>
      </c>
      <c r="C115" s="379"/>
      <c r="D115" s="367" t="s">
        <v>1399</v>
      </c>
      <c r="E115" s="368"/>
      <c r="F115" s="369">
        <v>4100081802</v>
      </c>
      <c r="G115" s="370"/>
      <c r="H115" s="353" t="s">
        <v>1853</v>
      </c>
      <c r="I115" s="354"/>
      <c r="J115" s="355" t="s">
        <v>53</v>
      </c>
      <c r="K115" s="352"/>
      <c r="L115" s="27" t="s">
        <v>761</v>
      </c>
      <c r="M115" s="24"/>
      <c r="N115" s="82">
        <v>3.35</v>
      </c>
      <c r="O115" s="109">
        <v>5</v>
      </c>
    </row>
    <row r="116" spans="1:15" ht="15" x14ac:dyDescent="0.25">
      <c r="A116" s="1"/>
      <c r="B116" s="378">
        <v>83</v>
      </c>
      <c r="C116" s="379"/>
      <c r="D116" s="367" t="s">
        <v>1399</v>
      </c>
      <c r="E116" s="368"/>
      <c r="F116" s="369">
        <v>4100081802</v>
      </c>
      <c r="G116" s="370"/>
      <c r="H116" s="353" t="s">
        <v>1853</v>
      </c>
      <c r="I116" s="354"/>
      <c r="J116" s="355" t="s">
        <v>53</v>
      </c>
      <c r="K116" s="352"/>
      <c r="L116" s="27" t="s">
        <v>761</v>
      </c>
      <c r="M116" s="24"/>
      <c r="N116" s="82">
        <v>3.35</v>
      </c>
      <c r="O116" s="109">
        <v>5</v>
      </c>
    </row>
    <row r="117" spans="1:15" ht="15" x14ac:dyDescent="0.25">
      <c r="A117" s="1"/>
      <c r="B117" s="378">
        <v>84</v>
      </c>
      <c r="C117" s="379"/>
      <c r="D117" s="367" t="s">
        <v>1399</v>
      </c>
      <c r="E117" s="368"/>
      <c r="F117" s="369">
        <v>4100081802</v>
      </c>
      <c r="G117" s="370"/>
      <c r="H117" s="353" t="s">
        <v>1853</v>
      </c>
      <c r="I117" s="354"/>
      <c r="J117" s="355" t="s">
        <v>53</v>
      </c>
      <c r="K117" s="352"/>
      <c r="L117" s="27" t="s">
        <v>761</v>
      </c>
      <c r="M117" s="24"/>
      <c r="N117" s="82">
        <v>3.35</v>
      </c>
      <c r="O117" s="109">
        <v>5</v>
      </c>
    </row>
    <row r="118" spans="1:15" ht="15" x14ac:dyDescent="0.25">
      <c r="A118" s="1"/>
      <c r="B118" s="378">
        <v>85</v>
      </c>
      <c r="C118" s="379"/>
      <c r="D118" s="367" t="s">
        <v>1399</v>
      </c>
      <c r="E118" s="368"/>
      <c r="F118" s="369">
        <v>4100081802</v>
      </c>
      <c r="G118" s="370"/>
      <c r="H118" s="353" t="s">
        <v>1853</v>
      </c>
      <c r="I118" s="354"/>
      <c r="J118" s="355" t="s">
        <v>53</v>
      </c>
      <c r="K118" s="352"/>
      <c r="L118" s="27" t="s">
        <v>761</v>
      </c>
      <c r="M118" s="24"/>
      <c r="N118" s="82">
        <v>3.35</v>
      </c>
      <c r="O118" s="109">
        <v>5</v>
      </c>
    </row>
    <row r="119" spans="1:15" ht="15" x14ac:dyDescent="0.25">
      <c r="A119" s="1"/>
      <c r="B119" s="378">
        <v>86</v>
      </c>
      <c r="C119" s="379"/>
      <c r="D119" s="367" t="s">
        <v>1399</v>
      </c>
      <c r="E119" s="368"/>
      <c r="F119" s="369">
        <v>4100081800</v>
      </c>
      <c r="G119" s="370"/>
      <c r="H119" s="353" t="s">
        <v>1853</v>
      </c>
      <c r="I119" s="354"/>
      <c r="J119" s="355" t="s">
        <v>90</v>
      </c>
      <c r="K119" s="352"/>
      <c r="L119" s="27" t="s">
        <v>846</v>
      </c>
      <c r="M119" s="24"/>
      <c r="N119" s="82">
        <v>3.35</v>
      </c>
      <c r="O119" s="109">
        <v>5</v>
      </c>
    </row>
    <row r="120" spans="1:15" ht="15" x14ac:dyDescent="0.25">
      <c r="A120" s="1"/>
      <c r="B120" s="378">
        <v>87</v>
      </c>
      <c r="C120" s="379"/>
      <c r="D120" s="367" t="s">
        <v>1399</v>
      </c>
      <c r="E120" s="368"/>
      <c r="F120" s="369">
        <v>4100081800</v>
      </c>
      <c r="G120" s="370"/>
      <c r="H120" s="353" t="s">
        <v>1853</v>
      </c>
      <c r="I120" s="354"/>
      <c r="J120" s="355" t="s">
        <v>90</v>
      </c>
      <c r="K120" s="352"/>
      <c r="L120" s="27" t="s">
        <v>846</v>
      </c>
      <c r="M120" s="24"/>
      <c r="N120" s="82">
        <v>2.38</v>
      </c>
      <c r="O120" s="109">
        <v>1</v>
      </c>
    </row>
    <row r="121" spans="1:15" ht="15" x14ac:dyDescent="0.25">
      <c r="A121" s="1"/>
      <c r="B121" s="76"/>
      <c r="C121" s="69"/>
      <c r="D121" s="367" t="s">
        <v>1399</v>
      </c>
      <c r="E121" s="368"/>
      <c r="F121" s="369">
        <v>4100081802</v>
      </c>
      <c r="G121" s="370"/>
      <c r="H121" s="353" t="s">
        <v>1853</v>
      </c>
      <c r="I121" s="354"/>
      <c r="J121" s="355" t="s">
        <v>53</v>
      </c>
      <c r="K121" s="352"/>
      <c r="L121" s="27" t="s">
        <v>846</v>
      </c>
      <c r="M121" s="24"/>
      <c r="N121" s="84"/>
      <c r="O121" s="109">
        <v>2</v>
      </c>
    </row>
    <row r="122" spans="1:15" ht="15" x14ac:dyDescent="0.25">
      <c r="A122" s="1"/>
      <c r="B122" s="378">
        <v>88</v>
      </c>
      <c r="C122" s="379"/>
      <c r="D122" s="367" t="s">
        <v>1399</v>
      </c>
      <c r="E122" s="368"/>
      <c r="F122" s="369">
        <v>4100081797</v>
      </c>
      <c r="G122" s="370"/>
      <c r="H122" s="353" t="s">
        <v>1853</v>
      </c>
      <c r="I122" s="354"/>
      <c r="J122" s="355" t="s">
        <v>25</v>
      </c>
      <c r="K122" s="352"/>
      <c r="L122" s="27" t="s">
        <v>846</v>
      </c>
      <c r="M122" s="24"/>
      <c r="N122" s="82">
        <v>3.35</v>
      </c>
      <c r="O122" s="109">
        <v>5</v>
      </c>
    </row>
    <row r="123" spans="1:15" ht="15" x14ac:dyDescent="0.25">
      <c r="A123" s="1"/>
      <c r="B123" s="378">
        <v>89</v>
      </c>
      <c r="C123" s="379"/>
      <c r="D123" s="367" t="s">
        <v>1399</v>
      </c>
      <c r="E123" s="368"/>
      <c r="F123" s="369">
        <v>4100081797</v>
      </c>
      <c r="G123" s="370"/>
      <c r="H123" s="353" t="s">
        <v>1853</v>
      </c>
      <c r="I123" s="354"/>
      <c r="J123" s="355" t="s">
        <v>25</v>
      </c>
      <c r="K123" s="352"/>
      <c r="L123" s="27" t="s">
        <v>846</v>
      </c>
      <c r="M123" s="24"/>
      <c r="N123" s="82">
        <v>3.35</v>
      </c>
      <c r="O123" s="109">
        <v>5</v>
      </c>
    </row>
    <row r="124" spans="1:15" ht="15" x14ac:dyDescent="0.25">
      <c r="A124" s="1"/>
      <c r="B124" s="378">
        <v>90</v>
      </c>
      <c r="C124" s="379"/>
      <c r="D124" s="367" t="s">
        <v>1399</v>
      </c>
      <c r="E124" s="368"/>
      <c r="F124" s="369">
        <v>4100081797</v>
      </c>
      <c r="G124" s="370"/>
      <c r="H124" s="353" t="s">
        <v>1853</v>
      </c>
      <c r="I124" s="354"/>
      <c r="J124" s="355" t="s">
        <v>25</v>
      </c>
      <c r="K124" s="352"/>
      <c r="L124" s="27" t="s">
        <v>846</v>
      </c>
      <c r="M124" s="24"/>
      <c r="N124" s="82">
        <v>3.35</v>
      </c>
      <c r="O124" s="109">
        <v>5</v>
      </c>
    </row>
    <row r="125" spans="1:15" ht="15" x14ac:dyDescent="0.25">
      <c r="A125" s="1"/>
      <c r="B125" s="378">
        <v>91</v>
      </c>
      <c r="C125" s="379"/>
      <c r="D125" s="367" t="s">
        <v>1399</v>
      </c>
      <c r="E125" s="368"/>
      <c r="F125" s="369">
        <v>4100081797</v>
      </c>
      <c r="G125" s="370"/>
      <c r="H125" s="353" t="s">
        <v>1853</v>
      </c>
      <c r="I125" s="354"/>
      <c r="J125" s="355" t="s">
        <v>25</v>
      </c>
      <c r="K125" s="352"/>
      <c r="L125" s="27" t="s">
        <v>846</v>
      </c>
      <c r="M125" s="24"/>
      <c r="N125" s="82">
        <v>3.35</v>
      </c>
      <c r="O125" s="109">
        <v>5</v>
      </c>
    </row>
    <row r="126" spans="1:15" ht="15" x14ac:dyDescent="0.25">
      <c r="A126" s="1"/>
      <c r="B126" s="378">
        <v>92</v>
      </c>
      <c r="C126" s="379"/>
      <c r="D126" s="367" t="s">
        <v>1399</v>
      </c>
      <c r="E126" s="368"/>
      <c r="F126" s="369">
        <v>4100081797</v>
      </c>
      <c r="G126" s="370"/>
      <c r="H126" s="353" t="s">
        <v>1853</v>
      </c>
      <c r="I126" s="354"/>
      <c r="J126" s="355" t="s">
        <v>25</v>
      </c>
      <c r="K126" s="352"/>
      <c r="L126" s="27" t="s">
        <v>846</v>
      </c>
      <c r="M126" s="24"/>
      <c r="N126" s="82">
        <v>3.35</v>
      </c>
      <c r="O126" s="109">
        <v>5</v>
      </c>
    </row>
    <row r="127" spans="1:15" ht="15" x14ac:dyDescent="0.25">
      <c r="A127" s="1"/>
      <c r="B127" s="378">
        <v>93</v>
      </c>
      <c r="C127" s="379"/>
      <c r="D127" s="367" t="s">
        <v>1399</v>
      </c>
      <c r="E127" s="368"/>
      <c r="F127" s="369">
        <v>4100081797</v>
      </c>
      <c r="G127" s="370"/>
      <c r="H127" s="353" t="s">
        <v>1853</v>
      </c>
      <c r="I127" s="354"/>
      <c r="J127" s="355" t="s">
        <v>25</v>
      </c>
      <c r="K127" s="352"/>
      <c r="L127" s="27" t="s">
        <v>846</v>
      </c>
      <c r="M127" s="24"/>
      <c r="N127" s="82">
        <v>3.35</v>
      </c>
      <c r="O127" s="109">
        <v>5</v>
      </c>
    </row>
    <row r="128" spans="1:15" ht="15" x14ac:dyDescent="0.25">
      <c r="A128" s="1"/>
      <c r="B128" s="378">
        <v>94</v>
      </c>
      <c r="C128" s="379"/>
      <c r="D128" s="367" t="s">
        <v>1399</v>
      </c>
      <c r="E128" s="368"/>
      <c r="F128" s="369">
        <v>4100081802</v>
      </c>
      <c r="G128" s="370"/>
      <c r="H128" s="353" t="s">
        <v>1853</v>
      </c>
      <c r="I128" s="354"/>
      <c r="J128" s="355" t="s">
        <v>53</v>
      </c>
      <c r="K128" s="352"/>
      <c r="L128" s="27" t="s">
        <v>846</v>
      </c>
      <c r="M128" s="24"/>
      <c r="N128" s="82">
        <v>3.35</v>
      </c>
      <c r="O128" s="109">
        <v>5</v>
      </c>
    </row>
    <row r="129" spans="1:15" ht="15" x14ac:dyDescent="0.25">
      <c r="A129" s="1"/>
      <c r="B129" s="378">
        <v>95</v>
      </c>
      <c r="C129" s="379"/>
      <c r="D129" s="367" t="s">
        <v>1399</v>
      </c>
      <c r="E129" s="368"/>
      <c r="F129" s="369">
        <v>4100081802</v>
      </c>
      <c r="G129" s="370"/>
      <c r="H129" s="353" t="s">
        <v>1853</v>
      </c>
      <c r="I129" s="354"/>
      <c r="J129" s="355" t="s">
        <v>53</v>
      </c>
      <c r="K129" s="352"/>
      <c r="L129" s="27" t="s">
        <v>846</v>
      </c>
      <c r="M129" s="24"/>
      <c r="N129" s="82">
        <v>3.35</v>
      </c>
      <c r="O129" s="109">
        <v>5</v>
      </c>
    </row>
    <row r="130" spans="1:15" ht="15" x14ac:dyDescent="0.25">
      <c r="A130" s="1"/>
      <c r="B130" s="173" t="s">
        <v>57</v>
      </c>
      <c r="C130" s="174"/>
      <c r="D130" s="50"/>
      <c r="E130" s="61"/>
      <c r="F130" s="50"/>
      <c r="G130" s="62"/>
      <c r="H130" s="63"/>
      <c r="I130" s="62"/>
      <c r="J130" s="50"/>
      <c r="K130" s="61"/>
      <c r="L130" s="8"/>
      <c r="M130" s="8"/>
      <c r="N130" s="170">
        <f>SUM(N131:N135)+11.62</f>
        <v>26.769999999999996</v>
      </c>
      <c r="O130" s="60"/>
    </row>
    <row r="131" spans="1:15" ht="15" x14ac:dyDescent="0.25">
      <c r="A131" s="1"/>
      <c r="B131" s="375">
        <v>96</v>
      </c>
      <c r="C131" s="376"/>
      <c r="D131" s="367" t="s">
        <v>1399</v>
      </c>
      <c r="E131" s="368"/>
      <c r="F131" s="369">
        <v>4100081802</v>
      </c>
      <c r="G131" s="370"/>
      <c r="H131" s="353" t="s">
        <v>1853</v>
      </c>
      <c r="I131" s="354"/>
      <c r="J131" s="355" t="s">
        <v>53</v>
      </c>
      <c r="K131" s="352"/>
      <c r="L131" s="27" t="s">
        <v>846</v>
      </c>
      <c r="M131" s="24"/>
      <c r="N131" s="81">
        <v>2.3199999999999998</v>
      </c>
      <c r="O131" s="109">
        <v>3</v>
      </c>
    </row>
    <row r="132" spans="1:15" ht="15" x14ac:dyDescent="0.25">
      <c r="A132" s="1"/>
      <c r="B132" s="375">
        <v>97</v>
      </c>
      <c r="C132" s="376"/>
      <c r="D132" s="367" t="s">
        <v>1399</v>
      </c>
      <c r="E132" s="368"/>
      <c r="F132" s="369">
        <v>4100081802</v>
      </c>
      <c r="G132" s="370"/>
      <c r="H132" s="353" t="s">
        <v>1853</v>
      </c>
      <c r="I132" s="354"/>
      <c r="J132" s="355" t="s">
        <v>53</v>
      </c>
      <c r="K132" s="352"/>
      <c r="L132" s="27" t="s">
        <v>757</v>
      </c>
      <c r="M132" s="24"/>
      <c r="N132" s="81">
        <v>3.35</v>
      </c>
      <c r="O132" s="109">
        <v>5</v>
      </c>
    </row>
    <row r="133" spans="1:15" ht="15" x14ac:dyDescent="0.25">
      <c r="A133" s="1"/>
      <c r="B133" s="375">
        <v>98</v>
      </c>
      <c r="C133" s="376"/>
      <c r="D133" s="367" t="s">
        <v>1399</v>
      </c>
      <c r="E133" s="368"/>
      <c r="F133" s="369">
        <v>4100081802</v>
      </c>
      <c r="G133" s="370"/>
      <c r="H133" s="353" t="s">
        <v>1853</v>
      </c>
      <c r="I133" s="354"/>
      <c r="J133" s="355" t="s">
        <v>53</v>
      </c>
      <c r="K133" s="352"/>
      <c r="L133" s="27" t="s">
        <v>757</v>
      </c>
      <c r="M133" s="24"/>
      <c r="N133" s="81">
        <v>3.35</v>
      </c>
      <c r="O133" s="109">
        <v>5</v>
      </c>
    </row>
    <row r="134" spans="1:15" ht="15" x14ac:dyDescent="0.25">
      <c r="A134" s="1"/>
      <c r="B134" s="375">
        <v>99</v>
      </c>
      <c r="C134" s="376"/>
      <c r="D134" s="367" t="s">
        <v>1399</v>
      </c>
      <c r="E134" s="368"/>
      <c r="F134" s="369">
        <v>4100081802</v>
      </c>
      <c r="G134" s="370"/>
      <c r="H134" s="353" t="s">
        <v>1853</v>
      </c>
      <c r="I134" s="354"/>
      <c r="J134" s="355" t="s">
        <v>53</v>
      </c>
      <c r="K134" s="352"/>
      <c r="L134" s="27" t="s">
        <v>757</v>
      </c>
      <c r="M134" s="24"/>
      <c r="N134" s="81">
        <v>3.35</v>
      </c>
      <c r="O134" s="109">
        <v>5</v>
      </c>
    </row>
    <row r="135" spans="1:15" ht="15" x14ac:dyDescent="0.25">
      <c r="A135" s="1"/>
      <c r="B135" s="375">
        <v>100</v>
      </c>
      <c r="C135" s="376"/>
      <c r="D135" s="367" t="s">
        <v>1399</v>
      </c>
      <c r="E135" s="368"/>
      <c r="F135" s="369">
        <v>4100081802</v>
      </c>
      <c r="G135" s="370"/>
      <c r="H135" s="353" t="s">
        <v>1853</v>
      </c>
      <c r="I135" s="354"/>
      <c r="J135" s="355" t="s">
        <v>53</v>
      </c>
      <c r="K135" s="352"/>
      <c r="L135" s="27" t="s">
        <v>757</v>
      </c>
      <c r="M135" s="24"/>
      <c r="N135" s="81">
        <v>2.78</v>
      </c>
      <c r="O135" s="109">
        <v>4</v>
      </c>
    </row>
    <row r="136" spans="1:15" ht="15" x14ac:dyDescent="0.25">
      <c r="A136" s="1"/>
      <c r="B136" s="365"/>
      <c r="C136" s="366"/>
      <c r="D136" s="367"/>
      <c r="E136" s="368"/>
      <c r="F136" s="369"/>
      <c r="G136" s="370"/>
      <c r="H136" s="391"/>
      <c r="I136" s="370"/>
      <c r="J136" s="369"/>
      <c r="K136" s="368"/>
      <c r="L136" s="7"/>
      <c r="M136" s="11"/>
      <c r="N136" s="84"/>
      <c r="O136" s="60"/>
    </row>
    <row r="137" spans="1:15" ht="15" x14ac:dyDescent="0.25">
      <c r="A137" s="1"/>
      <c r="B137" s="20"/>
      <c r="C137" s="45"/>
      <c r="D137" s="168"/>
      <c r="E137" s="41"/>
      <c r="F137" s="41"/>
      <c r="G137" s="41"/>
      <c r="H137" s="41"/>
      <c r="J137" s="20"/>
      <c r="K137" s="45"/>
      <c r="L137" s="1"/>
      <c r="M137" s="1"/>
      <c r="N137" s="169">
        <f>SUM(N18:N59)+SUM(N61:N93)+SUM(N95:N129)+SUM(N131:N135)</f>
        <v>348.75999999999993</v>
      </c>
    </row>
    <row r="138" spans="1:15" ht="15.75" x14ac:dyDescent="0.25">
      <c r="A138" s="1"/>
      <c r="B138" s="356" t="s">
        <v>29</v>
      </c>
      <c r="C138" s="357"/>
      <c r="D138" s="357"/>
      <c r="E138" s="357"/>
      <c r="F138" s="357"/>
      <c r="G138" s="357"/>
      <c r="H138" s="357"/>
      <c r="I138" s="357"/>
      <c r="J138" s="357"/>
      <c r="K138" s="357"/>
      <c r="L138" s="357"/>
      <c r="M138" s="79"/>
      <c r="N138" s="75"/>
      <c r="O138" s="73">
        <f>SUM(O18:O136)</f>
        <v>515</v>
      </c>
    </row>
    <row r="139" spans="1:15" ht="15" x14ac:dyDescent="0.25">
      <c r="A139" s="1"/>
      <c r="B139" s="20"/>
      <c r="C139" s="45"/>
      <c r="D139" s="20"/>
      <c r="E139" s="45"/>
      <c r="F139" s="20"/>
      <c r="H139" s="3"/>
      <c r="J139" s="20"/>
      <c r="K139" s="45"/>
      <c r="L139" s="1"/>
      <c r="M139" s="1"/>
      <c r="N139" s="86"/>
    </row>
    <row r="140" spans="1:15" ht="15" customHeight="1" x14ac:dyDescent="0.25">
      <c r="A140" s="1"/>
      <c r="B140" s="1"/>
      <c r="C140" s="1"/>
      <c r="D140" s="1" t="s">
        <v>49</v>
      </c>
      <c r="E140" s="23"/>
      <c r="F140" s="397" t="s">
        <v>1895</v>
      </c>
      <c r="G140" s="396"/>
      <c r="H140" s="1"/>
      <c r="I140" s="1"/>
      <c r="J140" s="1"/>
      <c r="K140" s="1"/>
      <c r="L140" s="1"/>
      <c r="M140" s="1"/>
      <c r="N140" s="1"/>
    </row>
    <row r="141" spans="1:15" ht="15" customHeight="1" x14ac:dyDescent="0.25">
      <c r="A141" s="1"/>
      <c r="B141" s="1"/>
      <c r="C141" s="1"/>
      <c r="D141" s="1" t="s">
        <v>1894</v>
      </c>
      <c r="E141" s="23"/>
      <c r="F141" s="1"/>
      <c r="G141" s="1"/>
      <c r="H141" s="1"/>
      <c r="I141" s="1"/>
      <c r="J141" s="1"/>
      <c r="K141" s="1"/>
      <c r="L141" s="1"/>
      <c r="M141" s="1"/>
      <c r="N141" s="1"/>
    </row>
    <row r="142" spans="1:15" ht="15" customHeight="1" x14ac:dyDescent="0.25">
      <c r="A142" s="1"/>
      <c r="B142" s="1"/>
      <c r="C142" s="1"/>
      <c r="D142" s="1" t="s">
        <v>1897</v>
      </c>
      <c r="E142" s="3"/>
      <c r="F142" s="1"/>
      <c r="G142" s="1"/>
      <c r="H142" s="1"/>
      <c r="I142" s="1"/>
      <c r="J142" s="1"/>
      <c r="K142" s="1"/>
      <c r="L142" s="1"/>
      <c r="M142" s="1"/>
      <c r="N142" s="1"/>
    </row>
    <row r="143" spans="1:15" ht="15" x14ac:dyDescent="0.25">
      <c r="A143" s="1"/>
      <c r="B143" s="1"/>
      <c r="C143" s="1"/>
      <c r="D143" s="1" t="s">
        <v>1896</v>
      </c>
      <c r="E143" s="23"/>
      <c r="F143" s="1"/>
      <c r="G143" s="1"/>
      <c r="H143" s="1"/>
      <c r="I143" s="1"/>
      <c r="J143" s="1"/>
      <c r="K143" s="1"/>
      <c r="L143" s="1"/>
      <c r="M143" s="1"/>
      <c r="N143" s="1"/>
    </row>
    <row r="144" spans="1:15" ht="15" x14ac:dyDescent="0.25">
      <c r="A144" s="1"/>
      <c r="B144" s="1"/>
      <c r="C144" s="1"/>
      <c r="D144" s="1" t="s">
        <v>1742</v>
      </c>
      <c r="E144" s="1"/>
      <c r="F144" s="1"/>
      <c r="G144" s="23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426" ht="8.25" customHeight="1" x14ac:dyDescent="0.2"/>
    <row r="428" ht="8.25" customHeight="1" x14ac:dyDescent="0.2"/>
    <row r="430" ht="9" customHeight="1" x14ac:dyDescent="0.2"/>
    <row r="432" ht="7.5" customHeight="1" x14ac:dyDescent="0.2"/>
    <row r="434" ht="6.75" customHeight="1" x14ac:dyDescent="0.2"/>
    <row r="436" ht="7.5" customHeight="1" x14ac:dyDescent="0.2"/>
    <row r="438" ht="9" customHeight="1" x14ac:dyDescent="0.2"/>
    <row r="440" ht="7.5" customHeight="1" x14ac:dyDescent="0.2"/>
    <row r="442" ht="8.25" customHeight="1" x14ac:dyDescent="0.2"/>
  </sheetData>
  <mergeCells count="585">
    <mergeCell ref="B135:C135"/>
    <mergeCell ref="D135:E135"/>
    <mergeCell ref="F135:G135"/>
    <mergeCell ref="H135:I135"/>
    <mergeCell ref="J135:K135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G12:H12"/>
    <mergeCell ref="M14:N14"/>
    <mergeCell ref="B16:C16"/>
    <mergeCell ref="D16:E16"/>
    <mergeCell ref="F16:G16"/>
    <mergeCell ref="H16:I16"/>
    <mergeCell ref="J16:K16"/>
    <mergeCell ref="B132:C132"/>
    <mergeCell ref="D132:E132"/>
    <mergeCell ref="F132:G132"/>
    <mergeCell ref="H132:I132"/>
    <mergeCell ref="J132:K132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68:C68"/>
    <mergeCell ref="J42:K42"/>
    <mergeCell ref="B43:C43"/>
    <mergeCell ref="D43:E43"/>
    <mergeCell ref="F43:G43"/>
    <mergeCell ref="H43:I43"/>
    <mergeCell ref="J43:K43"/>
    <mergeCell ref="F140:G1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B136:C136"/>
    <mergeCell ref="D136:E136"/>
    <mergeCell ref="F136:G136"/>
    <mergeCell ref="H136:I136"/>
    <mergeCell ref="J136:K136"/>
    <mergeCell ref="B138:L138"/>
    <mergeCell ref="D126:E126"/>
    <mergeCell ref="F126:G126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D100:E100"/>
    <mergeCell ref="F100:G100"/>
    <mergeCell ref="H100:I100"/>
    <mergeCell ref="J100:K100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D121:E121"/>
    <mergeCell ref="F121:G121"/>
    <mergeCell ref="H121:I121"/>
    <mergeCell ref="J121:K121"/>
    <mergeCell ref="B127:C127"/>
    <mergeCell ref="D127:E127"/>
    <mergeCell ref="F127:G127"/>
    <mergeCell ref="H127:I127"/>
    <mergeCell ref="J127:K127"/>
    <mergeCell ref="B126:C126"/>
    <mergeCell ref="H126:I126"/>
    <mergeCell ref="J126:K126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2:C122"/>
    <mergeCell ref="D122:E122"/>
    <mergeCell ref="B131:C131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D131:E131"/>
    <mergeCell ref="F131:G131"/>
    <mergeCell ref="H131:I131"/>
    <mergeCell ref="J131:K131"/>
    <mergeCell ref="B128:C12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sheetPr codeName="Hoja171"/>
  <dimension ref="A1:O354"/>
  <sheetViews>
    <sheetView topLeftCell="A10"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1403</v>
      </c>
      <c r="E18" s="368"/>
      <c r="F18" s="369">
        <v>4100081791</v>
      </c>
      <c r="G18" s="370"/>
      <c r="H18" s="391" t="s">
        <v>1861</v>
      </c>
      <c r="I18" s="370"/>
      <c r="J18" s="369" t="s">
        <v>1009</v>
      </c>
      <c r="K18" s="368"/>
      <c r="L18" s="7" t="s">
        <v>846</v>
      </c>
      <c r="M18" s="11"/>
      <c r="N18" s="81">
        <v>3.48</v>
      </c>
      <c r="O18" s="60">
        <v>4</v>
      </c>
    </row>
    <row r="19" spans="1:15" ht="15" x14ac:dyDescent="0.25">
      <c r="A19" s="1"/>
      <c r="B19" s="375">
        <v>2</v>
      </c>
      <c r="C19" s="376"/>
      <c r="D19" s="367" t="s">
        <v>1403</v>
      </c>
      <c r="E19" s="368"/>
      <c r="F19" s="369">
        <v>4100081791</v>
      </c>
      <c r="G19" s="370"/>
      <c r="H19" s="391" t="s">
        <v>1861</v>
      </c>
      <c r="I19" s="370"/>
      <c r="J19" s="369" t="s">
        <v>1009</v>
      </c>
      <c r="K19" s="368"/>
      <c r="L19" s="7" t="s">
        <v>846</v>
      </c>
      <c r="M19" s="11"/>
      <c r="N19" s="81">
        <v>3.48</v>
      </c>
      <c r="O19" s="60">
        <v>4</v>
      </c>
    </row>
    <row r="20" spans="1:15" ht="15" x14ac:dyDescent="0.25">
      <c r="A20" s="1"/>
      <c r="B20" s="375">
        <v>3</v>
      </c>
      <c r="C20" s="376"/>
      <c r="D20" s="367" t="s">
        <v>1403</v>
      </c>
      <c r="E20" s="368"/>
      <c r="F20" s="369">
        <v>4100081791</v>
      </c>
      <c r="G20" s="370"/>
      <c r="H20" s="391" t="s">
        <v>1861</v>
      </c>
      <c r="I20" s="370"/>
      <c r="J20" s="369" t="s">
        <v>1009</v>
      </c>
      <c r="K20" s="368"/>
      <c r="L20" s="7" t="s">
        <v>846</v>
      </c>
      <c r="M20" s="11"/>
      <c r="N20" s="81">
        <v>3.48</v>
      </c>
      <c r="O20" s="60">
        <v>4</v>
      </c>
    </row>
    <row r="21" spans="1:15" ht="15" x14ac:dyDescent="0.25">
      <c r="A21" s="1"/>
      <c r="B21" s="375">
        <v>4</v>
      </c>
      <c r="C21" s="376"/>
      <c r="D21" s="367" t="s">
        <v>1403</v>
      </c>
      <c r="E21" s="368"/>
      <c r="F21" s="369">
        <v>4100081791</v>
      </c>
      <c r="G21" s="370"/>
      <c r="H21" s="391" t="s">
        <v>1861</v>
      </c>
      <c r="I21" s="370"/>
      <c r="J21" s="369" t="s">
        <v>1009</v>
      </c>
      <c r="K21" s="368"/>
      <c r="L21" s="7" t="s">
        <v>761</v>
      </c>
      <c r="M21" s="11"/>
      <c r="N21" s="81">
        <v>3.52</v>
      </c>
      <c r="O21" s="60">
        <v>4</v>
      </c>
    </row>
    <row r="22" spans="1:15" ht="15" x14ac:dyDescent="0.25">
      <c r="A22" s="1"/>
      <c r="B22" s="375">
        <v>5</v>
      </c>
      <c r="C22" s="376"/>
      <c r="D22" s="367" t="s">
        <v>1403</v>
      </c>
      <c r="E22" s="368"/>
      <c r="F22" s="369">
        <v>4100081791</v>
      </c>
      <c r="G22" s="370"/>
      <c r="H22" s="391" t="s">
        <v>1861</v>
      </c>
      <c r="I22" s="370"/>
      <c r="J22" s="369" t="s">
        <v>1009</v>
      </c>
      <c r="K22" s="368"/>
      <c r="L22" s="7" t="s">
        <v>761</v>
      </c>
      <c r="M22" s="11"/>
      <c r="N22" s="81">
        <v>3.52</v>
      </c>
      <c r="O22" s="60">
        <v>4</v>
      </c>
    </row>
    <row r="23" spans="1:15" ht="15" x14ac:dyDescent="0.25">
      <c r="A23" s="1"/>
      <c r="B23" s="375">
        <v>6</v>
      </c>
      <c r="C23" s="376"/>
      <c r="D23" s="367" t="s">
        <v>1403</v>
      </c>
      <c r="E23" s="368"/>
      <c r="F23" s="369">
        <v>4100081791</v>
      </c>
      <c r="G23" s="370"/>
      <c r="H23" s="391" t="s">
        <v>1861</v>
      </c>
      <c r="I23" s="370"/>
      <c r="J23" s="369" t="s">
        <v>1009</v>
      </c>
      <c r="K23" s="368"/>
      <c r="L23" s="7" t="s">
        <v>761</v>
      </c>
      <c r="M23" s="11"/>
      <c r="N23" s="81">
        <v>3.52</v>
      </c>
      <c r="O23" s="60">
        <v>4</v>
      </c>
    </row>
    <row r="24" spans="1:15" ht="15" x14ac:dyDescent="0.25">
      <c r="A24" s="1"/>
      <c r="B24" s="375">
        <v>7</v>
      </c>
      <c r="C24" s="376"/>
      <c r="D24" s="367" t="s">
        <v>1403</v>
      </c>
      <c r="E24" s="368"/>
      <c r="F24" s="369">
        <v>4100081791</v>
      </c>
      <c r="G24" s="370"/>
      <c r="H24" s="391" t="s">
        <v>1861</v>
      </c>
      <c r="I24" s="370"/>
      <c r="J24" s="369" t="s">
        <v>1009</v>
      </c>
      <c r="K24" s="368"/>
      <c r="L24" s="7" t="s">
        <v>761</v>
      </c>
      <c r="M24" s="11"/>
      <c r="N24" s="81">
        <v>3.52</v>
      </c>
      <c r="O24" s="60">
        <v>4</v>
      </c>
    </row>
    <row r="25" spans="1:15" ht="15" x14ac:dyDescent="0.25">
      <c r="A25" s="1"/>
      <c r="B25" s="375">
        <v>8</v>
      </c>
      <c r="C25" s="376"/>
      <c r="D25" s="367" t="s">
        <v>1403</v>
      </c>
      <c r="E25" s="368"/>
      <c r="F25" s="369">
        <v>4100081791</v>
      </c>
      <c r="G25" s="370"/>
      <c r="H25" s="391" t="s">
        <v>1861</v>
      </c>
      <c r="I25" s="370"/>
      <c r="J25" s="369" t="s">
        <v>1009</v>
      </c>
      <c r="K25" s="368"/>
      <c r="L25" s="7" t="s">
        <v>761</v>
      </c>
      <c r="M25" s="11"/>
      <c r="N25" s="81">
        <v>3.52</v>
      </c>
      <c r="O25" s="60">
        <v>4</v>
      </c>
    </row>
    <row r="26" spans="1:15" ht="15" x14ac:dyDescent="0.25">
      <c r="A26" s="1"/>
      <c r="B26" s="375">
        <v>9</v>
      </c>
      <c r="C26" s="376"/>
      <c r="D26" s="367" t="s">
        <v>1403</v>
      </c>
      <c r="E26" s="368"/>
      <c r="F26" s="369">
        <v>4100081791</v>
      </c>
      <c r="G26" s="370"/>
      <c r="H26" s="391" t="s">
        <v>1861</v>
      </c>
      <c r="I26" s="370"/>
      <c r="J26" s="369" t="s">
        <v>1009</v>
      </c>
      <c r="K26" s="368"/>
      <c r="L26" s="7" t="s">
        <v>761</v>
      </c>
      <c r="M26" s="11"/>
      <c r="N26" s="81">
        <v>3.52</v>
      </c>
      <c r="O26" s="60">
        <v>4</v>
      </c>
    </row>
    <row r="27" spans="1:15" ht="15" x14ac:dyDescent="0.25">
      <c r="A27" s="1"/>
      <c r="B27" s="378">
        <v>10</v>
      </c>
      <c r="C27" s="379"/>
      <c r="D27" s="367" t="s">
        <v>1403</v>
      </c>
      <c r="E27" s="368"/>
      <c r="F27" s="369">
        <v>4100081791</v>
      </c>
      <c r="G27" s="370"/>
      <c r="H27" s="391" t="s">
        <v>1861</v>
      </c>
      <c r="I27" s="370"/>
      <c r="J27" s="369" t="s">
        <v>1009</v>
      </c>
      <c r="K27" s="368"/>
      <c r="L27" s="7" t="s">
        <v>761</v>
      </c>
      <c r="M27" s="11"/>
      <c r="N27" s="82">
        <v>3.52</v>
      </c>
      <c r="O27" s="60">
        <v>4</v>
      </c>
    </row>
    <row r="28" spans="1:15" ht="15" x14ac:dyDescent="0.25">
      <c r="A28" s="1"/>
      <c r="B28" s="378">
        <v>11</v>
      </c>
      <c r="C28" s="379"/>
      <c r="D28" s="367" t="s">
        <v>1403</v>
      </c>
      <c r="E28" s="368"/>
      <c r="F28" s="369">
        <v>4100081791</v>
      </c>
      <c r="G28" s="370"/>
      <c r="H28" s="391" t="s">
        <v>1861</v>
      </c>
      <c r="I28" s="370"/>
      <c r="J28" s="369" t="s">
        <v>1009</v>
      </c>
      <c r="K28" s="368"/>
      <c r="L28" s="7" t="s">
        <v>761</v>
      </c>
      <c r="M28" s="11"/>
      <c r="N28" s="82">
        <v>5.78</v>
      </c>
      <c r="O28" s="60">
        <v>1</v>
      </c>
    </row>
    <row r="29" spans="1:15" ht="15" x14ac:dyDescent="0.25">
      <c r="A29" s="1"/>
      <c r="B29" s="40"/>
      <c r="C29" s="36"/>
      <c r="D29" s="367" t="s">
        <v>528</v>
      </c>
      <c r="E29" s="368"/>
      <c r="F29" s="369">
        <v>4100081841</v>
      </c>
      <c r="G29" s="370"/>
      <c r="H29" s="391" t="s">
        <v>1460</v>
      </c>
      <c r="I29" s="370"/>
      <c r="J29" s="369" t="s">
        <v>1009</v>
      </c>
      <c r="K29" s="368"/>
      <c r="L29" s="7" t="s">
        <v>1507</v>
      </c>
      <c r="M29" s="11"/>
      <c r="N29" s="83"/>
      <c r="O29" s="60">
        <v>20</v>
      </c>
    </row>
    <row r="30" spans="1:15" ht="15" x14ac:dyDescent="0.25">
      <c r="A30" s="1"/>
      <c r="B30" s="76"/>
      <c r="C30" s="69"/>
      <c r="D30" s="367" t="s">
        <v>528</v>
      </c>
      <c r="E30" s="368"/>
      <c r="F30" s="369">
        <v>4100081842</v>
      </c>
      <c r="G30" s="370"/>
      <c r="H30" s="391" t="s">
        <v>1460</v>
      </c>
      <c r="I30" s="370"/>
      <c r="J30" s="369" t="s">
        <v>1009</v>
      </c>
      <c r="K30" s="368"/>
      <c r="L30" s="7" t="s">
        <v>1507</v>
      </c>
      <c r="M30" s="11"/>
      <c r="N30" s="84"/>
      <c r="O30" s="60">
        <v>7</v>
      </c>
    </row>
    <row r="31" spans="1:15" ht="15" x14ac:dyDescent="0.25">
      <c r="A31" s="1"/>
      <c r="B31" s="375">
        <v>12</v>
      </c>
      <c r="C31" s="376"/>
      <c r="D31" s="367" t="s">
        <v>1403</v>
      </c>
      <c r="E31" s="368"/>
      <c r="F31" s="369">
        <v>4100081790</v>
      </c>
      <c r="G31" s="370"/>
      <c r="H31" s="391" t="s">
        <v>1861</v>
      </c>
      <c r="I31" s="370"/>
      <c r="J31" s="369" t="s">
        <v>1009</v>
      </c>
      <c r="K31" s="368"/>
      <c r="L31" s="7" t="s">
        <v>761</v>
      </c>
      <c r="M31" s="11"/>
      <c r="N31" s="81">
        <v>3.52</v>
      </c>
      <c r="O31" s="60">
        <v>4</v>
      </c>
    </row>
    <row r="32" spans="1:15" ht="15" x14ac:dyDescent="0.25">
      <c r="A32" s="1"/>
      <c r="B32" s="375">
        <v>13</v>
      </c>
      <c r="C32" s="376"/>
      <c r="D32" s="367" t="s">
        <v>1403</v>
      </c>
      <c r="E32" s="368"/>
      <c r="F32" s="369">
        <v>4100081790</v>
      </c>
      <c r="G32" s="370"/>
      <c r="H32" s="391" t="s">
        <v>1861</v>
      </c>
      <c r="I32" s="370"/>
      <c r="J32" s="369" t="s">
        <v>1009</v>
      </c>
      <c r="K32" s="368"/>
      <c r="L32" s="7" t="s">
        <v>761</v>
      </c>
      <c r="M32" s="11"/>
      <c r="N32" s="81">
        <v>3.52</v>
      </c>
      <c r="O32" s="60">
        <v>4</v>
      </c>
    </row>
    <row r="33" spans="1:15" ht="15" x14ac:dyDescent="0.25">
      <c r="A33" s="1"/>
      <c r="B33" s="375">
        <v>14</v>
      </c>
      <c r="C33" s="376"/>
      <c r="D33" s="367" t="s">
        <v>1399</v>
      </c>
      <c r="E33" s="368"/>
      <c r="F33" s="369">
        <v>4100081799</v>
      </c>
      <c r="G33" s="370"/>
      <c r="H33" s="391" t="s">
        <v>1853</v>
      </c>
      <c r="I33" s="370"/>
      <c r="J33" s="369" t="s">
        <v>1009</v>
      </c>
      <c r="K33" s="368"/>
      <c r="L33" s="7" t="s">
        <v>846</v>
      </c>
      <c r="M33" s="11"/>
      <c r="N33" s="81">
        <v>3.34</v>
      </c>
      <c r="O33" s="60">
        <v>5</v>
      </c>
    </row>
    <row r="34" spans="1:15" ht="15" x14ac:dyDescent="0.25">
      <c r="A34" s="1"/>
      <c r="B34" s="378">
        <v>15</v>
      </c>
      <c r="C34" s="379"/>
      <c r="D34" s="367" t="s">
        <v>1399</v>
      </c>
      <c r="E34" s="368"/>
      <c r="F34" s="369">
        <v>4100081799</v>
      </c>
      <c r="G34" s="370"/>
      <c r="H34" s="391" t="s">
        <v>1853</v>
      </c>
      <c r="I34" s="370"/>
      <c r="J34" s="369" t="s">
        <v>1009</v>
      </c>
      <c r="K34" s="368"/>
      <c r="L34" s="7" t="s">
        <v>846</v>
      </c>
      <c r="M34" s="11"/>
      <c r="N34" s="82">
        <v>3.34</v>
      </c>
      <c r="O34" s="60">
        <v>5</v>
      </c>
    </row>
    <row r="35" spans="1:15" ht="15" x14ac:dyDescent="0.25">
      <c r="A35" s="1"/>
      <c r="B35" s="378">
        <v>16</v>
      </c>
      <c r="C35" s="379"/>
      <c r="D35" s="367" t="s">
        <v>1399</v>
      </c>
      <c r="E35" s="368"/>
      <c r="F35" s="369">
        <v>4100081799</v>
      </c>
      <c r="G35" s="370"/>
      <c r="H35" s="391" t="s">
        <v>1853</v>
      </c>
      <c r="I35" s="370"/>
      <c r="J35" s="369" t="s">
        <v>1009</v>
      </c>
      <c r="K35" s="368"/>
      <c r="L35" s="7" t="s">
        <v>846</v>
      </c>
      <c r="M35" s="11"/>
      <c r="N35" s="82">
        <v>3.38</v>
      </c>
      <c r="O35" s="60">
        <v>2</v>
      </c>
    </row>
    <row r="36" spans="1:15" ht="15" x14ac:dyDescent="0.25">
      <c r="A36" s="1"/>
      <c r="B36" s="40"/>
      <c r="C36" s="36"/>
      <c r="D36" s="367" t="s">
        <v>1399</v>
      </c>
      <c r="E36" s="368"/>
      <c r="F36" s="369">
        <v>4100081799</v>
      </c>
      <c r="G36" s="370"/>
      <c r="H36" s="391" t="s">
        <v>1853</v>
      </c>
      <c r="I36" s="370"/>
      <c r="J36" s="369" t="s">
        <v>1009</v>
      </c>
      <c r="K36" s="368"/>
      <c r="L36" s="7" t="s">
        <v>761</v>
      </c>
      <c r="M36" s="11"/>
      <c r="N36" s="83"/>
      <c r="O36" s="60">
        <v>2</v>
      </c>
    </row>
    <row r="37" spans="1:15" ht="15" x14ac:dyDescent="0.25">
      <c r="A37" s="1"/>
      <c r="B37" s="365"/>
      <c r="C37" s="366"/>
      <c r="D37" s="367" t="s">
        <v>1399</v>
      </c>
      <c r="E37" s="368"/>
      <c r="F37" s="369">
        <v>4100081798</v>
      </c>
      <c r="G37" s="370"/>
      <c r="H37" s="391" t="s">
        <v>1853</v>
      </c>
      <c r="I37" s="370"/>
      <c r="J37" s="369" t="s">
        <v>1009</v>
      </c>
      <c r="K37" s="368"/>
      <c r="L37" s="7" t="s">
        <v>846</v>
      </c>
      <c r="M37" s="11"/>
      <c r="N37" s="84"/>
      <c r="O37" s="60">
        <v>1</v>
      </c>
    </row>
    <row r="38" spans="1:15" ht="15" x14ac:dyDescent="0.25">
      <c r="A38" s="1"/>
      <c r="B38" s="375">
        <v>17</v>
      </c>
      <c r="C38" s="376"/>
      <c r="D38" s="367" t="s">
        <v>1399</v>
      </c>
      <c r="E38" s="368"/>
      <c r="F38" s="369">
        <v>4100081798</v>
      </c>
      <c r="G38" s="370"/>
      <c r="H38" s="391" t="s">
        <v>1853</v>
      </c>
      <c r="I38" s="370"/>
      <c r="J38" s="369" t="s">
        <v>1009</v>
      </c>
      <c r="K38" s="368"/>
      <c r="L38" s="7" t="s">
        <v>846</v>
      </c>
      <c r="M38" s="11"/>
      <c r="N38" s="81">
        <v>3.34</v>
      </c>
      <c r="O38" s="60">
        <v>5</v>
      </c>
    </row>
    <row r="39" spans="1:15" ht="15" x14ac:dyDescent="0.25">
      <c r="A39" s="1"/>
      <c r="B39" s="375">
        <v>18</v>
      </c>
      <c r="C39" s="376"/>
      <c r="D39" s="367" t="s">
        <v>1399</v>
      </c>
      <c r="E39" s="368"/>
      <c r="F39" s="369">
        <v>4100081798</v>
      </c>
      <c r="G39" s="370"/>
      <c r="H39" s="391" t="s">
        <v>1853</v>
      </c>
      <c r="I39" s="370"/>
      <c r="J39" s="369" t="s">
        <v>1009</v>
      </c>
      <c r="K39" s="368"/>
      <c r="L39" s="7" t="s">
        <v>846</v>
      </c>
      <c r="M39" s="11"/>
      <c r="N39" s="81">
        <v>3.34</v>
      </c>
      <c r="O39" s="60">
        <v>5</v>
      </c>
    </row>
    <row r="40" spans="1:15" ht="15" x14ac:dyDescent="0.25">
      <c r="A40" s="1"/>
      <c r="B40" s="375">
        <v>19</v>
      </c>
      <c r="C40" s="376"/>
      <c r="D40" s="367" t="s">
        <v>1399</v>
      </c>
      <c r="E40" s="368"/>
      <c r="F40" s="369">
        <v>4100081798</v>
      </c>
      <c r="G40" s="370"/>
      <c r="H40" s="391" t="s">
        <v>1853</v>
      </c>
      <c r="I40" s="370"/>
      <c r="J40" s="369" t="s">
        <v>1009</v>
      </c>
      <c r="K40" s="368"/>
      <c r="L40" s="7" t="s">
        <v>846</v>
      </c>
      <c r="M40" s="11"/>
      <c r="N40" s="81">
        <v>3.34</v>
      </c>
      <c r="O40" s="60">
        <v>5</v>
      </c>
    </row>
    <row r="41" spans="1:15" ht="15" x14ac:dyDescent="0.25">
      <c r="A41" s="1"/>
      <c r="B41" s="375">
        <v>20</v>
      </c>
      <c r="C41" s="376"/>
      <c r="D41" s="367" t="s">
        <v>1399</v>
      </c>
      <c r="E41" s="368"/>
      <c r="F41" s="369">
        <v>4100081799</v>
      </c>
      <c r="G41" s="370"/>
      <c r="H41" s="391" t="s">
        <v>1853</v>
      </c>
      <c r="I41" s="370"/>
      <c r="J41" s="369" t="s">
        <v>1009</v>
      </c>
      <c r="K41" s="368"/>
      <c r="L41" s="7" t="s">
        <v>761</v>
      </c>
      <c r="M41" s="11"/>
      <c r="N41" s="81">
        <v>3.34</v>
      </c>
      <c r="O41" s="60">
        <v>5</v>
      </c>
    </row>
    <row r="42" spans="1:15" ht="15" x14ac:dyDescent="0.25">
      <c r="A42" s="1"/>
      <c r="B42" s="375">
        <v>21</v>
      </c>
      <c r="C42" s="376"/>
      <c r="D42" s="367" t="s">
        <v>1399</v>
      </c>
      <c r="E42" s="368"/>
      <c r="F42" s="369">
        <v>4100081799</v>
      </c>
      <c r="G42" s="370"/>
      <c r="H42" s="391" t="s">
        <v>1853</v>
      </c>
      <c r="I42" s="370"/>
      <c r="J42" s="369" t="s">
        <v>1009</v>
      </c>
      <c r="K42" s="368"/>
      <c r="L42" s="7" t="s">
        <v>761</v>
      </c>
      <c r="M42" s="11"/>
      <c r="N42" s="81">
        <v>3.34</v>
      </c>
      <c r="O42" s="60">
        <v>5</v>
      </c>
    </row>
    <row r="43" spans="1:15" ht="15" x14ac:dyDescent="0.25">
      <c r="A43" s="1"/>
      <c r="B43" s="375">
        <v>22</v>
      </c>
      <c r="C43" s="376"/>
      <c r="D43" s="367" t="s">
        <v>1399</v>
      </c>
      <c r="E43" s="368"/>
      <c r="F43" s="369">
        <v>4100081799</v>
      </c>
      <c r="G43" s="370"/>
      <c r="H43" s="391" t="s">
        <v>1853</v>
      </c>
      <c r="I43" s="370"/>
      <c r="J43" s="369" t="s">
        <v>1009</v>
      </c>
      <c r="K43" s="368"/>
      <c r="L43" s="7" t="s">
        <v>761</v>
      </c>
      <c r="M43" s="11"/>
      <c r="N43" s="81">
        <v>3.34</v>
      </c>
      <c r="O43" s="60">
        <v>5</v>
      </c>
    </row>
    <row r="44" spans="1:15" ht="15" x14ac:dyDescent="0.25">
      <c r="A44" s="1"/>
      <c r="B44" s="375">
        <v>23</v>
      </c>
      <c r="C44" s="376"/>
      <c r="D44" s="367" t="s">
        <v>1399</v>
      </c>
      <c r="E44" s="368"/>
      <c r="F44" s="369">
        <v>4100081799</v>
      </c>
      <c r="G44" s="370"/>
      <c r="H44" s="391" t="s">
        <v>1853</v>
      </c>
      <c r="I44" s="370"/>
      <c r="J44" s="369" t="s">
        <v>1009</v>
      </c>
      <c r="K44" s="368"/>
      <c r="L44" s="7" t="s">
        <v>761</v>
      </c>
      <c r="M44" s="11"/>
      <c r="N44" s="81">
        <v>3.34</v>
      </c>
      <c r="O44" s="60">
        <v>5</v>
      </c>
    </row>
    <row r="45" spans="1:15" ht="15" x14ac:dyDescent="0.25">
      <c r="A45" s="1"/>
      <c r="B45" s="375">
        <v>24</v>
      </c>
      <c r="C45" s="376"/>
      <c r="D45" s="367" t="s">
        <v>1399</v>
      </c>
      <c r="E45" s="368"/>
      <c r="F45" s="369">
        <v>4100081799</v>
      </c>
      <c r="G45" s="370"/>
      <c r="H45" s="391" t="s">
        <v>1853</v>
      </c>
      <c r="I45" s="370"/>
      <c r="J45" s="369" t="s">
        <v>1009</v>
      </c>
      <c r="K45" s="368"/>
      <c r="L45" s="7" t="s">
        <v>761</v>
      </c>
      <c r="M45" s="11"/>
      <c r="N45" s="81">
        <v>3.34</v>
      </c>
      <c r="O45" s="60">
        <v>5</v>
      </c>
    </row>
    <row r="46" spans="1:15" ht="15" x14ac:dyDescent="0.25">
      <c r="A46" s="1"/>
      <c r="B46" s="375">
        <v>25</v>
      </c>
      <c r="C46" s="376"/>
      <c r="D46" s="367" t="s">
        <v>1399</v>
      </c>
      <c r="E46" s="368"/>
      <c r="F46" s="369">
        <v>4100081799</v>
      </c>
      <c r="G46" s="370"/>
      <c r="H46" s="391" t="s">
        <v>1853</v>
      </c>
      <c r="I46" s="370"/>
      <c r="J46" s="369" t="s">
        <v>1009</v>
      </c>
      <c r="K46" s="368"/>
      <c r="L46" s="7" t="s">
        <v>761</v>
      </c>
      <c r="M46" s="11"/>
      <c r="N46" s="81">
        <v>3.34</v>
      </c>
      <c r="O46" s="60">
        <v>5</v>
      </c>
    </row>
    <row r="47" spans="1:15" ht="15" x14ac:dyDescent="0.25">
      <c r="A47" s="1"/>
      <c r="B47" s="375">
        <v>26</v>
      </c>
      <c r="C47" s="376"/>
      <c r="D47" s="367" t="s">
        <v>1399</v>
      </c>
      <c r="E47" s="368"/>
      <c r="F47" s="369">
        <v>4100081799</v>
      </c>
      <c r="G47" s="370"/>
      <c r="H47" s="391" t="s">
        <v>1853</v>
      </c>
      <c r="I47" s="370"/>
      <c r="J47" s="369" t="s">
        <v>1009</v>
      </c>
      <c r="K47" s="368"/>
      <c r="L47" s="7" t="s">
        <v>761</v>
      </c>
      <c r="M47" s="11"/>
      <c r="N47" s="81">
        <v>3.34</v>
      </c>
      <c r="O47" s="60">
        <v>5</v>
      </c>
    </row>
    <row r="48" spans="1:15" ht="15" x14ac:dyDescent="0.25">
      <c r="A48" s="1"/>
      <c r="B48" s="375">
        <v>27</v>
      </c>
      <c r="C48" s="376"/>
      <c r="D48" s="367" t="s">
        <v>1399</v>
      </c>
      <c r="E48" s="368"/>
      <c r="F48" s="369">
        <v>4100081799</v>
      </c>
      <c r="G48" s="370"/>
      <c r="H48" s="391" t="s">
        <v>1853</v>
      </c>
      <c r="I48" s="370"/>
      <c r="J48" s="369" t="s">
        <v>1009</v>
      </c>
      <c r="K48" s="368"/>
      <c r="L48" s="7" t="s">
        <v>761</v>
      </c>
      <c r="M48" s="11"/>
      <c r="N48" s="81">
        <v>3.34</v>
      </c>
      <c r="O48" s="60">
        <v>5</v>
      </c>
    </row>
    <row r="49" spans="1:15" ht="15" x14ac:dyDescent="0.25">
      <c r="A49" s="1"/>
      <c r="B49" s="375">
        <v>28</v>
      </c>
      <c r="C49" s="376"/>
      <c r="D49" s="367" t="s">
        <v>1399</v>
      </c>
      <c r="E49" s="368"/>
      <c r="F49" s="369">
        <v>4100081799</v>
      </c>
      <c r="G49" s="370"/>
      <c r="H49" s="391" t="s">
        <v>1853</v>
      </c>
      <c r="I49" s="370"/>
      <c r="J49" s="369" t="s">
        <v>1009</v>
      </c>
      <c r="K49" s="368"/>
      <c r="L49" s="7" t="s">
        <v>761</v>
      </c>
      <c r="M49" s="11"/>
      <c r="N49" s="81">
        <v>3.34</v>
      </c>
      <c r="O49" s="60">
        <v>5</v>
      </c>
    </row>
    <row r="50" spans="1:15" ht="15" x14ac:dyDescent="0.25">
      <c r="A50" s="1"/>
      <c r="B50" s="375">
        <v>29</v>
      </c>
      <c r="C50" s="376"/>
      <c r="D50" s="367" t="s">
        <v>1399</v>
      </c>
      <c r="E50" s="368"/>
      <c r="F50" s="369">
        <v>4100081799</v>
      </c>
      <c r="G50" s="370"/>
      <c r="H50" s="391" t="s">
        <v>1853</v>
      </c>
      <c r="I50" s="370"/>
      <c r="J50" s="369" t="s">
        <v>1009</v>
      </c>
      <c r="K50" s="368"/>
      <c r="L50" s="7" t="s">
        <v>761</v>
      </c>
      <c r="M50" s="11"/>
      <c r="N50" s="81">
        <v>3.34</v>
      </c>
      <c r="O50" s="60">
        <v>5</v>
      </c>
    </row>
    <row r="51" spans="1:15" ht="15" x14ac:dyDescent="0.25">
      <c r="A51" s="1"/>
      <c r="B51" s="375">
        <v>30</v>
      </c>
      <c r="C51" s="376"/>
      <c r="D51" s="367" t="s">
        <v>1399</v>
      </c>
      <c r="E51" s="368"/>
      <c r="F51" s="369">
        <v>4100081799</v>
      </c>
      <c r="G51" s="370"/>
      <c r="H51" s="391" t="s">
        <v>1853</v>
      </c>
      <c r="I51" s="370"/>
      <c r="J51" s="369" t="s">
        <v>1009</v>
      </c>
      <c r="K51" s="368"/>
      <c r="L51" s="7" t="s">
        <v>761</v>
      </c>
      <c r="M51" s="11"/>
      <c r="N51" s="81">
        <v>3.34</v>
      </c>
      <c r="O51" s="60">
        <v>5</v>
      </c>
    </row>
    <row r="52" spans="1:15" ht="15" x14ac:dyDescent="0.25">
      <c r="A52" s="1"/>
      <c r="B52" s="375">
        <v>31</v>
      </c>
      <c r="C52" s="376"/>
      <c r="D52" s="367" t="s">
        <v>1399</v>
      </c>
      <c r="E52" s="368"/>
      <c r="F52" s="369">
        <v>4100081799</v>
      </c>
      <c r="G52" s="370"/>
      <c r="H52" s="391" t="s">
        <v>1853</v>
      </c>
      <c r="I52" s="370"/>
      <c r="J52" s="369" t="s">
        <v>1009</v>
      </c>
      <c r="K52" s="368"/>
      <c r="L52" s="7" t="s">
        <v>761</v>
      </c>
      <c r="M52" s="11"/>
      <c r="N52" s="81">
        <v>3.34</v>
      </c>
      <c r="O52" s="60">
        <v>5</v>
      </c>
    </row>
    <row r="53" spans="1:15" ht="15" x14ac:dyDescent="0.25">
      <c r="A53" s="1"/>
      <c r="B53" s="365"/>
      <c r="C53" s="366"/>
      <c r="D53" s="367"/>
      <c r="E53" s="368"/>
      <c r="F53" s="369"/>
      <c r="G53" s="370"/>
      <c r="H53" s="391"/>
      <c r="I53" s="370"/>
      <c r="J53" s="369"/>
      <c r="K53" s="368"/>
      <c r="L53" s="9"/>
      <c r="M53" s="151"/>
      <c r="N53" s="84"/>
      <c r="O53" s="60"/>
    </row>
    <row r="54" spans="1:15" ht="15" x14ac:dyDescent="0.25">
      <c r="A54" s="1"/>
      <c r="B54" s="76"/>
      <c r="C54" s="65"/>
      <c r="D54" s="392"/>
      <c r="E54" s="393"/>
      <c r="F54" s="393"/>
      <c r="G54" s="393"/>
      <c r="H54" s="393"/>
      <c r="I54" s="62"/>
      <c r="J54" s="50"/>
      <c r="K54" s="61"/>
      <c r="L54" s="8"/>
      <c r="M54" s="8"/>
      <c r="N54" s="139">
        <f>SUM(N18:N53)</f>
        <v>108.06000000000006</v>
      </c>
      <c r="O54" s="60"/>
    </row>
    <row r="55" spans="1:15" ht="15.75" x14ac:dyDescent="0.25">
      <c r="A55" s="1"/>
      <c r="B55" s="356" t="s">
        <v>29</v>
      </c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79"/>
      <c r="N55" s="75"/>
      <c r="O55" s="73">
        <f>SUM(O18:O53)</f>
        <v>166</v>
      </c>
    </row>
    <row r="56" spans="1:15" ht="15" x14ac:dyDescent="0.25">
      <c r="A56" s="1"/>
      <c r="B56" s="20"/>
      <c r="C56" s="45"/>
      <c r="D56" s="20"/>
      <c r="E56" s="45"/>
      <c r="F56" s="20"/>
      <c r="H56" s="3"/>
      <c r="J56" s="20"/>
      <c r="K56" s="45"/>
      <c r="L56" s="1"/>
      <c r="M56" s="1"/>
      <c r="N56" s="86"/>
    </row>
    <row r="57" spans="1:15" ht="3.75" customHeight="1" x14ac:dyDescent="0.25">
      <c r="A57" s="1"/>
      <c r="B57" s="1"/>
      <c r="C57" s="1"/>
      <c r="D57" s="17"/>
      <c r="E57" s="20"/>
      <c r="F57" s="20"/>
      <c r="G57" s="3"/>
      <c r="H57" s="3"/>
      <c r="I57" s="1"/>
      <c r="J57" s="1"/>
      <c r="K57" s="1"/>
      <c r="L57" s="1"/>
      <c r="M57" s="1"/>
      <c r="N57" s="1"/>
    </row>
    <row r="58" spans="1:15" ht="15" customHeight="1" x14ac:dyDescent="0.25">
      <c r="A58" s="1"/>
      <c r="B58" s="1"/>
      <c r="C58" s="1"/>
      <c r="D58" s="1" t="s">
        <v>49</v>
      </c>
      <c r="E58" s="23"/>
      <c r="F58" s="397" t="s">
        <v>1888</v>
      </c>
      <c r="G58" s="396"/>
      <c r="H58" s="1"/>
      <c r="I58" s="1"/>
      <c r="J58" s="1"/>
      <c r="K58" s="1"/>
      <c r="L58" s="1"/>
      <c r="M58" s="1"/>
      <c r="N58" s="1"/>
    </row>
    <row r="59" spans="1:15" ht="15" x14ac:dyDescent="0.25">
      <c r="A59" s="1"/>
      <c r="B59" s="1"/>
      <c r="C59" s="1"/>
      <c r="D59" s="1" t="s">
        <v>1889</v>
      </c>
      <c r="E59" s="3"/>
      <c r="F59" s="1"/>
      <c r="G59" s="1"/>
      <c r="H59" s="1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 t="s">
        <v>1890</v>
      </c>
      <c r="E60" s="23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338" ht="8.25" customHeight="1" x14ac:dyDescent="0.2"/>
    <row r="340" ht="8.25" customHeight="1" x14ac:dyDescent="0.2"/>
    <row r="342" ht="9" customHeight="1" x14ac:dyDescent="0.2"/>
    <row r="344" ht="7.5" customHeight="1" x14ac:dyDescent="0.2"/>
    <row r="346" ht="6.75" customHeight="1" x14ac:dyDescent="0.2"/>
    <row r="348" ht="7.5" customHeight="1" x14ac:dyDescent="0.2"/>
    <row r="350" ht="9" customHeight="1" x14ac:dyDescent="0.2"/>
    <row r="352" ht="7.5" customHeight="1" x14ac:dyDescent="0.2"/>
    <row r="354" ht="8.25" customHeight="1" x14ac:dyDescent="0.2"/>
  </sheetData>
  <mergeCells count="189">
    <mergeCell ref="B49:C49"/>
    <mergeCell ref="D49:E49"/>
    <mergeCell ref="F49:G49"/>
    <mergeCell ref="H49:I49"/>
    <mergeCell ref="J49:K49"/>
    <mergeCell ref="B52:C52"/>
    <mergeCell ref="D52:E52"/>
    <mergeCell ref="F52:G52"/>
    <mergeCell ref="H52:I52"/>
    <mergeCell ref="J52:K52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31:C31"/>
    <mergeCell ref="D31:E31"/>
    <mergeCell ref="F31:G31"/>
    <mergeCell ref="H31:I31"/>
    <mergeCell ref="J31:K31"/>
    <mergeCell ref="B32:C32"/>
    <mergeCell ref="H32:I32"/>
    <mergeCell ref="J32:K32"/>
    <mergeCell ref="B38:C38"/>
    <mergeCell ref="D38:E38"/>
    <mergeCell ref="F38:G38"/>
    <mergeCell ref="H38:I38"/>
    <mergeCell ref="J38:K38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B35:C35"/>
    <mergeCell ref="D35:E35"/>
    <mergeCell ref="F35:G35"/>
    <mergeCell ref="H35:I35"/>
    <mergeCell ref="J35:K35"/>
    <mergeCell ref="D29:E29"/>
    <mergeCell ref="F29:G29"/>
    <mergeCell ref="H29:I29"/>
    <mergeCell ref="J29:K29"/>
    <mergeCell ref="D30:E30"/>
    <mergeCell ref="F30:G30"/>
    <mergeCell ref="D34:E34"/>
    <mergeCell ref="F34:G34"/>
    <mergeCell ref="H34:I34"/>
    <mergeCell ref="J34:K34"/>
    <mergeCell ref="D54:H54"/>
    <mergeCell ref="B55:L55"/>
    <mergeCell ref="F58:G58"/>
    <mergeCell ref="B24:C24"/>
    <mergeCell ref="D24:E24"/>
    <mergeCell ref="F24:G24"/>
    <mergeCell ref="H24:I24"/>
    <mergeCell ref="J24:K24"/>
    <mergeCell ref="B25:C25"/>
    <mergeCell ref="D25:E25"/>
    <mergeCell ref="H28:I28"/>
    <mergeCell ref="J28:K28"/>
    <mergeCell ref="F25:G25"/>
    <mergeCell ref="H25:I25"/>
    <mergeCell ref="J25:K25"/>
    <mergeCell ref="B26:C26"/>
    <mergeCell ref="D26:E26"/>
    <mergeCell ref="F26:G26"/>
    <mergeCell ref="H26:I26"/>
    <mergeCell ref="J26:K26"/>
    <mergeCell ref="H30:I30"/>
    <mergeCell ref="J30:K30"/>
    <mergeCell ref="B27:C27"/>
    <mergeCell ref="D27:E27"/>
    <mergeCell ref="J21:K21"/>
    <mergeCell ref="B22:C22"/>
    <mergeCell ref="D22:E22"/>
    <mergeCell ref="F22:G22"/>
    <mergeCell ref="H22:I22"/>
    <mergeCell ref="J22:K22"/>
    <mergeCell ref="B53:C53"/>
    <mergeCell ref="D53:E53"/>
    <mergeCell ref="F53:G53"/>
    <mergeCell ref="H53:I53"/>
    <mergeCell ref="J53:K53"/>
    <mergeCell ref="B37:C37"/>
    <mergeCell ref="D37:E37"/>
    <mergeCell ref="F37:G37"/>
    <mergeCell ref="H37:I37"/>
    <mergeCell ref="J37:K37"/>
    <mergeCell ref="F27:G27"/>
    <mergeCell ref="H27:I27"/>
    <mergeCell ref="J27:K27"/>
    <mergeCell ref="B28:C28"/>
    <mergeCell ref="D28:E28"/>
    <mergeCell ref="F28:G28"/>
    <mergeCell ref="D32:E32"/>
    <mergeCell ref="F32:G32"/>
    <mergeCell ref="B23:C23"/>
    <mergeCell ref="D23:E23"/>
    <mergeCell ref="F23:G23"/>
    <mergeCell ref="H23:I23"/>
    <mergeCell ref="J23:K23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sheetPr codeName="Hoja172"/>
  <dimension ref="A1:O323"/>
  <sheetViews>
    <sheetView topLeftCell="A4" workbookViewId="0">
      <selection activeCell="M14" sqref="M14:N1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1" t="s">
        <v>22</v>
      </c>
      <c r="C17" s="72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83">
        <f>SUM(N18:N24)+10.24</f>
        <v>30.519999999999996</v>
      </c>
      <c r="O17" s="60"/>
    </row>
    <row r="18" spans="1:15" ht="15" x14ac:dyDescent="0.25">
      <c r="A18" s="1"/>
      <c r="B18" s="365">
        <v>1</v>
      </c>
      <c r="C18" s="366"/>
      <c r="D18" s="351" t="s">
        <v>1399</v>
      </c>
      <c r="E18" s="352"/>
      <c r="F18" s="355">
        <v>4100081796</v>
      </c>
      <c r="G18" s="354"/>
      <c r="H18" s="353" t="s">
        <v>1853</v>
      </c>
      <c r="I18" s="354"/>
      <c r="J18" s="355" t="s">
        <v>76</v>
      </c>
      <c r="K18" s="352"/>
      <c r="L18" s="27" t="s">
        <v>761</v>
      </c>
      <c r="M18" s="24"/>
      <c r="N18" s="84">
        <v>3.38</v>
      </c>
      <c r="O18" s="109">
        <v>5</v>
      </c>
    </row>
    <row r="19" spans="1:15" ht="15" x14ac:dyDescent="0.25">
      <c r="A19" s="1"/>
      <c r="B19" s="365">
        <v>2</v>
      </c>
      <c r="C19" s="366"/>
      <c r="D19" s="367" t="s">
        <v>1399</v>
      </c>
      <c r="E19" s="368"/>
      <c r="F19" s="369">
        <v>4100081796</v>
      </c>
      <c r="G19" s="370"/>
      <c r="H19" s="391" t="s">
        <v>1853</v>
      </c>
      <c r="I19" s="370"/>
      <c r="J19" s="369" t="s">
        <v>76</v>
      </c>
      <c r="K19" s="368"/>
      <c r="L19" s="7" t="s">
        <v>761</v>
      </c>
      <c r="M19" s="11"/>
      <c r="N19" s="84">
        <v>3.38</v>
      </c>
      <c r="O19" s="60">
        <v>5</v>
      </c>
    </row>
    <row r="20" spans="1:15" ht="15" x14ac:dyDescent="0.25">
      <c r="A20" s="1"/>
      <c r="B20" s="365">
        <v>3</v>
      </c>
      <c r="C20" s="366"/>
      <c r="D20" s="367" t="s">
        <v>1399</v>
      </c>
      <c r="E20" s="368"/>
      <c r="F20" s="369">
        <v>4100081796</v>
      </c>
      <c r="G20" s="370"/>
      <c r="H20" s="391" t="s">
        <v>1853</v>
      </c>
      <c r="I20" s="370"/>
      <c r="J20" s="369" t="s">
        <v>76</v>
      </c>
      <c r="K20" s="368"/>
      <c r="L20" s="7" t="s">
        <v>761</v>
      </c>
      <c r="M20" s="11"/>
      <c r="N20" s="84">
        <v>3.38</v>
      </c>
      <c r="O20" s="60">
        <v>5</v>
      </c>
    </row>
    <row r="21" spans="1:15" ht="15" x14ac:dyDescent="0.25">
      <c r="A21" s="1"/>
      <c r="B21" s="365">
        <v>4</v>
      </c>
      <c r="C21" s="366"/>
      <c r="D21" s="367" t="s">
        <v>1399</v>
      </c>
      <c r="E21" s="368"/>
      <c r="F21" s="369">
        <v>4100081796</v>
      </c>
      <c r="G21" s="370"/>
      <c r="H21" s="391" t="s">
        <v>1853</v>
      </c>
      <c r="I21" s="370"/>
      <c r="J21" s="369" t="s">
        <v>76</v>
      </c>
      <c r="K21" s="368"/>
      <c r="L21" s="7" t="s">
        <v>761</v>
      </c>
      <c r="M21" s="11"/>
      <c r="N21" s="84">
        <v>3.38</v>
      </c>
      <c r="O21" s="60">
        <v>5</v>
      </c>
    </row>
    <row r="22" spans="1:15" ht="15" x14ac:dyDescent="0.25">
      <c r="A22" s="1"/>
      <c r="B22" s="365">
        <v>5</v>
      </c>
      <c r="C22" s="366"/>
      <c r="D22" s="367" t="s">
        <v>1399</v>
      </c>
      <c r="E22" s="368"/>
      <c r="F22" s="369">
        <v>4100081796</v>
      </c>
      <c r="G22" s="370"/>
      <c r="H22" s="391" t="s">
        <v>1853</v>
      </c>
      <c r="I22" s="370"/>
      <c r="J22" s="369" t="s">
        <v>76</v>
      </c>
      <c r="K22" s="368"/>
      <c r="L22" s="7" t="s">
        <v>761</v>
      </c>
      <c r="M22" s="11"/>
      <c r="N22" s="84">
        <v>3.38</v>
      </c>
      <c r="O22" s="60">
        <v>5</v>
      </c>
    </row>
    <row r="23" spans="1:15" ht="15" x14ac:dyDescent="0.25">
      <c r="A23" s="1"/>
      <c r="B23" s="365">
        <v>6</v>
      </c>
      <c r="C23" s="366"/>
      <c r="D23" s="367" t="s">
        <v>1399</v>
      </c>
      <c r="E23" s="368"/>
      <c r="F23" s="369">
        <v>4100081796</v>
      </c>
      <c r="G23" s="370"/>
      <c r="H23" s="391" t="s">
        <v>1853</v>
      </c>
      <c r="I23" s="370"/>
      <c r="J23" s="369" t="s">
        <v>76</v>
      </c>
      <c r="K23" s="368"/>
      <c r="L23" s="7" t="s">
        <v>761</v>
      </c>
      <c r="M23" s="11"/>
      <c r="N23" s="84">
        <v>3.38</v>
      </c>
      <c r="O23" s="60">
        <v>5</v>
      </c>
    </row>
    <row r="24" spans="1:15" ht="15" x14ac:dyDescent="0.25">
      <c r="A24" s="1"/>
      <c r="B24" s="375"/>
      <c r="C24" s="376"/>
      <c r="D24" s="367"/>
      <c r="E24" s="368"/>
      <c r="F24" s="369"/>
      <c r="G24" s="370"/>
      <c r="H24" s="391"/>
      <c r="I24" s="370"/>
      <c r="J24" s="369"/>
      <c r="K24" s="368"/>
      <c r="L24" s="7"/>
      <c r="M24" s="11"/>
      <c r="N24" s="81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20.279999999999998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30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1891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1892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1213</v>
      </c>
      <c r="E31" s="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1893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1857</v>
      </c>
      <c r="E33" s="1"/>
      <c r="F33" s="1"/>
      <c r="G33" s="23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47">
    <mergeCell ref="B26:L26"/>
    <mergeCell ref="F29:G29"/>
    <mergeCell ref="B24:C24"/>
    <mergeCell ref="D24:E24"/>
    <mergeCell ref="F24:G24"/>
    <mergeCell ref="H24:I24"/>
    <mergeCell ref="J24:K24"/>
    <mergeCell ref="D25:H25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sheetPr codeName="Hoja173"/>
  <dimension ref="A1:O327"/>
  <sheetViews>
    <sheetView workbookViewId="0">
      <selection activeCell="M15" sqref="M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220192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SUM(N18:N23)+9.82</f>
        <v>56.820000000000007</v>
      </c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4100081839</v>
      </c>
      <c r="G18" s="370"/>
      <c r="H18" s="391" t="s">
        <v>1460</v>
      </c>
      <c r="I18" s="370"/>
      <c r="J18" s="369" t="s">
        <v>73</v>
      </c>
      <c r="K18" s="368"/>
      <c r="L18" s="7" t="s">
        <v>1507</v>
      </c>
      <c r="M18" s="11"/>
      <c r="N18" s="81">
        <v>9.14</v>
      </c>
      <c r="O18" s="60">
        <v>53</v>
      </c>
    </row>
    <row r="19" spans="1:15" ht="15" x14ac:dyDescent="0.25">
      <c r="A19" s="1"/>
      <c r="B19" s="375">
        <v>2</v>
      </c>
      <c r="C19" s="376"/>
      <c r="D19" s="367" t="s">
        <v>528</v>
      </c>
      <c r="E19" s="368"/>
      <c r="F19" s="369">
        <v>4100081839</v>
      </c>
      <c r="G19" s="370"/>
      <c r="H19" s="391" t="s">
        <v>1460</v>
      </c>
      <c r="I19" s="370"/>
      <c r="J19" s="369" t="s">
        <v>73</v>
      </c>
      <c r="K19" s="368"/>
      <c r="L19" s="7" t="s">
        <v>1507</v>
      </c>
      <c r="M19" s="11"/>
      <c r="N19" s="81">
        <v>9.14</v>
      </c>
      <c r="O19" s="60">
        <v>53</v>
      </c>
    </row>
    <row r="20" spans="1:15" ht="15" x14ac:dyDescent="0.25">
      <c r="A20" s="1"/>
      <c r="B20" s="375">
        <v>3</v>
      </c>
      <c r="C20" s="376"/>
      <c r="D20" s="367" t="s">
        <v>528</v>
      </c>
      <c r="E20" s="368"/>
      <c r="F20" s="369">
        <v>4100081839</v>
      </c>
      <c r="G20" s="370"/>
      <c r="H20" s="391" t="s">
        <v>1460</v>
      </c>
      <c r="I20" s="370"/>
      <c r="J20" s="369" t="s">
        <v>73</v>
      </c>
      <c r="K20" s="368"/>
      <c r="L20" s="7" t="s">
        <v>1507</v>
      </c>
      <c r="M20" s="11"/>
      <c r="N20" s="81">
        <v>9.14</v>
      </c>
      <c r="O20" s="60">
        <v>53</v>
      </c>
    </row>
    <row r="21" spans="1:15" ht="15" x14ac:dyDescent="0.25">
      <c r="A21" s="1"/>
      <c r="B21" s="375">
        <v>4</v>
      </c>
      <c r="C21" s="376"/>
      <c r="D21" s="367" t="s">
        <v>528</v>
      </c>
      <c r="E21" s="368"/>
      <c r="F21" s="369">
        <v>4100081839</v>
      </c>
      <c r="G21" s="370"/>
      <c r="H21" s="391" t="s">
        <v>1460</v>
      </c>
      <c r="I21" s="370"/>
      <c r="J21" s="369" t="s">
        <v>73</v>
      </c>
      <c r="K21" s="368"/>
      <c r="L21" s="7" t="s">
        <v>1507</v>
      </c>
      <c r="M21" s="11"/>
      <c r="N21" s="81">
        <v>9.14</v>
      </c>
      <c r="O21" s="60">
        <v>53</v>
      </c>
    </row>
    <row r="22" spans="1:15" ht="15" x14ac:dyDescent="0.25">
      <c r="A22" s="1"/>
      <c r="B22" s="375">
        <v>5</v>
      </c>
      <c r="C22" s="376"/>
      <c r="D22" s="367" t="s">
        <v>528</v>
      </c>
      <c r="E22" s="368"/>
      <c r="F22" s="369">
        <v>4100081839</v>
      </c>
      <c r="G22" s="370"/>
      <c r="H22" s="391" t="s">
        <v>1460</v>
      </c>
      <c r="I22" s="370"/>
      <c r="J22" s="369" t="s">
        <v>73</v>
      </c>
      <c r="K22" s="368"/>
      <c r="L22" s="7" t="s">
        <v>1507</v>
      </c>
      <c r="M22" s="11"/>
      <c r="N22" s="81">
        <v>8.98</v>
      </c>
      <c r="O22" s="60">
        <v>52</v>
      </c>
    </row>
    <row r="23" spans="1:15" ht="15" x14ac:dyDescent="0.25">
      <c r="A23" s="1"/>
      <c r="B23" s="375">
        <v>6</v>
      </c>
      <c r="C23" s="376"/>
      <c r="D23" s="367" t="s">
        <v>1399</v>
      </c>
      <c r="E23" s="368"/>
      <c r="F23" s="369">
        <v>4100081795</v>
      </c>
      <c r="G23" s="370"/>
      <c r="H23" s="391" t="s">
        <v>1853</v>
      </c>
      <c r="I23" s="370"/>
      <c r="J23" s="369" t="s">
        <v>73</v>
      </c>
      <c r="K23" s="368"/>
      <c r="L23" s="7" t="s">
        <v>761</v>
      </c>
      <c r="M23" s="11"/>
      <c r="N23" s="81">
        <v>1.46</v>
      </c>
      <c r="O23" s="60">
        <v>1</v>
      </c>
    </row>
    <row r="24" spans="1:15" ht="15" x14ac:dyDescent="0.25">
      <c r="A24" s="1"/>
      <c r="B24" s="76"/>
      <c r="C24" s="65"/>
      <c r="D24" s="50"/>
      <c r="E24" s="61"/>
      <c r="F24" s="50"/>
      <c r="G24" s="62"/>
      <c r="H24" s="63"/>
      <c r="I24" s="62"/>
      <c r="J24" s="50"/>
      <c r="K24" s="61"/>
      <c r="L24" s="8"/>
      <c r="M24" s="8"/>
      <c r="N24" s="162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SUM(N18:N23)</f>
        <v>47.000000000000007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SUM(O18:O23)</f>
        <v>265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1885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1886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1213</v>
      </c>
      <c r="E31" s="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1856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1857</v>
      </c>
      <c r="E33" s="1"/>
      <c r="F33" s="1"/>
      <c r="G33" s="23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42">
    <mergeCell ref="B26:L26"/>
    <mergeCell ref="F29:G29"/>
    <mergeCell ref="D25:H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sheetPr codeName="Hoja174"/>
  <dimension ref="A1:O332"/>
  <sheetViews>
    <sheetView workbookViewId="0">
      <selection activeCell="H22" sqref="H22:I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1872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220174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4100081841</v>
      </c>
      <c r="G18" s="370"/>
      <c r="H18" s="391" t="s">
        <v>1460</v>
      </c>
      <c r="I18" s="370"/>
      <c r="J18" s="369" t="s">
        <v>1009</v>
      </c>
      <c r="K18" s="368"/>
      <c r="L18" s="7" t="s">
        <v>387</v>
      </c>
      <c r="M18" s="11"/>
      <c r="N18" s="82">
        <v>7.72</v>
      </c>
      <c r="O18" s="60">
        <v>18</v>
      </c>
    </row>
    <row r="19" spans="1:15" ht="15" x14ac:dyDescent="0.25">
      <c r="A19" s="1"/>
      <c r="B19" s="416"/>
      <c r="C19" s="417"/>
      <c r="D19" s="367" t="s">
        <v>528</v>
      </c>
      <c r="E19" s="368"/>
      <c r="F19" s="369">
        <v>4100081842</v>
      </c>
      <c r="G19" s="370"/>
      <c r="H19" s="391" t="s">
        <v>1460</v>
      </c>
      <c r="I19" s="370"/>
      <c r="J19" s="369" t="s">
        <v>1009</v>
      </c>
      <c r="K19" s="368"/>
      <c r="L19" s="7" t="s">
        <v>387</v>
      </c>
      <c r="M19" s="11"/>
      <c r="N19" s="83"/>
      <c r="O19" s="60">
        <v>7</v>
      </c>
    </row>
    <row r="20" spans="1:15" ht="15" x14ac:dyDescent="0.25">
      <c r="A20" s="1"/>
      <c r="B20" s="416"/>
      <c r="C20" s="411"/>
      <c r="D20" s="375" t="s">
        <v>480</v>
      </c>
      <c r="E20" s="367"/>
      <c r="F20" s="375">
        <v>4100081837</v>
      </c>
      <c r="G20" s="367"/>
      <c r="H20" s="419" t="s">
        <v>1468</v>
      </c>
      <c r="I20" s="420"/>
      <c r="J20" s="375" t="s">
        <v>1009</v>
      </c>
      <c r="K20" s="367"/>
      <c r="L20" s="7" t="s">
        <v>382</v>
      </c>
      <c r="M20" s="11">
        <v>85</v>
      </c>
      <c r="N20" s="83"/>
      <c r="O20" s="60">
        <v>4</v>
      </c>
    </row>
    <row r="21" spans="1:15" ht="15" x14ac:dyDescent="0.25">
      <c r="A21" s="1"/>
      <c r="B21" s="416"/>
      <c r="C21" s="411"/>
      <c r="D21" s="375" t="s">
        <v>480</v>
      </c>
      <c r="E21" s="367"/>
      <c r="F21" s="375">
        <v>4100081837</v>
      </c>
      <c r="G21" s="367"/>
      <c r="H21" s="419" t="s">
        <v>1468</v>
      </c>
      <c r="I21" s="420"/>
      <c r="J21" s="375" t="s">
        <v>1009</v>
      </c>
      <c r="K21" s="367"/>
      <c r="L21" s="7" t="s">
        <v>382</v>
      </c>
      <c r="M21" s="11">
        <v>90</v>
      </c>
      <c r="N21" s="83"/>
      <c r="O21" s="60">
        <v>6</v>
      </c>
    </row>
    <row r="22" spans="1:15" ht="15" x14ac:dyDescent="0.25">
      <c r="A22" s="1"/>
      <c r="B22" s="416"/>
      <c r="C22" s="411"/>
      <c r="D22" s="375" t="s">
        <v>480</v>
      </c>
      <c r="E22" s="367"/>
      <c r="F22" s="375">
        <v>4100081837</v>
      </c>
      <c r="G22" s="367"/>
      <c r="H22" s="419" t="s">
        <v>1468</v>
      </c>
      <c r="I22" s="420"/>
      <c r="J22" s="375" t="s">
        <v>1009</v>
      </c>
      <c r="K22" s="367"/>
      <c r="L22" s="7" t="s">
        <v>382</v>
      </c>
      <c r="M22" s="11">
        <v>95</v>
      </c>
      <c r="N22" s="83"/>
      <c r="O22" s="60">
        <v>6</v>
      </c>
    </row>
    <row r="23" spans="1:15" ht="15" x14ac:dyDescent="0.25">
      <c r="A23" s="1"/>
      <c r="B23" s="365"/>
      <c r="C23" s="351"/>
      <c r="D23" s="375" t="s">
        <v>480</v>
      </c>
      <c r="E23" s="367"/>
      <c r="F23" s="375">
        <v>4100081837</v>
      </c>
      <c r="G23" s="367"/>
      <c r="H23" s="419" t="s">
        <v>1468</v>
      </c>
      <c r="I23" s="420"/>
      <c r="J23" s="375" t="s">
        <v>1009</v>
      </c>
      <c r="K23" s="367"/>
      <c r="L23" s="7" t="s">
        <v>382</v>
      </c>
      <c r="M23" s="11">
        <v>100</v>
      </c>
      <c r="N23" s="84"/>
      <c r="O23" s="60">
        <v>4</v>
      </c>
    </row>
    <row r="24" spans="1:15" ht="15" x14ac:dyDescent="0.25">
      <c r="A24" s="1"/>
      <c r="B24" s="365">
        <v>2</v>
      </c>
      <c r="C24" s="366"/>
      <c r="D24" s="367" t="s">
        <v>1399</v>
      </c>
      <c r="E24" s="368"/>
      <c r="F24" s="369">
        <v>4100081897</v>
      </c>
      <c r="G24" s="370"/>
      <c r="H24" s="391" t="s">
        <v>1873</v>
      </c>
      <c r="I24" s="370"/>
      <c r="J24" s="369" t="s">
        <v>1009</v>
      </c>
      <c r="K24" s="368"/>
      <c r="L24" s="7" t="s">
        <v>1874</v>
      </c>
      <c r="M24" s="11"/>
      <c r="N24" s="84">
        <v>2.98</v>
      </c>
      <c r="O24" s="60">
        <v>5</v>
      </c>
    </row>
    <row r="25" spans="1:15" ht="15" x14ac:dyDescent="0.25">
      <c r="A25" s="1"/>
      <c r="B25" s="365">
        <v>3</v>
      </c>
      <c r="C25" s="366"/>
      <c r="D25" s="367" t="s">
        <v>1399</v>
      </c>
      <c r="E25" s="368"/>
      <c r="F25" s="369">
        <v>4100081897</v>
      </c>
      <c r="G25" s="370"/>
      <c r="H25" s="391" t="s">
        <v>1873</v>
      </c>
      <c r="I25" s="370"/>
      <c r="J25" s="369" t="s">
        <v>1009</v>
      </c>
      <c r="K25" s="368"/>
      <c r="L25" s="7" t="s">
        <v>1874</v>
      </c>
      <c r="M25" s="11"/>
      <c r="N25" s="84">
        <v>2.98</v>
      </c>
      <c r="O25" s="60">
        <v>5</v>
      </c>
    </row>
    <row r="26" spans="1:15" ht="15" x14ac:dyDescent="0.25">
      <c r="A26" s="1"/>
      <c r="B26" s="365">
        <v>4</v>
      </c>
      <c r="C26" s="366"/>
      <c r="D26" s="367" t="s">
        <v>1399</v>
      </c>
      <c r="E26" s="368"/>
      <c r="F26" s="369">
        <v>4100081897</v>
      </c>
      <c r="G26" s="370"/>
      <c r="H26" s="391" t="s">
        <v>1873</v>
      </c>
      <c r="I26" s="370"/>
      <c r="J26" s="369" t="s">
        <v>1009</v>
      </c>
      <c r="K26" s="368"/>
      <c r="L26" s="7" t="s">
        <v>1874</v>
      </c>
      <c r="M26" s="11"/>
      <c r="N26" s="84">
        <v>2.98</v>
      </c>
      <c r="O26" s="60">
        <v>5</v>
      </c>
    </row>
    <row r="27" spans="1:15" ht="15" x14ac:dyDescent="0.25">
      <c r="A27" s="1"/>
      <c r="B27" s="365">
        <v>5</v>
      </c>
      <c r="C27" s="366"/>
      <c r="D27" s="367" t="s">
        <v>1399</v>
      </c>
      <c r="E27" s="368"/>
      <c r="F27" s="369">
        <v>4100081897</v>
      </c>
      <c r="G27" s="370"/>
      <c r="H27" s="391" t="s">
        <v>1873</v>
      </c>
      <c r="I27" s="370"/>
      <c r="J27" s="369" t="s">
        <v>1009</v>
      </c>
      <c r="K27" s="368"/>
      <c r="L27" s="7" t="s">
        <v>1874</v>
      </c>
      <c r="M27" s="11"/>
      <c r="N27" s="84">
        <v>2.98</v>
      </c>
      <c r="O27" s="60">
        <v>5</v>
      </c>
    </row>
    <row r="28" spans="1:15" ht="15" x14ac:dyDescent="0.25">
      <c r="A28" s="1"/>
      <c r="B28" s="365">
        <v>6</v>
      </c>
      <c r="C28" s="366"/>
      <c r="D28" s="367" t="s">
        <v>1399</v>
      </c>
      <c r="E28" s="368"/>
      <c r="F28" s="369">
        <v>4100081897</v>
      </c>
      <c r="G28" s="370"/>
      <c r="H28" s="391" t="s">
        <v>1873</v>
      </c>
      <c r="I28" s="370"/>
      <c r="J28" s="369" t="s">
        <v>1009</v>
      </c>
      <c r="K28" s="368"/>
      <c r="L28" s="7" t="s">
        <v>1874</v>
      </c>
      <c r="M28" s="11"/>
      <c r="N28" s="84">
        <v>2.98</v>
      </c>
      <c r="O28" s="60">
        <v>5</v>
      </c>
    </row>
    <row r="29" spans="1:15" ht="15" x14ac:dyDescent="0.25">
      <c r="A29" s="1"/>
      <c r="B29" s="365">
        <v>7</v>
      </c>
      <c r="C29" s="366"/>
      <c r="D29" s="367" t="s">
        <v>1399</v>
      </c>
      <c r="E29" s="368"/>
      <c r="F29" s="369">
        <v>4100081897</v>
      </c>
      <c r="G29" s="370"/>
      <c r="H29" s="391" t="s">
        <v>1873</v>
      </c>
      <c r="I29" s="370"/>
      <c r="J29" s="369" t="s">
        <v>1009</v>
      </c>
      <c r="K29" s="368"/>
      <c r="L29" s="7" t="s">
        <v>1874</v>
      </c>
      <c r="M29" s="11"/>
      <c r="N29" s="84">
        <v>2.56</v>
      </c>
      <c r="O29" s="60">
        <v>4</v>
      </c>
    </row>
    <row r="30" spans="1:15" ht="15" x14ac:dyDescent="0.25">
      <c r="A30" s="1"/>
      <c r="B30" s="365">
        <v>8</v>
      </c>
      <c r="C30" s="366"/>
      <c r="D30" s="367" t="s">
        <v>1399</v>
      </c>
      <c r="E30" s="368"/>
      <c r="F30" s="369">
        <v>4100081897</v>
      </c>
      <c r="G30" s="370"/>
      <c r="H30" s="391" t="s">
        <v>1873</v>
      </c>
      <c r="I30" s="370"/>
      <c r="J30" s="369" t="s">
        <v>1009</v>
      </c>
      <c r="K30" s="368"/>
      <c r="L30" s="7" t="s">
        <v>611</v>
      </c>
      <c r="M30" s="11"/>
      <c r="N30" s="84">
        <v>2.98</v>
      </c>
      <c r="O30" s="60">
        <v>5</v>
      </c>
    </row>
    <row r="31" spans="1:15" ht="15" x14ac:dyDescent="0.25">
      <c r="A31" s="1"/>
      <c r="B31" s="365"/>
      <c r="C31" s="366"/>
      <c r="D31" s="367"/>
      <c r="E31" s="368"/>
      <c r="F31" s="369"/>
      <c r="G31" s="370"/>
      <c r="H31" s="391"/>
      <c r="I31" s="370"/>
      <c r="J31" s="369"/>
      <c r="K31" s="368"/>
      <c r="L31" s="9"/>
      <c r="M31" s="151"/>
      <c r="N31" s="84"/>
      <c r="O31" s="60"/>
    </row>
    <row r="32" spans="1:15" ht="15" x14ac:dyDescent="0.25">
      <c r="A32" s="1"/>
      <c r="B32" s="76"/>
      <c r="C32" s="65"/>
      <c r="D32" s="392"/>
      <c r="E32" s="393"/>
      <c r="F32" s="393"/>
      <c r="G32" s="393"/>
      <c r="H32" s="393"/>
      <c r="I32" s="62"/>
      <c r="J32" s="50"/>
      <c r="K32" s="61"/>
      <c r="L32" s="8"/>
      <c r="M32" s="8"/>
      <c r="N32" s="139">
        <f>SUM(N18:N31)</f>
        <v>28.16</v>
      </c>
      <c r="O32" s="60"/>
    </row>
    <row r="33" spans="1:15" ht="15.75" x14ac:dyDescent="0.25">
      <c r="A33" s="1"/>
      <c r="B33" s="356" t="s">
        <v>29</v>
      </c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79"/>
      <c r="N33" s="75"/>
      <c r="O33" s="73">
        <f>SUM(O18:O31)</f>
        <v>79</v>
      </c>
    </row>
    <row r="34" spans="1:15" ht="15" x14ac:dyDescent="0.25">
      <c r="A34" s="1"/>
      <c r="B34" s="20"/>
      <c r="C34" s="45"/>
      <c r="D34" s="20"/>
      <c r="E34" s="45"/>
      <c r="F34" s="20"/>
      <c r="H34" s="3"/>
      <c r="J34" s="20"/>
      <c r="K34" s="45"/>
      <c r="L34" s="1"/>
      <c r="M34" s="1"/>
      <c r="N34" s="86"/>
    </row>
    <row r="35" spans="1:15" ht="3.75" customHeight="1" x14ac:dyDescent="0.25">
      <c r="A35" s="1"/>
      <c r="B35" s="1"/>
      <c r="C35" s="1"/>
      <c r="D35" s="17"/>
      <c r="E35" s="20"/>
      <c r="F35" s="20"/>
      <c r="G35" s="3"/>
      <c r="H35" s="3"/>
      <c r="I35" s="1"/>
      <c r="J35" s="1"/>
      <c r="K35" s="1"/>
      <c r="L35" s="1"/>
      <c r="M35" s="1"/>
      <c r="N35" s="1"/>
    </row>
    <row r="36" spans="1:15" ht="15" customHeight="1" x14ac:dyDescent="0.25">
      <c r="A36" s="1"/>
      <c r="B36" s="1"/>
      <c r="C36" s="1"/>
      <c r="D36" s="1" t="s">
        <v>49</v>
      </c>
      <c r="E36" s="23"/>
      <c r="F36" s="397" t="s">
        <v>1884</v>
      </c>
      <c r="G36" s="396"/>
      <c r="H36" s="1"/>
      <c r="I36" s="1"/>
      <c r="J36" s="1"/>
      <c r="K36" s="1"/>
      <c r="L36" s="1"/>
      <c r="M36" s="1"/>
      <c r="N36" s="1"/>
    </row>
    <row r="37" spans="1:15" ht="15" x14ac:dyDescent="0.25">
      <c r="A37" s="1"/>
      <c r="B37" s="1"/>
      <c r="C37" s="1"/>
      <c r="D37" s="1" t="s">
        <v>456</v>
      </c>
      <c r="E37" s="3"/>
      <c r="F37" s="1"/>
      <c r="G37" s="1"/>
      <c r="H37" s="1"/>
      <c r="I37" s="1"/>
      <c r="J37" s="1"/>
      <c r="K37" s="1"/>
      <c r="L37" s="1"/>
      <c r="M37" s="1"/>
      <c r="N37" s="1"/>
    </row>
    <row r="38" spans="1:15" ht="15" x14ac:dyDescent="0.25">
      <c r="A38" s="1"/>
      <c r="B38" s="1"/>
      <c r="C38" s="1"/>
      <c r="D38" s="1" t="s">
        <v>1875</v>
      </c>
      <c r="E38" s="23"/>
      <c r="F38" s="1"/>
      <c r="G38" s="1"/>
      <c r="H38" s="1"/>
      <c r="I38" s="1"/>
      <c r="J38" s="1"/>
      <c r="K38" s="1"/>
      <c r="L38" s="1"/>
      <c r="M38" s="1"/>
      <c r="N38" s="1"/>
    </row>
    <row r="39" spans="1:15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316" ht="8.25" customHeight="1" x14ac:dyDescent="0.2"/>
    <row r="318" ht="8.25" customHeight="1" x14ac:dyDescent="0.2"/>
    <row r="320" ht="9" customHeight="1" x14ac:dyDescent="0.2"/>
    <row r="322" ht="7.5" customHeight="1" x14ac:dyDescent="0.2"/>
    <row r="324" ht="6.75" customHeight="1" x14ac:dyDescent="0.2"/>
    <row r="326" ht="7.5" customHeight="1" x14ac:dyDescent="0.2"/>
    <row r="328" ht="9" customHeight="1" x14ac:dyDescent="0.2"/>
    <row r="330" ht="7.5" customHeight="1" x14ac:dyDescent="0.2"/>
    <row r="332" ht="8.25" customHeight="1" x14ac:dyDescent="0.2"/>
  </sheetData>
  <mergeCells count="82">
    <mergeCell ref="G8:I8"/>
    <mergeCell ref="G10:L10"/>
    <mergeCell ref="G12:H12"/>
    <mergeCell ref="B18:C18"/>
    <mergeCell ref="D18:E18"/>
    <mergeCell ref="B19:C19"/>
    <mergeCell ref="D19:E19"/>
    <mergeCell ref="F19:G19"/>
    <mergeCell ref="H19:I19"/>
    <mergeCell ref="J16:K16"/>
    <mergeCell ref="J19:K19"/>
    <mergeCell ref="M14:N14"/>
    <mergeCell ref="B16:C16"/>
    <mergeCell ref="D16:E16"/>
    <mergeCell ref="F16:G16"/>
    <mergeCell ref="H16:I16"/>
    <mergeCell ref="J25:K25"/>
    <mergeCell ref="F18:G18"/>
    <mergeCell ref="H18:I18"/>
    <mergeCell ref="J18:K18"/>
    <mergeCell ref="J23:K23"/>
    <mergeCell ref="H23:I23"/>
    <mergeCell ref="F23:G23"/>
    <mergeCell ref="J21:K21"/>
    <mergeCell ref="H21:I21"/>
    <mergeCell ref="J20:K20"/>
    <mergeCell ref="H20:I20"/>
    <mergeCell ref="F20:G20"/>
    <mergeCell ref="J22:K22"/>
    <mergeCell ref="H22:I22"/>
    <mergeCell ref="F22:G22"/>
    <mergeCell ref="J24:K24"/>
    <mergeCell ref="D22:E22"/>
    <mergeCell ref="B22:C22"/>
    <mergeCell ref="H25:I25"/>
    <mergeCell ref="B26:C26"/>
    <mergeCell ref="D26:E26"/>
    <mergeCell ref="D23:E23"/>
    <mergeCell ref="B23:C23"/>
    <mergeCell ref="B25:C25"/>
    <mergeCell ref="D25:E25"/>
    <mergeCell ref="H24:I24"/>
    <mergeCell ref="H26:I26"/>
    <mergeCell ref="F25:G25"/>
    <mergeCell ref="B24:C24"/>
    <mergeCell ref="D24:E24"/>
    <mergeCell ref="F24:G24"/>
    <mergeCell ref="F26:G26"/>
    <mergeCell ref="D20:E20"/>
    <mergeCell ref="B20:C20"/>
    <mergeCell ref="D21:E21"/>
    <mergeCell ref="B21:C21"/>
    <mergeCell ref="F21:G21"/>
    <mergeCell ref="J26:K26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  <mergeCell ref="J27:K27"/>
    <mergeCell ref="H27:I27"/>
    <mergeCell ref="B27:C27"/>
    <mergeCell ref="D27:E27"/>
    <mergeCell ref="F27:G27"/>
    <mergeCell ref="B30:C30"/>
    <mergeCell ref="D30:E30"/>
    <mergeCell ref="F30:G30"/>
    <mergeCell ref="H30:I30"/>
    <mergeCell ref="J30:K30"/>
    <mergeCell ref="B33:L33"/>
    <mergeCell ref="F36:G36"/>
    <mergeCell ref="B31:C31"/>
    <mergeCell ref="D31:E31"/>
    <mergeCell ref="F31:G31"/>
    <mergeCell ref="H31:I31"/>
    <mergeCell ref="J31:K31"/>
    <mergeCell ref="D32:H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sheetPr codeName="Hoja175"/>
  <dimension ref="A1:O358"/>
  <sheetViews>
    <sheetView topLeftCell="A22" workbookViewId="0">
      <selection activeCell="O55" sqref="O5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1872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220173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 t="s">
        <v>22</v>
      </c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>
        <f>SUM(N18:N49)+8.54</f>
        <v>130.96000000000004</v>
      </c>
      <c r="O17" s="60"/>
    </row>
    <row r="18" spans="1:15" ht="15" x14ac:dyDescent="0.25">
      <c r="A18" s="1"/>
      <c r="B18" s="378">
        <v>1</v>
      </c>
      <c r="C18" s="379"/>
      <c r="D18" s="351" t="s">
        <v>1440</v>
      </c>
      <c r="E18" s="352"/>
      <c r="F18" s="355">
        <v>4100081849</v>
      </c>
      <c r="G18" s="354"/>
      <c r="H18" s="353" t="s">
        <v>1712</v>
      </c>
      <c r="I18" s="354"/>
      <c r="J18" s="355" t="s">
        <v>53</v>
      </c>
      <c r="K18" s="352"/>
      <c r="L18" s="27" t="s">
        <v>757</v>
      </c>
      <c r="M18" s="24"/>
      <c r="N18" s="82">
        <v>5.4</v>
      </c>
      <c r="O18" s="109">
        <v>12</v>
      </c>
    </row>
    <row r="19" spans="1:15" ht="15" x14ac:dyDescent="0.25">
      <c r="A19" s="1"/>
      <c r="B19" s="76"/>
      <c r="C19" s="69"/>
      <c r="D19" s="351" t="s">
        <v>528</v>
      </c>
      <c r="E19" s="352"/>
      <c r="F19" s="355">
        <v>4100081840</v>
      </c>
      <c r="G19" s="354"/>
      <c r="H19" s="353" t="s">
        <v>1460</v>
      </c>
      <c r="I19" s="354"/>
      <c r="J19" s="355" t="s">
        <v>25</v>
      </c>
      <c r="K19" s="352"/>
      <c r="L19" s="27" t="s">
        <v>757</v>
      </c>
      <c r="M19" s="11"/>
      <c r="N19" s="84"/>
      <c r="O19" s="60">
        <v>20</v>
      </c>
    </row>
    <row r="20" spans="1:15" ht="15" x14ac:dyDescent="0.25">
      <c r="A20" s="1"/>
      <c r="B20" s="375">
        <v>2</v>
      </c>
      <c r="C20" s="376"/>
      <c r="D20" s="351" t="s">
        <v>528</v>
      </c>
      <c r="E20" s="352"/>
      <c r="F20" s="355">
        <v>4100081844</v>
      </c>
      <c r="G20" s="354"/>
      <c r="H20" s="353" t="s">
        <v>1460</v>
      </c>
      <c r="I20" s="354"/>
      <c r="J20" s="355" t="s">
        <v>53</v>
      </c>
      <c r="K20" s="352"/>
      <c r="L20" s="27" t="s">
        <v>757</v>
      </c>
      <c r="M20" s="24"/>
      <c r="N20" s="81">
        <v>8.5</v>
      </c>
      <c r="O20" s="109">
        <v>50</v>
      </c>
    </row>
    <row r="21" spans="1:15" ht="15" x14ac:dyDescent="0.25">
      <c r="A21" s="1"/>
      <c r="B21" s="375">
        <v>3</v>
      </c>
      <c r="C21" s="376"/>
      <c r="D21" s="351" t="s">
        <v>528</v>
      </c>
      <c r="E21" s="352"/>
      <c r="F21" s="355">
        <v>4100081844</v>
      </c>
      <c r="G21" s="354"/>
      <c r="H21" s="353" t="s">
        <v>1460</v>
      </c>
      <c r="I21" s="354"/>
      <c r="J21" s="355" t="s">
        <v>53</v>
      </c>
      <c r="K21" s="352"/>
      <c r="L21" s="27" t="s">
        <v>757</v>
      </c>
      <c r="M21" s="24"/>
      <c r="N21" s="81">
        <v>8.5</v>
      </c>
      <c r="O21" s="109">
        <v>50</v>
      </c>
    </row>
    <row r="22" spans="1:15" ht="15" x14ac:dyDescent="0.25">
      <c r="A22" s="1"/>
      <c r="B22" s="375">
        <v>4</v>
      </c>
      <c r="C22" s="376"/>
      <c r="D22" s="351" t="s">
        <v>528</v>
      </c>
      <c r="E22" s="352"/>
      <c r="F22" s="355">
        <v>4100081844</v>
      </c>
      <c r="G22" s="354"/>
      <c r="H22" s="353" t="s">
        <v>1460</v>
      </c>
      <c r="I22" s="354"/>
      <c r="J22" s="355" t="s">
        <v>53</v>
      </c>
      <c r="K22" s="352"/>
      <c r="L22" s="27" t="s">
        <v>757</v>
      </c>
      <c r="M22" s="24"/>
      <c r="N22" s="81">
        <v>7.34</v>
      </c>
      <c r="O22" s="109">
        <v>43</v>
      </c>
    </row>
    <row r="23" spans="1:15" ht="15" x14ac:dyDescent="0.25">
      <c r="A23" s="1"/>
      <c r="B23" s="375">
        <v>5</v>
      </c>
      <c r="C23" s="376"/>
      <c r="D23" s="351" t="s">
        <v>531</v>
      </c>
      <c r="E23" s="352"/>
      <c r="F23" s="355">
        <v>4100081848</v>
      </c>
      <c r="G23" s="354"/>
      <c r="H23" s="353" t="s">
        <v>1713</v>
      </c>
      <c r="I23" s="354"/>
      <c r="J23" s="355" t="s">
        <v>53</v>
      </c>
      <c r="K23" s="352"/>
      <c r="L23" s="27" t="s">
        <v>757</v>
      </c>
      <c r="M23" s="24"/>
      <c r="N23" s="81">
        <v>7.56</v>
      </c>
      <c r="O23" s="109">
        <v>44</v>
      </c>
    </row>
    <row r="24" spans="1:15" ht="15" x14ac:dyDescent="0.25">
      <c r="A24" s="1"/>
      <c r="B24" s="375">
        <v>6</v>
      </c>
      <c r="C24" s="376"/>
      <c r="D24" s="351" t="s">
        <v>531</v>
      </c>
      <c r="E24" s="352"/>
      <c r="F24" s="355">
        <v>4100081823</v>
      </c>
      <c r="G24" s="354"/>
      <c r="H24" s="353" t="s">
        <v>1505</v>
      </c>
      <c r="I24" s="354"/>
      <c r="J24" s="355" t="s">
        <v>53</v>
      </c>
      <c r="K24" s="352"/>
      <c r="L24" s="27" t="s">
        <v>851</v>
      </c>
      <c r="M24" s="24"/>
      <c r="N24" s="81">
        <v>9.16</v>
      </c>
      <c r="O24" s="109">
        <v>54</v>
      </c>
    </row>
    <row r="25" spans="1:15" ht="15" x14ac:dyDescent="0.25">
      <c r="A25" s="1"/>
      <c r="B25" s="375">
        <v>7</v>
      </c>
      <c r="C25" s="376"/>
      <c r="D25" s="351" t="s">
        <v>531</v>
      </c>
      <c r="E25" s="352"/>
      <c r="F25" s="355">
        <v>4100081824</v>
      </c>
      <c r="G25" s="354"/>
      <c r="H25" s="353" t="s">
        <v>1505</v>
      </c>
      <c r="I25" s="354"/>
      <c r="J25" s="355" t="s">
        <v>53</v>
      </c>
      <c r="K25" s="352"/>
      <c r="L25" s="27" t="s">
        <v>851</v>
      </c>
      <c r="M25" s="24"/>
      <c r="N25" s="81">
        <v>7.62</v>
      </c>
      <c r="O25" s="109">
        <v>44</v>
      </c>
    </row>
    <row r="26" spans="1:15" ht="15" x14ac:dyDescent="0.25">
      <c r="A26" s="1"/>
      <c r="B26" s="375">
        <v>8</v>
      </c>
      <c r="C26" s="376"/>
      <c r="D26" s="367" t="s">
        <v>1399</v>
      </c>
      <c r="E26" s="368"/>
      <c r="F26" s="369">
        <v>4100081898</v>
      </c>
      <c r="G26" s="370"/>
      <c r="H26" s="391" t="s">
        <v>1873</v>
      </c>
      <c r="I26" s="370"/>
      <c r="J26" s="355" t="s">
        <v>53</v>
      </c>
      <c r="K26" s="352"/>
      <c r="L26" s="27" t="s">
        <v>1879</v>
      </c>
      <c r="M26" s="24"/>
      <c r="N26" s="81">
        <v>2.98</v>
      </c>
      <c r="O26" s="109">
        <v>5</v>
      </c>
    </row>
    <row r="27" spans="1:15" ht="15" x14ac:dyDescent="0.25">
      <c r="A27" s="1"/>
      <c r="B27" s="375">
        <v>9</v>
      </c>
      <c r="C27" s="376"/>
      <c r="D27" s="367" t="s">
        <v>1399</v>
      </c>
      <c r="E27" s="368"/>
      <c r="F27" s="369">
        <v>4100081898</v>
      </c>
      <c r="G27" s="370"/>
      <c r="H27" s="391" t="s">
        <v>1873</v>
      </c>
      <c r="I27" s="370"/>
      <c r="J27" s="355" t="s">
        <v>53</v>
      </c>
      <c r="K27" s="352"/>
      <c r="L27" s="27" t="s">
        <v>1879</v>
      </c>
      <c r="M27" s="24"/>
      <c r="N27" s="81">
        <v>2.98</v>
      </c>
      <c r="O27" s="109">
        <v>5</v>
      </c>
    </row>
    <row r="28" spans="1:15" ht="15" x14ac:dyDescent="0.25">
      <c r="A28" s="1"/>
      <c r="B28" s="375">
        <v>10</v>
      </c>
      <c r="C28" s="376"/>
      <c r="D28" s="367" t="s">
        <v>1399</v>
      </c>
      <c r="E28" s="368"/>
      <c r="F28" s="369">
        <v>4100081898</v>
      </c>
      <c r="G28" s="370"/>
      <c r="H28" s="391" t="s">
        <v>1873</v>
      </c>
      <c r="I28" s="370"/>
      <c r="J28" s="355" t="s">
        <v>53</v>
      </c>
      <c r="K28" s="352"/>
      <c r="L28" s="27" t="s">
        <v>1879</v>
      </c>
      <c r="M28" s="24"/>
      <c r="N28" s="81">
        <v>2.98</v>
      </c>
      <c r="O28" s="109">
        <v>5</v>
      </c>
    </row>
    <row r="29" spans="1:15" ht="15" x14ac:dyDescent="0.25">
      <c r="A29" s="1"/>
      <c r="B29" s="375">
        <v>11</v>
      </c>
      <c r="C29" s="376"/>
      <c r="D29" s="367" t="s">
        <v>1399</v>
      </c>
      <c r="E29" s="368"/>
      <c r="F29" s="369">
        <v>4100081898</v>
      </c>
      <c r="G29" s="370"/>
      <c r="H29" s="391" t="s">
        <v>1873</v>
      </c>
      <c r="I29" s="370"/>
      <c r="J29" s="355" t="s">
        <v>53</v>
      </c>
      <c r="K29" s="352"/>
      <c r="L29" s="27" t="s">
        <v>1879</v>
      </c>
      <c r="M29" s="24"/>
      <c r="N29" s="81">
        <v>2.98</v>
      </c>
      <c r="O29" s="109">
        <v>5</v>
      </c>
    </row>
    <row r="30" spans="1:15" ht="15" x14ac:dyDescent="0.25">
      <c r="A30" s="1"/>
      <c r="B30" s="375">
        <v>12</v>
      </c>
      <c r="C30" s="376"/>
      <c r="D30" s="367" t="s">
        <v>1399</v>
      </c>
      <c r="E30" s="368"/>
      <c r="F30" s="369">
        <v>4100081898</v>
      </c>
      <c r="G30" s="370"/>
      <c r="H30" s="391" t="s">
        <v>1873</v>
      </c>
      <c r="I30" s="370"/>
      <c r="J30" s="355" t="s">
        <v>53</v>
      </c>
      <c r="K30" s="352"/>
      <c r="L30" s="27" t="s">
        <v>1879</v>
      </c>
      <c r="M30" s="24"/>
      <c r="N30" s="81">
        <v>2.98</v>
      </c>
      <c r="O30" s="109">
        <v>5</v>
      </c>
    </row>
    <row r="31" spans="1:15" ht="15" x14ac:dyDescent="0.25">
      <c r="A31" s="1"/>
      <c r="B31" s="375">
        <v>13</v>
      </c>
      <c r="C31" s="376"/>
      <c r="D31" s="367" t="s">
        <v>1399</v>
      </c>
      <c r="E31" s="368"/>
      <c r="F31" s="369">
        <v>4100081898</v>
      </c>
      <c r="G31" s="370"/>
      <c r="H31" s="391" t="s">
        <v>1873</v>
      </c>
      <c r="I31" s="370"/>
      <c r="J31" s="355" t="s">
        <v>53</v>
      </c>
      <c r="K31" s="352"/>
      <c r="L31" s="27" t="s">
        <v>1879</v>
      </c>
      <c r="M31" s="24"/>
      <c r="N31" s="81">
        <v>2.98</v>
      </c>
      <c r="O31" s="109">
        <v>5</v>
      </c>
    </row>
    <row r="32" spans="1:15" ht="15" x14ac:dyDescent="0.25">
      <c r="A32" s="1"/>
      <c r="B32" s="375">
        <v>14</v>
      </c>
      <c r="C32" s="376"/>
      <c r="D32" s="367" t="s">
        <v>1399</v>
      </c>
      <c r="E32" s="368"/>
      <c r="F32" s="369">
        <v>4100081898</v>
      </c>
      <c r="G32" s="370"/>
      <c r="H32" s="391" t="s">
        <v>1873</v>
      </c>
      <c r="I32" s="370"/>
      <c r="J32" s="355" t="s">
        <v>53</v>
      </c>
      <c r="K32" s="352"/>
      <c r="L32" s="27" t="s">
        <v>1879</v>
      </c>
      <c r="M32" s="24"/>
      <c r="N32" s="81">
        <v>2.98</v>
      </c>
      <c r="O32" s="109">
        <v>5</v>
      </c>
    </row>
    <row r="33" spans="1:15" ht="15" x14ac:dyDescent="0.25">
      <c r="A33" s="1"/>
      <c r="B33" s="375">
        <v>15</v>
      </c>
      <c r="C33" s="376"/>
      <c r="D33" s="367" t="s">
        <v>1399</v>
      </c>
      <c r="E33" s="368"/>
      <c r="F33" s="369">
        <v>4100081898</v>
      </c>
      <c r="G33" s="370"/>
      <c r="H33" s="391" t="s">
        <v>1873</v>
      </c>
      <c r="I33" s="370"/>
      <c r="J33" s="355" t="s">
        <v>53</v>
      </c>
      <c r="K33" s="352"/>
      <c r="L33" s="27" t="s">
        <v>1879</v>
      </c>
      <c r="M33" s="24"/>
      <c r="N33" s="81">
        <v>2.98</v>
      </c>
      <c r="O33" s="109">
        <v>5</v>
      </c>
    </row>
    <row r="34" spans="1:15" ht="15" x14ac:dyDescent="0.25">
      <c r="A34" s="1"/>
      <c r="B34" s="375">
        <v>16</v>
      </c>
      <c r="C34" s="376"/>
      <c r="D34" s="367" t="s">
        <v>1399</v>
      </c>
      <c r="E34" s="368"/>
      <c r="F34" s="369">
        <v>4100081898</v>
      </c>
      <c r="G34" s="370"/>
      <c r="H34" s="391" t="s">
        <v>1873</v>
      </c>
      <c r="I34" s="370"/>
      <c r="J34" s="355" t="s">
        <v>53</v>
      </c>
      <c r="K34" s="352"/>
      <c r="L34" s="27" t="s">
        <v>1879</v>
      </c>
      <c r="M34" s="24"/>
      <c r="N34" s="81">
        <v>2.98</v>
      </c>
      <c r="O34" s="109">
        <v>5</v>
      </c>
    </row>
    <row r="35" spans="1:15" ht="15" x14ac:dyDescent="0.25">
      <c r="A35" s="1"/>
      <c r="B35" s="378">
        <v>17</v>
      </c>
      <c r="C35" s="379"/>
      <c r="D35" s="367" t="s">
        <v>1399</v>
      </c>
      <c r="E35" s="368"/>
      <c r="F35" s="369">
        <v>4100081898</v>
      </c>
      <c r="G35" s="370"/>
      <c r="H35" s="391" t="s">
        <v>1873</v>
      </c>
      <c r="I35" s="370"/>
      <c r="J35" s="355" t="s">
        <v>53</v>
      </c>
      <c r="K35" s="352"/>
      <c r="L35" s="27" t="s">
        <v>1879</v>
      </c>
      <c r="M35" s="24"/>
      <c r="N35" s="82">
        <v>2.98</v>
      </c>
      <c r="O35" s="109">
        <v>5</v>
      </c>
    </row>
    <row r="36" spans="1:15" ht="15" x14ac:dyDescent="0.25">
      <c r="A36" s="1"/>
      <c r="B36" s="378">
        <v>18</v>
      </c>
      <c r="C36" s="379"/>
      <c r="D36" s="367" t="s">
        <v>1399</v>
      </c>
      <c r="E36" s="368"/>
      <c r="F36" s="369">
        <v>4100081898</v>
      </c>
      <c r="G36" s="370"/>
      <c r="H36" s="391" t="s">
        <v>1873</v>
      </c>
      <c r="I36" s="370"/>
      <c r="J36" s="355" t="s">
        <v>53</v>
      </c>
      <c r="K36" s="352"/>
      <c r="L36" s="27" t="s">
        <v>1879</v>
      </c>
      <c r="M36" s="24"/>
      <c r="N36" s="82">
        <v>2.56</v>
      </c>
      <c r="O36" s="109">
        <v>3</v>
      </c>
    </row>
    <row r="37" spans="1:15" ht="15" x14ac:dyDescent="0.25">
      <c r="A37" s="1"/>
      <c r="B37" s="365"/>
      <c r="C37" s="366"/>
      <c r="D37" s="367" t="s">
        <v>1399</v>
      </c>
      <c r="E37" s="368"/>
      <c r="F37" s="369">
        <v>4100081898</v>
      </c>
      <c r="G37" s="370"/>
      <c r="H37" s="391" t="s">
        <v>1873</v>
      </c>
      <c r="I37" s="370"/>
      <c r="J37" s="355" t="s">
        <v>53</v>
      </c>
      <c r="K37" s="352"/>
      <c r="L37" s="27" t="s">
        <v>1736</v>
      </c>
      <c r="M37" s="24"/>
      <c r="N37" s="84"/>
      <c r="O37" s="109">
        <v>1</v>
      </c>
    </row>
    <row r="38" spans="1:15" ht="15" x14ac:dyDescent="0.25">
      <c r="A38" s="1"/>
      <c r="B38" s="375">
        <v>19</v>
      </c>
      <c r="C38" s="376"/>
      <c r="D38" s="367" t="s">
        <v>1399</v>
      </c>
      <c r="E38" s="368"/>
      <c r="F38" s="369">
        <v>4100081898</v>
      </c>
      <c r="G38" s="370"/>
      <c r="H38" s="391" t="s">
        <v>1873</v>
      </c>
      <c r="I38" s="370"/>
      <c r="J38" s="355" t="s">
        <v>53</v>
      </c>
      <c r="K38" s="352"/>
      <c r="L38" s="27" t="s">
        <v>1736</v>
      </c>
      <c r="M38" s="24"/>
      <c r="N38" s="81">
        <v>2.98</v>
      </c>
      <c r="O38" s="109">
        <v>5</v>
      </c>
    </row>
    <row r="39" spans="1:15" ht="15" x14ac:dyDescent="0.25">
      <c r="A39" s="1"/>
      <c r="B39" s="375">
        <v>20</v>
      </c>
      <c r="C39" s="376"/>
      <c r="D39" s="367" t="s">
        <v>1399</v>
      </c>
      <c r="E39" s="368"/>
      <c r="F39" s="369">
        <v>4100081898</v>
      </c>
      <c r="G39" s="370"/>
      <c r="H39" s="391" t="s">
        <v>1873</v>
      </c>
      <c r="I39" s="370"/>
      <c r="J39" s="355" t="s">
        <v>53</v>
      </c>
      <c r="K39" s="352"/>
      <c r="L39" s="27" t="s">
        <v>1736</v>
      </c>
      <c r="M39" s="24"/>
      <c r="N39" s="81">
        <v>2.98</v>
      </c>
      <c r="O39" s="109">
        <v>5</v>
      </c>
    </row>
    <row r="40" spans="1:15" ht="15" x14ac:dyDescent="0.25">
      <c r="A40" s="1"/>
      <c r="B40" s="375">
        <v>21</v>
      </c>
      <c r="C40" s="376"/>
      <c r="D40" s="367" t="s">
        <v>1399</v>
      </c>
      <c r="E40" s="368"/>
      <c r="F40" s="369">
        <v>4100081898</v>
      </c>
      <c r="G40" s="370"/>
      <c r="H40" s="391" t="s">
        <v>1873</v>
      </c>
      <c r="I40" s="370"/>
      <c r="J40" s="355" t="s">
        <v>53</v>
      </c>
      <c r="K40" s="352"/>
      <c r="L40" s="27" t="s">
        <v>1736</v>
      </c>
      <c r="M40" s="24"/>
      <c r="N40" s="81">
        <v>2.98</v>
      </c>
      <c r="O40" s="109">
        <v>5</v>
      </c>
    </row>
    <row r="41" spans="1:15" ht="15" x14ac:dyDescent="0.25">
      <c r="A41" s="1"/>
      <c r="B41" s="375">
        <v>22</v>
      </c>
      <c r="C41" s="376"/>
      <c r="D41" s="367" t="s">
        <v>1399</v>
      </c>
      <c r="E41" s="368"/>
      <c r="F41" s="369">
        <v>4100081898</v>
      </c>
      <c r="G41" s="370"/>
      <c r="H41" s="391" t="s">
        <v>1873</v>
      </c>
      <c r="I41" s="370"/>
      <c r="J41" s="355" t="s">
        <v>53</v>
      </c>
      <c r="K41" s="352"/>
      <c r="L41" s="27" t="s">
        <v>1736</v>
      </c>
      <c r="M41" s="24"/>
      <c r="N41" s="81">
        <v>2.98</v>
      </c>
      <c r="O41" s="109">
        <v>5</v>
      </c>
    </row>
    <row r="42" spans="1:15" ht="15" x14ac:dyDescent="0.25">
      <c r="A42" s="1"/>
      <c r="B42" s="375">
        <v>23</v>
      </c>
      <c r="C42" s="376"/>
      <c r="D42" s="367" t="s">
        <v>1399</v>
      </c>
      <c r="E42" s="368"/>
      <c r="F42" s="369">
        <v>4100081898</v>
      </c>
      <c r="G42" s="370"/>
      <c r="H42" s="391" t="s">
        <v>1873</v>
      </c>
      <c r="I42" s="370"/>
      <c r="J42" s="355" t="s">
        <v>53</v>
      </c>
      <c r="K42" s="352"/>
      <c r="L42" s="27" t="s">
        <v>1736</v>
      </c>
      <c r="M42" s="24"/>
      <c r="N42" s="81">
        <v>2.98</v>
      </c>
      <c r="O42" s="109">
        <v>5</v>
      </c>
    </row>
    <row r="43" spans="1:15" ht="15" x14ac:dyDescent="0.25">
      <c r="A43" s="1"/>
      <c r="B43" s="375">
        <v>24</v>
      </c>
      <c r="C43" s="376"/>
      <c r="D43" s="367" t="s">
        <v>1399</v>
      </c>
      <c r="E43" s="368"/>
      <c r="F43" s="369">
        <v>4100081898</v>
      </c>
      <c r="G43" s="370"/>
      <c r="H43" s="391" t="s">
        <v>1873</v>
      </c>
      <c r="I43" s="370"/>
      <c r="J43" s="355" t="s">
        <v>53</v>
      </c>
      <c r="K43" s="352"/>
      <c r="L43" s="27" t="s">
        <v>1736</v>
      </c>
      <c r="M43" s="24"/>
      <c r="N43" s="81">
        <v>2.98</v>
      </c>
      <c r="O43" s="109">
        <v>5</v>
      </c>
    </row>
    <row r="44" spans="1:15" ht="15" x14ac:dyDescent="0.25">
      <c r="A44" s="1"/>
      <c r="B44" s="375">
        <v>25</v>
      </c>
      <c r="C44" s="376"/>
      <c r="D44" s="367" t="s">
        <v>1399</v>
      </c>
      <c r="E44" s="368"/>
      <c r="F44" s="369">
        <v>4100081898</v>
      </c>
      <c r="G44" s="370"/>
      <c r="H44" s="391" t="s">
        <v>1873</v>
      </c>
      <c r="I44" s="370"/>
      <c r="J44" s="355" t="s">
        <v>53</v>
      </c>
      <c r="K44" s="352"/>
      <c r="L44" s="27" t="s">
        <v>1736</v>
      </c>
      <c r="M44" s="24"/>
      <c r="N44" s="81">
        <v>2.98</v>
      </c>
      <c r="O44" s="109">
        <v>5</v>
      </c>
    </row>
    <row r="45" spans="1:15" ht="15" x14ac:dyDescent="0.25">
      <c r="A45" s="1"/>
      <c r="B45" s="375">
        <v>26</v>
      </c>
      <c r="C45" s="376"/>
      <c r="D45" s="367" t="s">
        <v>1399</v>
      </c>
      <c r="E45" s="368"/>
      <c r="F45" s="369">
        <v>4100081898</v>
      </c>
      <c r="G45" s="370"/>
      <c r="H45" s="391" t="s">
        <v>1873</v>
      </c>
      <c r="I45" s="370"/>
      <c r="J45" s="355" t="s">
        <v>53</v>
      </c>
      <c r="K45" s="352"/>
      <c r="L45" s="27" t="s">
        <v>1736</v>
      </c>
      <c r="M45" s="24"/>
      <c r="N45" s="81">
        <v>2.98</v>
      </c>
      <c r="O45" s="109">
        <v>5</v>
      </c>
    </row>
    <row r="46" spans="1:15" ht="15" x14ac:dyDescent="0.25">
      <c r="A46" s="1"/>
      <c r="B46" s="378">
        <v>27</v>
      </c>
      <c r="C46" s="379"/>
      <c r="D46" s="367" t="s">
        <v>1399</v>
      </c>
      <c r="E46" s="368"/>
      <c r="F46" s="369">
        <v>4100081898</v>
      </c>
      <c r="G46" s="370"/>
      <c r="H46" s="391" t="s">
        <v>1873</v>
      </c>
      <c r="I46" s="370"/>
      <c r="J46" s="355" t="s">
        <v>53</v>
      </c>
      <c r="K46" s="352"/>
      <c r="L46" s="27" t="s">
        <v>1736</v>
      </c>
      <c r="M46" s="24"/>
      <c r="N46" s="82">
        <v>2.98</v>
      </c>
      <c r="O46" s="109">
        <v>5</v>
      </c>
    </row>
    <row r="47" spans="1:15" ht="15" x14ac:dyDescent="0.25">
      <c r="A47" s="1"/>
      <c r="B47" s="378">
        <v>28</v>
      </c>
      <c r="C47" s="379"/>
      <c r="D47" s="351" t="s">
        <v>480</v>
      </c>
      <c r="E47" s="352"/>
      <c r="F47" s="355">
        <v>4100086916</v>
      </c>
      <c r="G47" s="354"/>
      <c r="H47" s="353" t="s">
        <v>1468</v>
      </c>
      <c r="I47" s="354"/>
      <c r="J47" s="355" t="s">
        <v>25</v>
      </c>
      <c r="K47" s="352"/>
      <c r="L47" s="27" t="s">
        <v>761</v>
      </c>
      <c r="M47" s="24">
        <v>85</v>
      </c>
      <c r="N47" s="82">
        <v>9.16</v>
      </c>
      <c r="O47" s="109">
        <v>12</v>
      </c>
    </row>
    <row r="48" spans="1:15" ht="15" x14ac:dyDescent="0.25">
      <c r="A48" s="1"/>
      <c r="B48" s="416"/>
      <c r="C48" s="417"/>
      <c r="D48" s="351" t="s">
        <v>480</v>
      </c>
      <c r="E48" s="352"/>
      <c r="F48" s="355">
        <v>4100086916</v>
      </c>
      <c r="G48" s="354"/>
      <c r="H48" s="353" t="s">
        <v>1468</v>
      </c>
      <c r="I48" s="354"/>
      <c r="J48" s="355" t="s">
        <v>25</v>
      </c>
      <c r="K48" s="352"/>
      <c r="L48" s="27" t="s">
        <v>761</v>
      </c>
      <c r="M48" s="24">
        <v>90</v>
      </c>
      <c r="N48" s="83"/>
      <c r="O48" s="109">
        <v>12</v>
      </c>
    </row>
    <row r="49" spans="1:15" ht="15" x14ac:dyDescent="0.25">
      <c r="A49" s="1"/>
      <c r="B49" s="416"/>
      <c r="C49" s="417"/>
      <c r="D49" s="351" t="s">
        <v>480</v>
      </c>
      <c r="E49" s="352"/>
      <c r="F49" s="355">
        <v>4100086916</v>
      </c>
      <c r="G49" s="354"/>
      <c r="H49" s="353" t="s">
        <v>1468</v>
      </c>
      <c r="I49" s="354"/>
      <c r="J49" s="355" t="s">
        <v>25</v>
      </c>
      <c r="K49" s="352"/>
      <c r="L49" s="27" t="s">
        <v>761</v>
      </c>
      <c r="M49" s="24">
        <v>95</v>
      </c>
      <c r="N49" s="83"/>
      <c r="O49" s="109">
        <v>18</v>
      </c>
    </row>
    <row r="50" spans="1:15" ht="15" x14ac:dyDescent="0.25">
      <c r="A50" s="1"/>
      <c r="B50" s="416"/>
      <c r="C50" s="417"/>
      <c r="D50" s="351" t="s">
        <v>480</v>
      </c>
      <c r="E50" s="352"/>
      <c r="F50" s="355">
        <v>4100086916</v>
      </c>
      <c r="G50" s="354"/>
      <c r="H50" s="353" t="s">
        <v>1468</v>
      </c>
      <c r="I50" s="354"/>
      <c r="J50" s="355" t="s">
        <v>25</v>
      </c>
      <c r="K50" s="352"/>
      <c r="L50" s="27" t="s">
        <v>761</v>
      </c>
      <c r="M50" s="24">
        <v>100</v>
      </c>
      <c r="N50" s="83"/>
      <c r="O50" s="109">
        <v>14</v>
      </c>
    </row>
    <row r="51" spans="1:15" ht="15" x14ac:dyDescent="0.25">
      <c r="A51" s="1"/>
      <c r="B51" s="40"/>
      <c r="C51" s="36"/>
      <c r="D51" s="351"/>
      <c r="E51" s="352"/>
      <c r="F51" s="355"/>
      <c r="G51" s="354"/>
      <c r="H51" s="353"/>
      <c r="I51" s="354"/>
      <c r="J51" s="355"/>
      <c r="K51" s="352"/>
      <c r="L51" s="27"/>
      <c r="M51" s="11"/>
      <c r="N51" s="83"/>
      <c r="O51" s="60"/>
    </row>
    <row r="52" spans="1:15" ht="15" x14ac:dyDescent="0.25">
      <c r="A52" s="1"/>
      <c r="B52" s="365"/>
      <c r="C52" s="366"/>
      <c r="D52" s="367"/>
      <c r="E52" s="368"/>
      <c r="F52" s="369"/>
      <c r="G52" s="370"/>
      <c r="H52" s="391"/>
      <c r="I52" s="370"/>
      <c r="J52" s="369"/>
      <c r="K52" s="368"/>
      <c r="L52" s="7"/>
      <c r="M52" s="11"/>
      <c r="N52" s="84"/>
      <c r="O52" s="60"/>
    </row>
    <row r="53" spans="1:15" ht="15" x14ac:dyDescent="0.25">
      <c r="A53" s="1"/>
      <c r="B53" s="20"/>
      <c r="C53" s="45"/>
      <c r="D53" s="168"/>
      <c r="E53" s="41"/>
      <c r="F53" s="41"/>
      <c r="G53" s="41"/>
      <c r="H53" s="41"/>
      <c r="J53" s="20"/>
      <c r="K53" s="45"/>
      <c r="L53" s="1"/>
      <c r="M53" s="1"/>
      <c r="N53" s="169">
        <f>SUM(N18:N51)</f>
        <v>122.42000000000004</v>
      </c>
    </row>
    <row r="54" spans="1:15" ht="15.75" x14ac:dyDescent="0.25">
      <c r="A54" s="1"/>
      <c r="B54" s="356" t="s">
        <v>29</v>
      </c>
      <c r="C54" s="357"/>
      <c r="D54" s="357"/>
      <c r="E54" s="357"/>
      <c r="F54" s="357"/>
      <c r="G54" s="357"/>
      <c r="H54" s="357"/>
      <c r="I54" s="357"/>
      <c r="J54" s="357"/>
      <c r="K54" s="357"/>
      <c r="L54" s="357"/>
      <c r="M54" s="79"/>
      <c r="N54" s="75"/>
      <c r="O54" s="73">
        <f>SUM(O18:O52)</f>
        <v>472</v>
      </c>
    </row>
    <row r="55" spans="1:15" ht="15" x14ac:dyDescent="0.25">
      <c r="A55" s="1"/>
      <c r="B55" s="20"/>
      <c r="C55" s="45"/>
      <c r="D55" s="20"/>
      <c r="E55" s="45"/>
      <c r="F55" s="20"/>
      <c r="H55" s="3"/>
      <c r="J55" s="20"/>
      <c r="K55" s="45"/>
      <c r="L55" s="1"/>
      <c r="M55" s="1"/>
      <c r="N55" s="86"/>
    </row>
    <row r="56" spans="1:15" ht="15" customHeight="1" x14ac:dyDescent="0.25">
      <c r="A56" s="1"/>
      <c r="B56" s="1"/>
      <c r="C56" s="1"/>
      <c r="D56" s="1" t="s">
        <v>49</v>
      </c>
      <c r="E56" s="23"/>
      <c r="F56" s="397" t="s">
        <v>1880</v>
      </c>
      <c r="G56" s="396"/>
      <c r="H56" s="1"/>
      <c r="I56" s="1"/>
      <c r="J56" s="1"/>
      <c r="K56" s="1"/>
      <c r="L56" s="1"/>
      <c r="M56" s="1"/>
      <c r="N56" s="1"/>
    </row>
    <row r="57" spans="1:15" ht="15" customHeight="1" x14ac:dyDescent="0.25">
      <c r="A57" s="1"/>
      <c r="B57" s="1"/>
      <c r="C57" s="1"/>
      <c r="D57" s="1" t="s">
        <v>1881</v>
      </c>
      <c r="E57" s="23"/>
      <c r="F57" s="1"/>
      <c r="G57" s="1"/>
      <c r="H57" s="1"/>
      <c r="I57" s="1"/>
      <c r="J57" s="1"/>
      <c r="K57" s="1"/>
      <c r="L57" s="1"/>
      <c r="M57" s="1"/>
      <c r="N57" s="1"/>
    </row>
    <row r="58" spans="1:15" ht="15" customHeight="1" x14ac:dyDescent="0.25">
      <c r="A58" s="1"/>
      <c r="B58" s="1"/>
      <c r="C58" s="1"/>
      <c r="D58" s="1" t="s">
        <v>1883</v>
      </c>
      <c r="E58" s="3"/>
      <c r="F58" s="1"/>
      <c r="G58" s="1"/>
      <c r="H58" s="1"/>
      <c r="I58" s="1"/>
      <c r="J58" s="1"/>
      <c r="K58" s="1"/>
      <c r="L58" s="1"/>
      <c r="M58" s="1"/>
      <c r="N58" s="1"/>
    </row>
    <row r="59" spans="1:15" ht="15" x14ac:dyDescent="0.25">
      <c r="A59" s="1"/>
      <c r="B59" s="1"/>
      <c r="C59" s="1"/>
      <c r="D59" s="1" t="s">
        <v>1882</v>
      </c>
      <c r="E59" s="23"/>
      <c r="F59" s="1"/>
      <c r="G59" s="1"/>
      <c r="H59" s="1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 t="s">
        <v>203</v>
      </c>
      <c r="E60" s="1"/>
      <c r="F60" s="1"/>
      <c r="G60" s="23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342" ht="8.25" customHeight="1" x14ac:dyDescent="0.2"/>
    <row r="344" ht="8.25" customHeight="1" x14ac:dyDescent="0.2"/>
    <row r="346" ht="9" customHeight="1" x14ac:dyDescent="0.2"/>
    <row r="348" ht="7.5" customHeight="1" x14ac:dyDescent="0.2"/>
    <row r="350" ht="6.75" customHeight="1" x14ac:dyDescent="0.2"/>
    <row r="352" ht="7.5" customHeight="1" x14ac:dyDescent="0.2"/>
    <row r="354" ht="9" customHeight="1" x14ac:dyDescent="0.2"/>
    <row r="356" ht="7.5" customHeight="1" x14ac:dyDescent="0.2"/>
    <row r="358" ht="8.25" customHeight="1" x14ac:dyDescent="0.2"/>
  </sheetData>
  <mergeCells count="182">
    <mergeCell ref="B18:C18"/>
    <mergeCell ref="D18:E18"/>
    <mergeCell ref="F18:G18"/>
    <mergeCell ref="H18:I18"/>
    <mergeCell ref="J18:K18"/>
    <mergeCell ref="G12:H12"/>
    <mergeCell ref="M14:N14"/>
    <mergeCell ref="B16:C16"/>
    <mergeCell ref="D16:E16"/>
    <mergeCell ref="F16:G16"/>
    <mergeCell ref="H16:I16"/>
    <mergeCell ref="J16:K16"/>
    <mergeCell ref="D19:E19"/>
    <mergeCell ref="F19:G19"/>
    <mergeCell ref="H19:I19"/>
    <mergeCell ref="J19:K19"/>
    <mergeCell ref="B20:C20"/>
    <mergeCell ref="B22:C22"/>
    <mergeCell ref="B21:C21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B26:C26"/>
    <mergeCell ref="D26:E26"/>
    <mergeCell ref="F26:G26"/>
    <mergeCell ref="H26:I26"/>
    <mergeCell ref="J26:K26"/>
    <mergeCell ref="D23:E23"/>
    <mergeCell ref="F23:G23"/>
    <mergeCell ref="H23:I23"/>
    <mergeCell ref="J23:K23"/>
    <mergeCell ref="D24:E24"/>
    <mergeCell ref="F24:G24"/>
    <mergeCell ref="H24:I24"/>
    <mergeCell ref="J24:K24"/>
    <mergeCell ref="D27:E27"/>
    <mergeCell ref="F27:G27"/>
    <mergeCell ref="H27:I27"/>
    <mergeCell ref="J27:K27"/>
    <mergeCell ref="D28:E28"/>
    <mergeCell ref="F28:G28"/>
    <mergeCell ref="H28:I28"/>
    <mergeCell ref="J28:K28"/>
    <mergeCell ref="D25:E25"/>
    <mergeCell ref="F25:G25"/>
    <mergeCell ref="H25:I25"/>
    <mergeCell ref="J25:K25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H35:I35"/>
    <mergeCell ref="J35:K35"/>
    <mergeCell ref="D36:E36"/>
    <mergeCell ref="F36:G36"/>
    <mergeCell ref="H36:I36"/>
    <mergeCell ref="J36:K36"/>
    <mergeCell ref="D33:E33"/>
    <mergeCell ref="F33:G33"/>
    <mergeCell ref="H33:I33"/>
    <mergeCell ref="J33:K33"/>
    <mergeCell ref="D34:E34"/>
    <mergeCell ref="F34:G34"/>
    <mergeCell ref="H34:I34"/>
    <mergeCell ref="J34:K34"/>
    <mergeCell ref="H39:I39"/>
    <mergeCell ref="J39:K39"/>
    <mergeCell ref="D40:E40"/>
    <mergeCell ref="F40:G40"/>
    <mergeCell ref="H40:I40"/>
    <mergeCell ref="J40:K40"/>
    <mergeCell ref="B37:C37"/>
    <mergeCell ref="D37:E37"/>
    <mergeCell ref="F37:G37"/>
    <mergeCell ref="H37:I37"/>
    <mergeCell ref="J37:K37"/>
    <mergeCell ref="D38:E38"/>
    <mergeCell ref="F38:G38"/>
    <mergeCell ref="H38:I38"/>
    <mergeCell ref="J38:K38"/>
    <mergeCell ref="H43:I43"/>
    <mergeCell ref="J43:K43"/>
    <mergeCell ref="D44:E44"/>
    <mergeCell ref="F44:G44"/>
    <mergeCell ref="H44:I44"/>
    <mergeCell ref="J44:K44"/>
    <mergeCell ref="D41:E41"/>
    <mergeCell ref="F41:G41"/>
    <mergeCell ref="H41:I41"/>
    <mergeCell ref="J41:K41"/>
    <mergeCell ref="D42:E42"/>
    <mergeCell ref="F42:G42"/>
    <mergeCell ref="H42:I42"/>
    <mergeCell ref="J42:K42"/>
    <mergeCell ref="H51:I51"/>
    <mergeCell ref="J51:K51"/>
    <mergeCell ref="B49:C49"/>
    <mergeCell ref="B50:C50"/>
    <mergeCell ref="J49:K49"/>
    <mergeCell ref="D50:E50"/>
    <mergeCell ref="F50:G50"/>
    <mergeCell ref="H50:I50"/>
    <mergeCell ref="D45:E45"/>
    <mergeCell ref="F45:G45"/>
    <mergeCell ref="H45:I45"/>
    <mergeCell ref="J45:K45"/>
    <mergeCell ref="D46:E46"/>
    <mergeCell ref="F46:G46"/>
    <mergeCell ref="H46:I46"/>
    <mergeCell ref="J46:K46"/>
    <mergeCell ref="H52:I52"/>
    <mergeCell ref="J52:K52"/>
    <mergeCell ref="B54:L54"/>
    <mergeCell ref="B40:C40"/>
    <mergeCell ref="B41:C41"/>
    <mergeCell ref="B42:C42"/>
    <mergeCell ref="B43:C43"/>
    <mergeCell ref="B44:C44"/>
    <mergeCell ref="B45:C45"/>
    <mergeCell ref="J50:K50"/>
    <mergeCell ref="D48:E48"/>
    <mergeCell ref="F48:G48"/>
    <mergeCell ref="H48:I48"/>
    <mergeCell ref="D49:E49"/>
    <mergeCell ref="F49:G49"/>
    <mergeCell ref="H49:I49"/>
    <mergeCell ref="B46:C46"/>
    <mergeCell ref="D47:E47"/>
    <mergeCell ref="F47:G47"/>
    <mergeCell ref="H47:I47"/>
    <mergeCell ref="J47:K47"/>
    <mergeCell ref="J48:K48"/>
    <mergeCell ref="B47:C47"/>
    <mergeCell ref="B48:C48"/>
    <mergeCell ref="F56:G56"/>
    <mergeCell ref="B23:C23"/>
    <mergeCell ref="B24:C24"/>
    <mergeCell ref="B25:C25"/>
    <mergeCell ref="B27:C27"/>
    <mergeCell ref="B28:C28"/>
    <mergeCell ref="B33:C33"/>
    <mergeCell ref="B36:C36"/>
    <mergeCell ref="B38:C38"/>
    <mergeCell ref="B39:C39"/>
    <mergeCell ref="B52:C52"/>
    <mergeCell ref="D52:E52"/>
    <mergeCell ref="F52:G52"/>
    <mergeCell ref="D51:E51"/>
    <mergeCell ref="F51:G51"/>
    <mergeCell ref="D43:E43"/>
    <mergeCell ref="F43:G43"/>
    <mergeCell ref="D39:E39"/>
    <mergeCell ref="F39:G39"/>
    <mergeCell ref="B35:C35"/>
    <mergeCell ref="D35:E35"/>
    <mergeCell ref="F35:G35"/>
    <mergeCell ref="B34:C34"/>
    <mergeCell ref="B31:C3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sheetPr codeName="Hoja176"/>
  <dimension ref="A1:O340"/>
  <sheetViews>
    <sheetView workbookViewId="0">
      <selection activeCell="M14" sqref="M14:N1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1872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220172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SUM(N18:N36)+12.9</f>
        <v>109.26000000000003</v>
      </c>
      <c r="O17" s="60"/>
    </row>
    <row r="18" spans="1:15" ht="15" x14ac:dyDescent="0.25">
      <c r="A18" s="1"/>
      <c r="B18" s="375">
        <v>1</v>
      </c>
      <c r="C18" s="376"/>
      <c r="D18" s="367" t="s">
        <v>1440</v>
      </c>
      <c r="E18" s="368"/>
      <c r="F18" s="369">
        <v>4100081847</v>
      </c>
      <c r="G18" s="370"/>
      <c r="H18" s="391" t="s">
        <v>1712</v>
      </c>
      <c r="I18" s="370"/>
      <c r="J18" s="369" t="s">
        <v>73</v>
      </c>
      <c r="K18" s="368"/>
      <c r="L18" s="7" t="s">
        <v>387</v>
      </c>
      <c r="M18" s="11"/>
      <c r="N18" s="81">
        <v>6.6</v>
      </c>
      <c r="O18" s="60">
        <v>54</v>
      </c>
    </row>
    <row r="19" spans="1:15" ht="15" x14ac:dyDescent="0.25">
      <c r="A19" s="1"/>
      <c r="B19" s="375">
        <v>2</v>
      </c>
      <c r="C19" s="376"/>
      <c r="D19" s="367" t="s">
        <v>1440</v>
      </c>
      <c r="E19" s="368"/>
      <c r="F19" s="369">
        <v>4100081847</v>
      </c>
      <c r="G19" s="370"/>
      <c r="H19" s="391" t="s">
        <v>1712</v>
      </c>
      <c r="I19" s="370"/>
      <c r="J19" s="369" t="s">
        <v>73</v>
      </c>
      <c r="K19" s="368"/>
      <c r="L19" s="7" t="s">
        <v>387</v>
      </c>
      <c r="M19" s="11"/>
      <c r="N19" s="81">
        <v>6.6</v>
      </c>
      <c r="O19" s="60">
        <v>54</v>
      </c>
    </row>
    <row r="20" spans="1:15" ht="15" x14ac:dyDescent="0.25">
      <c r="A20" s="1"/>
      <c r="B20" s="375">
        <v>3</v>
      </c>
      <c r="C20" s="376"/>
      <c r="D20" s="367" t="s">
        <v>1440</v>
      </c>
      <c r="E20" s="368"/>
      <c r="F20" s="369">
        <v>4100081847</v>
      </c>
      <c r="G20" s="370"/>
      <c r="H20" s="391" t="s">
        <v>1712</v>
      </c>
      <c r="I20" s="370"/>
      <c r="J20" s="369" t="s">
        <v>73</v>
      </c>
      <c r="K20" s="368"/>
      <c r="L20" s="7" t="s">
        <v>387</v>
      </c>
      <c r="M20" s="11"/>
      <c r="N20" s="81">
        <v>6.04</v>
      </c>
      <c r="O20" s="60">
        <v>49</v>
      </c>
    </row>
    <row r="21" spans="1:15" ht="15" x14ac:dyDescent="0.25">
      <c r="A21" s="1"/>
      <c r="B21" s="375">
        <v>4</v>
      </c>
      <c r="C21" s="376"/>
      <c r="D21" s="367" t="s">
        <v>528</v>
      </c>
      <c r="E21" s="368"/>
      <c r="F21" s="369">
        <v>4100081839</v>
      </c>
      <c r="G21" s="370"/>
      <c r="H21" s="391" t="s">
        <v>1460</v>
      </c>
      <c r="I21" s="370"/>
      <c r="J21" s="369" t="s">
        <v>73</v>
      </c>
      <c r="K21" s="368"/>
      <c r="L21" s="7" t="s">
        <v>387</v>
      </c>
      <c r="M21" s="11"/>
      <c r="N21" s="81">
        <v>8.2200000000000006</v>
      </c>
      <c r="O21" s="60">
        <v>48</v>
      </c>
    </row>
    <row r="22" spans="1:15" ht="15" x14ac:dyDescent="0.25">
      <c r="A22" s="1"/>
      <c r="B22" s="375">
        <v>5</v>
      </c>
      <c r="C22" s="376"/>
      <c r="D22" s="367" t="s">
        <v>528</v>
      </c>
      <c r="E22" s="368"/>
      <c r="F22" s="369">
        <v>4100081839</v>
      </c>
      <c r="G22" s="370"/>
      <c r="H22" s="391" t="s">
        <v>1460</v>
      </c>
      <c r="I22" s="370"/>
      <c r="J22" s="369" t="s">
        <v>73</v>
      </c>
      <c r="K22" s="368"/>
      <c r="L22" s="7" t="s">
        <v>387</v>
      </c>
      <c r="M22" s="11"/>
      <c r="N22" s="81">
        <v>8.2200000000000006</v>
      </c>
      <c r="O22" s="60">
        <v>48</v>
      </c>
    </row>
    <row r="23" spans="1:15" ht="15" x14ac:dyDescent="0.25">
      <c r="A23" s="1"/>
      <c r="B23" s="375">
        <v>6</v>
      </c>
      <c r="C23" s="376"/>
      <c r="D23" s="367" t="s">
        <v>528</v>
      </c>
      <c r="E23" s="368"/>
      <c r="F23" s="369">
        <v>4100081839</v>
      </c>
      <c r="G23" s="370"/>
      <c r="H23" s="391" t="s">
        <v>1460</v>
      </c>
      <c r="I23" s="370"/>
      <c r="J23" s="369" t="s">
        <v>73</v>
      </c>
      <c r="K23" s="368"/>
      <c r="L23" s="7" t="s">
        <v>387</v>
      </c>
      <c r="M23" s="11"/>
      <c r="N23" s="81">
        <v>8.2200000000000006</v>
      </c>
      <c r="O23" s="60">
        <v>48</v>
      </c>
    </row>
    <row r="24" spans="1:15" ht="15" x14ac:dyDescent="0.25">
      <c r="A24" s="1"/>
      <c r="B24" s="375">
        <v>7</v>
      </c>
      <c r="C24" s="376"/>
      <c r="D24" s="367" t="s">
        <v>528</v>
      </c>
      <c r="E24" s="368"/>
      <c r="F24" s="369">
        <v>4100081839</v>
      </c>
      <c r="G24" s="370"/>
      <c r="H24" s="391" t="s">
        <v>1460</v>
      </c>
      <c r="I24" s="370"/>
      <c r="J24" s="369" t="s">
        <v>73</v>
      </c>
      <c r="K24" s="368"/>
      <c r="L24" s="7" t="s">
        <v>387</v>
      </c>
      <c r="M24" s="11"/>
      <c r="N24" s="81">
        <v>7.84</v>
      </c>
      <c r="O24" s="60">
        <v>46</v>
      </c>
    </row>
    <row r="25" spans="1:15" ht="15" x14ac:dyDescent="0.25">
      <c r="A25" s="1"/>
      <c r="B25" s="375">
        <v>8</v>
      </c>
      <c r="C25" s="376"/>
      <c r="D25" s="367" t="s">
        <v>531</v>
      </c>
      <c r="E25" s="368"/>
      <c r="F25" s="369">
        <v>4100081846</v>
      </c>
      <c r="G25" s="370"/>
      <c r="H25" s="391" t="s">
        <v>1713</v>
      </c>
      <c r="I25" s="370"/>
      <c r="J25" s="369" t="s">
        <v>73</v>
      </c>
      <c r="K25" s="368"/>
      <c r="L25" s="7" t="s">
        <v>387</v>
      </c>
      <c r="M25" s="11"/>
      <c r="N25" s="81">
        <v>7.72</v>
      </c>
      <c r="O25" s="60">
        <v>45</v>
      </c>
    </row>
    <row r="26" spans="1:15" ht="15" x14ac:dyDescent="0.25">
      <c r="A26" s="1"/>
      <c r="B26" s="375">
        <v>9</v>
      </c>
      <c r="C26" s="376"/>
      <c r="D26" s="367" t="s">
        <v>531</v>
      </c>
      <c r="E26" s="368"/>
      <c r="F26" s="369">
        <v>4100081846</v>
      </c>
      <c r="G26" s="370"/>
      <c r="H26" s="391" t="s">
        <v>1713</v>
      </c>
      <c r="I26" s="370"/>
      <c r="J26" s="369" t="s">
        <v>73</v>
      </c>
      <c r="K26" s="368"/>
      <c r="L26" s="7" t="s">
        <v>387</v>
      </c>
      <c r="M26" s="11"/>
      <c r="N26" s="81">
        <v>6.66</v>
      </c>
      <c r="O26" s="60">
        <v>38</v>
      </c>
    </row>
    <row r="27" spans="1:15" ht="15" x14ac:dyDescent="0.25">
      <c r="A27" s="1"/>
      <c r="B27" s="375">
        <v>10</v>
      </c>
      <c r="C27" s="376"/>
      <c r="D27" s="367" t="s">
        <v>1399</v>
      </c>
      <c r="E27" s="368"/>
      <c r="F27" s="369">
        <v>4100081896</v>
      </c>
      <c r="G27" s="370"/>
      <c r="H27" s="391" t="s">
        <v>1873</v>
      </c>
      <c r="I27" s="370"/>
      <c r="J27" s="369" t="s">
        <v>73</v>
      </c>
      <c r="K27" s="368"/>
      <c r="L27" s="7" t="s">
        <v>1874</v>
      </c>
      <c r="M27" s="11"/>
      <c r="N27" s="81">
        <v>2.98</v>
      </c>
      <c r="O27" s="60">
        <v>5</v>
      </c>
    </row>
    <row r="28" spans="1:15" ht="15" x14ac:dyDescent="0.25">
      <c r="A28" s="1"/>
      <c r="B28" s="375">
        <v>11</v>
      </c>
      <c r="C28" s="376"/>
      <c r="D28" s="367" t="s">
        <v>1399</v>
      </c>
      <c r="E28" s="368"/>
      <c r="F28" s="369">
        <v>4100081896</v>
      </c>
      <c r="G28" s="370"/>
      <c r="H28" s="391" t="s">
        <v>1873</v>
      </c>
      <c r="I28" s="370"/>
      <c r="J28" s="369" t="s">
        <v>73</v>
      </c>
      <c r="K28" s="368"/>
      <c r="L28" s="7" t="s">
        <v>1874</v>
      </c>
      <c r="M28" s="11"/>
      <c r="N28" s="81">
        <v>2.98</v>
      </c>
      <c r="O28" s="60">
        <v>5</v>
      </c>
    </row>
    <row r="29" spans="1:15" ht="15" x14ac:dyDescent="0.25">
      <c r="A29" s="1"/>
      <c r="B29" s="375">
        <v>12</v>
      </c>
      <c r="C29" s="376"/>
      <c r="D29" s="367" t="s">
        <v>1399</v>
      </c>
      <c r="E29" s="368"/>
      <c r="F29" s="369">
        <v>4100081896</v>
      </c>
      <c r="G29" s="370"/>
      <c r="H29" s="391" t="s">
        <v>1873</v>
      </c>
      <c r="I29" s="370"/>
      <c r="J29" s="369" t="s">
        <v>73</v>
      </c>
      <c r="K29" s="368"/>
      <c r="L29" s="7" t="s">
        <v>1874</v>
      </c>
      <c r="M29" s="11"/>
      <c r="N29" s="81">
        <v>2.98</v>
      </c>
      <c r="O29" s="60">
        <v>5</v>
      </c>
    </row>
    <row r="30" spans="1:15" ht="15" x14ac:dyDescent="0.25">
      <c r="A30" s="1"/>
      <c r="B30" s="375">
        <v>13</v>
      </c>
      <c r="C30" s="376"/>
      <c r="D30" s="367" t="s">
        <v>1399</v>
      </c>
      <c r="E30" s="368"/>
      <c r="F30" s="369">
        <v>4100081896</v>
      </c>
      <c r="G30" s="370"/>
      <c r="H30" s="391" t="s">
        <v>1873</v>
      </c>
      <c r="I30" s="370"/>
      <c r="J30" s="369" t="s">
        <v>73</v>
      </c>
      <c r="K30" s="368"/>
      <c r="L30" s="7" t="s">
        <v>1874</v>
      </c>
      <c r="M30" s="11"/>
      <c r="N30" s="81">
        <v>2.98</v>
      </c>
      <c r="O30" s="60">
        <v>5</v>
      </c>
    </row>
    <row r="31" spans="1:15" ht="15" x14ac:dyDescent="0.25">
      <c r="A31" s="1"/>
      <c r="B31" s="375">
        <v>14</v>
      </c>
      <c r="C31" s="376"/>
      <c r="D31" s="367" t="s">
        <v>1399</v>
      </c>
      <c r="E31" s="368"/>
      <c r="F31" s="369">
        <v>4100081896</v>
      </c>
      <c r="G31" s="370"/>
      <c r="H31" s="391" t="s">
        <v>1873</v>
      </c>
      <c r="I31" s="370"/>
      <c r="J31" s="369" t="s">
        <v>73</v>
      </c>
      <c r="K31" s="368"/>
      <c r="L31" s="7" t="s">
        <v>1874</v>
      </c>
      <c r="M31" s="11"/>
      <c r="N31" s="81">
        <v>2.98</v>
      </c>
      <c r="O31" s="60">
        <v>5</v>
      </c>
    </row>
    <row r="32" spans="1:15" ht="15" x14ac:dyDescent="0.25">
      <c r="A32" s="1"/>
      <c r="B32" s="375">
        <v>15</v>
      </c>
      <c r="C32" s="376"/>
      <c r="D32" s="367" t="s">
        <v>1399</v>
      </c>
      <c r="E32" s="368"/>
      <c r="F32" s="369">
        <v>4100081896</v>
      </c>
      <c r="G32" s="370"/>
      <c r="H32" s="391" t="s">
        <v>1873</v>
      </c>
      <c r="I32" s="370"/>
      <c r="J32" s="369" t="s">
        <v>73</v>
      </c>
      <c r="K32" s="368"/>
      <c r="L32" s="7" t="s">
        <v>1874</v>
      </c>
      <c r="M32" s="11"/>
      <c r="N32" s="81">
        <v>2.98</v>
      </c>
      <c r="O32" s="60">
        <v>5</v>
      </c>
    </row>
    <row r="33" spans="1:15" ht="15" x14ac:dyDescent="0.25">
      <c r="A33" s="1"/>
      <c r="B33" s="375">
        <v>16</v>
      </c>
      <c r="C33" s="376"/>
      <c r="D33" s="367" t="s">
        <v>1399</v>
      </c>
      <c r="E33" s="368"/>
      <c r="F33" s="369">
        <v>4100081896</v>
      </c>
      <c r="G33" s="370"/>
      <c r="H33" s="391" t="s">
        <v>1873</v>
      </c>
      <c r="I33" s="370"/>
      <c r="J33" s="369" t="s">
        <v>73</v>
      </c>
      <c r="K33" s="368"/>
      <c r="L33" s="7" t="s">
        <v>1874</v>
      </c>
      <c r="M33" s="11"/>
      <c r="N33" s="81">
        <v>2.98</v>
      </c>
      <c r="O33" s="60">
        <v>5</v>
      </c>
    </row>
    <row r="34" spans="1:15" ht="15" x14ac:dyDescent="0.25">
      <c r="A34" s="1"/>
      <c r="B34" s="375">
        <v>17</v>
      </c>
      <c r="C34" s="376"/>
      <c r="D34" s="367" t="s">
        <v>1399</v>
      </c>
      <c r="E34" s="368"/>
      <c r="F34" s="369">
        <v>4100081896</v>
      </c>
      <c r="G34" s="370"/>
      <c r="H34" s="391" t="s">
        <v>1873</v>
      </c>
      <c r="I34" s="370"/>
      <c r="J34" s="369" t="s">
        <v>73</v>
      </c>
      <c r="K34" s="368"/>
      <c r="L34" s="7" t="s">
        <v>1874</v>
      </c>
      <c r="M34" s="11"/>
      <c r="N34" s="81">
        <v>2.98</v>
      </c>
      <c r="O34" s="60">
        <v>5</v>
      </c>
    </row>
    <row r="35" spans="1:15" ht="15" x14ac:dyDescent="0.25">
      <c r="A35" s="1"/>
      <c r="B35" s="375">
        <v>18</v>
      </c>
      <c r="C35" s="376"/>
      <c r="D35" s="367" t="s">
        <v>1399</v>
      </c>
      <c r="E35" s="368"/>
      <c r="F35" s="369">
        <v>4100081896</v>
      </c>
      <c r="G35" s="370"/>
      <c r="H35" s="391" t="s">
        <v>1873</v>
      </c>
      <c r="I35" s="370"/>
      <c r="J35" s="369" t="s">
        <v>73</v>
      </c>
      <c r="K35" s="368"/>
      <c r="L35" s="7" t="s">
        <v>1874</v>
      </c>
      <c r="M35" s="11"/>
      <c r="N35" s="81">
        <v>2.98</v>
      </c>
      <c r="O35" s="60">
        <v>5</v>
      </c>
    </row>
    <row r="36" spans="1:15" ht="15" x14ac:dyDescent="0.25">
      <c r="A36" s="1"/>
      <c r="B36" s="375">
        <v>19</v>
      </c>
      <c r="C36" s="376"/>
      <c r="D36" s="367" t="s">
        <v>1399</v>
      </c>
      <c r="E36" s="368"/>
      <c r="F36" s="369">
        <v>4100081896</v>
      </c>
      <c r="G36" s="370"/>
      <c r="H36" s="391" t="s">
        <v>1873</v>
      </c>
      <c r="I36" s="370"/>
      <c r="J36" s="369" t="s">
        <v>73</v>
      </c>
      <c r="K36" s="368"/>
      <c r="L36" s="7" t="s">
        <v>1874</v>
      </c>
      <c r="M36" s="11"/>
      <c r="N36" s="81">
        <v>3.42</v>
      </c>
      <c r="O36" s="60">
        <v>6</v>
      </c>
    </row>
    <row r="37" spans="1:15" ht="15" x14ac:dyDescent="0.25">
      <c r="A37" s="1"/>
      <c r="B37" s="76"/>
      <c r="C37" s="65"/>
      <c r="D37" s="50"/>
      <c r="E37" s="61"/>
      <c r="F37" s="50"/>
      <c r="G37" s="62"/>
      <c r="H37" s="63"/>
      <c r="I37" s="62"/>
      <c r="J37" s="50"/>
      <c r="K37" s="61"/>
      <c r="L37" s="8"/>
      <c r="M37" s="8"/>
      <c r="N37" s="162"/>
      <c r="O37" s="60"/>
    </row>
    <row r="38" spans="1:15" ht="15" x14ac:dyDescent="0.25">
      <c r="A38" s="1"/>
      <c r="B38" s="76"/>
      <c r="C38" s="65"/>
      <c r="D38" s="392"/>
      <c r="E38" s="393"/>
      <c r="F38" s="393"/>
      <c r="G38" s="393"/>
      <c r="H38" s="393"/>
      <c r="I38" s="62"/>
      <c r="J38" s="50"/>
      <c r="K38" s="61"/>
      <c r="L38" s="8"/>
      <c r="M38" s="8"/>
      <c r="N38" s="139">
        <f>SUM(N18:N36)</f>
        <v>96.360000000000028</v>
      </c>
      <c r="O38" s="60"/>
    </row>
    <row r="39" spans="1:15" ht="15.75" x14ac:dyDescent="0.25">
      <c r="A39" s="1"/>
      <c r="B39" s="356" t="s">
        <v>29</v>
      </c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79"/>
      <c r="N39" s="75"/>
      <c r="O39" s="73">
        <f>SUM(O18:O36)</f>
        <v>481</v>
      </c>
    </row>
    <row r="40" spans="1:15" ht="15" x14ac:dyDescent="0.25">
      <c r="A40" s="1"/>
      <c r="B40" s="20"/>
      <c r="C40" s="45"/>
      <c r="D40" s="20"/>
      <c r="E40" s="45"/>
      <c r="F40" s="20"/>
      <c r="H40" s="3"/>
      <c r="J40" s="20"/>
      <c r="K40" s="45"/>
      <c r="L40" s="1"/>
      <c r="M40" s="1"/>
      <c r="N40" s="86"/>
    </row>
    <row r="41" spans="1:15" ht="3.75" customHeight="1" x14ac:dyDescent="0.25">
      <c r="A41" s="1"/>
      <c r="B41" s="1"/>
      <c r="C41" s="1"/>
      <c r="D41" s="17"/>
      <c r="E41" s="20"/>
      <c r="F41" s="20"/>
      <c r="G41" s="3"/>
      <c r="H41" s="3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49</v>
      </c>
      <c r="E42" s="23"/>
      <c r="F42" s="397" t="s">
        <v>1876</v>
      </c>
      <c r="G42" s="396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 t="s">
        <v>1877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870</v>
      </c>
      <c r="E44" s="3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 t="s">
        <v>1878</v>
      </c>
      <c r="E45" s="23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 t="s">
        <v>1422</v>
      </c>
      <c r="E46" s="1"/>
      <c r="F46" s="1"/>
      <c r="G46" s="23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324" ht="8.25" customHeight="1" x14ac:dyDescent="0.2"/>
    <row r="326" ht="8.25" customHeight="1" x14ac:dyDescent="0.2"/>
    <row r="328" ht="9" customHeight="1" x14ac:dyDescent="0.2"/>
    <row r="330" ht="7.5" customHeight="1" x14ac:dyDescent="0.2"/>
    <row r="332" ht="6.75" customHeight="1" x14ac:dyDescent="0.2"/>
    <row r="334" ht="7.5" customHeight="1" x14ac:dyDescent="0.2"/>
    <row r="336" ht="9" customHeight="1" x14ac:dyDescent="0.2"/>
    <row r="338" ht="7.5" customHeight="1" x14ac:dyDescent="0.2"/>
    <row r="340" ht="8.25" customHeight="1" x14ac:dyDescent="0.2"/>
  </sheetData>
  <mergeCells count="10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D21:E21"/>
    <mergeCell ref="F21:G21"/>
    <mergeCell ref="H21:I21"/>
    <mergeCell ref="J21:K21"/>
    <mergeCell ref="B21:C21"/>
    <mergeCell ref="B22:C22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B28:C28"/>
    <mergeCell ref="D28:E28"/>
    <mergeCell ref="F28:G28"/>
    <mergeCell ref="H28:I28"/>
    <mergeCell ref="D26:E26"/>
    <mergeCell ref="F26:G26"/>
    <mergeCell ref="H26:I26"/>
    <mergeCell ref="D22:E22"/>
    <mergeCell ref="F22:G22"/>
    <mergeCell ref="H22:I22"/>
    <mergeCell ref="J28:K28"/>
    <mergeCell ref="B29:C29"/>
    <mergeCell ref="D29:E29"/>
    <mergeCell ref="F29:G29"/>
    <mergeCell ref="H29:I29"/>
    <mergeCell ref="J29:K29"/>
    <mergeCell ref="D38:H38"/>
    <mergeCell ref="B39:L39"/>
    <mergeCell ref="F42:G42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6:C36"/>
    <mergeCell ref="D36:E36"/>
    <mergeCell ref="F36:G36"/>
    <mergeCell ref="H36:I36"/>
    <mergeCell ref="J36:K36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sheetPr codeName="Hoja177"/>
  <dimension ref="A1:O497"/>
  <sheetViews>
    <sheetView topLeftCell="A169" workbookViewId="0">
      <selection activeCell="R186" sqref="R18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1871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220151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 t="s">
        <v>22</v>
      </c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>
        <f>SUM(N18:N112)+7.95</f>
        <v>180.76999999999998</v>
      </c>
      <c r="O17" s="60"/>
    </row>
    <row r="18" spans="1:15" ht="15" x14ac:dyDescent="0.25">
      <c r="A18" s="1"/>
      <c r="B18" s="378">
        <v>1</v>
      </c>
      <c r="C18" s="379"/>
      <c r="D18" s="351" t="s">
        <v>480</v>
      </c>
      <c r="E18" s="352"/>
      <c r="F18" s="355">
        <v>4100081851</v>
      </c>
      <c r="G18" s="354"/>
      <c r="H18" s="353" t="s">
        <v>631</v>
      </c>
      <c r="I18" s="354"/>
      <c r="J18" s="355" t="s">
        <v>25</v>
      </c>
      <c r="K18" s="352"/>
      <c r="L18" s="27" t="s">
        <v>757</v>
      </c>
      <c r="M18" s="24">
        <v>85</v>
      </c>
      <c r="N18" s="82">
        <v>11.54</v>
      </c>
      <c r="O18" s="109">
        <v>8</v>
      </c>
    </row>
    <row r="19" spans="1:15" ht="15" x14ac:dyDescent="0.25">
      <c r="A19" s="1"/>
      <c r="B19" s="416"/>
      <c r="C19" s="417"/>
      <c r="D19" s="351" t="s">
        <v>480</v>
      </c>
      <c r="E19" s="352"/>
      <c r="F19" s="355">
        <v>4100081851</v>
      </c>
      <c r="G19" s="354"/>
      <c r="H19" s="353" t="s">
        <v>631</v>
      </c>
      <c r="I19" s="354"/>
      <c r="J19" s="355" t="s">
        <v>25</v>
      </c>
      <c r="K19" s="352"/>
      <c r="L19" s="27" t="s">
        <v>757</v>
      </c>
      <c r="M19" s="11">
        <v>90</v>
      </c>
      <c r="N19" s="83"/>
      <c r="O19" s="60">
        <v>3</v>
      </c>
    </row>
    <row r="20" spans="1:15" ht="15" x14ac:dyDescent="0.25">
      <c r="A20" s="1"/>
      <c r="B20" s="416"/>
      <c r="C20" s="417"/>
      <c r="D20" s="351" t="s">
        <v>480</v>
      </c>
      <c r="E20" s="352"/>
      <c r="F20" s="355">
        <v>4100081851</v>
      </c>
      <c r="G20" s="354"/>
      <c r="H20" s="353" t="s">
        <v>631</v>
      </c>
      <c r="I20" s="354"/>
      <c r="J20" s="355" t="s">
        <v>25</v>
      </c>
      <c r="K20" s="352"/>
      <c r="L20" s="27" t="s">
        <v>757</v>
      </c>
      <c r="M20" s="11">
        <v>95</v>
      </c>
      <c r="N20" s="83"/>
      <c r="O20" s="60">
        <v>3</v>
      </c>
    </row>
    <row r="21" spans="1:15" ht="15" x14ac:dyDescent="0.25">
      <c r="A21" s="1"/>
      <c r="B21" s="416"/>
      <c r="C21" s="417"/>
      <c r="D21" s="351" t="s">
        <v>480</v>
      </c>
      <c r="E21" s="352"/>
      <c r="F21" s="355">
        <v>4100081851</v>
      </c>
      <c r="G21" s="354"/>
      <c r="H21" s="353" t="s">
        <v>631</v>
      </c>
      <c r="I21" s="354"/>
      <c r="J21" s="355" t="s">
        <v>25</v>
      </c>
      <c r="K21" s="352"/>
      <c r="L21" s="27" t="s">
        <v>757</v>
      </c>
      <c r="M21" s="11">
        <v>100</v>
      </c>
      <c r="N21" s="83"/>
      <c r="O21" s="60">
        <v>7</v>
      </c>
    </row>
    <row r="22" spans="1:15" ht="15" x14ac:dyDescent="0.25">
      <c r="A22" s="1"/>
      <c r="B22" s="416"/>
      <c r="C22" s="417"/>
      <c r="D22" s="351" t="s">
        <v>480</v>
      </c>
      <c r="E22" s="352"/>
      <c r="F22" s="355">
        <v>4100081857</v>
      </c>
      <c r="G22" s="354"/>
      <c r="H22" s="353" t="s">
        <v>631</v>
      </c>
      <c r="I22" s="354"/>
      <c r="J22" s="355" t="s">
        <v>53</v>
      </c>
      <c r="K22" s="352"/>
      <c r="L22" s="27" t="s">
        <v>757</v>
      </c>
      <c r="M22" s="11">
        <v>85</v>
      </c>
      <c r="N22" s="83"/>
      <c r="O22" s="60">
        <v>2</v>
      </c>
    </row>
    <row r="23" spans="1:15" ht="15" x14ac:dyDescent="0.25">
      <c r="A23" s="1"/>
      <c r="B23" s="40"/>
      <c r="C23" s="36"/>
      <c r="D23" s="351" t="s">
        <v>480</v>
      </c>
      <c r="E23" s="352"/>
      <c r="F23" s="355">
        <v>4100081857</v>
      </c>
      <c r="G23" s="354"/>
      <c r="H23" s="353" t="s">
        <v>631</v>
      </c>
      <c r="I23" s="354"/>
      <c r="J23" s="355" t="s">
        <v>53</v>
      </c>
      <c r="K23" s="352"/>
      <c r="L23" s="27" t="s">
        <v>757</v>
      </c>
      <c r="M23" s="11">
        <v>90</v>
      </c>
      <c r="N23" s="83"/>
      <c r="O23" s="60">
        <v>1</v>
      </c>
    </row>
    <row r="24" spans="1:15" ht="15" x14ac:dyDescent="0.25">
      <c r="A24" s="1"/>
      <c r="B24" s="40"/>
      <c r="C24" s="36"/>
      <c r="D24" s="351" t="s">
        <v>480</v>
      </c>
      <c r="E24" s="352"/>
      <c r="F24" s="355">
        <v>4100081857</v>
      </c>
      <c r="G24" s="354"/>
      <c r="H24" s="353" t="s">
        <v>631</v>
      </c>
      <c r="I24" s="354"/>
      <c r="J24" s="355" t="s">
        <v>53</v>
      </c>
      <c r="K24" s="352"/>
      <c r="L24" s="27" t="s">
        <v>757</v>
      </c>
      <c r="M24" s="11">
        <v>95</v>
      </c>
      <c r="N24" s="83"/>
      <c r="O24" s="60">
        <v>3</v>
      </c>
    </row>
    <row r="25" spans="1:15" ht="15" x14ac:dyDescent="0.25">
      <c r="A25" s="1"/>
      <c r="B25" s="40"/>
      <c r="C25" s="36"/>
      <c r="D25" s="351" t="s">
        <v>480</v>
      </c>
      <c r="E25" s="352"/>
      <c r="F25" s="355">
        <v>4100081856</v>
      </c>
      <c r="G25" s="354"/>
      <c r="H25" s="353" t="s">
        <v>631</v>
      </c>
      <c r="I25" s="354"/>
      <c r="J25" s="355" t="s">
        <v>25</v>
      </c>
      <c r="K25" s="352"/>
      <c r="L25" s="27" t="s">
        <v>757</v>
      </c>
      <c r="M25" s="11">
        <v>95</v>
      </c>
      <c r="N25" s="83"/>
      <c r="O25" s="60">
        <v>1</v>
      </c>
    </row>
    <row r="26" spans="1:15" ht="15" x14ac:dyDescent="0.25">
      <c r="A26" s="1"/>
      <c r="B26" s="40"/>
      <c r="C26" s="36"/>
      <c r="D26" s="351" t="s">
        <v>480</v>
      </c>
      <c r="E26" s="352"/>
      <c r="F26" s="355">
        <v>4100081852</v>
      </c>
      <c r="G26" s="354"/>
      <c r="H26" s="353" t="s">
        <v>631</v>
      </c>
      <c r="I26" s="354"/>
      <c r="J26" s="355" t="s">
        <v>25</v>
      </c>
      <c r="K26" s="352"/>
      <c r="L26" s="27" t="s">
        <v>757</v>
      </c>
      <c r="M26" s="11">
        <v>85</v>
      </c>
      <c r="N26" s="83"/>
      <c r="O26" s="60">
        <v>4</v>
      </c>
    </row>
    <row r="27" spans="1:15" ht="15" x14ac:dyDescent="0.25">
      <c r="A27" s="1"/>
      <c r="B27" s="40"/>
      <c r="C27" s="36"/>
      <c r="D27" s="351" t="s">
        <v>480</v>
      </c>
      <c r="E27" s="352"/>
      <c r="F27" s="355">
        <v>4100081852</v>
      </c>
      <c r="G27" s="354"/>
      <c r="H27" s="353" t="s">
        <v>631</v>
      </c>
      <c r="I27" s="354"/>
      <c r="J27" s="355" t="s">
        <v>25</v>
      </c>
      <c r="K27" s="352"/>
      <c r="L27" s="27" t="s">
        <v>757</v>
      </c>
      <c r="M27" s="11">
        <v>90</v>
      </c>
      <c r="N27" s="83"/>
      <c r="O27" s="60">
        <v>4</v>
      </c>
    </row>
    <row r="28" spans="1:15" ht="15" x14ac:dyDescent="0.25">
      <c r="A28" s="1"/>
      <c r="B28" s="40"/>
      <c r="C28" s="36"/>
      <c r="D28" s="351" t="s">
        <v>480</v>
      </c>
      <c r="E28" s="352"/>
      <c r="F28" s="355">
        <v>4100081852</v>
      </c>
      <c r="G28" s="354"/>
      <c r="H28" s="353" t="s">
        <v>631</v>
      </c>
      <c r="I28" s="354"/>
      <c r="J28" s="355" t="s">
        <v>25</v>
      </c>
      <c r="K28" s="352"/>
      <c r="L28" s="27" t="s">
        <v>757</v>
      </c>
      <c r="M28" s="11">
        <v>95</v>
      </c>
      <c r="N28" s="83"/>
      <c r="O28" s="60">
        <v>8</v>
      </c>
    </row>
    <row r="29" spans="1:15" ht="15" x14ac:dyDescent="0.25">
      <c r="A29" s="1"/>
      <c r="B29" s="40"/>
      <c r="C29" s="36"/>
      <c r="D29" s="351" t="s">
        <v>480</v>
      </c>
      <c r="E29" s="352"/>
      <c r="F29" s="355">
        <v>4100081852</v>
      </c>
      <c r="G29" s="354"/>
      <c r="H29" s="353" t="s">
        <v>631</v>
      </c>
      <c r="I29" s="354"/>
      <c r="J29" s="355" t="s">
        <v>25</v>
      </c>
      <c r="K29" s="352"/>
      <c r="L29" s="27" t="s">
        <v>757</v>
      </c>
      <c r="M29" s="11">
        <v>100</v>
      </c>
      <c r="N29" s="83"/>
      <c r="O29" s="60">
        <v>4</v>
      </c>
    </row>
    <row r="30" spans="1:15" ht="15" x14ac:dyDescent="0.25">
      <c r="A30" s="1"/>
      <c r="B30" s="40"/>
      <c r="C30" s="36"/>
      <c r="D30" s="351" t="s">
        <v>480</v>
      </c>
      <c r="E30" s="352"/>
      <c r="F30" s="355">
        <v>4100081850</v>
      </c>
      <c r="G30" s="354"/>
      <c r="H30" s="353" t="s">
        <v>631</v>
      </c>
      <c r="I30" s="354"/>
      <c r="J30" s="355" t="s">
        <v>25</v>
      </c>
      <c r="K30" s="352"/>
      <c r="L30" s="27" t="s">
        <v>757</v>
      </c>
      <c r="M30" s="11">
        <v>85</v>
      </c>
      <c r="N30" s="83"/>
      <c r="O30" s="60">
        <v>2</v>
      </c>
    </row>
    <row r="31" spans="1:15" ht="15" x14ac:dyDescent="0.25">
      <c r="A31" s="1"/>
      <c r="B31" s="40"/>
      <c r="C31" s="36"/>
      <c r="D31" s="351" t="s">
        <v>480</v>
      </c>
      <c r="E31" s="352"/>
      <c r="F31" s="355">
        <v>4100081850</v>
      </c>
      <c r="G31" s="354"/>
      <c r="H31" s="353" t="s">
        <v>631</v>
      </c>
      <c r="I31" s="354"/>
      <c r="J31" s="355" t="s">
        <v>25</v>
      </c>
      <c r="K31" s="352"/>
      <c r="L31" s="27" t="s">
        <v>757</v>
      </c>
      <c r="M31" s="11">
        <v>100</v>
      </c>
      <c r="N31" s="83"/>
      <c r="O31" s="60">
        <v>5</v>
      </c>
    </row>
    <row r="32" spans="1:15" ht="15" x14ac:dyDescent="0.25">
      <c r="A32" s="1"/>
      <c r="B32" s="40"/>
      <c r="C32" s="36"/>
      <c r="D32" s="351" t="s">
        <v>480</v>
      </c>
      <c r="E32" s="352"/>
      <c r="F32" s="355">
        <v>4100081838</v>
      </c>
      <c r="G32" s="354"/>
      <c r="H32" s="353" t="s">
        <v>1468</v>
      </c>
      <c r="I32" s="354"/>
      <c r="J32" s="355" t="s">
        <v>53</v>
      </c>
      <c r="K32" s="352"/>
      <c r="L32" s="27" t="s">
        <v>757</v>
      </c>
      <c r="M32" s="11">
        <v>90</v>
      </c>
      <c r="N32" s="83"/>
      <c r="O32" s="60">
        <v>9</v>
      </c>
    </row>
    <row r="33" spans="1:15" ht="15" x14ac:dyDescent="0.25">
      <c r="A33" s="1"/>
      <c r="B33" s="40"/>
      <c r="C33" s="36"/>
      <c r="D33" s="351" t="s">
        <v>480</v>
      </c>
      <c r="E33" s="352"/>
      <c r="F33" s="355">
        <v>4100081838</v>
      </c>
      <c r="G33" s="354"/>
      <c r="H33" s="353" t="s">
        <v>1468</v>
      </c>
      <c r="I33" s="354"/>
      <c r="J33" s="355" t="s">
        <v>53</v>
      </c>
      <c r="K33" s="352"/>
      <c r="L33" s="27" t="s">
        <v>757</v>
      </c>
      <c r="M33" s="11">
        <v>95</v>
      </c>
      <c r="N33" s="83"/>
      <c r="O33" s="60">
        <v>7</v>
      </c>
    </row>
    <row r="34" spans="1:15" ht="15" x14ac:dyDescent="0.25">
      <c r="A34" s="1"/>
      <c r="B34" s="40"/>
      <c r="C34" s="36"/>
      <c r="D34" s="351" t="s">
        <v>480</v>
      </c>
      <c r="E34" s="352"/>
      <c r="F34" s="355">
        <v>4100081838</v>
      </c>
      <c r="G34" s="354"/>
      <c r="H34" s="353" t="s">
        <v>1468</v>
      </c>
      <c r="I34" s="354"/>
      <c r="J34" s="355" t="s">
        <v>53</v>
      </c>
      <c r="K34" s="352"/>
      <c r="L34" s="27" t="s">
        <v>757</v>
      </c>
      <c r="M34" s="11">
        <v>100</v>
      </c>
      <c r="N34" s="83"/>
      <c r="O34" s="60">
        <v>4</v>
      </c>
    </row>
    <row r="35" spans="1:15" ht="15" x14ac:dyDescent="0.25">
      <c r="A35" s="1"/>
      <c r="B35" s="378">
        <v>2</v>
      </c>
      <c r="C35" s="379"/>
      <c r="D35" s="351" t="s">
        <v>480</v>
      </c>
      <c r="E35" s="352"/>
      <c r="F35" s="355">
        <v>4100081836</v>
      </c>
      <c r="G35" s="354"/>
      <c r="H35" s="353" t="s">
        <v>1468</v>
      </c>
      <c r="I35" s="354"/>
      <c r="J35" s="355" t="s">
        <v>25</v>
      </c>
      <c r="K35" s="352"/>
      <c r="L35" s="27" t="s">
        <v>757</v>
      </c>
      <c r="M35" s="24">
        <v>85</v>
      </c>
      <c r="N35" s="82">
        <v>11.62</v>
      </c>
      <c r="O35" s="109">
        <v>16</v>
      </c>
    </row>
    <row r="36" spans="1:15" ht="15" x14ac:dyDescent="0.25">
      <c r="A36" s="1"/>
      <c r="B36" s="40"/>
      <c r="C36" s="36"/>
      <c r="D36" s="351" t="s">
        <v>480</v>
      </c>
      <c r="E36" s="352"/>
      <c r="F36" s="355">
        <v>4100081836</v>
      </c>
      <c r="G36" s="354"/>
      <c r="H36" s="353" t="s">
        <v>1468</v>
      </c>
      <c r="I36" s="354"/>
      <c r="J36" s="355" t="s">
        <v>25</v>
      </c>
      <c r="K36" s="352"/>
      <c r="L36" s="27" t="s">
        <v>757</v>
      </c>
      <c r="M36" s="11">
        <v>90</v>
      </c>
      <c r="N36" s="83"/>
      <c r="O36" s="60">
        <v>20</v>
      </c>
    </row>
    <row r="37" spans="1:15" ht="15" x14ac:dyDescent="0.25">
      <c r="A37" s="1"/>
      <c r="B37" s="40"/>
      <c r="C37" s="36"/>
      <c r="D37" s="351" t="s">
        <v>480</v>
      </c>
      <c r="E37" s="352"/>
      <c r="F37" s="355">
        <v>4100081836</v>
      </c>
      <c r="G37" s="354"/>
      <c r="H37" s="353" t="s">
        <v>1468</v>
      </c>
      <c r="I37" s="354"/>
      <c r="J37" s="355" t="s">
        <v>25</v>
      </c>
      <c r="K37" s="352"/>
      <c r="L37" s="27" t="s">
        <v>757</v>
      </c>
      <c r="M37" s="11">
        <v>95</v>
      </c>
      <c r="N37" s="83"/>
      <c r="O37" s="60">
        <v>13</v>
      </c>
    </row>
    <row r="38" spans="1:15" ht="15" x14ac:dyDescent="0.25">
      <c r="A38" s="1"/>
      <c r="B38" s="40"/>
      <c r="C38" s="36"/>
      <c r="D38" s="351" t="s">
        <v>480</v>
      </c>
      <c r="E38" s="352"/>
      <c r="F38" s="355">
        <v>4100081836</v>
      </c>
      <c r="G38" s="354"/>
      <c r="H38" s="353" t="s">
        <v>1468</v>
      </c>
      <c r="I38" s="354"/>
      <c r="J38" s="355" t="s">
        <v>25</v>
      </c>
      <c r="K38" s="352"/>
      <c r="L38" s="27" t="s">
        <v>757</v>
      </c>
      <c r="M38" s="11">
        <v>100</v>
      </c>
      <c r="N38" s="83"/>
      <c r="O38" s="60">
        <v>25</v>
      </c>
    </row>
    <row r="39" spans="1:15" ht="15" x14ac:dyDescent="0.25">
      <c r="A39" s="1"/>
      <c r="B39" s="378">
        <v>3</v>
      </c>
      <c r="C39" s="379"/>
      <c r="D39" s="351" t="s">
        <v>480</v>
      </c>
      <c r="E39" s="352"/>
      <c r="F39" s="355">
        <v>4100081836</v>
      </c>
      <c r="G39" s="354"/>
      <c r="H39" s="353" t="s">
        <v>1468</v>
      </c>
      <c r="I39" s="354"/>
      <c r="J39" s="355" t="s">
        <v>25</v>
      </c>
      <c r="K39" s="352"/>
      <c r="L39" s="27" t="s">
        <v>851</v>
      </c>
      <c r="M39" s="24">
        <v>85</v>
      </c>
      <c r="N39" s="82">
        <v>9</v>
      </c>
      <c r="O39" s="109">
        <v>4</v>
      </c>
    </row>
    <row r="40" spans="1:15" ht="15" x14ac:dyDescent="0.25">
      <c r="A40" s="1"/>
      <c r="B40" s="40"/>
      <c r="C40" s="36"/>
      <c r="D40" s="351" t="s">
        <v>480</v>
      </c>
      <c r="E40" s="352"/>
      <c r="F40" s="355">
        <v>4100081836</v>
      </c>
      <c r="G40" s="354"/>
      <c r="H40" s="353" t="s">
        <v>1468</v>
      </c>
      <c r="I40" s="354"/>
      <c r="J40" s="355" t="s">
        <v>25</v>
      </c>
      <c r="K40" s="352"/>
      <c r="L40" s="27" t="s">
        <v>851</v>
      </c>
      <c r="M40" s="11">
        <v>90</v>
      </c>
      <c r="N40" s="83"/>
      <c r="O40" s="60">
        <v>12</v>
      </c>
    </row>
    <row r="41" spans="1:15" ht="15" x14ac:dyDescent="0.25">
      <c r="A41" s="1"/>
      <c r="B41" s="40"/>
      <c r="C41" s="36"/>
      <c r="D41" s="351" t="s">
        <v>480</v>
      </c>
      <c r="E41" s="352"/>
      <c r="F41" s="355">
        <v>4100081836</v>
      </c>
      <c r="G41" s="354"/>
      <c r="H41" s="353" t="s">
        <v>1468</v>
      </c>
      <c r="I41" s="354"/>
      <c r="J41" s="355" t="s">
        <v>25</v>
      </c>
      <c r="K41" s="352"/>
      <c r="L41" s="27" t="s">
        <v>851</v>
      </c>
      <c r="M41" s="11">
        <v>95</v>
      </c>
      <c r="N41" s="83"/>
      <c r="O41" s="60">
        <v>4</v>
      </c>
    </row>
    <row r="42" spans="1:15" ht="15" x14ac:dyDescent="0.25">
      <c r="A42" s="1"/>
      <c r="B42" s="40"/>
      <c r="C42" s="36"/>
      <c r="D42" s="351" t="s">
        <v>480</v>
      </c>
      <c r="E42" s="352"/>
      <c r="F42" s="355">
        <v>4100081836</v>
      </c>
      <c r="G42" s="354"/>
      <c r="H42" s="353" t="s">
        <v>1468</v>
      </c>
      <c r="I42" s="354"/>
      <c r="J42" s="355" t="s">
        <v>25</v>
      </c>
      <c r="K42" s="352"/>
      <c r="L42" s="27" t="s">
        <v>851</v>
      </c>
      <c r="M42" s="11">
        <v>100</v>
      </c>
      <c r="N42" s="83"/>
      <c r="O42" s="60">
        <v>9</v>
      </c>
    </row>
    <row r="43" spans="1:15" ht="15" x14ac:dyDescent="0.25">
      <c r="A43" s="1"/>
      <c r="B43" s="40"/>
      <c r="C43" s="36"/>
      <c r="D43" s="351" t="s">
        <v>480</v>
      </c>
      <c r="E43" s="352"/>
      <c r="F43" s="355">
        <v>4100081835</v>
      </c>
      <c r="G43" s="354"/>
      <c r="H43" s="353" t="s">
        <v>1468</v>
      </c>
      <c r="I43" s="354"/>
      <c r="J43" s="355" t="s">
        <v>25</v>
      </c>
      <c r="K43" s="352"/>
      <c r="L43" s="27" t="s">
        <v>851</v>
      </c>
      <c r="M43" s="11">
        <v>85</v>
      </c>
      <c r="N43" s="83"/>
      <c r="O43" s="60">
        <v>7</v>
      </c>
    </row>
    <row r="44" spans="1:15" ht="15" x14ac:dyDescent="0.25">
      <c r="A44" s="1"/>
      <c r="B44" s="40"/>
      <c r="C44" s="36"/>
      <c r="D44" s="351" t="s">
        <v>480</v>
      </c>
      <c r="E44" s="352"/>
      <c r="F44" s="355">
        <v>4100081835</v>
      </c>
      <c r="G44" s="354"/>
      <c r="H44" s="353" t="s">
        <v>1468</v>
      </c>
      <c r="I44" s="354"/>
      <c r="J44" s="355" t="s">
        <v>25</v>
      </c>
      <c r="K44" s="352"/>
      <c r="L44" s="27" t="s">
        <v>851</v>
      </c>
      <c r="M44" s="11">
        <v>90</v>
      </c>
      <c r="N44" s="83"/>
      <c r="O44" s="60">
        <v>8</v>
      </c>
    </row>
    <row r="45" spans="1:15" ht="15" x14ac:dyDescent="0.25">
      <c r="A45" s="1"/>
      <c r="B45" s="40"/>
      <c r="C45" s="36"/>
      <c r="D45" s="351" t="s">
        <v>480</v>
      </c>
      <c r="E45" s="352"/>
      <c r="F45" s="355">
        <v>4100081835</v>
      </c>
      <c r="G45" s="354"/>
      <c r="H45" s="353" t="s">
        <v>1468</v>
      </c>
      <c r="I45" s="354"/>
      <c r="J45" s="355" t="s">
        <v>25</v>
      </c>
      <c r="K45" s="352"/>
      <c r="L45" s="27" t="s">
        <v>851</v>
      </c>
      <c r="M45" s="11">
        <v>95</v>
      </c>
      <c r="N45" s="83"/>
      <c r="O45" s="60">
        <v>2</v>
      </c>
    </row>
    <row r="46" spans="1:15" ht="15" x14ac:dyDescent="0.25">
      <c r="A46" s="1"/>
      <c r="B46" s="40"/>
      <c r="C46" s="36"/>
      <c r="D46" s="351" t="s">
        <v>480</v>
      </c>
      <c r="E46" s="352"/>
      <c r="F46" s="355">
        <v>4100081834</v>
      </c>
      <c r="G46" s="354"/>
      <c r="H46" s="353" t="s">
        <v>1468</v>
      </c>
      <c r="I46" s="354"/>
      <c r="J46" s="355" t="s">
        <v>25</v>
      </c>
      <c r="K46" s="352"/>
      <c r="L46" s="27" t="s">
        <v>851</v>
      </c>
      <c r="M46" s="11">
        <v>85</v>
      </c>
      <c r="N46" s="83"/>
      <c r="O46" s="60">
        <v>2</v>
      </c>
    </row>
    <row r="47" spans="1:15" ht="15" x14ac:dyDescent="0.25">
      <c r="A47" s="1"/>
      <c r="B47" s="40"/>
      <c r="C47" s="36"/>
      <c r="D47" s="351" t="s">
        <v>480</v>
      </c>
      <c r="E47" s="352"/>
      <c r="F47" s="355">
        <v>4100081834</v>
      </c>
      <c r="G47" s="354"/>
      <c r="H47" s="353" t="s">
        <v>1468</v>
      </c>
      <c r="I47" s="354"/>
      <c r="J47" s="355" t="s">
        <v>25</v>
      </c>
      <c r="K47" s="352"/>
      <c r="L47" s="27" t="s">
        <v>851</v>
      </c>
      <c r="M47" s="11">
        <v>90</v>
      </c>
      <c r="N47" s="83"/>
      <c r="O47" s="60">
        <v>4</v>
      </c>
    </row>
    <row r="48" spans="1:15" ht="15" x14ac:dyDescent="0.25">
      <c r="A48" s="1"/>
      <c r="B48" s="378">
        <v>4</v>
      </c>
      <c r="C48" s="379"/>
      <c r="D48" s="351" t="s">
        <v>480</v>
      </c>
      <c r="E48" s="352"/>
      <c r="F48" s="355">
        <v>4100081838</v>
      </c>
      <c r="G48" s="354"/>
      <c r="H48" s="353" t="s">
        <v>1468</v>
      </c>
      <c r="I48" s="354"/>
      <c r="J48" s="355" t="s">
        <v>53</v>
      </c>
      <c r="K48" s="352"/>
      <c r="L48" s="27" t="s">
        <v>851</v>
      </c>
      <c r="M48" s="24">
        <v>85</v>
      </c>
      <c r="N48" s="82">
        <v>5.38</v>
      </c>
      <c r="O48" s="109">
        <v>7</v>
      </c>
    </row>
    <row r="49" spans="1:15" ht="15" x14ac:dyDescent="0.25">
      <c r="A49" s="1"/>
      <c r="B49" s="40"/>
      <c r="C49" s="36"/>
      <c r="D49" s="351" t="s">
        <v>480</v>
      </c>
      <c r="E49" s="352"/>
      <c r="F49" s="355">
        <v>4100081838</v>
      </c>
      <c r="G49" s="354"/>
      <c r="H49" s="353" t="s">
        <v>1468</v>
      </c>
      <c r="I49" s="354"/>
      <c r="J49" s="355" t="s">
        <v>53</v>
      </c>
      <c r="K49" s="352"/>
      <c r="L49" s="27" t="s">
        <v>851</v>
      </c>
      <c r="M49" s="11">
        <v>90</v>
      </c>
      <c r="N49" s="83"/>
      <c r="O49" s="60">
        <v>12</v>
      </c>
    </row>
    <row r="50" spans="1:15" ht="15" x14ac:dyDescent="0.25">
      <c r="A50" s="1"/>
      <c r="B50" s="40"/>
      <c r="C50" s="36"/>
      <c r="D50" s="351" t="s">
        <v>480</v>
      </c>
      <c r="E50" s="352"/>
      <c r="F50" s="355">
        <v>4100081838</v>
      </c>
      <c r="G50" s="354"/>
      <c r="H50" s="353" t="s">
        <v>1468</v>
      </c>
      <c r="I50" s="354"/>
      <c r="J50" s="355" t="s">
        <v>53</v>
      </c>
      <c r="K50" s="352"/>
      <c r="L50" s="27" t="s">
        <v>851</v>
      </c>
      <c r="M50" s="11">
        <v>95</v>
      </c>
      <c r="N50" s="83"/>
      <c r="O50" s="60">
        <v>13</v>
      </c>
    </row>
    <row r="51" spans="1:15" ht="15" x14ac:dyDescent="0.25">
      <c r="A51" s="1"/>
      <c r="B51" s="378">
        <v>5</v>
      </c>
      <c r="C51" s="379"/>
      <c r="D51" s="351" t="s">
        <v>1377</v>
      </c>
      <c r="E51" s="352"/>
      <c r="F51" s="355">
        <v>4100081828</v>
      </c>
      <c r="G51" s="354"/>
      <c r="H51" s="353" t="s">
        <v>1467</v>
      </c>
      <c r="I51" s="354"/>
      <c r="J51" s="355" t="s">
        <v>25</v>
      </c>
      <c r="K51" s="352"/>
      <c r="L51" s="27" t="s">
        <v>757</v>
      </c>
      <c r="M51" s="24">
        <v>75</v>
      </c>
      <c r="N51" s="82">
        <v>9.2799999999999994</v>
      </c>
      <c r="O51" s="109">
        <v>12</v>
      </c>
    </row>
    <row r="52" spans="1:15" ht="15" x14ac:dyDescent="0.25">
      <c r="A52" s="1"/>
      <c r="B52" s="40"/>
      <c r="C52" s="36"/>
      <c r="D52" s="351" t="s">
        <v>1377</v>
      </c>
      <c r="E52" s="352"/>
      <c r="F52" s="355">
        <v>4100081828</v>
      </c>
      <c r="G52" s="354"/>
      <c r="H52" s="353" t="s">
        <v>1467</v>
      </c>
      <c r="I52" s="354"/>
      <c r="J52" s="355" t="s">
        <v>25</v>
      </c>
      <c r="K52" s="352"/>
      <c r="L52" s="27" t="s">
        <v>757</v>
      </c>
      <c r="M52" s="24">
        <v>80</v>
      </c>
      <c r="N52" s="83"/>
      <c r="O52" s="109">
        <v>12</v>
      </c>
    </row>
    <row r="53" spans="1:15" ht="15" x14ac:dyDescent="0.25">
      <c r="A53" s="1"/>
      <c r="B53" s="40"/>
      <c r="C53" s="36"/>
      <c r="D53" s="351" t="s">
        <v>1377</v>
      </c>
      <c r="E53" s="352"/>
      <c r="F53" s="355">
        <v>4100081828</v>
      </c>
      <c r="G53" s="354"/>
      <c r="H53" s="353" t="s">
        <v>1467</v>
      </c>
      <c r="I53" s="354"/>
      <c r="J53" s="355" t="s">
        <v>25</v>
      </c>
      <c r="K53" s="352"/>
      <c r="L53" s="27" t="s">
        <v>757</v>
      </c>
      <c r="M53" s="24">
        <v>85</v>
      </c>
      <c r="N53" s="83"/>
      <c r="O53" s="109">
        <v>12</v>
      </c>
    </row>
    <row r="54" spans="1:15" ht="15" x14ac:dyDescent="0.25">
      <c r="A54" s="1"/>
      <c r="B54" s="40"/>
      <c r="C54" s="36"/>
      <c r="D54" s="351" t="s">
        <v>1377</v>
      </c>
      <c r="E54" s="352"/>
      <c r="F54" s="355">
        <v>4100081828</v>
      </c>
      <c r="G54" s="354"/>
      <c r="H54" s="353" t="s">
        <v>1467</v>
      </c>
      <c r="I54" s="354"/>
      <c r="J54" s="355" t="s">
        <v>25</v>
      </c>
      <c r="K54" s="352"/>
      <c r="L54" s="27" t="s">
        <v>757</v>
      </c>
      <c r="M54" s="24">
        <v>90</v>
      </c>
      <c r="N54" s="83"/>
      <c r="O54" s="109">
        <v>8</v>
      </c>
    </row>
    <row r="55" spans="1:15" ht="15" x14ac:dyDescent="0.25">
      <c r="A55" s="1"/>
      <c r="B55" s="40"/>
      <c r="C55" s="36"/>
      <c r="D55" s="351" t="s">
        <v>1377</v>
      </c>
      <c r="E55" s="352"/>
      <c r="F55" s="355">
        <v>4100081832</v>
      </c>
      <c r="G55" s="354"/>
      <c r="H55" s="353" t="s">
        <v>1467</v>
      </c>
      <c r="I55" s="354"/>
      <c r="J55" s="355" t="s">
        <v>53</v>
      </c>
      <c r="K55" s="352"/>
      <c r="L55" s="27" t="s">
        <v>757</v>
      </c>
      <c r="M55" s="24">
        <v>75</v>
      </c>
      <c r="N55" s="83"/>
      <c r="O55" s="109">
        <v>40</v>
      </c>
    </row>
    <row r="56" spans="1:15" ht="15" x14ac:dyDescent="0.25">
      <c r="A56" s="1"/>
      <c r="B56" s="76"/>
      <c r="C56" s="69"/>
      <c r="D56" s="351" t="s">
        <v>1377</v>
      </c>
      <c r="E56" s="352"/>
      <c r="F56" s="355">
        <v>4100081832</v>
      </c>
      <c r="G56" s="354"/>
      <c r="H56" s="353" t="s">
        <v>1467</v>
      </c>
      <c r="I56" s="354"/>
      <c r="J56" s="355" t="s">
        <v>53</v>
      </c>
      <c r="K56" s="352"/>
      <c r="L56" s="27" t="s">
        <v>757</v>
      </c>
      <c r="M56" s="24">
        <v>90</v>
      </c>
      <c r="N56" s="84"/>
      <c r="O56" s="109">
        <v>26</v>
      </c>
    </row>
    <row r="57" spans="1:15" ht="15" x14ac:dyDescent="0.25">
      <c r="A57" s="1"/>
      <c r="B57" s="378">
        <v>6</v>
      </c>
      <c r="C57" s="379"/>
      <c r="D57" s="351" t="s">
        <v>1377</v>
      </c>
      <c r="E57" s="352"/>
      <c r="F57" s="355">
        <v>4100081832</v>
      </c>
      <c r="G57" s="354"/>
      <c r="H57" s="353" t="s">
        <v>1467</v>
      </c>
      <c r="I57" s="354"/>
      <c r="J57" s="355" t="s">
        <v>53</v>
      </c>
      <c r="K57" s="352"/>
      <c r="L57" s="27" t="s">
        <v>757</v>
      </c>
      <c r="M57" s="24">
        <v>80</v>
      </c>
      <c r="N57" s="82">
        <v>8.26</v>
      </c>
      <c r="O57" s="109">
        <v>51</v>
      </c>
    </row>
    <row r="58" spans="1:15" ht="15" x14ac:dyDescent="0.25">
      <c r="A58" s="1"/>
      <c r="B58" s="40"/>
      <c r="C58" s="36"/>
      <c r="D58" s="351" t="s">
        <v>1377</v>
      </c>
      <c r="E58" s="352"/>
      <c r="F58" s="355">
        <v>4100081832</v>
      </c>
      <c r="G58" s="354"/>
      <c r="H58" s="353" t="s">
        <v>1467</v>
      </c>
      <c r="I58" s="354"/>
      <c r="J58" s="355" t="s">
        <v>53</v>
      </c>
      <c r="K58" s="352"/>
      <c r="L58" s="27" t="s">
        <v>757</v>
      </c>
      <c r="M58" s="24">
        <v>85</v>
      </c>
      <c r="N58" s="83"/>
      <c r="O58" s="109">
        <v>42</v>
      </c>
    </row>
    <row r="59" spans="1:15" ht="15" x14ac:dyDescent="0.25">
      <c r="A59" s="1"/>
      <c r="B59" s="378">
        <v>7</v>
      </c>
      <c r="C59" s="379"/>
      <c r="D59" s="351" t="s">
        <v>1377</v>
      </c>
      <c r="E59" s="352"/>
      <c r="F59" s="355">
        <v>4100081826</v>
      </c>
      <c r="G59" s="354"/>
      <c r="H59" s="353" t="s">
        <v>1467</v>
      </c>
      <c r="I59" s="354"/>
      <c r="J59" s="355" t="s">
        <v>25</v>
      </c>
      <c r="K59" s="352"/>
      <c r="L59" s="27" t="s">
        <v>761</v>
      </c>
      <c r="M59" s="24">
        <v>75</v>
      </c>
      <c r="N59" s="82">
        <v>8.48</v>
      </c>
      <c r="O59" s="109">
        <v>4</v>
      </c>
    </row>
    <row r="60" spans="1:15" ht="15" x14ac:dyDescent="0.25">
      <c r="A60" s="1"/>
      <c r="B60" s="40"/>
      <c r="C60" s="36"/>
      <c r="D60" s="351" t="s">
        <v>1377</v>
      </c>
      <c r="E60" s="352"/>
      <c r="F60" s="355">
        <v>4100081826</v>
      </c>
      <c r="G60" s="354"/>
      <c r="H60" s="353" t="s">
        <v>1467</v>
      </c>
      <c r="I60" s="354"/>
      <c r="J60" s="355" t="s">
        <v>25</v>
      </c>
      <c r="K60" s="352"/>
      <c r="L60" s="27" t="s">
        <v>761</v>
      </c>
      <c r="M60" s="24">
        <v>80</v>
      </c>
      <c r="N60" s="83"/>
      <c r="O60" s="109">
        <v>2</v>
      </c>
    </row>
    <row r="61" spans="1:15" ht="15" x14ac:dyDescent="0.25">
      <c r="A61" s="1"/>
      <c r="B61" s="40"/>
      <c r="C61" s="36"/>
      <c r="D61" s="351" t="s">
        <v>1377</v>
      </c>
      <c r="E61" s="352"/>
      <c r="F61" s="355">
        <v>4100081826</v>
      </c>
      <c r="G61" s="354"/>
      <c r="H61" s="353" t="s">
        <v>1467</v>
      </c>
      <c r="I61" s="354"/>
      <c r="J61" s="355" t="s">
        <v>25</v>
      </c>
      <c r="K61" s="352"/>
      <c r="L61" s="27" t="s">
        <v>761</v>
      </c>
      <c r="M61" s="24">
        <v>90</v>
      </c>
      <c r="N61" s="83"/>
      <c r="O61" s="109">
        <v>2</v>
      </c>
    </row>
    <row r="62" spans="1:15" ht="15" x14ac:dyDescent="0.25">
      <c r="A62" s="1"/>
      <c r="B62" s="40"/>
      <c r="C62" s="36"/>
      <c r="D62" s="351" t="s">
        <v>1377</v>
      </c>
      <c r="E62" s="352"/>
      <c r="F62" s="355">
        <v>4100081827</v>
      </c>
      <c r="G62" s="354"/>
      <c r="H62" s="353" t="s">
        <v>1467</v>
      </c>
      <c r="I62" s="354"/>
      <c r="J62" s="355" t="s">
        <v>25</v>
      </c>
      <c r="K62" s="352"/>
      <c r="L62" s="27" t="s">
        <v>761</v>
      </c>
      <c r="M62" s="24">
        <v>75</v>
      </c>
      <c r="N62" s="83"/>
      <c r="O62" s="109">
        <v>7</v>
      </c>
    </row>
    <row r="63" spans="1:15" ht="15" x14ac:dyDescent="0.25">
      <c r="A63" s="1"/>
      <c r="B63" s="40"/>
      <c r="C63" s="36"/>
      <c r="D63" s="351" t="s">
        <v>1377</v>
      </c>
      <c r="E63" s="352"/>
      <c r="F63" s="355">
        <v>4100081827</v>
      </c>
      <c r="G63" s="354"/>
      <c r="H63" s="353" t="s">
        <v>1467</v>
      </c>
      <c r="I63" s="354"/>
      <c r="J63" s="355" t="s">
        <v>25</v>
      </c>
      <c r="K63" s="352"/>
      <c r="L63" s="27" t="s">
        <v>761</v>
      </c>
      <c r="M63" s="24">
        <v>80</v>
      </c>
      <c r="N63" s="83"/>
      <c r="O63" s="109">
        <v>4</v>
      </c>
    </row>
    <row r="64" spans="1:15" ht="15" x14ac:dyDescent="0.25">
      <c r="A64" s="1"/>
      <c r="B64" s="40"/>
      <c r="C64" s="36"/>
      <c r="D64" s="351" t="s">
        <v>1377</v>
      </c>
      <c r="E64" s="352"/>
      <c r="F64" s="355">
        <v>4100081827</v>
      </c>
      <c r="G64" s="354"/>
      <c r="H64" s="353" t="s">
        <v>1467</v>
      </c>
      <c r="I64" s="354"/>
      <c r="J64" s="355" t="s">
        <v>25</v>
      </c>
      <c r="K64" s="352"/>
      <c r="L64" s="27" t="s">
        <v>761</v>
      </c>
      <c r="M64" s="24">
        <v>85</v>
      </c>
      <c r="N64" s="83"/>
      <c r="O64" s="109">
        <v>2</v>
      </c>
    </row>
    <row r="65" spans="1:15" ht="15" x14ac:dyDescent="0.25">
      <c r="A65" s="1"/>
      <c r="B65" s="40"/>
      <c r="C65" s="36"/>
      <c r="D65" s="351" t="s">
        <v>1377</v>
      </c>
      <c r="E65" s="352"/>
      <c r="F65" s="355">
        <v>4100081827</v>
      </c>
      <c r="G65" s="354"/>
      <c r="H65" s="353" t="s">
        <v>1467</v>
      </c>
      <c r="I65" s="354"/>
      <c r="J65" s="355" t="s">
        <v>25</v>
      </c>
      <c r="K65" s="352"/>
      <c r="L65" s="27" t="s">
        <v>761</v>
      </c>
      <c r="M65" s="24">
        <v>90</v>
      </c>
      <c r="N65" s="83"/>
      <c r="O65" s="109">
        <v>3</v>
      </c>
    </row>
    <row r="66" spans="1:15" ht="15" x14ac:dyDescent="0.25">
      <c r="A66" s="1"/>
      <c r="B66" s="40"/>
      <c r="C66" s="36"/>
      <c r="D66" s="351" t="s">
        <v>1377</v>
      </c>
      <c r="E66" s="352"/>
      <c r="F66" s="355">
        <v>4100081828</v>
      </c>
      <c r="G66" s="354"/>
      <c r="H66" s="353" t="s">
        <v>1467</v>
      </c>
      <c r="I66" s="354"/>
      <c r="J66" s="355" t="s">
        <v>25</v>
      </c>
      <c r="K66" s="352"/>
      <c r="L66" s="27" t="s">
        <v>761</v>
      </c>
      <c r="M66" s="24">
        <v>75</v>
      </c>
      <c r="N66" s="83"/>
      <c r="O66" s="109">
        <v>3</v>
      </c>
    </row>
    <row r="67" spans="1:15" ht="15" x14ac:dyDescent="0.25">
      <c r="A67" s="1"/>
      <c r="B67" s="40"/>
      <c r="C67" s="36"/>
      <c r="D67" s="351" t="s">
        <v>1377</v>
      </c>
      <c r="E67" s="352"/>
      <c r="F67" s="355">
        <v>4100081828</v>
      </c>
      <c r="G67" s="354"/>
      <c r="H67" s="353" t="s">
        <v>1467</v>
      </c>
      <c r="I67" s="354"/>
      <c r="J67" s="355" t="s">
        <v>25</v>
      </c>
      <c r="K67" s="352"/>
      <c r="L67" s="27" t="s">
        <v>761</v>
      </c>
      <c r="M67" s="24">
        <v>80</v>
      </c>
      <c r="N67" s="83"/>
      <c r="O67" s="109">
        <v>4</v>
      </c>
    </row>
    <row r="68" spans="1:15" ht="15" x14ac:dyDescent="0.25">
      <c r="A68" s="1"/>
      <c r="B68" s="40"/>
      <c r="C68" s="36"/>
      <c r="D68" s="351" t="s">
        <v>1377</v>
      </c>
      <c r="E68" s="352"/>
      <c r="F68" s="355">
        <v>4100081828</v>
      </c>
      <c r="G68" s="354"/>
      <c r="H68" s="353" t="s">
        <v>1467</v>
      </c>
      <c r="I68" s="354"/>
      <c r="J68" s="355" t="s">
        <v>25</v>
      </c>
      <c r="K68" s="352"/>
      <c r="L68" s="27" t="s">
        <v>761</v>
      </c>
      <c r="M68" s="24">
        <v>85</v>
      </c>
      <c r="N68" s="83"/>
      <c r="O68" s="109">
        <v>4</v>
      </c>
    </row>
    <row r="69" spans="1:15" ht="15" x14ac:dyDescent="0.25">
      <c r="A69" s="1"/>
      <c r="B69" s="40"/>
      <c r="C69" s="36"/>
      <c r="D69" s="351" t="s">
        <v>1377</v>
      </c>
      <c r="E69" s="352"/>
      <c r="F69" s="355">
        <v>4100081828</v>
      </c>
      <c r="G69" s="354"/>
      <c r="H69" s="353" t="s">
        <v>1467</v>
      </c>
      <c r="I69" s="354"/>
      <c r="J69" s="355" t="s">
        <v>25</v>
      </c>
      <c r="K69" s="352"/>
      <c r="L69" s="27" t="s">
        <v>761</v>
      </c>
      <c r="M69" s="24">
        <v>90</v>
      </c>
      <c r="N69" s="83"/>
      <c r="O69" s="109">
        <v>8</v>
      </c>
    </row>
    <row r="70" spans="1:15" ht="15" x14ac:dyDescent="0.25">
      <c r="A70" s="1"/>
      <c r="B70" s="40"/>
      <c r="C70" s="36"/>
      <c r="D70" s="351" t="s">
        <v>1377</v>
      </c>
      <c r="E70" s="352"/>
      <c r="F70" s="355">
        <v>4100081832</v>
      </c>
      <c r="G70" s="354"/>
      <c r="H70" s="353" t="s">
        <v>1467</v>
      </c>
      <c r="I70" s="354"/>
      <c r="J70" s="355" t="s">
        <v>53</v>
      </c>
      <c r="K70" s="352"/>
      <c r="L70" s="27" t="s">
        <v>761</v>
      </c>
      <c r="M70" s="24">
        <v>75</v>
      </c>
      <c r="N70" s="83"/>
      <c r="O70" s="109">
        <v>10</v>
      </c>
    </row>
    <row r="71" spans="1:15" ht="15" x14ac:dyDescent="0.25">
      <c r="A71" s="1"/>
      <c r="B71" s="40"/>
      <c r="C71" s="36"/>
      <c r="D71" s="351" t="s">
        <v>1377</v>
      </c>
      <c r="E71" s="352"/>
      <c r="F71" s="355">
        <v>4100081832</v>
      </c>
      <c r="G71" s="354"/>
      <c r="H71" s="353" t="s">
        <v>1467</v>
      </c>
      <c r="I71" s="354"/>
      <c r="J71" s="355" t="s">
        <v>53</v>
      </c>
      <c r="K71" s="352"/>
      <c r="L71" s="27" t="s">
        <v>761</v>
      </c>
      <c r="M71" s="24">
        <v>80</v>
      </c>
      <c r="N71" s="83"/>
      <c r="O71" s="109">
        <v>16</v>
      </c>
    </row>
    <row r="72" spans="1:15" ht="15" x14ac:dyDescent="0.25">
      <c r="A72" s="1"/>
      <c r="B72" s="40"/>
      <c r="C72" s="36"/>
      <c r="D72" s="351" t="s">
        <v>1377</v>
      </c>
      <c r="E72" s="352"/>
      <c r="F72" s="355">
        <v>4100081832</v>
      </c>
      <c r="G72" s="354"/>
      <c r="H72" s="353" t="s">
        <v>1467</v>
      </c>
      <c r="I72" s="354"/>
      <c r="J72" s="355" t="s">
        <v>53</v>
      </c>
      <c r="K72" s="352"/>
      <c r="L72" s="27" t="s">
        <v>761</v>
      </c>
      <c r="M72" s="24">
        <v>85</v>
      </c>
      <c r="N72" s="83"/>
      <c r="O72" s="109">
        <v>17</v>
      </c>
    </row>
    <row r="73" spans="1:15" ht="15" x14ac:dyDescent="0.25">
      <c r="A73" s="1"/>
      <c r="B73" s="40"/>
      <c r="C73" s="36"/>
      <c r="D73" s="351" t="s">
        <v>1377</v>
      </c>
      <c r="E73" s="352"/>
      <c r="F73" s="355">
        <v>4100081832</v>
      </c>
      <c r="G73" s="354"/>
      <c r="H73" s="353" t="s">
        <v>1467</v>
      </c>
      <c r="I73" s="354"/>
      <c r="J73" s="355" t="s">
        <v>53</v>
      </c>
      <c r="K73" s="352"/>
      <c r="L73" s="27" t="s">
        <v>761</v>
      </c>
      <c r="M73" s="24">
        <v>90</v>
      </c>
      <c r="N73" s="83"/>
      <c r="O73" s="109">
        <v>6</v>
      </c>
    </row>
    <row r="74" spans="1:15" ht="15" x14ac:dyDescent="0.25">
      <c r="A74" s="1"/>
      <c r="B74" s="378">
        <v>8</v>
      </c>
      <c r="C74" s="379"/>
      <c r="D74" s="351" t="s">
        <v>1377</v>
      </c>
      <c r="E74" s="352"/>
      <c r="F74" s="355">
        <v>4100081826</v>
      </c>
      <c r="G74" s="354"/>
      <c r="H74" s="353" t="s">
        <v>1467</v>
      </c>
      <c r="I74" s="354"/>
      <c r="J74" s="355" t="s">
        <v>25</v>
      </c>
      <c r="K74" s="352"/>
      <c r="L74" s="27" t="s">
        <v>425</v>
      </c>
      <c r="M74" s="24">
        <v>75</v>
      </c>
      <c r="N74" s="82">
        <v>6.66</v>
      </c>
      <c r="O74" s="109">
        <v>1</v>
      </c>
    </row>
    <row r="75" spans="1:15" ht="15" x14ac:dyDescent="0.25">
      <c r="A75" s="1"/>
      <c r="B75" s="40"/>
      <c r="C75" s="36"/>
      <c r="D75" s="351" t="s">
        <v>1377</v>
      </c>
      <c r="E75" s="352"/>
      <c r="F75" s="355">
        <v>4100081826</v>
      </c>
      <c r="G75" s="354"/>
      <c r="H75" s="353" t="s">
        <v>1467</v>
      </c>
      <c r="I75" s="354"/>
      <c r="J75" s="355" t="s">
        <v>25</v>
      </c>
      <c r="K75" s="352"/>
      <c r="L75" s="27" t="s">
        <v>425</v>
      </c>
      <c r="M75" s="24">
        <v>80</v>
      </c>
      <c r="N75" s="83"/>
      <c r="O75" s="109">
        <v>1</v>
      </c>
    </row>
    <row r="76" spans="1:15" ht="15" x14ac:dyDescent="0.25">
      <c r="A76" s="1"/>
      <c r="B76" s="40"/>
      <c r="C76" s="36"/>
      <c r="D76" s="351" t="s">
        <v>1377</v>
      </c>
      <c r="E76" s="352"/>
      <c r="F76" s="355">
        <v>4100081826</v>
      </c>
      <c r="G76" s="354"/>
      <c r="H76" s="353" t="s">
        <v>1467</v>
      </c>
      <c r="I76" s="354"/>
      <c r="J76" s="355" t="s">
        <v>25</v>
      </c>
      <c r="K76" s="352"/>
      <c r="L76" s="27" t="s">
        <v>425</v>
      </c>
      <c r="M76" s="24">
        <v>90</v>
      </c>
      <c r="N76" s="83"/>
      <c r="O76" s="109">
        <v>2</v>
      </c>
    </row>
    <row r="77" spans="1:15" ht="15" x14ac:dyDescent="0.25">
      <c r="A77" s="1"/>
      <c r="B77" s="40"/>
      <c r="C77" s="36"/>
      <c r="D77" s="351" t="s">
        <v>1377</v>
      </c>
      <c r="E77" s="352"/>
      <c r="F77" s="355">
        <v>4100081827</v>
      </c>
      <c r="G77" s="354"/>
      <c r="H77" s="353" t="s">
        <v>1467</v>
      </c>
      <c r="I77" s="354"/>
      <c r="J77" s="355" t="s">
        <v>25</v>
      </c>
      <c r="K77" s="352"/>
      <c r="L77" s="27" t="s">
        <v>425</v>
      </c>
      <c r="M77" s="24">
        <v>75</v>
      </c>
      <c r="N77" s="83"/>
      <c r="O77" s="109">
        <v>3</v>
      </c>
    </row>
    <row r="78" spans="1:15" ht="15" x14ac:dyDescent="0.25">
      <c r="A78" s="1"/>
      <c r="B78" s="40"/>
      <c r="C78" s="36"/>
      <c r="D78" s="351" t="s">
        <v>1377</v>
      </c>
      <c r="E78" s="352"/>
      <c r="F78" s="355">
        <v>4100081827</v>
      </c>
      <c r="G78" s="354"/>
      <c r="H78" s="353" t="s">
        <v>1467</v>
      </c>
      <c r="I78" s="354"/>
      <c r="J78" s="355" t="s">
        <v>25</v>
      </c>
      <c r="K78" s="352"/>
      <c r="L78" s="27" t="s">
        <v>425</v>
      </c>
      <c r="M78" s="24">
        <v>80</v>
      </c>
      <c r="N78" s="83"/>
      <c r="O78" s="109">
        <v>3</v>
      </c>
    </row>
    <row r="79" spans="1:15" ht="15" x14ac:dyDescent="0.25">
      <c r="A79" s="1"/>
      <c r="B79" s="40"/>
      <c r="C79" s="36"/>
      <c r="D79" s="351" t="s">
        <v>1377</v>
      </c>
      <c r="E79" s="352"/>
      <c r="F79" s="355">
        <v>4100081827</v>
      </c>
      <c r="G79" s="354"/>
      <c r="H79" s="353" t="s">
        <v>1467</v>
      </c>
      <c r="I79" s="354"/>
      <c r="J79" s="355" t="s">
        <v>25</v>
      </c>
      <c r="K79" s="352"/>
      <c r="L79" s="27" t="s">
        <v>425</v>
      </c>
      <c r="M79" s="11">
        <v>85</v>
      </c>
      <c r="N79" s="83"/>
      <c r="O79" s="60">
        <v>2</v>
      </c>
    </row>
    <row r="80" spans="1:15" ht="15" x14ac:dyDescent="0.25">
      <c r="A80" s="1"/>
      <c r="B80" s="40"/>
      <c r="C80" s="36"/>
      <c r="D80" s="351" t="s">
        <v>1377</v>
      </c>
      <c r="E80" s="352"/>
      <c r="F80" s="355">
        <v>4100081827</v>
      </c>
      <c r="G80" s="354"/>
      <c r="H80" s="353" t="s">
        <v>1467</v>
      </c>
      <c r="I80" s="354"/>
      <c r="J80" s="355" t="s">
        <v>25</v>
      </c>
      <c r="K80" s="352"/>
      <c r="L80" s="27" t="s">
        <v>425</v>
      </c>
      <c r="M80" s="11">
        <v>90</v>
      </c>
      <c r="N80" s="83"/>
      <c r="O80" s="60">
        <v>4</v>
      </c>
    </row>
    <row r="81" spans="1:15" ht="15" x14ac:dyDescent="0.25">
      <c r="A81" s="1"/>
      <c r="B81" s="40"/>
      <c r="C81" s="36"/>
      <c r="D81" s="351" t="s">
        <v>1377</v>
      </c>
      <c r="E81" s="352"/>
      <c r="F81" s="355">
        <v>4100081828</v>
      </c>
      <c r="G81" s="354"/>
      <c r="H81" s="353" t="s">
        <v>1467</v>
      </c>
      <c r="I81" s="354"/>
      <c r="J81" s="355" t="s">
        <v>25</v>
      </c>
      <c r="K81" s="352"/>
      <c r="L81" s="27" t="s">
        <v>425</v>
      </c>
      <c r="M81" s="11">
        <v>75</v>
      </c>
      <c r="N81" s="83"/>
      <c r="O81" s="60">
        <v>11</v>
      </c>
    </row>
    <row r="82" spans="1:15" ht="15" x14ac:dyDescent="0.25">
      <c r="A82" s="1"/>
      <c r="B82" s="40"/>
      <c r="C82" s="36"/>
      <c r="D82" s="351" t="s">
        <v>1377</v>
      </c>
      <c r="E82" s="352"/>
      <c r="F82" s="355">
        <v>4100081828</v>
      </c>
      <c r="G82" s="354"/>
      <c r="H82" s="353" t="s">
        <v>1467</v>
      </c>
      <c r="I82" s="354"/>
      <c r="J82" s="355" t="s">
        <v>25</v>
      </c>
      <c r="K82" s="352"/>
      <c r="L82" s="27" t="s">
        <v>425</v>
      </c>
      <c r="M82" s="11">
        <v>80</v>
      </c>
      <c r="N82" s="83"/>
      <c r="O82" s="60">
        <v>12</v>
      </c>
    </row>
    <row r="83" spans="1:15" ht="15" x14ac:dyDescent="0.25">
      <c r="A83" s="1"/>
      <c r="B83" s="40"/>
      <c r="C83" s="36"/>
      <c r="D83" s="351" t="s">
        <v>1377</v>
      </c>
      <c r="E83" s="352"/>
      <c r="F83" s="355">
        <v>4100081828</v>
      </c>
      <c r="G83" s="354"/>
      <c r="H83" s="353" t="s">
        <v>1467</v>
      </c>
      <c r="I83" s="354"/>
      <c r="J83" s="355" t="s">
        <v>25</v>
      </c>
      <c r="K83" s="352"/>
      <c r="L83" s="27" t="s">
        <v>425</v>
      </c>
      <c r="M83" s="11">
        <v>85</v>
      </c>
      <c r="N83" s="83"/>
      <c r="O83" s="60">
        <v>12</v>
      </c>
    </row>
    <row r="84" spans="1:15" ht="15" x14ac:dyDescent="0.25">
      <c r="A84" s="1"/>
      <c r="B84" s="40"/>
      <c r="C84" s="36"/>
      <c r="D84" s="351" t="s">
        <v>1377</v>
      </c>
      <c r="E84" s="352"/>
      <c r="F84" s="355">
        <v>4100081828</v>
      </c>
      <c r="G84" s="354"/>
      <c r="H84" s="353" t="s">
        <v>1467</v>
      </c>
      <c r="I84" s="354"/>
      <c r="J84" s="355" t="s">
        <v>25</v>
      </c>
      <c r="K84" s="352"/>
      <c r="L84" s="27" t="s">
        <v>425</v>
      </c>
      <c r="M84" s="11">
        <v>90</v>
      </c>
      <c r="N84" s="83"/>
      <c r="O84" s="60">
        <v>9</v>
      </c>
    </row>
    <row r="85" spans="1:15" ht="15" x14ac:dyDescent="0.25">
      <c r="A85" s="1"/>
      <c r="B85" s="40"/>
      <c r="C85" s="36"/>
      <c r="D85" s="351" t="s">
        <v>1377</v>
      </c>
      <c r="E85" s="352"/>
      <c r="F85" s="355">
        <v>4100081832</v>
      </c>
      <c r="G85" s="354"/>
      <c r="H85" s="353" t="s">
        <v>1467</v>
      </c>
      <c r="I85" s="354"/>
      <c r="J85" s="355" t="s">
        <v>53</v>
      </c>
      <c r="K85" s="352"/>
      <c r="L85" s="27" t="s">
        <v>425</v>
      </c>
      <c r="M85" s="11">
        <v>75</v>
      </c>
      <c r="N85" s="83"/>
      <c r="O85" s="60">
        <v>1</v>
      </c>
    </row>
    <row r="86" spans="1:15" ht="15" x14ac:dyDescent="0.25">
      <c r="A86" s="1"/>
      <c r="B86" s="40"/>
      <c r="C86" s="36"/>
      <c r="D86" s="351" t="s">
        <v>1377</v>
      </c>
      <c r="E86" s="352"/>
      <c r="F86" s="355">
        <v>4100081832</v>
      </c>
      <c r="G86" s="354"/>
      <c r="H86" s="353" t="s">
        <v>1467</v>
      </c>
      <c r="I86" s="354"/>
      <c r="J86" s="355" t="s">
        <v>53</v>
      </c>
      <c r="K86" s="352"/>
      <c r="L86" s="27" t="s">
        <v>425</v>
      </c>
      <c r="M86" s="11">
        <v>80</v>
      </c>
      <c r="N86" s="83"/>
      <c r="O86" s="60">
        <v>2</v>
      </c>
    </row>
    <row r="87" spans="1:15" ht="15" x14ac:dyDescent="0.25">
      <c r="A87" s="1"/>
      <c r="B87" s="40"/>
      <c r="C87" s="36"/>
      <c r="D87" s="351" t="s">
        <v>1377</v>
      </c>
      <c r="E87" s="352"/>
      <c r="F87" s="355">
        <v>4100081832</v>
      </c>
      <c r="G87" s="354"/>
      <c r="H87" s="353" t="s">
        <v>1467</v>
      </c>
      <c r="I87" s="354"/>
      <c r="J87" s="355" t="s">
        <v>53</v>
      </c>
      <c r="K87" s="352"/>
      <c r="L87" s="27" t="s">
        <v>425</v>
      </c>
      <c r="M87" s="11">
        <v>85</v>
      </c>
      <c r="N87" s="83"/>
      <c r="O87" s="60">
        <v>2</v>
      </c>
    </row>
    <row r="88" spans="1:15" ht="15" x14ac:dyDescent="0.25">
      <c r="A88" s="1"/>
      <c r="B88" s="378">
        <v>9</v>
      </c>
      <c r="C88" s="379"/>
      <c r="D88" s="351" t="s">
        <v>528</v>
      </c>
      <c r="E88" s="352"/>
      <c r="F88" s="355">
        <v>4100081819</v>
      </c>
      <c r="G88" s="354"/>
      <c r="H88" s="353" t="s">
        <v>1574</v>
      </c>
      <c r="I88" s="354"/>
      <c r="J88" s="355" t="s">
        <v>25</v>
      </c>
      <c r="K88" s="352"/>
      <c r="L88" s="27" t="s">
        <v>846</v>
      </c>
      <c r="M88" s="24"/>
      <c r="N88" s="82">
        <v>9.34</v>
      </c>
      <c r="O88" s="109">
        <v>16</v>
      </c>
    </row>
    <row r="89" spans="1:15" ht="15" x14ac:dyDescent="0.25">
      <c r="A89" s="1"/>
      <c r="B89" s="40"/>
      <c r="C89" s="36"/>
      <c r="D89" s="351" t="s">
        <v>528</v>
      </c>
      <c r="E89" s="352"/>
      <c r="F89" s="355">
        <v>4100081818</v>
      </c>
      <c r="G89" s="354"/>
      <c r="H89" s="353" t="s">
        <v>1574</v>
      </c>
      <c r="I89" s="354"/>
      <c r="J89" s="355" t="s">
        <v>25</v>
      </c>
      <c r="K89" s="352"/>
      <c r="L89" s="27" t="s">
        <v>846</v>
      </c>
      <c r="M89" s="11"/>
      <c r="N89" s="83"/>
      <c r="O89" s="60">
        <v>2</v>
      </c>
    </row>
    <row r="90" spans="1:15" ht="15" x14ac:dyDescent="0.25">
      <c r="A90" s="1"/>
      <c r="B90" s="76"/>
      <c r="C90" s="69"/>
      <c r="D90" s="351" t="s">
        <v>528</v>
      </c>
      <c r="E90" s="352"/>
      <c r="F90" s="355">
        <v>4100081821</v>
      </c>
      <c r="G90" s="354"/>
      <c r="H90" s="353" t="s">
        <v>1574</v>
      </c>
      <c r="I90" s="354"/>
      <c r="J90" s="355" t="s">
        <v>53</v>
      </c>
      <c r="K90" s="352"/>
      <c r="L90" s="27" t="s">
        <v>846</v>
      </c>
      <c r="M90" s="11"/>
      <c r="N90" s="84"/>
      <c r="O90" s="60">
        <v>36</v>
      </c>
    </row>
    <row r="91" spans="1:15" ht="15" x14ac:dyDescent="0.25">
      <c r="A91" s="1"/>
      <c r="B91" s="375">
        <v>10</v>
      </c>
      <c r="C91" s="376"/>
      <c r="D91" s="351" t="s">
        <v>528</v>
      </c>
      <c r="E91" s="352"/>
      <c r="F91" s="355">
        <v>4100081821</v>
      </c>
      <c r="G91" s="354"/>
      <c r="H91" s="353" t="s">
        <v>1574</v>
      </c>
      <c r="I91" s="354"/>
      <c r="J91" s="355" t="s">
        <v>53</v>
      </c>
      <c r="K91" s="352"/>
      <c r="L91" s="27" t="s">
        <v>846</v>
      </c>
      <c r="M91" s="24"/>
      <c r="N91" s="81">
        <v>7.6</v>
      </c>
      <c r="O91" s="109">
        <v>43</v>
      </c>
    </row>
    <row r="92" spans="1:15" ht="15" x14ac:dyDescent="0.25">
      <c r="A92" s="1"/>
      <c r="B92" s="375">
        <v>11</v>
      </c>
      <c r="C92" s="376"/>
      <c r="D92" s="351" t="s">
        <v>528</v>
      </c>
      <c r="E92" s="352"/>
      <c r="F92" s="355">
        <v>4100081821</v>
      </c>
      <c r="G92" s="354"/>
      <c r="H92" s="353" t="s">
        <v>1574</v>
      </c>
      <c r="I92" s="354"/>
      <c r="J92" s="355" t="s">
        <v>53</v>
      </c>
      <c r="K92" s="352"/>
      <c r="L92" s="27" t="s">
        <v>757</v>
      </c>
      <c r="M92" s="24"/>
      <c r="N92" s="81">
        <v>8.82</v>
      </c>
      <c r="O92" s="109">
        <v>50</v>
      </c>
    </row>
    <row r="93" spans="1:15" ht="15" x14ac:dyDescent="0.25">
      <c r="A93" s="1"/>
      <c r="B93" s="378">
        <v>12</v>
      </c>
      <c r="C93" s="379"/>
      <c r="D93" s="351" t="s">
        <v>528</v>
      </c>
      <c r="E93" s="352"/>
      <c r="F93" s="355">
        <v>4100081821</v>
      </c>
      <c r="G93" s="354"/>
      <c r="H93" s="353" t="s">
        <v>1574</v>
      </c>
      <c r="I93" s="354"/>
      <c r="J93" s="355" t="s">
        <v>53</v>
      </c>
      <c r="K93" s="352"/>
      <c r="L93" s="27" t="s">
        <v>757</v>
      </c>
      <c r="M93" s="24"/>
      <c r="N93" s="82">
        <v>8.82</v>
      </c>
      <c r="O93" s="109">
        <v>50</v>
      </c>
    </row>
    <row r="94" spans="1:15" ht="15" x14ac:dyDescent="0.25">
      <c r="A94" s="1"/>
      <c r="B94" s="378">
        <v>13</v>
      </c>
      <c r="C94" s="379"/>
      <c r="D94" s="351" t="s">
        <v>528</v>
      </c>
      <c r="E94" s="352"/>
      <c r="F94" s="355">
        <v>4100081821</v>
      </c>
      <c r="G94" s="354"/>
      <c r="H94" s="353" t="s">
        <v>1574</v>
      </c>
      <c r="I94" s="354"/>
      <c r="J94" s="355" t="s">
        <v>53</v>
      </c>
      <c r="K94" s="352"/>
      <c r="L94" s="27" t="s">
        <v>757</v>
      </c>
      <c r="M94" s="24"/>
      <c r="N94" s="82">
        <v>6.4</v>
      </c>
      <c r="O94" s="109">
        <v>18</v>
      </c>
    </row>
    <row r="95" spans="1:15" ht="15" x14ac:dyDescent="0.25">
      <c r="A95" s="1"/>
      <c r="B95" s="76"/>
      <c r="C95" s="69"/>
      <c r="D95" s="351" t="s">
        <v>528</v>
      </c>
      <c r="E95" s="352"/>
      <c r="F95" s="355">
        <v>4100081819</v>
      </c>
      <c r="G95" s="354"/>
      <c r="H95" s="353" t="s">
        <v>1574</v>
      </c>
      <c r="I95" s="354"/>
      <c r="J95" s="355" t="s">
        <v>25</v>
      </c>
      <c r="K95" s="352"/>
      <c r="L95" s="27" t="s">
        <v>757</v>
      </c>
      <c r="M95" s="11"/>
      <c r="N95" s="84"/>
      <c r="O95" s="60">
        <v>16</v>
      </c>
    </row>
    <row r="96" spans="1:15" ht="15" x14ac:dyDescent="0.25">
      <c r="A96" s="1"/>
      <c r="B96" s="378">
        <v>14</v>
      </c>
      <c r="C96" s="379"/>
      <c r="D96" s="351" t="s">
        <v>531</v>
      </c>
      <c r="E96" s="352"/>
      <c r="F96" s="355">
        <v>4100081824</v>
      </c>
      <c r="G96" s="354"/>
      <c r="H96" s="353" t="s">
        <v>1505</v>
      </c>
      <c r="I96" s="354"/>
      <c r="J96" s="355" t="s">
        <v>53</v>
      </c>
      <c r="K96" s="352"/>
      <c r="L96" s="27" t="s">
        <v>757</v>
      </c>
      <c r="M96" s="24"/>
      <c r="N96" s="82">
        <v>8.24</v>
      </c>
      <c r="O96" s="109">
        <v>50</v>
      </c>
    </row>
    <row r="97" spans="1:15" ht="15" x14ac:dyDescent="0.25">
      <c r="A97" s="1"/>
      <c r="B97" s="378">
        <v>15</v>
      </c>
      <c r="C97" s="379"/>
      <c r="D97" s="351" t="s">
        <v>531</v>
      </c>
      <c r="E97" s="352"/>
      <c r="F97" s="355">
        <v>4100081824</v>
      </c>
      <c r="G97" s="354"/>
      <c r="H97" s="353" t="s">
        <v>1505</v>
      </c>
      <c r="I97" s="354"/>
      <c r="J97" s="355" t="s">
        <v>53</v>
      </c>
      <c r="K97" s="352"/>
      <c r="L97" s="27" t="s">
        <v>757</v>
      </c>
      <c r="M97" s="24"/>
      <c r="N97" s="82">
        <v>6.72</v>
      </c>
      <c r="O97" s="109">
        <v>31</v>
      </c>
    </row>
    <row r="98" spans="1:15" ht="15" x14ac:dyDescent="0.25">
      <c r="A98" s="1"/>
      <c r="B98" s="40"/>
      <c r="C98" s="36"/>
      <c r="D98" s="351" t="s">
        <v>531</v>
      </c>
      <c r="E98" s="352"/>
      <c r="F98" s="355">
        <v>4100081823</v>
      </c>
      <c r="G98" s="354"/>
      <c r="H98" s="353" t="s">
        <v>1505</v>
      </c>
      <c r="I98" s="354"/>
      <c r="J98" s="355" t="s">
        <v>53</v>
      </c>
      <c r="K98" s="352"/>
      <c r="L98" s="27" t="s">
        <v>757</v>
      </c>
      <c r="M98" s="11"/>
      <c r="N98" s="83"/>
      <c r="O98" s="60">
        <v>6</v>
      </c>
    </row>
    <row r="99" spans="1:15" ht="15" x14ac:dyDescent="0.25">
      <c r="A99" s="1"/>
      <c r="B99" s="378">
        <v>16</v>
      </c>
      <c r="C99" s="379"/>
      <c r="D99" s="351" t="s">
        <v>1715</v>
      </c>
      <c r="E99" s="352"/>
      <c r="F99" s="355">
        <v>4100081875</v>
      </c>
      <c r="G99" s="354"/>
      <c r="H99" s="353" t="s">
        <v>1729</v>
      </c>
      <c r="I99" s="354"/>
      <c r="J99" s="355" t="s">
        <v>53</v>
      </c>
      <c r="K99" s="352"/>
      <c r="L99" s="27" t="s">
        <v>757</v>
      </c>
      <c r="M99" s="24">
        <v>75</v>
      </c>
      <c r="N99" s="82">
        <v>9.74</v>
      </c>
      <c r="O99" s="109">
        <v>25</v>
      </c>
    </row>
    <row r="100" spans="1:15" ht="15" x14ac:dyDescent="0.25">
      <c r="A100" s="1"/>
      <c r="B100" s="40"/>
      <c r="C100" s="36"/>
      <c r="D100" s="351" t="s">
        <v>1715</v>
      </c>
      <c r="E100" s="352"/>
      <c r="F100" s="355">
        <v>4100081875</v>
      </c>
      <c r="G100" s="354"/>
      <c r="H100" s="353" t="s">
        <v>1729</v>
      </c>
      <c r="I100" s="354"/>
      <c r="J100" s="355" t="s">
        <v>53</v>
      </c>
      <c r="K100" s="352"/>
      <c r="L100" s="27" t="s">
        <v>757</v>
      </c>
      <c r="M100" s="11">
        <v>80</v>
      </c>
      <c r="N100" s="83"/>
      <c r="O100" s="60">
        <v>30</v>
      </c>
    </row>
    <row r="101" spans="1:15" ht="15" x14ac:dyDescent="0.25">
      <c r="A101" s="1"/>
      <c r="B101" s="40"/>
      <c r="C101" s="36"/>
      <c r="D101" s="351" t="s">
        <v>1715</v>
      </c>
      <c r="E101" s="352"/>
      <c r="F101" s="355">
        <v>4100081875</v>
      </c>
      <c r="G101" s="354"/>
      <c r="H101" s="353" t="s">
        <v>1729</v>
      </c>
      <c r="I101" s="354"/>
      <c r="J101" s="355" t="s">
        <v>53</v>
      </c>
      <c r="K101" s="352"/>
      <c r="L101" s="27" t="s">
        <v>757</v>
      </c>
      <c r="M101" s="11">
        <v>85</v>
      </c>
      <c r="N101" s="83"/>
      <c r="O101" s="60">
        <v>24</v>
      </c>
    </row>
    <row r="102" spans="1:15" ht="15" x14ac:dyDescent="0.25">
      <c r="A102" s="1"/>
      <c r="B102" s="40"/>
      <c r="C102" s="36"/>
      <c r="D102" s="351" t="s">
        <v>1715</v>
      </c>
      <c r="E102" s="352"/>
      <c r="F102" s="355">
        <v>4100081875</v>
      </c>
      <c r="G102" s="354"/>
      <c r="H102" s="353" t="s">
        <v>1729</v>
      </c>
      <c r="I102" s="354"/>
      <c r="J102" s="355" t="s">
        <v>53</v>
      </c>
      <c r="K102" s="352"/>
      <c r="L102" s="27" t="s">
        <v>757</v>
      </c>
      <c r="M102" s="11">
        <v>90</v>
      </c>
      <c r="N102" s="83"/>
      <c r="O102" s="60">
        <v>19</v>
      </c>
    </row>
    <row r="103" spans="1:15" ht="15" x14ac:dyDescent="0.25">
      <c r="A103" s="1"/>
      <c r="B103" s="40"/>
      <c r="C103" s="36"/>
      <c r="D103" s="351" t="s">
        <v>1715</v>
      </c>
      <c r="E103" s="352"/>
      <c r="F103" s="355">
        <v>4100081874</v>
      </c>
      <c r="G103" s="354"/>
      <c r="H103" s="353" t="s">
        <v>1729</v>
      </c>
      <c r="I103" s="354"/>
      <c r="J103" s="355" t="s">
        <v>53</v>
      </c>
      <c r="K103" s="352"/>
      <c r="L103" s="27" t="s">
        <v>757</v>
      </c>
      <c r="M103" s="11">
        <v>80</v>
      </c>
      <c r="N103" s="83"/>
      <c r="O103" s="60">
        <v>1</v>
      </c>
    </row>
    <row r="104" spans="1:15" ht="15" x14ac:dyDescent="0.25">
      <c r="A104" s="1"/>
      <c r="B104" s="40"/>
      <c r="C104" s="36"/>
      <c r="D104" s="351" t="s">
        <v>1715</v>
      </c>
      <c r="E104" s="352"/>
      <c r="F104" s="355">
        <v>4100081874</v>
      </c>
      <c r="G104" s="354"/>
      <c r="H104" s="353" t="s">
        <v>1729</v>
      </c>
      <c r="I104" s="354"/>
      <c r="J104" s="355" t="s">
        <v>53</v>
      </c>
      <c r="K104" s="352"/>
      <c r="L104" s="27" t="s">
        <v>757</v>
      </c>
      <c r="M104" s="11">
        <v>90</v>
      </c>
      <c r="N104" s="83"/>
      <c r="O104" s="60">
        <v>4</v>
      </c>
    </row>
    <row r="105" spans="1:15" ht="15" x14ac:dyDescent="0.25">
      <c r="A105" s="1"/>
      <c r="B105" s="40"/>
      <c r="C105" s="36"/>
      <c r="D105" s="351" t="s">
        <v>1715</v>
      </c>
      <c r="E105" s="352"/>
      <c r="F105" s="355">
        <v>4100081872</v>
      </c>
      <c r="G105" s="354"/>
      <c r="H105" s="353" t="s">
        <v>1729</v>
      </c>
      <c r="I105" s="354"/>
      <c r="J105" s="355" t="s">
        <v>25</v>
      </c>
      <c r="K105" s="352"/>
      <c r="L105" s="27" t="s">
        <v>757</v>
      </c>
      <c r="M105" s="11">
        <v>75</v>
      </c>
      <c r="N105" s="83"/>
      <c r="O105" s="60">
        <v>3</v>
      </c>
    </row>
    <row r="106" spans="1:15" ht="15" x14ac:dyDescent="0.25">
      <c r="A106" s="1"/>
      <c r="B106" s="40"/>
      <c r="C106" s="36"/>
      <c r="D106" s="351" t="s">
        <v>1715</v>
      </c>
      <c r="E106" s="352"/>
      <c r="F106" s="355">
        <v>4100081872</v>
      </c>
      <c r="G106" s="354"/>
      <c r="H106" s="353" t="s">
        <v>1729</v>
      </c>
      <c r="I106" s="354"/>
      <c r="J106" s="355" t="s">
        <v>25</v>
      </c>
      <c r="K106" s="352"/>
      <c r="L106" s="27" t="s">
        <v>757</v>
      </c>
      <c r="M106" s="11">
        <v>80</v>
      </c>
      <c r="N106" s="83"/>
      <c r="O106" s="60">
        <v>13</v>
      </c>
    </row>
    <row r="107" spans="1:15" ht="15" x14ac:dyDescent="0.25">
      <c r="A107" s="1"/>
      <c r="B107" s="40"/>
      <c r="C107" s="36"/>
      <c r="D107" s="351" t="s">
        <v>1715</v>
      </c>
      <c r="E107" s="352"/>
      <c r="F107" s="355">
        <v>4100081872</v>
      </c>
      <c r="G107" s="354"/>
      <c r="H107" s="353" t="s">
        <v>1729</v>
      </c>
      <c r="I107" s="354"/>
      <c r="J107" s="355" t="s">
        <v>25</v>
      </c>
      <c r="K107" s="352"/>
      <c r="L107" s="27" t="s">
        <v>757</v>
      </c>
      <c r="M107" s="11">
        <v>85</v>
      </c>
      <c r="N107" s="83"/>
      <c r="O107" s="60">
        <v>9</v>
      </c>
    </row>
    <row r="108" spans="1:15" ht="15" x14ac:dyDescent="0.25">
      <c r="A108" s="1"/>
      <c r="B108" s="76"/>
      <c r="C108" s="69"/>
      <c r="D108" s="351" t="s">
        <v>1715</v>
      </c>
      <c r="E108" s="352"/>
      <c r="F108" s="355">
        <v>4100081872</v>
      </c>
      <c r="G108" s="354"/>
      <c r="H108" s="353" t="s">
        <v>1729</v>
      </c>
      <c r="I108" s="354"/>
      <c r="J108" s="355" t="s">
        <v>25</v>
      </c>
      <c r="K108" s="352"/>
      <c r="L108" s="27" t="s">
        <v>757</v>
      </c>
      <c r="M108" s="11">
        <v>90</v>
      </c>
      <c r="N108" s="84"/>
      <c r="O108" s="60">
        <v>2</v>
      </c>
    </row>
    <row r="109" spans="1:15" ht="15" x14ac:dyDescent="0.25">
      <c r="A109" s="1"/>
      <c r="B109" s="375">
        <v>17</v>
      </c>
      <c r="C109" s="376"/>
      <c r="D109" s="351" t="s">
        <v>747</v>
      </c>
      <c r="E109" s="352"/>
      <c r="F109" s="355">
        <v>4100081788</v>
      </c>
      <c r="G109" s="354"/>
      <c r="H109" s="353" t="s">
        <v>1457</v>
      </c>
      <c r="I109" s="354"/>
      <c r="J109" s="355" t="s">
        <v>1778</v>
      </c>
      <c r="K109" s="352"/>
      <c r="L109" s="27" t="s">
        <v>1865</v>
      </c>
      <c r="M109" s="24"/>
      <c r="N109" s="81">
        <v>9.2799999999999994</v>
      </c>
      <c r="O109" s="109">
        <v>15</v>
      </c>
    </row>
    <row r="110" spans="1:15" ht="15" x14ac:dyDescent="0.25">
      <c r="A110" s="1"/>
      <c r="B110" s="375">
        <v>18</v>
      </c>
      <c r="C110" s="376"/>
      <c r="D110" s="351" t="s">
        <v>747</v>
      </c>
      <c r="E110" s="352"/>
      <c r="F110" s="355">
        <v>4100081782</v>
      </c>
      <c r="G110" s="354"/>
      <c r="H110" s="353" t="s">
        <v>1457</v>
      </c>
      <c r="I110" s="354"/>
      <c r="J110" s="355" t="s">
        <v>25</v>
      </c>
      <c r="K110" s="352"/>
      <c r="L110" s="27" t="s">
        <v>1865</v>
      </c>
      <c r="M110" s="24"/>
      <c r="N110" s="81">
        <v>9.74</v>
      </c>
      <c r="O110" s="109">
        <v>16</v>
      </c>
    </row>
    <row r="111" spans="1:15" ht="15" x14ac:dyDescent="0.25">
      <c r="A111" s="1"/>
      <c r="B111" s="375">
        <v>19</v>
      </c>
      <c r="C111" s="376"/>
      <c r="D111" s="351" t="s">
        <v>747</v>
      </c>
      <c r="E111" s="352"/>
      <c r="F111" s="355">
        <v>4100081782</v>
      </c>
      <c r="G111" s="354"/>
      <c r="H111" s="353" t="s">
        <v>1457</v>
      </c>
      <c r="I111" s="354"/>
      <c r="J111" s="355" t="s">
        <v>25</v>
      </c>
      <c r="K111" s="352"/>
      <c r="L111" s="27" t="s">
        <v>1865</v>
      </c>
      <c r="M111" s="24"/>
      <c r="N111" s="81">
        <v>8.16</v>
      </c>
      <c r="O111" s="109">
        <v>13</v>
      </c>
    </row>
    <row r="112" spans="1:15" ht="15" x14ac:dyDescent="0.25">
      <c r="A112" s="1"/>
      <c r="B112" s="375">
        <v>20</v>
      </c>
      <c r="C112" s="376"/>
      <c r="D112" s="351" t="s">
        <v>747</v>
      </c>
      <c r="E112" s="352"/>
      <c r="F112" s="355">
        <v>4100081787</v>
      </c>
      <c r="G112" s="354"/>
      <c r="H112" s="353" t="s">
        <v>1457</v>
      </c>
      <c r="I112" s="354"/>
      <c r="J112" s="355" t="s">
        <v>53</v>
      </c>
      <c r="K112" s="352"/>
      <c r="L112" s="27" t="s">
        <v>1865</v>
      </c>
      <c r="M112" s="24"/>
      <c r="N112" s="81">
        <v>9.74</v>
      </c>
      <c r="O112" s="109">
        <v>16</v>
      </c>
    </row>
    <row r="113" spans="1:15" ht="15" x14ac:dyDescent="0.25">
      <c r="A113" s="1"/>
      <c r="B113" s="173" t="s">
        <v>37</v>
      </c>
      <c r="C113" s="174"/>
      <c r="D113" s="50"/>
      <c r="E113" s="61"/>
      <c r="F113" s="50"/>
      <c r="G113" s="62"/>
      <c r="H113" s="63"/>
      <c r="I113" s="62"/>
      <c r="J113" s="50"/>
      <c r="K113" s="61"/>
      <c r="L113" s="8"/>
      <c r="M113" s="8"/>
      <c r="N113" s="170">
        <f>SUM(N114:N144)+12</f>
        <v>127.38000000000002</v>
      </c>
      <c r="O113" s="60"/>
    </row>
    <row r="114" spans="1:15" ht="15" x14ac:dyDescent="0.25">
      <c r="A114" s="1"/>
      <c r="B114" s="375">
        <v>21</v>
      </c>
      <c r="C114" s="376"/>
      <c r="D114" s="351" t="s">
        <v>747</v>
      </c>
      <c r="E114" s="352"/>
      <c r="F114" s="355">
        <v>4100081787</v>
      </c>
      <c r="G114" s="354"/>
      <c r="H114" s="353" t="s">
        <v>1457</v>
      </c>
      <c r="I114" s="354"/>
      <c r="J114" s="355" t="s">
        <v>53</v>
      </c>
      <c r="K114" s="352"/>
      <c r="L114" s="27" t="s">
        <v>1865</v>
      </c>
      <c r="M114" s="24"/>
      <c r="N114" s="81">
        <v>9.74</v>
      </c>
      <c r="O114" s="109">
        <v>16</v>
      </c>
    </row>
    <row r="115" spans="1:15" ht="15" x14ac:dyDescent="0.25">
      <c r="A115" s="1"/>
      <c r="B115" s="375">
        <v>22</v>
      </c>
      <c r="C115" s="376"/>
      <c r="D115" s="351" t="s">
        <v>747</v>
      </c>
      <c r="E115" s="352"/>
      <c r="F115" s="355">
        <v>4100081787</v>
      </c>
      <c r="G115" s="354"/>
      <c r="H115" s="353" t="s">
        <v>1457</v>
      </c>
      <c r="I115" s="354"/>
      <c r="J115" s="355" t="s">
        <v>53</v>
      </c>
      <c r="K115" s="352"/>
      <c r="L115" s="27" t="s">
        <v>1865</v>
      </c>
      <c r="M115" s="24"/>
      <c r="N115" s="81">
        <v>8.1999999999999993</v>
      </c>
      <c r="O115" s="109">
        <v>13</v>
      </c>
    </row>
    <row r="116" spans="1:15" ht="15" x14ac:dyDescent="0.25">
      <c r="A116" s="1"/>
      <c r="B116" s="378">
        <v>23</v>
      </c>
      <c r="C116" s="379"/>
      <c r="D116" s="351" t="s">
        <v>1403</v>
      </c>
      <c r="E116" s="352"/>
      <c r="F116" s="355">
        <v>4100081792</v>
      </c>
      <c r="G116" s="354"/>
      <c r="H116" s="353" t="s">
        <v>1861</v>
      </c>
      <c r="I116" s="354"/>
      <c r="J116" s="355" t="s">
        <v>90</v>
      </c>
      <c r="K116" s="352"/>
      <c r="L116" s="27" t="s">
        <v>757</v>
      </c>
      <c r="M116" s="24"/>
      <c r="N116" s="82">
        <v>3.48</v>
      </c>
      <c r="O116" s="109">
        <v>4</v>
      </c>
    </row>
    <row r="117" spans="1:15" ht="15" x14ac:dyDescent="0.25">
      <c r="A117" s="1"/>
      <c r="B117" s="378">
        <v>24</v>
      </c>
      <c r="C117" s="379"/>
      <c r="D117" s="351" t="s">
        <v>1403</v>
      </c>
      <c r="E117" s="352"/>
      <c r="F117" s="355">
        <v>4100081792</v>
      </c>
      <c r="G117" s="354"/>
      <c r="H117" s="353" t="s">
        <v>1861</v>
      </c>
      <c r="I117" s="354"/>
      <c r="J117" s="355" t="s">
        <v>90</v>
      </c>
      <c r="K117" s="352"/>
      <c r="L117" s="27" t="s">
        <v>757</v>
      </c>
      <c r="M117" s="24"/>
      <c r="N117" s="82">
        <v>3.48</v>
      </c>
      <c r="O117" s="109">
        <v>2</v>
      </c>
    </row>
    <row r="118" spans="1:15" ht="15" x14ac:dyDescent="0.25">
      <c r="A118" s="1"/>
      <c r="B118" s="76"/>
      <c r="C118" s="69"/>
      <c r="D118" s="351" t="s">
        <v>1403</v>
      </c>
      <c r="E118" s="352"/>
      <c r="F118" s="355">
        <v>4100081793</v>
      </c>
      <c r="G118" s="354"/>
      <c r="H118" s="353" t="s">
        <v>1861</v>
      </c>
      <c r="I118" s="354"/>
      <c r="J118" s="355" t="s">
        <v>253</v>
      </c>
      <c r="K118" s="352"/>
      <c r="L118" s="27" t="s">
        <v>757</v>
      </c>
      <c r="M118" s="11"/>
      <c r="N118" s="84"/>
      <c r="O118" s="60">
        <v>2</v>
      </c>
    </row>
    <row r="119" spans="1:15" ht="15" x14ac:dyDescent="0.25">
      <c r="A119" s="1"/>
      <c r="B119" s="375">
        <v>25</v>
      </c>
      <c r="C119" s="376"/>
      <c r="D119" s="351" t="s">
        <v>1403</v>
      </c>
      <c r="E119" s="352"/>
      <c r="F119" s="355">
        <v>4100081789</v>
      </c>
      <c r="G119" s="354"/>
      <c r="H119" s="353" t="s">
        <v>1861</v>
      </c>
      <c r="I119" s="354"/>
      <c r="J119" s="355" t="s">
        <v>25</v>
      </c>
      <c r="K119" s="352"/>
      <c r="L119" s="27" t="s">
        <v>757</v>
      </c>
      <c r="M119" s="24"/>
      <c r="N119" s="81">
        <v>3.48</v>
      </c>
      <c r="O119" s="109">
        <v>4</v>
      </c>
    </row>
    <row r="120" spans="1:15" ht="15" x14ac:dyDescent="0.25">
      <c r="A120" s="1"/>
      <c r="B120" s="375">
        <v>26</v>
      </c>
      <c r="C120" s="376"/>
      <c r="D120" s="351" t="s">
        <v>1403</v>
      </c>
      <c r="E120" s="352"/>
      <c r="F120" s="355">
        <v>4100081789</v>
      </c>
      <c r="G120" s="354"/>
      <c r="H120" s="353" t="s">
        <v>1861</v>
      </c>
      <c r="I120" s="354"/>
      <c r="J120" s="355" t="s">
        <v>25</v>
      </c>
      <c r="K120" s="352"/>
      <c r="L120" s="27" t="s">
        <v>757</v>
      </c>
      <c r="M120" s="24"/>
      <c r="N120" s="81">
        <v>3.48</v>
      </c>
      <c r="O120" s="109">
        <v>4</v>
      </c>
    </row>
    <row r="121" spans="1:15" ht="15" x14ac:dyDescent="0.25">
      <c r="A121" s="1"/>
      <c r="B121" s="375">
        <v>27</v>
      </c>
      <c r="C121" s="376"/>
      <c r="D121" s="351" t="s">
        <v>1403</v>
      </c>
      <c r="E121" s="352"/>
      <c r="F121" s="355">
        <v>4100081789</v>
      </c>
      <c r="G121" s="354"/>
      <c r="H121" s="353" t="s">
        <v>1861</v>
      </c>
      <c r="I121" s="354"/>
      <c r="J121" s="355" t="s">
        <v>25</v>
      </c>
      <c r="K121" s="352"/>
      <c r="L121" s="27" t="s">
        <v>757</v>
      </c>
      <c r="M121" s="24"/>
      <c r="N121" s="81">
        <v>3.48</v>
      </c>
      <c r="O121" s="109">
        <v>4</v>
      </c>
    </row>
    <row r="122" spans="1:15" ht="15" x14ac:dyDescent="0.25">
      <c r="A122" s="1"/>
      <c r="B122" s="375">
        <v>28</v>
      </c>
      <c r="C122" s="376"/>
      <c r="D122" s="351" t="s">
        <v>1403</v>
      </c>
      <c r="E122" s="352"/>
      <c r="F122" s="355">
        <v>4100081789</v>
      </c>
      <c r="G122" s="354"/>
      <c r="H122" s="353" t="s">
        <v>1861</v>
      </c>
      <c r="I122" s="354"/>
      <c r="J122" s="355" t="s">
        <v>25</v>
      </c>
      <c r="K122" s="352"/>
      <c r="L122" s="27" t="s">
        <v>757</v>
      </c>
      <c r="M122" s="24"/>
      <c r="N122" s="81">
        <v>3.48</v>
      </c>
      <c r="O122" s="109">
        <v>4</v>
      </c>
    </row>
    <row r="123" spans="1:15" ht="15" x14ac:dyDescent="0.25">
      <c r="A123" s="1"/>
      <c r="B123" s="375">
        <v>29</v>
      </c>
      <c r="C123" s="376"/>
      <c r="D123" s="351" t="s">
        <v>1403</v>
      </c>
      <c r="E123" s="352"/>
      <c r="F123" s="355">
        <v>4100081789</v>
      </c>
      <c r="G123" s="354"/>
      <c r="H123" s="353" t="s">
        <v>1861</v>
      </c>
      <c r="I123" s="354"/>
      <c r="J123" s="355" t="s">
        <v>25</v>
      </c>
      <c r="K123" s="352"/>
      <c r="L123" s="27" t="s">
        <v>757</v>
      </c>
      <c r="M123" s="24"/>
      <c r="N123" s="81">
        <v>3.48</v>
      </c>
      <c r="O123" s="109">
        <v>4</v>
      </c>
    </row>
    <row r="124" spans="1:15" ht="15" x14ac:dyDescent="0.25">
      <c r="A124" s="1"/>
      <c r="B124" s="375">
        <v>30</v>
      </c>
      <c r="C124" s="376"/>
      <c r="D124" s="351" t="s">
        <v>1403</v>
      </c>
      <c r="E124" s="352"/>
      <c r="F124" s="355">
        <v>4100081789</v>
      </c>
      <c r="G124" s="354"/>
      <c r="H124" s="353" t="s">
        <v>1861</v>
      </c>
      <c r="I124" s="354"/>
      <c r="J124" s="355" t="s">
        <v>25</v>
      </c>
      <c r="K124" s="352"/>
      <c r="L124" s="27" t="s">
        <v>757</v>
      </c>
      <c r="M124" s="24"/>
      <c r="N124" s="81">
        <v>3.48</v>
      </c>
      <c r="O124" s="109">
        <v>4</v>
      </c>
    </row>
    <row r="125" spans="1:15" ht="15" x14ac:dyDescent="0.25">
      <c r="A125" s="1"/>
      <c r="B125" s="375">
        <v>31</v>
      </c>
      <c r="C125" s="376"/>
      <c r="D125" s="351" t="s">
        <v>1403</v>
      </c>
      <c r="E125" s="352"/>
      <c r="F125" s="355">
        <v>4100081789</v>
      </c>
      <c r="G125" s="354"/>
      <c r="H125" s="353" t="s">
        <v>1861</v>
      </c>
      <c r="I125" s="354"/>
      <c r="J125" s="355" t="s">
        <v>25</v>
      </c>
      <c r="K125" s="352"/>
      <c r="L125" s="27" t="s">
        <v>757</v>
      </c>
      <c r="M125" s="24"/>
      <c r="N125" s="81">
        <v>3.48</v>
      </c>
      <c r="O125" s="109">
        <v>4</v>
      </c>
    </row>
    <row r="126" spans="1:15" ht="15" x14ac:dyDescent="0.25">
      <c r="A126" s="1"/>
      <c r="B126" s="375">
        <v>32</v>
      </c>
      <c r="C126" s="376"/>
      <c r="D126" s="351" t="s">
        <v>1403</v>
      </c>
      <c r="E126" s="352"/>
      <c r="F126" s="355">
        <v>4100081794</v>
      </c>
      <c r="G126" s="354"/>
      <c r="H126" s="353" t="s">
        <v>1861</v>
      </c>
      <c r="I126" s="354"/>
      <c r="J126" s="355" t="s">
        <v>53</v>
      </c>
      <c r="K126" s="352"/>
      <c r="L126" s="27" t="s">
        <v>757</v>
      </c>
      <c r="M126" s="24"/>
      <c r="N126" s="81">
        <v>3.48</v>
      </c>
      <c r="O126" s="109">
        <v>4</v>
      </c>
    </row>
    <row r="127" spans="1:15" ht="15" x14ac:dyDescent="0.25">
      <c r="A127" s="1"/>
      <c r="B127" s="375">
        <v>33</v>
      </c>
      <c r="C127" s="376"/>
      <c r="D127" s="351" t="s">
        <v>1403</v>
      </c>
      <c r="E127" s="352"/>
      <c r="F127" s="355">
        <v>4100081794</v>
      </c>
      <c r="G127" s="354"/>
      <c r="H127" s="353" t="s">
        <v>1861</v>
      </c>
      <c r="I127" s="354"/>
      <c r="J127" s="355" t="s">
        <v>53</v>
      </c>
      <c r="K127" s="352"/>
      <c r="L127" s="27" t="s">
        <v>757</v>
      </c>
      <c r="M127" s="24"/>
      <c r="N127" s="81">
        <v>3.48</v>
      </c>
      <c r="O127" s="109">
        <v>4</v>
      </c>
    </row>
    <row r="128" spans="1:15" ht="15" x14ac:dyDescent="0.25">
      <c r="A128" s="1"/>
      <c r="B128" s="375">
        <v>34</v>
      </c>
      <c r="C128" s="376"/>
      <c r="D128" s="351" t="s">
        <v>1403</v>
      </c>
      <c r="E128" s="352"/>
      <c r="F128" s="355">
        <v>4100081794</v>
      </c>
      <c r="G128" s="354"/>
      <c r="H128" s="353" t="s">
        <v>1861</v>
      </c>
      <c r="I128" s="354"/>
      <c r="J128" s="355" t="s">
        <v>53</v>
      </c>
      <c r="K128" s="352"/>
      <c r="L128" s="27" t="s">
        <v>757</v>
      </c>
      <c r="M128" s="24"/>
      <c r="N128" s="81">
        <v>3.48</v>
      </c>
      <c r="O128" s="109">
        <v>4</v>
      </c>
    </row>
    <row r="129" spans="1:15" ht="15" x14ac:dyDescent="0.25">
      <c r="A129" s="1"/>
      <c r="B129" s="375">
        <v>35</v>
      </c>
      <c r="C129" s="376"/>
      <c r="D129" s="351" t="s">
        <v>1403</v>
      </c>
      <c r="E129" s="352"/>
      <c r="F129" s="355">
        <v>4100081794</v>
      </c>
      <c r="G129" s="354"/>
      <c r="H129" s="353" t="s">
        <v>1861</v>
      </c>
      <c r="I129" s="354"/>
      <c r="J129" s="355" t="s">
        <v>53</v>
      </c>
      <c r="K129" s="352"/>
      <c r="L129" s="27" t="s">
        <v>757</v>
      </c>
      <c r="M129" s="24"/>
      <c r="N129" s="81">
        <v>3.48</v>
      </c>
      <c r="O129" s="109">
        <v>4</v>
      </c>
    </row>
    <row r="130" spans="1:15" ht="15" x14ac:dyDescent="0.25">
      <c r="A130" s="1"/>
      <c r="B130" s="375">
        <v>36</v>
      </c>
      <c r="C130" s="376"/>
      <c r="D130" s="351" t="s">
        <v>1403</v>
      </c>
      <c r="E130" s="352"/>
      <c r="F130" s="355">
        <v>4100081794</v>
      </c>
      <c r="G130" s="354"/>
      <c r="H130" s="353" t="s">
        <v>1861</v>
      </c>
      <c r="I130" s="354"/>
      <c r="J130" s="355" t="s">
        <v>53</v>
      </c>
      <c r="K130" s="352"/>
      <c r="L130" s="27" t="s">
        <v>757</v>
      </c>
      <c r="M130" s="24"/>
      <c r="N130" s="81">
        <v>3.48</v>
      </c>
      <c r="O130" s="109">
        <v>4</v>
      </c>
    </row>
    <row r="131" spans="1:15" ht="15" x14ac:dyDescent="0.25">
      <c r="A131" s="1"/>
      <c r="B131" s="375">
        <v>37</v>
      </c>
      <c r="C131" s="376"/>
      <c r="D131" s="351" t="s">
        <v>1403</v>
      </c>
      <c r="E131" s="352"/>
      <c r="F131" s="355">
        <v>4100081794</v>
      </c>
      <c r="G131" s="354"/>
      <c r="H131" s="353" t="s">
        <v>1861</v>
      </c>
      <c r="I131" s="354"/>
      <c r="J131" s="355" t="s">
        <v>53</v>
      </c>
      <c r="K131" s="352"/>
      <c r="L131" s="27" t="s">
        <v>757</v>
      </c>
      <c r="M131" s="24"/>
      <c r="N131" s="81">
        <v>3.48</v>
      </c>
      <c r="O131" s="109">
        <v>4</v>
      </c>
    </row>
    <row r="132" spans="1:15" ht="15" x14ac:dyDescent="0.25">
      <c r="A132" s="1"/>
      <c r="B132" s="375">
        <v>38</v>
      </c>
      <c r="C132" s="376"/>
      <c r="D132" s="351" t="s">
        <v>1403</v>
      </c>
      <c r="E132" s="352"/>
      <c r="F132" s="355">
        <v>4100081794</v>
      </c>
      <c r="G132" s="354"/>
      <c r="H132" s="353" t="s">
        <v>1861</v>
      </c>
      <c r="I132" s="354"/>
      <c r="J132" s="355" t="s">
        <v>53</v>
      </c>
      <c r="K132" s="352"/>
      <c r="L132" s="27" t="s">
        <v>757</v>
      </c>
      <c r="M132" s="24"/>
      <c r="N132" s="81">
        <v>3.48</v>
      </c>
      <c r="O132" s="109">
        <v>4</v>
      </c>
    </row>
    <row r="133" spans="1:15" ht="15" x14ac:dyDescent="0.25">
      <c r="A133" s="1"/>
      <c r="B133" s="375">
        <v>39</v>
      </c>
      <c r="C133" s="376"/>
      <c r="D133" s="351" t="s">
        <v>1403</v>
      </c>
      <c r="E133" s="352"/>
      <c r="F133" s="355">
        <v>4100081794</v>
      </c>
      <c r="G133" s="354"/>
      <c r="H133" s="353" t="s">
        <v>1861</v>
      </c>
      <c r="I133" s="354"/>
      <c r="J133" s="355" t="s">
        <v>53</v>
      </c>
      <c r="K133" s="352"/>
      <c r="L133" s="27" t="s">
        <v>757</v>
      </c>
      <c r="M133" s="24"/>
      <c r="N133" s="81">
        <v>3.48</v>
      </c>
      <c r="O133" s="109">
        <v>4</v>
      </c>
    </row>
    <row r="134" spans="1:15" ht="15" x14ac:dyDescent="0.25">
      <c r="A134" s="1"/>
      <c r="B134" s="375">
        <v>40</v>
      </c>
      <c r="C134" s="376"/>
      <c r="D134" s="351" t="s">
        <v>1403</v>
      </c>
      <c r="E134" s="352"/>
      <c r="F134" s="355">
        <v>4100081794</v>
      </c>
      <c r="G134" s="354"/>
      <c r="H134" s="353" t="s">
        <v>1861</v>
      </c>
      <c r="I134" s="354"/>
      <c r="J134" s="355" t="s">
        <v>53</v>
      </c>
      <c r="K134" s="352"/>
      <c r="L134" s="27" t="s">
        <v>757</v>
      </c>
      <c r="M134" s="24"/>
      <c r="N134" s="81">
        <v>3.48</v>
      </c>
      <c r="O134" s="109">
        <v>4</v>
      </c>
    </row>
    <row r="135" spans="1:15" ht="15" x14ac:dyDescent="0.25">
      <c r="A135" s="1"/>
      <c r="B135" s="375">
        <v>41</v>
      </c>
      <c r="C135" s="376"/>
      <c r="D135" s="351" t="s">
        <v>1403</v>
      </c>
      <c r="E135" s="352"/>
      <c r="F135" s="355">
        <v>4100081794</v>
      </c>
      <c r="G135" s="354"/>
      <c r="H135" s="353" t="s">
        <v>1861</v>
      </c>
      <c r="I135" s="354"/>
      <c r="J135" s="355" t="s">
        <v>53</v>
      </c>
      <c r="K135" s="352"/>
      <c r="L135" s="27" t="s">
        <v>757</v>
      </c>
      <c r="M135" s="24"/>
      <c r="N135" s="81">
        <v>3.48</v>
      </c>
      <c r="O135" s="109">
        <v>4</v>
      </c>
    </row>
    <row r="136" spans="1:15" ht="15" x14ac:dyDescent="0.25">
      <c r="A136" s="1"/>
      <c r="B136" s="375">
        <v>42</v>
      </c>
      <c r="C136" s="376"/>
      <c r="D136" s="351" t="s">
        <v>1403</v>
      </c>
      <c r="E136" s="352"/>
      <c r="F136" s="355">
        <v>4100081794</v>
      </c>
      <c r="G136" s="354"/>
      <c r="H136" s="353" t="s">
        <v>1861</v>
      </c>
      <c r="I136" s="354"/>
      <c r="J136" s="355" t="s">
        <v>53</v>
      </c>
      <c r="K136" s="352"/>
      <c r="L136" s="27" t="s">
        <v>757</v>
      </c>
      <c r="M136" s="24"/>
      <c r="N136" s="81">
        <v>3.48</v>
      </c>
      <c r="O136" s="109">
        <v>4</v>
      </c>
    </row>
    <row r="137" spans="1:15" ht="15" x14ac:dyDescent="0.25">
      <c r="A137" s="1"/>
      <c r="B137" s="375">
        <v>43</v>
      </c>
      <c r="C137" s="376"/>
      <c r="D137" s="351" t="s">
        <v>1403</v>
      </c>
      <c r="E137" s="352"/>
      <c r="F137" s="355">
        <v>4100081794</v>
      </c>
      <c r="G137" s="354"/>
      <c r="H137" s="353" t="s">
        <v>1861</v>
      </c>
      <c r="I137" s="354"/>
      <c r="J137" s="355" t="s">
        <v>53</v>
      </c>
      <c r="K137" s="352"/>
      <c r="L137" s="27" t="s">
        <v>757</v>
      </c>
      <c r="M137" s="24"/>
      <c r="N137" s="81">
        <v>3.48</v>
      </c>
      <c r="O137" s="109">
        <v>4</v>
      </c>
    </row>
    <row r="138" spans="1:15" ht="15" x14ac:dyDescent="0.25">
      <c r="A138" s="1"/>
      <c r="B138" s="375">
        <v>44</v>
      </c>
      <c r="C138" s="376"/>
      <c r="D138" s="351" t="s">
        <v>1403</v>
      </c>
      <c r="E138" s="352"/>
      <c r="F138" s="355">
        <v>4100081794</v>
      </c>
      <c r="G138" s="354"/>
      <c r="H138" s="353" t="s">
        <v>1861</v>
      </c>
      <c r="I138" s="354"/>
      <c r="J138" s="355" t="s">
        <v>53</v>
      </c>
      <c r="K138" s="352"/>
      <c r="L138" s="27" t="s">
        <v>757</v>
      </c>
      <c r="M138" s="24"/>
      <c r="N138" s="81">
        <v>3.48</v>
      </c>
      <c r="O138" s="109">
        <v>4</v>
      </c>
    </row>
    <row r="139" spans="1:15" ht="15" x14ac:dyDescent="0.25">
      <c r="A139" s="1"/>
      <c r="B139" s="375">
        <v>45</v>
      </c>
      <c r="C139" s="376"/>
      <c r="D139" s="351" t="s">
        <v>1403</v>
      </c>
      <c r="E139" s="352"/>
      <c r="F139" s="355">
        <v>4100081794</v>
      </c>
      <c r="G139" s="354"/>
      <c r="H139" s="353" t="s">
        <v>1861</v>
      </c>
      <c r="I139" s="354"/>
      <c r="J139" s="355" t="s">
        <v>53</v>
      </c>
      <c r="K139" s="352"/>
      <c r="L139" s="27" t="s">
        <v>757</v>
      </c>
      <c r="M139" s="24"/>
      <c r="N139" s="81">
        <v>3.48</v>
      </c>
      <c r="O139" s="109">
        <v>4</v>
      </c>
    </row>
    <row r="140" spans="1:15" ht="15" x14ac:dyDescent="0.25">
      <c r="A140" s="1"/>
      <c r="B140" s="375">
        <v>46</v>
      </c>
      <c r="C140" s="376"/>
      <c r="D140" s="351" t="s">
        <v>1403</v>
      </c>
      <c r="E140" s="352"/>
      <c r="F140" s="355">
        <v>4100081794</v>
      </c>
      <c r="G140" s="354"/>
      <c r="H140" s="353" t="s">
        <v>1861</v>
      </c>
      <c r="I140" s="354"/>
      <c r="J140" s="355" t="s">
        <v>53</v>
      </c>
      <c r="K140" s="352"/>
      <c r="L140" s="27" t="s">
        <v>757</v>
      </c>
      <c r="M140" s="24"/>
      <c r="N140" s="81">
        <v>3.48</v>
      </c>
      <c r="O140" s="109">
        <v>4</v>
      </c>
    </row>
    <row r="141" spans="1:15" ht="15" x14ac:dyDescent="0.25">
      <c r="A141" s="1"/>
      <c r="B141" s="375">
        <v>47</v>
      </c>
      <c r="C141" s="376"/>
      <c r="D141" s="351" t="s">
        <v>1403</v>
      </c>
      <c r="E141" s="352"/>
      <c r="F141" s="355">
        <v>4100081794</v>
      </c>
      <c r="G141" s="354"/>
      <c r="H141" s="353" t="s">
        <v>1861</v>
      </c>
      <c r="I141" s="354"/>
      <c r="J141" s="355" t="s">
        <v>53</v>
      </c>
      <c r="K141" s="352"/>
      <c r="L141" s="27" t="s">
        <v>757</v>
      </c>
      <c r="M141" s="24"/>
      <c r="N141" s="81">
        <v>3.48</v>
      </c>
      <c r="O141" s="109">
        <v>4</v>
      </c>
    </row>
    <row r="142" spans="1:15" ht="15" x14ac:dyDescent="0.25">
      <c r="A142" s="1"/>
      <c r="B142" s="375">
        <v>48</v>
      </c>
      <c r="C142" s="376"/>
      <c r="D142" s="351" t="s">
        <v>1403</v>
      </c>
      <c r="E142" s="352"/>
      <c r="F142" s="355">
        <v>4100081794</v>
      </c>
      <c r="G142" s="354"/>
      <c r="H142" s="353" t="s">
        <v>1861</v>
      </c>
      <c r="I142" s="354"/>
      <c r="J142" s="355" t="s">
        <v>53</v>
      </c>
      <c r="K142" s="352"/>
      <c r="L142" s="27" t="s">
        <v>757</v>
      </c>
      <c r="M142" s="24"/>
      <c r="N142" s="81">
        <v>3.48</v>
      </c>
      <c r="O142" s="109">
        <v>4</v>
      </c>
    </row>
    <row r="143" spans="1:15" ht="15" x14ac:dyDescent="0.25">
      <c r="A143" s="1"/>
      <c r="B143" s="375">
        <v>49</v>
      </c>
      <c r="C143" s="376"/>
      <c r="D143" s="351" t="s">
        <v>1403</v>
      </c>
      <c r="E143" s="352"/>
      <c r="F143" s="355">
        <v>4100081794</v>
      </c>
      <c r="G143" s="354"/>
      <c r="H143" s="353" t="s">
        <v>1861</v>
      </c>
      <c r="I143" s="354"/>
      <c r="J143" s="355" t="s">
        <v>53</v>
      </c>
      <c r="K143" s="352"/>
      <c r="L143" s="27" t="s">
        <v>757</v>
      </c>
      <c r="M143" s="24"/>
      <c r="N143" s="81">
        <v>3.48</v>
      </c>
      <c r="O143" s="109">
        <v>4</v>
      </c>
    </row>
    <row r="144" spans="1:15" ht="15" x14ac:dyDescent="0.25">
      <c r="A144" s="1"/>
      <c r="B144" s="375">
        <v>50</v>
      </c>
      <c r="C144" s="376"/>
      <c r="D144" s="351" t="s">
        <v>1403</v>
      </c>
      <c r="E144" s="352"/>
      <c r="F144" s="355">
        <v>4100081794</v>
      </c>
      <c r="G144" s="354"/>
      <c r="H144" s="353" t="s">
        <v>1861</v>
      </c>
      <c r="I144" s="354"/>
      <c r="J144" s="355" t="s">
        <v>53</v>
      </c>
      <c r="K144" s="352"/>
      <c r="L144" s="27" t="s">
        <v>757</v>
      </c>
      <c r="M144" s="24"/>
      <c r="N144" s="81">
        <v>3.48</v>
      </c>
      <c r="O144" s="109">
        <v>4</v>
      </c>
    </row>
    <row r="145" spans="1:15" ht="15" x14ac:dyDescent="0.25">
      <c r="A145" s="1"/>
      <c r="B145" s="173" t="s">
        <v>56</v>
      </c>
      <c r="C145" s="174"/>
      <c r="D145" s="50"/>
      <c r="E145" s="61"/>
      <c r="F145" s="50"/>
      <c r="G145" s="62"/>
      <c r="H145" s="63"/>
      <c r="I145" s="62"/>
      <c r="J145" s="50"/>
      <c r="K145" s="61"/>
      <c r="L145" s="8"/>
      <c r="M145" s="8"/>
      <c r="N145" s="170">
        <f>SUM(N146:N179)+6.28</f>
        <v>112.02000000000004</v>
      </c>
      <c r="O145" s="60"/>
    </row>
    <row r="146" spans="1:15" ht="15" x14ac:dyDescent="0.25">
      <c r="A146" s="1"/>
      <c r="B146" s="375">
        <v>51</v>
      </c>
      <c r="C146" s="376"/>
      <c r="D146" s="351" t="s">
        <v>1403</v>
      </c>
      <c r="E146" s="352"/>
      <c r="F146" s="355">
        <v>4100081794</v>
      </c>
      <c r="G146" s="354"/>
      <c r="H146" s="353" t="s">
        <v>1861</v>
      </c>
      <c r="I146" s="354"/>
      <c r="J146" s="355" t="s">
        <v>53</v>
      </c>
      <c r="K146" s="352"/>
      <c r="L146" s="27" t="s">
        <v>757</v>
      </c>
      <c r="M146" s="24"/>
      <c r="N146" s="81">
        <v>3.48</v>
      </c>
      <c r="O146" s="109">
        <v>4</v>
      </c>
    </row>
    <row r="147" spans="1:15" ht="15" x14ac:dyDescent="0.25">
      <c r="A147" s="1"/>
      <c r="B147" s="375">
        <v>52</v>
      </c>
      <c r="C147" s="376"/>
      <c r="D147" s="351" t="s">
        <v>1403</v>
      </c>
      <c r="E147" s="352"/>
      <c r="F147" s="355">
        <v>4100081794</v>
      </c>
      <c r="G147" s="354"/>
      <c r="H147" s="353" t="s">
        <v>1861</v>
      </c>
      <c r="I147" s="354"/>
      <c r="J147" s="355" t="s">
        <v>53</v>
      </c>
      <c r="K147" s="352"/>
      <c r="L147" s="27" t="s">
        <v>757</v>
      </c>
      <c r="M147" s="24"/>
      <c r="N147" s="81">
        <v>3.48</v>
      </c>
      <c r="O147" s="109">
        <v>4</v>
      </c>
    </row>
    <row r="148" spans="1:15" ht="15" x14ac:dyDescent="0.25">
      <c r="A148" s="1"/>
      <c r="B148" s="375">
        <v>53</v>
      </c>
      <c r="C148" s="376"/>
      <c r="D148" s="351" t="s">
        <v>1403</v>
      </c>
      <c r="E148" s="352"/>
      <c r="F148" s="355">
        <v>4100081794</v>
      </c>
      <c r="G148" s="354"/>
      <c r="H148" s="353" t="s">
        <v>1861</v>
      </c>
      <c r="I148" s="354"/>
      <c r="J148" s="355" t="s">
        <v>53</v>
      </c>
      <c r="K148" s="352"/>
      <c r="L148" s="27" t="s">
        <v>757</v>
      </c>
      <c r="M148" s="24"/>
      <c r="N148" s="81">
        <v>3.48</v>
      </c>
      <c r="O148" s="109">
        <v>4</v>
      </c>
    </row>
    <row r="149" spans="1:15" ht="15" x14ac:dyDescent="0.25">
      <c r="A149" s="1"/>
      <c r="B149" s="375">
        <v>54</v>
      </c>
      <c r="C149" s="376"/>
      <c r="D149" s="351" t="s">
        <v>1403</v>
      </c>
      <c r="E149" s="352"/>
      <c r="F149" s="355">
        <v>4100081794</v>
      </c>
      <c r="G149" s="354"/>
      <c r="H149" s="353" t="s">
        <v>1861</v>
      </c>
      <c r="I149" s="354"/>
      <c r="J149" s="355" t="s">
        <v>53</v>
      </c>
      <c r="K149" s="352"/>
      <c r="L149" s="27" t="s">
        <v>757</v>
      </c>
      <c r="M149" s="24"/>
      <c r="N149" s="81">
        <v>3.48</v>
      </c>
      <c r="O149" s="109">
        <v>4</v>
      </c>
    </row>
    <row r="150" spans="1:15" ht="15" x14ac:dyDescent="0.25">
      <c r="A150" s="1"/>
      <c r="B150" s="375">
        <v>55</v>
      </c>
      <c r="C150" s="376"/>
      <c r="D150" s="351" t="s">
        <v>1403</v>
      </c>
      <c r="E150" s="352"/>
      <c r="F150" s="355">
        <v>4100081794</v>
      </c>
      <c r="G150" s="354"/>
      <c r="H150" s="353" t="s">
        <v>1861</v>
      </c>
      <c r="I150" s="354"/>
      <c r="J150" s="355" t="s">
        <v>53</v>
      </c>
      <c r="K150" s="352"/>
      <c r="L150" s="27" t="s">
        <v>757</v>
      </c>
      <c r="M150" s="24"/>
      <c r="N150" s="81">
        <v>3.48</v>
      </c>
      <c r="O150" s="109">
        <v>4</v>
      </c>
    </row>
    <row r="151" spans="1:15" ht="15" x14ac:dyDescent="0.25">
      <c r="A151" s="1"/>
      <c r="B151" s="375">
        <v>56</v>
      </c>
      <c r="C151" s="376"/>
      <c r="D151" s="351" t="s">
        <v>1403</v>
      </c>
      <c r="E151" s="352"/>
      <c r="F151" s="355">
        <v>4100081794</v>
      </c>
      <c r="G151" s="354"/>
      <c r="H151" s="353" t="s">
        <v>1861</v>
      </c>
      <c r="I151" s="354"/>
      <c r="J151" s="355" t="s">
        <v>53</v>
      </c>
      <c r="K151" s="352"/>
      <c r="L151" s="27" t="s">
        <v>757</v>
      </c>
      <c r="M151" s="24"/>
      <c r="N151" s="81">
        <v>3.48</v>
      </c>
      <c r="O151" s="109">
        <v>4</v>
      </c>
    </row>
    <row r="152" spans="1:15" ht="15" x14ac:dyDescent="0.25">
      <c r="A152" s="1"/>
      <c r="B152" s="375">
        <v>57</v>
      </c>
      <c r="C152" s="376"/>
      <c r="D152" s="351" t="s">
        <v>1403</v>
      </c>
      <c r="E152" s="352"/>
      <c r="F152" s="355">
        <v>4100081794</v>
      </c>
      <c r="G152" s="354"/>
      <c r="H152" s="353" t="s">
        <v>1861</v>
      </c>
      <c r="I152" s="354"/>
      <c r="J152" s="355" t="s">
        <v>53</v>
      </c>
      <c r="K152" s="352"/>
      <c r="L152" s="27" t="s">
        <v>757</v>
      </c>
      <c r="M152" s="24"/>
      <c r="N152" s="81">
        <v>3.48</v>
      </c>
      <c r="O152" s="109">
        <v>4</v>
      </c>
    </row>
    <row r="153" spans="1:15" ht="15" x14ac:dyDescent="0.25">
      <c r="A153" s="1"/>
      <c r="B153" s="375">
        <v>58</v>
      </c>
      <c r="C153" s="376"/>
      <c r="D153" s="351" t="s">
        <v>1403</v>
      </c>
      <c r="E153" s="352"/>
      <c r="F153" s="355">
        <v>4100081794</v>
      </c>
      <c r="G153" s="354"/>
      <c r="H153" s="353" t="s">
        <v>1861</v>
      </c>
      <c r="I153" s="354"/>
      <c r="J153" s="355" t="s">
        <v>53</v>
      </c>
      <c r="K153" s="352"/>
      <c r="L153" s="27" t="s">
        <v>757</v>
      </c>
      <c r="M153" s="24"/>
      <c r="N153" s="81">
        <v>3.48</v>
      </c>
      <c r="O153" s="109">
        <v>4</v>
      </c>
    </row>
    <row r="154" spans="1:15" ht="15" x14ac:dyDescent="0.25">
      <c r="A154" s="1"/>
      <c r="B154" s="375">
        <v>59</v>
      </c>
      <c r="C154" s="376"/>
      <c r="D154" s="351" t="s">
        <v>1403</v>
      </c>
      <c r="E154" s="352"/>
      <c r="F154" s="355">
        <v>4100081794</v>
      </c>
      <c r="G154" s="354"/>
      <c r="H154" s="353" t="s">
        <v>1861</v>
      </c>
      <c r="I154" s="354"/>
      <c r="J154" s="355" t="s">
        <v>53</v>
      </c>
      <c r="K154" s="352"/>
      <c r="L154" s="27" t="s">
        <v>757</v>
      </c>
      <c r="M154" s="24"/>
      <c r="N154" s="81">
        <v>3.48</v>
      </c>
      <c r="O154" s="109">
        <v>4</v>
      </c>
    </row>
    <row r="155" spans="1:15" ht="15" x14ac:dyDescent="0.25">
      <c r="A155" s="1"/>
      <c r="B155" s="375">
        <v>60</v>
      </c>
      <c r="C155" s="376"/>
      <c r="D155" s="351" t="s">
        <v>1403</v>
      </c>
      <c r="E155" s="352"/>
      <c r="F155" s="355">
        <v>4100081794</v>
      </c>
      <c r="G155" s="354"/>
      <c r="H155" s="353" t="s">
        <v>1861</v>
      </c>
      <c r="I155" s="354"/>
      <c r="J155" s="355" t="s">
        <v>53</v>
      </c>
      <c r="K155" s="352"/>
      <c r="L155" s="27" t="s">
        <v>757</v>
      </c>
      <c r="M155" s="24"/>
      <c r="N155" s="81">
        <v>3.48</v>
      </c>
      <c r="O155" s="109">
        <v>4</v>
      </c>
    </row>
    <row r="156" spans="1:15" ht="15" x14ac:dyDescent="0.25">
      <c r="A156" s="1"/>
      <c r="B156" s="375">
        <v>61</v>
      </c>
      <c r="C156" s="376"/>
      <c r="D156" s="351" t="s">
        <v>1403</v>
      </c>
      <c r="E156" s="352"/>
      <c r="F156" s="355">
        <v>4100081794</v>
      </c>
      <c r="G156" s="354"/>
      <c r="H156" s="353" t="s">
        <v>1861</v>
      </c>
      <c r="I156" s="354"/>
      <c r="J156" s="355" t="s">
        <v>53</v>
      </c>
      <c r="K156" s="352"/>
      <c r="L156" s="27" t="s">
        <v>757</v>
      </c>
      <c r="M156" s="24"/>
      <c r="N156" s="81">
        <v>2.48</v>
      </c>
      <c r="O156" s="109">
        <v>2</v>
      </c>
    </row>
    <row r="157" spans="1:15" ht="15" x14ac:dyDescent="0.25">
      <c r="A157" s="1"/>
      <c r="B157" s="378">
        <v>62</v>
      </c>
      <c r="C157" s="379"/>
      <c r="D157" s="351" t="s">
        <v>1399</v>
      </c>
      <c r="E157" s="352"/>
      <c r="F157" s="355">
        <v>4100081800</v>
      </c>
      <c r="G157" s="354"/>
      <c r="H157" s="353" t="s">
        <v>1853</v>
      </c>
      <c r="I157" s="354"/>
      <c r="J157" s="355" t="s">
        <v>90</v>
      </c>
      <c r="K157" s="352"/>
      <c r="L157" s="27" t="s">
        <v>757</v>
      </c>
      <c r="M157" s="24"/>
      <c r="N157" s="82">
        <v>3.26</v>
      </c>
      <c r="O157" s="109">
        <v>5</v>
      </c>
    </row>
    <row r="158" spans="1:15" ht="15" x14ac:dyDescent="0.25">
      <c r="A158" s="1"/>
      <c r="B158" s="378">
        <v>63</v>
      </c>
      <c r="C158" s="379"/>
      <c r="D158" s="351" t="s">
        <v>1399</v>
      </c>
      <c r="E158" s="352"/>
      <c r="F158" s="355">
        <v>4100081800</v>
      </c>
      <c r="G158" s="354"/>
      <c r="H158" s="353" t="s">
        <v>1853</v>
      </c>
      <c r="I158" s="354"/>
      <c r="J158" s="355" t="s">
        <v>90</v>
      </c>
      <c r="K158" s="352"/>
      <c r="L158" s="27" t="s">
        <v>757</v>
      </c>
      <c r="M158" s="24"/>
      <c r="N158" s="82">
        <v>3.26</v>
      </c>
      <c r="O158" s="109">
        <v>1</v>
      </c>
    </row>
    <row r="159" spans="1:15" ht="15" x14ac:dyDescent="0.25">
      <c r="A159" s="1"/>
      <c r="B159" s="416"/>
      <c r="C159" s="417"/>
      <c r="D159" s="351" t="s">
        <v>1399</v>
      </c>
      <c r="E159" s="352"/>
      <c r="F159" s="355">
        <v>4100081801</v>
      </c>
      <c r="G159" s="354"/>
      <c r="H159" s="353" t="s">
        <v>1853</v>
      </c>
      <c r="I159" s="354"/>
      <c r="J159" s="355" t="s">
        <v>253</v>
      </c>
      <c r="K159" s="352"/>
      <c r="L159" s="27" t="s">
        <v>757</v>
      </c>
      <c r="M159" s="24"/>
      <c r="N159" s="83"/>
      <c r="O159" s="109">
        <v>2</v>
      </c>
    </row>
    <row r="160" spans="1:15" ht="15" x14ac:dyDescent="0.25">
      <c r="A160" s="1"/>
      <c r="B160" s="365"/>
      <c r="C160" s="366"/>
      <c r="D160" s="351" t="s">
        <v>1399</v>
      </c>
      <c r="E160" s="352"/>
      <c r="F160" s="355">
        <v>4100081802</v>
      </c>
      <c r="G160" s="354"/>
      <c r="H160" s="353" t="s">
        <v>1853</v>
      </c>
      <c r="I160" s="354"/>
      <c r="J160" s="355" t="s">
        <v>53</v>
      </c>
      <c r="K160" s="352"/>
      <c r="L160" s="27" t="s">
        <v>757</v>
      </c>
      <c r="M160" s="24"/>
      <c r="N160" s="84"/>
      <c r="O160" s="109">
        <v>2</v>
      </c>
    </row>
    <row r="161" spans="1:15" ht="15" x14ac:dyDescent="0.25">
      <c r="A161" s="1"/>
      <c r="B161" s="416">
        <v>64</v>
      </c>
      <c r="C161" s="417"/>
      <c r="D161" s="351" t="s">
        <v>1399</v>
      </c>
      <c r="E161" s="352"/>
      <c r="F161" s="355">
        <v>4100081802</v>
      </c>
      <c r="G161" s="354"/>
      <c r="H161" s="353" t="s">
        <v>1853</v>
      </c>
      <c r="I161" s="354"/>
      <c r="J161" s="355" t="s">
        <v>53</v>
      </c>
      <c r="K161" s="352"/>
      <c r="L161" s="27" t="s">
        <v>757</v>
      </c>
      <c r="M161" s="24"/>
      <c r="N161" s="83">
        <v>3.26</v>
      </c>
      <c r="O161" s="109">
        <v>5</v>
      </c>
    </row>
    <row r="162" spans="1:15" ht="15" x14ac:dyDescent="0.25">
      <c r="A162" s="1"/>
      <c r="B162" s="375">
        <v>65</v>
      </c>
      <c r="C162" s="376"/>
      <c r="D162" s="351" t="s">
        <v>1399</v>
      </c>
      <c r="E162" s="352"/>
      <c r="F162" s="355">
        <v>4100081802</v>
      </c>
      <c r="G162" s="354"/>
      <c r="H162" s="353" t="s">
        <v>1853</v>
      </c>
      <c r="I162" s="354"/>
      <c r="J162" s="355" t="s">
        <v>53</v>
      </c>
      <c r="K162" s="352"/>
      <c r="L162" s="27" t="s">
        <v>757</v>
      </c>
      <c r="M162" s="24"/>
      <c r="N162" s="82">
        <v>3.26</v>
      </c>
      <c r="O162" s="109">
        <v>5</v>
      </c>
    </row>
    <row r="163" spans="1:15" ht="15" x14ac:dyDescent="0.25">
      <c r="A163" s="1"/>
      <c r="B163" s="375">
        <v>66</v>
      </c>
      <c r="C163" s="376"/>
      <c r="D163" s="351" t="s">
        <v>1399</v>
      </c>
      <c r="E163" s="352"/>
      <c r="F163" s="355">
        <v>4100081802</v>
      </c>
      <c r="G163" s="354"/>
      <c r="H163" s="353" t="s">
        <v>1853</v>
      </c>
      <c r="I163" s="354"/>
      <c r="J163" s="355" t="s">
        <v>53</v>
      </c>
      <c r="K163" s="352"/>
      <c r="L163" s="27" t="s">
        <v>757</v>
      </c>
      <c r="M163" s="24"/>
      <c r="N163" s="82">
        <v>3.26</v>
      </c>
      <c r="O163" s="109">
        <v>5</v>
      </c>
    </row>
    <row r="164" spans="1:15" ht="15" x14ac:dyDescent="0.25">
      <c r="A164" s="1"/>
      <c r="B164" s="378">
        <v>67</v>
      </c>
      <c r="C164" s="379"/>
      <c r="D164" s="351" t="s">
        <v>1399</v>
      </c>
      <c r="E164" s="352"/>
      <c r="F164" s="355">
        <v>4100081802</v>
      </c>
      <c r="G164" s="354"/>
      <c r="H164" s="353" t="s">
        <v>1853</v>
      </c>
      <c r="I164" s="354"/>
      <c r="J164" s="355" t="s">
        <v>53</v>
      </c>
      <c r="K164" s="352"/>
      <c r="L164" s="27" t="s">
        <v>757</v>
      </c>
      <c r="M164" s="24"/>
      <c r="N164" s="82">
        <v>3.26</v>
      </c>
      <c r="O164" s="109">
        <v>5</v>
      </c>
    </row>
    <row r="165" spans="1:15" ht="15" x14ac:dyDescent="0.25">
      <c r="A165" s="1"/>
      <c r="B165" s="378">
        <v>68</v>
      </c>
      <c r="C165" s="379"/>
      <c r="D165" s="351" t="s">
        <v>1399</v>
      </c>
      <c r="E165" s="352"/>
      <c r="F165" s="355">
        <v>4100081802</v>
      </c>
      <c r="G165" s="354"/>
      <c r="H165" s="353" t="s">
        <v>1853</v>
      </c>
      <c r="I165" s="354"/>
      <c r="J165" s="355" t="s">
        <v>53</v>
      </c>
      <c r="K165" s="352"/>
      <c r="L165" s="27" t="s">
        <v>757</v>
      </c>
      <c r="M165" s="24"/>
      <c r="N165" s="82">
        <v>3.26</v>
      </c>
      <c r="O165" s="109">
        <v>5</v>
      </c>
    </row>
    <row r="166" spans="1:15" ht="15" x14ac:dyDescent="0.25">
      <c r="A166" s="1"/>
      <c r="B166" s="378">
        <v>69</v>
      </c>
      <c r="C166" s="379"/>
      <c r="D166" s="351" t="s">
        <v>1399</v>
      </c>
      <c r="E166" s="352"/>
      <c r="F166" s="355">
        <v>4100081802</v>
      </c>
      <c r="G166" s="354"/>
      <c r="H166" s="353" t="s">
        <v>1853</v>
      </c>
      <c r="I166" s="354"/>
      <c r="J166" s="355" t="s">
        <v>53</v>
      </c>
      <c r="K166" s="352"/>
      <c r="L166" s="27" t="s">
        <v>757</v>
      </c>
      <c r="M166" s="24"/>
      <c r="N166" s="82">
        <v>3.26</v>
      </c>
      <c r="O166" s="109">
        <v>5</v>
      </c>
    </row>
    <row r="167" spans="1:15" ht="15" x14ac:dyDescent="0.25">
      <c r="A167" s="1"/>
      <c r="B167" s="378">
        <v>70</v>
      </c>
      <c r="C167" s="379"/>
      <c r="D167" s="351" t="s">
        <v>1399</v>
      </c>
      <c r="E167" s="352"/>
      <c r="F167" s="355">
        <v>4100081802</v>
      </c>
      <c r="G167" s="354"/>
      <c r="H167" s="353" t="s">
        <v>1853</v>
      </c>
      <c r="I167" s="354"/>
      <c r="J167" s="355" t="s">
        <v>53</v>
      </c>
      <c r="K167" s="352"/>
      <c r="L167" s="27" t="s">
        <v>757</v>
      </c>
      <c r="M167" s="24"/>
      <c r="N167" s="82">
        <v>3.26</v>
      </c>
      <c r="O167" s="109">
        <v>5</v>
      </c>
    </row>
    <row r="168" spans="1:15" ht="15" x14ac:dyDescent="0.25">
      <c r="A168" s="1"/>
      <c r="B168" s="378">
        <v>71</v>
      </c>
      <c r="C168" s="379"/>
      <c r="D168" s="351" t="s">
        <v>1399</v>
      </c>
      <c r="E168" s="352"/>
      <c r="F168" s="355">
        <v>4100081802</v>
      </c>
      <c r="G168" s="354"/>
      <c r="H168" s="353" t="s">
        <v>1853</v>
      </c>
      <c r="I168" s="354"/>
      <c r="J168" s="355" t="s">
        <v>53</v>
      </c>
      <c r="K168" s="352"/>
      <c r="L168" s="27" t="s">
        <v>757</v>
      </c>
      <c r="M168" s="24"/>
      <c r="N168" s="82">
        <v>3.26</v>
      </c>
      <c r="O168" s="109">
        <v>5</v>
      </c>
    </row>
    <row r="169" spans="1:15" ht="15" x14ac:dyDescent="0.25">
      <c r="A169" s="1"/>
      <c r="B169" s="378">
        <v>72</v>
      </c>
      <c r="C169" s="379"/>
      <c r="D169" s="351" t="s">
        <v>1399</v>
      </c>
      <c r="E169" s="352"/>
      <c r="F169" s="355">
        <v>4100081802</v>
      </c>
      <c r="G169" s="354"/>
      <c r="H169" s="353" t="s">
        <v>1853</v>
      </c>
      <c r="I169" s="354"/>
      <c r="J169" s="355" t="s">
        <v>53</v>
      </c>
      <c r="K169" s="352"/>
      <c r="L169" s="27" t="s">
        <v>757</v>
      </c>
      <c r="M169" s="24"/>
      <c r="N169" s="82">
        <v>3.26</v>
      </c>
      <c r="O169" s="109">
        <v>5</v>
      </c>
    </row>
    <row r="170" spans="1:15" ht="15" x14ac:dyDescent="0.25">
      <c r="A170" s="1"/>
      <c r="B170" s="378">
        <v>73</v>
      </c>
      <c r="C170" s="379"/>
      <c r="D170" s="351" t="s">
        <v>1399</v>
      </c>
      <c r="E170" s="352"/>
      <c r="F170" s="355">
        <v>4100081802</v>
      </c>
      <c r="G170" s="354"/>
      <c r="H170" s="353" t="s">
        <v>1853</v>
      </c>
      <c r="I170" s="354"/>
      <c r="J170" s="355" t="s">
        <v>53</v>
      </c>
      <c r="K170" s="352"/>
      <c r="L170" s="27" t="s">
        <v>757</v>
      </c>
      <c r="M170" s="24"/>
      <c r="N170" s="82">
        <v>3.26</v>
      </c>
      <c r="O170" s="109">
        <v>5</v>
      </c>
    </row>
    <row r="171" spans="1:15" ht="15" x14ac:dyDescent="0.25">
      <c r="A171" s="1"/>
      <c r="B171" s="378">
        <v>74</v>
      </c>
      <c r="C171" s="379"/>
      <c r="D171" s="351" t="s">
        <v>1399</v>
      </c>
      <c r="E171" s="352"/>
      <c r="F171" s="355">
        <v>4100081802</v>
      </c>
      <c r="G171" s="354"/>
      <c r="H171" s="353" t="s">
        <v>1853</v>
      </c>
      <c r="I171" s="354"/>
      <c r="J171" s="355" t="s">
        <v>53</v>
      </c>
      <c r="K171" s="352"/>
      <c r="L171" s="27" t="s">
        <v>757</v>
      </c>
      <c r="M171" s="24"/>
      <c r="N171" s="82">
        <v>3.26</v>
      </c>
      <c r="O171" s="109">
        <v>5</v>
      </c>
    </row>
    <row r="172" spans="1:15" ht="15" x14ac:dyDescent="0.25">
      <c r="A172" s="1"/>
      <c r="B172" s="378">
        <v>75</v>
      </c>
      <c r="C172" s="379"/>
      <c r="D172" s="351" t="s">
        <v>1399</v>
      </c>
      <c r="E172" s="352"/>
      <c r="F172" s="355">
        <v>4100081802</v>
      </c>
      <c r="G172" s="354"/>
      <c r="H172" s="353" t="s">
        <v>1853</v>
      </c>
      <c r="I172" s="354"/>
      <c r="J172" s="355" t="s">
        <v>53</v>
      </c>
      <c r="K172" s="352"/>
      <c r="L172" s="27" t="s">
        <v>757</v>
      </c>
      <c r="M172" s="24"/>
      <c r="N172" s="82">
        <v>3.26</v>
      </c>
      <c r="O172" s="109">
        <v>5</v>
      </c>
    </row>
    <row r="173" spans="1:15" ht="15" x14ac:dyDescent="0.25">
      <c r="A173" s="1"/>
      <c r="B173" s="378">
        <v>76</v>
      </c>
      <c r="C173" s="379"/>
      <c r="D173" s="351" t="s">
        <v>1399</v>
      </c>
      <c r="E173" s="352"/>
      <c r="F173" s="355">
        <v>4100081802</v>
      </c>
      <c r="G173" s="354"/>
      <c r="H173" s="353" t="s">
        <v>1853</v>
      </c>
      <c r="I173" s="354"/>
      <c r="J173" s="355" t="s">
        <v>53</v>
      </c>
      <c r="K173" s="352"/>
      <c r="L173" s="27" t="s">
        <v>757</v>
      </c>
      <c r="M173" s="24"/>
      <c r="N173" s="82">
        <v>3.26</v>
      </c>
      <c r="O173" s="109">
        <v>5</v>
      </c>
    </row>
    <row r="174" spans="1:15" ht="15" x14ac:dyDescent="0.25">
      <c r="A174" s="1"/>
      <c r="B174" s="378">
        <v>77</v>
      </c>
      <c r="C174" s="379"/>
      <c r="D174" s="351" t="s">
        <v>1399</v>
      </c>
      <c r="E174" s="352"/>
      <c r="F174" s="355">
        <v>4100081802</v>
      </c>
      <c r="G174" s="354"/>
      <c r="H174" s="353" t="s">
        <v>1853</v>
      </c>
      <c r="I174" s="354"/>
      <c r="J174" s="355" t="s">
        <v>53</v>
      </c>
      <c r="K174" s="352"/>
      <c r="L174" s="27" t="s">
        <v>757</v>
      </c>
      <c r="M174" s="24"/>
      <c r="N174" s="82">
        <v>3.26</v>
      </c>
      <c r="O174" s="109">
        <v>5</v>
      </c>
    </row>
    <row r="175" spans="1:15" ht="15" x14ac:dyDescent="0.25">
      <c r="A175" s="1"/>
      <c r="B175" s="378">
        <v>78</v>
      </c>
      <c r="C175" s="379"/>
      <c r="D175" s="351" t="s">
        <v>1399</v>
      </c>
      <c r="E175" s="352"/>
      <c r="F175" s="355">
        <v>4100081802</v>
      </c>
      <c r="G175" s="354"/>
      <c r="H175" s="353" t="s">
        <v>1853</v>
      </c>
      <c r="I175" s="354"/>
      <c r="J175" s="355" t="s">
        <v>53</v>
      </c>
      <c r="K175" s="352"/>
      <c r="L175" s="27" t="s">
        <v>757</v>
      </c>
      <c r="M175" s="24"/>
      <c r="N175" s="82">
        <v>3.26</v>
      </c>
      <c r="O175" s="109">
        <v>5</v>
      </c>
    </row>
    <row r="176" spans="1:15" ht="15" x14ac:dyDescent="0.25">
      <c r="A176" s="1"/>
      <c r="B176" s="378">
        <v>79</v>
      </c>
      <c r="C176" s="379"/>
      <c r="D176" s="351" t="s">
        <v>1399</v>
      </c>
      <c r="E176" s="352"/>
      <c r="F176" s="355">
        <v>4100081802</v>
      </c>
      <c r="G176" s="354"/>
      <c r="H176" s="353" t="s">
        <v>1853</v>
      </c>
      <c r="I176" s="354"/>
      <c r="J176" s="355" t="s">
        <v>53</v>
      </c>
      <c r="K176" s="352"/>
      <c r="L176" s="27" t="s">
        <v>757</v>
      </c>
      <c r="M176" s="24"/>
      <c r="N176" s="82">
        <v>3.26</v>
      </c>
      <c r="O176" s="109">
        <v>5</v>
      </c>
    </row>
    <row r="177" spans="1:15" ht="15" x14ac:dyDescent="0.25">
      <c r="A177" s="1"/>
      <c r="B177" s="378">
        <v>80</v>
      </c>
      <c r="C177" s="379"/>
      <c r="D177" s="351" t="s">
        <v>1399</v>
      </c>
      <c r="E177" s="352"/>
      <c r="F177" s="355">
        <v>4100081802</v>
      </c>
      <c r="G177" s="354"/>
      <c r="H177" s="353" t="s">
        <v>1853</v>
      </c>
      <c r="I177" s="354"/>
      <c r="J177" s="355" t="s">
        <v>53</v>
      </c>
      <c r="K177" s="352"/>
      <c r="L177" s="27" t="s">
        <v>757</v>
      </c>
      <c r="M177" s="24"/>
      <c r="N177" s="82">
        <v>3.26</v>
      </c>
      <c r="O177" s="109">
        <v>5</v>
      </c>
    </row>
    <row r="178" spans="1:15" ht="15" x14ac:dyDescent="0.25">
      <c r="A178" s="1"/>
      <c r="B178" s="378">
        <v>81</v>
      </c>
      <c r="C178" s="379"/>
      <c r="D178" s="351" t="s">
        <v>1399</v>
      </c>
      <c r="E178" s="352"/>
      <c r="F178" s="355">
        <v>4100081802</v>
      </c>
      <c r="G178" s="354"/>
      <c r="H178" s="353" t="s">
        <v>1853</v>
      </c>
      <c r="I178" s="354"/>
      <c r="J178" s="355" t="s">
        <v>53</v>
      </c>
      <c r="K178" s="352"/>
      <c r="L178" s="27" t="s">
        <v>757</v>
      </c>
      <c r="M178" s="24"/>
      <c r="N178" s="82">
        <v>3.26</v>
      </c>
      <c r="O178" s="109">
        <v>5</v>
      </c>
    </row>
    <row r="179" spans="1:15" ht="15" x14ac:dyDescent="0.25">
      <c r="A179" s="1"/>
      <c r="B179" s="378">
        <v>82</v>
      </c>
      <c r="C179" s="379"/>
      <c r="D179" s="351" t="s">
        <v>1399</v>
      </c>
      <c r="E179" s="352"/>
      <c r="F179" s="355">
        <v>4100081802</v>
      </c>
      <c r="G179" s="354"/>
      <c r="H179" s="353" t="s">
        <v>1853</v>
      </c>
      <c r="I179" s="354"/>
      <c r="J179" s="355" t="s">
        <v>53</v>
      </c>
      <c r="K179" s="352"/>
      <c r="L179" s="27" t="s">
        <v>757</v>
      </c>
      <c r="M179" s="24"/>
      <c r="N179" s="82">
        <v>3.26</v>
      </c>
      <c r="O179" s="109">
        <v>5</v>
      </c>
    </row>
    <row r="180" spans="1:15" ht="15" x14ac:dyDescent="0.25">
      <c r="A180" s="1"/>
      <c r="B180" s="173" t="s">
        <v>57</v>
      </c>
      <c r="C180" s="174"/>
      <c r="D180" s="50"/>
      <c r="E180" s="61"/>
      <c r="F180" s="50"/>
      <c r="G180" s="62"/>
      <c r="H180" s="63"/>
      <c r="I180" s="62"/>
      <c r="J180" s="50"/>
      <c r="K180" s="61"/>
      <c r="L180" s="8"/>
      <c r="M180" s="8"/>
      <c r="N180" s="170">
        <f>SUM(N181:N190)+8.1</f>
        <v>42.039999999999992</v>
      </c>
      <c r="O180" s="60"/>
    </row>
    <row r="181" spans="1:15" ht="15" x14ac:dyDescent="0.25">
      <c r="A181" s="1"/>
      <c r="B181" s="378">
        <v>83</v>
      </c>
      <c r="C181" s="379"/>
      <c r="D181" s="351" t="s">
        <v>1399</v>
      </c>
      <c r="E181" s="352"/>
      <c r="F181" s="355">
        <v>4100081802</v>
      </c>
      <c r="G181" s="354"/>
      <c r="H181" s="353" t="s">
        <v>1853</v>
      </c>
      <c r="I181" s="354"/>
      <c r="J181" s="355" t="s">
        <v>53</v>
      </c>
      <c r="K181" s="352"/>
      <c r="L181" s="27" t="s">
        <v>757</v>
      </c>
      <c r="M181" s="24"/>
      <c r="N181" s="82">
        <v>3.26</v>
      </c>
      <c r="O181" s="109">
        <v>5</v>
      </c>
    </row>
    <row r="182" spans="1:15" ht="15" x14ac:dyDescent="0.25">
      <c r="A182" s="1"/>
      <c r="B182" s="378">
        <v>84</v>
      </c>
      <c r="C182" s="379"/>
      <c r="D182" s="351" t="s">
        <v>1399</v>
      </c>
      <c r="E182" s="352"/>
      <c r="F182" s="355">
        <v>4100081802</v>
      </c>
      <c r="G182" s="354"/>
      <c r="H182" s="353" t="s">
        <v>1853</v>
      </c>
      <c r="I182" s="354"/>
      <c r="J182" s="355" t="s">
        <v>53</v>
      </c>
      <c r="K182" s="352"/>
      <c r="L182" s="27" t="s">
        <v>757</v>
      </c>
      <c r="M182" s="24"/>
      <c r="N182" s="82">
        <v>3.26</v>
      </c>
      <c r="O182" s="109">
        <v>5</v>
      </c>
    </row>
    <row r="183" spans="1:15" ht="15" x14ac:dyDescent="0.25">
      <c r="A183" s="1"/>
      <c r="B183" s="378">
        <v>85</v>
      </c>
      <c r="C183" s="379"/>
      <c r="D183" s="351" t="s">
        <v>1399</v>
      </c>
      <c r="E183" s="352"/>
      <c r="F183" s="355">
        <v>4100081802</v>
      </c>
      <c r="G183" s="354"/>
      <c r="H183" s="353" t="s">
        <v>1853</v>
      </c>
      <c r="I183" s="354"/>
      <c r="J183" s="355" t="s">
        <v>53</v>
      </c>
      <c r="K183" s="352"/>
      <c r="L183" s="27" t="s">
        <v>757</v>
      </c>
      <c r="M183" s="24"/>
      <c r="N183" s="82">
        <v>3.26</v>
      </c>
      <c r="O183" s="109">
        <v>5</v>
      </c>
    </row>
    <row r="184" spans="1:15" ht="15" x14ac:dyDescent="0.25">
      <c r="A184" s="1"/>
      <c r="B184" s="378">
        <v>86</v>
      </c>
      <c r="C184" s="379"/>
      <c r="D184" s="351" t="s">
        <v>1399</v>
      </c>
      <c r="E184" s="352"/>
      <c r="F184" s="355">
        <v>4100081802</v>
      </c>
      <c r="G184" s="354"/>
      <c r="H184" s="353" t="s">
        <v>1853</v>
      </c>
      <c r="I184" s="354"/>
      <c r="J184" s="355" t="s">
        <v>53</v>
      </c>
      <c r="K184" s="352"/>
      <c r="L184" s="27" t="s">
        <v>757</v>
      </c>
      <c r="M184" s="24"/>
      <c r="N184" s="82">
        <v>3.26</v>
      </c>
      <c r="O184" s="109">
        <v>5</v>
      </c>
    </row>
    <row r="185" spans="1:15" ht="15" x14ac:dyDescent="0.25">
      <c r="A185" s="1"/>
      <c r="B185" s="378">
        <v>87</v>
      </c>
      <c r="C185" s="379"/>
      <c r="D185" s="351" t="s">
        <v>1399</v>
      </c>
      <c r="E185" s="352"/>
      <c r="F185" s="355">
        <v>4100081802</v>
      </c>
      <c r="G185" s="354"/>
      <c r="H185" s="353" t="s">
        <v>1853</v>
      </c>
      <c r="I185" s="354"/>
      <c r="J185" s="355" t="s">
        <v>53</v>
      </c>
      <c r="K185" s="352"/>
      <c r="L185" s="27" t="s">
        <v>757</v>
      </c>
      <c r="M185" s="24"/>
      <c r="N185" s="82">
        <v>3.26</v>
      </c>
      <c r="O185" s="109">
        <v>5</v>
      </c>
    </row>
    <row r="186" spans="1:15" ht="15" x14ac:dyDescent="0.25">
      <c r="A186" s="1"/>
      <c r="B186" s="378">
        <v>88</v>
      </c>
      <c r="C186" s="379"/>
      <c r="D186" s="351" t="s">
        <v>1399</v>
      </c>
      <c r="E186" s="352"/>
      <c r="F186" s="355">
        <v>4100081802</v>
      </c>
      <c r="G186" s="354"/>
      <c r="H186" s="353" t="s">
        <v>1853</v>
      </c>
      <c r="I186" s="354"/>
      <c r="J186" s="355" t="s">
        <v>53</v>
      </c>
      <c r="K186" s="352"/>
      <c r="L186" s="27" t="s">
        <v>757</v>
      </c>
      <c r="M186" s="24"/>
      <c r="N186" s="82">
        <v>3.26</v>
      </c>
      <c r="O186" s="109">
        <v>5</v>
      </c>
    </row>
    <row r="187" spans="1:15" ht="15" x14ac:dyDescent="0.25">
      <c r="A187" s="1"/>
      <c r="B187" s="378">
        <v>89</v>
      </c>
      <c r="C187" s="379"/>
      <c r="D187" s="351" t="s">
        <v>1399</v>
      </c>
      <c r="E187" s="352"/>
      <c r="F187" s="355">
        <v>4100081802</v>
      </c>
      <c r="G187" s="354"/>
      <c r="H187" s="353" t="s">
        <v>1853</v>
      </c>
      <c r="I187" s="354"/>
      <c r="J187" s="355" t="s">
        <v>53</v>
      </c>
      <c r="K187" s="352"/>
      <c r="L187" s="27" t="s">
        <v>757</v>
      </c>
      <c r="M187" s="24"/>
      <c r="N187" s="82">
        <v>3.26</v>
      </c>
      <c r="O187" s="109">
        <v>5</v>
      </c>
    </row>
    <row r="188" spans="1:15" ht="15" x14ac:dyDescent="0.25">
      <c r="A188" s="1"/>
      <c r="B188" s="378">
        <v>90</v>
      </c>
      <c r="C188" s="379"/>
      <c r="D188" s="351" t="s">
        <v>1399</v>
      </c>
      <c r="E188" s="352"/>
      <c r="F188" s="355">
        <v>4100081802</v>
      </c>
      <c r="G188" s="354"/>
      <c r="H188" s="353" t="s">
        <v>1853</v>
      </c>
      <c r="I188" s="354"/>
      <c r="J188" s="355" t="s">
        <v>53</v>
      </c>
      <c r="K188" s="352"/>
      <c r="L188" s="27" t="s">
        <v>757</v>
      </c>
      <c r="M188" s="24"/>
      <c r="N188" s="82">
        <v>3.26</v>
      </c>
      <c r="O188" s="109">
        <v>5</v>
      </c>
    </row>
    <row r="189" spans="1:15" ht="15" x14ac:dyDescent="0.25">
      <c r="A189" s="1"/>
      <c r="B189" s="378">
        <v>91</v>
      </c>
      <c r="C189" s="379"/>
      <c r="D189" s="351" t="s">
        <v>1399</v>
      </c>
      <c r="E189" s="352"/>
      <c r="F189" s="355">
        <v>4100081802</v>
      </c>
      <c r="G189" s="354"/>
      <c r="H189" s="353" t="s">
        <v>1853</v>
      </c>
      <c r="I189" s="354"/>
      <c r="J189" s="355" t="s">
        <v>53</v>
      </c>
      <c r="K189" s="352"/>
      <c r="L189" s="27" t="s">
        <v>757</v>
      </c>
      <c r="M189" s="24"/>
      <c r="N189" s="82">
        <v>3.26</v>
      </c>
      <c r="O189" s="109">
        <v>5</v>
      </c>
    </row>
    <row r="190" spans="1:15" ht="15" x14ac:dyDescent="0.25">
      <c r="A190" s="1"/>
      <c r="B190" s="375">
        <v>92</v>
      </c>
      <c r="C190" s="376"/>
      <c r="D190" s="351" t="s">
        <v>747</v>
      </c>
      <c r="E190" s="352"/>
      <c r="F190" s="355">
        <v>4100081787</v>
      </c>
      <c r="G190" s="354"/>
      <c r="H190" s="353" t="s">
        <v>1457</v>
      </c>
      <c r="I190" s="354"/>
      <c r="J190" s="355" t="s">
        <v>53</v>
      </c>
      <c r="K190" s="352"/>
      <c r="L190" s="27" t="s">
        <v>846</v>
      </c>
      <c r="M190" s="24"/>
      <c r="N190" s="81">
        <v>4.5999999999999996</v>
      </c>
      <c r="O190" s="109">
        <v>7</v>
      </c>
    </row>
    <row r="191" spans="1:15" ht="15" x14ac:dyDescent="0.25">
      <c r="A191" s="1"/>
      <c r="B191" s="365"/>
      <c r="C191" s="366"/>
      <c r="D191" s="367"/>
      <c r="E191" s="368"/>
      <c r="F191" s="369"/>
      <c r="G191" s="370"/>
      <c r="H191" s="391"/>
      <c r="I191" s="370"/>
      <c r="J191" s="369"/>
      <c r="K191" s="368"/>
      <c r="L191" s="7"/>
      <c r="M191" s="11"/>
      <c r="N191" s="84"/>
      <c r="O191" s="60"/>
    </row>
    <row r="192" spans="1:15" ht="15" x14ac:dyDescent="0.25">
      <c r="A192" s="1"/>
      <c r="B192" s="20"/>
      <c r="C192" s="45"/>
      <c r="D192" s="168"/>
      <c r="E192" s="41"/>
      <c r="F192" s="41"/>
      <c r="G192" s="41"/>
      <c r="H192" s="41"/>
      <c r="J192" s="20"/>
      <c r="K192" s="45"/>
      <c r="L192" s="1"/>
      <c r="M192" s="1"/>
      <c r="N192" s="169">
        <f>SUM(N18:N112)+SUM(N114:N144)+SUM(N146:N179)+SUM(N181:N190)</f>
        <v>427.88000000000005</v>
      </c>
    </row>
    <row r="193" spans="1:15" ht="15.75" x14ac:dyDescent="0.25">
      <c r="A193" s="1"/>
      <c r="B193" s="356" t="s">
        <v>29</v>
      </c>
      <c r="C193" s="357"/>
      <c r="D193" s="357"/>
      <c r="E193" s="357"/>
      <c r="F193" s="357"/>
      <c r="G193" s="357"/>
      <c r="H193" s="357"/>
      <c r="I193" s="357"/>
      <c r="J193" s="357"/>
      <c r="K193" s="357"/>
      <c r="L193" s="357"/>
      <c r="M193" s="79"/>
      <c r="N193" s="75"/>
      <c r="O193" s="73">
        <f>SUM(O18:O191)</f>
        <v>1441</v>
      </c>
    </row>
    <row r="194" spans="1:15" ht="15" x14ac:dyDescent="0.25">
      <c r="A194" s="1"/>
      <c r="B194" s="20"/>
      <c r="C194" s="45"/>
      <c r="D194" s="20"/>
      <c r="E194" s="45"/>
      <c r="F194" s="20"/>
      <c r="H194" s="3"/>
      <c r="J194" s="20"/>
      <c r="K194" s="45"/>
      <c r="L194" s="1"/>
      <c r="M194" s="1"/>
      <c r="N194" s="86"/>
    </row>
    <row r="195" spans="1:15" ht="15" customHeight="1" x14ac:dyDescent="0.25">
      <c r="A195" s="1"/>
      <c r="B195" s="1"/>
      <c r="C195" s="1"/>
      <c r="D195" s="1" t="s">
        <v>49</v>
      </c>
      <c r="E195" s="23"/>
      <c r="F195" s="397" t="s">
        <v>1866</v>
      </c>
      <c r="G195" s="396"/>
      <c r="H195" s="1"/>
      <c r="I195" s="1"/>
      <c r="J195" s="1"/>
      <c r="K195" s="1"/>
      <c r="L195" s="1"/>
      <c r="M195" s="1"/>
      <c r="N195" s="1"/>
    </row>
    <row r="196" spans="1:15" ht="15" customHeight="1" x14ac:dyDescent="0.25">
      <c r="A196" s="1"/>
      <c r="B196" s="1"/>
      <c r="C196" s="1"/>
      <c r="D196" s="1" t="s">
        <v>1867</v>
      </c>
      <c r="E196" s="23"/>
      <c r="F196" s="1"/>
      <c r="G196" s="1"/>
      <c r="H196" s="1"/>
      <c r="I196" s="1"/>
      <c r="J196" s="1"/>
      <c r="K196" s="1"/>
      <c r="L196" s="1"/>
      <c r="M196" s="1"/>
      <c r="N196" s="1"/>
    </row>
    <row r="197" spans="1:15" ht="15" customHeight="1" x14ac:dyDescent="0.25">
      <c r="A197" s="1"/>
      <c r="B197" s="1"/>
      <c r="C197" s="1"/>
      <c r="D197" s="1" t="s">
        <v>1870</v>
      </c>
      <c r="E197" s="3"/>
      <c r="F197" s="1"/>
      <c r="G197" s="1"/>
      <c r="H197" s="1"/>
      <c r="I197" s="1"/>
      <c r="J197" s="1"/>
      <c r="K197" s="1"/>
      <c r="L197" s="1"/>
      <c r="M197" s="1"/>
      <c r="N197" s="1"/>
    </row>
    <row r="198" spans="1:15" ht="15" x14ac:dyDescent="0.25">
      <c r="A198" s="1"/>
      <c r="B198" s="1"/>
      <c r="C198" s="1"/>
      <c r="D198" s="1" t="s">
        <v>1869</v>
      </c>
      <c r="E198" s="23"/>
      <c r="F198" s="1"/>
      <c r="G198" s="1"/>
      <c r="H198" s="1"/>
      <c r="I198" s="1"/>
      <c r="J198" s="1"/>
      <c r="K198" s="1"/>
      <c r="L198" s="1"/>
      <c r="M198" s="1"/>
      <c r="N198" s="1"/>
    </row>
    <row r="199" spans="1:15" ht="15" x14ac:dyDescent="0.25">
      <c r="A199" s="1"/>
      <c r="B199" s="1"/>
      <c r="C199" s="1"/>
      <c r="D199" s="1" t="s">
        <v>1868</v>
      </c>
      <c r="E199" s="1"/>
      <c r="F199" s="1"/>
      <c r="G199" s="23"/>
      <c r="H199" s="1"/>
      <c r="I199" s="1"/>
      <c r="J199" s="1"/>
      <c r="K199" s="1"/>
      <c r="L199" s="1"/>
      <c r="M199" s="1"/>
      <c r="N199" s="1"/>
    </row>
    <row r="200" spans="1:15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5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5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481" ht="8.25" customHeight="1" x14ac:dyDescent="0.2"/>
    <row r="483" ht="8.25" customHeight="1" x14ac:dyDescent="0.2"/>
    <row r="485" ht="9" customHeight="1" x14ac:dyDescent="0.2"/>
    <row r="487" ht="7.5" customHeight="1" x14ac:dyDescent="0.2"/>
    <row r="489" ht="6.75" customHeight="1" x14ac:dyDescent="0.2"/>
    <row r="491" ht="7.5" customHeight="1" x14ac:dyDescent="0.2"/>
    <row r="493" ht="9" customHeight="1" x14ac:dyDescent="0.2"/>
    <row r="495" ht="7.5" customHeight="1" x14ac:dyDescent="0.2"/>
    <row r="497" ht="8.25" customHeight="1" x14ac:dyDescent="0.2"/>
  </sheetData>
  <mergeCells count="792">
    <mergeCell ref="G12:H12"/>
    <mergeCell ref="M14:N14"/>
    <mergeCell ref="B16:C16"/>
    <mergeCell ref="D16:E16"/>
    <mergeCell ref="F16:G16"/>
    <mergeCell ref="H16:I16"/>
    <mergeCell ref="J16:K16"/>
    <mergeCell ref="B160:C160"/>
    <mergeCell ref="D160:E160"/>
    <mergeCell ref="F160:G160"/>
    <mergeCell ref="H160:I160"/>
    <mergeCell ref="J160:K160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2:C22"/>
    <mergeCell ref="D22:E22"/>
    <mergeCell ref="F22:G22"/>
    <mergeCell ref="H22:I22"/>
    <mergeCell ref="J22:K22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F195:G195"/>
    <mergeCell ref="D23:E23"/>
    <mergeCell ref="F23:G23"/>
    <mergeCell ref="H23:I23"/>
    <mergeCell ref="J23:K23"/>
    <mergeCell ref="D24:E24"/>
    <mergeCell ref="F24:G24"/>
    <mergeCell ref="H24:I24"/>
    <mergeCell ref="J24:K24"/>
    <mergeCell ref="D191:E191"/>
    <mergeCell ref="F191:G191"/>
    <mergeCell ref="H191:I191"/>
    <mergeCell ref="J191:K191"/>
    <mergeCell ref="D177:E177"/>
    <mergeCell ref="F177:G177"/>
    <mergeCell ref="H177:I177"/>
    <mergeCell ref="J177:K177"/>
    <mergeCell ref="D178:E178"/>
    <mergeCell ref="F178:G178"/>
    <mergeCell ref="H178:I178"/>
    <mergeCell ref="J178:K178"/>
    <mergeCell ref="D179:E179"/>
    <mergeCell ref="F179:G179"/>
    <mergeCell ref="H179:I179"/>
    <mergeCell ref="D25:E25"/>
    <mergeCell ref="F25:G25"/>
    <mergeCell ref="H25:I25"/>
    <mergeCell ref="J25:K25"/>
    <mergeCell ref="D26:E26"/>
    <mergeCell ref="F26:G26"/>
    <mergeCell ref="H26:I26"/>
    <mergeCell ref="J26:K26"/>
    <mergeCell ref="B193:L193"/>
    <mergeCell ref="B191:C191"/>
    <mergeCell ref="B177:C177"/>
    <mergeCell ref="B178:C178"/>
    <mergeCell ref="B179:C179"/>
    <mergeCell ref="J179:K179"/>
    <mergeCell ref="D29:E29"/>
    <mergeCell ref="F29:G29"/>
    <mergeCell ref="H29:I29"/>
    <mergeCell ref="J29:K29"/>
    <mergeCell ref="D30:E30"/>
    <mergeCell ref="F30:G30"/>
    <mergeCell ref="H30:I30"/>
    <mergeCell ref="J30:K30"/>
    <mergeCell ref="D27:E27"/>
    <mergeCell ref="F27:G27"/>
    <mergeCell ref="H27:I27"/>
    <mergeCell ref="J27:K27"/>
    <mergeCell ref="D28:E28"/>
    <mergeCell ref="F28:G28"/>
    <mergeCell ref="H28:I28"/>
    <mergeCell ref="J28:K28"/>
    <mergeCell ref="D33:E33"/>
    <mergeCell ref="F33:G33"/>
    <mergeCell ref="H33:I33"/>
    <mergeCell ref="J33:K33"/>
    <mergeCell ref="D34:E34"/>
    <mergeCell ref="F34:G34"/>
    <mergeCell ref="H34:I34"/>
    <mergeCell ref="J34:K34"/>
    <mergeCell ref="D31:E31"/>
    <mergeCell ref="F31:G31"/>
    <mergeCell ref="H31:I31"/>
    <mergeCell ref="J31:K31"/>
    <mergeCell ref="D32:E32"/>
    <mergeCell ref="F32:G32"/>
    <mergeCell ref="H32:I32"/>
    <mergeCell ref="J32:K32"/>
    <mergeCell ref="D37:E37"/>
    <mergeCell ref="F37:G37"/>
    <mergeCell ref="H37:I37"/>
    <mergeCell ref="J37:K37"/>
    <mergeCell ref="D38:E38"/>
    <mergeCell ref="F38:G38"/>
    <mergeCell ref="H38:I38"/>
    <mergeCell ref="J38:K38"/>
    <mergeCell ref="B35:C35"/>
    <mergeCell ref="D35:E35"/>
    <mergeCell ref="F35:G35"/>
    <mergeCell ref="H35:I35"/>
    <mergeCell ref="J35:K35"/>
    <mergeCell ref="D36:E36"/>
    <mergeCell ref="F36:G36"/>
    <mergeCell ref="H36:I36"/>
    <mergeCell ref="J36:K36"/>
    <mergeCell ref="B39:C39"/>
    <mergeCell ref="D39:E39"/>
    <mergeCell ref="F39:G39"/>
    <mergeCell ref="H39:I39"/>
    <mergeCell ref="J39:K39"/>
    <mergeCell ref="D40:E40"/>
    <mergeCell ref="F40:G40"/>
    <mergeCell ref="H40:I40"/>
    <mergeCell ref="J40:K40"/>
    <mergeCell ref="D43:E43"/>
    <mergeCell ref="F43:G43"/>
    <mergeCell ref="H43:I43"/>
    <mergeCell ref="J43:K43"/>
    <mergeCell ref="D44:E44"/>
    <mergeCell ref="F44:G44"/>
    <mergeCell ref="H44:I44"/>
    <mergeCell ref="J44:K44"/>
    <mergeCell ref="D41:E41"/>
    <mergeCell ref="F41:G41"/>
    <mergeCell ref="H41:I41"/>
    <mergeCell ref="J41:K41"/>
    <mergeCell ref="D42:E42"/>
    <mergeCell ref="F42:G42"/>
    <mergeCell ref="H42:I42"/>
    <mergeCell ref="J42:K42"/>
    <mergeCell ref="B48:C48"/>
    <mergeCell ref="D48:E48"/>
    <mergeCell ref="F48:G48"/>
    <mergeCell ref="H48:I48"/>
    <mergeCell ref="J48:K48"/>
    <mergeCell ref="D45:E45"/>
    <mergeCell ref="F45:G45"/>
    <mergeCell ref="H45:I45"/>
    <mergeCell ref="J45:K45"/>
    <mergeCell ref="D46:E46"/>
    <mergeCell ref="F46:G46"/>
    <mergeCell ref="H46:I46"/>
    <mergeCell ref="J46:K46"/>
    <mergeCell ref="D49:E49"/>
    <mergeCell ref="F49:G49"/>
    <mergeCell ref="H49:I49"/>
    <mergeCell ref="J49:K49"/>
    <mergeCell ref="D50:E50"/>
    <mergeCell ref="F50:G50"/>
    <mergeCell ref="H50:I50"/>
    <mergeCell ref="J50:K50"/>
    <mergeCell ref="D47:E47"/>
    <mergeCell ref="F47:G47"/>
    <mergeCell ref="H47:I47"/>
    <mergeCell ref="J47:K47"/>
    <mergeCell ref="B51:C51"/>
    <mergeCell ref="D51:E51"/>
    <mergeCell ref="F51:G51"/>
    <mergeCell ref="H51:I51"/>
    <mergeCell ref="J51:K51"/>
    <mergeCell ref="D52:E52"/>
    <mergeCell ref="F52:G52"/>
    <mergeCell ref="H52:I52"/>
    <mergeCell ref="J52:K52"/>
    <mergeCell ref="D55:E55"/>
    <mergeCell ref="F55:G55"/>
    <mergeCell ref="H55:I55"/>
    <mergeCell ref="J55:K55"/>
    <mergeCell ref="D56:E56"/>
    <mergeCell ref="F56:G56"/>
    <mergeCell ref="H56:I56"/>
    <mergeCell ref="J56:K56"/>
    <mergeCell ref="D53:E53"/>
    <mergeCell ref="F53:G53"/>
    <mergeCell ref="H53:I53"/>
    <mergeCell ref="J53:K53"/>
    <mergeCell ref="D54:E54"/>
    <mergeCell ref="F54:G54"/>
    <mergeCell ref="H54:I54"/>
    <mergeCell ref="J54:K54"/>
    <mergeCell ref="B57:C57"/>
    <mergeCell ref="D57:E57"/>
    <mergeCell ref="F57:G57"/>
    <mergeCell ref="H57:I57"/>
    <mergeCell ref="J57:K57"/>
    <mergeCell ref="D58:E58"/>
    <mergeCell ref="F58:G58"/>
    <mergeCell ref="H58:I58"/>
    <mergeCell ref="J58:K58"/>
    <mergeCell ref="D61:E61"/>
    <mergeCell ref="F61:G61"/>
    <mergeCell ref="H61:I61"/>
    <mergeCell ref="J61:K61"/>
    <mergeCell ref="D62:E62"/>
    <mergeCell ref="F62:G62"/>
    <mergeCell ref="H62:I62"/>
    <mergeCell ref="J62:K62"/>
    <mergeCell ref="B59:C59"/>
    <mergeCell ref="D59:E59"/>
    <mergeCell ref="F59:G59"/>
    <mergeCell ref="H59:I59"/>
    <mergeCell ref="J59:K59"/>
    <mergeCell ref="D60:E60"/>
    <mergeCell ref="F60:G60"/>
    <mergeCell ref="H60:I60"/>
    <mergeCell ref="J60:K60"/>
    <mergeCell ref="D65:E65"/>
    <mergeCell ref="F65:G65"/>
    <mergeCell ref="H65:I65"/>
    <mergeCell ref="J65:K65"/>
    <mergeCell ref="D66:E66"/>
    <mergeCell ref="F66:G66"/>
    <mergeCell ref="H66:I66"/>
    <mergeCell ref="J66:K66"/>
    <mergeCell ref="D63:E63"/>
    <mergeCell ref="F63:G63"/>
    <mergeCell ref="H63:I63"/>
    <mergeCell ref="J63:K63"/>
    <mergeCell ref="D64:E64"/>
    <mergeCell ref="F64:G64"/>
    <mergeCell ref="H64:I64"/>
    <mergeCell ref="J64:K64"/>
    <mergeCell ref="D69:E69"/>
    <mergeCell ref="F69:G69"/>
    <mergeCell ref="H69:I69"/>
    <mergeCell ref="J69:K69"/>
    <mergeCell ref="D70:E70"/>
    <mergeCell ref="F70:G70"/>
    <mergeCell ref="H70:I70"/>
    <mergeCell ref="J70:K70"/>
    <mergeCell ref="D67:E67"/>
    <mergeCell ref="F67:G67"/>
    <mergeCell ref="H67:I67"/>
    <mergeCell ref="J67:K67"/>
    <mergeCell ref="D68:E68"/>
    <mergeCell ref="F68:G68"/>
    <mergeCell ref="H68:I68"/>
    <mergeCell ref="J68:K68"/>
    <mergeCell ref="B74:C74"/>
    <mergeCell ref="D74:E74"/>
    <mergeCell ref="F74:G74"/>
    <mergeCell ref="H74:I74"/>
    <mergeCell ref="J74:K74"/>
    <mergeCell ref="D71:E71"/>
    <mergeCell ref="F71:G71"/>
    <mergeCell ref="H71:I71"/>
    <mergeCell ref="J71:K71"/>
    <mergeCell ref="D72:E72"/>
    <mergeCell ref="F72:G72"/>
    <mergeCell ref="H72:I72"/>
    <mergeCell ref="J72:K72"/>
    <mergeCell ref="D75:E75"/>
    <mergeCell ref="F75:G75"/>
    <mergeCell ref="H75:I75"/>
    <mergeCell ref="J75:K75"/>
    <mergeCell ref="D76:E76"/>
    <mergeCell ref="F76:G76"/>
    <mergeCell ref="H76:I76"/>
    <mergeCell ref="J76:K76"/>
    <mergeCell ref="D73:E73"/>
    <mergeCell ref="F73:G73"/>
    <mergeCell ref="H73:I73"/>
    <mergeCell ref="J73:K73"/>
    <mergeCell ref="D79:E79"/>
    <mergeCell ref="F79:G79"/>
    <mergeCell ref="H79:I79"/>
    <mergeCell ref="J79:K79"/>
    <mergeCell ref="D80:E80"/>
    <mergeCell ref="F80:G80"/>
    <mergeCell ref="H80:I80"/>
    <mergeCell ref="J80:K80"/>
    <mergeCell ref="D77:E77"/>
    <mergeCell ref="F77:G77"/>
    <mergeCell ref="H77:I77"/>
    <mergeCell ref="J77:K77"/>
    <mergeCell ref="D78:E78"/>
    <mergeCell ref="F78:G78"/>
    <mergeCell ref="H78:I78"/>
    <mergeCell ref="J78:K78"/>
    <mergeCell ref="D83:E83"/>
    <mergeCell ref="F83:G83"/>
    <mergeCell ref="H83:I83"/>
    <mergeCell ref="J83:K83"/>
    <mergeCell ref="D84:E84"/>
    <mergeCell ref="F84:G84"/>
    <mergeCell ref="H84:I84"/>
    <mergeCell ref="J84:K84"/>
    <mergeCell ref="D81:E81"/>
    <mergeCell ref="F81:G81"/>
    <mergeCell ref="H81:I81"/>
    <mergeCell ref="J81:K81"/>
    <mergeCell ref="D82:E82"/>
    <mergeCell ref="F82:G82"/>
    <mergeCell ref="H82:I82"/>
    <mergeCell ref="J82:K82"/>
    <mergeCell ref="B88:C88"/>
    <mergeCell ref="D88:E88"/>
    <mergeCell ref="F88:G88"/>
    <mergeCell ref="H88:I88"/>
    <mergeCell ref="J88:K88"/>
    <mergeCell ref="D85:E85"/>
    <mergeCell ref="F85:G85"/>
    <mergeCell ref="H85:I85"/>
    <mergeCell ref="J85:K85"/>
    <mergeCell ref="D86:E86"/>
    <mergeCell ref="F86:G86"/>
    <mergeCell ref="H86:I86"/>
    <mergeCell ref="J86:K86"/>
    <mergeCell ref="D89:E89"/>
    <mergeCell ref="F89:G89"/>
    <mergeCell ref="H89:I89"/>
    <mergeCell ref="J89:K89"/>
    <mergeCell ref="D90:E90"/>
    <mergeCell ref="F90:G90"/>
    <mergeCell ref="H90:I90"/>
    <mergeCell ref="J90:K90"/>
    <mergeCell ref="D87:E87"/>
    <mergeCell ref="F87:G87"/>
    <mergeCell ref="H87:I87"/>
    <mergeCell ref="J87:K87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D100:E100"/>
    <mergeCell ref="F100:G100"/>
    <mergeCell ref="H100:I100"/>
    <mergeCell ref="J100:K100"/>
    <mergeCell ref="D103:E103"/>
    <mergeCell ref="F103:G103"/>
    <mergeCell ref="H103:I103"/>
    <mergeCell ref="J103:K103"/>
    <mergeCell ref="D104:E104"/>
    <mergeCell ref="F104:G104"/>
    <mergeCell ref="H104:I104"/>
    <mergeCell ref="J104:K104"/>
    <mergeCell ref="D101:E101"/>
    <mergeCell ref="F101:G101"/>
    <mergeCell ref="H101:I101"/>
    <mergeCell ref="J101:K101"/>
    <mergeCell ref="D102:E102"/>
    <mergeCell ref="F102:G102"/>
    <mergeCell ref="H102:I102"/>
    <mergeCell ref="J102:K102"/>
    <mergeCell ref="D107:E107"/>
    <mergeCell ref="F107:G107"/>
    <mergeCell ref="H107:I107"/>
    <mergeCell ref="J107:K107"/>
    <mergeCell ref="D108:E108"/>
    <mergeCell ref="F108:G108"/>
    <mergeCell ref="H108:I108"/>
    <mergeCell ref="J108:K108"/>
    <mergeCell ref="D105:E105"/>
    <mergeCell ref="F105:G105"/>
    <mergeCell ref="H105:I105"/>
    <mergeCell ref="J105:K105"/>
    <mergeCell ref="D106:E106"/>
    <mergeCell ref="F106:G106"/>
    <mergeCell ref="H106:I106"/>
    <mergeCell ref="J106:K106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61:C161"/>
    <mergeCell ref="D161:E161"/>
    <mergeCell ref="F161:G161"/>
    <mergeCell ref="H161:I161"/>
    <mergeCell ref="J161:K161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B171:C171"/>
    <mergeCell ref="D171:E171"/>
    <mergeCell ref="F171:G171"/>
    <mergeCell ref="H171:I171"/>
    <mergeCell ref="J171:K171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  <mergeCell ref="B175:C175"/>
    <mergeCell ref="D175:E175"/>
    <mergeCell ref="F175:G175"/>
    <mergeCell ref="H175:I175"/>
    <mergeCell ref="J175:K175"/>
    <mergeCell ref="B176:C176"/>
    <mergeCell ref="D176:E176"/>
    <mergeCell ref="F176:G176"/>
    <mergeCell ref="H176:I176"/>
    <mergeCell ref="J176:K176"/>
    <mergeCell ref="B181:C181"/>
    <mergeCell ref="D181:E181"/>
    <mergeCell ref="F181:G181"/>
    <mergeCell ref="H181:I181"/>
    <mergeCell ref="J181:K181"/>
    <mergeCell ref="B182:C182"/>
    <mergeCell ref="D182:E182"/>
    <mergeCell ref="F182:G182"/>
    <mergeCell ref="H182:I182"/>
    <mergeCell ref="J182:K182"/>
    <mergeCell ref="B183:C183"/>
    <mergeCell ref="D183:E183"/>
    <mergeCell ref="F183:G183"/>
    <mergeCell ref="H183:I183"/>
    <mergeCell ref="J183:K183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86:C186"/>
    <mergeCell ref="D186:E186"/>
    <mergeCell ref="F186:G186"/>
    <mergeCell ref="H186:I186"/>
    <mergeCell ref="J186:K186"/>
    <mergeCell ref="B187:C187"/>
    <mergeCell ref="D187:E187"/>
    <mergeCell ref="F187:G187"/>
    <mergeCell ref="H187:I187"/>
    <mergeCell ref="J187:K187"/>
    <mergeCell ref="B190:C190"/>
    <mergeCell ref="D190:E190"/>
    <mergeCell ref="F190:G190"/>
    <mergeCell ref="H190:I190"/>
    <mergeCell ref="J190:K190"/>
    <mergeCell ref="B188:C188"/>
    <mergeCell ref="D188:E188"/>
    <mergeCell ref="F188:G188"/>
    <mergeCell ref="H188:I188"/>
    <mergeCell ref="J188:K188"/>
    <mergeCell ref="B189:C189"/>
    <mergeCell ref="D189:E189"/>
    <mergeCell ref="F189:G189"/>
    <mergeCell ref="H189:I189"/>
    <mergeCell ref="J189:K18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sheetPr codeName="Hoja178"/>
  <dimension ref="A1:O355"/>
  <sheetViews>
    <sheetView topLeftCell="A28" workbookViewId="0">
      <selection activeCell="O49" sqref="O4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1852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220150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4100081837</v>
      </c>
      <c r="G18" s="370"/>
      <c r="H18" s="391" t="s">
        <v>1468</v>
      </c>
      <c r="I18" s="370"/>
      <c r="J18" s="369" t="s">
        <v>1009</v>
      </c>
      <c r="K18" s="368"/>
      <c r="L18" s="7" t="s">
        <v>622</v>
      </c>
      <c r="M18" s="11">
        <v>85</v>
      </c>
      <c r="N18" s="82">
        <v>12.44</v>
      </c>
      <c r="O18" s="60">
        <v>8</v>
      </c>
    </row>
    <row r="19" spans="1:15" ht="15" x14ac:dyDescent="0.25">
      <c r="A19" s="1"/>
      <c r="B19" s="416"/>
      <c r="C19" s="417"/>
      <c r="D19" s="367" t="s">
        <v>480</v>
      </c>
      <c r="E19" s="368"/>
      <c r="F19" s="369">
        <v>4100081837</v>
      </c>
      <c r="G19" s="370"/>
      <c r="H19" s="391" t="s">
        <v>1468</v>
      </c>
      <c r="I19" s="370"/>
      <c r="J19" s="369" t="s">
        <v>1009</v>
      </c>
      <c r="K19" s="368"/>
      <c r="L19" s="7" t="s">
        <v>622</v>
      </c>
      <c r="M19" s="11">
        <v>90</v>
      </c>
      <c r="N19" s="83"/>
      <c r="O19" s="60">
        <v>12</v>
      </c>
    </row>
    <row r="20" spans="1:15" ht="15" x14ac:dyDescent="0.25">
      <c r="A20" s="1"/>
      <c r="B20" s="416"/>
      <c r="C20" s="417"/>
      <c r="D20" s="367" t="s">
        <v>480</v>
      </c>
      <c r="E20" s="368"/>
      <c r="F20" s="369">
        <v>4100081837</v>
      </c>
      <c r="G20" s="370"/>
      <c r="H20" s="391" t="s">
        <v>1468</v>
      </c>
      <c r="I20" s="370"/>
      <c r="J20" s="369" t="s">
        <v>1009</v>
      </c>
      <c r="K20" s="368"/>
      <c r="L20" s="7" t="s">
        <v>622</v>
      </c>
      <c r="M20" s="11">
        <v>95</v>
      </c>
      <c r="N20" s="83"/>
      <c r="O20" s="60">
        <v>12</v>
      </c>
    </row>
    <row r="21" spans="1:15" ht="15" x14ac:dyDescent="0.25">
      <c r="A21" s="1"/>
      <c r="B21" s="416"/>
      <c r="C21" s="417"/>
      <c r="D21" s="367" t="s">
        <v>480</v>
      </c>
      <c r="E21" s="368"/>
      <c r="F21" s="369">
        <v>4100081837</v>
      </c>
      <c r="G21" s="370"/>
      <c r="H21" s="391" t="s">
        <v>1468</v>
      </c>
      <c r="I21" s="370"/>
      <c r="J21" s="369" t="s">
        <v>1009</v>
      </c>
      <c r="K21" s="368"/>
      <c r="L21" s="7" t="s">
        <v>622</v>
      </c>
      <c r="M21" s="11">
        <v>100</v>
      </c>
      <c r="N21" s="83"/>
      <c r="O21" s="60">
        <v>8</v>
      </c>
    </row>
    <row r="22" spans="1:15" ht="15" x14ac:dyDescent="0.25">
      <c r="A22" s="1"/>
      <c r="B22" s="416"/>
      <c r="C22" s="417"/>
      <c r="D22" s="367" t="s">
        <v>480</v>
      </c>
      <c r="E22" s="368"/>
      <c r="F22" s="369">
        <v>4100081854</v>
      </c>
      <c r="G22" s="370"/>
      <c r="H22" s="391" t="s">
        <v>631</v>
      </c>
      <c r="I22" s="370"/>
      <c r="J22" s="369" t="s">
        <v>1009</v>
      </c>
      <c r="K22" s="368"/>
      <c r="L22" s="7" t="s">
        <v>387</v>
      </c>
      <c r="M22" s="11">
        <v>85</v>
      </c>
      <c r="N22" s="83"/>
      <c r="O22" s="60">
        <v>5</v>
      </c>
    </row>
    <row r="23" spans="1:15" ht="15" x14ac:dyDescent="0.25">
      <c r="A23" s="1"/>
      <c r="B23" s="416"/>
      <c r="C23" s="417"/>
      <c r="D23" s="367" t="s">
        <v>480</v>
      </c>
      <c r="E23" s="368"/>
      <c r="F23" s="369">
        <v>4100081854</v>
      </c>
      <c r="G23" s="370"/>
      <c r="H23" s="391" t="s">
        <v>631</v>
      </c>
      <c r="I23" s="370"/>
      <c r="J23" s="369" t="s">
        <v>1009</v>
      </c>
      <c r="K23" s="368"/>
      <c r="L23" s="7" t="s">
        <v>387</v>
      </c>
      <c r="M23" s="11">
        <v>90</v>
      </c>
      <c r="N23" s="83"/>
      <c r="O23" s="60">
        <v>8</v>
      </c>
    </row>
    <row r="24" spans="1:15" ht="15" x14ac:dyDescent="0.25">
      <c r="A24" s="1"/>
      <c r="B24" s="416"/>
      <c r="C24" s="417"/>
      <c r="D24" s="367" t="s">
        <v>480</v>
      </c>
      <c r="E24" s="368"/>
      <c r="F24" s="369">
        <v>4100081854</v>
      </c>
      <c r="G24" s="370"/>
      <c r="H24" s="391" t="s">
        <v>631</v>
      </c>
      <c r="I24" s="370"/>
      <c r="J24" s="369" t="s">
        <v>1009</v>
      </c>
      <c r="K24" s="368"/>
      <c r="L24" s="7" t="s">
        <v>387</v>
      </c>
      <c r="M24" s="11">
        <v>95</v>
      </c>
      <c r="N24" s="83"/>
      <c r="O24" s="60">
        <v>7</v>
      </c>
    </row>
    <row r="25" spans="1:15" ht="15" x14ac:dyDescent="0.25">
      <c r="A25" s="1"/>
      <c r="B25" s="40"/>
      <c r="C25" s="36"/>
      <c r="D25" s="367" t="s">
        <v>480</v>
      </c>
      <c r="E25" s="368"/>
      <c r="F25" s="369">
        <v>4100081854</v>
      </c>
      <c r="G25" s="370"/>
      <c r="H25" s="391" t="s">
        <v>631</v>
      </c>
      <c r="I25" s="370"/>
      <c r="J25" s="369" t="s">
        <v>1009</v>
      </c>
      <c r="K25" s="368"/>
      <c r="L25" s="7" t="s">
        <v>387</v>
      </c>
      <c r="M25" s="11">
        <v>100</v>
      </c>
      <c r="N25" s="83"/>
      <c r="O25" s="60">
        <v>5</v>
      </c>
    </row>
    <row r="26" spans="1:15" ht="15" x14ac:dyDescent="0.25">
      <c r="A26" s="1"/>
      <c r="B26" s="416"/>
      <c r="C26" s="417"/>
      <c r="D26" s="367" t="s">
        <v>1377</v>
      </c>
      <c r="E26" s="368"/>
      <c r="F26" s="369">
        <v>4100081829</v>
      </c>
      <c r="G26" s="370"/>
      <c r="H26" s="391" t="s">
        <v>1467</v>
      </c>
      <c r="I26" s="370"/>
      <c r="J26" s="369" t="s">
        <v>1009</v>
      </c>
      <c r="K26" s="368"/>
      <c r="L26" s="7" t="s">
        <v>387</v>
      </c>
      <c r="M26" s="11">
        <v>75</v>
      </c>
      <c r="N26" s="83"/>
      <c r="O26" s="60">
        <v>8</v>
      </c>
    </row>
    <row r="27" spans="1:15" ht="15" x14ac:dyDescent="0.25">
      <c r="A27" s="1"/>
      <c r="B27" s="40"/>
      <c r="C27" s="36"/>
      <c r="D27" s="367" t="s">
        <v>1377</v>
      </c>
      <c r="E27" s="368"/>
      <c r="F27" s="369">
        <v>4100081829</v>
      </c>
      <c r="G27" s="370"/>
      <c r="H27" s="391" t="s">
        <v>1467</v>
      </c>
      <c r="I27" s="370"/>
      <c r="J27" s="369" t="s">
        <v>1009</v>
      </c>
      <c r="K27" s="368"/>
      <c r="L27" s="7" t="s">
        <v>387</v>
      </c>
      <c r="M27" s="11">
        <v>80</v>
      </c>
      <c r="N27" s="83"/>
      <c r="O27" s="60">
        <v>11</v>
      </c>
    </row>
    <row r="28" spans="1:15" ht="15" x14ac:dyDescent="0.25">
      <c r="A28" s="1"/>
      <c r="B28" s="40"/>
      <c r="C28" s="36"/>
      <c r="D28" s="367" t="s">
        <v>1377</v>
      </c>
      <c r="E28" s="368"/>
      <c r="F28" s="369">
        <v>4100081829</v>
      </c>
      <c r="G28" s="370"/>
      <c r="H28" s="391" t="s">
        <v>1467</v>
      </c>
      <c r="I28" s="370"/>
      <c r="J28" s="369" t="s">
        <v>1009</v>
      </c>
      <c r="K28" s="368"/>
      <c r="L28" s="7" t="s">
        <v>387</v>
      </c>
      <c r="M28" s="11">
        <v>85</v>
      </c>
      <c r="N28" s="83"/>
      <c r="O28" s="60">
        <v>6</v>
      </c>
    </row>
    <row r="29" spans="1:15" ht="15" x14ac:dyDescent="0.25">
      <c r="A29" s="1"/>
      <c r="B29" s="40"/>
      <c r="C29" s="36"/>
      <c r="D29" s="367" t="s">
        <v>1377</v>
      </c>
      <c r="E29" s="368"/>
      <c r="F29" s="369">
        <v>4100081829</v>
      </c>
      <c r="G29" s="370"/>
      <c r="H29" s="391" t="s">
        <v>1467</v>
      </c>
      <c r="I29" s="370"/>
      <c r="J29" s="369" t="s">
        <v>1009</v>
      </c>
      <c r="K29" s="368"/>
      <c r="L29" s="7" t="s">
        <v>387</v>
      </c>
      <c r="M29" s="11">
        <v>90</v>
      </c>
      <c r="N29" s="83"/>
      <c r="O29" s="60">
        <v>5</v>
      </c>
    </row>
    <row r="30" spans="1:15" ht="15" x14ac:dyDescent="0.25">
      <c r="A30" s="1"/>
      <c r="B30" s="378">
        <v>2</v>
      </c>
      <c r="C30" s="379"/>
      <c r="D30" s="367" t="s">
        <v>1377</v>
      </c>
      <c r="E30" s="368"/>
      <c r="F30" s="369">
        <v>4100081829</v>
      </c>
      <c r="G30" s="370"/>
      <c r="H30" s="391" t="s">
        <v>1467</v>
      </c>
      <c r="I30" s="370"/>
      <c r="J30" s="369" t="s">
        <v>1009</v>
      </c>
      <c r="K30" s="368"/>
      <c r="L30" s="7" t="s">
        <v>761</v>
      </c>
      <c r="M30" s="11">
        <v>75</v>
      </c>
      <c r="N30" s="82">
        <v>6.58</v>
      </c>
      <c r="O30" s="60">
        <v>10</v>
      </c>
    </row>
    <row r="31" spans="1:15" ht="15" x14ac:dyDescent="0.25">
      <c r="A31" s="1"/>
      <c r="B31" s="40"/>
      <c r="C31" s="36"/>
      <c r="D31" s="367" t="s">
        <v>1377</v>
      </c>
      <c r="E31" s="368"/>
      <c r="F31" s="369">
        <v>4100081829</v>
      </c>
      <c r="G31" s="370"/>
      <c r="H31" s="391" t="s">
        <v>1467</v>
      </c>
      <c r="I31" s="370"/>
      <c r="J31" s="369" t="s">
        <v>1009</v>
      </c>
      <c r="K31" s="368"/>
      <c r="L31" s="7" t="s">
        <v>761</v>
      </c>
      <c r="M31" s="11">
        <v>80</v>
      </c>
      <c r="N31" s="83"/>
      <c r="O31" s="60">
        <v>13</v>
      </c>
    </row>
    <row r="32" spans="1:15" ht="15" x14ac:dyDescent="0.25">
      <c r="A32" s="1"/>
      <c r="B32" s="40"/>
      <c r="C32" s="36"/>
      <c r="D32" s="367" t="s">
        <v>1377</v>
      </c>
      <c r="E32" s="368"/>
      <c r="F32" s="369">
        <v>4100081829</v>
      </c>
      <c r="G32" s="370"/>
      <c r="H32" s="391" t="s">
        <v>1467</v>
      </c>
      <c r="I32" s="370"/>
      <c r="J32" s="369" t="s">
        <v>1009</v>
      </c>
      <c r="K32" s="368"/>
      <c r="L32" s="7" t="s">
        <v>761</v>
      </c>
      <c r="M32" s="11">
        <v>85</v>
      </c>
      <c r="N32" s="83"/>
      <c r="O32" s="60">
        <v>6</v>
      </c>
    </row>
    <row r="33" spans="1:15" ht="15" x14ac:dyDescent="0.25">
      <c r="A33" s="1"/>
      <c r="B33" s="40"/>
      <c r="C33" s="36"/>
      <c r="D33" s="367" t="s">
        <v>1377</v>
      </c>
      <c r="E33" s="368"/>
      <c r="F33" s="369">
        <v>4100081829</v>
      </c>
      <c r="G33" s="370"/>
      <c r="H33" s="391" t="s">
        <v>1467</v>
      </c>
      <c r="I33" s="370"/>
      <c r="J33" s="369" t="s">
        <v>1009</v>
      </c>
      <c r="K33" s="368"/>
      <c r="L33" s="7" t="s">
        <v>761</v>
      </c>
      <c r="M33" s="11">
        <v>90</v>
      </c>
      <c r="N33" s="83"/>
      <c r="O33" s="60">
        <v>6</v>
      </c>
    </row>
    <row r="34" spans="1:15" ht="15" x14ac:dyDescent="0.25">
      <c r="A34" s="1"/>
      <c r="B34" s="40"/>
      <c r="C34" s="36"/>
      <c r="D34" s="367" t="s">
        <v>1377</v>
      </c>
      <c r="E34" s="368"/>
      <c r="F34" s="369">
        <v>4100081830</v>
      </c>
      <c r="G34" s="370"/>
      <c r="H34" s="391" t="s">
        <v>1467</v>
      </c>
      <c r="I34" s="370"/>
      <c r="J34" s="369" t="s">
        <v>1009</v>
      </c>
      <c r="K34" s="368"/>
      <c r="L34" s="7" t="s">
        <v>387</v>
      </c>
      <c r="M34" s="11">
        <v>80</v>
      </c>
      <c r="N34" s="83"/>
      <c r="O34" s="60">
        <v>2</v>
      </c>
    </row>
    <row r="35" spans="1:15" ht="15" x14ac:dyDescent="0.25">
      <c r="A35" s="1"/>
      <c r="B35" s="40"/>
      <c r="C35" s="36"/>
      <c r="D35" s="367" t="s">
        <v>1377</v>
      </c>
      <c r="E35" s="368"/>
      <c r="F35" s="369">
        <v>4100081830</v>
      </c>
      <c r="G35" s="370"/>
      <c r="H35" s="391" t="s">
        <v>1467</v>
      </c>
      <c r="I35" s="370"/>
      <c r="J35" s="369" t="s">
        <v>1009</v>
      </c>
      <c r="K35" s="368"/>
      <c r="L35" s="7" t="s">
        <v>387</v>
      </c>
      <c r="M35" s="11">
        <v>85</v>
      </c>
      <c r="N35" s="83"/>
      <c r="O35" s="60">
        <v>2</v>
      </c>
    </row>
    <row r="36" spans="1:15" ht="15" x14ac:dyDescent="0.25">
      <c r="A36" s="1"/>
      <c r="B36" s="76"/>
      <c r="C36" s="69"/>
      <c r="D36" s="367" t="s">
        <v>528</v>
      </c>
      <c r="E36" s="368"/>
      <c r="F36" s="369">
        <v>4100081820</v>
      </c>
      <c r="G36" s="370"/>
      <c r="H36" s="391" t="s">
        <v>1574</v>
      </c>
      <c r="I36" s="370"/>
      <c r="J36" s="369" t="s">
        <v>1009</v>
      </c>
      <c r="K36" s="368"/>
      <c r="L36" s="7" t="s">
        <v>761</v>
      </c>
      <c r="M36" s="11"/>
      <c r="N36" s="84"/>
      <c r="O36" s="60">
        <v>15</v>
      </c>
    </row>
    <row r="37" spans="1:15" ht="15" x14ac:dyDescent="0.25">
      <c r="A37" s="1"/>
      <c r="B37" s="365">
        <v>3</v>
      </c>
      <c r="C37" s="366"/>
      <c r="D37" s="367" t="s">
        <v>1403</v>
      </c>
      <c r="E37" s="368"/>
      <c r="F37" s="369">
        <v>4100081791</v>
      </c>
      <c r="G37" s="370"/>
      <c r="H37" s="391" t="s">
        <v>1861</v>
      </c>
      <c r="I37" s="370"/>
      <c r="J37" s="369" t="s">
        <v>1009</v>
      </c>
      <c r="K37" s="368"/>
      <c r="L37" s="7" t="s">
        <v>757</v>
      </c>
      <c r="M37" s="11"/>
      <c r="N37" s="84">
        <v>3.48</v>
      </c>
      <c r="O37" s="60">
        <v>4</v>
      </c>
    </row>
    <row r="38" spans="1:15" ht="15" x14ac:dyDescent="0.25">
      <c r="A38" s="1"/>
      <c r="B38" s="365">
        <v>4</v>
      </c>
      <c r="C38" s="366"/>
      <c r="D38" s="367" t="s">
        <v>1403</v>
      </c>
      <c r="E38" s="368"/>
      <c r="F38" s="369">
        <v>4100081791</v>
      </c>
      <c r="G38" s="370"/>
      <c r="H38" s="391" t="s">
        <v>1861</v>
      </c>
      <c r="I38" s="370"/>
      <c r="J38" s="369" t="s">
        <v>1009</v>
      </c>
      <c r="K38" s="368"/>
      <c r="L38" s="7" t="s">
        <v>757</v>
      </c>
      <c r="M38" s="11"/>
      <c r="N38" s="84">
        <v>3.48</v>
      </c>
      <c r="O38" s="60">
        <v>4</v>
      </c>
    </row>
    <row r="39" spans="1:15" ht="15" x14ac:dyDescent="0.25">
      <c r="A39" s="1"/>
      <c r="B39" s="365">
        <v>5</v>
      </c>
      <c r="C39" s="366"/>
      <c r="D39" s="367" t="s">
        <v>1403</v>
      </c>
      <c r="E39" s="368"/>
      <c r="F39" s="369">
        <v>4100081791</v>
      </c>
      <c r="G39" s="370"/>
      <c r="H39" s="391" t="s">
        <v>1861</v>
      </c>
      <c r="I39" s="370"/>
      <c r="J39" s="369" t="s">
        <v>1009</v>
      </c>
      <c r="K39" s="368"/>
      <c r="L39" s="7" t="s">
        <v>757</v>
      </c>
      <c r="M39" s="11"/>
      <c r="N39" s="84">
        <v>3.48</v>
      </c>
      <c r="O39" s="60">
        <v>4</v>
      </c>
    </row>
    <row r="40" spans="1:15" ht="15" x14ac:dyDescent="0.25">
      <c r="A40" s="1"/>
      <c r="B40" s="365">
        <v>6</v>
      </c>
      <c r="C40" s="366"/>
      <c r="D40" s="367" t="s">
        <v>1403</v>
      </c>
      <c r="E40" s="368"/>
      <c r="F40" s="369">
        <v>4100081791</v>
      </c>
      <c r="G40" s="370"/>
      <c r="H40" s="391" t="s">
        <v>1861</v>
      </c>
      <c r="I40" s="370"/>
      <c r="J40" s="369" t="s">
        <v>1009</v>
      </c>
      <c r="K40" s="368"/>
      <c r="L40" s="7" t="s">
        <v>757</v>
      </c>
      <c r="M40" s="11"/>
      <c r="N40" s="84">
        <v>3.48</v>
      </c>
      <c r="O40" s="60">
        <v>4</v>
      </c>
    </row>
    <row r="41" spans="1:15" ht="15" x14ac:dyDescent="0.25">
      <c r="A41" s="1"/>
      <c r="B41" s="365">
        <v>7</v>
      </c>
      <c r="C41" s="366"/>
      <c r="D41" s="367" t="s">
        <v>1403</v>
      </c>
      <c r="E41" s="368"/>
      <c r="F41" s="369">
        <v>4100081791</v>
      </c>
      <c r="G41" s="370"/>
      <c r="H41" s="391" t="s">
        <v>1861</v>
      </c>
      <c r="I41" s="370"/>
      <c r="J41" s="369" t="s">
        <v>1009</v>
      </c>
      <c r="K41" s="368"/>
      <c r="L41" s="7" t="s">
        <v>757</v>
      </c>
      <c r="M41" s="11"/>
      <c r="N41" s="84">
        <v>3.48</v>
      </c>
      <c r="O41" s="60">
        <v>4</v>
      </c>
    </row>
    <row r="42" spans="1:15" ht="15" x14ac:dyDescent="0.25">
      <c r="A42" s="1"/>
      <c r="B42" s="365">
        <v>8</v>
      </c>
      <c r="C42" s="366"/>
      <c r="D42" s="367" t="s">
        <v>1403</v>
      </c>
      <c r="E42" s="368"/>
      <c r="F42" s="369">
        <v>4100081791</v>
      </c>
      <c r="G42" s="370"/>
      <c r="H42" s="391" t="s">
        <v>1861</v>
      </c>
      <c r="I42" s="370"/>
      <c r="J42" s="369" t="s">
        <v>1009</v>
      </c>
      <c r="K42" s="368"/>
      <c r="L42" s="7" t="s">
        <v>757</v>
      </c>
      <c r="M42" s="11"/>
      <c r="N42" s="84">
        <v>3.48</v>
      </c>
      <c r="O42" s="60">
        <v>4</v>
      </c>
    </row>
    <row r="43" spans="1:15" ht="15" x14ac:dyDescent="0.25">
      <c r="A43" s="1"/>
      <c r="B43" s="365">
        <v>9</v>
      </c>
      <c r="C43" s="366"/>
      <c r="D43" s="367" t="s">
        <v>1399</v>
      </c>
      <c r="E43" s="368"/>
      <c r="F43" s="369">
        <v>4100081799</v>
      </c>
      <c r="G43" s="370"/>
      <c r="H43" s="391" t="s">
        <v>1853</v>
      </c>
      <c r="I43" s="370"/>
      <c r="J43" s="369" t="s">
        <v>1009</v>
      </c>
      <c r="K43" s="368"/>
      <c r="L43" s="7" t="s">
        <v>757</v>
      </c>
      <c r="M43" s="11"/>
      <c r="N43" s="84">
        <v>3.26</v>
      </c>
      <c r="O43" s="60">
        <v>5</v>
      </c>
    </row>
    <row r="44" spans="1:15" ht="15" x14ac:dyDescent="0.25">
      <c r="A44" s="1"/>
      <c r="B44" s="365">
        <v>10</v>
      </c>
      <c r="C44" s="366"/>
      <c r="D44" s="367" t="s">
        <v>1399</v>
      </c>
      <c r="E44" s="368"/>
      <c r="F44" s="369">
        <v>4100081799</v>
      </c>
      <c r="G44" s="370"/>
      <c r="H44" s="391" t="s">
        <v>1853</v>
      </c>
      <c r="I44" s="370"/>
      <c r="J44" s="369" t="s">
        <v>1009</v>
      </c>
      <c r="K44" s="368"/>
      <c r="L44" s="7" t="s">
        <v>757</v>
      </c>
      <c r="M44" s="11"/>
      <c r="N44" s="84">
        <v>3.26</v>
      </c>
      <c r="O44" s="60">
        <v>5</v>
      </c>
    </row>
    <row r="45" spans="1:15" ht="15" x14ac:dyDescent="0.25">
      <c r="A45" s="1"/>
      <c r="B45" s="365">
        <v>11</v>
      </c>
      <c r="C45" s="366"/>
      <c r="D45" s="367" t="s">
        <v>1399</v>
      </c>
      <c r="E45" s="368"/>
      <c r="F45" s="369">
        <v>4100081799</v>
      </c>
      <c r="G45" s="370"/>
      <c r="H45" s="391" t="s">
        <v>1853</v>
      </c>
      <c r="I45" s="370"/>
      <c r="J45" s="369" t="s">
        <v>1009</v>
      </c>
      <c r="K45" s="368"/>
      <c r="L45" s="7" t="s">
        <v>757</v>
      </c>
      <c r="M45" s="11"/>
      <c r="N45" s="84">
        <v>3.26</v>
      </c>
      <c r="O45" s="60">
        <v>5</v>
      </c>
    </row>
    <row r="46" spans="1:15" ht="15" x14ac:dyDescent="0.25">
      <c r="A46" s="1"/>
      <c r="B46" s="365">
        <v>12</v>
      </c>
      <c r="C46" s="366"/>
      <c r="D46" s="367" t="s">
        <v>1399</v>
      </c>
      <c r="E46" s="368"/>
      <c r="F46" s="369">
        <v>4100081799</v>
      </c>
      <c r="G46" s="370"/>
      <c r="H46" s="391" t="s">
        <v>1853</v>
      </c>
      <c r="I46" s="370"/>
      <c r="J46" s="369" t="s">
        <v>1009</v>
      </c>
      <c r="K46" s="368"/>
      <c r="L46" s="7" t="s">
        <v>757</v>
      </c>
      <c r="M46" s="11"/>
      <c r="N46" s="84">
        <v>3.26</v>
      </c>
      <c r="O46" s="60">
        <v>5</v>
      </c>
    </row>
    <row r="47" spans="1:15" ht="15" x14ac:dyDescent="0.25">
      <c r="A47" s="1"/>
      <c r="B47" s="365">
        <v>13</v>
      </c>
      <c r="C47" s="366"/>
      <c r="D47" s="367" t="s">
        <v>1399</v>
      </c>
      <c r="E47" s="368"/>
      <c r="F47" s="369">
        <v>4100081799</v>
      </c>
      <c r="G47" s="370"/>
      <c r="H47" s="391" t="s">
        <v>1853</v>
      </c>
      <c r="I47" s="370"/>
      <c r="J47" s="369" t="s">
        <v>1009</v>
      </c>
      <c r="K47" s="368"/>
      <c r="L47" s="7" t="s">
        <v>757</v>
      </c>
      <c r="M47" s="11"/>
      <c r="N47" s="84">
        <v>3.26</v>
      </c>
      <c r="O47" s="60">
        <v>5</v>
      </c>
    </row>
    <row r="48" spans="1:15" ht="15" x14ac:dyDescent="0.25">
      <c r="A48" s="1"/>
      <c r="B48" s="365">
        <v>14</v>
      </c>
      <c r="C48" s="366"/>
      <c r="D48" s="367" t="s">
        <v>1399</v>
      </c>
      <c r="E48" s="368"/>
      <c r="F48" s="369">
        <v>4100081799</v>
      </c>
      <c r="G48" s="370"/>
      <c r="H48" s="391" t="s">
        <v>1853</v>
      </c>
      <c r="I48" s="370"/>
      <c r="J48" s="369" t="s">
        <v>1009</v>
      </c>
      <c r="K48" s="368"/>
      <c r="L48" s="7" t="s">
        <v>757</v>
      </c>
      <c r="M48" s="11"/>
      <c r="N48" s="84">
        <v>3.26</v>
      </c>
      <c r="O48" s="60">
        <v>5</v>
      </c>
    </row>
    <row r="49" spans="1:15" ht="15" x14ac:dyDescent="0.25">
      <c r="A49" s="1"/>
      <c r="B49" s="365">
        <v>15</v>
      </c>
      <c r="C49" s="366"/>
      <c r="D49" s="367" t="s">
        <v>1399</v>
      </c>
      <c r="E49" s="368"/>
      <c r="F49" s="369">
        <v>4100081799</v>
      </c>
      <c r="G49" s="370"/>
      <c r="H49" s="391" t="s">
        <v>1853</v>
      </c>
      <c r="I49" s="370"/>
      <c r="J49" s="369" t="s">
        <v>1009</v>
      </c>
      <c r="K49" s="368"/>
      <c r="L49" s="7" t="s">
        <v>757</v>
      </c>
      <c r="M49" s="11"/>
      <c r="N49" s="84">
        <v>3.26</v>
      </c>
      <c r="O49" s="60">
        <v>5</v>
      </c>
    </row>
    <row r="50" spans="1:15" ht="15" x14ac:dyDescent="0.25">
      <c r="A50" s="1"/>
      <c r="B50" s="365">
        <v>16</v>
      </c>
      <c r="C50" s="366"/>
      <c r="D50" s="367" t="s">
        <v>1399</v>
      </c>
      <c r="E50" s="368"/>
      <c r="F50" s="369">
        <v>4100081799</v>
      </c>
      <c r="G50" s="370"/>
      <c r="H50" s="391" t="s">
        <v>1853</v>
      </c>
      <c r="I50" s="370"/>
      <c r="J50" s="369" t="s">
        <v>1009</v>
      </c>
      <c r="K50" s="368"/>
      <c r="L50" s="7" t="s">
        <v>757</v>
      </c>
      <c r="M50" s="11"/>
      <c r="N50" s="84">
        <v>3.26</v>
      </c>
      <c r="O50" s="60">
        <v>5</v>
      </c>
    </row>
    <row r="51" spans="1:15" ht="15" x14ac:dyDescent="0.25">
      <c r="A51" s="1"/>
      <c r="B51" s="365">
        <v>17</v>
      </c>
      <c r="C51" s="366"/>
      <c r="D51" s="367" t="s">
        <v>1399</v>
      </c>
      <c r="E51" s="368"/>
      <c r="F51" s="369">
        <v>4100081799</v>
      </c>
      <c r="G51" s="370"/>
      <c r="H51" s="391" t="s">
        <v>1853</v>
      </c>
      <c r="I51" s="370"/>
      <c r="J51" s="369" t="s">
        <v>1009</v>
      </c>
      <c r="K51" s="368"/>
      <c r="L51" s="7" t="s">
        <v>757</v>
      </c>
      <c r="M51" s="11"/>
      <c r="N51" s="84">
        <v>2.74</v>
      </c>
      <c r="O51" s="60">
        <v>4</v>
      </c>
    </row>
    <row r="52" spans="1:15" ht="15" x14ac:dyDescent="0.25">
      <c r="A52" s="1"/>
      <c r="B52" s="365">
        <v>18</v>
      </c>
      <c r="C52" s="366"/>
      <c r="D52" s="367" t="s">
        <v>1399</v>
      </c>
      <c r="E52" s="368"/>
      <c r="F52" s="369">
        <v>4100081798</v>
      </c>
      <c r="G52" s="370"/>
      <c r="H52" s="391" t="s">
        <v>1853</v>
      </c>
      <c r="I52" s="370"/>
      <c r="J52" s="369" t="s">
        <v>1009</v>
      </c>
      <c r="K52" s="368"/>
      <c r="L52" s="7" t="s">
        <v>757</v>
      </c>
      <c r="M52" s="11"/>
      <c r="N52" s="84">
        <v>2.74</v>
      </c>
      <c r="O52" s="60">
        <v>4</v>
      </c>
    </row>
    <row r="53" spans="1:15" ht="15" x14ac:dyDescent="0.25">
      <c r="A53" s="1"/>
      <c r="B53" s="365">
        <v>19</v>
      </c>
      <c r="C53" s="366"/>
      <c r="D53" s="367" t="s">
        <v>1399</v>
      </c>
      <c r="E53" s="368"/>
      <c r="F53" s="369">
        <v>4100081798</v>
      </c>
      <c r="G53" s="370"/>
      <c r="H53" s="391" t="s">
        <v>1853</v>
      </c>
      <c r="I53" s="370"/>
      <c r="J53" s="369" t="s">
        <v>1009</v>
      </c>
      <c r="K53" s="368"/>
      <c r="L53" s="7" t="s">
        <v>757</v>
      </c>
      <c r="M53" s="11"/>
      <c r="N53" s="84">
        <v>2.74</v>
      </c>
      <c r="O53" s="60">
        <v>4</v>
      </c>
    </row>
    <row r="54" spans="1:15" ht="15" x14ac:dyDescent="0.25">
      <c r="A54" s="1"/>
      <c r="B54" s="365"/>
      <c r="C54" s="366"/>
      <c r="D54" s="367"/>
      <c r="E54" s="368"/>
      <c r="F54" s="369"/>
      <c r="G54" s="370"/>
      <c r="H54" s="391"/>
      <c r="I54" s="370"/>
      <c r="J54" s="369"/>
      <c r="K54" s="368"/>
      <c r="L54" s="9"/>
      <c r="M54" s="151"/>
      <c r="N54" s="84"/>
      <c r="O54" s="60"/>
    </row>
    <row r="55" spans="1:15" ht="15" x14ac:dyDescent="0.25">
      <c r="A55" s="1"/>
      <c r="B55" s="76"/>
      <c r="C55" s="65"/>
      <c r="D55" s="392"/>
      <c r="E55" s="393"/>
      <c r="F55" s="393"/>
      <c r="G55" s="393"/>
      <c r="H55" s="393"/>
      <c r="I55" s="62"/>
      <c r="J55" s="50"/>
      <c r="K55" s="61"/>
      <c r="L55" s="8"/>
      <c r="M55" s="8"/>
      <c r="N55" s="139">
        <f>SUM(N18:N54)</f>
        <v>74.19999999999996</v>
      </c>
      <c r="O55" s="60"/>
    </row>
    <row r="56" spans="1:15" ht="15.75" x14ac:dyDescent="0.25">
      <c r="A56" s="1"/>
      <c r="B56" s="356" t="s">
        <v>29</v>
      </c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79"/>
      <c r="N56" s="75"/>
      <c r="O56" s="73">
        <f>SUM(O18:O54)</f>
        <v>225</v>
      </c>
    </row>
    <row r="57" spans="1:15" ht="15" x14ac:dyDescent="0.25">
      <c r="A57" s="1"/>
      <c r="B57" s="20"/>
      <c r="C57" s="45"/>
      <c r="D57" s="20"/>
      <c r="E57" s="45"/>
      <c r="F57" s="20"/>
      <c r="H57" s="3"/>
      <c r="J57" s="20"/>
      <c r="K57" s="45"/>
      <c r="L57" s="1"/>
      <c r="M57" s="1"/>
      <c r="N57" s="86"/>
    </row>
    <row r="58" spans="1:15" ht="3.75" customHeight="1" x14ac:dyDescent="0.25">
      <c r="A58" s="1"/>
      <c r="B58" s="1"/>
      <c r="C58" s="1"/>
      <c r="D58" s="17"/>
      <c r="E58" s="20"/>
      <c r="F58" s="20"/>
      <c r="G58" s="3"/>
      <c r="H58" s="3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49</v>
      </c>
      <c r="E59" s="23"/>
      <c r="F59" s="397" t="s">
        <v>1862</v>
      </c>
      <c r="G59" s="396"/>
      <c r="H59" s="1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 t="s">
        <v>1864</v>
      </c>
      <c r="E60" s="3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 t="s">
        <v>1863</v>
      </c>
      <c r="E61" s="23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339" ht="8.25" customHeight="1" x14ac:dyDescent="0.2"/>
    <row r="341" ht="8.25" customHeight="1" x14ac:dyDescent="0.2"/>
    <row r="343" ht="9" customHeight="1" x14ac:dyDescent="0.2"/>
    <row r="345" ht="7.5" customHeight="1" x14ac:dyDescent="0.2"/>
    <row r="347" ht="6.75" customHeight="1" x14ac:dyDescent="0.2"/>
    <row r="349" ht="7.5" customHeight="1" x14ac:dyDescent="0.2"/>
    <row r="351" ht="9" customHeight="1" x14ac:dyDescent="0.2"/>
    <row r="353" ht="7.5" customHeight="1" x14ac:dyDescent="0.2"/>
    <row r="355" ht="8.25" customHeight="1" x14ac:dyDescent="0.2"/>
  </sheetData>
  <mergeCells count="18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D51:E51"/>
    <mergeCell ref="F51:G51"/>
    <mergeCell ref="H51:I51"/>
    <mergeCell ref="J51:K51"/>
    <mergeCell ref="D29:E29"/>
    <mergeCell ref="B30:C30"/>
    <mergeCell ref="D30:E30"/>
    <mergeCell ref="F30:G30"/>
    <mergeCell ref="H30:I30"/>
    <mergeCell ref="J30:K30"/>
    <mergeCell ref="F29:G29"/>
    <mergeCell ref="H29:I29"/>
    <mergeCell ref="J29:K29"/>
    <mergeCell ref="D35:E35"/>
    <mergeCell ref="F35:G35"/>
    <mergeCell ref="H35:I35"/>
    <mergeCell ref="J35:K35"/>
    <mergeCell ref="D36:E36"/>
    <mergeCell ref="F36:G36"/>
    <mergeCell ref="B56:L56"/>
    <mergeCell ref="F59:G59"/>
    <mergeCell ref="D27:E27"/>
    <mergeCell ref="F27:G27"/>
    <mergeCell ref="H27:I27"/>
    <mergeCell ref="J27:K27"/>
    <mergeCell ref="D28:E28"/>
    <mergeCell ref="F28:G28"/>
    <mergeCell ref="H28:I28"/>
    <mergeCell ref="J28:K28"/>
    <mergeCell ref="B54:C54"/>
    <mergeCell ref="D54:E54"/>
    <mergeCell ref="F54:G54"/>
    <mergeCell ref="H54:I54"/>
    <mergeCell ref="J54:K54"/>
    <mergeCell ref="D55:H55"/>
    <mergeCell ref="D31:E31"/>
    <mergeCell ref="F31:G31"/>
    <mergeCell ref="H31:I31"/>
    <mergeCell ref="J31:K31"/>
    <mergeCell ref="D32:E32"/>
    <mergeCell ref="F32:G32"/>
    <mergeCell ref="H32:I32"/>
    <mergeCell ref="J32:K32"/>
    <mergeCell ref="H36:I36"/>
    <mergeCell ref="J36:K36"/>
    <mergeCell ref="D33:E33"/>
    <mergeCell ref="F33:G33"/>
    <mergeCell ref="H33:I33"/>
    <mergeCell ref="J33:K33"/>
    <mergeCell ref="D34:E34"/>
    <mergeCell ref="F34:G34"/>
    <mergeCell ref="H34:I34"/>
    <mergeCell ref="J34:K34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3:C53"/>
    <mergeCell ref="D53:E53"/>
    <mergeCell ref="F53:G53"/>
    <mergeCell ref="H53:I53"/>
    <mergeCell ref="J53:K53"/>
    <mergeCell ref="B51:C51"/>
    <mergeCell ref="B52:C52"/>
    <mergeCell ref="D52:E52"/>
    <mergeCell ref="F52:G52"/>
    <mergeCell ref="H52:I52"/>
    <mergeCell ref="J52:K5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sheetPr codeName="Hoja179"/>
  <dimension ref="A1:O329"/>
  <sheetViews>
    <sheetView topLeftCell="A4" workbookViewId="0">
      <selection activeCell="A17" sqref="A17:IV1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1852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220149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>
        <f>SUM(N18:N30)+9.5</f>
        <v>39.939999999999991</v>
      </c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4100081833</v>
      </c>
      <c r="G18" s="370"/>
      <c r="H18" s="391" t="s">
        <v>1468</v>
      </c>
      <c r="I18" s="370"/>
      <c r="J18" s="369" t="s">
        <v>76</v>
      </c>
      <c r="K18" s="368"/>
      <c r="L18" s="7" t="s">
        <v>757</v>
      </c>
      <c r="M18" s="11">
        <v>85</v>
      </c>
      <c r="N18" s="82">
        <v>10.88</v>
      </c>
      <c r="O18" s="60">
        <v>10</v>
      </c>
    </row>
    <row r="19" spans="1:15" ht="15" x14ac:dyDescent="0.25">
      <c r="A19" s="1"/>
      <c r="B19" s="416"/>
      <c r="C19" s="417"/>
      <c r="D19" s="367" t="s">
        <v>480</v>
      </c>
      <c r="E19" s="368"/>
      <c r="F19" s="369">
        <v>4100081833</v>
      </c>
      <c r="G19" s="370"/>
      <c r="H19" s="391" t="s">
        <v>1468</v>
      </c>
      <c r="I19" s="370"/>
      <c r="J19" s="369" t="s">
        <v>76</v>
      </c>
      <c r="K19" s="368"/>
      <c r="L19" s="7" t="s">
        <v>757</v>
      </c>
      <c r="M19" s="11">
        <v>90</v>
      </c>
      <c r="N19" s="83"/>
      <c r="O19" s="60">
        <v>20</v>
      </c>
    </row>
    <row r="20" spans="1:15" ht="15" x14ac:dyDescent="0.25">
      <c r="A20" s="1"/>
      <c r="B20" s="416"/>
      <c r="C20" s="417"/>
      <c r="D20" s="367" t="s">
        <v>1377</v>
      </c>
      <c r="E20" s="368"/>
      <c r="F20" s="369">
        <v>4100081825</v>
      </c>
      <c r="G20" s="370"/>
      <c r="H20" s="391" t="s">
        <v>1467</v>
      </c>
      <c r="I20" s="370"/>
      <c r="J20" s="369" t="s">
        <v>76</v>
      </c>
      <c r="K20" s="368"/>
      <c r="L20" s="7" t="s">
        <v>757</v>
      </c>
      <c r="M20" s="11">
        <v>75</v>
      </c>
      <c r="N20" s="83"/>
      <c r="O20" s="60">
        <v>20</v>
      </c>
    </row>
    <row r="21" spans="1:15" ht="15" x14ac:dyDescent="0.25">
      <c r="A21" s="1"/>
      <c r="B21" s="416"/>
      <c r="C21" s="417"/>
      <c r="D21" s="367" t="s">
        <v>1377</v>
      </c>
      <c r="E21" s="368"/>
      <c r="F21" s="369">
        <v>4100081825</v>
      </c>
      <c r="G21" s="370"/>
      <c r="H21" s="391" t="s">
        <v>1467</v>
      </c>
      <c r="I21" s="370"/>
      <c r="J21" s="369" t="s">
        <v>76</v>
      </c>
      <c r="K21" s="368"/>
      <c r="L21" s="7" t="s">
        <v>757</v>
      </c>
      <c r="M21" s="11">
        <v>80</v>
      </c>
      <c r="N21" s="83"/>
      <c r="O21" s="60">
        <v>20</v>
      </c>
    </row>
    <row r="22" spans="1:15" ht="15" x14ac:dyDescent="0.25">
      <c r="A22" s="1"/>
      <c r="B22" s="416"/>
      <c r="C22" s="417"/>
      <c r="D22" s="367" t="s">
        <v>1715</v>
      </c>
      <c r="E22" s="368"/>
      <c r="F22" s="369">
        <v>4100081871</v>
      </c>
      <c r="G22" s="370"/>
      <c r="H22" s="391" t="s">
        <v>1729</v>
      </c>
      <c r="I22" s="370"/>
      <c r="J22" s="369" t="s">
        <v>76</v>
      </c>
      <c r="K22" s="368"/>
      <c r="L22" s="7" t="s">
        <v>757</v>
      </c>
      <c r="M22" s="11">
        <v>75</v>
      </c>
      <c r="N22" s="83"/>
      <c r="O22" s="60">
        <v>20</v>
      </c>
    </row>
    <row r="23" spans="1:15" ht="15" x14ac:dyDescent="0.25">
      <c r="A23" s="1"/>
      <c r="B23" s="365"/>
      <c r="C23" s="366"/>
      <c r="D23" s="367" t="s">
        <v>1715</v>
      </c>
      <c r="E23" s="368"/>
      <c r="F23" s="369">
        <v>4100081871</v>
      </c>
      <c r="G23" s="370"/>
      <c r="H23" s="391" t="s">
        <v>1729</v>
      </c>
      <c r="I23" s="370"/>
      <c r="J23" s="369" t="s">
        <v>76</v>
      </c>
      <c r="K23" s="368"/>
      <c r="L23" s="7" t="s">
        <v>757</v>
      </c>
      <c r="M23" s="11">
        <v>80</v>
      </c>
      <c r="N23" s="84"/>
      <c r="O23" s="60">
        <v>20</v>
      </c>
    </row>
    <row r="24" spans="1:15" ht="15" x14ac:dyDescent="0.25">
      <c r="A24" s="1"/>
      <c r="B24" s="365">
        <v>2</v>
      </c>
      <c r="C24" s="366"/>
      <c r="D24" s="367" t="s">
        <v>1399</v>
      </c>
      <c r="E24" s="368"/>
      <c r="F24" s="369">
        <v>4100081796</v>
      </c>
      <c r="G24" s="370"/>
      <c r="H24" s="391" t="s">
        <v>1853</v>
      </c>
      <c r="I24" s="370"/>
      <c r="J24" s="369" t="s">
        <v>76</v>
      </c>
      <c r="K24" s="368"/>
      <c r="L24" s="7" t="s">
        <v>757</v>
      </c>
      <c r="M24" s="11"/>
      <c r="N24" s="84">
        <v>3.26</v>
      </c>
      <c r="O24" s="60">
        <v>5</v>
      </c>
    </row>
    <row r="25" spans="1:15" ht="15" x14ac:dyDescent="0.25">
      <c r="A25" s="1"/>
      <c r="B25" s="365">
        <v>3</v>
      </c>
      <c r="C25" s="366"/>
      <c r="D25" s="367" t="s">
        <v>1399</v>
      </c>
      <c r="E25" s="368"/>
      <c r="F25" s="369">
        <v>4100081796</v>
      </c>
      <c r="G25" s="370"/>
      <c r="H25" s="391" t="s">
        <v>1853</v>
      </c>
      <c r="I25" s="370"/>
      <c r="J25" s="369" t="s">
        <v>76</v>
      </c>
      <c r="K25" s="368"/>
      <c r="L25" s="7" t="s">
        <v>757</v>
      </c>
      <c r="M25" s="11"/>
      <c r="N25" s="84">
        <v>3.26</v>
      </c>
      <c r="O25" s="60">
        <v>5</v>
      </c>
    </row>
    <row r="26" spans="1:15" ht="15" x14ac:dyDescent="0.25">
      <c r="A26" s="1"/>
      <c r="B26" s="365">
        <v>4</v>
      </c>
      <c r="C26" s="366"/>
      <c r="D26" s="367" t="s">
        <v>1399</v>
      </c>
      <c r="E26" s="368"/>
      <c r="F26" s="369">
        <v>4100081796</v>
      </c>
      <c r="G26" s="370"/>
      <c r="H26" s="391" t="s">
        <v>1853</v>
      </c>
      <c r="I26" s="370"/>
      <c r="J26" s="369" t="s">
        <v>76</v>
      </c>
      <c r="K26" s="368"/>
      <c r="L26" s="7" t="s">
        <v>757</v>
      </c>
      <c r="M26" s="11"/>
      <c r="N26" s="84">
        <v>3.26</v>
      </c>
      <c r="O26" s="60">
        <v>5</v>
      </c>
    </row>
    <row r="27" spans="1:15" ht="15" x14ac:dyDescent="0.25">
      <c r="A27" s="1"/>
      <c r="B27" s="365">
        <v>5</v>
      </c>
      <c r="C27" s="366"/>
      <c r="D27" s="367" t="s">
        <v>1399</v>
      </c>
      <c r="E27" s="368"/>
      <c r="F27" s="369">
        <v>4100081796</v>
      </c>
      <c r="G27" s="370"/>
      <c r="H27" s="391" t="s">
        <v>1853</v>
      </c>
      <c r="I27" s="370"/>
      <c r="J27" s="369" t="s">
        <v>76</v>
      </c>
      <c r="K27" s="368"/>
      <c r="L27" s="7" t="s">
        <v>757</v>
      </c>
      <c r="M27" s="11"/>
      <c r="N27" s="84">
        <v>3.26</v>
      </c>
      <c r="O27" s="60">
        <v>5</v>
      </c>
    </row>
    <row r="28" spans="1:15" ht="15" x14ac:dyDescent="0.25">
      <c r="A28" s="1"/>
      <c r="B28" s="365">
        <v>6</v>
      </c>
      <c r="C28" s="366"/>
      <c r="D28" s="367" t="s">
        <v>1399</v>
      </c>
      <c r="E28" s="368"/>
      <c r="F28" s="369">
        <v>4100081796</v>
      </c>
      <c r="G28" s="370"/>
      <c r="H28" s="391" t="s">
        <v>1853</v>
      </c>
      <c r="I28" s="370"/>
      <c r="J28" s="369" t="s">
        <v>76</v>
      </c>
      <c r="K28" s="368"/>
      <c r="L28" s="7" t="s">
        <v>757</v>
      </c>
      <c r="M28" s="11"/>
      <c r="N28" s="84">
        <v>3.26</v>
      </c>
      <c r="O28" s="60">
        <v>5</v>
      </c>
    </row>
    <row r="29" spans="1:15" ht="15" x14ac:dyDescent="0.25">
      <c r="A29" s="1"/>
      <c r="B29" s="365">
        <v>7</v>
      </c>
      <c r="C29" s="366"/>
      <c r="D29" s="367" t="s">
        <v>1399</v>
      </c>
      <c r="E29" s="368"/>
      <c r="F29" s="369">
        <v>4100081796</v>
      </c>
      <c r="G29" s="370"/>
      <c r="H29" s="391" t="s">
        <v>1853</v>
      </c>
      <c r="I29" s="370"/>
      <c r="J29" s="369" t="s">
        <v>76</v>
      </c>
      <c r="K29" s="368"/>
      <c r="L29" s="7" t="s">
        <v>757</v>
      </c>
      <c r="M29" s="11"/>
      <c r="N29" s="84">
        <v>3.26</v>
      </c>
      <c r="O29" s="60">
        <v>5</v>
      </c>
    </row>
    <row r="30" spans="1:15" ht="15" x14ac:dyDescent="0.25">
      <c r="A30" s="1"/>
      <c r="B30" s="375"/>
      <c r="C30" s="376"/>
      <c r="D30" s="367"/>
      <c r="E30" s="368"/>
      <c r="F30" s="369"/>
      <c r="G30" s="370"/>
      <c r="H30" s="391"/>
      <c r="I30" s="370"/>
      <c r="J30" s="369"/>
      <c r="K30" s="368"/>
      <c r="L30" s="7"/>
      <c r="M30" s="11"/>
      <c r="N30" s="81"/>
      <c r="O30" s="60"/>
    </row>
    <row r="31" spans="1:15" ht="15" x14ac:dyDescent="0.25">
      <c r="A31" s="1"/>
      <c r="B31" s="76"/>
      <c r="C31" s="65"/>
      <c r="D31" s="392"/>
      <c r="E31" s="393"/>
      <c r="F31" s="393"/>
      <c r="G31" s="393"/>
      <c r="H31" s="393"/>
      <c r="I31" s="62"/>
      <c r="J31" s="50"/>
      <c r="K31" s="61"/>
      <c r="L31" s="8"/>
      <c r="M31" s="8"/>
      <c r="N31" s="139">
        <f>SUM(N18:N30)</f>
        <v>30.439999999999991</v>
      </c>
      <c r="O31" s="60"/>
    </row>
    <row r="32" spans="1:15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79"/>
      <c r="N32" s="75"/>
      <c r="O32" s="73">
        <f>SUM(O18:O30)</f>
        <v>140</v>
      </c>
    </row>
    <row r="33" spans="1:14" ht="15" x14ac:dyDescent="0.25">
      <c r="A33" s="1"/>
      <c r="B33" s="20"/>
      <c r="C33" s="45"/>
      <c r="D33" s="20"/>
      <c r="E33" s="45"/>
      <c r="F33" s="20"/>
      <c r="H33" s="3"/>
      <c r="J33" s="20"/>
      <c r="K33" s="45"/>
      <c r="L33" s="1"/>
      <c r="M33" s="1"/>
      <c r="N33" s="86"/>
    </row>
    <row r="34" spans="1:14" ht="3.75" customHeight="1" x14ac:dyDescent="0.25">
      <c r="A34" s="1"/>
      <c r="B34" s="1"/>
      <c r="C34" s="1"/>
      <c r="D34" s="17"/>
      <c r="E34" s="20"/>
      <c r="F34" s="20"/>
      <c r="G34" s="3"/>
      <c r="H34" s="3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49</v>
      </c>
      <c r="E35" s="23"/>
      <c r="F35" s="397" t="s">
        <v>1858</v>
      </c>
      <c r="G35" s="396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1859</v>
      </c>
      <c r="E36" s="23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456</v>
      </c>
      <c r="E37" s="3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 t="s">
        <v>1860</v>
      </c>
      <c r="E38" s="23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 t="s">
        <v>1857</v>
      </c>
      <c r="E39" s="1"/>
      <c r="F39" s="1"/>
      <c r="G39" s="23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77"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4:C24"/>
    <mergeCell ref="D24:E24"/>
    <mergeCell ref="F24:G24"/>
    <mergeCell ref="H24:I24"/>
    <mergeCell ref="J24:K24"/>
    <mergeCell ref="D31:H31"/>
    <mergeCell ref="B32:L32"/>
    <mergeCell ref="F35:G35"/>
    <mergeCell ref="B25:C25"/>
    <mergeCell ref="D25:E25"/>
    <mergeCell ref="F25:G25"/>
    <mergeCell ref="H25:I25"/>
    <mergeCell ref="J25:K25"/>
    <mergeCell ref="B26:C26"/>
    <mergeCell ref="D26:E26"/>
    <mergeCell ref="B30:C30"/>
    <mergeCell ref="D30:E30"/>
    <mergeCell ref="F30:G30"/>
    <mergeCell ref="H30:I30"/>
    <mergeCell ref="J30:K30"/>
    <mergeCell ref="F26:G26"/>
    <mergeCell ref="H26:I26"/>
    <mergeCell ref="J26:K26"/>
    <mergeCell ref="B27:C27"/>
    <mergeCell ref="D27:E27"/>
    <mergeCell ref="F27:G27"/>
    <mergeCell ref="H27:I27"/>
    <mergeCell ref="J27:K27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sheetPr codeName="Hoja180"/>
  <dimension ref="A1:O330"/>
  <sheetViews>
    <sheetView workbookViewId="0">
      <selection activeCell="P12" sqref="P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1852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220148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SUM(N18:N27)+7.76</f>
        <v>56.460000000000008</v>
      </c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4100081817</v>
      </c>
      <c r="G18" s="370"/>
      <c r="H18" s="391" t="s">
        <v>1574</v>
      </c>
      <c r="I18" s="370"/>
      <c r="J18" s="369" t="s">
        <v>73</v>
      </c>
      <c r="K18" s="368"/>
      <c r="L18" s="7" t="s">
        <v>415</v>
      </c>
      <c r="M18" s="11"/>
      <c r="N18" s="81">
        <v>9.2799999999999994</v>
      </c>
      <c r="O18" s="60">
        <v>54</v>
      </c>
    </row>
    <row r="19" spans="1:15" ht="15" x14ac:dyDescent="0.25">
      <c r="A19" s="1"/>
      <c r="B19" s="378">
        <v>2</v>
      </c>
      <c r="C19" s="379"/>
      <c r="D19" s="367" t="s">
        <v>528</v>
      </c>
      <c r="E19" s="368"/>
      <c r="F19" s="369">
        <v>4100081817</v>
      </c>
      <c r="G19" s="370"/>
      <c r="H19" s="391" t="s">
        <v>1574</v>
      </c>
      <c r="I19" s="370"/>
      <c r="J19" s="369" t="s">
        <v>73</v>
      </c>
      <c r="K19" s="368"/>
      <c r="L19" s="7" t="s">
        <v>415</v>
      </c>
      <c r="M19" s="11"/>
      <c r="N19" s="82">
        <v>9.3000000000000007</v>
      </c>
      <c r="O19" s="60">
        <v>54</v>
      </c>
    </row>
    <row r="20" spans="1:15" ht="15" x14ac:dyDescent="0.25">
      <c r="A20" s="1"/>
      <c r="B20" s="378">
        <v>3</v>
      </c>
      <c r="C20" s="379"/>
      <c r="D20" s="367" t="s">
        <v>528</v>
      </c>
      <c r="E20" s="368"/>
      <c r="F20" s="369">
        <v>4100083518</v>
      </c>
      <c r="G20" s="370"/>
      <c r="H20" s="391" t="s">
        <v>1574</v>
      </c>
      <c r="I20" s="370"/>
      <c r="J20" s="369" t="s">
        <v>73</v>
      </c>
      <c r="K20" s="368"/>
      <c r="L20" s="7" t="s">
        <v>415</v>
      </c>
      <c r="M20" s="11"/>
      <c r="N20" s="82">
        <v>8.06</v>
      </c>
      <c r="O20" s="60">
        <v>10</v>
      </c>
    </row>
    <row r="21" spans="1:15" ht="15" x14ac:dyDescent="0.25">
      <c r="A21" s="1"/>
      <c r="B21" s="40"/>
      <c r="C21" s="36"/>
      <c r="D21" s="367" t="s">
        <v>528</v>
      </c>
      <c r="E21" s="368"/>
      <c r="F21" s="369">
        <v>4100081817</v>
      </c>
      <c r="G21" s="370"/>
      <c r="H21" s="391" t="s">
        <v>1574</v>
      </c>
      <c r="I21" s="370"/>
      <c r="J21" s="369" t="s">
        <v>73</v>
      </c>
      <c r="K21" s="368"/>
      <c r="L21" s="7" t="s">
        <v>1584</v>
      </c>
      <c r="M21" s="11"/>
      <c r="N21" s="83"/>
      <c r="O21" s="60">
        <v>3</v>
      </c>
    </row>
    <row r="22" spans="1:15" ht="15" x14ac:dyDescent="0.25">
      <c r="A22" s="1"/>
      <c r="B22" s="76"/>
      <c r="C22" s="69"/>
      <c r="D22" s="367" t="s">
        <v>528</v>
      </c>
      <c r="E22" s="368"/>
      <c r="F22" s="369">
        <v>4100081817</v>
      </c>
      <c r="G22" s="370"/>
      <c r="H22" s="391" t="s">
        <v>1574</v>
      </c>
      <c r="I22" s="370"/>
      <c r="J22" s="369" t="s">
        <v>73</v>
      </c>
      <c r="K22" s="368"/>
      <c r="L22" s="7" t="s">
        <v>387</v>
      </c>
      <c r="M22" s="11"/>
      <c r="N22" s="84"/>
      <c r="O22" s="60">
        <v>31</v>
      </c>
    </row>
    <row r="23" spans="1:15" ht="15" x14ac:dyDescent="0.25">
      <c r="A23" s="1"/>
      <c r="B23" s="375">
        <v>4</v>
      </c>
      <c r="C23" s="376"/>
      <c r="D23" s="367" t="s">
        <v>531</v>
      </c>
      <c r="E23" s="368"/>
      <c r="F23" s="369">
        <v>4100081822</v>
      </c>
      <c r="G23" s="370"/>
      <c r="H23" s="391" t="s">
        <v>1505</v>
      </c>
      <c r="I23" s="370"/>
      <c r="J23" s="369" t="s">
        <v>73</v>
      </c>
      <c r="K23" s="368"/>
      <c r="L23" s="7" t="s">
        <v>387</v>
      </c>
      <c r="M23" s="11"/>
      <c r="N23" s="81">
        <v>9.34</v>
      </c>
      <c r="O23" s="60">
        <v>53</v>
      </c>
    </row>
    <row r="24" spans="1:15" ht="15" x14ac:dyDescent="0.25">
      <c r="A24" s="1"/>
      <c r="B24" s="378">
        <v>5</v>
      </c>
      <c r="C24" s="379"/>
      <c r="D24" s="367" t="s">
        <v>531</v>
      </c>
      <c r="E24" s="368"/>
      <c r="F24" s="369">
        <v>4100081822</v>
      </c>
      <c r="G24" s="370"/>
      <c r="H24" s="391" t="s">
        <v>1505</v>
      </c>
      <c r="I24" s="370"/>
      <c r="J24" s="369" t="s">
        <v>73</v>
      </c>
      <c r="K24" s="368"/>
      <c r="L24" s="7" t="s">
        <v>387</v>
      </c>
      <c r="M24" s="11"/>
      <c r="N24" s="82">
        <v>9.34</v>
      </c>
      <c r="O24" s="60">
        <v>53</v>
      </c>
    </row>
    <row r="25" spans="1:15" ht="15" x14ac:dyDescent="0.25">
      <c r="A25" s="1"/>
      <c r="B25" s="378">
        <v>6</v>
      </c>
      <c r="C25" s="379"/>
      <c r="D25" s="367" t="s">
        <v>1715</v>
      </c>
      <c r="E25" s="368"/>
      <c r="F25" s="369">
        <v>4100081869</v>
      </c>
      <c r="G25" s="370"/>
      <c r="H25" s="391" t="s">
        <v>1729</v>
      </c>
      <c r="I25" s="370"/>
      <c r="J25" s="369" t="s">
        <v>73</v>
      </c>
      <c r="K25" s="368"/>
      <c r="L25" s="7" t="s">
        <v>387</v>
      </c>
      <c r="M25" s="11">
        <v>75</v>
      </c>
      <c r="N25" s="82">
        <v>3.38</v>
      </c>
      <c r="O25" s="60">
        <v>32</v>
      </c>
    </row>
    <row r="26" spans="1:15" ht="15" x14ac:dyDescent="0.25">
      <c r="A26" s="1"/>
      <c r="B26" s="76"/>
      <c r="C26" s="69"/>
      <c r="D26" s="367" t="s">
        <v>1399</v>
      </c>
      <c r="E26" s="368"/>
      <c r="F26" s="369">
        <v>4100081795</v>
      </c>
      <c r="G26" s="370"/>
      <c r="H26" s="391" t="s">
        <v>1853</v>
      </c>
      <c r="I26" s="370"/>
      <c r="J26" s="369" t="s">
        <v>73</v>
      </c>
      <c r="K26" s="368"/>
      <c r="L26" s="7" t="s">
        <v>387</v>
      </c>
      <c r="M26" s="11"/>
      <c r="N26" s="84"/>
      <c r="O26" s="60">
        <v>1</v>
      </c>
    </row>
    <row r="27" spans="1:15" ht="15" x14ac:dyDescent="0.25">
      <c r="A27" s="1"/>
      <c r="B27" s="365"/>
      <c r="C27" s="366"/>
      <c r="D27" s="367"/>
      <c r="E27" s="368"/>
      <c r="F27" s="369"/>
      <c r="G27" s="370"/>
      <c r="H27" s="391"/>
      <c r="I27" s="370"/>
      <c r="J27" s="369"/>
      <c r="K27" s="368"/>
      <c r="L27" s="7"/>
      <c r="M27" s="11"/>
      <c r="N27" s="84"/>
      <c r="O27" s="60"/>
    </row>
    <row r="28" spans="1:15" ht="15" x14ac:dyDescent="0.25">
      <c r="A28" s="1"/>
      <c r="B28" s="76"/>
      <c r="C28" s="65"/>
      <c r="D28" s="392"/>
      <c r="E28" s="393"/>
      <c r="F28" s="393"/>
      <c r="G28" s="393"/>
      <c r="H28" s="393"/>
      <c r="I28" s="62"/>
      <c r="J28" s="50"/>
      <c r="K28" s="61"/>
      <c r="L28" s="8"/>
      <c r="M28" s="8"/>
      <c r="N28" s="139">
        <f>SUM(N18:N27)</f>
        <v>48.70000000000001</v>
      </c>
      <c r="O28" s="60"/>
    </row>
    <row r="29" spans="1:15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79"/>
      <c r="N29" s="75"/>
      <c r="O29" s="73">
        <f>SUM(O18:O27)</f>
        <v>291</v>
      </c>
    </row>
    <row r="30" spans="1:15" ht="15" x14ac:dyDescent="0.25">
      <c r="A30" s="1"/>
      <c r="B30" s="20"/>
      <c r="C30" s="45"/>
      <c r="D30" s="20"/>
      <c r="E30" s="45"/>
      <c r="F30" s="20"/>
      <c r="H30" s="3"/>
      <c r="J30" s="20"/>
      <c r="K30" s="45"/>
      <c r="L30" s="1"/>
      <c r="M30" s="1"/>
      <c r="N30" s="86"/>
    </row>
    <row r="31" spans="1:15" ht="3.75" customHeight="1" x14ac:dyDescent="0.25">
      <c r="A31" s="1"/>
      <c r="B31" s="1"/>
      <c r="C31" s="1"/>
      <c r="D31" s="17"/>
      <c r="E31" s="20"/>
      <c r="F31" s="20"/>
      <c r="G31" s="3"/>
      <c r="H31" s="3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49</v>
      </c>
      <c r="E32" s="23"/>
      <c r="F32" s="397" t="s">
        <v>1854</v>
      </c>
      <c r="G32" s="396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1855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1213</v>
      </c>
      <c r="E34" s="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1856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1857</v>
      </c>
      <c r="E36" s="1"/>
      <c r="F36" s="1"/>
      <c r="G36" s="23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59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J20:K20"/>
    <mergeCell ref="D21:E21"/>
    <mergeCell ref="F21:G21"/>
    <mergeCell ref="H21:I21"/>
    <mergeCell ref="B27:C27"/>
    <mergeCell ref="J21:K21"/>
    <mergeCell ref="D22:E22"/>
    <mergeCell ref="F22:G22"/>
    <mergeCell ref="H22:I22"/>
    <mergeCell ref="J22:K22"/>
    <mergeCell ref="D26:E26"/>
    <mergeCell ref="F26:G26"/>
    <mergeCell ref="H26:I26"/>
    <mergeCell ref="J26:K26"/>
    <mergeCell ref="B24:C24"/>
    <mergeCell ref="D24:E24"/>
    <mergeCell ref="F32:G32"/>
    <mergeCell ref="B20:C20"/>
    <mergeCell ref="D20:E20"/>
    <mergeCell ref="F20:G20"/>
    <mergeCell ref="H20:I20"/>
    <mergeCell ref="D28:H28"/>
    <mergeCell ref="B29:L29"/>
    <mergeCell ref="D27:E27"/>
    <mergeCell ref="F27:G27"/>
    <mergeCell ref="H27:I27"/>
    <mergeCell ref="J27:K27"/>
    <mergeCell ref="B23:C23"/>
    <mergeCell ref="D23:E23"/>
    <mergeCell ref="F23:G23"/>
    <mergeCell ref="H23:I23"/>
    <mergeCell ref="J23:K23"/>
    <mergeCell ref="F24:G24"/>
    <mergeCell ref="H24:I24"/>
    <mergeCell ref="J24:K24"/>
    <mergeCell ref="B25:C25"/>
    <mergeCell ref="D25:E25"/>
    <mergeCell ref="F25:G25"/>
    <mergeCell ref="H25:I25"/>
    <mergeCell ref="J25:K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sheetPr codeName="Hoja181"/>
  <dimension ref="A1:O325"/>
  <sheetViews>
    <sheetView workbookViewId="0">
      <selection activeCell="D25" sqref="D2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1849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220144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34"/>
      <c r="C17" s="133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64"/>
      <c r="O17" s="60"/>
    </row>
    <row r="18" spans="1:15" ht="15" x14ac:dyDescent="0.25">
      <c r="A18" s="1"/>
      <c r="B18" s="365">
        <v>1</v>
      </c>
      <c r="C18" s="366"/>
      <c r="D18" s="351" t="s">
        <v>1845</v>
      </c>
      <c r="E18" s="352"/>
      <c r="F18" s="355">
        <v>4100080082</v>
      </c>
      <c r="G18" s="354"/>
      <c r="H18" s="353" t="s">
        <v>1846</v>
      </c>
      <c r="I18" s="354"/>
      <c r="J18" s="355" t="s">
        <v>53</v>
      </c>
      <c r="K18" s="352"/>
      <c r="L18" s="27" t="s">
        <v>757</v>
      </c>
      <c r="M18" s="24"/>
      <c r="N18" s="84">
        <v>2</v>
      </c>
      <c r="O18" s="109">
        <v>37</v>
      </c>
    </row>
    <row r="19" spans="1:15" ht="9" customHeight="1" x14ac:dyDescent="0.25">
      <c r="A19" s="1"/>
      <c r="B19" s="375"/>
      <c r="C19" s="376"/>
      <c r="D19" s="367"/>
      <c r="E19" s="368"/>
      <c r="F19" s="369"/>
      <c r="G19" s="370"/>
      <c r="H19" s="391"/>
      <c r="I19" s="370"/>
      <c r="J19" s="369"/>
      <c r="K19" s="368"/>
      <c r="L19" s="7"/>
      <c r="M19" s="11"/>
      <c r="N19" s="81"/>
      <c r="O19" s="60"/>
    </row>
    <row r="20" spans="1:15" ht="15" x14ac:dyDescent="0.25">
      <c r="A20" s="1"/>
      <c r="B20" s="20"/>
      <c r="C20" s="45"/>
      <c r="D20" s="168"/>
      <c r="E20" s="41"/>
      <c r="F20" s="41"/>
      <c r="G20" s="41"/>
      <c r="H20" s="41"/>
      <c r="J20" s="20"/>
      <c r="K20" s="45"/>
      <c r="L20" s="1"/>
      <c r="M20" s="1"/>
      <c r="N20" s="169">
        <f>SUM(N18:N18)</f>
        <v>2</v>
      </c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37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15" customHeight="1" x14ac:dyDescent="0.25">
      <c r="A23" s="1"/>
      <c r="B23" s="1"/>
      <c r="C23" s="1"/>
      <c r="D23" s="1" t="s">
        <v>49</v>
      </c>
      <c r="E23" s="23"/>
      <c r="F23" s="397" t="s">
        <v>1844</v>
      </c>
      <c r="G23" s="396"/>
      <c r="H23" s="1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1851</v>
      </c>
      <c r="E24" s="3"/>
      <c r="F24" s="1"/>
      <c r="G24" s="1"/>
      <c r="H24" s="1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1850</v>
      </c>
      <c r="E25" s="2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19">
    <mergeCell ref="B21:L21"/>
    <mergeCell ref="F23:G23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sheetPr codeName="Hoja182"/>
  <dimension ref="A1:O325"/>
  <sheetViews>
    <sheetView workbookViewId="0">
      <selection activeCell="F18" sqref="F18:G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1843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220143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34"/>
      <c r="C17" s="133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64"/>
      <c r="O17" s="60"/>
    </row>
    <row r="18" spans="1:15" ht="15" x14ac:dyDescent="0.25">
      <c r="A18" s="1"/>
      <c r="B18" s="365">
        <v>1</v>
      </c>
      <c r="C18" s="366"/>
      <c r="D18" s="351" t="s">
        <v>1845</v>
      </c>
      <c r="E18" s="352"/>
      <c r="F18" s="355">
        <v>4100080082</v>
      </c>
      <c r="G18" s="354"/>
      <c r="H18" s="353" t="s">
        <v>1846</v>
      </c>
      <c r="I18" s="354"/>
      <c r="J18" s="355" t="s">
        <v>53</v>
      </c>
      <c r="K18" s="352"/>
      <c r="L18" s="27" t="s">
        <v>757</v>
      </c>
      <c r="M18" s="24"/>
      <c r="N18" s="84">
        <v>2</v>
      </c>
      <c r="O18" s="109">
        <v>38</v>
      </c>
    </row>
    <row r="19" spans="1:15" ht="9" customHeight="1" x14ac:dyDescent="0.25">
      <c r="A19" s="1"/>
      <c r="B19" s="375"/>
      <c r="C19" s="376"/>
      <c r="D19" s="367"/>
      <c r="E19" s="368"/>
      <c r="F19" s="369"/>
      <c r="G19" s="370"/>
      <c r="H19" s="391"/>
      <c r="I19" s="370"/>
      <c r="J19" s="369"/>
      <c r="K19" s="368"/>
      <c r="L19" s="7"/>
      <c r="M19" s="11"/>
      <c r="N19" s="81"/>
      <c r="O19" s="60"/>
    </row>
    <row r="20" spans="1:15" ht="15" x14ac:dyDescent="0.25">
      <c r="A20" s="1"/>
      <c r="B20" s="20"/>
      <c r="C20" s="45"/>
      <c r="D20" s="168"/>
      <c r="E20" s="41"/>
      <c r="F20" s="41"/>
      <c r="G20" s="41"/>
      <c r="H20" s="41"/>
      <c r="J20" s="20"/>
      <c r="K20" s="45"/>
      <c r="L20" s="1"/>
      <c r="M20" s="1"/>
      <c r="N20" s="169">
        <f>SUM(N18:N18)</f>
        <v>2</v>
      </c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38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15" customHeight="1" x14ac:dyDescent="0.25">
      <c r="A23" s="1"/>
      <c r="B23" s="1"/>
      <c r="C23" s="1"/>
      <c r="D23" s="1" t="s">
        <v>49</v>
      </c>
      <c r="E23" s="23"/>
      <c r="F23" s="397" t="s">
        <v>1844</v>
      </c>
      <c r="G23" s="396"/>
      <c r="H23" s="1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1848</v>
      </c>
      <c r="E24" s="3"/>
      <c r="F24" s="1"/>
      <c r="G24" s="1"/>
      <c r="H24" s="1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1847</v>
      </c>
      <c r="E25" s="2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19">
    <mergeCell ref="G12:H12"/>
    <mergeCell ref="B21:L21"/>
    <mergeCell ref="F23:G23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sheetPr codeName="Hoja183"/>
  <dimension ref="A1:O331"/>
  <sheetViews>
    <sheetView workbookViewId="0">
      <selection activeCell="F30" sqref="F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1840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220141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34"/>
      <c r="C17" s="133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64"/>
      <c r="O17" s="60"/>
    </row>
    <row r="18" spans="1:15" ht="15" x14ac:dyDescent="0.25">
      <c r="A18" s="1"/>
      <c r="B18" s="365">
        <v>1</v>
      </c>
      <c r="C18" s="366"/>
      <c r="D18" s="351" t="s">
        <v>1793</v>
      </c>
      <c r="E18" s="352"/>
      <c r="F18" s="355">
        <v>4100080060</v>
      </c>
      <c r="G18" s="354"/>
      <c r="H18" s="353" t="s">
        <v>1834</v>
      </c>
      <c r="I18" s="354"/>
      <c r="J18" s="355" t="s">
        <v>53</v>
      </c>
      <c r="K18" s="352"/>
      <c r="L18" s="27" t="s">
        <v>1736</v>
      </c>
      <c r="M18" s="24"/>
      <c r="N18" s="84">
        <v>7.18</v>
      </c>
      <c r="O18" s="109">
        <v>9</v>
      </c>
    </row>
    <row r="19" spans="1:15" ht="15" x14ac:dyDescent="0.25">
      <c r="A19" s="1"/>
      <c r="B19" s="375">
        <v>2</v>
      </c>
      <c r="C19" s="376"/>
      <c r="D19" s="367" t="s">
        <v>1793</v>
      </c>
      <c r="E19" s="368"/>
      <c r="F19" s="369">
        <v>4100080060</v>
      </c>
      <c r="G19" s="370"/>
      <c r="H19" s="391" t="s">
        <v>1834</v>
      </c>
      <c r="I19" s="370"/>
      <c r="J19" s="369" t="s">
        <v>53</v>
      </c>
      <c r="K19" s="368"/>
      <c r="L19" s="7" t="s">
        <v>1736</v>
      </c>
      <c r="M19" s="11"/>
      <c r="N19" s="81">
        <v>7.18</v>
      </c>
      <c r="O19" s="60">
        <v>9</v>
      </c>
    </row>
    <row r="20" spans="1:15" ht="15" x14ac:dyDescent="0.25">
      <c r="A20" s="1"/>
      <c r="B20" s="375">
        <v>3</v>
      </c>
      <c r="C20" s="376"/>
      <c r="D20" s="367" t="s">
        <v>1793</v>
      </c>
      <c r="E20" s="368"/>
      <c r="F20" s="369">
        <v>4100080060</v>
      </c>
      <c r="G20" s="370"/>
      <c r="H20" s="391" t="s">
        <v>1834</v>
      </c>
      <c r="I20" s="370"/>
      <c r="J20" s="369" t="s">
        <v>53</v>
      </c>
      <c r="K20" s="368"/>
      <c r="L20" s="7" t="s">
        <v>1736</v>
      </c>
      <c r="M20" s="11"/>
      <c r="N20" s="84">
        <v>7.18</v>
      </c>
      <c r="O20" s="60">
        <v>9</v>
      </c>
    </row>
    <row r="21" spans="1:15" ht="15" x14ac:dyDescent="0.25">
      <c r="A21" s="1"/>
      <c r="B21" s="375">
        <v>4</v>
      </c>
      <c r="C21" s="376"/>
      <c r="D21" s="367" t="s">
        <v>1793</v>
      </c>
      <c r="E21" s="368"/>
      <c r="F21" s="369">
        <v>4100080060</v>
      </c>
      <c r="G21" s="370"/>
      <c r="H21" s="391" t="s">
        <v>1834</v>
      </c>
      <c r="I21" s="370"/>
      <c r="J21" s="369" t="s">
        <v>53</v>
      </c>
      <c r="K21" s="368"/>
      <c r="L21" s="7" t="s">
        <v>1736</v>
      </c>
      <c r="M21" s="11"/>
      <c r="N21" s="81">
        <v>7.18</v>
      </c>
      <c r="O21" s="60">
        <v>9</v>
      </c>
    </row>
    <row r="22" spans="1:15" ht="15" x14ac:dyDescent="0.25">
      <c r="A22" s="1"/>
      <c r="B22" s="378">
        <v>5</v>
      </c>
      <c r="C22" s="379"/>
      <c r="D22" s="367" t="s">
        <v>1793</v>
      </c>
      <c r="E22" s="368"/>
      <c r="F22" s="369">
        <v>4100080060</v>
      </c>
      <c r="G22" s="370"/>
      <c r="H22" s="391" t="s">
        <v>1834</v>
      </c>
      <c r="I22" s="370"/>
      <c r="J22" s="369" t="s">
        <v>53</v>
      </c>
      <c r="K22" s="368"/>
      <c r="L22" s="7" t="s">
        <v>1736</v>
      </c>
      <c r="M22" s="11"/>
      <c r="N22" s="82">
        <v>4.5</v>
      </c>
      <c r="O22" s="60">
        <v>5</v>
      </c>
    </row>
    <row r="23" spans="1:15" ht="15" x14ac:dyDescent="0.25">
      <c r="A23" s="1"/>
      <c r="B23" s="378">
        <v>6</v>
      </c>
      <c r="C23" s="379"/>
      <c r="D23" s="367" t="s">
        <v>1813</v>
      </c>
      <c r="E23" s="368"/>
      <c r="F23" s="369">
        <v>4100080048</v>
      </c>
      <c r="G23" s="370"/>
      <c r="H23" s="391" t="s">
        <v>1814</v>
      </c>
      <c r="I23" s="370"/>
      <c r="J23" s="369" t="s">
        <v>53</v>
      </c>
      <c r="K23" s="368"/>
      <c r="L23" s="7" t="s">
        <v>846</v>
      </c>
      <c r="M23" s="11"/>
      <c r="N23" s="82">
        <v>4.66</v>
      </c>
      <c r="O23" s="60">
        <v>3</v>
      </c>
    </row>
    <row r="24" spans="1:15" ht="15" x14ac:dyDescent="0.25">
      <c r="A24" s="1"/>
      <c r="B24" s="365"/>
      <c r="C24" s="366"/>
      <c r="D24" s="367" t="s">
        <v>1813</v>
      </c>
      <c r="E24" s="368"/>
      <c r="F24" s="369">
        <v>4100080048</v>
      </c>
      <c r="G24" s="370"/>
      <c r="H24" s="391" t="s">
        <v>1814</v>
      </c>
      <c r="I24" s="370"/>
      <c r="J24" s="369" t="s">
        <v>53</v>
      </c>
      <c r="K24" s="368"/>
      <c r="L24" s="7" t="s">
        <v>757</v>
      </c>
      <c r="M24" s="11"/>
      <c r="N24" s="84"/>
      <c r="O24" s="60">
        <v>1</v>
      </c>
    </row>
    <row r="25" spans="1:15" ht="9" customHeight="1" x14ac:dyDescent="0.25">
      <c r="A25" s="1"/>
      <c r="B25" s="375"/>
      <c r="C25" s="376"/>
      <c r="D25" s="367"/>
      <c r="E25" s="368"/>
      <c r="F25" s="369"/>
      <c r="G25" s="370"/>
      <c r="H25" s="391"/>
      <c r="I25" s="370"/>
      <c r="J25" s="369"/>
      <c r="K25" s="368"/>
      <c r="L25" s="7"/>
      <c r="M25" s="11"/>
      <c r="N25" s="81"/>
      <c r="O25" s="60"/>
    </row>
    <row r="26" spans="1:15" ht="15" x14ac:dyDescent="0.25">
      <c r="A26" s="1"/>
      <c r="B26" s="20"/>
      <c r="C26" s="45"/>
      <c r="D26" s="168"/>
      <c r="E26" s="41"/>
      <c r="F26" s="41"/>
      <c r="G26" s="41"/>
      <c r="H26" s="41"/>
      <c r="J26" s="20"/>
      <c r="K26" s="45"/>
      <c r="L26" s="1"/>
      <c r="M26" s="1"/>
      <c r="N26" s="169">
        <f>SUM(N18:N24)</f>
        <v>37.879999999999995</v>
      </c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SUM(O18:O25)</f>
        <v>45</v>
      </c>
    </row>
    <row r="28" spans="1:15" ht="15" x14ac:dyDescent="0.25">
      <c r="A28" s="1"/>
      <c r="B28" s="20"/>
      <c r="C28" s="45"/>
      <c r="D28" s="20"/>
      <c r="E28" s="45"/>
      <c r="F28" s="20"/>
      <c r="H28" s="3"/>
      <c r="J28" s="20"/>
      <c r="K28" s="45"/>
      <c r="L28" s="1"/>
      <c r="M28" s="1"/>
      <c r="N28" s="86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1842</v>
      </c>
      <c r="G29" s="396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1082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1465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49"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4:C24"/>
    <mergeCell ref="D24:E24"/>
    <mergeCell ref="F24:G24"/>
    <mergeCell ref="H24:I24"/>
    <mergeCell ref="J24:K24"/>
    <mergeCell ref="F29:G29"/>
    <mergeCell ref="B25:C25"/>
    <mergeCell ref="D25:E25"/>
    <mergeCell ref="F25:G25"/>
    <mergeCell ref="H25:I25"/>
    <mergeCell ref="B27:L27"/>
    <mergeCell ref="J25:K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sheetPr codeName="Hoja184"/>
  <dimension ref="A1:O323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1840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220140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182" t="s">
        <v>413</v>
      </c>
      <c r="N16" s="182" t="s">
        <v>383</v>
      </c>
      <c r="O16" s="56" t="s">
        <v>380</v>
      </c>
    </row>
    <row r="17" spans="1:15" ht="15" x14ac:dyDescent="0.25">
      <c r="A17" s="1"/>
      <c r="B17" s="134"/>
      <c r="C17" s="133"/>
      <c r="D17" s="20"/>
      <c r="E17" s="45"/>
      <c r="F17" s="20"/>
      <c r="H17" s="3"/>
      <c r="J17" s="20"/>
      <c r="K17" s="45"/>
      <c r="L17" s="1"/>
      <c r="M17" s="1"/>
      <c r="N17" s="169"/>
      <c r="O17" s="60"/>
    </row>
    <row r="18" spans="1:15" ht="15" x14ac:dyDescent="0.25">
      <c r="A18" s="1"/>
      <c r="B18" s="375">
        <v>1</v>
      </c>
      <c r="C18" s="376"/>
      <c r="D18" s="367" t="s">
        <v>1793</v>
      </c>
      <c r="E18" s="368"/>
      <c r="F18" s="369">
        <v>4100080051</v>
      </c>
      <c r="G18" s="370"/>
      <c r="H18" s="391" t="s">
        <v>1834</v>
      </c>
      <c r="I18" s="370"/>
      <c r="J18" s="369" t="s">
        <v>73</v>
      </c>
      <c r="K18" s="368"/>
      <c r="L18" s="7" t="s">
        <v>1736</v>
      </c>
      <c r="M18" s="11"/>
      <c r="N18" s="81">
        <v>4.6399999999999997</v>
      </c>
      <c r="O18" s="60">
        <v>5</v>
      </c>
    </row>
    <row r="19" spans="1:15" ht="15" x14ac:dyDescent="0.25">
      <c r="A19" s="1"/>
      <c r="B19" s="375">
        <v>2</v>
      </c>
      <c r="C19" s="376"/>
      <c r="D19" s="367" t="s">
        <v>1793</v>
      </c>
      <c r="E19" s="368"/>
      <c r="F19" s="369">
        <v>4100080051</v>
      </c>
      <c r="G19" s="370"/>
      <c r="H19" s="391" t="s">
        <v>1834</v>
      </c>
      <c r="I19" s="370"/>
      <c r="J19" s="369" t="s">
        <v>73</v>
      </c>
      <c r="K19" s="368"/>
      <c r="L19" s="7" t="s">
        <v>1736</v>
      </c>
      <c r="M19" s="11"/>
      <c r="N19" s="81">
        <v>4.6399999999999997</v>
      </c>
      <c r="O19" s="60">
        <v>5</v>
      </c>
    </row>
    <row r="20" spans="1:15" ht="15" x14ac:dyDescent="0.25">
      <c r="A20" s="1"/>
      <c r="B20" s="365"/>
      <c r="C20" s="366"/>
      <c r="D20" s="367"/>
      <c r="E20" s="368"/>
      <c r="F20" s="369"/>
      <c r="G20" s="370"/>
      <c r="H20" s="391"/>
      <c r="I20" s="370"/>
      <c r="J20" s="369"/>
      <c r="K20" s="368"/>
      <c r="L20" s="7"/>
      <c r="M20" s="11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9.2799999999999994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10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1841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1146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808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2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D21:H21"/>
    <mergeCell ref="B22:L22"/>
    <mergeCell ref="F25:G25"/>
    <mergeCell ref="B20:C20"/>
    <mergeCell ref="D20:E20"/>
    <mergeCell ref="F20:G20"/>
    <mergeCell ref="H20:I20"/>
    <mergeCell ref="J20:K2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sheetPr codeName="Hoja185"/>
  <dimension ref="A1:O396"/>
  <sheetViews>
    <sheetView workbookViewId="0">
      <selection activeCell="A17" sqref="A17:IV1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1832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220130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SUM(N18:N34)+8</f>
        <v>83.200000000000017</v>
      </c>
      <c r="O17" s="60"/>
    </row>
    <row r="18" spans="1:15" ht="15" x14ac:dyDescent="0.25">
      <c r="A18" s="1"/>
      <c r="B18" s="378">
        <v>1</v>
      </c>
      <c r="C18" s="379"/>
      <c r="D18" s="367" t="s">
        <v>1813</v>
      </c>
      <c r="E18" s="368"/>
      <c r="F18" s="369">
        <v>4100080043</v>
      </c>
      <c r="G18" s="370"/>
      <c r="H18" s="391" t="s">
        <v>1833</v>
      </c>
      <c r="I18" s="370"/>
      <c r="J18" s="369" t="s">
        <v>1778</v>
      </c>
      <c r="K18" s="368"/>
      <c r="L18" s="7" t="s">
        <v>1736</v>
      </c>
      <c r="M18" s="11"/>
      <c r="N18" s="82">
        <v>4.7</v>
      </c>
      <c r="O18" s="60">
        <v>4</v>
      </c>
    </row>
    <row r="19" spans="1:15" ht="15" x14ac:dyDescent="0.25">
      <c r="A19" s="1"/>
      <c r="B19" s="378">
        <v>2</v>
      </c>
      <c r="C19" s="379"/>
      <c r="D19" s="367" t="s">
        <v>1813</v>
      </c>
      <c r="E19" s="368"/>
      <c r="F19" s="369">
        <v>4100080043</v>
      </c>
      <c r="G19" s="370"/>
      <c r="H19" s="391" t="s">
        <v>1833</v>
      </c>
      <c r="I19" s="370"/>
      <c r="J19" s="369" t="s">
        <v>1778</v>
      </c>
      <c r="K19" s="368"/>
      <c r="L19" s="7" t="s">
        <v>1736</v>
      </c>
      <c r="M19" s="11"/>
      <c r="N19" s="82">
        <v>4.7</v>
      </c>
      <c r="O19" s="60">
        <v>4</v>
      </c>
    </row>
    <row r="20" spans="1:15" ht="15" x14ac:dyDescent="0.25">
      <c r="A20" s="1"/>
      <c r="B20" s="375">
        <v>3</v>
      </c>
      <c r="C20" s="376"/>
      <c r="D20" s="367" t="s">
        <v>1813</v>
      </c>
      <c r="E20" s="368"/>
      <c r="F20" s="369">
        <v>4100080038</v>
      </c>
      <c r="G20" s="370"/>
      <c r="H20" s="391" t="s">
        <v>1833</v>
      </c>
      <c r="I20" s="370"/>
      <c r="J20" s="369" t="s">
        <v>25</v>
      </c>
      <c r="K20" s="368"/>
      <c r="L20" s="7" t="s">
        <v>1736</v>
      </c>
      <c r="M20" s="11"/>
      <c r="N20" s="82">
        <v>4.7</v>
      </c>
      <c r="O20" s="60">
        <v>4</v>
      </c>
    </row>
    <row r="21" spans="1:15" ht="15" x14ac:dyDescent="0.25">
      <c r="A21" s="1"/>
      <c r="B21" s="375">
        <v>4</v>
      </c>
      <c r="C21" s="376"/>
      <c r="D21" s="367" t="s">
        <v>1813</v>
      </c>
      <c r="E21" s="368"/>
      <c r="F21" s="369">
        <v>4100080038</v>
      </c>
      <c r="G21" s="370"/>
      <c r="H21" s="391" t="s">
        <v>1833</v>
      </c>
      <c r="I21" s="370"/>
      <c r="J21" s="369" t="s">
        <v>25</v>
      </c>
      <c r="K21" s="368"/>
      <c r="L21" s="7" t="s">
        <v>1736</v>
      </c>
      <c r="M21" s="11"/>
      <c r="N21" s="82">
        <v>4.7</v>
      </c>
      <c r="O21" s="60">
        <v>4</v>
      </c>
    </row>
    <row r="22" spans="1:15" ht="15" x14ac:dyDescent="0.25">
      <c r="A22" s="1"/>
      <c r="B22" s="375">
        <v>5</v>
      </c>
      <c r="C22" s="376"/>
      <c r="D22" s="367" t="s">
        <v>1813</v>
      </c>
      <c r="E22" s="368"/>
      <c r="F22" s="369">
        <v>4100080038</v>
      </c>
      <c r="G22" s="370"/>
      <c r="H22" s="391" t="s">
        <v>1833</v>
      </c>
      <c r="I22" s="370"/>
      <c r="J22" s="369" t="s">
        <v>25</v>
      </c>
      <c r="K22" s="368"/>
      <c r="L22" s="7" t="s">
        <v>1736</v>
      </c>
      <c r="M22" s="11"/>
      <c r="N22" s="82">
        <v>4.7</v>
      </c>
      <c r="O22" s="60">
        <v>4</v>
      </c>
    </row>
    <row r="23" spans="1:15" ht="15" x14ac:dyDescent="0.25">
      <c r="A23" s="1"/>
      <c r="B23" s="378">
        <v>6</v>
      </c>
      <c r="C23" s="379"/>
      <c r="D23" s="367" t="s">
        <v>1813</v>
      </c>
      <c r="E23" s="368"/>
      <c r="F23" s="369">
        <v>4100080038</v>
      </c>
      <c r="G23" s="370"/>
      <c r="H23" s="391" t="s">
        <v>1833</v>
      </c>
      <c r="I23" s="370"/>
      <c r="J23" s="369" t="s">
        <v>25</v>
      </c>
      <c r="K23" s="368"/>
      <c r="L23" s="7" t="s">
        <v>1736</v>
      </c>
      <c r="M23" s="11"/>
      <c r="N23" s="82">
        <v>4.7</v>
      </c>
      <c r="O23" s="60">
        <v>4</v>
      </c>
    </row>
    <row r="24" spans="1:15" ht="15" x14ac:dyDescent="0.25">
      <c r="A24" s="1"/>
      <c r="B24" s="378">
        <v>7</v>
      </c>
      <c r="C24" s="379"/>
      <c r="D24" s="367" t="s">
        <v>1813</v>
      </c>
      <c r="E24" s="368"/>
      <c r="F24" s="369">
        <v>4100080038</v>
      </c>
      <c r="G24" s="370"/>
      <c r="H24" s="391" t="s">
        <v>1833</v>
      </c>
      <c r="I24" s="370"/>
      <c r="J24" s="369" t="s">
        <v>25</v>
      </c>
      <c r="K24" s="368"/>
      <c r="L24" s="7" t="s">
        <v>1736</v>
      </c>
      <c r="M24" s="11"/>
      <c r="N24" s="82">
        <v>4.7</v>
      </c>
      <c r="O24" s="60">
        <v>3</v>
      </c>
    </row>
    <row r="25" spans="1:15" ht="15" x14ac:dyDescent="0.25">
      <c r="A25" s="1"/>
      <c r="B25" s="365"/>
      <c r="C25" s="366"/>
      <c r="D25" s="367" t="s">
        <v>1813</v>
      </c>
      <c r="E25" s="368"/>
      <c r="F25" s="369">
        <v>4100080042</v>
      </c>
      <c r="G25" s="370"/>
      <c r="H25" s="391" t="s">
        <v>1833</v>
      </c>
      <c r="I25" s="370"/>
      <c r="J25" s="369" t="s">
        <v>53</v>
      </c>
      <c r="K25" s="368"/>
      <c r="L25" s="7" t="s">
        <v>1736</v>
      </c>
      <c r="M25" s="11"/>
      <c r="N25" s="84"/>
      <c r="O25" s="60">
        <v>1</v>
      </c>
    </row>
    <row r="26" spans="1:15" ht="15" x14ac:dyDescent="0.25">
      <c r="A26" s="1"/>
      <c r="B26" s="378">
        <v>8</v>
      </c>
      <c r="C26" s="379"/>
      <c r="D26" s="367" t="s">
        <v>1813</v>
      </c>
      <c r="E26" s="368"/>
      <c r="F26" s="369">
        <v>4100080042</v>
      </c>
      <c r="G26" s="370"/>
      <c r="H26" s="391" t="s">
        <v>1833</v>
      </c>
      <c r="I26" s="370"/>
      <c r="J26" s="369" t="s">
        <v>53</v>
      </c>
      <c r="K26" s="368"/>
      <c r="L26" s="7" t="s">
        <v>1736</v>
      </c>
      <c r="M26" s="11"/>
      <c r="N26" s="82">
        <v>4.7</v>
      </c>
      <c r="O26" s="60">
        <v>4</v>
      </c>
    </row>
    <row r="27" spans="1:15" ht="15" x14ac:dyDescent="0.25">
      <c r="A27" s="1"/>
      <c r="B27" s="378">
        <v>9</v>
      </c>
      <c r="C27" s="379"/>
      <c r="D27" s="367" t="s">
        <v>1813</v>
      </c>
      <c r="E27" s="368"/>
      <c r="F27" s="369">
        <v>4100080042</v>
      </c>
      <c r="G27" s="370"/>
      <c r="H27" s="391" t="s">
        <v>1833</v>
      </c>
      <c r="I27" s="370"/>
      <c r="J27" s="369" t="s">
        <v>53</v>
      </c>
      <c r="K27" s="368"/>
      <c r="L27" s="7" t="s">
        <v>1736</v>
      </c>
      <c r="M27" s="11"/>
      <c r="N27" s="82">
        <v>4.7</v>
      </c>
      <c r="O27" s="60">
        <v>4</v>
      </c>
    </row>
    <row r="28" spans="1:15" ht="15" x14ac:dyDescent="0.25">
      <c r="A28" s="1"/>
      <c r="B28" s="378">
        <v>10</v>
      </c>
      <c r="C28" s="379"/>
      <c r="D28" s="367" t="s">
        <v>1813</v>
      </c>
      <c r="E28" s="368"/>
      <c r="F28" s="369">
        <v>4100080042</v>
      </c>
      <c r="G28" s="370"/>
      <c r="H28" s="391" t="s">
        <v>1833</v>
      </c>
      <c r="I28" s="370"/>
      <c r="J28" s="369" t="s">
        <v>53</v>
      </c>
      <c r="K28" s="368"/>
      <c r="L28" s="7" t="s">
        <v>1736</v>
      </c>
      <c r="M28" s="11"/>
      <c r="N28" s="82">
        <v>4.7</v>
      </c>
      <c r="O28" s="60">
        <v>4</v>
      </c>
    </row>
    <row r="29" spans="1:15" ht="15" x14ac:dyDescent="0.25">
      <c r="A29" s="1"/>
      <c r="B29" s="378">
        <v>11</v>
      </c>
      <c r="C29" s="379"/>
      <c r="D29" s="367" t="s">
        <v>1813</v>
      </c>
      <c r="E29" s="368"/>
      <c r="F29" s="369">
        <v>4100080042</v>
      </c>
      <c r="G29" s="370"/>
      <c r="H29" s="391" t="s">
        <v>1833</v>
      </c>
      <c r="I29" s="370"/>
      <c r="J29" s="369" t="s">
        <v>53</v>
      </c>
      <c r="K29" s="368"/>
      <c r="L29" s="7" t="s">
        <v>1736</v>
      </c>
      <c r="M29" s="11"/>
      <c r="N29" s="82">
        <v>4.7</v>
      </c>
      <c r="O29" s="60">
        <v>4</v>
      </c>
    </row>
    <row r="30" spans="1:15" ht="15" x14ac:dyDescent="0.25">
      <c r="A30" s="1"/>
      <c r="B30" s="378">
        <v>12</v>
      </c>
      <c r="C30" s="379"/>
      <c r="D30" s="367" t="s">
        <v>1813</v>
      </c>
      <c r="E30" s="368"/>
      <c r="F30" s="369">
        <v>4100080042</v>
      </c>
      <c r="G30" s="370"/>
      <c r="H30" s="391" t="s">
        <v>1833</v>
      </c>
      <c r="I30" s="370"/>
      <c r="J30" s="369" t="s">
        <v>53</v>
      </c>
      <c r="K30" s="368"/>
      <c r="L30" s="7" t="s">
        <v>1736</v>
      </c>
      <c r="M30" s="11"/>
      <c r="N30" s="82">
        <v>4.7</v>
      </c>
      <c r="O30" s="60">
        <v>4</v>
      </c>
    </row>
    <row r="31" spans="1:15" ht="15" x14ac:dyDescent="0.25">
      <c r="A31" s="1"/>
      <c r="B31" s="378">
        <v>13</v>
      </c>
      <c r="C31" s="379"/>
      <c r="D31" s="367" t="s">
        <v>1813</v>
      </c>
      <c r="E31" s="368"/>
      <c r="F31" s="369">
        <v>4100080042</v>
      </c>
      <c r="G31" s="370"/>
      <c r="H31" s="391" t="s">
        <v>1833</v>
      </c>
      <c r="I31" s="370"/>
      <c r="J31" s="369" t="s">
        <v>53</v>
      </c>
      <c r="K31" s="368"/>
      <c r="L31" s="7" t="s">
        <v>1736</v>
      </c>
      <c r="M31" s="11"/>
      <c r="N31" s="82">
        <v>4.7</v>
      </c>
      <c r="O31" s="60">
        <v>4</v>
      </c>
    </row>
    <row r="32" spans="1:15" ht="15" x14ac:dyDescent="0.25">
      <c r="A32" s="1"/>
      <c r="B32" s="378">
        <v>14</v>
      </c>
      <c r="C32" s="379"/>
      <c r="D32" s="367" t="s">
        <v>1813</v>
      </c>
      <c r="E32" s="368"/>
      <c r="F32" s="369">
        <v>4100080042</v>
      </c>
      <c r="G32" s="370"/>
      <c r="H32" s="391" t="s">
        <v>1833</v>
      </c>
      <c r="I32" s="370"/>
      <c r="J32" s="369" t="s">
        <v>53</v>
      </c>
      <c r="K32" s="368"/>
      <c r="L32" s="7" t="s">
        <v>1736</v>
      </c>
      <c r="M32" s="11"/>
      <c r="N32" s="82">
        <v>4.7</v>
      </c>
      <c r="O32" s="60">
        <v>4</v>
      </c>
    </row>
    <row r="33" spans="1:15" ht="15" x14ac:dyDescent="0.25">
      <c r="A33" s="1"/>
      <c r="B33" s="378">
        <v>15</v>
      </c>
      <c r="C33" s="379"/>
      <c r="D33" s="367" t="s">
        <v>1813</v>
      </c>
      <c r="E33" s="368"/>
      <c r="F33" s="369">
        <v>4100080042</v>
      </c>
      <c r="G33" s="370"/>
      <c r="H33" s="391" t="s">
        <v>1833</v>
      </c>
      <c r="I33" s="370"/>
      <c r="J33" s="369" t="s">
        <v>53</v>
      </c>
      <c r="K33" s="368"/>
      <c r="L33" s="7" t="s">
        <v>1736</v>
      </c>
      <c r="M33" s="11"/>
      <c r="N33" s="82">
        <v>4.7</v>
      </c>
      <c r="O33" s="60">
        <v>4</v>
      </c>
    </row>
    <row r="34" spans="1:15" ht="15" x14ac:dyDescent="0.25">
      <c r="A34" s="1"/>
      <c r="B34" s="378">
        <v>16</v>
      </c>
      <c r="C34" s="379"/>
      <c r="D34" s="367" t="s">
        <v>1813</v>
      </c>
      <c r="E34" s="368"/>
      <c r="F34" s="369">
        <v>4100080042</v>
      </c>
      <c r="G34" s="370"/>
      <c r="H34" s="391" t="s">
        <v>1833</v>
      </c>
      <c r="I34" s="370"/>
      <c r="J34" s="369" t="s">
        <v>53</v>
      </c>
      <c r="K34" s="368"/>
      <c r="L34" s="7" t="s">
        <v>1736</v>
      </c>
      <c r="M34" s="11"/>
      <c r="N34" s="81">
        <v>4.7</v>
      </c>
      <c r="O34" s="60">
        <v>4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63">
        <f>SUM(N36:N51)+8</f>
        <v>83.200000000000017</v>
      </c>
      <c r="O35" s="60"/>
    </row>
    <row r="36" spans="1:15" ht="15" x14ac:dyDescent="0.25">
      <c r="A36" s="1"/>
      <c r="B36" s="378">
        <v>17</v>
      </c>
      <c r="C36" s="379"/>
      <c r="D36" s="367" t="s">
        <v>1813</v>
      </c>
      <c r="E36" s="368"/>
      <c r="F36" s="369">
        <v>4100080042</v>
      </c>
      <c r="G36" s="370"/>
      <c r="H36" s="391" t="s">
        <v>1833</v>
      </c>
      <c r="I36" s="370"/>
      <c r="J36" s="369" t="s">
        <v>53</v>
      </c>
      <c r="K36" s="368"/>
      <c r="L36" s="7" t="s">
        <v>1736</v>
      </c>
      <c r="M36" s="11"/>
      <c r="N36" s="82">
        <v>4.7</v>
      </c>
      <c r="O36" s="60">
        <v>4</v>
      </c>
    </row>
    <row r="37" spans="1:15" ht="15" x14ac:dyDescent="0.25">
      <c r="A37" s="1"/>
      <c r="B37" s="378">
        <v>18</v>
      </c>
      <c r="C37" s="379"/>
      <c r="D37" s="367" t="s">
        <v>1813</v>
      </c>
      <c r="E37" s="368"/>
      <c r="F37" s="369">
        <v>4100080042</v>
      </c>
      <c r="G37" s="370"/>
      <c r="H37" s="391" t="s">
        <v>1833</v>
      </c>
      <c r="I37" s="370"/>
      <c r="J37" s="369" t="s">
        <v>53</v>
      </c>
      <c r="K37" s="368"/>
      <c r="L37" s="7" t="s">
        <v>1736</v>
      </c>
      <c r="M37" s="11"/>
      <c r="N37" s="82">
        <v>4.7</v>
      </c>
      <c r="O37" s="60">
        <v>4</v>
      </c>
    </row>
    <row r="38" spans="1:15" ht="15" x14ac:dyDescent="0.25">
      <c r="A38" s="1"/>
      <c r="B38" s="378">
        <v>19</v>
      </c>
      <c r="C38" s="379"/>
      <c r="D38" s="367" t="s">
        <v>1813</v>
      </c>
      <c r="E38" s="368"/>
      <c r="F38" s="369">
        <v>4100080042</v>
      </c>
      <c r="G38" s="370"/>
      <c r="H38" s="391" t="s">
        <v>1833</v>
      </c>
      <c r="I38" s="370"/>
      <c r="J38" s="369" t="s">
        <v>53</v>
      </c>
      <c r="K38" s="368"/>
      <c r="L38" s="7" t="s">
        <v>1736</v>
      </c>
      <c r="M38" s="11"/>
      <c r="N38" s="82">
        <v>4.7</v>
      </c>
      <c r="O38" s="60">
        <v>4</v>
      </c>
    </row>
    <row r="39" spans="1:15" ht="15" x14ac:dyDescent="0.25">
      <c r="A39" s="1"/>
      <c r="B39" s="378">
        <v>20</v>
      </c>
      <c r="C39" s="379"/>
      <c r="D39" s="367" t="s">
        <v>1813</v>
      </c>
      <c r="E39" s="368"/>
      <c r="F39" s="369">
        <v>4100080042</v>
      </c>
      <c r="G39" s="370"/>
      <c r="H39" s="391" t="s">
        <v>1833</v>
      </c>
      <c r="I39" s="370"/>
      <c r="J39" s="369" t="s">
        <v>53</v>
      </c>
      <c r="K39" s="368"/>
      <c r="L39" s="7" t="s">
        <v>1736</v>
      </c>
      <c r="M39" s="11"/>
      <c r="N39" s="82">
        <v>4.7</v>
      </c>
      <c r="O39" s="60">
        <v>4</v>
      </c>
    </row>
    <row r="40" spans="1:15" ht="15" x14ac:dyDescent="0.25">
      <c r="A40" s="1"/>
      <c r="B40" s="378">
        <v>21</v>
      </c>
      <c r="C40" s="379"/>
      <c r="D40" s="367" t="s">
        <v>1813</v>
      </c>
      <c r="E40" s="368"/>
      <c r="F40" s="369">
        <v>4100080042</v>
      </c>
      <c r="G40" s="370"/>
      <c r="H40" s="391" t="s">
        <v>1833</v>
      </c>
      <c r="I40" s="370"/>
      <c r="J40" s="369" t="s">
        <v>53</v>
      </c>
      <c r="K40" s="368"/>
      <c r="L40" s="7" t="s">
        <v>1736</v>
      </c>
      <c r="M40" s="11"/>
      <c r="N40" s="82">
        <v>4.7</v>
      </c>
      <c r="O40" s="60">
        <v>4</v>
      </c>
    </row>
    <row r="41" spans="1:15" ht="15" x14ac:dyDescent="0.25">
      <c r="A41" s="1"/>
      <c r="B41" s="378">
        <v>22</v>
      </c>
      <c r="C41" s="379"/>
      <c r="D41" s="367" t="s">
        <v>1813</v>
      </c>
      <c r="E41" s="368"/>
      <c r="F41" s="369">
        <v>4100080042</v>
      </c>
      <c r="G41" s="370"/>
      <c r="H41" s="391" t="s">
        <v>1833</v>
      </c>
      <c r="I41" s="370"/>
      <c r="J41" s="369" t="s">
        <v>53</v>
      </c>
      <c r="K41" s="368"/>
      <c r="L41" s="7" t="s">
        <v>1736</v>
      </c>
      <c r="M41" s="11"/>
      <c r="N41" s="82">
        <v>4.7</v>
      </c>
      <c r="O41" s="60">
        <v>4</v>
      </c>
    </row>
    <row r="42" spans="1:15" ht="15" x14ac:dyDescent="0.25">
      <c r="A42" s="1"/>
      <c r="B42" s="378">
        <v>23</v>
      </c>
      <c r="C42" s="379"/>
      <c r="D42" s="367" t="s">
        <v>1813</v>
      </c>
      <c r="E42" s="368"/>
      <c r="F42" s="369">
        <v>4100080042</v>
      </c>
      <c r="G42" s="370"/>
      <c r="H42" s="391" t="s">
        <v>1833</v>
      </c>
      <c r="I42" s="370"/>
      <c r="J42" s="369" t="s">
        <v>53</v>
      </c>
      <c r="K42" s="368"/>
      <c r="L42" s="7" t="s">
        <v>1736</v>
      </c>
      <c r="M42" s="11"/>
      <c r="N42" s="82">
        <v>4.7</v>
      </c>
      <c r="O42" s="60">
        <v>4</v>
      </c>
    </row>
    <row r="43" spans="1:15" ht="15" x14ac:dyDescent="0.25">
      <c r="A43" s="1"/>
      <c r="B43" s="378">
        <v>24</v>
      </c>
      <c r="C43" s="379"/>
      <c r="D43" s="367" t="s">
        <v>1813</v>
      </c>
      <c r="E43" s="368"/>
      <c r="F43" s="369">
        <v>4100080042</v>
      </c>
      <c r="G43" s="370"/>
      <c r="H43" s="391" t="s">
        <v>1833</v>
      </c>
      <c r="I43" s="370"/>
      <c r="J43" s="369" t="s">
        <v>53</v>
      </c>
      <c r="K43" s="368"/>
      <c r="L43" s="7" t="s">
        <v>1736</v>
      </c>
      <c r="M43" s="11"/>
      <c r="N43" s="82">
        <v>4.7</v>
      </c>
      <c r="O43" s="60">
        <v>4</v>
      </c>
    </row>
    <row r="44" spans="1:15" ht="15" x14ac:dyDescent="0.25">
      <c r="A44" s="1"/>
      <c r="B44" s="378">
        <v>25</v>
      </c>
      <c r="C44" s="379"/>
      <c r="D44" s="367" t="s">
        <v>1813</v>
      </c>
      <c r="E44" s="368"/>
      <c r="F44" s="369">
        <v>4100080042</v>
      </c>
      <c r="G44" s="370"/>
      <c r="H44" s="391" t="s">
        <v>1833</v>
      </c>
      <c r="I44" s="370"/>
      <c r="J44" s="369" t="s">
        <v>53</v>
      </c>
      <c r="K44" s="368"/>
      <c r="L44" s="7" t="s">
        <v>1736</v>
      </c>
      <c r="M44" s="11"/>
      <c r="N44" s="82">
        <v>4.7</v>
      </c>
      <c r="O44" s="60">
        <v>4</v>
      </c>
    </row>
    <row r="45" spans="1:15" ht="15" x14ac:dyDescent="0.25">
      <c r="A45" s="1"/>
      <c r="B45" s="378">
        <v>26</v>
      </c>
      <c r="C45" s="379"/>
      <c r="D45" s="367" t="s">
        <v>1813</v>
      </c>
      <c r="E45" s="368"/>
      <c r="F45" s="369">
        <v>4100080042</v>
      </c>
      <c r="G45" s="370"/>
      <c r="H45" s="391" t="s">
        <v>1833</v>
      </c>
      <c r="I45" s="370"/>
      <c r="J45" s="369" t="s">
        <v>53</v>
      </c>
      <c r="K45" s="368"/>
      <c r="L45" s="7" t="s">
        <v>1736</v>
      </c>
      <c r="M45" s="11"/>
      <c r="N45" s="82">
        <v>4.7</v>
      </c>
      <c r="O45" s="60">
        <v>4</v>
      </c>
    </row>
    <row r="46" spans="1:15" ht="15" x14ac:dyDescent="0.25">
      <c r="A46" s="1"/>
      <c r="B46" s="378">
        <v>27</v>
      </c>
      <c r="C46" s="379"/>
      <c r="D46" s="367" t="s">
        <v>1813</v>
      </c>
      <c r="E46" s="368"/>
      <c r="F46" s="369">
        <v>4100080042</v>
      </c>
      <c r="G46" s="370"/>
      <c r="H46" s="391" t="s">
        <v>1833</v>
      </c>
      <c r="I46" s="370"/>
      <c r="J46" s="369" t="s">
        <v>53</v>
      </c>
      <c r="K46" s="368"/>
      <c r="L46" s="7" t="s">
        <v>1736</v>
      </c>
      <c r="M46" s="11"/>
      <c r="N46" s="82">
        <v>4.7</v>
      </c>
      <c r="O46" s="60">
        <v>4</v>
      </c>
    </row>
    <row r="47" spans="1:15" ht="15" x14ac:dyDescent="0.25">
      <c r="A47" s="1"/>
      <c r="B47" s="378">
        <v>28</v>
      </c>
      <c r="C47" s="379"/>
      <c r="D47" s="367" t="s">
        <v>1813</v>
      </c>
      <c r="E47" s="368"/>
      <c r="F47" s="369">
        <v>4100080042</v>
      </c>
      <c r="G47" s="370"/>
      <c r="H47" s="391" t="s">
        <v>1833</v>
      </c>
      <c r="I47" s="370"/>
      <c r="J47" s="369" t="s">
        <v>53</v>
      </c>
      <c r="K47" s="368"/>
      <c r="L47" s="7" t="s">
        <v>1736</v>
      </c>
      <c r="M47" s="11"/>
      <c r="N47" s="82">
        <v>4.7</v>
      </c>
      <c r="O47" s="60">
        <v>4</v>
      </c>
    </row>
    <row r="48" spans="1:15" ht="15" x14ac:dyDescent="0.25">
      <c r="A48" s="1"/>
      <c r="B48" s="378">
        <v>29</v>
      </c>
      <c r="C48" s="379"/>
      <c r="D48" s="367" t="s">
        <v>1813</v>
      </c>
      <c r="E48" s="368"/>
      <c r="F48" s="369">
        <v>4100080042</v>
      </c>
      <c r="G48" s="370"/>
      <c r="H48" s="391" t="s">
        <v>1833</v>
      </c>
      <c r="I48" s="370"/>
      <c r="J48" s="369" t="s">
        <v>53</v>
      </c>
      <c r="K48" s="368"/>
      <c r="L48" s="7" t="s">
        <v>998</v>
      </c>
      <c r="M48" s="11"/>
      <c r="N48" s="82">
        <v>4.7</v>
      </c>
      <c r="O48" s="60">
        <v>4</v>
      </c>
    </row>
    <row r="49" spans="1:15" ht="15" x14ac:dyDescent="0.25">
      <c r="A49" s="1"/>
      <c r="B49" s="378">
        <v>30</v>
      </c>
      <c r="C49" s="379"/>
      <c r="D49" s="367" t="s">
        <v>1813</v>
      </c>
      <c r="E49" s="368"/>
      <c r="F49" s="369">
        <v>4100080042</v>
      </c>
      <c r="G49" s="370"/>
      <c r="H49" s="391" t="s">
        <v>1833</v>
      </c>
      <c r="I49" s="370"/>
      <c r="J49" s="369" t="s">
        <v>53</v>
      </c>
      <c r="K49" s="368"/>
      <c r="L49" s="7" t="s">
        <v>998</v>
      </c>
      <c r="M49" s="11"/>
      <c r="N49" s="82">
        <v>4.7</v>
      </c>
      <c r="O49" s="60">
        <v>4</v>
      </c>
    </row>
    <row r="50" spans="1:15" ht="15" x14ac:dyDescent="0.25">
      <c r="A50" s="1"/>
      <c r="B50" s="378">
        <v>31</v>
      </c>
      <c r="C50" s="379"/>
      <c r="D50" s="367" t="s">
        <v>1813</v>
      </c>
      <c r="E50" s="368"/>
      <c r="F50" s="369">
        <v>4100080042</v>
      </c>
      <c r="G50" s="370"/>
      <c r="H50" s="391" t="s">
        <v>1833</v>
      </c>
      <c r="I50" s="370"/>
      <c r="J50" s="369" t="s">
        <v>53</v>
      </c>
      <c r="K50" s="368"/>
      <c r="L50" s="7" t="s">
        <v>998</v>
      </c>
      <c r="M50" s="11"/>
      <c r="N50" s="82">
        <v>4.7</v>
      </c>
      <c r="O50" s="60">
        <v>4</v>
      </c>
    </row>
    <row r="51" spans="1:15" ht="15" x14ac:dyDescent="0.25">
      <c r="A51" s="1"/>
      <c r="B51" s="378">
        <v>32</v>
      </c>
      <c r="C51" s="379"/>
      <c r="D51" s="367" t="s">
        <v>1813</v>
      </c>
      <c r="E51" s="368"/>
      <c r="F51" s="369">
        <v>4100080042</v>
      </c>
      <c r="G51" s="370"/>
      <c r="H51" s="391" t="s">
        <v>1833</v>
      </c>
      <c r="I51" s="370"/>
      <c r="J51" s="369" t="s">
        <v>53</v>
      </c>
      <c r="K51" s="368"/>
      <c r="L51" s="7" t="s">
        <v>998</v>
      </c>
      <c r="M51" s="11"/>
      <c r="N51" s="81">
        <v>4.7</v>
      </c>
      <c r="O51" s="60">
        <v>4</v>
      </c>
    </row>
    <row r="52" spans="1:15" ht="15" x14ac:dyDescent="0.25">
      <c r="A52" s="1"/>
      <c r="B52" s="77" t="s">
        <v>56</v>
      </c>
      <c r="C52" s="78"/>
      <c r="D52" s="20"/>
      <c r="E52" s="45"/>
      <c r="F52" s="20"/>
      <c r="H52" s="3"/>
      <c r="J52" s="20"/>
      <c r="K52" s="45"/>
      <c r="L52" s="1"/>
      <c r="M52" s="1"/>
      <c r="N52" s="163">
        <f>SUM(N53:N72)+8</f>
        <v>86.570000000000022</v>
      </c>
      <c r="O52" s="60"/>
    </row>
    <row r="53" spans="1:15" ht="15" x14ac:dyDescent="0.25">
      <c r="A53" s="1"/>
      <c r="B53" s="378">
        <v>33</v>
      </c>
      <c r="C53" s="379"/>
      <c r="D53" s="367" t="s">
        <v>1813</v>
      </c>
      <c r="E53" s="368"/>
      <c r="F53" s="369">
        <v>4100080042</v>
      </c>
      <c r="G53" s="370"/>
      <c r="H53" s="391" t="s">
        <v>1833</v>
      </c>
      <c r="I53" s="370"/>
      <c r="J53" s="369" t="s">
        <v>53</v>
      </c>
      <c r="K53" s="368"/>
      <c r="L53" s="7" t="s">
        <v>998</v>
      </c>
      <c r="M53" s="11"/>
      <c r="N53" s="82">
        <v>4.7</v>
      </c>
      <c r="O53" s="60">
        <v>4</v>
      </c>
    </row>
    <row r="54" spans="1:15" ht="15" x14ac:dyDescent="0.25">
      <c r="A54" s="1"/>
      <c r="B54" s="378">
        <v>34</v>
      </c>
      <c r="C54" s="379"/>
      <c r="D54" s="367" t="s">
        <v>1793</v>
      </c>
      <c r="E54" s="368"/>
      <c r="F54" s="369">
        <v>4100080061</v>
      </c>
      <c r="G54" s="370"/>
      <c r="H54" s="391" t="s">
        <v>1834</v>
      </c>
      <c r="I54" s="370"/>
      <c r="J54" s="369" t="s">
        <v>1778</v>
      </c>
      <c r="K54" s="368"/>
      <c r="L54" s="7" t="s">
        <v>998</v>
      </c>
      <c r="M54" s="11"/>
      <c r="N54" s="82">
        <v>6.86</v>
      </c>
      <c r="O54" s="60">
        <v>5</v>
      </c>
    </row>
    <row r="55" spans="1:15" ht="15" x14ac:dyDescent="0.25">
      <c r="A55" s="1"/>
      <c r="B55" s="416"/>
      <c r="C55" s="417"/>
      <c r="D55" s="367" t="s">
        <v>1793</v>
      </c>
      <c r="E55" s="368"/>
      <c r="F55" s="369">
        <v>4100080054</v>
      </c>
      <c r="G55" s="370"/>
      <c r="H55" s="391" t="s">
        <v>1834</v>
      </c>
      <c r="I55" s="370"/>
      <c r="J55" s="369" t="s">
        <v>25</v>
      </c>
      <c r="K55" s="368"/>
      <c r="L55" s="7" t="s">
        <v>998</v>
      </c>
      <c r="M55" s="11"/>
      <c r="N55" s="83"/>
      <c r="O55" s="60">
        <v>3</v>
      </c>
    </row>
    <row r="56" spans="1:15" ht="15" x14ac:dyDescent="0.25">
      <c r="A56" s="1"/>
      <c r="B56" s="365"/>
      <c r="C56" s="366"/>
      <c r="D56" s="367" t="s">
        <v>1793</v>
      </c>
      <c r="E56" s="368"/>
      <c r="F56" s="369">
        <v>4100080060</v>
      </c>
      <c r="G56" s="370"/>
      <c r="H56" s="391" t="s">
        <v>1834</v>
      </c>
      <c r="I56" s="370"/>
      <c r="J56" s="369" t="s">
        <v>53</v>
      </c>
      <c r="K56" s="368"/>
      <c r="L56" s="7" t="s">
        <v>998</v>
      </c>
      <c r="M56" s="11"/>
      <c r="N56" s="84"/>
      <c r="O56" s="60">
        <v>1</v>
      </c>
    </row>
    <row r="57" spans="1:15" ht="15" x14ac:dyDescent="0.25">
      <c r="A57" s="1"/>
      <c r="B57" s="416">
        <v>35</v>
      </c>
      <c r="C57" s="417"/>
      <c r="D57" s="367" t="s">
        <v>1793</v>
      </c>
      <c r="E57" s="368"/>
      <c r="F57" s="369">
        <v>4100080054</v>
      </c>
      <c r="G57" s="370"/>
      <c r="H57" s="391" t="s">
        <v>1834</v>
      </c>
      <c r="I57" s="370"/>
      <c r="J57" s="369" t="s">
        <v>25</v>
      </c>
      <c r="K57" s="368"/>
      <c r="L57" s="7" t="s">
        <v>998</v>
      </c>
      <c r="M57" s="11"/>
      <c r="N57" s="84">
        <v>6.86</v>
      </c>
      <c r="O57" s="60">
        <v>9</v>
      </c>
    </row>
    <row r="58" spans="1:15" ht="15" x14ac:dyDescent="0.25">
      <c r="A58" s="1"/>
      <c r="B58" s="378">
        <v>36</v>
      </c>
      <c r="C58" s="379"/>
      <c r="D58" s="367" t="s">
        <v>1793</v>
      </c>
      <c r="E58" s="368"/>
      <c r="F58" s="369">
        <v>4100080060</v>
      </c>
      <c r="G58" s="370"/>
      <c r="H58" s="391" t="s">
        <v>1834</v>
      </c>
      <c r="I58" s="370"/>
      <c r="J58" s="369" t="s">
        <v>53</v>
      </c>
      <c r="K58" s="368"/>
      <c r="L58" s="7" t="s">
        <v>998</v>
      </c>
      <c r="M58" s="11"/>
      <c r="N58" s="82">
        <v>5.35</v>
      </c>
      <c r="O58" s="60">
        <v>7</v>
      </c>
    </row>
    <row r="59" spans="1:15" ht="15" x14ac:dyDescent="0.25">
      <c r="A59" s="1"/>
      <c r="B59" s="378">
        <v>37</v>
      </c>
      <c r="C59" s="379"/>
      <c r="D59" s="367" t="s">
        <v>1793</v>
      </c>
      <c r="E59" s="368"/>
      <c r="F59" s="369">
        <v>4100080064</v>
      </c>
      <c r="G59" s="370"/>
      <c r="H59" s="391" t="s">
        <v>1794</v>
      </c>
      <c r="I59" s="370"/>
      <c r="J59" s="369" t="s">
        <v>53</v>
      </c>
      <c r="K59" s="368"/>
      <c r="L59" s="7" t="s">
        <v>846</v>
      </c>
      <c r="M59" s="11"/>
      <c r="N59" s="82">
        <v>5.8</v>
      </c>
      <c r="O59" s="60">
        <v>3</v>
      </c>
    </row>
    <row r="60" spans="1:15" ht="15" x14ac:dyDescent="0.25">
      <c r="A60" s="1"/>
      <c r="B60" s="416"/>
      <c r="C60" s="417"/>
      <c r="D60" s="367" t="s">
        <v>1506</v>
      </c>
      <c r="E60" s="368"/>
      <c r="F60" s="369">
        <v>4100080023</v>
      </c>
      <c r="G60" s="370"/>
      <c r="H60" s="391" t="s">
        <v>1672</v>
      </c>
      <c r="I60" s="370"/>
      <c r="J60" s="369" t="s">
        <v>53</v>
      </c>
      <c r="K60" s="368"/>
      <c r="L60" s="7" t="s">
        <v>1791</v>
      </c>
      <c r="M60" s="11"/>
      <c r="N60" s="83"/>
      <c r="O60" s="60">
        <v>3</v>
      </c>
    </row>
    <row r="61" spans="1:15" ht="15" x14ac:dyDescent="0.25">
      <c r="A61" s="1"/>
      <c r="B61" s="365"/>
      <c r="C61" s="366"/>
      <c r="D61" s="367" t="s">
        <v>1506</v>
      </c>
      <c r="E61" s="368"/>
      <c r="F61" s="369">
        <v>4100080023</v>
      </c>
      <c r="G61" s="370"/>
      <c r="H61" s="391" t="s">
        <v>1672</v>
      </c>
      <c r="I61" s="370"/>
      <c r="J61" s="369" t="s">
        <v>53</v>
      </c>
      <c r="K61" s="368"/>
      <c r="L61" s="7" t="s">
        <v>1792</v>
      </c>
      <c r="M61" s="11"/>
      <c r="N61" s="84"/>
      <c r="O61" s="60">
        <v>4</v>
      </c>
    </row>
    <row r="62" spans="1:15" ht="15" x14ac:dyDescent="0.25">
      <c r="A62" s="1"/>
      <c r="B62" s="369">
        <v>38</v>
      </c>
      <c r="C62" s="368"/>
      <c r="D62" s="367" t="s">
        <v>1804</v>
      </c>
      <c r="E62" s="368"/>
      <c r="F62" s="369">
        <v>4100080048</v>
      </c>
      <c r="G62" s="370"/>
      <c r="H62" s="391" t="s">
        <v>1814</v>
      </c>
      <c r="I62" s="370"/>
      <c r="J62" s="369" t="s">
        <v>53</v>
      </c>
      <c r="K62" s="368"/>
      <c r="L62" s="7" t="s">
        <v>846</v>
      </c>
      <c r="M62" s="11"/>
      <c r="N62" s="84">
        <v>4.7</v>
      </c>
      <c r="O62" s="60">
        <v>4</v>
      </c>
    </row>
    <row r="63" spans="1:15" ht="15" x14ac:dyDescent="0.25">
      <c r="A63" s="1"/>
      <c r="B63" s="369">
        <v>39</v>
      </c>
      <c r="C63" s="368"/>
      <c r="D63" s="367" t="s">
        <v>1804</v>
      </c>
      <c r="E63" s="368"/>
      <c r="F63" s="369">
        <v>4100080048</v>
      </c>
      <c r="G63" s="370"/>
      <c r="H63" s="391" t="s">
        <v>1814</v>
      </c>
      <c r="I63" s="370"/>
      <c r="J63" s="369" t="s">
        <v>53</v>
      </c>
      <c r="K63" s="368"/>
      <c r="L63" s="7" t="s">
        <v>846</v>
      </c>
      <c r="M63" s="11"/>
      <c r="N63" s="84">
        <v>4.7</v>
      </c>
      <c r="O63" s="60">
        <v>4</v>
      </c>
    </row>
    <row r="64" spans="1:15" ht="15" x14ac:dyDescent="0.25">
      <c r="A64" s="1"/>
      <c r="B64" s="369">
        <v>40</v>
      </c>
      <c r="C64" s="368"/>
      <c r="D64" s="367" t="s">
        <v>1804</v>
      </c>
      <c r="E64" s="368"/>
      <c r="F64" s="369">
        <v>4100080048</v>
      </c>
      <c r="G64" s="370"/>
      <c r="H64" s="391" t="s">
        <v>1814</v>
      </c>
      <c r="I64" s="370"/>
      <c r="J64" s="369" t="s">
        <v>53</v>
      </c>
      <c r="K64" s="368"/>
      <c r="L64" s="7" t="s">
        <v>846</v>
      </c>
      <c r="M64" s="11"/>
      <c r="N64" s="84">
        <v>4.7</v>
      </c>
      <c r="O64" s="60">
        <v>4</v>
      </c>
    </row>
    <row r="65" spans="1:15" ht="15" x14ac:dyDescent="0.25">
      <c r="A65" s="1"/>
      <c r="B65" s="369">
        <v>41</v>
      </c>
      <c r="C65" s="368"/>
      <c r="D65" s="367" t="s">
        <v>1804</v>
      </c>
      <c r="E65" s="368"/>
      <c r="F65" s="369">
        <v>4100080048</v>
      </c>
      <c r="G65" s="370"/>
      <c r="H65" s="391" t="s">
        <v>1814</v>
      </c>
      <c r="I65" s="370"/>
      <c r="J65" s="369" t="s">
        <v>53</v>
      </c>
      <c r="K65" s="368"/>
      <c r="L65" s="7" t="s">
        <v>846</v>
      </c>
      <c r="M65" s="11"/>
      <c r="N65" s="84">
        <v>2</v>
      </c>
      <c r="O65" s="60">
        <v>1</v>
      </c>
    </row>
    <row r="66" spans="1:15" ht="15" x14ac:dyDescent="0.25">
      <c r="A66" s="1"/>
      <c r="B66" s="369">
        <v>42</v>
      </c>
      <c r="C66" s="368"/>
      <c r="D66" s="367" t="s">
        <v>1804</v>
      </c>
      <c r="E66" s="368"/>
      <c r="F66" s="369">
        <v>4100080048</v>
      </c>
      <c r="G66" s="370"/>
      <c r="H66" s="391" t="s">
        <v>1814</v>
      </c>
      <c r="I66" s="370"/>
      <c r="J66" s="369" t="s">
        <v>53</v>
      </c>
      <c r="K66" s="368"/>
      <c r="L66" s="7" t="s">
        <v>757</v>
      </c>
      <c r="M66" s="11"/>
      <c r="N66" s="84">
        <v>4.7</v>
      </c>
      <c r="O66" s="60">
        <v>4</v>
      </c>
    </row>
    <row r="67" spans="1:15" ht="15" x14ac:dyDescent="0.25">
      <c r="A67" s="1"/>
      <c r="B67" s="369">
        <v>43</v>
      </c>
      <c r="C67" s="368"/>
      <c r="D67" s="367" t="s">
        <v>1804</v>
      </c>
      <c r="E67" s="368"/>
      <c r="F67" s="369">
        <v>4100080048</v>
      </c>
      <c r="G67" s="370"/>
      <c r="H67" s="391" t="s">
        <v>1814</v>
      </c>
      <c r="I67" s="370"/>
      <c r="J67" s="369" t="s">
        <v>53</v>
      </c>
      <c r="K67" s="368"/>
      <c r="L67" s="7" t="s">
        <v>757</v>
      </c>
      <c r="M67" s="11"/>
      <c r="N67" s="84">
        <v>4.7</v>
      </c>
      <c r="O67" s="60">
        <v>4</v>
      </c>
    </row>
    <row r="68" spans="1:15" ht="15" x14ac:dyDescent="0.25">
      <c r="A68" s="1"/>
      <c r="B68" s="369">
        <v>44</v>
      </c>
      <c r="C68" s="368"/>
      <c r="D68" s="367" t="s">
        <v>1804</v>
      </c>
      <c r="E68" s="368"/>
      <c r="F68" s="369">
        <v>4100080048</v>
      </c>
      <c r="G68" s="370"/>
      <c r="H68" s="391" t="s">
        <v>1814</v>
      </c>
      <c r="I68" s="370"/>
      <c r="J68" s="369" t="s">
        <v>53</v>
      </c>
      <c r="K68" s="368"/>
      <c r="L68" s="7" t="s">
        <v>757</v>
      </c>
      <c r="M68" s="11"/>
      <c r="N68" s="84">
        <v>4.7</v>
      </c>
      <c r="O68" s="60">
        <v>4</v>
      </c>
    </row>
    <row r="69" spans="1:15" ht="15" x14ac:dyDescent="0.25">
      <c r="A69" s="1"/>
      <c r="B69" s="369">
        <v>45</v>
      </c>
      <c r="C69" s="368"/>
      <c r="D69" s="367" t="s">
        <v>1804</v>
      </c>
      <c r="E69" s="368"/>
      <c r="F69" s="369">
        <v>4100080048</v>
      </c>
      <c r="G69" s="370"/>
      <c r="H69" s="391" t="s">
        <v>1814</v>
      </c>
      <c r="I69" s="370"/>
      <c r="J69" s="369" t="s">
        <v>53</v>
      </c>
      <c r="K69" s="368"/>
      <c r="L69" s="7" t="s">
        <v>757</v>
      </c>
      <c r="M69" s="11"/>
      <c r="N69" s="84">
        <v>4.7</v>
      </c>
      <c r="O69" s="60">
        <v>4</v>
      </c>
    </row>
    <row r="70" spans="1:15" ht="15" x14ac:dyDescent="0.25">
      <c r="A70" s="1"/>
      <c r="B70" s="369">
        <v>46</v>
      </c>
      <c r="C70" s="368"/>
      <c r="D70" s="367" t="s">
        <v>1804</v>
      </c>
      <c r="E70" s="368"/>
      <c r="F70" s="369">
        <v>4100080048</v>
      </c>
      <c r="G70" s="370"/>
      <c r="H70" s="391" t="s">
        <v>1814</v>
      </c>
      <c r="I70" s="370"/>
      <c r="J70" s="369" t="s">
        <v>53</v>
      </c>
      <c r="K70" s="368"/>
      <c r="L70" s="7" t="s">
        <v>757</v>
      </c>
      <c r="M70" s="11"/>
      <c r="N70" s="84">
        <v>4.7</v>
      </c>
      <c r="O70" s="60">
        <v>4</v>
      </c>
    </row>
    <row r="71" spans="1:15" ht="15" x14ac:dyDescent="0.25">
      <c r="A71" s="1"/>
      <c r="B71" s="369">
        <v>47</v>
      </c>
      <c r="C71" s="368"/>
      <c r="D71" s="367" t="s">
        <v>1804</v>
      </c>
      <c r="E71" s="368"/>
      <c r="F71" s="369">
        <v>4100080048</v>
      </c>
      <c r="G71" s="370"/>
      <c r="H71" s="391" t="s">
        <v>1814</v>
      </c>
      <c r="I71" s="370"/>
      <c r="J71" s="369" t="s">
        <v>53</v>
      </c>
      <c r="K71" s="368"/>
      <c r="L71" s="7" t="s">
        <v>757</v>
      </c>
      <c r="M71" s="11"/>
      <c r="N71" s="84">
        <v>4.7</v>
      </c>
      <c r="O71" s="60">
        <v>4</v>
      </c>
    </row>
    <row r="72" spans="1:15" ht="15" x14ac:dyDescent="0.25">
      <c r="A72" s="1"/>
      <c r="B72" s="369">
        <v>48</v>
      </c>
      <c r="C72" s="368"/>
      <c r="D72" s="367" t="s">
        <v>1804</v>
      </c>
      <c r="E72" s="368"/>
      <c r="F72" s="369">
        <v>4100080048</v>
      </c>
      <c r="G72" s="370"/>
      <c r="H72" s="391" t="s">
        <v>1814</v>
      </c>
      <c r="I72" s="370"/>
      <c r="J72" s="369" t="s">
        <v>53</v>
      </c>
      <c r="K72" s="368"/>
      <c r="L72" s="7" t="s">
        <v>757</v>
      </c>
      <c r="M72" s="11"/>
      <c r="N72" s="84">
        <v>4.7</v>
      </c>
      <c r="O72" s="60">
        <v>4</v>
      </c>
    </row>
    <row r="73" spans="1:15" ht="15" x14ac:dyDescent="0.25">
      <c r="A73" s="1"/>
      <c r="B73" s="77" t="s">
        <v>57</v>
      </c>
      <c r="C73" s="78"/>
      <c r="D73" s="20"/>
      <c r="E73" s="45"/>
      <c r="F73" s="20"/>
      <c r="H73" s="3"/>
      <c r="J73" s="20"/>
      <c r="K73" s="45"/>
      <c r="L73" s="1"/>
      <c r="M73" s="1"/>
      <c r="N73" s="164">
        <f>SUM(N74:N87)+8</f>
        <v>74.800000000000011</v>
      </c>
      <c r="O73" s="60"/>
    </row>
    <row r="74" spans="1:15" ht="15" x14ac:dyDescent="0.25">
      <c r="A74" s="1"/>
      <c r="B74" s="369">
        <v>49</v>
      </c>
      <c r="C74" s="368"/>
      <c r="D74" s="367" t="s">
        <v>1804</v>
      </c>
      <c r="E74" s="368"/>
      <c r="F74" s="369">
        <v>4100080048</v>
      </c>
      <c r="G74" s="370"/>
      <c r="H74" s="391" t="s">
        <v>1814</v>
      </c>
      <c r="I74" s="370"/>
      <c r="J74" s="369" t="s">
        <v>53</v>
      </c>
      <c r="K74" s="368"/>
      <c r="L74" s="7" t="s">
        <v>757</v>
      </c>
      <c r="M74" s="11"/>
      <c r="N74" s="84">
        <v>4.7</v>
      </c>
      <c r="O74" s="60">
        <v>4</v>
      </c>
    </row>
    <row r="75" spans="1:15" ht="15" x14ac:dyDescent="0.25">
      <c r="A75" s="1"/>
      <c r="B75" s="369">
        <v>50</v>
      </c>
      <c r="C75" s="368"/>
      <c r="D75" s="367" t="s">
        <v>1804</v>
      </c>
      <c r="E75" s="368"/>
      <c r="F75" s="369">
        <v>4100080048</v>
      </c>
      <c r="G75" s="370"/>
      <c r="H75" s="391" t="s">
        <v>1814</v>
      </c>
      <c r="I75" s="370"/>
      <c r="J75" s="369" t="s">
        <v>53</v>
      </c>
      <c r="K75" s="368"/>
      <c r="L75" s="7" t="s">
        <v>757</v>
      </c>
      <c r="M75" s="11"/>
      <c r="N75" s="84">
        <v>4.7</v>
      </c>
      <c r="O75" s="60">
        <v>4</v>
      </c>
    </row>
    <row r="76" spans="1:15" ht="15" x14ac:dyDescent="0.25">
      <c r="A76" s="1"/>
      <c r="B76" s="369">
        <v>51</v>
      </c>
      <c r="C76" s="368"/>
      <c r="D76" s="367" t="s">
        <v>1804</v>
      </c>
      <c r="E76" s="368"/>
      <c r="F76" s="369">
        <v>4100080048</v>
      </c>
      <c r="G76" s="370"/>
      <c r="H76" s="391" t="s">
        <v>1814</v>
      </c>
      <c r="I76" s="370"/>
      <c r="J76" s="369" t="s">
        <v>53</v>
      </c>
      <c r="K76" s="368"/>
      <c r="L76" s="7" t="s">
        <v>757</v>
      </c>
      <c r="M76" s="11"/>
      <c r="N76" s="84">
        <v>4.7</v>
      </c>
      <c r="O76" s="60">
        <v>4</v>
      </c>
    </row>
    <row r="77" spans="1:15" ht="15" x14ac:dyDescent="0.25">
      <c r="A77" s="1"/>
      <c r="B77" s="369">
        <v>52</v>
      </c>
      <c r="C77" s="368"/>
      <c r="D77" s="367" t="s">
        <v>1804</v>
      </c>
      <c r="E77" s="368"/>
      <c r="F77" s="369">
        <v>4100080048</v>
      </c>
      <c r="G77" s="370"/>
      <c r="H77" s="391" t="s">
        <v>1814</v>
      </c>
      <c r="I77" s="370"/>
      <c r="J77" s="369" t="s">
        <v>53</v>
      </c>
      <c r="K77" s="368"/>
      <c r="L77" s="7" t="s">
        <v>757</v>
      </c>
      <c r="M77" s="11"/>
      <c r="N77" s="84">
        <v>4.7</v>
      </c>
      <c r="O77" s="60">
        <v>4</v>
      </c>
    </row>
    <row r="78" spans="1:15" ht="15" x14ac:dyDescent="0.25">
      <c r="A78" s="1"/>
      <c r="B78" s="369">
        <v>53</v>
      </c>
      <c r="C78" s="368"/>
      <c r="D78" s="367" t="s">
        <v>1804</v>
      </c>
      <c r="E78" s="368"/>
      <c r="F78" s="369">
        <v>4100080048</v>
      </c>
      <c r="G78" s="370"/>
      <c r="H78" s="391" t="s">
        <v>1814</v>
      </c>
      <c r="I78" s="370"/>
      <c r="J78" s="369" t="s">
        <v>53</v>
      </c>
      <c r="K78" s="368"/>
      <c r="L78" s="7" t="s">
        <v>757</v>
      </c>
      <c r="M78" s="11"/>
      <c r="N78" s="84">
        <v>4.7</v>
      </c>
      <c r="O78" s="60">
        <v>4</v>
      </c>
    </row>
    <row r="79" spans="1:15" ht="15" x14ac:dyDescent="0.25">
      <c r="A79" s="1"/>
      <c r="B79" s="369">
        <v>54</v>
      </c>
      <c r="C79" s="368"/>
      <c r="D79" s="367" t="s">
        <v>1804</v>
      </c>
      <c r="E79" s="368"/>
      <c r="F79" s="369">
        <v>4100080048</v>
      </c>
      <c r="G79" s="370"/>
      <c r="H79" s="391" t="s">
        <v>1814</v>
      </c>
      <c r="I79" s="370"/>
      <c r="J79" s="369" t="s">
        <v>53</v>
      </c>
      <c r="K79" s="368"/>
      <c r="L79" s="7" t="s">
        <v>757</v>
      </c>
      <c r="M79" s="11"/>
      <c r="N79" s="84">
        <v>4.7</v>
      </c>
      <c r="O79" s="60">
        <v>4</v>
      </c>
    </row>
    <row r="80" spans="1:15" ht="15" x14ac:dyDescent="0.25">
      <c r="A80" s="1"/>
      <c r="B80" s="369">
        <v>55</v>
      </c>
      <c r="C80" s="368"/>
      <c r="D80" s="367" t="s">
        <v>1804</v>
      </c>
      <c r="E80" s="368"/>
      <c r="F80" s="369">
        <v>4100080048</v>
      </c>
      <c r="G80" s="370"/>
      <c r="H80" s="391" t="s">
        <v>1814</v>
      </c>
      <c r="I80" s="370"/>
      <c r="J80" s="369" t="s">
        <v>53</v>
      </c>
      <c r="K80" s="368"/>
      <c r="L80" s="7" t="s">
        <v>757</v>
      </c>
      <c r="M80" s="11"/>
      <c r="N80" s="84">
        <v>4.7</v>
      </c>
      <c r="O80" s="60">
        <v>4</v>
      </c>
    </row>
    <row r="81" spans="1:15" ht="15" x14ac:dyDescent="0.25">
      <c r="A81" s="1"/>
      <c r="B81" s="369">
        <v>56</v>
      </c>
      <c r="C81" s="368"/>
      <c r="D81" s="367" t="s">
        <v>1804</v>
      </c>
      <c r="E81" s="368"/>
      <c r="F81" s="369">
        <v>4100080048</v>
      </c>
      <c r="G81" s="370"/>
      <c r="H81" s="391" t="s">
        <v>1814</v>
      </c>
      <c r="I81" s="370"/>
      <c r="J81" s="369" t="s">
        <v>53</v>
      </c>
      <c r="K81" s="368"/>
      <c r="L81" s="7" t="s">
        <v>757</v>
      </c>
      <c r="M81" s="11"/>
      <c r="N81" s="84">
        <v>4.7</v>
      </c>
      <c r="O81" s="60">
        <v>4</v>
      </c>
    </row>
    <row r="82" spans="1:15" ht="15" x14ac:dyDescent="0.25">
      <c r="A82" s="1"/>
      <c r="B82" s="369">
        <v>57</v>
      </c>
      <c r="C82" s="368"/>
      <c r="D82" s="367" t="s">
        <v>1804</v>
      </c>
      <c r="E82" s="368"/>
      <c r="F82" s="369">
        <v>4100080048</v>
      </c>
      <c r="G82" s="370"/>
      <c r="H82" s="391" t="s">
        <v>1814</v>
      </c>
      <c r="I82" s="370"/>
      <c r="J82" s="369" t="s">
        <v>53</v>
      </c>
      <c r="K82" s="368"/>
      <c r="L82" s="7" t="s">
        <v>757</v>
      </c>
      <c r="M82" s="11"/>
      <c r="N82" s="84">
        <v>4.7</v>
      </c>
      <c r="O82" s="60">
        <v>4</v>
      </c>
    </row>
    <row r="83" spans="1:15" ht="15" x14ac:dyDescent="0.25">
      <c r="A83" s="1"/>
      <c r="B83" s="369">
        <v>58</v>
      </c>
      <c r="C83" s="368"/>
      <c r="D83" s="367" t="s">
        <v>1804</v>
      </c>
      <c r="E83" s="368"/>
      <c r="F83" s="369">
        <v>4100080048</v>
      </c>
      <c r="G83" s="370"/>
      <c r="H83" s="391" t="s">
        <v>1814</v>
      </c>
      <c r="I83" s="370"/>
      <c r="J83" s="369" t="s">
        <v>53</v>
      </c>
      <c r="K83" s="368"/>
      <c r="L83" s="7" t="s">
        <v>757</v>
      </c>
      <c r="M83" s="11"/>
      <c r="N83" s="84">
        <v>4.7</v>
      </c>
      <c r="O83" s="60">
        <v>4</v>
      </c>
    </row>
    <row r="84" spans="1:15" ht="15" x14ac:dyDescent="0.25">
      <c r="A84" s="1"/>
      <c r="B84" s="369">
        <v>59</v>
      </c>
      <c r="C84" s="368"/>
      <c r="D84" s="367" t="s">
        <v>1804</v>
      </c>
      <c r="E84" s="368"/>
      <c r="F84" s="369">
        <v>4100080048</v>
      </c>
      <c r="G84" s="370"/>
      <c r="H84" s="391" t="s">
        <v>1814</v>
      </c>
      <c r="I84" s="370"/>
      <c r="J84" s="369" t="s">
        <v>53</v>
      </c>
      <c r="K84" s="368"/>
      <c r="L84" s="7" t="s">
        <v>757</v>
      </c>
      <c r="M84" s="11"/>
      <c r="N84" s="84">
        <v>4.7</v>
      </c>
      <c r="O84" s="60">
        <v>4</v>
      </c>
    </row>
    <row r="85" spans="1:15" ht="15" x14ac:dyDescent="0.25">
      <c r="A85" s="1"/>
      <c r="B85" s="369">
        <v>60</v>
      </c>
      <c r="C85" s="368"/>
      <c r="D85" s="367" t="s">
        <v>1804</v>
      </c>
      <c r="E85" s="368"/>
      <c r="F85" s="369">
        <v>4100080048</v>
      </c>
      <c r="G85" s="370"/>
      <c r="H85" s="391" t="s">
        <v>1814</v>
      </c>
      <c r="I85" s="370"/>
      <c r="J85" s="369" t="s">
        <v>53</v>
      </c>
      <c r="K85" s="368"/>
      <c r="L85" s="7" t="s">
        <v>757</v>
      </c>
      <c r="M85" s="11"/>
      <c r="N85" s="84">
        <v>4.7</v>
      </c>
      <c r="O85" s="60">
        <v>4</v>
      </c>
    </row>
    <row r="86" spans="1:15" ht="15" x14ac:dyDescent="0.25">
      <c r="A86" s="1"/>
      <c r="B86" s="369">
        <v>61</v>
      </c>
      <c r="C86" s="368"/>
      <c r="D86" s="367" t="s">
        <v>1804</v>
      </c>
      <c r="E86" s="368"/>
      <c r="F86" s="369">
        <v>4100080048</v>
      </c>
      <c r="G86" s="370"/>
      <c r="H86" s="391" t="s">
        <v>1814</v>
      </c>
      <c r="I86" s="370"/>
      <c r="J86" s="369" t="s">
        <v>53</v>
      </c>
      <c r="K86" s="368"/>
      <c r="L86" s="7" t="s">
        <v>757</v>
      </c>
      <c r="M86" s="11"/>
      <c r="N86" s="84">
        <v>4.7</v>
      </c>
      <c r="O86" s="60">
        <v>4</v>
      </c>
    </row>
    <row r="87" spans="1:15" ht="15" x14ac:dyDescent="0.25">
      <c r="A87" s="1"/>
      <c r="B87" s="369">
        <v>62</v>
      </c>
      <c r="C87" s="368"/>
      <c r="D87" s="367" t="s">
        <v>1461</v>
      </c>
      <c r="E87" s="368"/>
      <c r="F87" s="369">
        <v>4100080035</v>
      </c>
      <c r="G87" s="370"/>
      <c r="H87" s="391" t="s">
        <v>1783</v>
      </c>
      <c r="I87" s="370"/>
      <c r="J87" s="369" t="s">
        <v>53</v>
      </c>
      <c r="K87" s="368"/>
      <c r="L87" s="7" t="s">
        <v>1332</v>
      </c>
      <c r="M87" s="11"/>
      <c r="N87" s="84">
        <v>5.7</v>
      </c>
      <c r="O87" s="60">
        <v>7</v>
      </c>
    </row>
    <row r="88" spans="1:15" ht="9" customHeight="1" x14ac:dyDescent="0.25">
      <c r="A88" s="1"/>
      <c r="B88" s="375"/>
      <c r="C88" s="376"/>
      <c r="D88" s="367"/>
      <c r="E88" s="368"/>
      <c r="F88" s="369"/>
      <c r="G88" s="370"/>
      <c r="H88" s="391"/>
      <c r="I88" s="370"/>
      <c r="J88" s="369"/>
      <c r="K88" s="368"/>
      <c r="L88" s="7"/>
      <c r="M88" s="11"/>
      <c r="N88" s="81"/>
      <c r="O88" s="60"/>
    </row>
    <row r="89" spans="1:15" ht="15" x14ac:dyDescent="0.25">
      <c r="A89" s="1"/>
      <c r="B89" s="20"/>
      <c r="C89" s="45"/>
      <c r="D89" s="168"/>
      <c r="E89" s="41"/>
      <c r="F89" s="41"/>
      <c r="G89" s="41"/>
      <c r="H89" s="41"/>
      <c r="J89" s="20"/>
      <c r="K89" s="45"/>
      <c r="L89" s="1"/>
      <c r="M89" s="1"/>
      <c r="N89" s="169">
        <f>SUM(N18:N34)+SUM(N36:N51)+SUM(N53:N72)+SUM(N74:N87)</f>
        <v>295.7700000000001</v>
      </c>
    </row>
    <row r="90" spans="1:15" ht="15.75" x14ac:dyDescent="0.25">
      <c r="A90" s="1"/>
      <c r="B90" s="356" t="s">
        <v>29</v>
      </c>
      <c r="C90" s="357"/>
      <c r="D90" s="357"/>
      <c r="E90" s="357"/>
      <c r="F90" s="357"/>
      <c r="G90" s="357"/>
      <c r="H90" s="357"/>
      <c r="I90" s="357"/>
      <c r="J90" s="357"/>
      <c r="K90" s="357"/>
      <c r="L90" s="357"/>
      <c r="M90" s="79"/>
      <c r="N90" s="75"/>
      <c r="O90" s="73">
        <f>SUM(O18:O88)</f>
        <v>267</v>
      </c>
    </row>
    <row r="91" spans="1:15" ht="15" x14ac:dyDescent="0.25">
      <c r="A91" s="1"/>
      <c r="B91" s="20"/>
      <c r="C91" s="45"/>
      <c r="D91" s="20"/>
      <c r="E91" s="45"/>
      <c r="F91" s="20"/>
      <c r="H91" s="3"/>
      <c r="J91" s="20"/>
      <c r="K91" s="45"/>
      <c r="L91" s="1"/>
      <c r="M91" s="1"/>
      <c r="N91" s="86"/>
    </row>
    <row r="92" spans="1:15" ht="15" customHeight="1" x14ac:dyDescent="0.25">
      <c r="A92" s="1"/>
      <c r="B92" s="1"/>
      <c r="C92" s="1"/>
      <c r="D92" s="1" t="s">
        <v>49</v>
      </c>
      <c r="E92" s="23"/>
      <c r="F92" s="397" t="s">
        <v>1837</v>
      </c>
      <c r="G92" s="396"/>
      <c r="H92" s="1"/>
      <c r="I92" s="1"/>
      <c r="J92" s="1"/>
      <c r="K92" s="1"/>
      <c r="L92" s="1"/>
      <c r="M92" s="1"/>
      <c r="N92" s="1"/>
    </row>
    <row r="93" spans="1:15" ht="15" customHeight="1" x14ac:dyDescent="0.25">
      <c r="A93" s="1"/>
      <c r="B93" s="1"/>
      <c r="C93" s="1"/>
      <c r="D93" s="1" t="s">
        <v>1838</v>
      </c>
      <c r="E93" s="23"/>
      <c r="F93" s="1"/>
      <c r="G93" s="1"/>
      <c r="H93" s="1"/>
      <c r="I93" s="1"/>
      <c r="J93" s="1"/>
      <c r="K93" s="1"/>
      <c r="L93" s="1"/>
      <c r="M93" s="1"/>
      <c r="N93" s="1"/>
    </row>
    <row r="94" spans="1:15" ht="15" customHeight="1" x14ac:dyDescent="0.25">
      <c r="A94" s="1"/>
      <c r="B94" s="1"/>
      <c r="C94" s="1"/>
      <c r="D94" s="1" t="s">
        <v>1006</v>
      </c>
      <c r="E94" s="3"/>
      <c r="F94" s="1"/>
      <c r="G94" s="1"/>
      <c r="H94" s="1"/>
      <c r="I94" s="1"/>
      <c r="J94" s="1"/>
      <c r="K94" s="1"/>
      <c r="L94" s="1"/>
      <c r="M94" s="1"/>
      <c r="N94" s="1"/>
    </row>
    <row r="95" spans="1:15" ht="15" customHeight="1" x14ac:dyDescent="0.25">
      <c r="A95" s="1"/>
      <c r="B95" s="1"/>
      <c r="C95" s="1"/>
      <c r="D95" s="1" t="s">
        <v>1835</v>
      </c>
      <c r="E95" s="23"/>
      <c r="F95" s="1"/>
      <c r="G95" s="1"/>
      <c r="H95" s="1"/>
      <c r="I95" s="1"/>
      <c r="J95" s="1"/>
      <c r="K95" s="1"/>
      <c r="L95" s="1"/>
      <c r="M95" s="1"/>
      <c r="N95" s="1"/>
    </row>
    <row r="96" spans="1:15" ht="15" customHeight="1" x14ac:dyDescent="0.25">
      <c r="A96" s="1"/>
      <c r="B96" s="1"/>
      <c r="C96" s="1"/>
      <c r="D96" s="1" t="s">
        <v>1839</v>
      </c>
      <c r="E96" s="1"/>
      <c r="F96" s="1"/>
      <c r="G96" s="23"/>
      <c r="H96" s="23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380" ht="8.25" customHeight="1" x14ac:dyDescent="0.2"/>
    <row r="382" ht="8.25" customHeight="1" x14ac:dyDescent="0.2"/>
    <row r="384" ht="9" customHeight="1" x14ac:dyDescent="0.2"/>
    <row r="386" ht="7.5" customHeight="1" x14ac:dyDescent="0.2"/>
    <row r="388" ht="6.75" customHeight="1" x14ac:dyDescent="0.2"/>
    <row r="390" ht="7.5" customHeight="1" x14ac:dyDescent="0.2"/>
    <row r="392" ht="9" customHeight="1" x14ac:dyDescent="0.2"/>
    <row r="394" ht="7.5" customHeight="1" x14ac:dyDescent="0.2"/>
    <row r="396" ht="8.25" customHeight="1" x14ac:dyDescent="0.2"/>
  </sheetData>
  <mergeCells count="349">
    <mergeCell ref="G12:H12"/>
    <mergeCell ref="B20:C20"/>
    <mergeCell ref="D20:E20"/>
    <mergeCell ref="F20:G20"/>
    <mergeCell ref="H20:I20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J20:K20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69:C69"/>
    <mergeCell ref="D69:E69"/>
    <mergeCell ref="F69:G69"/>
    <mergeCell ref="H69:I69"/>
    <mergeCell ref="J69:K69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68:C68"/>
    <mergeCell ref="D68:E68"/>
    <mergeCell ref="F68:G68"/>
    <mergeCell ref="H68:I68"/>
    <mergeCell ref="J68:K68"/>
    <mergeCell ref="B54:C54"/>
    <mergeCell ref="D54:E54"/>
    <mergeCell ref="F54:G54"/>
    <mergeCell ref="H54:I54"/>
    <mergeCell ref="J54:K54"/>
    <mergeCell ref="H55:I55"/>
    <mergeCell ref="J55:K55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B53:C53"/>
    <mergeCell ref="D53:E53"/>
    <mergeCell ref="F53:G53"/>
    <mergeCell ref="H53:I53"/>
    <mergeCell ref="J53:K53"/>
    <mergeCell ref="B56:C56"/>
    <mergeCell ref="D56:E56"/>
    <mergeCell ref="F56:G56"/>
    <mergeCell ref="H56:I56"/>
    <mergeCell ref="J56:K56"/>
    <mergeCell ref="B55:C55"/>
    <mergeCell ref="D55:E55"/>
    <mergeCell ref="F55:G55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90:L90"/>
    <mergeCell ref="F92:G92"/>
    <mergeCell ref="B66:C66"/>
    <mergeCell ref="D66:E66"/>
    <mergeCell ref="F66:G66"/>
    <mergeCell ref="H66:I66"/>
    <mergeCell ref="J66:K66"/>
    <mergeCell ref="B67:C67"/>
    <mergeCell ref="D67:E67"/>
    <mergeCell ref="F67:G67"/>
    <mergeCell ref="B88:C88"/>
    <mergeCell ref="D88:E88"/>
    <mergeCell ref="F88:G88"/>
    <mergeCell ref="H88:I88"/>
    <mergeCell ref="J88:K88"/>
    <mergeCell ref="H67:I67"/>
    <mergeCell ref="J67:K67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7:C87"/>
    <mergeCell ref="D87:E87"/>
    <mergeCell ref="F87:G87"/>
    <mergeCell ref="H87:I87"/>
    <mergeCell ref="J87:K87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sheetPr codeName="Hoja186"/>
  <dimension ref="A1:O329"/>
  <sheetViews>
    <sheetView workbookViewId="0">
      <selection activeCell="D34" sqref="D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1832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220129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1804</v>
      </c>
      <c r="E18" s="368"/>
      <c r="F18" s="369">
        <v>4100080040</v>
      </c>
      <c r="G18" s="370"/>
      <c r="H18" s="391" t="s">
        <v>1833</v>
      </c>
      <c r="I18" s="370"/>
      <c r="J18" s="369" t="s">
        <v>1009</v>
      </c>
      <c r="K18" s="368"/>
      <c r="L18" s="7" t="s">
        <v>1736</v>
      </c>
      <c r="M18" s="11"/>
      <c r="N18" s="81">
        <v>4.7</v>
      </c>
      <c r="O18" s="60">
        <v>4</v>
      </c>
    </row>
    <row r="19" spans="1:15" ht="15" x14ac:dyDescent="0.25">
      <c r="A19" s="1"/>
      <c r="B19" s="375">
        <v>2</v>
      </c>
      <c r="C19" s="376"/>
      <c r="D19" s="367" t="s">
        <v>1804</v>
      </c>
      <c r="E19" s="368"/>
      <c r="F19" s="369">
        <v>4100080040</v>
      </c>
      <c r="G19" s="370"/>
      <c r="H19" s="391" t="s">
        <v>1833</v>
      </c>
      <c r="I19" s="370"/>
      <c r="J19" s="369" t="s">
        <v>1009</v>
      </c>
      <c r="K19" s="368"/>
      <c r="L19" s="7" t="s">
        <v>1736</v>
      </c>
      <c r="M19" s="11"/>
      <c r="N19" s="81">
        <v>4.7</v>
      </c>
      <c r="O19" s="60">
        <v>4</v>
      </c>
    </row>
    <row r="20" spans="1:15" ht="15" x14ac:dyDescent="0.25">
      <c r="A20" s="1"/>
      <c r="B20" s="375">
        <v>3</v>
      </c>
      <c r="C20" s="376"/>
      <c r="D20" s="367" t="s">
        <v>1804</v>
      </c>
      <c r="E20" s="368"/>
      <c r="F20" s="369">
        <v>4100080040</v>
      </c>
      <c r="G20" s="370"/>
      <c r="H20" s="391" t="s">
        <v>1833</v>
      </c>
      <c r="I20" s="370"/>
      <c r="J20" s="369" t="s">
        <v>1009</v>
      </c>
      <c r="K20" s="368"/>
      <c r="L20" s="7" t="s">
        <v>1736</v>
      </c>
      <c r="M20" s="11"/>
      <c r="N20" s="81">
        <v>4.7</v>
      </c>
      <c r="O20" s="60">
        <v>4</v>
      </c>
    </row>
    <row r="21" spans="1:15" ht="15" x14ac:dyDescent="0.25">
      <c r="A21" s="1"/>
      <c r="B21" s="375">
        <v>4</v>
      </c>
      <c r="C21" s="376"/>
      <c r="D21" s="367" t="s">
        <v>1804</v>
      </c>
      <c r="E21" s="368"/>
      <c r="F21" s="369">
        <v>4100080040</v>
      </c>
      <c r="G21" s="370"/>
      <c r="H21" s="391" t="s">
        <v>1833</v>
      </c>
      <c r="I21" s="370"/>
      <c r="J21" s="369" t="s">
        <v>1009</v>
      </c>
      <c r="K21" s="368"/>
      <c r="L21" s="7" t="s">
        <v>1736</v>
      </c>
      <c r="M21" s="11"/>
      <c r="N21" s="81">
        <v>4.7</v>
      </c>
      <c r="O21" s="60">
        <v>4</v>
      </c>
    </row>
    <row r="22" spans="1:15" ht="15" x14ac:dyDescent="0.25">
      <c r="A22" s="1"/>
      <c r="B22" s="375">
        <v>5</v>
      </c>
      <c r="C22" s="376"/>
      <c r="D22" s="367" t="s">
        <v>1804</v>
      </c>
      <c r="E22" s="368"/>
      <c r="F22" s="369">
        <v>4100080040</v>
      </c>
      <c r="G22" s="370"/>
      <c r="H22" s="391" t="s">
        <v>1833</v>
      </c>
      <c r="I22" s="370"/>
      <c r="J22" s="369" t="s">
        <v>1009</v>
      </c>
      <c r="K22" s="368"/>
      <c r="L22" s="7" t="s">
        <v>1736</v>
      </c>
      <c r="M22" s="11"/>
      <c r="N22" s="81">
        <v>4.7</v>
      </c>
      <c r="O22" s="60">
        <v>4</v>
      </c>
    </row>
    <row r="23" spans="1:15" ht="15" x14ac:dyDescent="0.25">
      <c r="A23" s="1"/>
      <c r="B23" s="378">
        <v>6</v>
      </c>
      <c r="C23" s="379"/>
      <c r="D23" s="367" t="s">
        <v>1804</v>
      </c>
      <c r="E23" s="368"/>
      <c r="F23" s="369">
        <v>4100080040</v>
      </c>
      <c r="G23" s="370"/>
      <c r="H23" s="391" t="s">
        <v>1833</v>
      </c>
      <c r="I23" s="370"/>
      <c r="J23" s="369" t="s">
        <v>1009</v>
      </c>
      <c r="K23" s="368"/>
      <c r="L23" s="7" t="s">
        <v>1736</v>
      </c>
      <c r="M23" s="11"/>
      <c r="N23" s="81">
        <v>4.7</v>
      </c>
      <c r="O23" s="60">
        <v>4</v>
      </c>
    </row>
    <row r="24" spans="1:15" ht="15" x14ac:dyDescent="0.25">
      <c r="A24" s="1"/>
      <c r="B24" s="378">
        <v>7</v>
      </c>
      <c r="C24" s="379"/>
      <c r="D24" s="367" t="s">
        <v>1804</v>
      </c>
      <c r="E24" s="368"/>
      <c r="F24" s="369">
        <v>4100080040</v>
      </c>
      <c r="G24" s="370"/>
      <c r="H24" s="391" t="s">
        <v>1833</v>
      </c>
      <c r="I24" s="370"/>
      <c r="J24" s="369" t="s">
        <v>1009</v>
      </c>
      <c r="K24" s="368"/>
      <c r="L24" s="7" t="s">
        <v>1736</v>
      </c>
      <c r="M24" s="11"/>
      <c r="N24" s="82">
        <v>5.42</v>
      </c>
      <c r="O24" s="60">
        <v>1</v>
      </c>
    </row>
    <row r="25" spans="1:15" ht="15" x14ac:dyDescent="0.25">
      <c r="A25" s="1"/>
      <c r="B25" s="40"/>
      <c r="C25" s="36"/>
      <c r="D25" s="367" t="s">
        <v>1793</v>
      </c>
      <c r="E25" s="368"/>
      <c r="F25" s="369">
        <v>4100080056</v>
      </c>
      <c r="G25" s="370"/>
      <c r="H25" s="391" t="s">
        <v>1834</v>
      </c>
      <c r="I25" s="370"/>
      <c r="J25" s="369" t="s">
        <v>1009</v>
      </c>
      <c r="K25" s="368"/>
      <c r="L25" s="7" t="s">
        <v>998</v>
      </c>
      <c r="M25" s="11"/>
      <c r="N25" s="83"/>
      <c r="O25" s="60">
        <v>5</v>
      </c>
    </row>
    <row r="26" spans="1:15" ht="15" x14ac:dyDescent="0.25">
      <c r="A26" s="1"/>
      <c r="B26" s="378">
        <v>8</v>
      </c>
      <c r="C26" s="379"/>
      <c r="D26" s="367" t="s">
        <v>1793</v>
      </c>
      <c r="E26" s="368"/>
      <c r="F26" s="369">
        <v>4100080056</v>
      </c>
      <c r="G26" s="370"/>
      <c r="H26" s="391" t="s">
        <v>1834</v>
      </c>
      <c r="I26" s="370"/>
      <c r="J26" s="369" t="s">
        <v>1009</v>
      </c>
      <c r="K26" s="368"/>
      <c r="L26" s="7" t="s">
        <v>998</v>
      </c>
      <c r="M26" s="11"/>
      <c r="N26" s="82">
        <v>6.86</v>
      </c>
      <c r="O26" s="60">
        <v>5</v>
      </c>
    </row>
    <row r="27" spans="1:15" ht="15" x14ac:dyDescent="0.25">
      <c r="A27" s="1"/>
      <c r="B27" s="76"/>
      <c r="C27" s="69"/>
      <c r="D27" s="367" t="s">
        <v>1793</v>
      </c>
      <c r="E27" s="368"/>
      <c r="F27" s="369">
        <v>4100080057</v>
      </c>
      <c r="G27" s="370"/>
      <c r="H27" s="391" t="s">
        <v>1834</v>
      </c>
      <c r="I27" s="370"/>
      <c r="J27" s="369" t="s">
        <v>1009</v>
      </c>
      <c r="K27" s="368"/>
      <c r="L27" s="7" t="s">
        <v>998</v>
      </c>
      <c r="M27" s="11"/>
      <c r="N27" s="84"/>
      <c r="O27" s="60">
        <v>4</v>
      </c>
    </row>
    <row r="28" spans="1:15" ht="15" x14ac:dyDescent="0.25">
      <c r="A28" s="1"/>
      <c r="B28" s="365"/>
      <c r="C28" s="366"/>
      <c r="D28" s="367"/>
      <c r="E28" s="368"/>
      <c r="F28" s="369"/>
      <c r="G28" s="370"/>
      <c r="H28" s="391"/>
      <c r="I28" s="370"/>
      <c r="J28" s="369"/>
      <c r="K28" s="368"/>
      <c r="L28" s="9"/>
      <c r="M28" s="151"/>
      <c r="N28" s="84"/>
      <c r="O28" s="60"/>
    </row>
    <row r="29" spans="1:15" ht="15" x14ac:dyDescent="0.25">
      <c r="A29" s="1"/>
      <c r="B29" s="76"/>
      <c r="C29" s="65"/>
      <c r="D29" s="392"/>
      <c r="E29" s="393"/>
      <c r="F29" s="393"/>
      <c r="G29" s="393"/>
      <c r="H29" s="393"/>
      <c r="I29" s="62"/>
      <c r="J29" s="50"/>
      <c r="K29" s="61"/>
      <c r="L29" s="8"/>
      <c r="M29" s="8"/>
      <c r="N29" s="139">
        <f>SUM(N18:N28)</f>
        <v>40.479999999999997</v>
      </c>
      <c r="O29" s="60"/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39</v>
      </c>
    </row>
    <row r="31" spans="1:15" ht="15" x14ac:dyDescent="0.25">
      <c r="A31" s="1"/>
      <c r="B31" s="20"/>
      <c r="C31" s="45"/>
      <c r="D31" s="20"/>
      <c r="E31" s="45"/>
      <c r="F31" s="20"/>
      <c r="H31" s="3"/>
      <c r="J31" s="20"/>
      <c r="K31" s="45"/>
      <c r="L31" s="1"/>
      <c r="M31" s="1"/>
      <c r="N31" s="86"/>
    </row>
    <row r="32" spans="1:15" ht="3.75" customHeight="1" x14ac:dyDescent="0.25">
      <c r="A32" s="1"/>
      <c r="B32" s="1"/>
      <c r="C32" s="1"/>
      <c r="D32" s="17"/>
      <c r="E32" s="20"/>
      <c r="F32" s="20"/>
      <c r="G32" s="3"/>
      <c r="H32" s="3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49</v>
      </c>
      <c r="E33" s="23"/>
      <c r="F33" s="397" t="s">
        <v>1836</v>
      </c>
      <c r="G33" s="396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1633</v>
      </c>
      <c r="E34" s="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1823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65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30:L30"/>
    <mergeCell ref="F33:G33"/>
    <mergeCell ref="B24:C24"/>
    <mergeCell ref="D24:E24"/>
    <mergeCell ref="F24:G24"/>
    <mergeCell ref="H24:I24"/>
    <mergeCell ref="J24:K24"/>
    <mergeCell ref="D25:E25"/>
    <mergeCell ref="F25:G25"/>
    <mergeCell ref="H25:I25"/>
    <mergeCell ref="B28:C28"/>
    <mergeCell ref="D28:E28"/>
    <mergeCell ref="F28:G28"/>
    <mergeCell ref="H28:I28"/>
    <mergeCell ref="J28:K28"/>
    <mergeCell ref="D29:H29"/>
    <mergeCell ref="B26:C26"/>
    <mergeCell ref="D26:E26"/>
    <mergeCell ref="F26:G26"/>
    <mergeCell ref="H26:I26"/>
    <mergeCell ref="J26:K26"/>
    <mergeCell ref="D27:E27"/>
    <mergeCell ref="F27:G27"/>
    <mergeCell ref="H27:I27"/>
    <mergeCell ref="J27:K27"/>
    <mergeCell ref="J25:K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sheetPr codeName="Hoja187"/>
  <dimension ref="A1:O327"/>
  <sheetViews>
    <sheetView workbookViewId="0">
      <selection activeCell="G36" sqref="G35:G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1825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220124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1804</v>
      </c>
      <c r="E18" s="368"/>
      <c r="F18" s="369">
        <v>4100080041</v>
      </c>
      <c r="G18" s="370"/>
      <c r="H18" s="391" t="s">
        <v>1814</v>
      </c>
      <c r="I18" s="370"/>
      <c r="J18" s="369" t="s">
        <v>1009</v>
      </c>
      <c r="K18" s="368"/>
      <c r="L18" s="7" t="s">
        <v>757</v>
      </c>
      <c r="M18" s="11"/>
      <c r="N18" s="81">
        <v>4.78</v>
      </c>
      <c r="O18" s="60">
        <v>4</v>
      </c>
    </row>
    <row r="19" spans="1:15" ht="15" x14ac:dyDescent="0.25">
      <c r="A19" s="1"/>
      <c r="B19" s="375">
        <v>2</v>
      </c>
      <c r="C19" s="376"/>
      <c r="D19" s="367" t="s">
        <v>1804</v>
      </c>
      <c r="E19" s="368"/>
      <c r="F19" s="369">
        <v>4100080041</v>
      </c>
      <c r="G19" s="370"/>
      <c r="H19" s="391" t="s">
        <v>1814</v>
      </c>
      <c r="I19" s="370"/>
      <c r="J19" s="369" t="s">
        <v>1009</v>
      </c>
      <c r="K19" s="368"/>
      <c r="L19" s="7" t="s">
        <v>757</v>
      </c>
      <c r="M19" s="11"/>
      <c r="N19" s="81">
        <v>4.78</v>
      </c>
      <c r="O19" s="60">
        <v>4</v>
      </c>
    </row>
    <row r="20" spans="1:15" ht="15" x14ac:dyDescent="0.25">
      <c r="A20" s="1"/>
      <c r="B20" s="375">
        <v>3</v>
      </c>
      <c r="C20" s="376"/>
      <c r="D20" s="367" t="s">
        <v>1804</v>
      </c>
      <c r="E20" s="368"/>
      <c r="F20" s="369">
        <v>4100080041</v>
      </c>
      <c r="G20" s="370"/>
      <c r="H20" s="391" t="s">
        <v>1814</v>
      </c>
      <c r="I20" s="370"/>
      <c r="J20" s="369" t="s">
        <v>1009</v>
      </c>
      <c r="K20" s="368"/>
      <c r="L20" s="7" t="s">
        <v>757</v>
      </c>
      <c r="M20" s="11"/>
      <c r="N20" s="81">
        <v>4.78</v>
      </c>
      <c r="O20" s="60">
        <v>4</v>
      </c>
    </row>
    <row r="21" spans="1:15" ht="15" x14ac:dyDescent="0.25">
      <c r="A21" s="1"/>
      <c r="B21" s="375">
        <v>4</v>
      </c>
      <c r="C21" s="376"/>
      <c r="D21" s="367" t="s">
        <v>1804</v>
      </c>
      <c r="E21" s="368"/>
      <c r="F21" s="369">
        <v>4100080041</v>
      </c>
      <c r="G21" s="370"/>
      <c r="H21" s="391" t="s">
        <v>1814</v>
      </c>
      <c r="I21" s="370"/>
      <c r="J21" s="369" t="s">
        <v>1009</v>
      </c>
      <c r="K21" s="368"/>
      <c r="L21" s="7" t="s">
        <v>757</v>
      </c>
      <c r="M21" s="11"/>
      <c r="N21" s="81">
        <v>4.78</v>
      </c>
      <c r="O21" s="60">
        <v>4</v>
      </c>
    </row>
    <row r="22" spans="1:15" ht="15" x14ac:dyDescent="0.25">
      <c r="A22" s="1"/>
      <c r="B22" s="375">
        <v>5</v>
      </c>
      <c r="C22" s="376"/>
      <c r="D22" s="367" t="s">
        <v>1804</v>
      </c>
      <c r="E22" s="368"/>
      <c r="F22" s="369">
        <v>4100080041</v>
      </c>
      <c r="G22" s="370"/>
      <c r="H22" s="391" t="s">
        <v>1814</v>
      </c>
      <c r="I22" s="370"/>
      <c r="J22" s="369" t="s">
        <v>1009</v>
      </c>
      <c r="K22" s="368"/>
      <c r="L22" s="7" t="s">
        <v>757</v>
      </c>
      <c r="M22" s="11"/>
      <c r="N22" s="81">
        <v>4.78</v>
      </c>
      <c r="O22" s="60">
        <v>4</v>
      </c>
    </row>
    <row r="23" spans="1:15" ht="15" x14ac:dyDescent="0.25">
      <c r="A23" s="1"/>
      <c r="B23" s="375">
        <v>6</v>
      </c>
      <c r="C23" s="376"/>
      <c r="D23" s="367" t="s">
        <v>1804</v>
      </c>
      <c r="E23" s="368"/>
      <c r="F23" s="369">
        <v>4100080041</v>
      </c>
      <c r="G23" s="370"/>
      <c r="H23" s="391" t="s">
        <v>1814</v>
      </c>
      <c r="I23" s="370"/>
      <c r="J23" s="369" t="s">
        <v>1009</v>
      </c>
      <c r="K23" s="368"/>
      <c r="L23" s="7" t="s">
        <v>757</v>
      </c>
      <c r="M23" s="11"/>
      <c r="N23" s="81">
        <v>4.78</v>
      </c>
      <c r="O23" s="60">
        <v>4</v>
      </c>
    </row>
    <row r="24" spans="1:15" ht="15" x14ac:dyDescent="0.25">
      <c r="A24" s="1"/>
      <c r="B24" s="375">
        <v>7</v>
      </c>
      <c r="C24" s="376"/>
      <c r="D24" s="367" t="s">
        <v>1804</v>
      </c>
      <c r="E24" s="368"/>
      <c r="F24" s="369">
        <v>4100080041</v>
      </c>
      <c r="G24" s="370"/>
      <c r="H24" s="391" t="s">
        <v>1814</v>
      </c>
      <c r="I24" s="370"/>
      <c r="J24" s="369" t="s">
        <v>1009</v>
      </c>
      <c r="K24" s="368"/>
      <c r="L24" s="7" t="s">
        <v>757</v>
      </c>
      <c r="M24" s="11"/>
      <c r="N24" s="81">
        <v>4.78</v>
      </c>
      <c r="O24" s="60">
        <v>4</v>
      </c>
    </row>
    <row r="25" spans="1:15" ht="15" x14ac:dyDescent="0.25">
      <c r="A25" s="1"/>
      <c r="B25" s="375">
        <v>8</v>
      </c>
      <c r="C25" s="376"/>
      <c r="D25" s="367" t="s">
        <v>1804</v>
      </c>
      <c r="E25" s="368"/>
      <c r="F25" s="369">
        <v>4100080041</v>
      </c>
      <c r="G25" s="370"/>
      <c r="H25" s="391" t="s">
        <v>1814</v>
      </c>
      <c r="I25" s="370"/>
      <c r="J25" s="369" t="s">
        <v>1009</v>
      </c>
      <c r="K25" s="368"/>
      <c r="L25" s="7" t="s">
        <v>757</v>
      </c>
      <c r="M25" s="11"/>
      <c r="N25" s="81">
        <v>4.78</v>
      </c>
      <c r="O25" s="60">
        <v>4</v>
      </c>
    </row>
    <row r="26" spans="1:15" ht="15" x14ac:dyDescent="0.25">
      <c r="A26" s="1"/>
      <c r="B26" s="365"/>
      <c r="C26" s="366"/>
      <c r="D26" s="367"/>
      <c r="E26" s="368"/>
      <c r="F26" s="369"/>
      <c r="G26" s="370"/>
      <c r="H26" s="391"/>
      <c r="I26" s="370"/>
      <c r="J26" s="369"/>
      <c r="K26" s="368"/>
      <c r="L26" s="9"/>
      <c r="M26" s="151"/>
      <c r="N26" s="84"/>
      <c r="O26" s="60"/>
    </row>
    <row r="27" spans="1:15" ht="15" x14ac:dyDescent="0.25">
      <c r="A27" s="1"/>
      <c r="B27" s="76"/>
      <c r="C27" s="65"/>
      <c r="D27" s="392"/>
      <c r="E27" s="393"/>
      <c r="F27" s="393"/>
      <c r="G27" s="393"/>
      <c r="H27" s="393"/>
      <c r="I27" s="62"/>
      <c r="J27" s="50"/>
      <c r="K27" s="61"/>
      <c r="L27" s="8"/>
      <c r="M27" s="8"/>
      <c r="N27" s="139">
        <f>SUM(N18:N26)</f>
        <v>38.24</v>
      </c>
      <c r="O27" s="60"/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32</v>
      </c>
    </row>
    <row r="29" spans="1:15" ht="15" x14ac:dyDescent="0.25">
      <c r="A29" s="1"/>
      <c r="B29" s="20"/>
      <c r="C29" s="45"/>
      <c r="D29" s="20"/>
      <c r="E29" s="45"/>
      <c r="F29" s="20"/>
      <c r="H29" s="3"/>
      <c r="J29" s="20"/>
      <c r="K29" s="45"/>
      <c r="L29" s="1"/>
      <c r="M29" s="1"/>
      <c r="N29" s="86"/>
    </row>
    <row r="30" spans="1:15" ht="3.75" customHeight="1" x14ac:dyDescent="0.25">
      <c r="A30" s="1"/>
      <c r="B30" s="1"/>
      <c r="C30" s="1"/>
      <c r="D30" s="17"/>
      <c r="E30" s="20"/>
      <c r="F30" s="20"/>
      <c r="G30" s="3"/>
      <c r="H30" s="3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49</v>
      </c>
      <c r="E31" s="23"/>
      <c r="F31" s="397" t="s">
        <v>1829</v>
      </c>
      <c r="G31" s="396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1633</v>
      </c>
      <c r="E32" s="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1823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5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8:L28"/>
    <mergeCell ref="F31:G31"/>
    <mergeCell ref="B26:C26"/>
    <mergeCell ref="D26:E26"/>
    <mergeCell ref="F26:G26"/>
    <mergeCell ref="H26:I26"/>
    <mergeCell ref="J26:K26"/>
    <mergeCell ref="D27:H2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sheetPr codeName="Hoja188"/>
  <dimension ref="A1:O324"/>
  <sheetViews>
    <sheetView topLeftCell="A7" workbookViewId="0">
      <selection activeCell="D32" sqref="D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1825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220123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>
        <f>SUM(N18:N25)+9</f>
        <v>45.46</v>
      </c>
      <c r="O17" s="60"/>
    </row>
    <row r="18" spans="1:15" ht="15" x14ac:dyDescent="0.25">
      <c r="A18" s="1"/>
      <c r="B18" s="375">
        <v>1</v>
      </c>
      <c r="C18" s="376"/>
      <c r="D18" s="367" t="s">
        <v>1804</v>
      </c>
      <c r="E18" s="368"/>
      <c r="F18" s="369">
        <v>4100080037</v>
      </c>
      <c r="G18" s="370"/>
      <c r="H18" s="391" t="s">
        <v>1814</v>
      </c>
      <c r="I18" s="370"/>
      <c r="J18" s="369" t="s">
        <v>76</v>
      </c>
      <c r="K18" s="368"/>
      <c r="L18" s="7" t="s">
        <v>757</v>
      </c>
      <c r="M18" s="11"/>
      <c r="N18" s="81">
        <v>4.78</v>
      </c>
      <c r="O18" s="60">
        <v>4</v>
      </c>
    </row>
    <row r="19" spans="1:15" ht="15" x14ac:dyDescent="0.25">
      <c r="A19" s="1"/>
      <c r="B19" s="375">
        <v>2</v>
      </c>
      <c r="C19" s="376"/>
      <c r="D19" s="367" t="s">
        <v>1804</v>
      </c>
      <c r="E19" s="368"/>
      <c r="F19" s="369">
        <v>4100080037</v>
      </c>
      <c r="G19" s="370"/>
      <c r="H19" s="391" t="s">
        <v>1814</v>
      </c>
      <c r="I19" s="370"/>
      <c r="J19" s="369" t="s">
        <v>76</v>
      </c>
      <c r="K19" s="368"/>
      <c r="L19" s="7" t="s">
        <v>757</v>
      </c>
      <c r="M19" s="11"/>
      <c r="N19" s="81">
        <v>4.78</v>
      </c>
      <c r="O19" s="60">
        <v>4</v>
      </c>
    </row>
    <row r="20" spans="1:15" ht="15" x14ac:dyDescent="0.25">
      <c r="A20" s="1"/>
      <c r="B20" s="375">
        <v>3</v>
      </c>
      <c r="C20" s="376"/>
      <c r="D20" s="367" t="s">
        <v>1804</v>
      </c>
      <c r="E20" s="368"/>
      <c r="F20" s="369">
        <v>4100080037</v>
      </c>
      <c r="G20" s="370"/>
      <c r="H20" s="391" t="s">
        <v>1814</v>
      </c>
      <c r="I20" s="370"/>
      <c r="J20" s="369" t="s">
        <v>76</v>
      </c>
      <c r="K20" s="368"/>
      <c r="L20" s="7" t="s">
        <v>757</v>
      </c>
      <c r="M20" s="11"/>
      <c r="N20" s="81">
        <v>4.78</v>
      </c>
      <c r="O20" s="60">
        <v>4</v>
      </c>
    </row>
    <row r="21" spans="1:15" ht="15" x14ac:dyDescent="0.25">
      <c r="A21" s="1"/>
      <c r="B21" s="375">
        <v>4</v>
      </c>
      <c r="C21" s="376"/>
      <c r="D21" s="367" t="s">
        <v>1804</v>
      </c>
      <c r="E21" s="368"/>
      <c r="F21" s="369">
        <v>4100080037</v>
      </c>
      <c r="G21" s="370"/>
      <c r="H21" s="391" t="s">
        <v>1814</v>
      </c>
      <c r="I21" s="370"/>
      <c r="J21" s="369" t="s">
        <v>76</v>
      </c>
      <c r="K21" s="368"/>
      <c r="L21" s="7" t="s">
        <v>757</v>
      </c>
      <c r="M21" s="11"/>
      <c r="N21" s="81">
        <v>4.78</v>
      </c>
      <c r="O21" s="60">
        <v>4</v>
      </c>
    </row>
    <row r="22" spans="1:15" ht="15" x14ac:dyDescent="0.25">
      <c r="A22" s="1"/>
      <c r="B22" s="375">
        <v>5</v>
      </c>
      <c r="C22" s="376"/>
      <c r="D22" s="367" t="s">
        <v>1804</v>
      </c>
      <c r="E22" s="368"/>
      <c r="F22" s="369">
        <v>4100080037</v>
      </c>
      <c r="G22" s="370"/>
      <c r="H22" s="391" t="s">
        <v>1814</v>
      </c>
      <c r="I22" s="370"/>
      <c r="J22" s="369" t="s">
        <v>76</v>
      </c>
      <c r="K22" s="368"/>
      <c r="L22" s="7" t="s">
        <v>757</v>
      </c>
      <c r="M22" s="11"/>
      <c r="N22" s="81">
        <v>4.78</v>
      </c>
      <c r="O22" s="60">
        <v>4</v>
      </c>
    </row>
    <row r="23" spans="1:15" ht="15" x14ac:dyDescent="0.25">
      <c r="A23" s="1"/>
      <c r="B23" s="375">
        <v>6</v>
      </c>
      <c r="C23" s="376"/>
      <c r="D23" s="367" t="s">
        <v>1804</v>
      </c>
      <c r="E23" s="368"/>
      <c r="F23" s="369">
        <v>4100080037</v>
      </c>
      <c r="G23" s="370"/>
      <c r="H23" s="391" t="s">
        <v>1814</v>
      </c>
      <c r="I23" s="370"/>
      <c r="J23" s="369" t="s">
        <v>76</v>
      </c>
      <c r="K23" s="368"/>
      <c r="L23" s="7" t="s">
        <v>757</v>
      </c>
      <c r="M23" s="11"/>
      <c r="N23" s="81">
        <v>4.78</v>
      </c>
      <c r="O23" s="60">
        <v>4</v>
      </c>
    </row>
    <row r="24" spans="1:15" ht="15" x14ac:dyDescent="0.25">
      <c r="A24" s="1"/>
      <c r="B24" s="375">
        <v>7</v>
      </c>
      <c r="C24" s="376"/>
      <c r="D24" s="367" t="s">
        <v>1804</v>
      </c>
      <c r="E24" s="368"/>
      <c r="F24" s="369">
        <v>4100080037</v>
      </c>
      <c r="G24" s="370"/>
      <c r="H24" s="391" t="s">
        <v>1814</v>
      </c>
      <c r="I24" s="370"/>
      <c r="J24" s="369" t="s">
        <v>76</v>
      </c>
      <c r="K24" s="368"/>
      <c r="L24" s="7" t="s">
        <v>757</v>
      </c>
      <c r="M24" s="11"/>
      <c r="N24" s="81">
        <v>4.78</v>
      </c>
      <c r="O24" s="60">
        <v>4</v>
      </c>
    </row>
    <row r="25" spans="1:15" ht="15" x14ac:dyDescent="0.25">
      <c r="A25" s="1"/>
      <c r="B25" s="375">
        <v>8</v>
      </c>
      <c r="C25" s="376"/>
      <c r="D25" s="367" t="s">
        <v>1804</v>
      </c>
      <c r="E25" s="368"/>
      <c r="F25" s="369">
        <v>4100080037</v>
      </c>
      <c r="G25" s="370"/>
      <c r="H25" s="391" t="s">
        <v>1814</v>
      </c>
      <c r="I25" s="370"/>
      <c r="J25" s="369" t="s">
        <v>76</v>
      </c>
      <c r="K25" s="368"/>
      <c r="L25" s="7" t="s">
        <v>757</v>
      </c>
      <c r="M25" s="11"/>
      <c r="N25" s="81">
        <v>3</v>
      </c>
      <c r="O25" s="60">
        <v>2</v>
      </c>
    </row>
    <row r="26" spans="1:15" ht="15" x14ac:dyDescent="0.25">
      <c r="A26" s="1"/>
      <c r="B26" s="76"/>
      <c r="C26" s="65"/>
      <c r="D26" s="392"/>
      <c r="E26" s="393"/>
      <c r="F26" s="393"/>
      <c r="G26" s="393"/>
      <c r="H26" s="393"/>
      <c r="I26" s="62"/>
      <c r="J26" s="50"/>
      <c r="K26" s="61"/>
      <c r="L26" s="8"/>
      <c r="M26" s="8"/>
      <c r="N26" s="139">
        <f>SUM(N18:N25)</f>
        <v>36.46</v>
      </c>
      <c r="O26" s="60"/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SUM(O18:O25)</f>
        <v>30</v>
      </c>
    </row>
    <row r="28" spans="1:15" ht="15" x14ac:dyDescent="0.25">
      <c r="A28" s="1"/>
      <c r="B28" s="20"/>
      <c r="C28" s="45"/>
      <c r="D28" s="20"/>
      <c r="E28" s="45"/>
      <c r="F28" s="20"/>
      <c r="H28" s="3"/>
      <c r="J28" s="20"/>
      <c r="K28" s="45"/>
      <c r="L28" s="1"/>
      <c r="M28" s="1"/>
      <c r="N28" s="86"/>
    </row>
    <row r="29" spans="1:15" ht="3.75" customHeight="1" x14ac:dyDescent="0.25">
      <c r="A29" s="1"/>
      <c r="B29" s="1"/>
      <c r="C29" s="1"/>
      <c r="D29" s="17"/>
      <c r="E29" s="20"/>
      <c r="F29" s="20"/>
      <c r="G29" s="3"/>
      <c r="H29" s="3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23"/>
      <c r="F30" s="397" t="s">
        <v>1830</v>
      </c>
      <c r="G30" s="396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1831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1633</v>
      </c>
      <c r="E32" s="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1822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1466</v>
      </c>
      <c r="E34" s="1"/>
      <c r="F34" s="1"/>
      <c r="G34" s="23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52">
    <mergeCell ref="B16:C16"/>
    <mergeCell ref="D16:E16"/>
    <mergeCell ref="F16:G16"/>
    <mergeCell ref="H16:I16"/>
    <mergeCell ref="J16:K16"/>
    <mergeCell ref="B20:C20"/>
    <mergeCell ref="B18:C18"/>
    <mergeCell ref="D18:E18"/>
    <mergeCell ref="H20:I20"/>
    <mergeCell ref="J20:K20"/>
    <mergeCell ref="B21:C21"/>
    <mergeCell ref="D21:E21"/>
    <mergeCell ref="G8:I8"/>
    <mergeCell ref="G10:N10"/>
    <mergeCell ref="G12:H12"/>
    <mergeCell ref="M14:N14"/>
    <mergeCell ref="H19:I19"/>
    <mergeCell ref="J19:K19"/>
    <mergeCell ref="B19:C19"/>
    <mergeCell ref="F18:G18"/>
    <mergeCell ref="D19:E19"/>
    <mergeCell ref="F21:G21"/>
    <mergeCell ref="H21:I21"/>
    <mergeCell ref="J21:K21"/>
    <mergeCell ref="F19:G19"/>
    <mergeCell ref="D20:E20"/>
    <mergeCell ref="H22:I22"/>
    <mergeCell ref="H23:I23"/>
    <mergeCell ref="H18:I18"/>
    <mergeCell ref="J18:K18"/>
    <mergeCell ref="F20:G20"/>
    <mergeCell ref="F23:G23"/>
    <mergeCell ref="J23:K23"/>
    <mergeCell ref="J22:K22"/>
    <mergeCell ref="B23:C23"/>
    <mergeCell ref="D23:E23"/>
    <mergeCell ref="B22:C22"/>
    <mergeCell ref="D22:E22"/>
    <mergeCell ref="F22:G22"/>
    <mergeCell ref="B24:C24"/>
    <mergeCell ref="D24:E24"/>
    <mergeCell ref="F24:G24"/>
    <mergeCell ref="H24:I24"/>
    <mergeCell ref="J24:K24"/>
    <mergeCell ref="B25:C25"/>
    <mergeCell ref="D25:E25"/>
    <mergeCell ref="D26:H26"/>
    <mergeCell ref="B27:L27"/>
    <mergeCell ref="F30:G30"/>
    <mergeCell ref="H25:I25"/>
    <mergeCell ref="J25:K25"/>
    <mergeCell ref="F25:G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sheetPr codeName="Hoja189"/>
  <dimension ref="A1:O328"/>
  <sheetViews>
    <sheetView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1825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220122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 t="s">
        <v>22</v>
      </c>
      <c r="C17" s="133"/>
      <c r="D17" s="20"/>
      <c r="E17" s="45"/>
      <c r="F17" s="20"/>
      <c r="H17" s="3"/>
      <c r="J17" s="20"/>
      <c r="K17" s="45"/>
      <c r="L17" s="1"/>
      <c r="M17" s="1"/>
      <c r="N17" s="169">
        <f>SUM(N18:N23)+8</f>
        <v>31.900000000000002</v>
      </c>
      <c r="O17" s="60"/>
    </row>
    <row r="18" spans="1:15" ht="15" x14ac:dyDescent="0.25">
      <c r="A18" s="1"/>
      <c r="B18" s="375">
        <v>1</v>
      </c>
      <c r="C18" s="376"/>
      <c r="D18" s="367" t="s">
        <v>1804</v>
      </c>
      <c r="E18" s="368"/>
      <c r="F18" s="369">
        <v>4100080036</v>
      </c>
      <c r="G18" s="370"/>
      <c r="H18" s="391" t="s">
        <v>1814</v>
      </c>
      <c r="I18" s="370"/>
      <c r="J18" s="369" t="s">
        <v>73</v>
      </c>
      <c r="K18" s="368"/>
      <c r="L18" s="7" t="s">
        <v>757</v>
      </c>
      <c r="M18" s="11"/>
      <c r="N18" s="81">
        <v>4.78</v>
      </c>
      <c r="O18" s="60">
        <v>4</v>
      </c>
    </row>
    <row r="19" spans="1:15" ht="15" x14ac:dyDescent="0.25">
      <c r="A19" s="1"/>
      <c r="B19" s="375">
        <v>2</v>
      </c>
      <c r="C19" s="376"/>
      <c r="D19" s="367" t="s">
        <v>1804</v>
      </c>
      <c r="E19" s="368"/>
      <c r="F19" s="369">
        <v>4100080036</v>
      </c>
      <c r="G19" s="370"/>
      <c r="H19" s="391" t="s">
        <v>1814</v>
      </c>
      <c r="I19" s="370"/>
      <c r="J19" s="369" t="s">
        <v>73</v>
      </c>
      <c r="K19" s="368"/>
      <c r="L19" s="7" t="s">
        <v>757</v>
      </c>
      <c r="M19" s="11"/>
      <c r="N19" s="81">
        <v>4.78</v>
      </c>
      <c r="O19" s="60">
        <v>4</v>
      </c>
    </row>
    <row r="20" spans="1:15" ht="15" x14ac:dyDescent="0.25">
      <c r="A20" s="1"/>
      <c r="B20" s="375">
        <v>3</v>
      </c>
      <c r="C20" s="376"/>
      <c r="D20" s="367" t="s">
        <v>1804</v>
      </c>
      <c r="E20" s="368"/>
      <c r="F20" s="369">
        <v>4100080036</v>
      </c>
      <c r="G20" s="370"/>
      <c r="H20" s="391" t="s">
        <v>1814</v>
      </c>
      <c r="I20" s="370"/>
      <c r="J20" s="369" t="s">
        <v>73</v>
      </c>
      <c r="K20" s="368"/>
      <c r="L20" s="7" t="s">
        <v>757</v>
      </c>
      <c r="M20" s="11"/>
      <c r="N20" s="81">
        <v>4.78</v>
      </c>
      <c r="O20" s="60">
        <v>4</v>
      </c>
    </row>
    <row r="21" spans="1:15" ht="15" x14ac:dyDescent="0.25">
      <c r="A21" s="1"/>
      <c r="B21" s="375">
        <v>4</v>
      </c>
      <c r="C21" s="376"/>
      <c r="D21" s="367" t="s">
        <v>1804</v>
      </c>
      <c r="E21" s="368"/>
      <c r="F21" s="369">
        <v>4100080036</v>
      </c>
      <c r="G21" s="370"/>
      <c r="H21" s="391" t="s">
        <v>1814</v>
      </c>
      <c r="I21" s="370"/>
      <c r="J21" s="369" t="s">
        <v>73</v>
      </c>
      <c r="K21" s="368"/>
      <c r="L21" s="7" t="s">
        <v>757</v>
      </c>
      <c r="M21" s="11"/>
      <c r="N21" s="81">
        <v>4.78</v>
      </c>
      <c r="O21" s="60">
        <v>4</v>
      </c>
    </row>
    <row r="22" spans="1:15" ht="15" x14ac:dyDescent="0.25">
      <c r="A22" s="1"/>
      <c r="B22" s="375">
        <v>5</v>
      </c>
      <c r="C22" s="376"/>
      <c r="D22" s="367" t="s">
        <v>1804</v>
      </c>
      <c r="E22" s="368"/>
      <c r="F22" s="369">
        <v>4100080036</v>
      </c>
      <c r="G22" s="370"/>
      <c r="H22" s="391" t="s">
        <v>1814</v>
      </c>
      <c r="I22" s="370"/>
      <c r="J22" s="369" t="s">
        <v>73</v>
      </c>
      <c r="K22" s="368"/>
      <c r="L22" s="7" t="s">
        <v>757</v>
      </c>
      <c r="M22" s="11"/>
      <c r="N22" s="81">
        <v>4.78</v>
      </c>
      <c r="O22" s="60">
        <v>4</v>
      </c>
    </row>
    <row r="23" spans="1:15" ht="15" x14ac:dyDescent="0.25">
      <c r="A23" s="1"/>
      <c r="B23" s="365"/>
      <c r="C23" s="366"/>
      <c r="D23" s="367"/>
      <c r="E23" s="368"/>
      <c r="F23" s="369"/>
      <c r="G23" s="370"/>
      <c r="H23" s="391"/>
      <c r="I23" s="370"/>
      <c r="J23" s="369"/>
      <c r="K23" s="368"/>
      <c r="L23" s="7"/>
      <c r="M23" s="11"/>
      <c r="N23" s="84"/>
      <c r="O23" s="60"/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SUM(N18:N22)</f>
        <v>23.900000000000002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20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1827</v>
      </c>
      <c r="G28" s="396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1828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1049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1810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1466</v>
      </c>
      <c r="E32" s="1"/>
      <c r="F32" s="1"/>
      <c r="G32" s="23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4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D24:H24"/>
    <mergeCell ref="B25:L25"/>
    <mergeCell ref="F28:G28"/>
    <mergeCell ref="B23:C23"/>
    <mergeCell ref="D23:E23"/>
    <mergeCell ref="F23:G23"/>
    <mergeCell ref="H23:I23"/>
    <mergeCell ref="J23:K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sheetPr codeName="Hoja190"/>
  <dimension ref="A1:O379"/>
  <sheetViews>
    <sheetView topLeftCell="A61" workbookViewId="0">
      <selection activeCell="L77" sqref="L7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1825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220121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SUM(N18:N36)+8</f>
        <v>84.48</v>
      </c>
      <c r="O17" s="60"/>
    </row>
    <row r="18" spans="1:15" ht="15" x14ac:dyDescent="0.25">
      <c r="A18" s="1"/>
      <c r="B18" s="378">
        <v>1</v>
      </c>
      <c r="C18" s="379"/>
      <c r="D18" s="367" t="s">
        <v>1813</v>
      </c>
      <c r="E18" s="368"/>
      <c r="F18" s="369">
        <v>4100080046</v>
      </c>
      <c r="G18" s="370"/>
      <c r="H18" s="391" t="s">
        <v>1814</v>
      </c>
      <c r="I18" s="370"/>
      <c r="J18" s="369" t="s">
        <v>90</v>
      </c>
      <c r="K18" s="368"/>
      <c r="L18" s="7" t="s">
        <v>757</v>
      </c>
      <c r="M18" s="11"/>
      <c r="N18" s="82">
        <v>4.78</v>
      </c>
      <c r="O18" s="60">
        <v>2</v>
      </c>
    </row>
    <row r="19" spans="1:15" ht="15" x14ac:dyDescent="0.25">
      <c r="A19" s="1"/>
      <c r="B19" s="365"/>
      <c r="C19" s="366"/>
      <c r="D19" s="367" t="s">
        <v>1813</v>
      </c>
      <c r="E19" s="368"/>
      <c r="F19" s="369">
        <v>4100080047</v>
      </c>
      <c r="G19" s="370"/>
      <c r="H19" s="391" t="s">
        <v>1814</v>
      </c>
      <c r="I19" s="370"/>
      <c r="J19" s="369" t="s">
        <v>253</v>
      </c>
      <c r="K19" s="368"/>
      <c r="L19" s="7" t="s">
        <v>757</v>
      </c>
      <c r="M19" s="11"/>
      <c r="N19" s="84"/>
      <c r="O19" s="60">
        <v>2</v>
      </c>
    </row>
    <row r="20" spans="1:15" ht="15" x14ac:dyDescent="0.25">
      <c r="A20" s="1"/>
      <c r="B20" s="378">
        <v>2</v>
      </c>
      <c r="C20" s="379"/>
      <c r="D20" s="367" t="s">
        <v>1813</v>
      </c>
      <c r="E20" s="368"/>
      <c r="F20" s="369">
        <v>4100080049</v>
      </c>
      <c r="G20" s="370"/>
      <c r="H20" s="391" t="s">
        <v>1814</v>
      </c>
      <c r="I20" s="370"/>
      <c r="J20" s="369" t="s">
        <v>147</v>
      </c>
      <c r="K20" s="368"/>
      <c r="L20" s="7" t="s">
        <v>757</v>
      </c>
      <c r="M20" s="11"/>
      <c r="N20" s="82">
        <v>4.78</v>
      </c>
      <c r="O20" s="60">
        <v>4</v>
      </c>
    </row>
    <row r="21" spans="1:15" ht="15" x14ac:dyDescent="0.25">
      <c r="A21" s="1"/>
      <c r="B21" s="378">
        <v>3</v>
      </c>
      <c r="C21" s="379"/>
      <c r="D21" s="367" t="s">
        <v>1813</v>
      </c>
      <c r="E21" s="368"/>
      <c r="F21" s="369">
        <v>4100080049</v>
      </c>
      <c r="G21" s="370"/>
      <c r="H21" s="391" t="s">
        <v>1814</v>
      </c>
      <c r="I21" s="370"/>
      <c r="J21" s="369" t="s">
        <v>147</v>
      </c>
      <c r="K21" s="368"/>
      <c r="L21" s="7" t="s">
        <v>757</v>
      </c>
      <c r="M21" s="11"/>
      <c r="N21" s="82">
        <v>4.78</v>
      </c>
      <c r="O21" s="60">
        <v>1</v>
      </c>
    </row>
    <row r="22" spans="1:15" ht="15" x14ac:dyDescent="0.25">
      <c r="A22" s="1"/>
      <c r="B22" s="416"/>
      <c r="C22" s="417"/>
      <c r="D22" s="367" t="s">
        <v>1813</v>
      </c>
      <c r="E22" s="368"/>
      <c r="F22" s="369">
        <v>4100080050</v>
      </c>
      <c r="G22" s="370"/>
      <c r="H22" s="391" t="s">
        <v>1814</v>
      </c>
      <c r="I22" s="370"/>
      <c r="J22" s="369" t="s">
        <v>1778</v>
      </c>
      <c r="K22" s="368"/>
      <c r="L22" s="7" t="s">
        <v>757</v>
      </c>
      <c r="M22" s="11"/>
      <c r="N22" s="83"/>
      <c r="O22" s="60">
        <v>2</v>
      </c>
    </row>
    <row r="23" spans="1:15" ht="15" x14ac:dyDescent="0.25">
      <c r="A23" s="1"/>
      <c r="B23" s="365"/>
      <c r="C23" s="366"/>
      <c r="D23" s="367" t="s">
        <v>1813</v>
      </c>
      <c r="E23" s="368"/>
      <c r="F23" s="369">
        <v>4100080045</v>
      </c>
      <c r="G23" s="370"/>
      <c r="H23" s="391" t="s">
        <v>1814</v>
      </c>
      <c r="I23" s="370"/>
      <c r="J23" s="369" t="s">
        <v>25</v>
      </c>
      <c r="K23" s="368"/>
      <c r="L23" s="7" t="s">
        <v>757</v>
      </c>
      <c r="M23" s="11"/>
      <c r="N23" s="84"/>
      <c r="O23" s="60">
        <v>1</v>
      </c>
    </row>
    <row r="24" spans="1:15" ht="15" x14ac:dyDescent="0.25">
      <c r="A24" s="1"/>
      <c r="B24" s="375">
        <v>4</v>
      </c>
      <c r="C24" s="376"/>
      <c r="D24" s="367" t="s">
        <v>1813</v>
      </c>
      <c r="E24" s="368"/>
      <c r="F24" s="369">
        <v>4100080050</v>
      </c>
      <c r="G24" s="370"/>
      <c r="H24" s="391" t="s">
        <v>1814</v>
      </c>
      <c r="I24" s="370"/>
      <c r="J24" s="369" t="s">
        <v>1778</v>
      </c>
      <c r="K24" s="368"/>
      <c r="L24" s="7" t="s">
        <v>757</v>
      </c>
      <c r="M24" s="11"/>
      <c r="N24" s="81">
        <v>4.78</v>
      </c>
      <c r="O24" s="60">
        <v>4</v>
      </c>
    </row>
    <row r="25" spans="1:15" ht="15" x14ac:dyDescent="0.25">
      <c r="A25" s="1"/>
      <c r="B25" s="375">
        <v>5</v>
      </c>
      <c r="C25" s="376"/>
      <c r="D25" s="367" t="s">
        <v>1813</v>
      </c>
      <c r="E25" s="368"/>
      <c r="F25" s="369">
        <v>4100080050</v>
      </c>
      <c r="G25" s="370"/>
      <c r="H25" s="391" t="s">
        <v>1814</v>
      </c>
      <c r="I25" s="370"/>
      <c r="J25" s="369" t="s">
        <v>1778</v>
      </c>
      <c r="K25" s="368"/>
      <c r="L25" s="7" t="s">
        <v>757</v>
      </c>
      <c r="M25" s="11"/>
      <c r="N25" s="81">
        <v>4.78</v>
      </c>
      <c r="O25" s="60">
        <v>4</v>
      </c>
    </row>
    <row r="26" spans="1:15" ht="15" x14ac:dyDescent="0.25">
      <c r="A26" s="1"/>
      <c r="B26" s="375">
        <v>6</v>
      </c>
      <c r="C26" s="376"/>
      <c r="D26" s="367" t="s">
        <v>1813</v>
      </c>
      <c r="E26" s="368"/>
      <c r="F26" s="369">
        <v>4100080039</v>
      </c>
      <c r="G26" s="370"/>
      <c r="H26" s="391" t="s">
        <v>1814</v>
      </c>
      <c r="I26" s="370"/>
      <c r="J26" s="369" t="s">
        <v>25</v>
      </c>
      <c r="K26" s="368"/>
      <c r="L26" s="7" t="s">
        <v>757</v>
      </c>
      <c r="M26" s="11"/>
      <c r="N26" s="81">
        <v>4.78</v>
      </c>
      <c r="O26" s="60">
        <v>4</v>
      </c>
    </row>
    <row r="27" spans="1:15" ht="15" x14ac:dyDescent="0.25">
      <c r="A27" s="1"/>
      <c r="B27" s="375">
        <v>7</v>
      </c>
      <c r="C27" s="376"/>
      <c r="D27" s="367" t="s">
        <v>1813</v>
      </c>
      <c r="E27" s="368"/>
      <c r="F27" s="369">
        <v>4100080039</v>
      </c>
      <c r="G27" s="370"/>
      <c r="H27" s="391" t="s">
        <v>1814</v>
      </c>
      <c r="I27" s="370"/>
      <c r="J27" s="369" t="s">
        <v>25</v>
      </c>
      <c r="K27" s="368"/>
      <c r="L27" s="7" t="s">
        <v>757</v>
      </c>
      <c r="M27" s="11"/>
      <c r="N27" s="81">
        <v>4.78</v>
      </c>
      <c r="O27" s="60">
        <v>4</v>
      </c>
    </row>
    <row r="28" spans="1:15" ht="15" x14ac:dyDescent="0.25">
      <c r="A28" s="1"/>
      <c r="B28" s="375">
        <v>8</v>
      </c>
      <c r="C28" s="376"/>
      <c r="D28" s="367" t="s">
        <v>1813</v>
      </c>
      <c r="E28" s="368"/>
      <c r="F28" s="369">
        <v>4100080039</v>
      </c>
      <c r="G28" s="370"/>
      <c r="H28" s="391" t="s">
        <v>1814</v>
      </c>
      <c r="I28" s="370"/>
      <c r="J28" s="369" t="s">
        <v>25</v>
      </c>
      <c r="K28" s="368"/>
      <c r="L28" s="7" t="s">
        <v>757</v>
      </c>
      <c r="M28" s="11"/>
      <c r="N28" s="81">
        <v>4.78</v>
      </c>
      <c r="O28" s="60">
        <v>4</v>
      </c>
    </row>
    <row r="29" spans="1:15" ht="15" x14ac:dyDescent="0.25">
      <c r="A29" s="1"/>
      <c r="B29" s="375">
        <v>9</v>
      </c>
      <c r="C29" s="376"/>
      <c r="D29" s="367" t="s">
        <v>1813</v>
      </c>
      <c r="E29" s="368"/>
      <c r="F29" s="369">
        <v>4100080039</v>
      </c>
      <c r="G29" s="370"/>
      <c r="H29" s="391" t="s">
        <v>1814</v>
      </c>
      <c r="I29" s="370"/>
      <c r="J29" s="369" t="s">
        <v>25</v>
      </c>
      <c r="K29" s="368"/>
      <c r="L29" s="7" t="s">
        <v>757</v>
      </c>
      <c r="M29" s="11"/>
      <c r="N29" s="81">
        <v>4.78</v>
      </c>
      <c r="O29" s="60">
        <v>4</v>
      </c>
    </row>
    <row r="30" spans="1:15" ht="15" x14ac:dyDescent="0.25">
      <c r="A30" s="1"/>
      <c r="B30" s="375">
        <v>10</v>
      </c>
      <c r="C30" s="376"/>
      <c r="D30" s="367" t="s">
        <v>1813</v>
      </c>
      <c r="E30" s="368"/>
      <c r="F30" s="369">
        <v>4100080039</v>
      </c>
      <c r="G30" s="370"/>
      <c r="H30" s="391" t="s">
        <v>1814</v>
      </c>
      <c r="I30" s="370"/>
      <c r="J30" s="369" t="s">
        <v>25</v>
      </c>
      <c r="K30" s="368"/>
      <c r="L30" s="7" t="s">
        <v>757</v>
      </c>
      <c r="M30" s="11"/>
      <c r="N30" s="81">
        <v>4.78</v>
      </c>
      <c r="O30" s="60">
        <v>4</v>
      </c>
    </row>
    <row r="31" spans="1:15" ht="15" x14ac:dyDescent="0.25">
      <c r="A31" s="1"/>
      <c r="B31" s="375">
        <v>11</v>
      </c>
      <c r="C31" s="376"/>
      <c r="D31" s="367" t="s">
        <v>1813</v>
      </c>
      <c r="E31" s="368"/>
      <c r="F31" s="369">
        <v>4100080039</v>
      </c>
      <c r="G31" s="370"/>
      <c r="H31" s="391" t="s">
        <v>1814</v>
      </c>
      <c r="I31" s="370"/>
      <c r="J31" s="369" t="s">
        <v>25</v>
      </c>
      <c r="K31" s="368"/>
      <c r="L31" s="7" t="s">
        <v>757</v>
      </c>
      <c r="M31" s="11"/>
      <c r="N31" s="81">
        <v>4.78</v>
      </c>
      <c r="O31" s="60">
        <v>4</v>
      </c>
    </row>
    <row r="32" spans="1:15" ht="15" x14ac:dyDescent="0.25">
      <c r="A32" s="1"/>
      <c r="B32" s="375">
        <v>12</v>
      </c>
      <c r="C32" s="376"/>
      <c r="D32" s="367" t="s">
        <v>1813</v>
      </c>
      <c r="E32" s="368"/>
      <c r="F32" s="369">
        <v>4100080039</v>
      </c>
      <c r="G32" s="370"/>
      <c r="H32" s="391" t="s">
        <v>1814</v>
      </c>
      <c r="I32" s="370"/>
      <c r="J32" s="369" t="s">
        <v>25</v>
      </c>
      <c r="K32" s="368"/>
      <c r="L32" s="7" t="s">
        <v>757</v>
      </c>
      <c r="M32" s="11"/>
      <c r="N32" s="81">
        <v>4.78</v>
      </c>
      <c r="O32" s="60">
        <v>4</v>
      </c>
    </row>
    <row r="33" spans="1:15" ht="15" x14ac:dyDescent="0.25">
      <c r="A33" s="1"/>
      <c r="B33" s="375">
        <v>13</v>
      </c>
      <c r="C33" s="376"/>
      <c r="D33" s="367" t="s">
        <v>1813</v>
      </c>
      <c r="E33" s="368"/>
      <c r="F33" s="369">
        <v>4100080039</v>
      </c>
      <c r="G33" s="370"/>
      <c r="H33" s="391" t="s">
        <v>1814</v>
      </c>
      <c r="I33" s="370"/>
      <c r="J33" s="369" t="s">
        <v>25</v>
      </c>
      <c r="K33" s="368"/>
      <c r="L33" s="7" t="s">
        <v>757</v>
      </c>
      <c r="M33" s="11"/>
      <c r="N33" s="81">
        <v>4.78</v>
      </c>
      <c r="O33" s="60">
        <v>4</v>
      </c>
    </row>
    <row r="34" spans="1:15" ht="15" x14ac:dyDescent="0.25">
      <c r="A34" s="1"/>
      <c r="B34" s="375">
        <v>14</v>
      </c>
      <c r="C34" s="376"/>
      <c r="D34" s="367" t="s">
        <v>1813</v>
      </c>
      <c r="E34" s="368"/>
      <c r="F34" s="369">
        <v>4100080039</v>
      </c>
      <c r="G34" s="370"/>
      <c r="H34" s="391" t="s">
        <v>1814</v>
      </c>
      <c r="I34" s="370"/>
      <c r="J34" s="369" t="s">
        <v>25</v>
      </c>
      <c r="K34" s="368"/>
      <c r="L34" s="7" t="s">
        <v>757</v>
      </c>
      <c r="M34" s="11"/>
      <c r="N34" s="81">
        <v>4.78</v>
      </c>
      <c r="O34" s="60">
        <v>4</v>
      </c>
    </row>
    <row r="35" spans="1:15" ht="15" x14ac:dyDescent="0.25">
      <c r="A35" s="1"/>
      <c r="B35" s="375">
        <v>15</v>
      </c>
      <c r="C35" s="376"/>
      <c r="D35" s="367" t="s">
        <v>1813</v>
      </c>
      <c r="E35" s="368"/>
      <c r="F35" s="369">
        <v>4100080039</v>
      </c>
      <c r="G35" s="370"/>
      <c r="H35" s="391" t="s">
        <v>1814</v>
      </c>
      <c r="I35" s="370"/>
      <c r="J35" s="369" t="s">
        <v>25</v>
      </c>
      <c r="K35" s="368"/>
      <c r="L35" s="7" t="s">
        <v>757</v>
      </c>
      <c r="M35" s="11"/>
      <c r="N35" s="81">
        <v>4.78</v>
      </c>
      <c r="O35" s="60">
        <v>4</v>
      </c>
    </row>
    <row r="36" spans="1:15" ht="15" x14ac:dyDescent="0.25">
      <c r="A36" s="1"/>
      <c r="B36" s="375">
        <v>16</v>
      </c>
      <c r="C36" s="376"/>
      <c r="D36" s="367" t="s">
        <v>1813</v>
      </c>
      <c r="E36" s="368"/>
      <c r="F36" s="369">
        <v>4100080039</v>
      </c>
      <c r="G36" s="370"/>
      <c r="H36" s="391" t="s">
        <v>1814</v>
      </c>
      <c r="I36" s="370"/>
      <c r="J36" s="369" t="s">
        <v>25</v>
      </c>
      <c r="K36" s="368"/>
      <c r="L36" s="7" t="s">
        <v>757</v>
      </c>
      <c r="M36" s="11"/>
      <c r="N36" s="81">
        <v>4.78</v>
      </c>
      <c r="O36" s="60">
        <v>4</v>
      </c>
    </row>
    <row r="37" spans="1:15" ht="15" x14ac:dyDescent="0.25">
      <c r="A37" s="1"/>
      <c r="B37" s="77" t="s">
        <v>37</v>
      </c>
      <c r="C37" s="78"/>
      <c r="D37" s="20"/>
      <c r="E37" s="45"/>
      <c r="F37" s="20"/>
      <c r="H37" s="3"/>
      <c r="J37" s="20"/>
      <c r="K37" s="45"/>
      <c r="L37" s="1"/>
      <c r="M37" s="1"/>
      <c r="N37" s="163">
        <f>SUM(N38:N55)+8</f>
        <v>84.48</v>
      </c>
      <c r="O37" s="60"/>
    </row>
    <row r="38" spans="1:15" ht="15" x14ac:dyDescent="0.25">
      <c r="A38" s="1"/>
      <c r="B38" s="378">
        <v>17</v>
      </c>
      <c r="C38" s="379"/>
      <c r="D38" s="367" t="s">
        <v>1813</v>
      </c>
      <c r="E38" s="368"/>
      <c r="F38" s="369">
        <v>4100080039</v>
      </c>
      <c r="G38" s="370"/>
      <c r="H38" s="391" t="s">
        <v>1814</v>
      </c>
      <c r="I38" s="370"/>
      <c r="J38" s="369" t="s">
        <v>25</v>
      </c>
      <c r="K38" s="368"/>
      <c r="L38" s="7" t="s">
        <v>757</v>
      </c>
      <c r="M38" s="11"/>
      <c r="N38" s="82">
        <v>4.78</v>
      </c>
      <c r="O38" s="60">
        <v>4</v>
      </c>
    </row>
    <row r="39" spans="1:15" ht="15" x14ac:dyDescent="0.25">
      <c r="A39" s="1"/>
      <c r="B39" s="378">
        <v>18</v>
      </c>
      <c r="C39" s="379"/>
      <c r="D39" s="367" t="s">
        <v>1813</v>
      </c>
      <c r="E39" s="368"/>
      <c r="F39" s="369">
        <v>4100080039</v>
      </c>
      <c r="G39" s="370"/>
      <c r="H39" s="391" t="s">
        <v>1814</v>
      </c>
      <c r="I39" s="370"/>
      <c r="J39" s="369" t="s">
        <v>25</v>
      </c>
      <c r="K39" s="368"/>
      <c r="L39" s="7" t="s">
        <v>757</v>
      </c>
      <c r="M39" s="11"/>
      <c r="N39" s="82">
        <v>4.78</v>
      </c>
      <c r="O39" s="60">
        <v>2</v>
      </c>
    </row>
    <row r="40" spans="1:15" ht="15" x14ac:dyDescent="0.25">
      <c r="A40" s="1"/>
      <c r="B40" s="365"/>
      <c r="C40" s="366"/>
      <c r="D40" s="367" t="s">
        <v>1813</v>
      </c>
      <c r="E40" s="368"/>
      <c r="F40" s="369">
        <v>4100080044</v>
      </c>
      <c r="G40" s="370"/>
      <c r="H40" s="391" t="s">
        <v>1814</v>
      </c>
      <c r="I40" s="370"/>
      <c r="J40" s="369" t="s">
        <v>53</v>
      </c>
      <c r="K40" s="368"/>
      <c r="L40" s="7" t="s">
        <v>757</v>
      </c>
      <c r="M40" s="11"/>
      <c r="N40" s="84"/>
      <c r="O40" s="60">
        <v>2</v>
      </c>
    </row>
    <row r="41" spans="1:15" ht="15" x14ac:dyDescent="0.25">
      <c r="A41" s="1"/>
      <c r="B41" s="378">
        <v>19</v>
      </c>
      <c r="C41" s="379"/>
      <c r="D41" s="367" t="s">
        <v>1813</v>
      </c>
      <c r="E41" s="368"/>
      <c r="F41" s="369">
        <v>4100080044</v>
      </c>
      <c r="G41" s="370"/>
      <c r="H41" s="391" t="s">
        <v>1814</v>
      </c>
      <c r="I41" s="370"/>
      <c r="J41" s="369" t="s">
        <v>53</v>
      </c>
      <c r="K41" s="368"/>
      <c r="L41" s="7" t="s">
        <v>757</v>
      </c>
      <c r="M41" s="11"/>
      <c r="N41" s="82">
        <v>4.78</v>
      </c>
      <c r="O41" s="60">
        <v>4</v>
      </c>
    </row>
    <row r="42" spans="1:15" ht="15" x14ac:dyDescent="0.25">
      <c r="A42" s="1"/>
      <c r="B42" s="378">
        <v>20</v>
      </c>
      <c r="C42" s="379"/>
      <c r="D42" s="367" t="s">
        <v>1813</v>
      </c>
      <c r="E42" s="368"/>
      <c r="F42" s="369">
        <v>4100080044</v>
      </c>
      <c r="G42" s="370"/>
      <c r="H42" s="391" t="s">
        <v>1814</v>
      </c>
      <c r="I42" s="370"/>
      <c r="J42" s="369" t="s">
        <v>53</v>
      </c>
      <c r="K42" s="368"/>
      <c r="L42" s="7" t="s">
        <v>757</v>
      </c>
      <c r="M42" s="11"/>
      <c r="N42" s="82">
        <v>4.78</v>
      </c>
      <c r="O42" s="60">
        <v>4</v>
      </c>
    </row>
    <row r="43" spans="1:15" ht="15" x14ac:dyDescent="0.25">
      <c r="A43" s="1"/>
      <c r="B43" s="378">
        <v>21</v>
      </c>
      <c r="C43" s="379"/>
      <c r="D43" s="367" t="s">
        <v>1813</v>
      </c>
      <c r="E43" s="368"/>
      <c r="F43" s="369">
        <v>4100080044</v>
      </c>
      <c r="G43" s="370"/>
      <c r="H43" s="391" t="s">
        <v>1814</v>
      </c>
      <c r="I43" s="370"/>
      <c r="J43" s="369" t="s">
        <v>53</v>
      </c>
      <c r="K43" s="368"/>
      <c r="L43" s="7" t="s">
        <v>757</v>
      </c>
      <c r="M43" s="11"/>
      <c r="N43" s="82">
        <v>4.78</v>
      </c>
      <c r="O43" s="60">
        <v>1</v>
      </c>
    </row>
    <row r="44" spans="1:15" ht="15" x14ac:dyDescent="0.25">
      <c r="A44" s="1"/>
      <c r="B44" s="365"/>
      <c r="C44" s="366"/>
      <c r="D44" s="367" t="s">
        <v>1813</v>
      </c>
      <c r="E44" s="368"/>
      <c r="F44" s="369">
        <v>4100080048</v>
      </c>
      <c r="G44" s="370"/>
      <c r="H44" s="391" t="s">
        <v>1814</v>
      </c>
      <c r="I44" s="370"/>
      <c r="J44" s="369" t="s">
        <v>53</v>
      </c>
      <c r="K44" s="368"/>
      <c r="L44" s="7" t="s">
        <v>757</v>
      </c>
      <c r="M44" s="11"/>
      <c r="N44" s="84"/>
      <c r="O44" s="60">
        <v>3</v>
      </c>
    </row>
    <row r="45" spans="1:15" ht="15" x14ac:dyDescent="0.25">
      <c r="A45" s="1"/>
      <c r="B45" s="378">
        <v>22</v>
      </c>
      <c r="C45" s="379"/>
      <c r="D45" s="367" t="s">
        <v>1813</v>
      </c>
      <c r="E45" s="368"/>
      <c r="F45" s="369">
        <v>4100080048</v>
      </c>
      <c r="G45" s="370"/>
      <c r="H45" s="391" t="s">
        <v>1814</v>
      </c>
      <c r="I45" s="370"/>
      <c r="J45" s="369" t="s">
        <v>53</v>
      </c>
      <c r="K45" s="368"/>
      <c r="L45" s="7" t="s">
        <v>757</v>
      </c>
      <c r="M45" s="11"/>
      <c r="N45" s="81">
        <v>4.78</v>
      </c>
      <c r="O45" s="60">
        <v>4</v>
      </c>
    </row>
    <row r="46" spans="1:15" ht="15" x14ac:dyDescent="0.25">
      <c r="A46" s="1"/>
      <c r="B46" s="378">
        <v>23</v>
      </c>
      <c r="C46" s="379"/>
      <c r="D46" s="367" t="s">
        <v>1813</v>
      </c>
      <c r="E46" s="368"/>
      <c r="F46" s="369">
        <v>4100080048</v>
      </c>
      <c r="G46" s="370"/>
      <c r="H46" s="391" t="s">
        <v>1814</v>
      </c>
      <c r="I46" s="370"/>
      <c r="J46" s="369" t="s">
        <v>53</v>
      </c>
      <c r="K46" s="368"/>
      <c r="L46" s="7" t="s">
        <v>757</v>
      </c>
      <c r="M46" s="11"/>
      <c r="N46" s="81">
        <v>4.78</v>
      </c>
      <c r="O46" s="60">
        <v>4</v>
      </c>
    </row>
    <row r="47" spans="1:15" ht="15" x14ac:dyDescent="0.25">
      <c r="A47" s="1"/>
      <c r="B47" s="378">
        <v>24</v>
      </c>
      <c r="C47" s="379"/>
      <c r="D47" s="367" t="s">
        <v>1813</v>
      </c>
      <c r="E47" s="368"/>
      <c r="F47" s="369">
        <v>4100080048</v>
      </c>
      <c r="G47" s="370"/>
      <c r="H47" s="391" t="s">
        <v>1814</v>
      </c>
      <c r="I47" s="370"/>
      <c r="J47" s="369" t="s">
        <v>53</v>
      </c>
      <c r="K47" s="368"/>
      <c r="L47" s="7" t="s">
        <v>757</v>
      </c>
      <c r="M47" s="11"/>
      <c r="N47" s="81">
        <v>4.78</v>
      </c>
      <c r="O47" s="60">
        <v>4</v>
      </c>
    </row>
    <row r="48" spans="1:15" ht="15" x14ac:dyDescent="0.25">
      <c r="A48" s="1"/>
      <c r="B48" s="378">
        <v>25</v>
      </c>
      <c r="C48" s="379"/>
      <c r="D48" s="367" t="s">
        <v>1813</v>
      </c>
      <c r="E48" s="368"/>
      <c r="F48" s="369">
        <v>4100080048</v>
      </c>
      <c r="G48" s="370"/>
      <c r="H48" s="391" t="s">
        <v>1814</v>
      </c>
      <c r="I48" s="370"/>
      <c r="J48" s="369" t="s">
        <v>53</v>
      </c>
      <c r="K48" s="368"/>
      <c r="L48" s="7" t="s">
        <v>757</v>
      </c>
      <c r="M48" s="11"/>
      <c r="N48" s="81">
        <v>4.78</v>
      </c>
      <c r="O48" s="60">
        <v>4</v>
      </c>
    </row>
    <row r="49" spans="1:15" ht="15" x14ac:dyDescent="0.25">
      <c r="A49" s="1"/>
      <c r="B49" s="378">
        <v>26</v>
      </c>
      <c r="C49" s="379"/>
      <c r="D49" s="367" t="s">
        <v>1813</v>
      </c>
      <c r="E49" s="368"/>
      <c r="F49" s="369">
        <v>4100080048</v>
      </c>
      <c r="G49" s="370"/>
      <c r="H49" s="391" t="s">
        <v>1814</v>
      </c>
      <c r="I49" s="370"/>
      <c r="J49" s="369" t="s">
        <v>53</v>
      </c>
      <c r="K49" s="368"/>
      <c r="L49" s="7" t="s">
        <v>757</v>
      </c>
      <c r="M49" s="11"/>
      <c r="N49" s="81">
        <v>4.78</v>
      </c>
      <c r="O49" s="60">
        <v>4</v>
      </c>
    </row>
    <row r="50" spans="1:15" ht="15" x14ac:dyDescent="0.25">
      <c r="A50" s="1"/>
      <c r="B50" s="375">
        <v>27</v>
      </c>
      <c r="C50" s="376"/>
      <c r="D50" s="367" t="s">
        <v>1813</v>
      </c>
      <c r="E50" s="368"/>
      <c r="F50" s="369">
        <v>4100080048</v>
      </c>
      <c r="G50" s="370"/>
      <c r="H50" s="391" t="s">
        <v>1814</v>
      </c>
      <c r="I50" s="370"/>
      <c r="J50" s="369" t="s">
        <v>53</v>
      </c>
      <c r="K50" s="368"/>
      <c r="L50" s="7" t="s">
        <v>757</v>
      </c>
      <c r="M50" s="11"/>
      <c r="N50" s="81">
        <v>4.78</v>
      </c>
      <c r="O50" s="60">
        <v>4</v>
      </c>
    </row>
    <row r="51" spans="1:15" ht="15" x14ac:dyDescent="0.25">
      <c r="A51" s="1"/>
      <c r="B51" s="378">
        <v>28</v>
      </c>
      <c r="C51" s="379"/>
      <c r="D51" s="367" t="s">
        <v>1813</v>
      </c>
      <c r="E51" s="368"/>
      <c r="F51" s="369">
        <v>4100080048</v>
      </c>
      <c r="G51" s="370"/>
      <c r="H51" s="391" t="s">
        <v>1814</v>
      </c>
      <c r="I51" s="370"/>
      <c r="J51" s="369" t="s">
        <v>53</v>
      </c>
      <c r="K51" s="368"/>
      <c r="L51" s="7" t="s">
        <v>757</v>
      </c>
      <c r="M51" s="11"/>
      <c r="N51" s="81">
        <v>4.78</v>
      </c>
      <c r="O51" s="60">
        <v>4</v>
      </c>
    </row>
    <row r="52" spans="1:15" ht="15" x14ac:dyDescent="0.25">
      <c r="A52" s="1"/>
      <c r="B52" s="378">
        <v>29</v>
      </c>
      <c r="C52" s="379"/>
      <c r="D52" s="367" t="s">
        <v>1813</v>
      </c>
      <c r="E52" s="368"/>
      <c r="F52" s="369">
        <v>4100080048</v>
      </c>
      <c r="G52" s="370"/>
      <c r="H52" s="391" t="s">
        <v>1814</v>
      </c>
      <c r="I52" s="370"/>
      <c r="J52" s="369" t="s">
        <v>53</v>
      </c>
      <c r="K52" s="368"/>
      <c r="L52" s="7" t="s">
        <v>757</v>
      </c>
      <c r="M52" s="11"/>
      <c r="N52" s="81">
        <v>4.78</v>
      </c>
      <c r="O52" s="60">
        <v>4</v>
      </c>
    </row>
    <row r="53" spans="1:15" ht="15" x14ac:dyDescent="0.25">
      <c r="A53" s="1"/>
      <c r="B53" s="378">
        <v>30</v>
      </c>
      <c r="C53" s="379"/>
      <c r="D53" s="367" t="s">
        <v>1813</v>
      </c>
      <c r="E53" s="368"/>
      <c r="F53" s="369">
        <v>4100080048</v>
      </c>
      <c r="G53" s="370"/>
      <c r="H53" s="391" t="s">
        <v>1814</v>
      </c>
      <c r="I53" s="370"/>
      <c r="J53" s="369" t="s">
        <v>53</v>
      </c>
      <c r="K53" s="368"/>
      <c r="L53" s="7" t="s">
        <v>757</v>
      </c>
      <c r="M53" s="11"/>
      <c r="N53" s="81">
        <v>4.78</v>
      </c>
      <c r="O53" s="60">
        <v>4</v>
      </c>
    </row>
    <row r="54" spans="1:15" ht="15" x14ac:dyDescent="0.25">
      <c r="A54" s="1"/>
      <c r="B54" s="378">
        <v>31</v>
      </c>
      <c r="C54" s="379"/>
      <c r="D54" s="367" t="s">
        <v>1813</v>
      </c>
      <c r="E54" s="368"/>
      <c r="F54" s="369">
        <v>4100080048</v>
      </c>
      <c r="G54" s="370"/>
      <c r="H54" s="391" t="s">
        <v>1814</v>
      </c>
      <c r="I54" s="370"/>
      <c r="J54" s="369" t="s">
        <v>53</v>
      </c>
      <c r="K54" s="368"/>
      <c r="L54" s="7" t="s">
        <v>757</v>
      </c>
      <c r="M54" s="11"/>
      <c r="N54" s="81">
        <v>4.78</v>
      </c>
      <c r="O54" s="60">
        <v>4</v>
      </c>
    </row>
    <row r="55" spans="1:15" ht="15" x14ac:dyDescent="0.25">
      <c r="A55" s="1"/>
      <c r="B55" s="378">
        <v>32</v>
      </c>
      <c r="C55" s="379"/>
      <c r="D55" s="367" t="s">
        <v>1813</v>
      </c>
      <c r="E55" s="368"/>
      <c r="F55" s="369">
        <v>4100080048</v>
      </c>
      <c r="G55" s="370"/>
      <c r="H55" s="391" t="s">
        <v>1814</v>
      </c>
      <c r="I55" s="370"/>
      <c r="J55" s="369" t="s">
        <v>53</v>
      </c>
      <c r="K55" s="368"/>
      <c r="L55" s="7" t="s">
        <v>757</v>
      </c>
      <c r="M55" s="11"/>
      <c r="N55" s="81">
        <v>4.78</v>
      </c>
      <c r="O55" s="60">
        <v>4</v>
      </c>
    </row>
    <row r="56" spans="1:15" ht="15" x14ac:dyDescent="0.25">
      <c r="A56" s="1"/>
      <c r="B56" s="77" t="s">
        <v>56</v>
      </c>
      <c r="C56" s="78"/>
      <c r="D56" s="20"/>
      <c r="E56" s="45"/>
      <c r="F56" s="20"/>
      <c r="H56" s="3"/>
      <c r="J56" s="20"/>
      <c r="K56" s="45"/>
      <c r="L56" s="1"/>
      <c r="M56" s="1"/>
      <c r="N56" s="163">
        <f>SUM(N57:N71)+8</f>
        <v>74.92</v>
      </c>
      <c r="O56" s="60"/>
    </row>
    <row r="57" spans="1:15" ht="15" x14ac:dyDescent="0.25">
      <c r="A57" s="1"/>
      <c r="B57" s="378">
        <v>33</v>
      </c>
      <c r="C57" s="379"/>
      <c r="D57" s="367" t="s">
        <v>1813</v>
      </c>
      <c r="E57" s="368"/>
      <c r="F57" s="369">
        <v>4100080048</v>
      </c>
      <c r="G57" s="370"/>
      <c r="H57" s="391" t="s">
        <v>1814</v>
      </c>
      <c r="I57" s="370"/>
      <c r="J57" s="369" t="s">
        <v>53</v>
      </c>
      <c r="K57" s="368"/>
      <c r="L57" s="7" t="s">
        <v>757</v>
      </c>
      <c r="M57" s="11"/>
      <c r="N57" s="81">
        <v>4.78</v>
      </c>
      <c r="O57" s="60">
        <v>4</v>
      </c>
    </row>
    <row r="58" spans="1:15" ht="15" x14ac:dyDescent="0.25">
      <c r="A58" s="1"/>
      <c r="B58" s="378">
        <v>34</v>
      </c>
      <c r="C58" s="379"/>
      <c r="D58" s="367" t="s">
        <v>1813</v>
      </c>
      <c r="E58" s="368"/>
      <c r="F58" s="369">
        <v>4100080048</v>
      </c>
      <c r="G58" s="370"/>
      <c r="H58" s="391" t="s">
        <v>1814</v>
      </c>
      <c r="I58" s="370"/>
      <c r="J58" s="369" t="s">
        <v>53</v>
      </c>
      <c r="K58" s="368"/>
      <c r="L58" s="7" t="s">
        <v>757</v>
      </c>
      <c r="M58" s="11"/>
      <c r="N58" s="81">
        <v>4.78</v>
      </c>
      <c r="O58" s="60">
        <v>4</v>
      </c>
    </row>
    <row r="59" spans="1:15" ht="15" x14ac:dyDescent="0.25">
      <c r="A59" s="1"/>
      <c r="B59" s="378">
        <v>35</v>
      </c>
      <c r="C59" s="379"/>
      <c r="D59" s="367" t="s">
        <v>1813</v>
      </c>
      <c r="E59" s="368"/>
      <c r="F59" s="369">
        <v>4100080048</v>
      </c>
      <c r="G59" s="370"/>
      <c r="H59" s="391" t="s">
        <v>1814</v>
      </c>
      <c r="I59" s="370"/>
      <c r="J59" s="369" t="s">
        <v>53</v>
      </c>
      <c r="K59" s="368"/>
      <c r="L59" s="7" t="s">
        <v>757</v>
      </c>
      <c r="M59" s="11"/>
      <c r="N59" s="81">
        <v>4.78</v>
      </c>
      <c r="O59" s="60">
        <v>4</v>
      </c>
    </row>
    <row r="60" spans="1:15" ht="15" x14ac:dyDescent="0.25">
      <c r="A60" s="1"/>
      <c r="B60" s="378">
        <v>36</v>
      </c>
      <c r="C60" s="379"/>
      <c r="D60" s="367" t="s">
        <v>1813</v>
      </c>
      <c r="E60" s="368"/>
      <c r="F60" s="369">
        <v>4100080048</v>
      </c>
      <c r="G60" s="370"/>
      <c r="H60" s="391" t="s">
        <v>1814</v>
      </c>
      <c r="I60" s="370"/>
      <c r="J60" s="369" t="s">
        <v>53</v>
      </c>
      <c r="K60" s="368"/>
      <c r="L60" s="7" t="s">
        <v>757</v>
      </c>
      <c r="M60" s="11"/>
      <c r="N60" s="81">
        <v>4.78</v>
      </c>
      <c r="O60" s="60">
        <v>4</v>
      </c>
    </row>
    <row r="61" spans="1:15" ht="15" x14ac:dyDescent="0.25">
      <c r="A61" s="1"/>
      <c r="B61" s="378">
        <v>37</v>
      </c>
      <c r="C61" s="379"/>
      <c r="D61" s="367" t="s">
        <v>1813</v>
      </c>
      <c r="E61" s="368"/>
      <c r="F61" s="369">
        <v>4100080048</v>
      </c>
      <c r="G61" s="370"/>
      <c r="H61" s="391" t="s">
        <v>1814</v>
      </c>
      <c r="I61" s="370"/>
      <c r="J61" s="369" t="s">
        <v>53</v>
      </c>
      <c r="K61" s="368"/>
      <c r="L61" s="7" t="s">
        <v>757</v>
      </c>
      <c r="M61" s="11"/>
      <c r="N61" s="81">
        <v>4.78</v>
      </c>
      <c r="O61" s="60">
        <v>4</v>
      </c>
    </row>
    <row r="62" spans="1:15" ht="15" x14ac:dyDescent="0.25">
      <c r="A62" s="1"/>
      <c r="B62" s="378">
        <v>38</v>
      </c>
      <c r="C62" s="379"/>
      <c r="D62" s="367" t="s">
        <v>1813</v>
      </c>
      <c r="E62" s="368"/>
      <c r="F62" s="369">
        <v>4100080048</v>
      </c>
      <c r="G62" s="370"/>
      <c r="H62" s="391" t="s">
        <v>1814</v>
      </c>
      <c r="I62" s="370"/>
      <c r="J62" s="369" t="s">
        <v>53</v>
      </c>
      <c r="K62" s="368"/>
      <c r="L62" s="7" t="s">
        <v>757</v>
      </c>
      <c r="M62" s="11"/>
      <c r="N62" s="81">
        <v>4.78</v>
      </c>
      <c r="O62" s="60">
        <v>4</v>
      </c>
    </row>
    <row r="63" spans="1:15" ht="15" x14ac:dyDescent="0.25">
      <c r="A63" s="1"/>
      <c r="B63" s="378">
        <v>39</v>
      </c>
      <c r="C63" s="379"/>
      <c r="D63" s="367" t="s">
        <v>1813</v>
      </c>
      <c r="E63" s="368"/>
      <c r="F63" s="369">
        <v>4100080048</v>
      </c>
      <c r="G63" s="370"/>
      <c r="H63" s="391" t="s">
        <v>1814</v>
      </c>
      <c r="I63" s="370"/>
      <c r="J63" s="369" t="s">
        <v>53</v>
      </c>
      <c r="K63" s="368"/>
      <c r="L63" s="7" t="s">
        <v>757</v>
      </c>
      <c r="M63" s="11"/>
      <c r="N63" s="81">
        <v>4.78</v>
      </c>
      <c r="O63" s="60">
        <v>4</v>
      </c>
    </row>
    <row r="64" spans="1:15" ht="15" x14ac:dyDescent="0.25">
      <c r="A64" s="1"/>
      <c r="B64" s="378">
        <v>40</v>
      </c>
      <c r="C64" s="379"/>
      <c r="D64" s="367" t="s">
        <v>1813</v>
      </c>
      <c r="E64" s="368"/>
      <c r="F64" s="369">
        <v>4100080048</v>
      </c>
      <c r="G64" s="370"/>
      <c r="H64" s="391" t="s">
        <v>1814</v>
      </c>
      <c r="I64" s="370"/>
      <c r="J64" s="369" t="s">
        <v>53</v>
      </c>
      <c r="K64" s="368"/>
      <c r="L64" s="7" t="s">
        <v>757</v>
      </c>
      <c r="M64" s="11"/>
      <c r="N64" s="81">
        <v>4.78</v>
      </c>
      <c r="O64" s="60">
        <v>4</v>
      </c>
    </row>
    <row r="65" spans="1:15" ht="15" x14ac:dyDescent="0.25">
      <c r="A65" s="1"/>
      <c r="B65" s="378">
        <v>41</v>
      </c>
      <c r="C65" s="379"/>
      <c r="D65" s="367" t="s">
        <v>1813</v>
      </c>
      <c r="E65" s="368"/>
      <c r="F65" s="369">
        <v>4100080048</v>
      </c>
      <c r="G65" s="370"/>
      <c r="H65" s="391" t="s">
        <v>1814</v>
      </c>
      <c r="I65" s="370"/>
      <c r="J65" s="369" t="s">
        <v>53</v>
      </c>
      <c r="K65" s="368"/>
      <c r="L65" s="7" t="s">
        <v>757</v>
      </c>
      <c r="M65" s="11"/>
      <c r="N65" s="81">
        <v>4.78</v>
      </c>
      <c r="O65" s="60">
        <v>4</v>
      </c>
    </row>
    <row r="66" spans="1:15" ht="15" x14ac:dyDescent="0.25">
      <c r="A66" s="1"/>
      <c r="B66" s="378">
        <v>42</v>
      </c>
      <c r="C66" s="379"/>
      <c r="D66" s="367" t="s">
        <v>1813</v>
      </c>
      <c r="E66" s="368"/>
      <c r="F66" s="369">
        <v>4100080048</v>
      </c>
      <c r="G66" s="370"/>
      <c r="H66" s="391" t="s">
        <v>1814</v>
      </c>
      <c r="I66" s="370"/>
      <c r="J66" s="369" t="s">
        <v>53</v>
      </c>
      <c r="K66" s="368"/>
      <c r="L66" s="7" t="s">
        <v>757</v>
      </c>
      <c r="M66" s="11"/>
      <c r="N66" s="81">
        <v>4.78</v>
      </c>
      <c r="O66" s="60">
        <v>4</v>
      </c>
    </row>
    <row r="67" spans="1:15" ht="15" x14ac:dyDescent="0.25">
      <c r="A67" s="1"/>
      <c r="B67" s="378">
        <v>43</v>
      </c>
      <c r="C67" s="379"/>
      <c r="D67" s="367" t="s">
        <v>1813</v>
      </c>
      <c r="E67" s="368"/>
      <c r="F67" s="369">
        <v>4100080048</v>
      </c>
      <c r="G67" s="370"/>
      <c r="H67" s="391" t="s">
        <v>1814</v>
      </c>
      <c r="I67" s="370"/>
      <c r="J67" s="369" t="s">
        <v>53</v>
      </c>
      <c r="K67" s="368"/>
      <c r="L67" s="7" t="s">
        <v>757</v>
      </c>
      <c r="M67" s="11"/>
      <c r="N67" s="81">
        <v>4.78</v>
      </c>
      <c r="O67" s="60">
        <v>4</v>
      </c>
    </row>
    <row r="68" spans="1:15" ht="15" x14ac:dyDescent="0.25">
      <c r="A68" s="1"/>
      <c r="B68" s="378">
        <v>44</v>
      </c>
      <c r="C68" s="379"/>
      <c r="D68" s="367" t="s">
        <v>1813</v>
      </c>
      <c r="E68" s="368"/>
      <c r="F68" s="369">
        <v>4100080048</v>
      </c>
      <c r="G68" s="370"/>
      <c r="H68" s="391" t="s">
        <v>1814</v>
      </c>
      <c r="I68" s="370"/>
      <c r="J68" s="369" t="s">
        <v>53</v>
      </c>
      <c r="K68" s="368"/>
      <c r="L68" s="7" t="s">
        <v>757</v>
      </c>
      <c r="M68" s="11"/>
      <c r="N68" s="81">
        <v>4.78</v>
      </c>
      <c r="O68" s="60">
        <v>4</v>
      </c>
    </row>
    <row r="69" spans="1:15" ht="15" x14ac:dyDescent="0.25">
      <c r="A69" s="1"/>
      <c r="B69" s="378">
        <v>45</v>
      </c>
      <c r="C69" s="379"/>
      <c r="D69" s="367" t="s">
        <v>1813</v>
      </c>
      <c r="E69" s="368"/>
      <c r="F69" s="369">
        <v>4100080048</v>
      </c>
      <c r="G69" s="370"/>
      <c r="H69" s="391" t="s">
        <v>1814</v>
      </c>
      <c r="I69" s="370"/>
      <c r="J69" s="369" t="s">
        <v>53</v>
      </c>
      <c r="K69" s="368"/>
      <c r="L69" s="7" t="s">
        <v>757</v>
      </c>
      <c r="M69" s="11"/>
      <c r="N69" s="81">
        <v>4.78</v>
      </c>
      <c r="O69" s="60">
        <v>4</v>
      </c>
    </row>
    <row r="70" spans="1:15" ht="15" x14ac:dyDescent="0.25">
      <c r="A70" s="1"/>
      <c r="B70" s="378">
        <v>46</v>
      </c>
      <c r="C70" s="379"/>
      <c r="D70" s="367" t="s">
        <v>1813</v>
      </c>
      <c r="E70" s="368"/>
      <c r="F70" s="369">
        <v>4100080048</v>
      </c>
      <c r="G70" s="370"/>
      <c r="H70" s="391" t="s">
        <v>1814</v>
      </c>
      <c r="I70" s="370"/>
      <c r="J70" s="369" t="s">
        <v>53</v>
      </c>
      <c r="K70" s="368"/>
      <c r="L70" s="7" t="s">
        <v>757</v>
      </c>
      <c r="M70" s="11"/>
      <c r="N70" s="81">
        <v>4.78</v>
      </c>
      <c r="O70" s="60">
        <v>4</v>
      </c>
    </row>
    <row r="71" spans="1:15" ht="9" customHeight="1" x14ac:dyDescent="0.25">
      <c r="A71" s="1"/>
      <c r="B71" s="375"/>
      <c r="C71" s="376"/>
      <c r="D71" s="367"/>
      <c r="E71" s="368"/>
      <c r="F71" s="369"/>
      <c r="G71" s="370"/>
      <c r="H71" s="391"/>
      <c r="I71" s="370"/>
      <c r="J71" s="369"/>
      <c r="K71" s="368"/>
      <c r="L71" s="7"/>
      <c r="M71" s="11"/>
      <c r="N71" s="81"/>
      <c r="O71" s="60"/>
    </row>
    <row r="72" spans="1:15" ht="15" x14ac:dyDescent="0.25">
      <c r="A72" s="1"/>
      <c r="B72" s="20"/>
      <c r="C72" s="45"/>
      <c r="D72" s="168"/>
      <c r="E72" s="41"/>
      <c r="F72" s="41"/>
      <c r="G72" s="41"/>
      <c r="H72" s="41"/>
      <c r="J72" s="20"/>
      <c r="K72" s="45"/>
      <c r="L72" s="1"/>
      <c r="M72" s="1"/>
      <c r="N72" s="169">
        <f>SUM(N18:N36)+SUM(N38:N55)+SUM(N57:N71)</f>
        <v>219.88</v>
      </c>
    </row>
    <row r="73" spans="1:15" ht="15.75" x14ac:dyDescent="0.25">
      <c r="A73" s="1"/>
      <c r="B73" s="356" t="s">
        <v>29</v>
      </c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79"/>
      <c r="N73" s="75"/>
      <c r="O73" s="73">
        <f>SUM(O18:O71)</f>
        <v>184</v>
      </c>
    </row>
    <row r="74" spans="1:15" ht="15" x14ac:dyDescent="0.25">
      <c r="A74" s="1"/>
      <c r="B74" s="20"/>
      <c r="C74" s="45"/>
      <c r="D74" s="20"/>
      <c r="E74" s="45"/>
      <c r="F74" s="20"/>
      <c r="H74" s="3"/>
      <c r="J74" s="20"/>
      <c r="K74" s="45"/>
      <c r="L74" s="1"/>
      <c r="M74" s="1"/>
      <c r="N74" s="86"/>
    </row>
    <row r="75" spans="1:15" ht="15" customHeight="1" x14ac:dyDescent="0.25">
      <c r="A75" s="1"/>
      <c r="B75" s="1"/>
      <c r="C75" s="1"/>
      <c r="D75" s="1" t="s">
        <v>49</v>
      </c>
      <c r="E75" s="23"/>
      <c r="F75" s="397" t="s">
        <v>1824</v>
      </c>
      <c r="G75" s="396"/>
      <c r="H75" s="1"/>
      <c r="I75" s="1"/>
      <c r="J75" s="1"/>
      <c r="K75" s="1"/>
      <c r="L75" s="1"/>
      <c r="M75" s="1"/>
      <c r="N75" s="1"/>
    </row>
    <row r="76" spans="1:15" ht="15" customHeight="1" x14ac:dyDescent="0.25">
      <c r="A76" s="1"/>
      <c r="B76" s="1"/>
      <c r="C76" s="1"/>
      <c r="D76" s="1" t="s">
        <v>1826</v>
      </c>
      <c r="E76" s="23"/>
      <c r="F76" s="1"/>
      <c r="G76" s="1"/>
      <c r="H76" s="1"/>
      <c r="I76" s="1"/>
      <c r="J76" s="1"/>
      <c r="K76" s="1"/>
      <c r="L76" s="1"/>
      <c r="M76" s="1"/>
      <c r="N76" s="1"/>
    </row>
    <row r="77" spans="1:15" ht="15" customHeight="1" x14ac:dyDescent="0.25">
      <c r="A77" s="1"/>
      <c r="B77" s="1"/>
      <c r="C77" s="1"/>
      <c r="D77" s="1" t="s">
        <v>1821</v>
      </c>
      <c r="E77" s="3"/>
      <c r="F77" s="1"/>
      <c r="G77" s="1"/>
      <c r="H77" s="1"/>
      <c r="I77" s="1"/>
      <c r="J77" s="1"/>
      <c r="K77" s="1"/>
      <c r="L77" s="1"/>
      <c r="M77" s="1"/>
      <c r="N77" s="1"/>
    </row>
    <row r="78" spans="1:15" ht="15" customHeight="1" x14ac:dyDescent="0.25">
      <c r="A78" s="1"/>
      <c r="B78" s="1"/>
      <c r="C78" s="1"/>
      <c r="D78" s="1" t="s">
        <v>1820</v>
      </c>
      <c r="E78" s="23"/>
      <c r="F78" s="1"/>
      <c r="G78" s="1"/>
      <c r="H78" s="1"/>
      <c r="I78" s="1"/>
      <c r="J78" s="1"/>
      <c r="K78" s="1"/>
      <c r="L78" s="1"/>
      <c r="M78" s="1"/>
      <c r="N78" s="1"/>
    </row>
    <row r="79" spans="1:15" ht="15" customHeight="1" x14ac:dyDescent="0.25">
      <c r="A79" s="1"/>
      <c r="B79" s="1"/>
      <c r="C79" s="1"/>
      <c r="D79" s="1" t="s">
        <v>154</v>
      </c>
      <c r="E79" s="1"/>
      <c r="F79" s="1"/>
      <c r="G79" s="23"/>
      <c r="H79" s="23"/>
      <c r="I79" s="1"/>
      <c r="J79" s="1"/>
      <c r="K79" s="1"/>
      <c r="L79" s="1"/>
      <c r="M79" s="1"/>
      <c r="N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363" ht="8.25" customHeight="1" x14ac:dyDescent="0.2"/>
    <row r="365" ht="8.25" customHeight="1" x14ac:dyDescent="0.2"/>
    <row r="367" ht="9" customHeight="1" x14ac:dyDescent="0.2"/>
    <row r="369" ht="7.5" customHeight="1" x14ac:dyDescent="0.2"/>
    <row r="371" ht="6.75" customHeight="1" x14ac:dyDescent="0.2"/>
    <row r="373" ht="7.5" customHeight="1" x14ac:dyDescent="0.2"/>
    <row r="375" ht="9" customHeight="1" x14ac:dyDescent="0.2"/>
    <row r="377" ht="7.5" customHeight="1" x14ac:dyDescent="0.2"/>
    <row r="379" ht="8.25" customHeight="1" x14ac:dyDescent="0.2"/>
  </sheetData>
  <mergeCells count="269"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H38:I38"/>
    <mergeCell ref="J38:K38"/>
    <mergeCell ref="B39:C39"/>
    <mergeCell ref="D39:E39"/>
    <mergeCell ref="F39:G39"/>
    <mergeCell ref="H39:I39"/>
    <mergeCell ref="J39:K39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J42:K42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33:C33"/>
    <mergeCell ref="D33:E33"/>
    <mergeCell ref="F33:G33"/>
    <mergeCell ref="H33:I33"/>
    <mergeCell ref="J33:K33"/>
    <mergeCell ref="B34:C34"/>
    <mergeCell ref="B52:C52"/>
    <mergeCell ref="D52:E52"/>
    <mergeCell ref="F52:G52"/>
    <mergeCell ref="H52:I52"/>
    <mergeCell ref="J52:K52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J34:K34"/>
    <mergeCell ref="B57:C57"/>
    <mergeCell ref="D57:E57"/>
    <mergeCell ref="F57:G57"/>
    <mergeCell ref="H57:I57"/>
    <mergeCell ref="B54:C54"/>
    <mergeCell ref="D54:E54"/>
    <mergeCell ref="F54:G54"/>
    <mergeCell ref="H54:I54"/>
    <mergeCell ref="J54:K54"/>
    <mergeCell ref="D53:E53"/>
    <mergeCell ref="F53:G53"/>
    <mergeCell ref="H53:I53"/>
    <mergeCell ref="J53:K53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D34:E34"/>
    <mergeCell ref="F34:G34"/>
    <mergeCell ref="B71:C71"/>
    <mergeCell ref="D71:E71"/>
    <mergeCell ref="F71:G71"/>
    <mergeCell ref="H71:I71"/>
    <mergeCell ref="B69:C69"/>
    <mergeCell ref="D69:E69"/>
    <mergeCell ref="F69:G69"/>
    <mergeCell ref="B70:C70"/>
    <mergeCell ref="D70:E70"/>
    <mergeCell ref="F70:G70"/>
    <mergeCell ref="H70:I70"/>
    <mergeCell ref="H69:I69"/>
    <mergeCell ref="B60:C60"/>
    <mergeCell ref="H34:I34"/>
    <mergeCell ref="H46:I46"/>
    <mergeCell ref="B42:C42"/>
    <mergeCell ref="D42:E42"/>
    <mergeCell ref="F42:G42"/>
    <mergeCell ref="H42:I42"/>
    <mergeCell ref="B38:C38"/>
    <mergeCell ref="D38:E38"/>
    <mergeCell ref="F38:G38"/>
    <mergeCell ref="B59:C59"/>
    <mergeCell ref="D59:E59"/>
    <mergeCell ref="F59:G59"/>
    <mergeCell ref="H59:I59"/>
    <mergeCell ref="J59:K59"/>
    <mergeCell ref="B62:C62"/>
    <mergeCell ref="D62:E62"/>
    <mergeCell ref="F62:G62"/>
    <mergeCell ref="H62:I62"/>
    <mergeCell ref="J62:K62"/>
    <mergeCell ref="B73:L73"/>
    <mergeCell ref="F75:G75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3:C63"/>
    <mergeCell ref="D63:E63"/>
    <mergeCell ref="J71:K71"/>
    <mergeCell ref="J69:K69"/>
    <mergeCell ref="J70:K70"/>
    <mergeCell ref="F63:G63"/>
    <mergeCell ref="H63:I63"/>
    <mergeCell ref="J63:K63"/>
    <mergeCell ref="B64:C64"/>
    <mergeCell ref="D64:E64"/>
    <mergeCell ref="F64:G64"/>
    <mergeCell ref="H64:I64"/>
    <mergeCell ref="J64:K64"/>
    <mergeCell ref="B55:C55"/>
    <mergeCell ref="D55:E55"/>
    <mergeCell ref="F55:G55"/>
    <mergeCell ref="H55:I55"/>
    <mergeCell ref="J55:K55"/>
    <mergeCell ref="B53:C53"/>
    <mergeCell ref="B58:C58"/>
    <mergeCell ref="D58:E58"/>
    <mergeCell ref="F58:G58"/>
    <mergeCell ref="H58:I58"/>
    <mergeCell ref="J58:K58"/>
    <mergeCell ref="J57:K57"/>
    <mergeCell ref="B65:C65"/>
    <mergeCell ref="D65:E65"/>
    <mergeCell ref="F65:G65"/>
    <mergeCell ref="H65:I65"/>
    <mergeCell ref="J65:K65"/>
    <mergeCell ref="B68:C68"/>
    <mergeCell ref="D68:E68"/>
    <mergeCell ref="F68:G68"/>
    <mergeCell ref="H68:I68"/>
    <mergeCell ref="J68:K68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sheetPr codeName="Hoja191"/>
  <dimension ref="A1:O370"/>
  <sheetViews>
    <sheetView topLeftCell="A10" workbookViewId="0">
      <selection activeCell="D26" sqref="D26:L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1819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220116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SUM(N18:N34)+8</f>
        <v>140.69999999999999</v>
      </c>
      <c r="O17" s="60"/>
    </row>
    <row r="18" spans="1:15" ht="15" x14ac:dyDescent="0.25">
      <c r="A18" s="1"/>
      <c r="B18" s="375">
        <v>1</v>
      </c>
      <c r="C18" s="376"/>
      <c r="D18" s="367" t="s">
        <v>747</v>
      </c>
      <c r="E18" s="368"/>
      <c r="F18" s="369">
        <v>4100081782</v>
      </c>
      <c r="G18" s="370"/>
      <c r="H18" s="391" t="s">
        <v>1457</v>
      </c>
      <c r="I18" s="370"/>
      <c r="J18" s="369" t="s">
        <v>25</v>
      </c>
      <c r="K18" s="368"/>
      <c r="L18" s="7" t="s">
        <v>846</v>
      </c>
      <c r="M18" s="11"/>
      <c r="N18" s="81">
        <v>9.9</v>
      </c>
      <c r="O18" s="60">
        <v>16</v>
      </c>
    </row>
    <row r="19" spans="1:15" ht="15" x14ac:dyDescent="0.25">
      <c r="A19" s="1"/>
      <c r="B19" s="375">
        <v>2</v>
      </c>
      <c r="C19" s="376"/>
      <c r="D19" s="367" t="s">
        <v>747</v>
      </c>
      <c r="E19" s="368"/>
      <c r="F19" s="369">
        <v>4100081782</v>
      </c>
      <c r="G19" s="370"/>
      <c r="H19" s="391" t="s">
        <v>1457</v>
      </c>
      <c r="I19" s="370"/>
      <c r="J19" s="369" t="s">
        <v>25</v>
      </c>
      <c r="K19" s="368"/>
      <c r="L19" s="7" t="s">
        <v>846</v>
      </c>
      <c r="M19" s="11"/>
      <c r="N19" s="81">
        <v>9.9</v>
      </c>
      <c r="O19" s="60">
        <v>16</v>
      </c>
    </row>
    <row r="20" spans="1:15" ht="15" x14ac:dyDescent="0.25">
      <c r="A20" s="1"/>
      <c r="B20" s="375">
        <v>3</v>
      </c>
      <c r="C20" s="376"/>
      <c r="D20" s="367" t="s">
        <v>747</v>
      </c>
      <c r="E20" s="368"/>
      <c r="F20" s="369">
        <v>4100081782</v>
      </c>
      <c r="G20" s="370"/>
      <c r="H20" s="391" t="s">
        <v>1457</v>
      </c>
      <c r="I20" s="370"/>
      <c r="J20" s="369" t="s">
        <v>25</v>
      </c>
      <c r="K20" s="368"/>
      <c r="L20" s="7" t="s">
        <v>846</v>
      </c>
      <c r="M20" s="11"/>
      <c r="N20" s="81">
        <v>9.9</v>
      </c>
      <c r="O20" s="60">
        <v>16</v>
      </c>
    </row>
    <row r="21" spans="1:15" ht="15" x14ac:dyDescent="0.25">
      <c r="A21" s="1"/>
      <c r="B21" s="375">
        <v>4</v>
      </c>
      <c r="C21" s="376"/>
      <c r="D21" s="367" t="s">
        <v>747</v>
      </c>
      <c r="E21" s="368"/>
      <c r="F21" s="369">
        <v>4100081782</v>
      </c>
      <c r="G21" s="370"/>
      <c r="H21" s="391" t="s">
        <v>1457</v>
      </c>
      <c r="I21" s="370"/>
      <c r="J21" s="369" t="s">
        <v>25</v>
      </c>
      <c r="K21" s="368"/>
      <c r="L21" s="7" t="s">
        <v>846</v>
      </c>
      <c r="M21" s="11"/>
      <c r="N21" s="81">
        <v>9.9</v>
      </c>
      <c r="O21" s="60">
        <v>16</v>
      </c>
    </row>
    <row r="22" spans="1:15" ht="15" x14ac:dyDescent="0.25">
      <c r="A22" s="1"/>
      <c r="B22" s="375">
        <v>5</v>
      </c>
      <c r="C22" s="376"/>
      <c r="D22" s="367" t="s">
        <v>747</v>
      </c>
      <c r="E22" s="368"/>
      <c r="F22" s="369">
        <v>4100081782</v>
      </c>
      <c r="G22" s="370"/>
      <c r="H22" s="391" t="s">
        <v>1457</v>
      </c>
      <c r="I22" s="370"/>
      <c r="J22" s="369" t="s">
        <v>25</v>
      </c>
      <c r="K22" s="368"/>
      <c r="L22" s="7" t="s">
        <v>846</v>
      </c>
      <c r="M22" s="11"/>
      <c r="N22" s="81">
        <v>9.9</v>
      </c>
      <c r="O22" s="60">
        <v>16</v>
      </c>
    </row>
    <row r="23" spans="1:15" ht="15" x14ac:dyDescent="0.25">
      <c r="A23" s="1"/>
      <c r="B23" s="378">
        <v>6</v>
      </c>
      <c r="C23" s="379"/>
      <c r="D23" s="367" t="s">
        <v>747</v>
      </c>
      <c r="E23" s="368"/>
      <c r="F23" s="369">
        <v>4100081782</v>
      </c>
      <c r="G23" s="370"/>
      <c r="H23" s="391" t="s">
        <v>1457</v>
      </c>
      <c r="I23" s="370"/>
      <c r="J23" s="369" t="s">
        <v>25</v>
      </c>
      <c r="K23" s="368"/>
      <c r="L23" s="7" t="s">
        <v>846</v>
      </c>
      <c r="M23" s="11"/>
      <c r="N23" s="82">
        <v>9.9</v>
      </c>
      <c r="O23" s="60">
        <v>16</v>
      </c>
    </row>
    <row r="24" spans="1:15" ht="15" x14ac:dyDescent="0.25">
      <c r="A24" s="1"/>
      <c r="B24" s="378">
        <v>7</v>
      </c>
      <c r="C24" s="379"/>
      <c r="D24" s="367" t="s">
        <v>747</v>
      </c>
      <c r="E24" s="368"/>
      <c r="F24" s="369">
        <v>4100081782</v>
      </c>
      <c r="G24" s="370"/>
      <c r="H24" s="391" t="s">
        <v>1457</v>
      </c>
      <c r="I24" s="370"/>
      <c r="J24" s="369" t="s">
        <v>25</v>
      </c>
      <c r="K24" s="368"/>
      <c r="L24" s="7" t="s">
        <v>846</v>
      </c>
      <c r="M24" s="11"/>
      <c r="N24" s="82">
        <v>11.2</v>
      </c>
      <c r="O24" s="60">
        <v>6</v>
      </c>
    </row>
    <row r="25" spans="1:15" ht="15" x14ac:dyDescent="0.25">
      <c r="A25" s="1"/>
      <c r="B25" s="365"/>
      <c r="C25" s="366"/>
      <c r="D25" s="367" t="s">
        <v>747</v>
      </c>
      <c r="E25" s="368"/>
      <c r="F25" s="369">
        <v>4100081781</v>
      </c>
      <c r="G25" s="370"/>
      <c r="H25" s="391" t="s">
        <v>1457</v>
      </c>
      <c r="I25" s="370"/>
      <c r="J25" s="369" t="s">
        <v>25</v>
      </c>
      <c r="K25" s="368"/>
      <c r="L25" s="7" t="s">
        <v>846</v>
      </c>
      <c r="M25" s="11"/>
      <c r="N25" s="84"/>
      <c r="O25" s="60">
        <v>12</v>
      </c>
    </row>
    <row r="26" spans="1:15" ht="15" x14ac:dyDescent="0.25">
      <c r="A26" s="1"/>
      <c r="B26" s="378">
        <v>8</v>
      </c>
      <c r="C26" s="379"/>
      <c r="D26" s="367" t="s">
        <v>747</v>
      </c>
      <c r="E26" s="368"/>
      <c r="F26" s="369">
        <v>4100081787</v>
      </c>
      <c r="G26" s="370"/>
      <c r="H26" s="391" t="s">
        <v>1457</v>
      </c>
      <c r="I26" s="370"/>
      <c r="J26" s="369" t="s">
        <v>53</v>
      </c>
      <c r="K26" s="368"/>
      <c r="L26" s="7" t="s">
        <v>846</v>
      </c>
      <c r="M26" s="11"/>
      <c r="N26" s="82">
        <v>2</v>
      </c>
      <c r="O26" s="60">
        <v>2</v>
      </c>
    </row>
    <row r="27" spans="1:15" ht="15" x14ac:dyDescent="0.25">
      <c r="A27" s="1"/>
      <c r="B27" s="378">
        <v>9</v>
      </c>
      <c r="C27" s="379"/>
      <c r="D27" s="367" t="s">
        <v>1811</v>
      </c>
      <c r="E27" s="368"/>
      <c r="F27" s="369">
        <v>4100080078</v>
      </c>
      <c r="G27" s="370"/>
      <c r="H27" s="391" t="s">
        <v>1812</v>
      </c>
      <c r="I27" s="370"/>
      <c r="J27" s="369" t="s">
        <v>53</v>
      </c>
      <c r="K27" s="368"/>
      <c r="L27" s="7" t="s">
        <v>387</v>
      </c>
      <c r="M27" s="11"/>
      <c r="N27" s="82">
        <v>9.56</v>
      </c>
      <c r="O27" s="60">
        <v>27</v>
      </c>
    </row>
    <row r="28" spans="1:15" ht="15" x14ac:dyDescent="0.25">
      <c r="A28" s="1"/>
      <c r="B28" s="375">
        <v>10</v>
      </c>
      <c r="C28" s="376"/>
      <c r="D28" s="367" t="s">
        <v>1793</v>
      </c>
      <c r="E28" s="368"/>
      <c r="F28" s="369">
        <v>4100080064</v>
      </c>
      <c r="G28" s="370"/>
      <c r="H28" s="391" t="s">
        <v>1794</v>
      </c>
      <c r="I28" s="370"/>
      <c r="J28" s="369" t="s">
        <v>53</v>
      </c>
      <c r="K28" s="368"/>
      <c r="L28" s="7" t="s">
        <v>757</v>
      </c>
      <c r="M28" s="11"/>
      <c r="N28" s="81">
        <v>7.22</v>
      </c>
      <c r="O28" s="60">
        <v>9</v>
      </c>
    </row>
    <row r="29" spans="1:15" ht="15" x14ac:dyDescent="0.25">
      <c r="A29" s="1"/>
      <c r="B29" s="375">
        <v>11</v>
      </c>
      <c r="C29" s="376"/>
      <c r="D29" s="367" t="s">
        <v>1793</v>
      </c>
      <c r="E29" s="368"/>
      <c r="F29" s="369">
        <v>4100080064</v>
      </c>
      <c r="G29" s="370"/>
      <c r="H29" s="391" t="s">
        <v>1794</v>
      </c>
      <c r="I29" s="370"/>
      <c r="J29" s="369" t="s">
        <v>53</v>
      </c>
      <c r="K29" s="368"/>
      <c r="L29" s="7" t="s">
        <v>757</v>
      </c>
      <c r="M29" s="11"/>
      <c r="N29" s="81">
        <v>7.22</v>
      </c>
      <c r="O29" s="60">
        <v>9</v>
      </c>
    </row>
    <row r="30" spans="1:15" ht="15" x14ac:dyDescent="0.25">
      <c r="A30" s="1"/>
      <c r="B30" s="375">
        <v>12</v>
      </c>
      <c r="C30" s="376"/>
      <c r="D30" s="367" t="s">
        <v>1793</v>
      </c>
      <c r="E30" s="368"/>
      <c r="F30" s="369">
        <v>4100080064</v>
      </c>
      <c r="G30" s="370"/>
      <c r="H30" s="391" t="s">
        <v>1794</v>
      </c>
      <c r="I30" s="370"/>
      <c r="J30" s="369" t="s">
        <v>53</v>
      </c>
      <c r="K30" s="368"/>
      <c r="L30" s="7" t="s">
        <v>757</v>
      </c>
      <c r="M30" s="11"/>
      <c r="N30" s="81">
        <v>7.22</v>
      </c>
      <c r="O30" s="60">
        <v>9</v>
      </c>
    </row>
    <row r="31" spans="1:15" ht="15" x14ac:dyDescent="0.25">
      <c r="A31" s="1"/>
      <c r="B31" s="375">
        <v>13</v>
      </c>
      <c r="C31" s="376"/>
      <c r="D31" s="367" t="s">
        <v>1793</v>
      </c>
      <c r="E31" s="368"/>
      <c r="F31" s="369">
        <v>4100080064</v>
      </c>
      <c r="G31" s="370"/>
      <c r="H31" s="391" t="s">
        <v>1794</v>
      </c>
      <c r="I31" s="370"/>
      <c r="J31" s="369" t="s">
        <v>53</v>
      </c>
      <c r="K31" s="368"/>
      <c r="L31" s="7" t="s">
        <v>757</v>
      </c>
      <c r="M31" s="11"/>
      <c r="N31" s="81">
        <v>7.22</v>
      </c>
      <c r="O31" s="60">
        <v>9</v>
      </c>
    </row>
    <row r="32" spans="1:15" ht="15" x14ac:dyDescent="0.25">
      <c r="A32" s="1"/>
      <c r="B32" s="375">
        <v>14</v>
      </c>
      <c r="C32" s="376"/>
      <c r="D32" s="367" t="s">
        <v>1793</v>
      </c>
      <c r="E32" s="368"/>
      <c r="F32" s="369">
        <v>4100080064</v>
      </c>
      <c r="G32" s="370"/>
      <c r="H32" s="391" t="s">
        <v>1794</v>
      </c>
      <c r="I32" s="370"/>
      <c r="J32" s="369" t="s">
        <v>53</v>
      </c>
      <c r="K32" s="368"/>
      <c r="L32" s="7" t="s">
        <v>757</v>
      </c>
      <c r="M32" s="11"/>
      <c r="N32" s="81">
        <v>7.22</v>
      </c>
      <c r="O32" s="60">
        <v>9</v>
      </c>
    </row>
    <row r="33" spans="1:15" ht="15" x14ac:dyDescent="0.25">
      <c r="A33" s="1"/>
      <c r="B33" s="375">
        <v>15</v>
      </c>
      <c r="C33" s="376"/>
      <c r="D33" s="367" t="s">
        <v>1793</v>
      </c>
      <c r="E33" s="368"/>
      <c r="F33" s="369">
        <v>4100080064</v>
      </c>
      <c r="G33" s="370"/>
      <c r="H33" s="391" t="s">
        <v>1794</v>
      </c>
      <c r="I33" s="370"/>
      <c r="J33" s="369" t="s">
        <v>53</v>
      </c>
      <c r="K33" s="368"/>
      <c r="L33" s="7" t="s">
        <v>757</v>
      </c>
      <c r="M33" s="11"/>
      <c r="N33" s="81">
        <v>7.22</v>
      </c>
      <c r="O33" s="60">
        <v>9</v>
      </c>
    </row>
    <row r="34" spans="1:15" ht="15" x14ac:dyDescent="0.25">
      <c r="A34" s="1"/>
      <c r="B34" s="375">
        <v>16</v>
      </c>
      <c r="C34" s="376"/>
      <c r="D34" s="367" t="s">
        <v>1793</v>
      </c>
      <c r="E34" s="368"/>
      <c r="F34" s="369">
        <v>4100080064</v>
      </c>
      <c r="G34" s="370"/>
      <c r="H34" s="391" t="s">
        <v>1794</v>
      </c>
      <c r="I34" s="370"/>
      <c r="J34" s="369" t="s">
        <v>53</v>
      </c>
      <c r="K34" s="368"/>
      <c r="L34" s="7" t="s">
        <v>757</v>
      </c>
      <c r="M34" s="11"/>
      <c r="N34" s="81">
        <v>7.22</v>
      </c>
      <c r="O34" s="60">
        <v>9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63">
        <f>SUM(N36:N54)+8</f>
        <v>103.97999999999999</v>
      </c>
      <c r="O35" s="60"/>
    </row>
    <row r="36" spans="1:15" ht="15" x14ac:dyDescent="0.25">
      <c r="A36" s="1"/>
      <c r="B36" s="375">
        <v>17</v>
      </c>
      <c r="C36" s="376"/>
      <c r="D36" s="367" t="s">
        <v>1793</v>
      </c>
      <c r="E36" s="368"/>
      <c r="F36" s="369">
        <v>4100080064</v>
      </c>
      <c r="G36" s="370"/>
      <c r="H36" s="391" t="s">
        <v>1794</v>
      </c>
      <c r="I36" s="370"/>
      <c r="J36" s="369" t="s">
        <v>53</v>
      </c>
      <c r="K36" s="368"/>
      <c r="L36" s="7" t="s">
        <v>757</v>
      </c>
      <c r="M36" s="11"/>
      <c r="N36" s="81">
        <v>7.22</v>
      </c>
      <c r="O36" s="60">
        <v>9</v>
      </c>
    </row>
    <row r="37" spans="1:15" ht="15" x14ac:dyDescent="0.25">
      <c r="A37" s="1"/>
      <c r="B37" s="375">
        <v>18</v>
      </c>
      <c r="C37" s="376"/>
      <c r="D37" s="367" t="s">
        <v>1793</v>
      </c>
      <c r="E37" s="368"/>
      <c r="F37" s="369">
        <v>4100080064</v>
      </c>
      <c r="G37" s="370"/>
      <c r="H37" s="391" t="s">
        <v>1794</v>
      </c>
      <c r="I37" s="370"/>
      <c r="J37" s="369" t="s">
        <v>53</v>
      </c>
      <c r="K37" s="368"/>
      <c r="L37" s="7" t="s">
        <v>757</v>
      </c>
      <c r="M37" s="11"/>
      <c r="N37" s="81">
        <v>7.22</v>
      </c>
      <c r="O37" s="60">
        <v>9</v>
      </c>
    </row>
    <row r="38" spans="1:15" ht="15" x14ac:dyDescent="0.25">
      <c r="A38" s="1"/>
      <c r="B38" s="375">
        <v>19</v>
      </c>
      <c r="C38" s="376"/>
      <c r="D38" s="367" t="s">
        <v>1793</v>
      </c>
      <c r="E38" s="368"/>
      <c r="F38" s="369">
        <v>4100080064</v>
      </c>
      <c r="G38" s="370"/>
      <c r="H38" s="391" t="s">
        <v>1794</v>
      </c>
      <c r="I38" s="370"/>
      <c r="J38" s="369" t="s">
        <v>53</v>
      </c>
      <c r="K38" s="368"/>
      <c r="L38" s="7" t="s">
        <v>757</v>
      </c>
      <c r="M38" s="11"/>
      <c r="N38" s="81">
        <v>7.22</v>
      </c>
      <c r="O38" s="60">
        <v>9</v>
      </c>
    </row>
    <row r="39" spans="1:15" ht="15" x14ac:dyDescent="0.25">
      <c r="A39" s="1"/>
      <c r="B39" s="375">
        <v>20</v>
      </c>
      <c r="C39" s="376"/>
      <c r="D39" s="367" t="s">
        <v>1793</v>
      </c>
      <c r="E39" s="368"/>
      <c r="F39" s="369">
        <v>4100080064</v>
      </c>
      <c r="G39" s="370"/>
      <c r="H39" s="391" t="s">
        <v>1794</v>
      </c>
      <c r="I39" s="370"/>
      <c r="J39" s="369" t="s">
        <v>53</v>
      </c>
      <c r="K39" s="368"/>
      <c r="L39" s="7" t="s">
        <v>757</v>
      </c>
      <c r="M39" s="11"/>
      <c r="N39" s="81">
        <v>7.22</v>
      </c>
      <c r="O39" s="60">
        <v>9</v>
      </c>
    </row>
    <row r="40" spans="1:15" ht="15" x14ac:dyDescent="0.25">
      <c r="A40" s="1"/>
      <c r="B40" s="375">
        <v>21</v>
      </c>
      <c r="C40" s="376"/>
      <c r="D40" s="367" t="s">
        <v>1793</v>
      </c>
      <c r="E40" s="368"/>
      <c r="F40" s="369">
        <v>4100080064</v>
      </c>
      <c r="G40" s="370"/>
      <c r="H40" s="391" t="s">
        <v>1794</v>
      </c>
      <c r="I40" s="370"/>
      <c r="J40" s="369" t="s">
        <v>53</v>
      </c>
      <c r="K40" s="368"/>
      <c r="L40" s="7" t="s">
        <v>757</v>
      </c>
      <c r="M40" s="11"/>
      <c r="N40" s="81">
        <v>4</v>
      </c>
      <c r="O40" s="60">
        <v>5</v>
      </c>
    </row>
    <row r="41" spans="1:15" ht="15" x14ac:dyDescent="0.25">
      <c r="A41" s="1"/>
      <c r="B41" s="378">
        <v>22</v>
      </c>
      <c r="C41" s="379"/>
      <c r="D41" s="367" t="s">
        <v>1793</v>
      </c>
      <c r="E41" s="368"/>
      <c r="F41" s="369">
        <v>4100080065</v>
      </c>
      <c r="G41" s="370"/>
      <c r="H41" s="391" t="s">
        <v>1794</v>
      </c>
      <c r="I41" s="370"/>
      <c r="J41" s="369" t="s">
        <v>1778</v>
      </c>
      <c r="K41" s="368"/>
      <c r="L41" s="7" t="s">
        <v>846</v>
      </c>
      <c r="M41" s="11"/>
      <c r="N41" s="82">
        <v>7.22</v>
      </c>
      <c r="O41" s="60">
        <v>9</v>
      </c>
    </row>
    <row r="42" spans="1:15" ht="15" x14ac:dyDescent="0.25">
      <c r="A42" s="1"/>
      <c r="B42" s="378">
        <v>23</v>
      </c>
      <c r="C42" s="379"/>
      <c r="D42" s="367" t="s">
        <v>1793</v>
      </c>
      <c r="E42" s="368"/>
      <c r="F42" s="369">
        <v>4100080065</v>
      </c>
      <c r="G42" s="370"/>
      <c r="H42" s="391" t="s">
        <v>1794</v>
      </c>
      <c r="I42" s="370"/>
      <c r="J42" s="369" t="s">
        <v>1778</v>
      </c>
      <c r="K42" s="368"/>
      <c r="L42" s="7" t="s">
        <v>846</v>
      </c>
      <c r="M42" s="11"/>
      <c r="N42" s="82">
        <v>3</v>
      </c>
      <c r="O42" s="60">
        <v>1</v>
      </c>
    </row>
    <row r="43" spans="1:15" ht="15" x14ac:dyDescent="0.25">
      <c r="A43" s="1"/>
      <c r="B43" s="365"/>
      <c r="C43" s="366"/>
      <c r="D43" s="367" t="s">
        <v>1793</v>
      </c>
      <c r="E43" s="368"/>
      <c r="F43" s="369">
        <v>4100080064</v>
      </c>
      <c r="G43" s="370"/>
      <c r="H43" s="391" t="s">
        <v>1794</v>
      </c>
      <c r="I43" s="370"/>
      <c r="J43" s="369" t="s">
        <v>53</v>
      </c>
      <c r="K43" s="368"/>
      <c r="L43" s="7" t="s">
        <v>846</v>
      </c>
      <c r="M43" s="11"/>
      <c r="N43" s="84"/>
      <c r="O43" s="60">
        <v>2</v>
      </c>
    </row>
    <row r="44" spans="1:15" ht="15" x14ac:dyDescent="0.25">
      <c r="A44" s="1"/>
      <c r="B44" s="375">
        <v>24</v>
      </c>
      <c r="C44" s="376"/>
      <c r="D44" s="367" t="s">
        <v>1793</v>
      </c>
      <c r="E44" s="368"/>
      <c r="F44" s="369">
        <v>4100080064</v>
      </c>
      <c r="G44" s="370"/>
      <c r="H44" s="391" t="s">
        <v>1794</v>
      </c>
      <c r="I44" s="370"/>
      <c r="J44" s="369" t="s">
        <v>53</v>
      </c>
      <c r="K44" s="368"/>
      <c r="L44" s="7" t="s">
        <v>846</v>
      </c>
      <c r="M44" s="11"/>
      <c r="N44" s="81">
        <v>7.22</v>
      </c>
      <c r="O44" s="60">
        <v>9</v>
      </c>
    </row>
    <row r="45" spans="1:15" ht="15" x14ac:dyDescent="0.25">
      <c r="A45" s="1"/>
      <c r="B45" s="375">
        <v>25</v>
      </c>
      <c r="C45" s="376"/>
      <c r="D45" s="367" t="s">
        <v>1793</v>
      </c>
      <c r="E45" s="368"/>
      <c r="F45" s="369">
        <v>4100080064</v>
      </c>
      <c r="G45" s="370"/>
      <c r="H45" s="391" t="s">
        <v>1794</v>
      </c>
      <c r="I45" s="370"/>
      <c r="J45" s="369" t="s">
        <v>53</v>
      </c>
      <c r="K45" s="368"/>
      <c r="L45" s="7" t="s">
        <v>846</v>
      </c>
      <c r="M45" s="11"/>
      <c r="N45" s="81">
        <v>7.22</v>
      </c>
      <c r="O45" s="60">
        <v>9</v>
      </c>
    </row>
    <row r="46" spans="1:15" ht="15" x14ac:dyDescent="0.25">
      <c r="A46" s="1"/>
      <c r="B46" s="375">
        <v>26</v>
      </c>
      <c r="C46" s="376"/>
      <c r="D46" s="367" t="s">
        <v>1793</v>
      </c>
      <c r="E46" s="368"/>
      <c r="F46" s="369">
        <v>4100080064</v>
      </c>
      <c r="G46" s="370"/>
      <c r="H46" s="391" t="s">
        <v>1794</v>
      </c>
      <c r="I46" s="370"/>
      <c r="J46" s="369" t="s">
        <v>53</v>
      </c>
      <c r="K46" s="368"/>
      <c r="L46" s="7" t="s">
        <v>846</v>
      </c>
      <c r="M46" s="11"/>
      <c r="N46" s="81">
        <v>7.22</v>
      </c>
      <c r="O46" s="60">
        <v>9</v>
      </c>
    </row>
    <row r="47" spans="1:15" ht="15" x14ac:dyDescent="0.25">
      <c r="A47" s="1"/>
      <c r="B47" s="378">
        <v>27</v>
      </c>
      <c r="C47" s="379"/>
      <c r="D47" s="367" t="s">
        <v>1793</v>
      </c>
      <c r="E47" s="368"/>
      <c r="F47" s="369">
        <v>4100080064</v>
      </c>
      <c r="G47" s="370"/>
      <c r="H47" s="391" t="s">
        <v>1794</v>
      </c>
      <c r="I47" s="370"/>
      <c r="J47" s="369" t="s">
        <v>53</v>
      </c>
      <c r="K47" s="368"/>
      <c r="L47" s="7" t="s">
        <v>846</v>
      </c>
      <c r="M47" s="11"/>
      <c r="N47" s="82">
        <v>7.22</v>
      </c>
      <c r="O47" s="60">
        <v>9</v>
      </c>
    </row>
    <row r="48" spans="1:15" ht="15" x14ac:dyDescent="0.25">
      <c r="A48" s="1"/>
      <c r="B48" s="378">
        <v>28</v>
      </c>
      <c r="C48" s="379"/>
      <c r="D48" s="367" t="s">
        <v>1813</v>
      </c>
      <c r="E48" s="368"/>
      <c r="F48" s="369">
        <v>4100080045</v>
      </c>
      <c r="G48" s="370"/>
      <c r="H48" s="391" t="s">
        <v>1814</v>
      </c>
      <c r="I48" s="370"/>
      <c r="J48" s="369" t="s">
        <v>25</v>
      </c>
      <c r="K48" s="368"/>
      <c r="L48" s="7" t="s">
        <v>846</v>
      </c>
      <c r="M48" s="11"/>
      <c r="N48" s="82">
        <v>5</v>
      </c>
      <c r="O48" s="60">
        <v>2</v>
      </c>
    </row>
    <row r="49" spans="1:15" ht="15" x14ac:dyDescent="0.25">
      <c r="A49" s="1"/>
      <c r="B49" s="365"/>
      <c r="C49" s="366"/>
      <c r="D49" s="367" t="s">
        <v>1813</v>
      </c>
      <c r="E49" s="368"/>
      <c r="F49" s="369">
        <v>4100080046</v>
      </c>
      <c r="G49" s="370"/>
      <c r="H49" s="391" t="s">
        <v>1814</v>
      </c>
      <c r="I49" s="370"/>
      <c r="J49" s="369" t="s">
        <v>90</v>
      </c>
      <c r="K49" s="368"/>
      <c r="L49" s="7" t="s">
        <v>846</v>
      </c>
      <c r="M49" s="11"/>
      <c r="N49" s="84"/>
      <c r="O49" s="60">
        <v>2</v>
      </c>
    </row>
    <row r="50" spans="1:15" ht="15" x14ac:dyDescent="0.25">
      <c r="A50" s="1"/>
      <c r="B50" s="378">
        <v>29</v>
      </c>
      <c r="C50" s="379"/>
      <c r="D50" s="367" t="s">
        <v>1813</v>
      </c>
      <c r="E50" s="368"/>
      <c r="F50" s="369">
        <v>4100080049</v>
      </c>
      <c r="G50" s="370"/>
      <c r="H50" s="391" t="s">
        <v>1814</v>
      </c>
      <c r="I50" s="370"/>
      <c r="J50" s="369" t="s">
        <v>147</v>
      </c>
      <c r="K50" s="368"/>
      <c r="L50" s="7" t="s">
        <v>846</v>
      </c>
      <c r="M50" s="11"/>
      <c r="N50" s="82">
        <v>5</v>
      </c>
      <c r="O50" s="60">
        <v>4</v>
      </c>
    </row>
    <row r="51" spans="1:15" ht="15" x14ac:dyDescent="0.25">
      <c r="A51" s="1"/>
      <c r="B51" s="378">
        <v>30</v>
      </c>
      <c r="C51" s="379"/>
      <c r="D51" s="367" t="s">
        <v>1813</v>
      </c>
      <c r="E51" s="368"/>
      <c r="F51" s="369">
        <v>4100080049</v>
      </c>
      <c r="G51" s="370"/>
      <c r="H51" s="391" t="s">
        <v>1814</v>
      </c>
      <c r="I51" s="370"/>
      <c r="J51" s="369" t="s">
        <v>147</v>
      </c>
      <c r="K51" s="368"/>
      <c r="L51" s="7" t="s">
        <v>846</v>
      </c>
      <c r="M51" s="11"/>
      <c r="N51" s="82">
        <v>4</v>
      </c>
      <c r="O51" s="60">
        <v>1</v>
      </c>
    </row>
    <row r="52" spans="1:15" ht="15" x14ac:dyDescent="0.25">
      <c r="A52" s="1"/>
      <c r="B52" s="365"/>
      <c r="C52" s="366"/>
      <c r="D52" s="367" t="s">
        <v>1813</v>
      </c>
      <c r="E52" s="368"/>
      <c r="F52" s="369">
        <v>4100080050</v>
      </c>
      <c r="G52" s="370"/>
      <c r="H52" s="391" t="s">
        <v>1814</v>
      </c>
      <c r="I52" s="370"/>
      <c r="J52" s="369" t="s">
        <v>1778</v>
      </c>
      <c r="K52" s="368"/>
      <c r="L52" s="7" t="s">
        <v>846</v>
      </c>
      <c r="M52" s="11"/>
      <c r="N52" s="84"/>
      <c r="O52" s="60">
        <v>2</v>
      </c>
    </row>
    <row r="53" spans="1:15" ht="15" x14ac:dyDescent="0.25">
      <c r="A53" s="1"/>
      <c r="B53" s="375">
        <v>31</v>
      </c>
      <c r="C53" s="376"/>
      <c r="D53" s="367" t="s">
        <v>1813</v>
      </c>
      <c r="E53" s="368"/>
      <c r="F53" s="369">
        <v>4100080050</v>
      </c>
      <c r="G53" s="370"/>
      <c r="H53" s="391" t="s">
        <v>1814</v>
      </c>
      <c r="I53" s="370"/>
      <c r="J53" s="369" t="s">
        <v>1778</v>
      </c>
      <c r="K53" s="368"/>
      <c r="L53" s="7" t="s">
        <v>846</v>
      </c>
      <c r="M53" s="11"/>
      <c r="N53" s="81">
        <v>5</v>
      </c>
      <c r="O53" s="60">
        <v>4</v>
      </c>
    </row>
    <row r="54" spans="1:15" ht="15" x14ac:dyDescent="0.25">
      <c r="A54" s="1"/>
      <c r="B54" s="375">
        <v>32</v>
      </c>
      <c r="C54" s="376"/>
      <c r="D54" s="367" t="s">
        <v>1813</v>
      </c>
      <c r="E54" s="368"/>
      <c r="F54" s="369">
        <v>4100080050</v>
      </c>
      <c r="G54" s="370"/>
      <c r="H54" s="391" t="s">
        <v>1814</v>
      </c>
      <c r="I54" s="370"/>
      <c r="J54" s="369" t="s">
        <v>1778</v>
      </c>
      <c r="K54" s="368"/>
      <c r="L54" s="7" t="s">
        <v>846</v>
      </c>
      <c r="M54" s="11"/>
      <c r="N54" s="81">
        <v>5</v>
      </c>
      <c r="O54" s="60">
        <v>4</v>
      </c>
    </row>
    <row r="55" spans="1:15" ht="15" x14ac:dyDescent="0.25">
      <c r="A55" s="1"/>
      <c r="B55" s="77" t="s">
        <v>56</v>
      </c>
      <c r="C55" s="78"/>
      <c r="D55" s="20"/>
      <c r="E55" s="45"/>
      <c r="F55" s="20"/>
      <c r="H55" s="3"/>
      <c r="J55" s="20"/>
      <c r="K55" s="45"/>
      <c r="L55" s="1"/>
      <c r="M55" s="1"/>
      <c r="N55" s="163">
        <f>SUM(N56:N61)+8</f>
        <v>32</v>
      </c>
      <c r="O55" s="60"/>
    </row>
    <row r="56" spans="1:15" ht="15" x14ac:dyDescent="0.25">
      <c r="A56" s="1"/>
      <c r="B56" s="375">
        <v>33</v>
      </c>
      <c r="C56" s="376"/>
      <c r="D56" s="367" t="s">
        <v>1813</v>
      </c>
      <c r="E56" s="368"/>
      <c r="F56" s="369">
        <v>4100080048</v>
      </c>
      <c r="G56" s="370"/>
      <c r="H56" s="391" t="s">
        <v>1814</v>
      </c>
      <c r="I56" s="370"/>
      <c r="J56" s="369" t="s">
        <v>53</v>
      </c>
      <c r="K56" s="368"/>
      <c r="L56" s="7" t="s">
        <v>846</v>
      </c>
      <c r="M56" s="11"/>
      <c r="N56" s="81">
        <v>5</v>
      </c>
      <c r="O56" s="60">
        <v>4</v>
      </c>
    </row>
    <row r="57" spans="1:15" ht="15" x14ac:dyDescent="0.25">
      <c r="A57" s="1"/>
      <c r="B57" s="375">
        <v>34</v>
      </c>
      <c r="C57" s="376"/>
      <c r="D57" s="367" t="s">
        <v>1813</v>
      </c>
      <c r="E57" s="368"/>
      <c r="F57" s="369">
        <v>4100080048</v>
      </c>
      <c r="G57" s="370"/>
      <c r="H57" s="391" t="s">
        <v>1814</v>
      </c>
      <c r="I57" s="370"/>
      <c r="J57" s="369" t="s">
        <v>53</v>
      </c>
      <c r="K57" s="368"/>
      <c r="L57" s="7" t="s">
        <v>846</v>
      </c>
      <c r="M57" s="11"/>
      <c r="N57" s="81">
        <v>5</v>
      </c>
      <c r="O57" s="60">
        <v>4</v>
      </c>
    </row>
    <row r="58" spans="1:15" ht="15" x14ac:dyDescent="0.25">
      <c r="A58" s="1"/>
      <c r="B58" s="375">
        <v>35</v>
      </c>
      <c r="C58" s="376"/>
      <c r="D58" s="367" t="s">
        <v>1813</v>
      </c>
      <c r="E58" s="368"/>
      <c r="F58" s="369">
        <v>4100080048</v>
      </c>
      <c r="G58" s="370"/>
      <c r="H58" s="391" t="s">
        <v>1814</v>
      </c>
      <c r="I58" s="370"/>
      <c r="J58" s="369" t="s">
        <v>53</v>
      </c>
      <c r="K58" s="368"/>
      <c r="L58" s="7" t="s">
        <v>846</v>
      </c>
      <c r="M58" s="11"/>
      <c r="N58" s="81">
        <v>5</v>
      </c>
      <c r="O58" s="60">
        <v>4</v>
      </c>
    </row>
    <row r="59" spans="1:15" ht="15" x14ac:dyDescent="0.25">
      <c r="A59" s="1"/>
      <c r="B59" s="375">
        <v>36</v>
      </c>
      <c r="C59" s="376"/>
      <c r="D59" s="367" t="s">
        <v>1813</v>
      </c>
      <c r="E59" s="368"/>
      <c r="F59" s="369">
        <v>4100080048</v>
      </c>
      <c r="G59" s="370"/>
      <c r="H59" s="391" t="s">
        <v>1814</v>
      </c>
      <c r="I59" s="370"/>
      <c r="J59" s="369" t="s">
        <v>53</v>
      </c>
      <c r="K59" s="368"/>
      <c r="L59" s="7" t="s">
        <v>846</v>
      </c>
      <c r="M59" s="11"/>
      <c r="N59" s="81">
        <v>5</v>
      </c>
      <c r="O59" s="60">
        <v>4</v>
      </c>
    </row>
    <row r="60" spans="1:15" ht="15" x14ac:dyDescent="0.25">
      <c r="A60" s="1"/>
      <c r="B60" s="375">
        <v>37</v>
      </c>
      <c r="C60" s="376"/>
      <c r="D60" s="367" t="s">
        <v>1813</v>
      </c>
      <c r="E60" s="368"/>
      <c r="F60" s="369">
        <v>4100080048</v>
      </c>
      <c r="G60" s="370"/>
      <c r="H60" s="391" t="s">
        <v>1814</v>
      </c>
      <c r="I60" s="370"/>
      <c r="J60" s="369" t="s">
        <v>53</v>
      </c>
      <c r="K60" s="368"/>
      <c r="L60" s="7" t="s">
        <v>846</v>
      </c>
      <c r="M60" s="11"/>
      <c r="N60" s="81">
        <v>4</v>
      </c>
      <c r="O60" s="60">
        <v>3</v>
      </c>
    </row>
    <row r="61" spans="1:15" ht="15" x14ac:dyDescent="0.25">
      <c r="A61" s="1"/>
      <c r="B61" s="365"/>
      <c r="C61" s="366"/>
      <c r="D61" s="351"/>
      <c r="E61" s="352"/>
      <c r="F61" s="369"/>
      <c r="G61" s="370"/>
      <c r="H61" s="391"/>
      <c r="I61" s="370"/>
      <c r="J61" s="369"/>
      <c r="K61" s="368"/>
      <c r="L61" s="27"/>
      <c r="M61" s="24"/>
      <c r="N61" s="84"/>
      <c r="O61" s="167"/>
    </row>
    <row r="62" spans="1:15" ht="15" x14ac:dyDescent="0.25">
      <c r="A62" s="1"/>
      <c r="B62" s="20"/>
      <c r="C62" s="45"/>
      <c r="D62" s="168"/>
      <c r="E62" s="41"/>
      <c r="F62" s="41"/>
      <c r="G62" s="41"/>
      <c r="H62" s="41"/>
      <c r="J62" s="20"/>
      <c r="K62" s="45"/>
      <c r="L62" s="1"/>
      <c r="M62" s="1"/>
      <c r="N62" s="169">
        <f>SUM(N18:N34)+SUM(N36:N54)+SUM(N56:N61)</f>
        <v>252.67999999999998</v>
      </c>
    </row>
    <row r="63" spans="1:15" ht="15.75" x14ac:dyDescent="0.25">
      <c r="A63" s="1"/>
      <c r="B63" s="356" t="s">
        <v>29</v>
      </c>
      <c r="C63" s="357"/>
      <c r="D63" s="357"/>
      <c r="E63" s="357"/>
      <c r="F63" s="357"/>
      <c r="G63" s="357"/>
      <c r="H63" s="357"/>
      <c r="I63" s="357"/>
      <c r="J63" s="357"/>
      <c r="K63" s="357"/>
      <c r="L63" s="357"/>
      <c r="M63" s="79"/>
      <c r="N63" s="75"/>
      <c r="O63" s="73">
        <f>SUM(O18:O61)</f>
        <v>333</v>
      </c>
    </row>
    <row r="64" spans="1:15" ht="15" x14ac:dyDescent="0.25">
      <c r="A64" s="1"/>
      <c r="B64" s="20"/>
      <c r="C64" s="45"/>
      <c r="D64" s="20"/>
      <c r="E64" s="45"/>
      <c r="F64" s="20"/>
      <c r="H64" s="3"/>
      <c r="J64" s="20"/>
      <c r="K64" s="45"/>
      <c r="L64" s="1"/>
      <c r="M64" s="1"/>
      <c r="N64" s="86"/>
    </row>
    <row r="65" spans="1:14" ht="3.75" customHeight="1" x14ac:dyDescent="0.25">
      <c r="A65" s="1"/>
      <c r="B65" s="1"/>
      <c r="C65" s="1"/>
      <c r="D65" s="17"/>
      <c r="E65" s="20"/>
      <c r="F65" s="20"/>
      <c r="G65" s="3"/>
      <c r="H65" s="3"/>
      <c r="I65" s="1"/>
      <c r="J65" s="1"/>
      <c r="K65" s="1"/>
      <c r="L65" s="1"/>
      <c r="M65" s="1"/>
      <c r="N65" s="1"/>
    </row>
    <row r="66" spans="1:14" ht="15" customHeight="1" x14ac:dyDescent="0.25">
      <c r="A66" s="1"/>
      <c r="B66" s="1"/>
      <c r="C66" s="1"/>
      <c r="D66" s="1" t="s">
        <v>49</v>
      </c>
      <c r="E66" s="23"/>
      <c r="F66" s="397" t="s">
        <v>1817</v>
      </c>
      <c r="G66" s="396"/>
      <c r="H66" s="1"/>
      <c r="I66" s="1"/>
      <c r="J66" s="1"/>
      <c r="K66" s="1"/>
      <c r="L66" s="1"/>
      <c r="M66" s="1"/>
      <c r="N66" s="1"/>
    </row>
    <row r="67" spans="1:14" ht="15" customHeight="1" x14ac:dyDescent="0.25">
      <c r="A67" s="1"/>
      <c r="B67" s="1"/>
      <c r="C67" s="1"/>
      <c r="D67" s="1" t="s">
        <v>1818</v>
      </c>
      <c r="E67" s="23"/>
      <c r="F67" s="1"/>
      <c r="G67" s="1"/>
      <c r="H67" s="1"/>
      <c r="I67" s="1"/>
      <c r="J67" s="1"/>
      <c r="K67" s="1"/>
      <c r="L67" s="1"/>
      <c r="M67" s="1"/>
      <c r="N67" s="1"/>
    </row>
    <row r="68" spans="1:14" ht="15" customHeight="1" x14ac:dyDescent="0.25">
      <c r="A68" s="1"/>
      <c r="B68" s="1"/>
      <c r="C68" s="1"/>
      <c r="D68" s="1" t="s">
        <v>1816</v>
      </c>
      <c r="E68" s="3"/>
      <c r="F68" s="1"/>
      <c r="G68" s="1"/>
      <c r="H68" s="1"/>
      <c r="I68" s="1"/>
      <c r="J68" s="1"/>
      <c r="K68" s="1"/>
      <c r="L68" s="1"/>
      <c r="M68" s="1"/>
      <c r="N68" s="1"/>
    </row>
    <row r="69" spans="1:14" ht="15" customHeight="1" x14ac:dyDescent="0.25">
      <c r="A69" s="1"/>
      <c r="B69" s="1"/>
      <c r="C69" s="1"/>
      <c r="D69" s="1" t="s">
        <v>1815</v>
      </c>
      <c r="E69" s="23"/>
      <c r="F69" s="1"/>
      <c r="G69" s="1"/>
      <c r="H69" s="1"/>
      <c r="I69" s="1"/>
      <c r="J69" s="1"/>
      <c r="K69" s="1"/>
      <c r="L69" s="1"/>
      <c r="M69" s="1"/>
      <c r="N69" s="1"/>
    </row>
    <row r="70" spans="1:14" ht="15" customHeight="1" x14ac:dyDescent="0.25">
      <c r="A70" s="1"/>
      <c r="B70" s="1"/>
      <c r="C70" s="1"/>
      <c r="D70" s="1" t="s">
        <v>1425</v>
      </c>
      <c r="E70" s="1"/>
      <c r="F70" s="1"/>
      <c r="G70" s="23"/>
      <c r="H70" s="23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354" ht="8.25" customHeight="1" x14ac:dyDescent="0.2"/>
    <row r="356" ht="8.25" customHeight="1" x14ac:dyDescent="0.2"/>
    <row r="358" ht="9" customHeight="1" x14ac:dyDescent="0.2"/>
    <row r="360" ht="7.5" customHeight="1" x14ac:dyDescent="0.2"/>
    <row r="362" ht="6.75" customHeight="1" x14ac:dyDescent="0.2"/>
    <row r="364" ht="7.5" customHeight="1" x14ac:dyDescent="0.2"/>
    <row r="366" ht="9" customHeight="1" x14ac:dyDescent="0.2"/>
    <row r="368" ht="7.5" customHeight="1" x14ac:dyDescent="0.2"/>
    <row r="370" ht="8.25" customHeight="1" x14ac:dyDescent="0.2"/>
  </sheetData>
  <mergeCells count="219"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40:C40"/>
    <mergeCell ref="D40:E40"/>
    <mergeCell ref="F40:G40"/>
    <mergeCell ref="H40:I40"/>
    <mergeCell ref="J40:K40"/>
    <mergeCell ref="B41:C41"/>
    <mergeCell ref="D41:E41"/>
    <mergeCell ref="F41:G41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J56:K56"/>
    <mergeCell ref="F66:G66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B61:C61"/>
    <mergeCell ref="D61:E61"/>
    <mergeCell ref="F61:G61"/>
    <mergeCell ref="H61:I61"/>
    <mergeCell ref="J61:K61"/>
    <mergeCell ref="B63:L63"/>
    <mergeCell ref="B59:C59"/>
    <mergeCell ref="D59:E59"/>
    <mergeCell ref="B57:C57"/>
    <mergeCell ref="D57:E57"/>
    <mergeCell ref="F57:G57"/>
    <mergeCell ref="H57:I57"/>
    <mergeCell ref="J57:K57"/>
    <mergeCell ref="F59:G59"/>
    <mergeCell ref="H59:I59"/>
    <mergeCell ref="J59:K59"/>
    <mergeCell ref="B60:C60"/>
    <mergeCell ref="D60:E60"/>
    <mergeCell ref="F60:G60"/>
    <mergeCell ref="H60:I60"/>
    <mergeCell ref="J60:K60"/>
    <mergeCell ref="B58:C58"/>
    <mergeCell ref="D58:E58"/>
    <mergeCell ref="F58:G58"/>
    <mergeCell ref="H58:I58"/>
    <mergeCell ref="J58:K5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sheetPr codeName="Hoja192"/>
  <dimension ref="A1:O330"/>
  <sheetViews>
    <sheetView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1819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220115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 t="s">
        <v>22</v>
      </c>
      <c r="C17" s="133"/>
      <c r="D17" s="20"/>
      <c r="E17" s="45"/>
      <c r="F17" s="20"/>
      <c r="H17" s="3"/>
      <c r="J17" s="20"/>
      <c r="K17" s="45"/>
      <c r="L17" s="1"/>
      <c r="M17" s="1"/>
      <c r="N17" s="169">
        <f>SUM(N18:N25)+9</f>
        <v>41.879999999999995</v>
      </c>
      <c r="O17" s="60"/>
    </row>
    <row r="18" spans="1:15" ht="15" x14ac:dyDescent="0.25">
      <c r="A18" s="1"/>
      <c r="B18" s="375">
        <v>1</v>
      </c>
      <c r="C18" s="376"/>
      <c r="D18" s="367" t="s">
        <v>1793</v>
      </c>
      <c r="E18" s="368"/>
      <c r="F18" s="369">
        <v>4100080052</v>
      </c>
      <c r="G18" s="370"/>
      <c r="H18" s="391" t="s">
        <v>1794</v>
      </c>
      <c r="I18" s="370"/>
      <c r="J18" s="369" t="s">
        <v>73</v>
      </c>
      <c r="K18" s="368"/>
      <c r="L18" s="7" t="s">
        <v>757</v>
      </c>
      <c r="M18" s="11"/>
      <c r="N18" s="81">
        <v>7.22</v>
      </c>
      <c r="O18" s="60">
        <v>9</v>
      </c>
    </row>
    <row r="19" spans="1:15" ht="15" x14ac:dyDescent="0.25">
      <c r="A19" s="1"/>
      <c r="B19" s="375">
        <v>2</v>
      </c>
      <c r="C19" s="376"/>
      <c r="D19" s="367" t="s">
        <v>1793</v>
      </c>
      <c r="E19" s="368"/>
      <c r="F19" s="369">
        <v>4100080052</v>
      </c>
      <c r="G19" s="370"/>
      <c r="H19" s="391" t="s">
        <v>1794</v>
      </c>
      <c r="I19" s="370"/>
      <c r="J19" s="369" t="s">
        <v>73</v>
      </c>
      <c r="K19" s="368"/>
      <c r="L19" s="7" t="s">
        <v>757</v>
      </c>
      <c r="M19" s="11"/>
      <c r="N19" s="81">
        <v>7.22</v>
      </c>
      <c r="O19" s="60">
        <v>9</v>
      </c>
    </row>
    <row r="20" spans="1:15" ht="15" x14ac:dyDescent="0.25">
      <c r="A20" s="1"/>
      <c r="B20" s="375">
        <v>3</v>
      </c>
      <c r="C20" s="376"/>
      <c r="D20" s="367" t="s">
        <v>1793</v>
      </c>
      <c r="E20" s="368"/>
      <c r="F20" s="369">
        <v>4100080052</v>
      </c>
      <c r="G20" s="370"/>
      <c r="H20" s="391" t="s">
        <v>1794</v>
      </c>
      <c r="I20" s="370"/>
      <c r="J20" s="369" t="s">
        <v>73</v>
      </c>
      <c r="K20" s="368"/>
      <c r="L20" s="7" t="s">
        <v>757</v>
      </c>
      <c r="M20" s="11"/>
      <c r="N20" s="81">
        <v>7.22</v>
      </c>
      <c r="O20" s="60">
        <v>9</v>
      </c>
    </row>
    <row r="21" spans="1:15" ht="15" x14ac:dyDescent="0.25">
      <c r="A21" s="1"/>
      <c r="B21" s="378">
        <v>4</v>
      </c>
      <c r="C21" s="379"/>
      <c r="D21" s="367" t="s">
        <v>1793</v>
      </c>
      <c r="E21" s="368"/>
      <c r="F21" s="369">
        <v>4100080052</v>
      </c>
      <c r="G21" s="370"/>
      <c r="H21" s="391" t="s">
        <v>1794</v>
      </c>
      <c r="I21" s="370"/>
      <c r="J21" s="369" t="s">
        <v>73</v>
      </c>
      <c r="K21" s="368"/>
      <c r="L21" s="7" t="s">
        <v>757</v>
      </c>
      <c r="M21" s="11"/>
      <c r="N21" s="82">
        <v>7.22</v>
      </c>
      <c r="O21" s="60">
        <v>9</v>
      </c>
    </row>
    <row r="22" spans="1:15" ht="15" x14ac:dyDescent="0.25">
      <c r="A22" s="1"/>
      <c r="B22" s="378">
        <v>5</v>
      </c>
      <c r="C22" s="379"/>
      <c r="D22" s="367" t="s">
        <v>1793</v>
      </c>
      <c r="E22" s="368"/>
      <c r="F22" s="369">
        <v>4100080052</v>
      </c>
      <c r="G22" s="370"/>
      <c r="H22" s="391" t="s">
        <v>1794</v>
      </c>
      <c r="I22" s="370"/>
      <c r="J22" s="369" t="s">
        <v>73</v>
      </c>
      <c r="K22" s="368"/>
      <c r="L22" s="7" t="s">
        <v>757</v>
      </c>
      <c r="M22" s="11"/>
      <c r="N22" s="82">
        <v>4</v>
      </c>
      <c r="O22" s="60">
        <v>1</v>
      </c>
    </row>
    <row r="23" spans="1:15" ht="15" x14ac:dyDescent="0.25">
      <c r="A23" s="1"/>
      <c r="B23" s="40"/>
      <c r="C23" s="36"/>
      <c r="D23" s="367" t="s">
        <v>1793</v>
      </c>
      <c r="E23" s="368"/>
      <c r="F23" s="369">
        <v>4100080052</v>
      </c>
      <c r="G23" s="370"/>
      <c r="H23" s="391" t="s">
        <v>1794</v>
      </c>
      <c r="I23" s="370"/>
      <c r="J23" s="369" t="s">
        <v>73</v>
      </c>
      <c r="K23" s="368"/>
      <c r="L23" s="7" t="s">
        <v>846</v>
      </c>
      <c r="M23" s="11"/>
      <c r="N23" s="83"/>
      <c r="O23" s="60">
        <v>2</v>
      </c>
    </row>
    <row r="24" spans="1:15" ht="15" x14ac:dyDescent="0.25">
      <c r="A24" s="1"/>
      <c r="B24" s="76"/>
      <c r="C24" s="69"/>
      <c r="D24" s="367" t="s">
        <v>528</v>
      </c>
      <c r="E24" s="368"/>
      <c r="F24" s="369">
        <v>4100080066</v>
      </c>
      <c r="G24" s="370"/>
      <c r="H24" s="391" t="s">
        <v>1579</v>
      </c>
      <c r="I24" s="370"/>
      <c r="J24" s="369" t="s">
        <v>73</v>
      </c>
      <c r="K24" s="368"/>
      <c r="L24" s="7" t="s">
        <v>757</v>
      </c>
      <c r="M24" s="11"/>
      <c r="N24" s="84"/>
      <c r="O24" s="60">
        <v>2</v>
      </c>
    </row>
    <row r="25" spans="1:15" ht="15" x14ac:dyDescent="0.25">
      <c r="A25" s="1"/>
      <c r="B25" s="365"/>
      <c r="C25" s="366"/>
      <c r="D25" s="367"/>
      <c r="E25" s="368"/>
      <c r="F25" s="369"/>
      <c r="G25" s="370"/>
      <c r="H25" s="391"/>
      <c r="I25" s="370"/>
      <c r="J25" s="369"/>
      <c r="K25" s="368"/>
      <c r="L25" s="7"/>
      <c r="M25" s="11"/>
      <c r="N25" s="84"/>
      <c r="O25" s="60"/>
    </row>
    <row r="26" spans="1:15" ht="15" x14ac:dyDescent="0.25">
      <c r="A26" s="1"/>
      <c r="B26" s="76"/>
      <c r="C26" s="65"/>
      <c r="D26" s="392"/>
      <c r="E26" s="393"/>
      <c r="F26" s="393"/>
      <c r="G26" s="393"/>
      <c r="H26" s="393"/>
      <c r="I26" s="62"/>
      <c r="J26" s="50"/>
      <c r="K26" s="61"/>
      <c r="L26" s="8"/>
      <c r="M26" s="8"/>
      <c r="N26" s="139">
        <f>SUM(N18:N22)</f>
        <v>32.879999999999995</v>
      </c>
      <c r="O26" s="60"/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SUM(O18:O25)</f>
        <v>41</v>
      </c>
    </row>
    <row r="28" spans="1:15" ht="15" x14ac:dyDescent="0.25">
      <c r="A28" s="1"/>
      <c r="B28" s="20"/>
      <c r="C28" s="45"/>
      <c r="D28" s="20"/>
      <c r="E28" s="45"/>
      <c r="F28" s="20"/>
      <c r="H28" s="3"/>
      <c r="J28" s="20"/>
      <c r="K28" s="45"/>
      <c r="L28" s="1"/>
      <c r="M28" s="1"/>
      <c r="N28" s="86"/>
    </row>
    <row r="29" spans="1:15" ht="3.75" customHeight="1" x14ac:dyDescent="0.25">
      <c r="A29" s="1"/>
      <c r="B29" s="1"/>
      <c r="C29" s="1"/>
      <c r="D29" s="17"/>
      <c r="E29" s="20"/>
      <c r="F29" s="20"/>
      <c r="G29" s="3"/>
      <c r="H29" s="3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23"/>
      <c r="F30" s="397" t="s">
        <v>1808</v>
      </c>
      <c r="G30" s="396"/>
      <c r="H30" s="1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1809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1049</v>
      </c>
      <c r="E32" s="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1810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1466</v>
      </c>
      <c r="E34" s="1"/>
      <c r="F34" s="1"/>
      <c r="G34" s="23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50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D26:H26"/>
    <mergeCell ref="B27:L27"/>
    <mergeCell ref="F30:G30"/>
    <mergeCell ref="D23:E23"/>
    <mergeCell ref="F23:G23"/>
    <mergeCell ref="H23:I23"/>
    <mergeCell ref="J23:K23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sheetPr codeName="Hoja193"/>
  <dimension ref="A1:O334"/>
  <sheetViews>
    <sheetView topLeftCell="A7"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1819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220114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>
        <f>SUM(N18:N30)+9</f>
        <v>83.32</v>
      </c>
      <c r="O17" s="60"/>
    </row>
    <row r="18" spans="1:15" ht="15" x14ac:dyDescent="0.25">
      <c r="A18" s="1"/>
      <c r="B18" s="378">
        <v>1</v>
      </c>
      <c r="C18" s="379"/>
      <c r="D18" s="367" t="s">
        <v>1793</v>
      </c>
      <c r="E18" s="368"/>
      <c r="F18" s="369">
        <v>4100080053</v>
      </c>
      <c r="G18" s="370"/>
      <c r="H18" s="391" t="s">
        <v>1803</v>
      </c>
      <c r="I18" s="370"/>
      <c r="J18" s="369" t="s">
        <v>76</v>
      </c>
      <c r="K18" s="368"/>
      <c r="L18" s="9" t="s">
        <v>387</v>
      </c>
      <c r="M18" s="151"/>
      <c r="N18" s="82">
        <v>7.22</v>
      </c>
      <c r="O18" s="60">
        <v>9</v>
      </c>
    </row>
    <row r="19" spans="1:15" ht="15" x14ac:dyDescent="0.25">
      <c r="A19" s="1"/>
      <c r="B19" s="378">
        <v>2</v>
      </c>
      <c r="C19" s="379"/>
      <c r="D19" s="367" t="s">
        <v>1793</v>
      </c>
      <c r="E19" s="368"/>
      <c r="F19" s="369">
        <v>4100080053</v>
      </c>
      <c r="G19" s="370"/>
      <c r="H19" s="391" t="s">
        <v>1803</v>
      </c>
      <c r="I19" s="370"/>
      <c r="J19" s="369" t="s">
        <v>76</v>
      </c>
      <c r="K19" s="368"/>
      <c r="L19" s="9" t="s">
        <v>387</v>
      </c>
      <c r="M19" s="151"/>
      <c r="N19" s="82">
        <v>7.22</v>
      </c>
      <c r="O19" s="60">
        <v>9</v>
      </c>
    </row>
    <row r="20" spans="1:15" ht="15" x14ac:dyDescent="0.25">
      <c r="A20" s="1"/>
      <c r="B20" s="378">
        <v>3</v>
      </c>
      <c r="C20" s="379"/>
      <c r="D20" s="367" t="s">
        <v>1793</v>
      </c>
      <c r="E20" s="368"/>
      <c r="F20" s="369">
        <v>4100080053</v>
      </c>
      <c r="G20" s="370"/>
      <c r="H20" s="391" t="s">
        <v>1803</v>
      </c>
      <c r="I20" s="370"/>
      <c r="J20" s="369" t="s">
        <v>76</v>
      </c>
      <c r="K20" s="368"/>
      <c r="L20" s="9" t="s">
        <v>387</v>
      </c>
      <c r="M20" s="151"/>
      <c r="N20" s="82">
        <v>7.22</v>
      </c>
      <c r="O20" s="60">
        <v>9</v>
      </c>
    </row>
    <row r="21" spans="1:15" ht="15" x14ac:dyDescent="0.25">
      <c r="A21" s="1"/>
      <c r="B21" s="378">
        <v>4</v>
      </c>
      <c r="C21" s="379"/>
      <c r="D21" s="367" t="s">
        <v>1793</v>
      </c>
      <c r="E21" s="368"/>
      <c r="F21" s="369">
        <v>4100080053</v>
      </c>
      <c r="G21" s="370"/>
      <c r="H21" s="391" t="s">
        <v>1803</v>
      </c>
      <c r="I21" s="370"/>
      <c r="J21" s="369" t="s">
        <v>76</v>
      </c>
      <c r="K21" s="368"/>
      <c r="L21" s="9" t="s">
        <v>387</v>
      </c>
      <c r="M21" s="151"/>
      <c r="N21" s="82">
        <v>6</v>
      </c>
      <c r="O21" s="60">
        <v>3</v>
      </c>
    </row>
    <row r="22" spans="1:15" ht="15" x14ac:dyDescent="0.25">
      <c r="A22" s="1"/>
      <c r="B22" s="365"/>
      <c r="C22" s="366"/>
      <c r="D22" s="367" t="s">
        <v>1793</v>
      </c>
      <c r="E22" s="368"/>
      <c r="F22" s="369">
        <v>4100080053</v>
      </c>
      <c r="G22" s="370"/>
      <c r="H22" s="391" t="s">
        <v>1803</v>
      </c>
      <c r="I22" s="370"/>
      <c r="J22" s="369" t="s">
        <v>76</v>
      </c>
      <c r="K22" s="368"/>
      <c r="L22" s="9" t="s">
        <v>1584</v>
      </c>
      <c r="M22" s="151"/>
      <c r="N22" s="84"/>
      <c r="O22" s="60">
        <v>3</v>
      </c>
    </row>
    <row r="23" spans="1:15" ht="15" x14ac:dyDescent="0.25">
      <c r="A23" s="1"/>
      <c r="B23" s="375">
        <v>5</v>
      </c>
      <c r="C23" s="376"/>
      <c r="D23" s="367" t="s">
        <v>1793</v>
      </c>
      <c r="E23" s="368"/>
      <c r="F23" s="369">
        <v>4100080053</v>
      </c>
      <c r="G23" s="370"/>
      <c r="H23" s="391" t="s">
        <v>1803</v>
      </c>
      <c r="I23" s="370"/>
      <c r="J23" s="369" t="s">
        <v>76</v>
      </c>
      <c r="K23" s="368"/>
      <c r="L23" s="9" t="s">
        <v>1584</v>
      </c>
      <c r="M23" s="151"/>
      <c r="N23" s="81">
        <v>7.22</v>
      </c>
      <c r="O23" s="60">
        <v>9</v>
      </c>
    </row>
    <row r="24" spans="1:15" ht="15" x14ac:dyDescent="0.25">
      <c r="A24" s="1"/>
      <c r="B24" s="375">
        <v>6</v>
      </c>
      <c r="C24" s="376"/>
      <c r="D24" s="367" t="s">
        <v>1793</v>
      </c>
      <c r="E24" s="368"/>
      <c r="F24" s="369">
        <v>4100080053</v>
      </c>
      <c r="G24" s="370"/>
      <c r="H24" s="391" t="s">
        <v>1803</v>
      </c>
      <c r="I24" s="370"/>
      <c r="J24" s="369" t="s">
        <v>76</v>
      </c>
      <c r="K24" s="368"/>
      <c r="L24" s="9" t="s">
        <v>1584</v>
      </c>
      <c r="M24" s="151"/>
      <c r="N24" s="81">
        <v>7.22</v>
      </c>
      <c r="O24" s="60">
        <v>9</v>
      </c>
    </row>
    <row r="25" spans="1:15" ht="15" x14ac:dyDescent="0.25">
      <c r="A25" s="1"/>
      <c r="B25" s="375">
        <v>7</v>
      </c>
      <c r="C25" s="376"/>
      <c r="D25" s="367" t="s">
        <v>1793</v>
      </c>
      <c r="E25" s="368"/>
      <c r="F25" s="369">
        <v>4100080053</v>
      </c>
      <c r="G25" s="370"/>
      <c r="H25" s="391" t="s">
        <v>1803</v>
      </c>
      <c r="I25" s="370"/>
      <c r="J25" s="369" t="s">
        <v>76</v>
      </c>
      <c r="K25" s="368"/>
      <c r="L25" s="9" t="s">
        <v>1584</v>
      </c>
      <c r="M25" s="151"/>
      <c r="N25" s="81">
        <v>7.22</v>
      </c>
      <c r="O25" s="60">
        <v>9</v>
      </c>
    </row>
    <row r="26" spans="1:15" ht="15" x14ac:dyDescent="0.25">
      <c r="A26" s="1"/>
      <c r="B26" s="375">
        <v>8</v>
      </c>
      <c r="C26" s="376"/>
      <c r="D26" s="367" t="s">
        <v>1804</v>
      </c>
      <c r="E26" s="368"/>
      <c r="F26" s="369">
        <v>4100080037</v>
      </c>
      <c r="G26" s="370"/>
      <c r="H26" s="391" t="s">
        <v>1805</v>
      </c>
      <c r="I26" s="370"/>
      <c r="J26" s="369" t="s">
        <v>76</v>
      </c>
      <c r="K26" s="368"/>
      <c r="L26" s="9" t="s">
        <v>1584</v>
      </c>
      <c r="M26" s="151"/>
      <c r="N26" s="81">
        <v>5</v>
      </c>
      <c r="O26" s="60">
        <v>4</v>
      </c>
    </row>
    <row r="27" spans="1:15" ht="15" x14ac:dyDescent="0.25">
      <c r="A27" s="1"/>
      <c r="B27" s="375">
        <v>9</v>
      </c>
      <c r="C27" s="376"/>
      <c r="D27" s="367" t="s">
        <v>1804</v>
      </c>
      <c r="E27" s="368"/>
      <c r="F27" s="369">
        <v>4100080037</v>
      </c>
      <c r="G27" s="370"/>
      <c r="H27" s="391" t="s">
        <v>1805</v>
      </c>
      <c r="I27" s="370"/>
      <c r="J27" s="369" t="s">
        <v>76</v>
      </c>
      <c r="K27" s="368"/>
      <c r="L27" s="9" t="s">
        <v>1584</v>
      </c>
      <c r="M27" s="151"/>
      <c r="N27" s="81">
        <v>5</v>
      </c>
      <c r="O27" s="60">
        <v>4</v>
      </c>
    </row>
    <row r="28" spans="1:15" ht="15" x14ac:dyDescent="0.25">
      <c r="A28" s="1"/>
      <c r="B28" s="375">
        <v>10</v>
      </c>
      <c r="C28" s="376"/>
      <c r="D28" s="367" t="s">
        <v>1804</v>
      </c>
      <c r="E28" s="368"/>
      <c r="F28" s="369">
        <v>4100080037</v>
      </c>
      <c r="G28" s="370"/>
      <c r="H28" s="391" t="s">
        <v>1805</v>
      </c>
      <c r="I28" s="370"/>
      <c r="J28" s="369" t="s">
        <v>76</v>
      </c>
      <c r="K28" s="368"/>
      <c r="L28" s="9" t="s">
        <v>1584</v>
      </c>
      <c r="M28" s="151"/>
      <c r="N28" s="81">
        <v>5</v>
      </c>
      <c r="O28" s="60">
        <v>4</v>
      </c>
    </row>
    <row r="29" spans="1:15" ht="15" x14ac:dyDescent="0.25">
      <c r="A29" s="1"/>
      <c r="B29" s="375">
        <v>11</v>
      </c>
      <c r="C29" s="376"/>
      <c r="D29" s="367" t="s">
        <v>1804</v>
      </c>
      <c r="E29" s="368"/>
      <c r="F29" s="369">
        <v>4100080037</v>
      </c>
      <c r="G29" s="370"/>
      <c r="H29" s="391" t="s">
        <v>1805</v>
      </c>
      <c r="I29" s="370"/>
      <c r="J29" s="369" t="s">
        <v>76</v>
      </c>
      <c r="K29" s="368"/>
      <c r="L29" s="9" t="s">
        <v>1584</v>
      </c>
      <c r="M29" s="151"/>
      <c r="N29" s="81">
        <v>5</v>
      </c>
      <c r="O29" s="60">
        <v>4</v>
      </c>
    </row>
    <row r="30" spans="1:15" ht="15" x14ac:dyDescent="0.25">
      <c r="A30" s="1"/>
      <c r="B30" s="375">
        <v>12</v>
      </c>
      <c r="C30" s="376"/>
      <c r="D30" s="367" t="s">
        <v>1804</v>
      </c>
      <c r="E30" s="368"/>
      <c r="F30" s="369">
        <v>4100080037</v>
      </c>
      <c r="G30" s="370"/>
      <c r="H30" s="391" t="s">
        <v>1805</v>
      </c>
      <c r="I30" s="370"/>
      <c r="J30" s="369" t="s">
        <v>76</v>
      </c>
      <c r="K30" s="368"/>
      <c r="L30" s="9" t="s">
        <v>1584</v>
      </c>
      <c r="M30" s="151"/>
      <c r="N30" s="81">
        <v>5</v>
      </c>
      <c r="O30" s="60">
        <v>4</v>
      </c>
    </row>
    <row r="31" spans="1:15" ht="15" x14ac:dyDescent="0.25">
      <c r="A31" s="1"/>
      <c r="B31" s="77" t="s">
        <v>37</v>
      </c>
      <c r="C31" s="78"/>
      <c r="D31" s="20"/>
      <c r="E31" s="45"/>
      <c r="F31" s="20"/>
      <c r="H31" s="3"/>
      <c r="J31" s="20"/>
      <c r="K31" s="45"/>
      <c r="L31" s="1"/>
      <c r="M31" s="1"/>
      <c r="N31" s="175">
        <f>SUM(N32:N35)+9</f>
        <v>22</v>
      </c>
      <c r="O31" s="60"/>
    </row>
    <row r="32" spans="1:15" ht="15" x14ac:dyDescent="0.25">
      <c r="A32" s="1"/>
      <c r="B32" s="375">
        <v>13</v>
      </c>
      <c r="C32" s="376"/>
      <c r="D32" s="367" t="s">
        <v>1804</v>
      </c>
      <c r="E32" s="368"/>
      <c r="F32" s="369">
        <v>4100080037</v>
      </c>
      <c r="G32" s="370"/>
      <c r="H32" s="391" t="s">
        <v>1805</v>
      </c>
      <c r="I32" s="370"/>
      <c r="J32" s="369" t="s">
        <v>76</v>
      </c>
      <c r="K32" s="368"/>
      <c r="L32" s="9" t="s">
        <v>1584</v>
      </c>
      <c r="M32" s="151"/>
      <c r="N32" s="81">
        <v>5</v>
      </c>
      <c r="O32" s="60">
        <v>4</v>
      </c>
    </row>
    <row r="33" spans="1:15" ht="15" x14ac:dyDescent="0.25">
      <c r="A33" s="1"/>
      <c r="B33" s="375">
        <v>14</v>
      </c>
      <c r="C33" s="376"/>
      <c r="D33" s="367" t="s">
        <v>1804</v>
      </c>
      <c r="E33" s="368"/>
      <c r="F33" s="369">
        <v>4100080037</v>
      </c>
      <c r="G33" s="370"/>
      <c r="H33" s="391" t="s">
        <v>1805</v>
      </c>
      <c r="I33" s="370"/>
      <c r="J33" s="369" t="s">
        <v>76</v>
      </c>
      <c r="K33" s="368"/>
      <c r="L33" s="9" t="s">
        <v>1584</v>
      </c>
      <c r="M33" s="151"/>
      <c r="N33" s="81">
        <v>5</v>
      </c>
      <c r="O33" s="60">
        <v>4</v>
      </c>
    </row>
    <row r="34" spans="1:15" ht="15" x14ac:dyDescent="0.25">
      <c r="A34" s="1"/>
      <c r="B34" s="375">
        <v>15</v>
      </c>
      <c r="C34" s="376"/>
      <c r="D34" s="367" t="s">
        <v>1804</v>
      </c>
      <c r="E34" s="368"/>
      <c r="F34" s="369">
        <v>4100080037</v>
      </c>
      <c r="G34" s="370"/>
      <c r="H34" s="391" t="s">
        <v>1805</v>
      </c>
      <c r="I34" s="370"/>
      <c r="J34" s="369" t="s">
        <v>76</v>
      </c>
      <c r="K34" s="368"/>
      <c r="L34" s="9" t="s">
        <v>1584</v>
      </c>
      <c r="M34" s="151"/>
      <c r="N34" s="81">
        <v>3</v>
      </c>
      <c r="O34" s="60">
        <v>2</v>
      </c>
    </row>
    <row r="35" spans="1:15" ht="15" x14ac:dyDescent="0.25">
      <c r="A35" s="1"/>
      <c r="B35" s="40"/>
      <c r="C35" s="36"/>
      <c r="D35" s="160"/>
      <c r="E35" s="122"/>
      <c r="F35" s="124"/>
      <c r="G35" s="57"/>
      <c r="H35" s="125"/>
      <c r="I35" s="57"/>
      <c r="J35" s="124"/>
      <c r="K35" s="122"/>
      <c r="L35" s="9"/>
      <c r="M35" s="151"/>
      <c r="N35" s="83"/>
      <c r="O35" s="60"/>
    </row>
    <row r="36" spans="1:15" ht="15" x14ac:dyDescent="0.25">
      <c r="A36" s="1"/>
      <c r="B36" s="76"/>
      <c r="C36" s="65"/>
      <c r="D36" s="392"/>
      <c r="E36" s="393"/>
      <c r="F36" s="393"/>
      <c r="G36" s="393"/>
      <c r="H36" s="393"/>
      <c r="I36" s="62"/>
      <c r="J36" s="50"/>
      <c r="K36" s="61"/>
      <c r="L36" s="8"/>
      <c r="M36" s="8"/>
      <c r="N36" s="139">
        <f>SUM(N18:N30)+SUM(N32:N34)</f>
        <v>87.32</v>
      </c>
      <c r="O36" s="60"/>
    </row>
    <row r="37" spans="1:15" ht="15.75" x14ac:dyDescent="0.25">
      <c r="A37" s="1"/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79"/>
      <c r="N37" s="75"/>
      <c r="O37" s="73">
        <f>SUM(O18:O35)</f>
        <v>90</v>
      </c>
    </row>
    <row r="38" spans="1:15" ht="15" x14ac:dyDescent="0.25">
      <c r="A38" s="1"/>
      <c r="B38" s="20"/>
      <c r="C38" s="45"/>
      <c r="D38" s="20"/>
      <c r="E38" s="45"/>
      <c r="F38" s="20"/>
      <c r="H38" s="3"/>
      <c r="J38" s="20"/>
      <c r="K38" s="45"/>
      <c r="L38" s="1"/>
      <c r="M38" s="1"/>
      <c r="N38" s="86"/>
    </row>
    <row r="39" spans="1:15" ht="3.75" customHeight="1" x14ac:dyDescent="0.25">
      <c r="A39" s="1"/>
      <c r="B39" s="1"/>
      <c r="C39" s="1"/>
      <c r="D39" s="17"/>
      <c r="E39" s="20"/>
      <c r="F39" s="20"/>
      <c r="G39" s="3"/>
      <c r="H39" s="3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49</v>
      </c>
      <c r="E40" s="23"/>
      <c r="F40" s="397" t="s">
        <v>1806</v>
      </c>
      <c r="G40" s="396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 t="s">
        <v>1807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 t="s">
        <v>31</v>
      </c>
      <c r="E42" s="3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 t="s">
        <v>1355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1522</v>
      </c>
      <c r="E44" s="1"/>
      <c r="F44" s="1"/>
      <c r="G44" s="23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92"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H22:I22"/>
    <mergeCell ref="J22:K22"/>
    <mergeCell ref="B23:C23"/>
    <mergeCell ref="D23:E23"/>
    <mergeCell ref="F23:G23"/>
    <mergeCell ref="H23:I23"/>
    <mergeCell ref="J23:K23"/>
    <mergeCell ref="B26:C26"/>
    <mergeCell ref="D26:E26"/>
    <mergeCell ref="B22:C22"/>
    <mergeCell ref="D22:E22"/>
    <mergeCell ref="F22:G22"/>
    <mergeCell ref="B25:C25"/>
    <mergeCell ref="D25:E25"/>
    <mergeCell ref="F25:G25"/>
    <mergeCell ref="F26:G26"/>
    <mergeCell ref="H25:I25"/>
    <mergeCell ref="J25:K25"/>
    <mergeCell ref="B24:C24"/>
    <mergeCell ref="D24:E24"/>
    <mergeCell ref="F24:G24"/>
    <mergeCell ref="H24:I24"/>
    <mergeCell ref="J24:K24"/>
    <mergeCell ref="D36:H36"/>
    <mergeCell ref="B37:L37"/>
    <mergeCell ref="F40:G40"/>
    <mergeCell ref="B33:C33"/>
    <mergeCell ref="D33:E33"/>
    <mergeCell ref="F33:G33"/>
    <mergeCell ref="H33:I33"/>
    <mergeCell ref="B34:C34"/>
    <mergeCell ref="D34:E34"/>
    <mergeCell ref="F34:G34"/>
    <mergeCell ref="H34:I34"/>
    <mergeCell ref="J34:K34"/>
    <mergeCell ref="H26:I26"/>
    <mergeCell ref="J26:K26"/>
    <mergeCell ref="D27:E27"/>
    <mergeCell ref="F27:G27"/>
    <mergeCell ref="H27:I27"/>
    <mergeCell ref="J27:K27"/>
    <mergeCell ref="B27:C27"/>
    <mergeCell ref="F30:G30"/>
    <mergeCell ref="J30:K30"/>
    <mergeCell ref="B28:C28"/>
    <mergeCell ref="D28:E28"/>
    <mergeCell ref="F28:G28"/>
    <mergeCell ref="B30:C30"/>
    <mergeCell ref="D30:E30"/>
    <mergeCell ref="F29:G29"/>
    <mergeCell ref="H29:I29"/>
    <mergeCell ref="J29:K29"/>
    <mergeCell ref="H30:I30"/>
    <mergeCell ref="H28:I28"/>
    <mergeCell ref="J28:K28"/>
    <mergeCell ref="B29:C29"/>
    <mergeCell ref="D29:E29"/>
    <mergeCell ref="B32:C32"/>
    <mergeCell ref="D32:E32"/>
    <mergeCell ref="J33:K33"/>
    <mergeCell ref="F32:G32"/>
    <mergeCell ref="H32:I32"/>
    <mergeCell ref="J32:K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sheetPr codeName="Hoja194"/>
  <dimension ref="A1:O366"/>
  <sheetViews>
    <sheetView topLeftCell="A10" workbookViewId="0">
      <selection activeCell="D21" sqref="D21:L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1800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220104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SUM(N18:N36)+7.7</f>
        <v>155.88</v>
      </c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4100080035</v>
      </c>
      <c r="G18" s="370"/>
      <c r="H18" s="391" t="s">
        <v>1783</v>
      </c>
      <c r="I18" s="370"/>
      <c r="J18" s="369" t="s">
        <v>53</v>
      </c>
      <c r="K18" s="368"/>
      <c r="L18" s="7" t="s">
        <v>1332</v>
      </c>
      <c r="M18" s="11"/>
      <c r="N18" s="81">
        <v>8.82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1461</v>
      </c>
      <c r="E19" s="368"/>
      <c r="F19" s="369">
        <v>4100080035</v>
      </c>
      <c r="G19" s="370"/>
      <c r="H19" s="391" t="s">
        <v>1783</v>
      </c>
      <c r="I19" s="370"/>
      <c r="J19" s="369" t="s">
        <v>53</v>
      </c>
      <c r="K19" s="368"/>
      <c r="L19" s="7" t="s">
        <v>1332</v>
      </c>
      <c r="M19" s="11"/>
      <c r="N19" s="81">
        <v>9.58</v>
      </c>
      <c r="O19" s="60">
        <v>13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4100080035</v>
      </c>
      <c r="G20" s="370"/>
      <c r="H20" s="391" t="s">
        <v>1783</v>
      </c>
      <c r="I20" s="370"/>
      <c r="J20" s="369" t="s">
        <v>53</v>
      </c>
      <c r="K20" s="368"/>
      <c r="L20" s="7" t="s">
        <v>1332</v>
      </c>
      <c r="M20" s="11"/>
      <c r="N20" s="81">
        <v>10.220000000000001</v>
      </c>
      <c r="O20" s="60">
        <v>14</v>
      </c>
    </row>
    <row r="21" spans="1:15" ht="15" x14ac:dyDescent="0.25">
      <c r="A21" s="1"/>
      <c r="B21" s="378">
        <v>4</v>
      </c>
      <c r="C21" s="379"/>
      <c r="D21" s="367" t="s">
        <v>1461</v>
      </c>
      <c r="E21" s="368"/>
      <c r="F21" s="369">
        <v>4100080035</v>
      </c>
      <c r="G21" s="370"/>
      <c r="H21" s="391" t="s">
        <v>1783</v>
      </c>
      <c r="I21" s="370"/>
      <c r="J21" s="369" t="s">
        <v>53</v>
      </c>
      <c r="K21" s="368"/>
      <c r="L21" s="7" t="s">
        <v>1332</v>
      </c>
      <c r="M21" s="11"/>
      <c r="N21" s="82">
        <v>10.220000000000001</v>
      </c>
      <c r="O21" s="60">
        <v>14</v>
      </c>
    </row>
    <row r="22" spans="1:15" ht="15" x14ac:dyDescent="0.25">
      <c r="A22" s="1"/>
      <c r="B22" s="378">
        <v>5</v>
      </c>
      <c r="C22" s="379"/>
      <c r="D22" s="367" t="s">
        <v>1461</v>
      </c>
      <c r="E22" s="368"/>
      <c r="F22" s="369">
        <v>4100080035</v>
      </c>
      <c r="G22" s="370"/>
      <c r="H22" s="391" t="s">
        <v>1783</v>
      </c>
      <c r="I22" s="370"/>
      <c r="J22" s="369" t="s">
        <v>53</v>
      </c>
      <c r="K22" s="368"/>
      <c r="L22" s="7" t="s">
        <v>1332</v>
      </c>
      <c r="M22" s="11"/>
      <c r="N22" s="82">
        <v>7.62</v>
      </c>
      <c r="O22" s="60">
        <v>9</v>
      </c>
    </row>
    <row r="23" spans="1:15" ht="15" x14ac:dyDescent="0.25">
      <c r="A23" s="1"/>
      <c r="B23" s="365"/>
      <c r="C23" s="366"/>
      <c r="D23" s="367" t="s">
        <v>1461</v>
      </c>
      <c r="E23" s="368"/>
      <c r="F23" s="369">
        <v>4100080034</v>
      </c>
      <c r="G23" s="370"/>
      <c r="H23" s="391" t="s">
        <v>1783</v>
      </c>
      <c r="I23" s="370"/>
      <c r="J23" s="369" t="s">
        <v>25</v>
      </c>
      <c r="K23" s="368"/>
      <c r="L23" s="7" t="s">
        <v>1332</v>
      </c>
      <c r="M23" s="11"/>
      <c r="N23" s="84"/>
      <c r="O23" s="60">
        <v>2</v>
      </c>
    </row>
    <row r="24" spans="1:15" ht="15" x14ac:dyDescent="0.25">
      <c r="A24" s="1"/>
      <c r="B24" s="375">
        <v>6</v>
      </c>
      <c r="C24" s="376"/>
      <c r="D24" s="367" t="s">
        <v>1506</v>
      </c>
      <c r="E24" s="368"/>
      <c r="F24" s="369">
        <v>4100080023</v>
      </c>
      <c r="G24" s="370"/>
      <c r="H24" s="391" t="s">
        <v>1672</v>
      </c>
      <c r="I24" s="370"/>
      <c r="J24" s="369" t="s">
        <v>53</v>
      </c>
      <c r="K24" s="368"/>
      <c r="L24" s="7" t="s">
        <v>1791</v>
      </c>
      <c r="M24" s="11"/>
      <c r="N24" s="81">
        <v>10.44</v>
      </c>
      <c r="O24" s="60">
        <v>16</v>
      </c>
    </row>
    <row r="25" spans="1:15" ht="15" x14ac:dyDescent="0.25">
      <c r="A25" s="1"/>
      <c r="B25" s="375">
        <v>7</v>
      </c>
      <c r="C25" s="376"/>
      <c r="D25" s="367" t="s">
        <v>1506</v>
      </c>
      <c r="E25" s="368"/>
      <c r="F25" s="369">
        <v>4100080023</v>
      </c>
      <c r="G25" s="370"/>
      <c r="H25" s="391" t="s">
        <v>1672</v>
      </c>
      <c r="I25" s="370"/>
      <c r="J25" s="369" t="s">
        <v>53</v>
      </c>
      <c r="K25" s="368"/>
      <c r="L25" s="7" t="s">
        <v>1791</v>
      </c>
      <c r="M25" s="11"/>
      <c r="N25" s="81">
        <v>10.44</v>
      </c>
      <c r="O25" s="60">
        <v>16</v>
      </c>
    </row>
    <row r="26" spans="1:15" ht="15" x14ac:dyDescent="0.25">
      <c r="A26" s="1"/>
      <c r="B26" s="375">
        <v>8</v>
      </c>
      <c r="C26" s="376"/>
      <c r="D26" s="367" t="s">
        <v>1506</v>
      </c>
      <c r="E26" s="368"/>
      <c r="F26" s="369">
        <v>4100080023</v>
      </c>
      <c r="G26" s="370"/>
      <c r="H26" s="391" t="s">
        <v>1672</v>
      </c>
      <c r="I26" s="370"/>
      <c r="J26" s="369" t="s">
        <v>53</v>
      </c>
      <c r="K26" s="368"/>
      <c r="L26" s="7" t="s">
        <v>1791</v>
      </c>
      <c r="M26" s="11"/>
      <c r="N26" s="81">
        <v>10.98</v>
      </c>
      <c r="O26" s="60">
        <v>17</v>
      </c>
    </row>
    <row r="27" spans="1:15" ht="15" x14ac:dyDescent="0.25">
      <c r="A27" s="1"/>
      <c r="B27" s="375">
        <v>9</v>
      </c>
      <c r="C27" s="376"/>
      <c r="D27" s="367" t="s">
        <v>1506</v>
      </c>
      <c r="E27" s="368"/>
      <c r="F27" s="369">
        <v>4100080023</v>
      </c>
      <c r="G27" s="370"/>
      <c r="H27" s="391" t="s">
        <v>1672</v>
      </c>
      <c r="I27" s="370"/>
      <c r="J27" s="369" t="s">
        <v>53</v>
      </c>
      <c r="K27" s="368"/>
      <c r="L27" s="7" t="s">
        <v>1792</v>
      </c>
      <c r="M27" s="11"/>
      <c r="N27" s="81">
        <v>10.5</v>
      </c>
      <c r="O27" s="60">
        <v>16</v>
      </c>
    </row>
    <row r="28" spans="1:15" ht="15" x14ac:dyDescent="0.25">
      <c r="A28" s="1"/>
      <c r="B28" s="375">
        <v>10</v>
      </c>
      <c r="C28" s="376"/>
      <c r="D28" s="367" t="s">
        <v>1506</v>
      </c>
      <c r="E28" s="368"/>
      <c r="F28" s="369">
        <v>4100080023</v>
      </c>
      <c r="G28" s="370"/>
      <c r="H28" s="391" t="s">
        <v>1672</v>
      </c>
      <c r="I28" s="370"/>
      <c r="J28" s="369" t="s">
        <v>53</v>
      </c>
      <c r="K28" s="368"/>
      <c r="L28" s="7" t="s">
        <v>1792</v>
      </c>
      <c r="M28" s="11"/>
      <c r="N28" s="81">
        <v>8.24</v>
      </c>
      <c r="O28" s="60">
        <v>12</v>
      </c>
    </row>
    <row r="29" spans="1:15" ht="15" x14ac:dyDescent="0.25">
      <c r="A29" s="1"/>
      <c r="B29" s="378">
        <v>11</v>
      </c>
      <c r="C29" s="379"/>
      <c r="D29" s="367" t="s">
        <v>531</v>
      </c>
      <c r="E29" s="368"/>
      <c r="F29" s="369">
        <v>4100080079</v>
      </c>
      <c r="G29" s="370"/>
      <c r="H29" s="391" t="s">
        <v>1505</v>
      </c>
      <c r="I29" s="370"/>
      <c r="J29" s="369" t="s">
        <v>53</v>
      </c>
      <c r="K29" s="368"/>
      <c r="L29" s="7" t="s">
        <v>851</v>
      </c>
      <c r="M29" s="11"/>
      <c r="N29" s="82">
        <v>8.76</v>
      </c>
      <c r="O29" s="60">
        <v>50</v>
      </c>
    </row>
    <row r="30" spans="1:15" ht="15" x14ac:dyDescent="0.25">
      <c r="A30" s="1"/>
      <c r="B30" s="378">
        <v>12</v>
      </c>
      <c r="C30" s="379"/>
      <c r="D30" s="367" t="s">
        <v>528</v>
      </c>
      <c r="E30" s="368"/>
      <c r="F30" s="369">
        <v>4100080072</v>
      </c>
      <c r="G30" s="370"/>
      <c r="H30" s="391" t="s">
        <v>1579</v>
      </c>
      <c r="I30" s="370"/>
      <c r="J30" s="369" t="s">
        <v>53</v>
      </c>
      <c r="K30" s="368"/>
      <c r="L30" s="7" t="s">
        <v>757</v>
      </c>
      <c r="M30" s="11"/>
      <c r="N30" s="82">
        <v>6.26</v>
      </c>
      <c r="O30" s="60">
        <v>30</v>
      </c>
    </row>
    <row r="31" spans="1:15" ht="15" x14ac:dyDescent="0.25">
      <c r="A31" s="1"/>
      <c r="B31" s="365"/>
      <c r="C31" s="366"/>
      <c r="D31" s="367" t="s">
        <v>528</v>
      </c>
      <c r="E31" s="368"/>
      <c r="F31" s="369">
        <v>4100080073</v>
      </c>
      <c r="G31" s="370"/>
      <c r="H31" s="391" t="s">
        <v>1579</v>
      </c>
      <c r="I31" s="370"/>
      <c r="J31" s="369" t="s">
        <v>147</v>
      </c>
      <c r="K31" s="368"/>
      <c r="L31" s="7" t="s">
        <v>757</v>
      </c>
      <c r="M31" s="11"/>
      <c r="N31" s="84"/>
      <c r="O31" s="60">
        <v>3</v>
      </c>
    </row>
    <row r="32" spans="1:15" ht="15" x14ac:dyDescent="0.25">
      <c r="A32" s="1"/>
      <c r="B32" s="365">
        <v>13</v>
      </c>
      <c r="C32" s="366"/>
      <c r="D32" s="367" t="s">
        <v>1793</v>
      </c>
      <c r="E32" s="368"/>
      <c r="F32" s="369">
        <v>4100080055</v>
      </c>
      <c r="G32" s="370"/>
      <c r="H32" s="391" t="s">
        <v>1794</v>
      </c>
      <c r="I32" s="370"/>
      <c r="J32" s="369" t="s">
        <v>25</v>
      </c>
      <c r="K32" s="368"/>
      <c r="L32" s="7" t="s">
        <v>846</v>
      </c>
      <c r="M32" s="11"/>
      <c r="N32" s="84">
        <v>7.22</v>
      </c>
      <c r="O32" s="60">
        <v>9</v>
      </c>
    </row>
    <row r="33" spans="1:15" ht="15" x14ac:dyDescent="0.25">
      <c r="A33" s="1"/>
      <c r="B33" s="365">
        <v>14</v>
      </c>
      <c r="C33" s="366"/>
      <c r="D33" s="367" t="s">
        <v>1793</v>
      </c>
      <c r="E33" s="368"/>
      <c r="F33" s="369">
        <v>4100080055</v>
      </c>
      <c r="G33" s="370"/>
      <c r="H33" s="391" t="s">
        <v>1794</v>
      </c>
      <c r="I33" s="370"/>
      <c r="J33" s="369" t="s">
        <v>25</v>
      </c>
      <c r="K33" s="368"/>
      <c r="L33" s="7" t="s">
        <v>846</v>
      </c>
      <c r="M33" s="11"/>
      <c r="N33" s="84">
        <v>7.22</v>
      </c>
      <c r="O33" s="60">
        <v>9</v>
      </c>
    </row>
    <row r="34" spans="1:15" ht="15" x14ac:dyDescent="0.25">
      <c r="A34" s="1"/>
      <c r="B34" s="365">
        <v>15</v>
      </c>
      <c r="C34" s="366"/>
      <c r="D34" s="367" t="s">
        <v>1793</v>
      </c>
      <c r="E34" s="368"/>
      <c r="F34" s="369">
        <v>4100080055</v>
      </c>
      <c r="G34" s="370"/>
      <c r="H34" s="391" t="s">
        <v>1794</v>
      </c>
      <c r="I34" s="370"/>
      <c r="J34" s="369" t="s">
        <v>25</v>
      </c>
      <c r="K34" s="368"/>
      <c r="L34" s="7" t="s">
        <v>846</v>
      </c>
      <c r="M34" s="11"/>
      <c r="N34" s="84">
        <v>7.22</v>
      </c>
      <c r="O34" s="60">
        <v>9</v>
      </c>
    </row>
    <row r="35" spans="1:15" ht="15" x14ac:dyDescent="0.25">
      <c r="A35" s="1"/>
      <c r="B35" s="365">
        <v>16</v>
      </c>
      <c r="C35" s="366"/>
      <c r="D35" s="367" t="s">
        <v>1793</v>
      </c>
      <c r="E35" s="368"/>
      <c r="F35" s="369">
        <v>4100080055</v>
      </c>
      <c r="G35" s="370"/>
      <c r="H35" s="391" t="s">
        <v>1794</v>
      </c>
      <c r="I35" s="370"/>
      <c r="J35" s="369" t="s">
        <v>25</v>
      </c>
      <c r="K35" s="368"/>
      <c r="L35" s="7" t="s">
        <v>846</v>
      </c>
      <c r="M35" s="11"/>
      <c r="N35" s="84">
        <v>7.22</v>
      </c>
      <c r="O35" s="60">
        <v>9</v>
      </c>
    </row>
    <row r="36" spans="1:15" ht="15" x14ac:dyDescent="0.25">
      <c r="A36" s="1"/>
      <c r="B36" s="365">
        <v>17</v>
      </c>
      <c r="C36" s="366"/>
      <c r="D36" s="367" t="s">
        <v>1793</v>
      </c>
      <c r="E36" s="368"/>
      <c r="F36" s="369">
        <v>4100080055</v>
      </c>
      <c r="G36" s="370"/>
      <c r="H36" s="391" t="s">
        <v>1794</v>
      </c>
      <c r="I36" s="370"/>
      <c r="J36" s="369" t="s">
        <v>25</v>
      </c>
      <c r="K36" s="368"/>
      <c r="L36" s="7" t="s">
        <v>846</v>
      </c>
      <c r="M36" s="11"/>
      <c r="N36" s="84">
        <v>7.22</v>
      </c>
      <c r="O36" s="60">
        <v>9</v>
      </c>
    </row>
    <row r="37" spans="1:15" ht="15" x14ac:dyDescent="0.25">
      <c r="A37" s="1"/>
      <c r="B37" s="77" t="s">
        <v>37</v>
      </c>
      <c r="C37" s="78"/>
      <c r="D37" s="20"/>
      <c r="E37" s="45"/>
      <c r="F37" s="20"/>
      <c r="H37" s="3"/>
      <c r="J37" s="20"/>
      <c r="K37" s="45"/>
      <c r="L37" s="1"/>
      <c r="M37" s="1"/>
      <c r="N37" s="163">
        <f>SUM(N38:N56)+7.2</f>
        <v>104.2</v>
      </c>
      <c r="O37" s="60"/>
    </row>
    <row r="38" spans="1:15" ht="15" x14ac:dyDescent="0.25">
      <c r="A38" s="1"/>
      <c r="B38" s="378">
        <v>18</v>
      </c>
      <c r="C38" s="379"/>
      <c r="D38" s="367" t="s">
        <v>1793</v>
      </c>
      <c r="E38" s="368"/>
      <c r="F38" s="369">
        <v>4100080055</v>
      </c>
      <c r="G38" s="370"/>
      <c r="H38" s="391" t="s">
        <v>1794</v>
      </c>
      <c r="I38" s="370"/>
      <c r="J38" s="369" t="s">
        <v>25</v>
      </c>
      <c r="K38" s="368"/>
      <c r="L38" s="7" t="s">
        <v>846</v>
      </c>
      <c r="M38" s="11"/>
      <c r="N38" s="82">
        <v>7.22</v>
      </c>
      <c r="O38" s="60">
        <v>9</v>
      </c>
    </row>
    <row r="39" spans="1:15" ht="15" x14ac:dyDescent="0.25">
      <c r="A39" s="1"/>
      <c r="B39" s="378">
        <v>19</v>
      </c>
      <c r="C39" s="379"/>
      <c r="D39" s="367" t="s">
        <v>1793</v>
      </c>
      <c r="E39" s="368"/>
      <c r="F39" s="369">
        <v>4100080055</v>
      </c>
      <c r="G39" s="370"/>
      <c r="H39" s="391" t="s">
        <v>1794</v>
      </c>
      <c r="I39" s="370"/>
      <c r="J39" s="369" t="s">
        <v>25</v>
      </c>
      <c r="K39" s="368"/>
      <c r="L39" s="7" t="s">
        <v>846</v>
      </c>
      <c r="M39" s="11"/>
      <c r="N39" s="82">
        <v>7.2</v>
      </c>
      <c r="O39" s="60">
        <v>5</v>
      </c>
    </row>
    <row r="40" spans="1:15" ht="15" x14ac:dyDescent="0.25">
      <c r="A40" s="1"/>
      <c r="B40" s="365"/>
      <c r="C40" s="366"/>
      <c r="D40" s="367" t="s">
        <v>1793</v>
      </c>
      <c r="E40" s="368"/>
      <c r="F40" s="369">
        <v>4100080064</v>
      </c>
      <c r="G40" s="370"/>
      <c r="H40" s="391" t="s">
        <v>1794</v>
      </c>
      <c r="I40" s="370"/>
      <c r="J40" s="369" t="s">
        <v>53</v>
      </c>
      <c r="K40" s="368"/>
      <c r="L40" s="7" t="s">
        <v>846</v>
      </c>
      <c r="M40" s="11"/>
      <c r="N40" s="84"/>
      <c r="O40" s="60">
        <v>4</v>
      </c>
    </row>
    <row r="41" spans="1:15" ht="15" x14ac:dyDescent="0.25">
      <c r="A41" s="1"/>
      <c r="B41" s="378">
        <v>20</v>
      </c>
      <c r="C41" s="379"/>
      <c r="D41" s="367" t="s">
        <v>1793</v>
      </c>
      <c r="E41" s="368"/>
      <c r="F41" s="369">
        <v>4100080055</v>
      </c>
      <c r="G41" s="370"/>
      <c r="H41" s="391" t="s">
        <v>1794</v>
      </c>
      <c r="I41" s="370"/>
      <c r="J41" s="369" t="s">
        <v>25</v>
      </c>
      <c r="K41" s="368"/>
      <c r="L41" s="7" t="s">
        <v>757</v>
      </c>
      <c r="M41" s="11"/>
      <c r="N41" s="82">
        <v>6.64</v>
      </c>
      <c r="O41" s="60">
        <v>8</v>
      </c>
    </row>
    <row r="42" spans="1:15" ht="15" x14ac:dyDescent="0.25">
      <c r="A42" s="1"/>
      <c r="B42" s="378">
        <v>21</v>
      </c>
      <c r="C42" s="379"/>
      <c r="D42" s="367" t="s">
        <v>1793</v>
      </c>
      <c r="E42" s="368"/>
      <c r="F42" s="369">
        <v>4100080055</v>
      </c>
      <c r="G42" s="370"/>
      <c r="H42" s="391" t="s">
        <v>1794</v>
      </c>
      <c r="I42" s="370"/>
      <c r="J42" s="369" t="s">
        <v>25</v>
      </c>
      <c r="K42" s="368"/>
      <c r="L42" s="7" t="s">
        <v>757</v>
      </c>
      <c r="M42" s="11"/>
      <c r="N42" s="82">
        <v>6.64</v>
      </c>
      <c r="O42" s="60">
        <v>8</v>
      </c>
    </row>
    <row r="43" spans="1:15" ht="15" x14ac:dyDescent="0.25">
      <c r="A43" s="1"/>
      <c r="B43" s="378">
        <v>22</v>
      </c>
      <c r="C43" s="379"/>
      <c r="D43" s="367" t="s">
        <v>1793</v>
      </c>
      <c r="E43" s="368"/>
      <c r="F43" s="369">
        <v>4100080055</v>
      </c>
      <c r="G43" s="370"/>
      <c r="H43" s="391" t="s">
        <v>1794</v>
      </c>
      <c r="I43" s="370"/>
      <c r="J43" s="369" t="s">
        <v>25</v>
      </c>
      <c r="K43" s="368"/>
      <c r="L43" s="7" t="s">
        <v>757</v>
      </c>
      <c r="M43" s="11"/>
      <c r="N43" s="82">
        <v>6.64</v>
      </c>
      <c r="O43" s="60">
        <v>8</v>
      </c>
    </row>
    <row r="44" spans="1:15" ht="15" x14ac:dyDescent="0.25">
      <c r="A44" s="1"/>
      <c r="B44" s="378">
        <v>23</v>
      </c>
      <c r="C44" s="379"/>
      <c r="D44" s="367" t="s">
        <v>1793</v>
      </c>
      <c r="E44" s="368"/>
      <c r="F44" s="369">
        <v>4100080055</v>
      </c>
      <c r="G44" s="370"/>
      <c r="H44" s="391" t="s">
        <v>1794</v>
      </c>
      <c r="I44" s="370"/>
      <c r="J44" s="369" t="s">
        <v>25</v>
      </c>
      <c r="K44" s="368"/>
      <c r="L44" s="7" t="s">
        <v>757</v>
      </c>
      <c r="M44" s="11"/>
      <c r="N44" s="82">
        <v>6.64</v>
      </c>
      <c r="O44" s="60">
        <v>8</v>
      </c>
    </row>
    <row r="45" spans="1:15" ht="15" x14ac:dyDescent="0.25">
      <c r="A45" s="1"/>
      <c r="B45" s="378">
        <v>24</v>
      </c>
      <c r="C45" s="379"/>
      <c r="D45" s="367" t="s">
        <v>1793</v>
      </c>
      <c r="E45" s="368"/>
      <c r="F45" s="369">
        <v>4100080055</v>
      </c>
      <c r="G45" s="370"/>
      <c r="H45" s="391" t="s">
        <v>1794</v>
      </c>
      <c r="I45" s="370"/>
      <c r="J45" s="369" t="s">
        <v>25</v>
      </c>
      <c r="K45" s="368"/>
      <c r="L45" s="7" t="s">
        <v>757</v>
      </c>
      <c r="M45" s="11"/>
      <c r="N45" s="82">
        <v>6.64</v>
      </c>
      <c r="O45" s="60">
        <v>8</v>
      </c>
    </row>
    <row r="46" spans="1:15" ht="15" x14ac:dyDescent="0.25">
      <c r="A46" s="1"/>
      <c r="B46" s="378">
        <v>25</v>
      </c>
      <c r="C46" s="379"/>
      <c r="D46" s="367" t="s">
        <v>1793</v>
      </c>
      <c r="E46" s="368"/>
      <c r="F46" s="369">
        <v>4100080055</v>
      </c>
      <c r="G46" s="370"/>
      <c r="H46" s="391" t="s">
        <v>1794</v>
      </c>
      <c r="I46" s="370"/>
      <c r="J46" s="369" t="s">
        <v>25</v>
      </c>
      <c r="K46" s="368"/>
      <c r="L46" s="7" t="s">
        <v>757</v>
      </c>
      <c r="M46" s="11"/>
      <c r="N46" s="82">
        <v>6.64</v>
      </c>
      <c r="O46" s="60">
        <v>8</v>
      </c>
    </row>
    <row r="47" spans="1:15" ht="15" x14ac:dyDescent="0.25">
      <c r="A47" s="1"/>
      <c r="B47" s="378">
        <v>26</v>
      </c>
      <c r="C47" s="379"/>
      <c r="D47" s="367" t="s">
        <v>1793</v>
      </c>
      <c r="E47" s="368"/>
      <c r="F47" s="369">
        <v>4100080055</v>
      </c>
      <c r="G47" s="370"/>
      <c r="H47" s="391" t="s">
        <v>1794</v>
      </c>
      <c r="I47" s="370"/>
      <c r="J47" s="369" t="s">
        <v>25</v>
      </c>
      <c r="K47" s="368"/>
      <c r="L47" s="7" t="s">
        <v>757</v>
      </c>
      <c r="M47" s="11"/>
      <c r="N47" s="82">
        <v>6.64</v>
      </c>
      <c r="O47" s="60">
        <v>8</v>
      </c>
    </row>
    <row r="48" spans="1:15" ht="15" x14ac:dyDescent="0.25">
      <c r="A48" s="1"/>
      <c r="B48" s="378">
        <v>27</v>
      </c>
      <c r="C48" s="379"/>
      <c r="D48" s="367" t="s">
        <v>1793</v>
      </c>
      <c r="E48" s="368"/>
      <c r="F48" s="369">
        <v>4100080055</v>
      </c>
      <c r="G48" s="370"/>
      <c r="H48" s="391" t="s">
        <v>1794</v>
      </c>
      <c r="I48" s="370"/>
      <c r="J48" s="369" t="s">
        <v>25</v>
      </c>
      <c r="K48" s="368"/>
      <c r="L48" s="7" t="s">
        <v>757</v>
      </c>
      <c r="M48" s="11"/>
      <c r="N48" s="82">
        <v>7.22</v>
      </c>
      <c r="O48" s="60">
        <v>9</v>
      </c>
    </row>
    <row r="49" spans="1:15" ht="15" x14ac:dyDescent="0.25">
      <c r="A49" s="1"/>
      <c r="B49" s="378">
        <v>28</v>
      </c>
      <c r="C49" s="379"/>
      <c r="D49" s="367" t="s">
        <v>1793</v>
      </c>
      <c r="E49" s="368"/>
      <c r="F49" s="369">
        <v>4100080055</v>
      </c>
      <c r="G49" s="370"/>
      <c r="H49" s="391" t="s">
        <v>1794</v>
      </c>
      <c r="I49" s="370"/>
      <c r="J49" s="369" t="s">
        <v>25</v>
      </c>
      <c r="K49" s="368"/>
      <c r="L49" s="7" t="s">
        <v>757</v>
      </c>
      <c r="M49" s="11"/>
      <c r="N49" s="82">
        <v>7.22</v>
      </c>
      <c r="O49" s="60">
        <v>4</v>
      </c>
    </row>
    <row r="50" spans="1:15" ht="15" x14ac:dyDescent="0.25">
      <c r="A50" s="1"/>
      <c r="B50" s="416"/>
      <c r="C50" s="417"/>
      <c r="D50" s="367" t="s">
        <v>1793</v>
      </c>
      <c r="E50" s="368"/>
      <c r="F50" s="369">
        <v>4100080063</v>
      </c>
      <c r="G50" s="370"/>
      <c r="H50" s="391" t="s">
        <v>1794</v>
      </c>
      <c r="I50" s="370"/>
      <c r="J50" s="369" t="s">
        <v>25</v>
      </c>
      <c r="K50" s="368"/>
      <c r="L50" s="7" t="s">
        <v>757</v>
      </c>
      <c r="M50" s="11"/>
      <c r="N50" s="83"/>
      <c r="O50" s="60">
        <v>2</v>
      </c>
    </row>
    <row r="51" spans="1:15" ht="15" x14ac:dyDescent="0.25">
      <c r="A51" s="1"/>
      <c r="B51" s="416"/>
      <c r="C51" s="417"/>
      <c r="D51" s="367" t="s">
        <v>1793</v>
      </c>
      <c r="E51" s="368"/>
      <c r="F51" s="369">
        <v>4100080065</v>
      </c>
      <c r="G51" s="370"/>
      <c r="H51" s="391" t="s">
        <v>1794</v>
      </c>
      <c r="I51" s="370"/>
      <c r="J51" s="369" t="s">
        <v>1795</v>
      </c>
      <c r="K51" s="368"/>
      <c r="L51" s="7" t="s">
        <v>757</v>
      </c>
      <c r="M51" s="11"/>
      <c r="N51" s="83"/>
      <c r="O51" s="60">
        <v>1</v>
      </c>
    </row>
    <row r="52" spans="1:15" ht="15" x14ac:dyDescent="0.25">
      <c r="A52" s="1"/>
      <c r="B52" s="416"/>
      <c r="C52" s="417"/>
      <c r="D52" s="367" t="s">
        <v>1793</v>
      </c>
      <c r="E52" s="368"/>
      <c r="F52" s="369">
        <v>4100080062</v>
      </c>
      <c r="G52" s="370"/>
      <c r="H52" s="391" t="s">
        <v>1794</v>
      </c>
      <c r="I52" s="370"/>
      <c r="J52" s="369" t="s">
        <v>53</v>
      </c>
      <c r="K52" s="368"/>
      <c r="L52" s="7" t="s">
        <v>757</v>
      </c>
      <c r="M52" s="11"/>
      <c r="N52" s="83"/>
      <c r="O52" s="60">
        <v>1</v>
      </c>
    </row>
    <row r="53" spans="1:15" ht="15" x14ac:dyDescent="0.25">
      <c r="A53" s="1"/>
      <c r="B53" s="365"/>
      <c r="C53" s="366"/>
      <c r="D53" s="367" t="s">
        <v>1793</v>
      </c>
      <c r="E53" s="368"/>
      <c r="F53" s="369">
        <v>4100080064</v>
      </c>
      <c r="G53" s="370"/>
      <c r="H53" s="391" t="s">
        <v>1794</v>
      </c>
      <c r="I53" s="370"/>
      <c r="J53" s="369" t="s">
        <v>53</v>
      </c>
      <c r="K53" s="368"/>
      <c r="L53" s="7" t="s">
        <v>757</v>
      </c>
      <c r="M53" s="11"/>
      <c r="N53" s="84"/>
      <c r="O53" s="60">
        <v>1</v>
      </c>
    </row>
    <row r="54" spans="1:15" ht="15" x14ac:dyDescent="0.25">
      <c r="A54" s="1"/>
      <c r="B54" s="375">
        <v>29</v>
      </c>
      <c r="C54" s="376"/>
      <c r="D54" s="367" t="s">
        <v>1793</v>
      </c>
      <c r="E54" s="368"/>
      <c r="F54" s="369">
        <v>4100080064</v>
      </c>
      <c r="G54" s="370"/>
      <c r="H54" s="391" t="s">
        <v>1794</v>
      </c>
      <c r="I54" s="370"/>
      <c r="J54" s="369" t="s">
        <v>53</v>
      </c>
      <c r="K54" s="368"/>
      <c r="L54" s="7" t="s">
        <v>757</v>
      </c>
      <c r="M54" s="11"/>
      <c r="N54" s="81">
        <v>7.22</v>
      </c>
      <c r="O54" s="60">
        <v>9</v>
      </c>
    </row>
    <row r="55" spans="1:15" ht="15" x14ac:dyDescent="0.25">
      <c r="A55" s="1"/>
      <c r="B55" s="375">
        <v>30</v>
      </c>
      <c r="C55" s="376"/>
      <c r="D55" s="367" t="s">
        <v>1793</v>
      </c>
      <c r="E55" s="368"/>
      <c r="F55" s="369">
        <v>4100080065</v>
      </c>
      <c r="G55" s="370"/>
      <c r="H55" s="391" t="s">
        <v>1794</v>
      </c>
      <c r="I55" s="370"/>
      <c r="J55" s="369" t="s">
        <v>1795</v>
      </c>
      <c r="K55" s="368"/>
      <c r="L55" s="7" t="s">
        <v>757</v>
      </c>
      <c r="M55" s="11"/>
      <c r="N55" s="81">
        <v>7.22</v>
      </c>
      <c r="O55" s="60">
        <v>9</v>
      </c>
    </row>
    <row r="56" spans="1:15" ht="15" x14ac:dyDescent="0.25">
      <c r="A56" s="1"/>
      <c r="B56" s="375">
        <v>31</v>
      </c>
      <c r="C56" s="376"/>
      <c r="D56" s="367" t="s">
        <v>1793</v>
      </c>
      <c r="E56" s="368"/>
      <c r="F56" s="369">
        <v>4100080062</v>
      </c>
      <c r="G56" s="370"/>
      <c r="H56" s="391" t="s">
        <v>1794</v>
      </c>
      <c r="I56" s="370"/>
      <c r="J56" s="369" t="s">
        <v>53</v>
      </c>
      <c r="K56" s="368"/>
      <c r="L56" s="7" t="s">
        <v>757</v>
      </c>
      <c r="M56" s="11"/>
      <c r="N56" s="81">
        <v>7.22</v>
      </c>
      <c r="O56" s="60">
        <v>9</v>
      </c>
    </row>
    <row r="57" spans="1:15" ht="15" x14ac:dyDescent="0.25">
      <c r="A57" s="1"/>
      <c r="B57" s="365"/>
      <c r="C57" s="366"/>
      <c r="D57" s="351"/>
      <c r="E57" s="352"/>
      <c r="F57" s="369"/>
      <c r="G57" s="370"/>
      <c r="H57" s="391"/>
      <c r="I57" s="370"/>
      <c r="J57" s="369"/>
      <c r="K57" s="368"/>
      <c r="L57" s="27"/>
      <c r="M57" s="24"/>
      <c r="N57" s="84"/>
      <c r="O57" s="167"/>
    </row>
    <row r="58" spans="1:15" ht="15" x14ac:dyDescent="0.25">
      <c r="A58" s="1"/>
      <c r="B58" s="20"/>
      <c r="C58" s="45"/>
      <c r="D58" s="168"/>
      <c r="E58" s="41"/>
      <c r="F58" s="41"/>
      <c r="G58" s="41"/>
      <c r="H58" s="41"/>
      <c r="J58" s="20"/>
      <c r="K58" s="45"/>
      <c r="L58" s="1"/>
      <c r="M58" s="1"/>
      <c r="N58" s="169">
        <f>SUM(N18:N36)+SUM(N38:N56)</f>
        <v>245.18</v>
      </c>
    </row>
    <row r="59" spans="1:15" ht="15.75" x14ac:dyDescent="0.25">
      <c r="A59" s="1"/>
      <c r="B59" s="356" t="s">
        <v>29</v>
      </c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79"/>
      <c r="N59" s="75"/>
      <c r="O59" s="73">
        <f>SUM(O18:O57)</f>
        <v>388</v>
      </c>
    </row>
    <row r="60" spans="1:15" ht="15" x14ac:dyDescent="0.25">
      <c r="A60" s="1"/>
      <c r="B60" s="20"/>
      <c r="C60" s="45"/>
      <c r="D60" s="20"/>
      <c r="E60" s="45"/>
      <c r="F60" s="20"/>
      <c r="H60" s="3"/>
      <c r="J60" s="20"/>
      <c r="K60" s="45"/>
      <c r="L60" s="1"/>
      <c r="M60" s="1"/>
      <c r="N60" s="86"/>
    </row>
    <row r="61" spans="1:15" ht="3.75" customHeight="1" x14ac:dyDescent="0.25">
      <c r="A61" s="1"/>
      <c r="B61" s="1"/>
      <c r="C61" s="1"/>
      <c r="D61" s="17"/>
      <c r="E61" s="20"/>
      <c r="F61" s="20"/>
      <c r="G61" s="3"/>
      <c r="H61" s="3"/>
      <c r="I61" s="1"/>
      <c r="J61" s="1"/>
      <c r="K61" s="1"/>
      <c r="L61" s="1"/>
      <c r="M61" s="1"/>
      <c r="N61" s="1"/>
    </row>
    <row r="62" spans="1:15" ht="15" customHeight="1" x14ac:dyDescent="0.25">
      <c r="A62" s="1"/>
      <c r="B62" s="1"/>
      <c r="C62" s="1"/>
      <c r="D62" s="1" t="s">
        <v>49</v>
      </c>
      <c r="E62" s="23"/>
      <c r="F62" s="397" t="s">
        <v>1801</v>
      </c>
      <c r="G62" s="396"/>
      <c r="H62" s="1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/>
      <c r="D63" s="1" t="s">
        <v>1802</v>
      </c>
      <c r="E63" s="23"/>
      <c r="F63" s="1"/>
      <c r="G63" s="1"/>
      <c r="H63" s="1"/>
      <c r="I63" s="1"/>
      <c r="J63" s="1"/>
      <c r="K63" s="1"/>
      <c r="L63" s="1"/>
      <c r="M63" s="1"/>
      <c r="N63" s="1"/>
    </row>
    <row r="64" spans="1:15" ht="15" customHeight="1" x14ac:dyDescent="0.25">
      <c r="A64" s="1"/>
      <c r="B64" s="1"/>
      <c r="C64" s="1"/>
      <c r="D64" s="1" t="s">
        <v>1797</v>
      </c>
      <c r="E64" s="3"/>
      <c r="F64" s="1"/>
      <c r="G64" s="1"/>
      <c r="H64" s="1"/>
      <c r="I64" s="1"/>
      <c r="J64" s="1"/>
      <c r="K64" s="1"/>
      <c r="L64" s="1"/>
      <c r="M64" s="1"/>
      <c r="N64" s="1"/>
    </row>
    <row r="65" spans="1:14" ht="15" customHeight="1" x14ac:dyDescent="0.25">
      <c r="A65" s="1"/>
      <c r="B65" s="1"/>
      <c r="C65" s="1"/>
      <c r="D65" s="1" t="s">
        <v>1796</v>
      </c>
      <c r="E65" s="23"/>
      <c r="F65" s="1"/>
      <c r="G65" s="1"/>
      <c r="H65" s="1"/>
      <c r="I65" s="1"/>
      <c r="J65" s="1"/>
      <c r="K65" s="1"/>
      <c r="L65" s="1"/>
      <c r="M65" s="1"/>
      <c r="N65" s="1"/>
    </row>
    <row r="66" spans="1:14" ht="15" customHeight="1" x14ac:dyDescent="0.25">
      <c r="A66" s="1"/>
      <c r="B66" s="1"/>
      <c r="C66" s="1"/>
      <c r="D66" s="1" t="s">
        <v>1553</v>
      </c>
      <c r="E66" s="1"/>
      <c r="F66" s="1"/>
      <c r="G66" s="23"/>
      <c r="H66" s="23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350" ht="8.25" customHeight="1" x14ac:dyDescent="0.2"/>
    <row r="352" ht="8.25" customHeight="1" x14ac:dyDescent="0.2"/>
    <row r="354" ht="9" customHeight="1" x14ac:dyDescent="0.2"/>
    <row r="356" ht="7.5" customHeight="1" x14ac:dyDescent="0.2"/>
    <row r="358" ht="6.75" customHeight="1" x14ac:dyDescent="0.2"/>
    <row r="360" ht="7.5" customHeight="1" x14ac:dyDescent="0.2"/>
    <row r="362" ht="9" customHeight="1" x14ac:dyDescent="0.2"/>
    <row r="364" ht="7.5" customHeight="1" x14ac:dyDescent="0.2"/>
    <row r="366" ht="8.25" customHeight="1" x14ac:dyDescent="0.2"/>
  </sheetData>
  <mergeCells count="204"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D38:E38"/>
    <mergeCell ref="F38:G38"/>
    <mergeCell ref="H38:I38"/>
    <mergeCell ref="J38:K38"/>
    <mergeCell ref="B38:C38"/>
    <mergeCell ref="B36:C36"/>
    <mergeCell ref="D36:E36"/>
    <mergeCell ref="F36:G36"/>
    <mergeCell ref="H36:I36"/>
    <mergeCell ref="J36:K36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B55:C55"/>
    <mergeCell ref="D55:E55"/>
    <mergeCell ref="F55:G55"/>
    <mergeCell ref="H55:I55"/>
    <mergeCell ref="J53:K53"/>
    <mergeCell ref="J55:K55"/>
    <mergeCell ref="F62:G62"/>
    <mergeCell ref="B54:C54"/>
    <mergeCell ref="D54:E54"/>
    <mergeCell ref="F54:G54"/>
    <mergeCell ref="H54:I54"/>
    <mergeCell ref="J54:K54"/>
    <mergeCell ref="B59:L59"/>
    <mergeCell ref="B56:C56"/>
    <mergeCell ref="D56:E56"/>
    <mergeCell ref="F56:G56"/>
    <mergeCell ref="H56:I56"/>
    <mergeCell ref="J56:K56"/>
    <mergeCell ref="B57:C57"/>
    <mergeCell ref="D57:E57"/>
    <mergeCell ref="J57:K57"/>
    <mergeCell ref="F57:G57"/>
    <mergeCell ref="H57:I5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sheetPr codeName="Hoja195"/>
  <dimension ref="A1:O339"/>
  <sheetViews>
    <sheetView workbookViewId="0">
      <selection activeCell="O31" sqref="O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1800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220103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4100080027</v>
      </c>
      <c r="G18" s="370"/>
      <c r="H18" s="391" t="s">
        <v>1783</v>
      </c>
      <c r="I18" s="370"/>
      <c r="J18" s="369" t="s">
        <v>1009</v>
      </c>
      <c r="K18" s="368"/>
      <c r="L18" s="7" t="s">
        <v>1332</v>
      </c>
      <c r="M18" s="11"/>
      <c r="N18" s="81">
        <v>10.02</v>
      </c>
      <c r="O18" s="60">
        <v>14</v>
      </c>
    </row>
    <row r="19" spans="1:15" ht="15" x14ac:dyDescent="0.25">
      <c r="A19" s="1"/>
      <c r="B19" s="378">
        <v>2</v>
      </c>
      <c r="C19" s="379"/>
      <c r="D19" s="367" t="s">
        <v>1461</v>
      </c>
      <c r="E19" s="368"/>
      <c r="F19" s="369">
        <v>4100080027</v>
      </c>
      <c r="G19" s="370"/>
      <c r="H19" s="391" t="s">
        <v>1783</v>
      </c>
      <c r="I19" s="370"/>
      <c r="J19" s="369" t="s">
        <v>1009</v>
      </c>
      <c r="K19" s="368"/>
      <c r="L19" s="7" t="s">
        <v>1332</v>
      </c>
      <c r="M19" s="11"/>
      <c r="N19" s="82">
        <v>10.02</v>
      </c>
      <c r="O19" s="60">
        <v>14</v>
      </c>
    </row>
    <row r="20" spans="1:15" ht="15" x14ac:dyDescent="0.25">
      <c r="A20" s="1"/>
      <c r="B20" s="378">
        <v>3</v>
      </c>
      <c r="C20" s="379"/>
      <c r="D20" s="367" t="s">
        <v>1461</v>
      </c>
      <c r="E20" s="368"/>
      <c r="F20" s="369">
        <v>4100080027</v>
      </c>
      <c r="G20" s="370"/>
      <c r="H20" s="391" t="s">
        <v>1783</v>
      </c>
      <c r="I20" s="370"/>
      <c r="J20" s="369" t="s">
        <v>1009</v>
      </c>
      <c r="K20" s="368"/>
      <c r="L20" s="7" t="s">
        <v>1332</v>
      </c>
      <c r="M20" s="11"/>
      <c r="N20" s="82">
        <v>8.86</v>
      </c>
      <c r="O20" s="60">
        <v>2</v>
      </c>
    </row>
    <row r="21" spans="1:15" ht="15" x14ac:dyDescent="0.25">
      <c r="A21" s="1"/>
      <c r="B21" s="416"/>
      <c r="C21" s="417"/>
      <c r="D21" s="367" t="s">
        <v>1461</v>
      </c>
      <c r="E21" s="368"/>
      <c r="F21" s="369">
        <v>4100080026</v>
      </c>
      <c r="G21" s="370"/>
      <c r="H21" s="391" t="s">
        <v>1783</v>
      </c>
      <c r="I21" s="370"/>
      <c r="J21" s="369" t="s">
        <v>1009</v>
      </c>
      <c r="K21" s="368"/>
      <c r="L21" s="7" t="s">
        <v>1332</v>
      </c>
      <c r="M21" s="11"/>
      <c r="N21" s="83"/>
      <c r="O21" s="60">
        <v>10</v>
      </c>
    </row>
    <row r="22" spans="1:15" ht="15" x14ac:dyDescent="0.25">
      <c r="A22" s="1"/>
      <c r="B22" s="378">
        <v>4</v>
      </c>
      <c r="C22" s="379"/>
      <c r="D22" s="367" t="s">
        <v>1461</v>
      </c>
      <c r="E22" s="368"/>
      <c r="F22" s="369">
        <v>4100080026</v>
      </c>
      <c r="G22" s="370"/>
      <c r="H22" s="391" t="s">
        <v>1783</v>
      </c>
      <c r="I22" s="370"/>
      <c r="J22" s="369" t="s">
        <v>1009</v>
      </c>
      <c r="K22" s="368"/>
      <c r="L22" s="7" t="s">
        <v>1332</v>
      </c>
      <c r="M22" s="11"/>
      <c r="N22" s="82">
        <v>8.86</v>
      </c>
      <c r="O22" s="60">
        <v>10</v>
      </c>
    </row>
    <row r="23" spans="1:15" ht="15" x14ac:dyDescent="0.25">
      <c r="A23" s="1"/>
      <c r="B23" s="365"/>
      <c r="C23" s="366"/>
      <c r="D23" s="367" t="s">
        <v>1793</v>
      </c>
      <c r="E23" s="368"/>
      <c r="F23" s="369">
        <v>4100080058</v>
      </c>
      <c r="G23" s="370"/>
      <c r="H23" s="391" t="s">
        <v>1794</v>
      </c>
      <c r="I23" s="370"/>
      <c r="J23" s="369" t="s">
        <v>1009</v>
      </c>
      <c r="K23" s="368"/>
      <c r="L23" s="7" t="s">
        <v>846</v>
      </c>
      <c r="M23" s="11"/>
      <c r="N23" s="84"/>
      <c r="O23" s="60">
        <v>2</v>
      </c>
    </row>
    <row r="24" spans="1:15" ht="15" x14ac:dyDescent="0.25">
      <c r="A24" s="1"/>
      <c r="B24" s="365">
        <v>5</v>
      </c>
      <c r="C24" s="366"/>
      <c r="D24" s="367" t="s">
        <v>1793</v>
      </c>
      <c r="E24" s="368"/>
      <c r="F24" s="369">
        <v>4100080058</v>
      </c>
      <c r="G24" s="370"/>
      <c r="H24" s="391" t="s">
        <v>1794</v>
      </c>
      <c r="I24" s="370"/>
      <c r="J24" s="369" t="s">
        <v>1009</v>
      </c>
      <c r="K24" s="368"/>
      <c r="L24" s="7" t="s">
        <v>846</v>
      </c>
      <c r="M24" s="11"/>
      <c r="N24" s="84">
        <v>7.2</v>
      </c>
      <c r="O24" s="60">
        <v>9</v>
      </c>
    </row>
    <row r="25" spans="1:15" ht="15" x14ac:dyDescent="0.25">
      <c r="A25" s="1"/>
      <c r="B25" s="365">
        <v>6</v>
      </c>
      <c r="C25" s="366"/>
      <c r="D25" s="367" t="s">
        <v>1793</v>
      </c>
      <c r="E25" s="368"/>
      <c r="F25" s="369">
        <v>4100080058</v>
      </c>
      <c r="G25" s="370"/>
      <c r="H25" s="391" t="s">
        <v>1794</v>
      </c>
      <c r="I25" s="370"/>
      <c r="J25" s="369" t="s">
        <v>1009</v>
      </c>
      <c r="K25" s="368"/>
      <c r="L25" s="7" t="s">
        <v>846</v>
      </c>
      <c r="M25" s="11"/>
      <c r="N25" s="84">
        <v>7.2</v>
      </c>
      <c r="O25" s="60">
        <v>9</v>
      </c>
    </row>
    <row r="26" spans="1:15" ht="15" x14ac:dyDescent="0.25">
      <c r="A26" s="1"/>
      <c r="B26" s="365">
        <v>7</v>
      </c>
      <c r="C26" s="366"/>
      <c r="D26" s="367" t="s">
        <v>1793</v>
      </c>
      <c r="E26" s="368"/>
      <c r="F26" s="369">
        <v>4100080058</v>
      </c>
      <c r="G26" s="370"/>
      <c r="H26" s="391" t="s">
        <v>1794</v>
      </c>
      <c r="I26" s="370"/>
      <c r="J26" s="369" t="s">
        <v>1009</v>
      </c>
      <c r="K26" s="368"/>
      <c r="L26" s="7" t="s">
        <v>846</v>
      </c>
      <c r="M26" s="11"/>
      <c r="N26" s="84">
        <v>7.2</v>
      </c>
      <c r="O26" s="60">
        <v>9</v>
      </c>
    </row>
    <row r="27" spans="1:15" ht="15" x14ac:dyDescent="0.25">
      <c r="A27" s="1"/>
      <c r="B27" s="365">
        <v>8</v>
      </c>
      <c r="C27" s="366"/>
      <c r="D27" s="367" t="s">
        <v>1793</v>
      </c>
      <c r="E27" s="368"/>
      <c r="F27" s="369">
        <v>4100080058</v>
      </c>
      <c r="G27" s="370"/>
      <c r="H27" s="391" t="s">
        <v>1794</v>
      </c>
      <c r="I27" s="370"/>
      <c r="J27" s="369" t="s">
        <v>1009</v>
      </c>
      <c r="K27" s="368"/>
      <c r="L27" s="7" t="s">
        <v>846</v>
      </c>
      <c r="M27" s="11"/>
      <c r="N27" s="84">
        <v>7.2</v>
      </c>
      <c r="O27" s="60">
        <v>9</v>
      </c>
    </row>
    <row r="28" spans="1:15" ht="15" x14ac:dyDescent="0.25">
      <c r="A28" s="1"/>
      <c r="B28" s="365">
        <v>9</v>
      </c>
      <c r="C28" s="366"/>
      <c r="D28" s="367" t="s">
        <v>1793</v>
      </c>
      <c r="E28" s="368"/>
      <c r="F28" s="369">
        <v>4100080059</v>
      </c>
      <c r="G28" s="370"/>
      <c r="H28" s="391" t="s">
        <v>1794</v>
      </c>
      <c r="I28" s="370"/>
      <c r="J28" s="369" t="s">
        <v>1009</v>
      </c>
      <c r="K28" s="368"/>
      <c r="L28" s="7" t="s">
        <v>846</v>
      </c>
      <c r="M28" s="11"/>
      <c r="N28" s="84">
        <v>7.2</v>
      </c>
      <c r="O28" s="60">
        <v>9</v>
      </c>
    </row>
    <row r="29" spans="1:15" ht="15" x14ac:dyDescent="0.25">
      <c r="A29" s="1"/>
      <c r="B29" s="416">
        <v>10</v>
      </c>
      <c r="C29" s="417"/>
      <c r="D29" s="367" t="s">
        <v>1793</v>
      </c>
      <c r="E29" s="368"/>
      <c r="F29" s="369">
        <v>4100080059</v>
      </c>
      <c r="G29" s="370"/>
      <c r="H29" s="391" t="s">
        <v>1794</v>
      </c>
      <c r="I29" s="370"/>
      <c r="J29" s="369" t="s">
        <v>1009</v>
      </c>
      <c r="K29" s="368"/>
      <c r="L29" s="7" t="s">
        <v>846</v>
      </c>
      <c r="M29" s="11"/>
      <c r="N29" s="83">
        <v>7.2</v>
      </c>
      <c r="O29" s="60">
        <v>9</v>
      </c>
    </row>
    <row r="30" spans="1:15" ht="15" x14ac:dyDescent="0.25">
      <c r="A30" s="1"/>
      <c r="B30" s="378">
        <v>11</v>
      </c>
      <c r="C30" s="379"/>
      <c r="D30" s="367" t="s">
        <v>1793</v>
      </c>
      <c r="E30" s="368"/>
      <c r="F30" s="369">
        <v>4100080059</v>
      </c>
      <c r="G30" s="370"/>
      <c r="H30" s="391" t="s">
        <v>1794</v>
      </c>
      <c r="I30" s="370"/>
      <c r="J30" s="369" t="s">
        <v>1009</v>
      </c>
      <c r="K30" s="368"/>
      <c r="L30" s="7" t="s">
        <v>846</v>
      </c>
      <c r="M30" s="11"/>
      <c r="N30" s="82">
        <v>6.08</v>
      </c>
      <c r="O30" s="60">
        <v>4</v>
      </c>
    </row>
    <row r="31" spans="1:15" ht="15" x14ac:dyDescent="0.25">
      <c r="A31" s="1"/>
      <c r="B31" s="40"/>
      <c r="C31" s="36"/>
      <c r="D31" s="367" t="s">
        <v>1793</v>
      </c>
      <c r="E31" s="368"/>
      <c r="F31" s="369">
        <v>4100080058</v>
      </c>
      <c r="G31" s="370"/>
      <c r="H31" s="391" t="s">
        <v>1794</v>
      </c>
      <c r="I31" s="370"/>
      <c r="J31" s="369" t="s">
        <v>1009</v>
      </c>
      <c r="K31" s="368"/>
      <c r="L31" s="7" t="s">
        <v>757</v>
      </c>
      <c r="M31" s="11"/>
      <c r="N31" s="83"/>
      <c r="O31" s="60">
        <v>2</v>
      </c>
    </row>
    <row r="32" spans="1:15" ht="15" x14ac:dyDescent="0.25">
      <c r="A32" s="1"/>
      <c r="B32" s="76"/>
      <c r="C32" s="69"/>
      <c r="D32" s="367" t="s">
        <v>1793</v>
      </c>
      <c r="E32" s="368"/>
      <c r="F32" s="369">
        <v>4100080059</v>
      </c>
      <c r="G32" s="370"/>
      <c r="H32" s="391" t="s">
        <v>1794</v>
      </c>
      <c r="I32" s="370"/>
      <c r="J32" s="369" t="s">
        <v>1009</v>
      </c>
      <c r="K32" s="368"/>
      <c r="L32" s="7" t="s">
        <v>757</v>
      </c>
      <c r="M32" s="11"/>
      <c r="N32" s="84"/>
      <c r="O32" s="60">
        <v>1</v>
      </c>
    </row>
    <row r="33" spans="1:15" ht="15" x14ac:dyDescent="0.25">
      <c r="A33" s="1"/>
      <c r="B33" s="375">
        <v>12</v>
      </c>
      <c r="C33" s="376"/>
      <c r="D33" s="367" t="s">
        <v>1793</v>
      </c>
      <c r="E33" s="368"/>
      <c r="F33" s="369">
        <v>4100080058</v>
      </c>
      <c r="G33" s="370"/>
      <c r="H33" s="391" t="s">
        <v>1794</v>
      </c>
      <c r="I33" s="370"/>
      <c r="J33" s="369" t="s">
        <v>1009</v>
      </c>
      <c r="K33" s="368"/>
      <c r="L33" s="7" t="s">
        <v>757</v>
      </c>
      <c r="M33" s="11"/>
      <c r="N33" s="81">
        <v>7.2</v>
      </c>
      <c r="O33" s="60">
        <v>9</v>
      </c>
    </row>
    <row r="34" spans="1:15" ht="15" x14ac:dyDescent="0.25">
      <c r="A34" s="1"/>
      <c r="B34" s="375">
        <v>13</v>
      </c>
      <c r="C34" s="376"/>
      <c r="D34" s="367" t="s">
        <v>1793</v>
      </c>
      <c r="E34" s="368"/>
      <c r="F34" s="369">
        <v>4100080058</v>
      </c>
      <c r="G34" s="370"/>
      <c r="H34" s="391" t="s">
        <v>1794</v>
      </c>
      <c r="I34" s="370"/>
      <c r="J34" s="369" t="s">
        <v>1009</v>
      </c>
      <c r="K34" s="368"/>
      <c r="L34" s="7" t="s">
        <v>757</v>
      </c>
      <c r="M34" s="11"/>
      <c r="N34" s="81">
        <v>7.2</v>
      </c>
      <c r="O34" s="60">
        <v>9</v>
      </c>
    </row>
    <row r="35" spans="1:15" ht="15" x14ac:dyDescent="0.25">
      <c r="A35" s="1"/>
      <c r="B35" s="375">
        <v>14</v>
      </c>
      <c r="C35" s="376"/>
      <c r="D35" s="367" t="s">
        <v>1793</v>
      </c>
      <c r="E35" s="368"/>
      <c r="F35" s="369">
        <v>4100080058</v>
      </c>
      <c r="G35" s="370"/>
      <c r="H35" s="391" t="s">
        <v>1794</v>
      </c>
      <c r="I35" s="370"/>
      <c r="J35" s="369" t="s">
        <v>1009</v>
      </c>
      <c r="K35" s="368"/>
      <c r="L35" s="7" t="s">
        <v>757</v>
      </c>
      <c r="M35" s="11"/>
      <c r="N35" s="81">
        <v>7.2</v>
      </c>
      <c r="O35" s="60">
        <v>9</v>
      </c>
    </row>
    <row r="36" spans="1:15" ht="15" x14ac:dyDescent="0.25">
      <c r="A36" s="1"/>
      <c r="B36" s="375">
        <v>15</v>
      </c>
      <c r="C36" s="376"/>
      <c r="D36" s="367" t="s">
        <v>1793</v>
      </c>
      <c r="E36" s="368"/>
      <c r="F36" s="369">
        <v>4100080058</v>
      </c>
      <c r="G36" s="370"/>
      <c r="H36" s="391" t="s">
        <v>1794</v>
      </c>
      <c r="I36" s="370"/>
      <c r="J36" s="369" t="s">
        <v>1009</v>
      </c>
      <c r="K36" s="368"/>
      <c r="L36" s="7" t="s">
        <v>757</v>
      </c>
      <c r="M36" s="11"/>
      <c r="N36" s="81">
        <v>7.2</v>
      </c>
      <c r="O36" s="60">
        <v>9</v>
      </c>
    </row>
    <row r="37" spans="1:15" ht="15" x14ac:dyDescent="0.25">
      <c r="A37" s="1"/>
      <c r="B37" s="375">
        <v>16</v>
      </c>
      <c r="C37" s="376"/>
      <c r="D37" s="367" t="s">
        <v>1793</v>
      </c>
      <c r="E37" s="368"/>
      <c r="F37" s="369">
        <v>4100080059</v>
      </c>
      <c r="G37" s="370"/>
      <c r="H37" s="391" t="s">
        <v>1794</v>
      </c>
      <c r="I37" s="370"/>
      <c r="J37" s="369" t="s">
        <v>1009</v>
      </c>
      <c r="K37" s="368"/>
      <c r="L37" s="7" t="s">
        <v>757</v>
      </c>
      <c r="M37" s="11"/>
      <c r="N37" s="81">
        <v>7.2</v>
      </c>
      <c r="O37" s="60">
        <v>9</v>
      </c>
    </row>
    <row r="38" spans="1:15" ht="15" x14ac:dyDescent="0.25">
      <c r="A38" s="1"/>
      <c r="B38" s="365"/>
      <c r="C38" s="366"/>
      <c r="D38" s="367"/>
      <c r="E38" s="368"/>
      <c r="F38" s="369"/>
      <c r="G38" s="370"/>
      <c r="H38" s="391"/>
      <c r="I38" s="370"/>
      <c r="J38" s="369"/>
      <c r="K38" s="368"/>
      <c r="L38" s="9"/>
      <c r="M38" s="151"/>
      <c r="N38" s="84"/>
      <c r="O38" s="60"/>
    </row>
    <row r="39" spans="1:15" ht="15" x14ac:dyDescent="0.25">
      <c r="A39" s="1"/>
      <c r="B39" s="76"/>
      <c r="C39" s="65"/>
      <c r="D39" s="392"/>
      <c r="E39" s="393"/>
      <c r="F39" s="393"/>
      <c r="G39" s="393"/>
      <c r="H39" s="393"/>
      <c r="I39" s="62"/>
      <c r="J39" s="50"/>
      <c r="K39" s="61"/>
      <c r="L39" s="8"/>
      <c r="M39" s="8"/>
      <c r="N39" s="139">
        <f>SUM(N18:N38)</f>
        <v>123.04000000000002</v>
      </c>
      <c r="O39" s="60"/>
    </row>
    <row r="40" spans="1:15" ht="15.75" x14ac:dyDescent="0.25">
      <c r="A40" s="1"/>
      <c r="B40" s="356" t="s">
        <v>29</v>
      </c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79"/>
      <c r="N40" s="75"/>
      <c r="O40" s="73">
        <f>SUM(O18:O38)</f>
        <v>158</v>
      </c>
    </row>
    <row r="41" spans="1:15" ht="15" x14ac:dyDescent="0.25">
      <c r="A41" s="1"/>
      <c r="B41" s="20"/>
      <c r="C41" s="45"/>
      <c r="D41" s="20"/>
      <c r="E41" s="45"/>
      <c r="F41" s="20"/>
      <c r="H41" s="3"/>
      <c r="J41" s="20"/>
      <c r="K41" s="45"/>
      <c r="L41" s="1"/>
      <c r="M41" s="1"/>
      <c r="N41" s="86"/>
    </row>
    <row r="42" spans="1:15" ht="3.75" customHeight="1" x14ac:dyDescent="0.25">
      <c r="A42" s="1"/>
      <c r="B42" s="1"/>
      <c r="C42" s="1"/>
      <c r="D42" s="17"/>
      <c r="E42" s="20"/>
      <c r="F42" s="20"/>
      <c r="G42" s="3"/>
      <c r="H42" s="3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49</v>
      </c>
      <c r="E43" s="23"/>
      <c r="F43" s="397" t="s">
        <v>1798</v>
      </c>
      <c r="G43" s="396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1521</v>
      </c>
      <c r="E44" s="3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 t="s">
        <v>1799</v>
      </c>
      <c r="E45" s="23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323" ht="8.25" customHeight="1" x14ac:dyDescent="0.2"/>
    <row r="325" ht="8.25" customHeight="1" x14ac:dyDescent="0.2"/>
    <row r="327" ht="9" customHeight="1" x14ac:dyDescent="0.2"/>
    <row r="329" ht="7.5" customHeight="1" x14ac:dyDescent="0.2"/>
    <row r="331" ht="6.75" customHeight="1" x14ac:dyDescent="0.2"/>
    <row r="333" ht="7.5" customHeight="1" x14ac:dyDescent="0.2"/>
    <row r="335" ht="9" customHeight="1" x14ac:dyDescent="0.2"/>
    <row r="337" ht="7.5" customHeight="1" x14ac:dyDescent="0.2"/>
    <row r="339" ht="8.25" customHeight="1" x14ac:dyDescent="0.2"/>
  </sheetData>
  <mergeCells count="115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H37:I37"/>
    <mergeCell ref="J37:K37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F32:G32"/>
    <mergeCell ref="H32:I32"/>
    <mergeCell ref="J32:K32"/>
    <mergeCell ref="H29:I29"/>
    <mergeCell ref="J29:K29"/>
    <mergeCell ref="B33:C33"/>
    <mergeCell ref="D33:E33"/>
    <mergeCell ref="B40:L40"/>
    <mergeCell ref="F43:G43"/>
    <mergeCell ref="B28:C28"/>
    <mergeCell ref="D28:E28"/>
    <mergeCell ref="F28:G28"/>
    <mergeCell ref="H28:I28"/>
    <mergeCell ref="J28:K28"/>
    <mergeCell ref="B29:C29"/>
    <mergeCell ref="D29:E29"/>
    <mergeCell ref="F29:G29"/>
    <mergeCell ref="B38:C38"/>
    <mergeCell ref="D38:E38"/>
    <mergeCell ref="F38:G38"/>
    <mergeCell ref="H38:I38"/>
    <mergeCell ref="J38:K38"/>
    <mergeCell ref="D39:H39"/>
    <mergeCell ref="B37:C37"/>
    <mergeCell ref="D37:E37"/>
    <mergeCell ref="F37:G37"/>
    <mergeCell ref="D31:E31"/>
    <mergeCell ref="F31:G31"/>
    <mergeCell ref="H31:I31"/>
    <mergeCell ref="J31:K31"/>
    <mergeCell ref="D32:E32"/>
    <mergeCell ref="B36:C36"/>
    <mergeCell ref="D36:E36"/>
    <mergeCell ref="F36:G36"/>
    <mergeCell ref="H36:I36"/>
    <mergeCell ref="J36:K36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sheetPr codeName="Hoja196"/>
  <dimension ref="A1:O418"/>
  <sheetViews>
    <sheetView topLeftCell="A91" workbookViewId="0">
      <selection activeCell="O34" sqref="O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1782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4">
        <v>220085</v>
      </c>
      <c r="N14" s="435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SUM(N18:N38)+9.78</f>
        <v>149.52000000000001</v>
      </c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4100080035</v>
      </c>
      <c r="G18" s="370"/>
      <c r="H18" s="391" t="s">
        <v>1783</v>
      </c>
      <c r="I18" s="370"/>
      <c r="J18" s="369" t="s">
        <v>53</v>
      </c>
      <c r="K18" s="368"/>
      <c r="L18" s="7" t="s">
        <v>757</v>
      </c>
      <c r="M18" s="11"/>
      <c r="N18" s="81">
        <v>8.6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1461</v>
      </c>
      <c r="E19" s="368"/>
      <c r="F19" s="369">
        <v>4100080035</v>
      </c>
      <c r="G19" s="370"/>
      <c r="H19" s="391" t="s">
        <v>1783</v>
      </c>
      <c r="I19" s="370"/>
      <c r="J19" s="369" t="s">
        <v>53</v>
      </c>
      <c r="K19" s="368"/>
      <c r="L19" s="7" t="s">
        <v>757</v>
      </c>
      <c r="M19" s="11"/>
      <c r="N19" s="81">
        <v>8.6</v>
      </c>
      <c r="O19" s="60">
        <v>12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4100080033</v>
      </c>
      <c r="G20" s="370"/>
      <c r="H20" s="391" t="s">
        <v>1783</v>
      </c>
      <c r="I20" s="370"/>
      <c r="J20" s="369" t="s">
        <v>53</v>
      </c>
      <c r="K20" s="368"/>
      <c r="L20" s="7" t="s">
        <v>757</v>
      </c>
      <c r="M20" s="11"/>
      <c r="N20" s="81">
        <v>7.38</v>
      </c>
      <c r="O20" s="60">
        <v>10</v>
      </c>
    </row>
    <row r="21" spans="1:15" ht="15" x14ac:dyDescent="0.25">
      <c r="A21" s="1"/>
      <c r="B21" s="375">
        <v>4</v>
      </c>
      <c r="C21" s="376"/>
      <c r="D21" s="367" t="s">
        <v>1382</v>
      </c>
      <c r="E21" s="368"/>
      <c r="F21" s="369">
        <v>4100080016</v>
      </c>
      <c r="G21" s="370"/>
      <c r="H21" s="391" t="s">
        <v>1723</v>
      </c>
      <c r="I21" s="370"/>
      <c r="J21" s="369" t="s">
        <v>1778</v>
      </c>
      <c r="K21" s="368"/>
      <c r="L21" s="7" t="s">
        <v>757</v>
      </c>
      <c r="M21" s="11"/>
      <c r="N21" s="81">
        <v>9.49</v>
      </c>
      <c r="O21" s="60">
        <v>24</v>
      </c>
    </row>
    <row r="22" spans="1:15" ht="15" x14ac:dyDescent="0.25">
      <c r="A22" s="1"/>
      <c r="B22" s="375">
        <v>5</v>
      </c>
      <c r="C22" s="376"/>
      <c r="D22" s="367" t="s">
        <v>1382</v>
      </c>
      <c r="E22" s="368"/>
      <c r="F22" s="369">
        <v>4100080016</v>
      </c>
      <c r="G22" s="370"/>
      <c r="H22" s="391" t="s">
        <v>1723</v>
      </c>
      <c r="I22" s="370"/>
      <c r="J22" s="369" t="s">
        <v>1778</v>
      </c>
      <c r="K22" s="368"/>
      <c r="L22" s="7" t="s">
        <v>757</v>
      </c>
      <c r="M22" s="11"/>
      <c r="N22" s="81">
        <v>9.49</v>
      </c>
      <c r="O22" s="60">
        <v>24</v>
      </c>
    </row>
    <row r="23" spans="1:15" ht="15" x14ac:dyDescent="0.25">
      <c r="A23" s="1"/>
      <c r="B23" s="378">
        <v>6</v>
      </c>
      <c r="C23" s="379"/>
      <c r="D23" s="367" t="s">
        <v>1382</v>
      </c>
      <c r="E23" s="368"/>
      <c r="F23" s="369">
        <v>4100080020</v>
      </c>
      <c r="G23" s="370"/>
      <c r="H23" s="391" t="s">
        <v>1723</v>
      </c>
      <c r="I23" s="370"/>
      <c r="J23" s="369" t="s">
        <v>53</v>
      </c>
      <c r="K23" s="368"/>
      <c r="L23" s="7" t="s">
        <v>757</v>
      </c>
      <c r="M23" s="11"/>
      <c r="N23" s="82">
        <v>8.18</v>
      </c>
      <c r="O23" s="60">
        <v>20</v>
      </c>
    </row>
    <row r="24" spans="1:15" ht="15" x14ac:dyDescent="0.25">
      <c r="A24" s="1"/>
      <c r="B24" s="378">
        <v>7</v>
      </c>
      <c r="C24" s="379"/>
      <c r="D24" s="367" t="s">
        <v>1382</v>
      </c>
      <c r="E24" s="368"/>
      <c r="F24" s="369">
        <v>4100080020</v>
      </c>
      <c r="G24" s="370"/>
      <c r="H24" s="391" t="s">
        <v>1723</v>
      </c>
      <c r="I24" s="370"/>
      <c r="J24" s="369" t="s">
        <v>53</v>
      </c>
      <c r="K24" s="368"/>
      <c r="L24" s="7" t="s">
        <v>757</v>
      </c>
      <c r="M24" s="11"/>
      <c r="N24" s="82">
        <v>7.12</v>
      </c>
      <c r="O24" s="60">
        <v>9</v>
      </c>
    </row>
    <row r="25" spans="1:15" ht="15" x14ac:dyDescent="0.25">
      <c r="A25" s="1"/>
      <c r="B25" s="365"/>
      <c r="C25" s="366"/>
      <c r="D25" s="367" t="s">
        <v>1382</v>
      </c>
      <c r="E25" s="368"/>
      <c r="F25" s="369">
        <v>4100080022</v>
      </c>
      <c r="G25" s="370"/>
      <c r="H25" s="391" t="s">
        <v>1723</v>
      </c>
      <c r="I25" s="370"/>
      <c r="J25" s="369" t="s">
        <v>1778</v>
      </c>
      <c r="K25" s="368"/>
      <c r="L25" s="7" t="s">
        <v>757</v>
      </c>
      <c r="M25" s="11"/>
      <c r="N25" s="84"/>
      <c r="O25" s="60">
        <v>8</v>
      </c>
    </row>
    <row r="26" spans="1:15" ht="15" x14ac:dyDescent="0.25">
      <c r="A26" s="1"/>
      <c r="B26" s="378">
        <v>8</v>
      </c>
      <c r="C26" s="379"/>
      <c r="D26" s="367" t="s">
        <v>1382</v>
      </c>
      <c r="E26" s="368"/>
      <c r="F26" s="369">
        <v>4100080022</v>
      </c>
      <c r="G26" s="370"/>
      <c r="H26" s="391" t="s">
        <v>1723</v>
      </c>
      <c r="I26" s="370"/>
      <c r="J26" s="369" t="s">
        <v>1778</v>
      </c>
      <c r="K26" s="368"/>
      <c r="L26" s="7" t="s">
        <v>761</v>
      </c>
      <c r="M26" s="11"/>
      <c r="N26" s="82">
        <v>8.68</v>
      </c>
      <c r="O26" s="60">
        <v>15</v>
      </c>
    </row>
    <row r="27" spans="1:15" ht="15" x14ac:dyDescent="0.25">
      <c r="A27" s="1"/>
      <c r="B27" s="365"/>
      <c r="C27" s="366"/>
      <c r="D27" s="367" t="s">
        <v>1382</v>
      </c>
      <c r="E27" s="368"/>
      <c r="F27" s="369">
        <v>4100080021</v>
      </c>
      <c r="G27" s="370"/>
      <c r="H27" s="391" t="s">
        <v>1723</v>
      </c>
      <c r="I27" s="370"/>
      <c r="J27" s="369" t="s">
        <v>147</v>
      </c>
      <c r="K27" s="368"/>
      <c r="L27" s="7" t="s">
        <v>761</v>
      </c>
      <c r="M27" s="11"/>
      <c r="N27" s="84"/>
      <c r="O27" s="60">
        <v>6</v>
      </c>
    </row>
    <row r="28" spans="1:15" ht="15" x14ac:dyDescent="0.25">
      <c r="A28" s="1"/>
      <c r="B28" s="378">
        <v>9</v>
      </c>
      <c r="C28" s="379"/>
      <c r="D28" s="367" t="s">
        <v>1382</v>
      </c>
      <c r="E28" s="368"/>
      <c r="F28" s="369">
        <v>4100080016</v>
      </c>
      <c r="G28" s="370"/>
      <c r="H28" s="391" t="s">
        <v>1723</v>
      </c>
      <c r="I28" s="370"/>
      <c r="J28" s="369" t="s">
        <v>1778</v>
      </c>
      <c r="K28" s="368"/>
      <c r="L28" s="7" t="s">
        <v>761</v>
      </c>
      <c r="M28" s="11"/>
      <c r="N28" s="82">
        <v>11.9</v>
      </c>
      <c r="O28" s="60">
        <v>31</v>
      </c>
    </row>
    <row r="29" spans="1:15" ht="15" x14ac:dyDescent="0.25">
      <c r="A29" s="1"/>
      <c r="B29" s="378">
        <v>10</v>
      </c>
      <c r="C29" s="379"/>
      <c r="D29" s="367" t="s">
        <v>1382</v>
      </c>
      <c r="E29" s="368"/>
      <c r="F29" s="369">
        <v>4100080020</v>
      </c>
      <c r="G29" s="370"/>
      <c r="H29" s="391" t="s">
        <v>1723</v>
      </c>
      <c r="I29" s="370"/>
      <c r="J29" s="369" t="s">
        <v>53</v>
      </c>
      <c r="K29" s="368"/>
      <c r="L29" s="7" t="s">
        <v>761</v>
      </c>
      <c r="M29" s="11"/>
      <c r="N29" s="82">
        <v>11.36</v>
      </c>
      <c r="O29" s="60">
        <v>24</v>
      </c>
    </row>
    <row r="30" spans="1:15" ht="15" x14ac:dyDescent="0.25">
      <c r="A30" s="1"/>
      <c r="B30" s="365"/>
      <c r="C30" s="366"/>
      <c r="D30" s="367" t="s">
        <v>1382</v>
      </c>
      <c r="E30" s="368"/>
      <c r="F30" s="369">
        <v>4100080019</v>
      </c>
      <c r="G30" s="370"/>
      <c r="H30" s="391" t="s">
        <v>1723</v>
      </c>
      <c r="I30" s="370"/>
      <c r="J30" s="369" t="s">
        <v>53</v>
      </c>
      <c r="K30" s="368"/>
      <c r="L30" s="7" t="s">
        <v>761</v>
      </c>
      <c r="M30" s="11"/>
      <c r="N30" s="84"/>
      <c r="O30" s="60">
        <v>5</v>
      </c>
    </row>
    <row r="31" spans="1:15" ht="15" x14ac:dyDescent="0.25">
      <c r="A31" s="1"/>
      <c r="B31" s="375">
        <v>11</v>
      </c>
      <c r="C31" s="376"/>
      <c r="D31" s="367" t="s">
        <v>747</v>
      </c>
      <c r="E31" s="368"/>
      <c r="F31" s="369">
        <v>4100080018</v>
      </c>
      <c r="G31" s="370"/>
      <c r="H31" s="391" t="s">
        <v>1457</v>
      </c>
      <c r="I31" s="370"/>
      <c r="J31" s="369" t="s">
        <v>53</v>
      </c>
      <c r="K31" s="368"/>
      <c r="L31" s="7" t="s">
        <v>761</v>
      </c>
      <c r="M31" s="11"/>
      <c r="N31" s="81">
        <v>9.9</v>
      </c>
      <c r="O31" s="60">
        <v>16</v>
      </c>
    </row>
    <row r="32" spans="1:15" ht="15" x14ac:dyDescent="0.25">
      <c r="A32" s="1"/>
      <c r="B32" s="375">
        <v>12</v>
      </c>
      <c r="C32" s="376"/>
      <c r="D32" s="367" t="s">
        <v>747</v>
      </c>
      <c r="E32" s="368"/>
      <c r="F32" s="369">
        <v>4100080018</v>
      </c>
      <c r="G32" s="370"/>
      <c r="H32" s="391" t="s">
        <v>1457</v>
      </c>
      <c r="I32" s="370"/>
      <c r="J32" s="369" t="s">
        <v>53</v>
      </c>
      <c r="K32" s="368"/>
      <c r="L32" s="7" t="s">
        <v>761</v>
      </c>
      <c r="M32" s="11"/>
      <c r="N32" s="81">
        <v>9.9</v>
      </c>
      <c r="O32" s="60">
        <v>16</v>
      </c>
    </row>
    <row r="33" spans="1:15" ht="15" x14ac:dyDescent="0.25">
      <c r="A33" s="1"/>
      <c r="B33" s="375">
        <v>13</v>
      </c>
      <c r="C33" s="376"/>
      <c r="D33" s="367" t="s">
        <v>747</v>
      </c>
      <c r="E33" s="368"/>
      <c r="F33" s="369">
        <v>4100080018</v>
      </c>
      <c r="G33" s="370"/>
      <c r="H33" s="391" t="s">
        <v>1457</v>
      </c>
      <c r="I33" s="370"/>
      <c r="J33" s="369" t="s">
        <v>53</v>
      </c>
      <c r="K33" s="368"/>
      <c r="L33" s="7" t="s">
        <v>761</v>
      </c>
      <c r="M33" s="11"/>
      <c r="N33" s="81">
        <v>9.9</v>
      </c>
      <c r="O33" s="60">
        <v>16</v>
      </c>
    </row>
    <row r="34" spans="1:15" ht="15" x14ac:dyDescent="0.25">
      <c r="A34" s="1"/>
      <c r="B34" s="375">
        <v>14</v>
      </c>
      <c r="C34" s="376"/>
      <c r="D34" s="367" t="s">
        <v>747</v>
      </c>
      <c r="E34" s="368"/>
      <c r="F34" s="369">
        <v>4100080018</v>
      </c>
      <c r="G34" s="370"/>
      <c r="H34" s="391" t="s">
        <v>1457</v>
      </c>
      <c r="I34" s="370"/>
      <c r="J34" s="369" t="s">
        <v>53</v>
      </c>
      <c r="K34" s="368"/>
      <c r="L34" s="7" t="s">
        <v>761</v>
      </c>
      <c r="M34" s="11"/>
      <c r="N34" s="81">
        <v>5.92</v>
      </c>
      <c r="O34" s="60">
        <v>9</v>
      </c>
    </row>
    <row r="35" spans="1:15" ht="15" x14ac:dyDescent="0.25">
      <c r="A35" s="1"/>
      <c r="B35" s="378">
        <v>15</v>
      </c>
      <c r="C35" s="379"/>
      <c r="D35" s="367" t="s">
        <v>1461</v>
      </c>
      <c r="E35" s="368"/>
      <c r="F35" s="369">
        <v>4100080032</v>
      </c>
      <c r="G35" s="370"/>
      <c r="H35" s="391" t="s">
        <v>1462</v>
      </c>
      <c r="I35" s="370"/>
      <c r="J35" s="369" t="s">
        <v>1778</v>
      </c>
      <c r="K35" s="368"/>
      <c r="L35" s="7" t="s">
        <v>761</v>
      </c>
      <c r="M35" s="11"/>
      <c r="N35" s="82">
        <v>7.82</v>
      </c>
      <c r="O35" s="60">
        <v>10</v>
      </c>
    </row>
    <row r="36" spans="1:15" ht="15" x14ac:dyDescent="0.25">
      <c r="A36" s="1"/>
      <c r="B36" s="378">
        <v>16</v>
      </c>
      <c r="C36" s="379"/>
      <c r="D36" s="367" t="s">
        <v>1461</v>
      </c>
      <c r="E36" s="368"/>
      <c r="F36" s="369">
        <v>4100080028</v>
      </c>
      <c r="G36" s="370"/>
      <c r="H36" s="391" t="s">
        <v>1462</v>
      </c>
      <c r="I36" s="370"/>
      <c r="J36" s="369" t="s">
        <v>90</v>
      </c>
      <c r="K36" s="368"/>
      <c r="L36" s="7" t="s">
        <v>761</v>
      </c>
      <c r="M36" s="11"/>
      <c r="N36" s="82">
        <v>5.5</v>
      </c>
      <c r="O36" s="60">
        <v>2</v>
      </c>
    </row>
    <row r="37" spans="1:15" ht="15" x14ac:dyDescent="0.25">
      <c r="A37" s="1"/>
      <c r="B37" s="416"/>
      <c r="C37" s="417"/>
      <c r="D37" s="367" t="s">
        <v>1461</v>
      </c>
      <c r="E37" s="368"/>
      <c r="F37" s="369">
        <v>4100080029</v>
      </c>
      <c r="G37" s="370"/>
      <c r="H37" s="391" t="s">
        <v>1462</v>
      </c>
      <c r="I37" s="370"/>
      <c r="J37" s="369" t="s">
        <v>253</v>
      </c>
      <c r="K37" s="368"/>
      <c r="L37" s="7" t="s">
        <v>761</v>
      </c>
      <c r="M37" s="11"/>
      <c r="N37" s="83"/>
      <c r="O37" s="60">
        <v>2</v>
      </c>
    </row>
    <row r="38" spans="1:15" ht="15" x14ac:dyDescent="0.25">
      <c r="A38" s="1"/>
      <c r="B38" s="76"/>
      <c r="C38" s="69"/>
      <c r="D38" s="367" t="s">
        <v>1461</v>
      </c>
      <c r="E38" s="368"/>
      <c r="F38" s="369">
        <v>4100080024</v>
      </c>
      <c r="G38" s="370"/>
      <c r="H38" s="391" t="s">
        <v>1462</v>
      </c>
      <c r="I38" s="370"/>
      <c r="J38" s="369" t="s">
        <v>25</v>
      </c>
      <c r="K38" s="368"/>
      <c r="L38" s="7" t="s">
        <v>761</v>
      </c>
      <c r="M38" s="11"/>
      <c r="N38" s="84"/>
      <c r="O38" s="60">
        <v>2</v>
      </c>
    </row>
    <row r="39" spans="1:15" ht="15" x14ac:dyDescent="0.25">
      <c r="A39" s="1"/>
      <c r="B39" s="77" t="s">
        <v>37</v>
      </c>
      <c r="C39" s="78"/>
      <c r="D39" s="20"/>
      <c r="E39" s="45"/>
      <c r="F39" s="20"/>
      <c r="H39" s="3"/>
      <c r="J39" s="20"/>
      <c r="K39" s="45"/>
      <c r="L39" s="1"/>
      <c r="M39" s="1"/>
      <c r="N39" s="163">
        <f>SUM(N40:N55)+7.44</f>
        <v>154.32000000000005</v>
      </c>
      <c r="O39" s="60"/>
    </row>
    <row r="40" spans="1:15" ht="15" x14ac:dyDescent="0.25">
      <c r="A40" s="1"/>
      <c r="B40" s="375">
        <v>17</v>
      </c>
      <c r="C40" s="376"/>
      <c r="D40" s="367" t="s">
        <v>1461</v>
      </c>
      <c r="E40" s="368"/>
      <c r="F40" s="369">
        <v>4100080024</v>
      </c>
      <c r="G40" s="370"/>
      <c r="H40" s="391" t="s">
        <v>1462</v>
      </c>
      <c r="I40" s="370"/>
      <c r="J40" s="369" t="s">
        <v>25</v>
      </c>
      <c r="K40" s="368"/>
      <c r="L40" s="7" t="s">
        <v>761</v>
      </c>
      <c r="M40" s="11"/>
      <c r="N40" s="81">
        <v>9.18</v>
      </c>
      <c r="O40" s="60">
        <v>12</v>
      </c>
    </row>
    <row r="41" spans="1:15" ht="15" x14ac:dyDescent="0.25">
      <c r="A41" s="1"/>
      <c r="B41" s="375">
        <v>18</v>
      </c>
      <c r="C41" s="376"/>
      <c r="D41" s="367" t="s">
        <v>1461</v>
      </c>
      <c r="E41" s="368"/>
      <c r="F41" s="369">
        <v>4100080024</v>
      </c>
      <c r="G41" s="370"/>
      <c r="H41" s="391" t="s">
        <v>1462</v>
      </c>
      <c r="I41" s="370"/>
      <c r="J41" s="369" t="s">
        <v>25</v>
      </c>
      <c r="K41" s="368"/>
      <c r="L41" s="7" t="s">
        <v>761</v>
      </c>
      <c r="M41" s="11"/>
      <c r="N41" s="81">
        <v>9.18</v>
      </c>
      <c r="O41" s="60">
        <v>12</v>
      </c>
    </row>
    <row r="42" spans="1:15" ht="15" x14ac:dyDescent="0.25">
      <c r="A42" s="1"/>
      <c r="B42" s="375">
        <v>19</v>
      </c>
      <c r="C42" s="376"/>
      <c r="D42" s="367" t="s">
        <v>1461</v>
      </c>
      <c r="E42" s="368"/>
      <c r="F42" s="369">
        <v>4100080024</v>
      </c>
      <c r="G42" s="370"/>
      <c r="H42" s="391" t="s">
        <v>1462</v>
      </c>
      <c r="I42" s="370"/>
      <c r="J42" s="369" t="s">
        <v>25</v>
      </c>
      <c r="K42" s="368"/>
      <c r="L42" s="7" t="s">
        <v>761</v>
      </c>
      <c r="M42" s="11"/>
      <c r="N42" s="81">
        <v>9.18</v>
      </c>
      <c r="O42" s="60">
        <v>12</v>
      </c>
    </row>
    <row r="43" spans="1:15" ht="15" x14ac:dyDescent="0.25">
      <c r="A43" s="1"/>
      <c r="B43" s="375">
        <v>20</v>
      </c>
      <c r="C43" s="376"/>
      <c r="D43" s="367" t="s">
        <v>1461</v>
      </c>
      <c r="E43" s="368"/>
      <c r="F43" s="369">
        <v>4100080031</v>
      </c>
      <c r="G43" s="370"/>
      <c r="H43" s="391" t="s">
        <v>1462</v>
      </c>
      <c r="I43" s="370"/>
      <c r="J43" s="369" t="s">
        <v>53</v>
      </c>
      <c r="K43" s="368"/>
      <c r="L43" s="7" t="s">
        <v>761</v>
      </c>
      <c r="M43" s="11"/>
      <c r="N43" s="81">
        <v>9.18</v>
      </c>
      <c r="O43" s="60">
        <v>12</v>
      </c>
    </row>
    <row r="44" spans="1:15" ht="15" x14ac:dyDescent="0.25">
      <c r="A44" s="1"/>
      <c r="B44" s="375">
        <v>21</v>
      </c>
      <c r="C44" s="376"/>
      <c r="D44" s="367" t="s">
        <v>1461</v>
      </c>
      <c r="E44" s="368"/>
      <c r="F44" s="369">
        <v>4100080031</v>
      </c>
      <c r="G44" s="370"/>
      <c r="H44" s="391" t="s">
        <v>1462</v>
      </c>
      <c r="I44" s="370"/>
      <c r="J44" s="369" t="s">
        <v>53</v>
      </c>
      <c r="K44" s="368"/>
      <c r="L44" s="7" t="s">
        <v>761</v>
      </c>
      <c r="M44" s="11"/>
      <c r="N44" s="81">
        <v>9.18</v>
      </c>
      <c r="O44" s="60">
        <v>12</v>
      </c>
    </row>
    <row r="45" spans="1:15" ht="15" x14ac:dyDescent="0.25">
      <c r="A45" s="1"/>
      <c r="B45" s="375">
        <v>22</v>
      </c>
      <c r="C45" s="376"/>
      <c r="D45" s="367" t="s">
        <v>1461</v>
      </c>
      <c r="E45" s="368"/>
      <c r="F45" s="369">
        <v>4100080031</v>
      </c>
      <c r="G45" s="370"/>
      <c r="H45" s="391" t="s">
        <v>1462</v>
      </c>
      <c r="I45" s="370"/>
      <c r="J45" s="369" t="s">
        <v>53</v>
      </c>
      <c r="K45" s="368"/>
      <c r="L45" s="7" t="s">
        <v>761</v>
      </c>
      <c r="M45" s="11"/>
      <c r="N45" s="81">
        <v>9.18</v>
      </c>
      <c r="O45" s="60">
        <v>12</v>
      </c>
    </row>
    <row r="46" spans="1:15" ht="15" x14ac:dyDescent="0.25">
      <c r="A46" s="1"/>
      <c r="B46" s="375">
        <v>23</v>
      </c>
      <c r="C46" s="376"/>
      <c r="D46" s="367" t="s">
        <v>1461</v>
      </c>
      <c r="E46" s="368"/>
      <c r="F46" s="369">
        <v>4100080031</v>
      </c>
      <c r="G46" s="370"/>
      <c r="H46" s="391" t="s">
        <v>1462</v>
      </c>
      <c r="I46" s="370"/>
      <c r="J46" s="369" t="s">
        <v>53</v>
      </c>
      <c r="K46" s="368"/>
      <c r="L46" s="7" t="s">
        <v>761</v>
      </c>
      <c r="M46" s="11"/>
      <c r="N46" s="81">
        <v>9.18</v>
      </c>
      <c r="O46" s="60">
        <v>12</v>
      </c>
    </row>
    <row r="47" spans="1:15" ht="15" x14ac:dyDescent="0.25">
      <c r="A47" s="1"/>
      <c r="B47" s="375">
        <v>24</v>
      </c>
      <c r="C47" s="376"/>
      <c r="D47" s="367" t="s">
        <v>1461</v>
      </c>
      <c r="E47" s="368"/>
      <c r="F47" s="369">
        <v>4100080031</v>
      </c>
      <c r="G47" s="370"/>
      <c r="H47" s="391" t="s">
        <v>1462</v>
      </c>
      <c r="I47" s="370"/>
      <c r="J47" s="369" t="s">
        <v>53</v>
      </c>
      <c r="K47" s="368"/>
      <c r="L47" s="7" t="s">
        <v>761</v>
      </c>
      <c r="M47" s="11"/>
      <c r="N47" s="81">
        <v>9.18</v>
      </c>
      <c r="O47" s="60">
        <v>12</v>
      </c>
    </row>
    <row r="48" spans="1:15" ht="15" x14ac:dyDescent="0.25">
      <c r="A48" s="1"/>
      <c r="B48" s="375">
        <v>25</v>
      </c>
      <c r="C48" s="376"/>
      <c r="D48" s="367" t="s">
        <v>1461</v>
      </c>
      <c r="E48" s="368"/>
      <c r="F48" s="369">
        <v>4100080031</v>
      </c>
      <c r="G48" s="370"/>
      <c r="H48" s="391" t="s">
        <v>1462</v>
      </c>
      <c r="I48" s="370"/>
      <c r="J48" s="369" t="s">
        <v>53</v>
      </c>
      <c r="K48" s="368"/>
      <c r="L48" s="7" t="s">
        <v>761</v>
      </c>
      <c r="M48" s="11"/>
      <c r="N48" s="81">
        <v>9.18</v>
      </c>
      <c r="O48" s="60">
        <v>12</v>
      </c>
    </row>
    <row r="49" spans="1:15" ht="15" x14ac:dyDescent="0.25">
      <c r="A49" s="1"/>
      <c r="B49" s="375">
        <v>26</v>
      </c>
      <c r="C49" s="376"/>
      <c r="D49" s="367" t="s">
        <v>1461</v>
      </c>
      <c r="E49" s="368"/>
      <c r="F49" s="369">
        <v>4100080031</v>
      </c>
      <c r="G49" s="370"/>
      <c r="H49" s="391" t="s">
        <v>1462</v>
      </c>
      <c r="I49" s="370"/>
      <c r="J49" s="369" t="s">
        <v>53</v>
      </c>
      <c r="K49" s="368"/>
      <c r="L49" s="7" t="s">
        <v>761</v>
      </c>
      <c r="M49" s="11"/>
      <c r="N49" s="81">
        <v>9.18</v>
      </c>
      <c r="O49" s="60">
        <v>12</v>
      </c>
    </row>
    <row r="50" spans="1:15" ht="15" x14ac:dyDescent="0.25">
      <c r="A50" s="1"/>
      <c r="B50" s="375">
        <v>27</v>
      </c>
      <c r="C50" s="376"/>
      <c r="D50" s="367" t="s">
        <v>1461</v>
      </c>
      <c r="E50" s="368"/>
      <c r="F50" s="369">
        <v>4100080031</v>
      </c>
      <c r="G50" s="370"/>
      <c r="H50" s="391" t="s">
        <v>1462</v>
      </c>
      <c r="I50" s="370"/>
      <c r="J50" s="369" t="s">
        <v>53</v>
      </c>
      <c r="K50" s="368"/>
      <c r="L50" s="7" t="s">
        <v>761</v>
      </c>
      <c r="M50" s="11"/>
      <c r="N50" s="81">
        <v>9.18</v>
      </c>
      <c r="O50" s="60">
        <v>12</v>
      </c>
    </row>
    <row r="51" spans="1:15" ht="15" x14ac:dyDescent="0.25">
      <c r="A51" s="1"/>
      <c r="B51" s="375">
        <v>28</v>
      </c>
      <c r="C51" s="376"/>
      <c r="D51" s="367" t="s">
        <v>1461</v>
      </c>
      <c r="E51" s="368"/>
      <c r="F51" s="369">
        <v>4100080031</v>
      </c>
      <c r="G51" s="370"/>
      <c r="H51" s="391" t="s">
        <v>1462</v>
      </c>
      <c r="I51" s="370"/>
      <c r="J51" s="369" t="s">
        <v>53</v>
      </c>
      <c r="K51" s="368"/>
      <c r="L51" s="7" t="s">
        <v>761</v>
      </c>
      <c r="M51" s="11"/>
      <c r="N51" s="81">
        <v>9.18</v>
      </c>
      <c r="O51" s="60">
        <v>12</v>
      </c>
    </row>
    <row r="52" spans="1:15" ht="15" x14ac:dyDescent="0.25">
      <c r="A52" s="1"/>
      <c r="B52" s="375">
        <v>29</v>
      </c>
      <c r="C52" s="376"/>
      <c r="D52" s="367" t="s">
        <v>1461</v>
      </c>
      <c r="E52" s="368"/>
      <c r="F52" s="369">
        <v>4100080031</v>
      </c>
      <c r="G52" s="370"/>
      <c r="H52" s="391" t="s">
        <v>1462</v>
      </c>
      <c r="I52" s="370"/>
      <c r="J52" s="369" t="s">
        <v>53</v>
      </c>
      <c r="K52" s="368"/>
      <c r="L52" s="7" t="s">
        <v>761</v>
      </c>
      <c r="M52" s="11"/>
      <c r="N52" s="81">
        <v>9.18</v>
      </c>
      <c r="O52" s="60">
        <v>12</v>
      </c>
    </row>
    <row r="53" spans="1:15" ht="15" x14ac:dyDescent="0.25">
      <c r="A53" s="1"/>
      <c r="B53" s="375">
        <v>30</v>
      </c>
      <c r="C53" s="376"/>
      <c r="D53" s="367" t="s">
        <v>1461</v>
      </c>
      <c r="E53" s="368"/>
      <c r="F53" s="369">
        <v>4100080031</v>
      </c>
      <c r="G53" s="370"/>
      <c r="H53" s="391" t="s">
        <v>1462</v>
      </c>
      <c r="I53" s="370"/>
      <c r="J53" s="369" t="s">
        <v>53</v>
      </c>
      <c r="K53" s="368"/>
      <c r="L53" s="7" t="s">
        <v>761</v>
      </c>
      <c r="M53" s="11"/>
      <c r="N53" s="81">
        <v>9.18</v>
      </c>
      <c r="O53" s="60">
        <v>12</v>
      </c>
    </row>
    <row r="54" spans="1:15" ht="15" x14ac:dyDescent="0.25">
      <c r="A54" s="1"/>
      <c r="B54" s="375">
        <v>31</v>
      </c>
      <c r="C54" s="376"/>
      <c r="D54" s="367" t="s">
        <v>1461</v>
      </c>
      <c r="E54" s="368"/>
      <c r="F54" s="369">
        <v>4100080031</v>
      </c>
      <c r="G54" s="370"/>
      <c r="H54" s="391" t="s">
        <v>1462</v>
      </c>
      <c r="I54" s="370"/>
      <c r="J54" s="369" t="s">
        <v>53</v>
      </c>
      <c r="K54" s="368"/>
      <c r="L54" s="7" t="s">
        <v>761</v>
      </c>
      <c r="M54" s="11"/>
      <c r="N54" s="81">
        <v>9.18</v>
      </c>
      <c r="O54" s="60">
        <v>12</v>
      </c>
    </row>
    <row r="55" spans="1:15" ht="15" x14ac:dyDescent="0.25">
      <c r="A55" s="1"/>
      <c r="B55" s="375">
        <v>32</v>
      </c>
      <c r="C55" s="376"/>
      <c r="D55" s="367" t="s">
        <v>1461</v>
      </c>
      <c r="E55" s="368"/>
      <c r="F55" s="369">
        <v>4100080031</v>
      </c>
      <c r="G55" s="370"/>
      <c r="H55" s="391" t="s">
        <v>1462</v>
      </c>
      <c r="I55" s="370"/>
      <c r="J55" s="369" t="s">
        <v>53</v>
      </c>
      <c r="K55" s="368"/>
      <c r="L55" s="7" t="s">
        <v>761</v>
      </c>
      <c r="M55" s="11"/>
      <c r="N55" s="81">
        <v>9.18</v>
      </c>
      <c r="O55" s="60">
        <v>12</v>
      </c>
    </row>
    <row r="56" spans="1:15" ht="15" x14ac:dyDescent="0.25">
      <c r="A56" s="1"/>
      <c r="B56" s="77" t="s">
        <v>56</v>
      </c>
      <c r="C56" s="78"/>
      <c r="D56" s="20"/>
      <c r="E56" s="45"/>
      <c r="F56" s="20"/>
      <c r="H56" s="3"/>
      <c r="J56" s="20"/>
      <c r="K56" s="45"/>
      <c r="L56" s="1"/>
      <c r="M56" s="1"/>
      <c r="N56" s="163">
        <f>SUM(N57:N74)+7.86</f>
        <v>151.28000000000003</v>
      </c>
      <c r="O56" s="60"/>
    </row>
    <row r="57" spans="1:15" ht="15" x14ac:dyDescent="0.25">
      <c r="A57" s="1"/>
      <c r="B57" s="375">
        <v>33</v>
      </c>
      <c r="C57" s="376"/>
      <c r="D57" s="367" t="s">
        <v>1461</v>
      </c>
      <c r="E57" s="368"/>
      <c r="F57" s="369">
        <v>4100080031</v>
      </c>
      <c r="G57" s="370"/>
      <c r="H57" s="391" t="s">
        <v>1462</v>
      </c>
      <c r="I57" s="370"/>
      <c r="J57" s="369" t="s">
        <v>53</v>
      </c>
      <c r="K57" s="368"/>
      <c r="L57" s="7" t="s">
        <v>761</v>
      </c>
      <c r="M57" s="11"/>
      <c r="N57" s="81">
        <v>9.18</v>
      </c>
      <c r="O57" s="60">
        <v>12</v>
      </c>
    </row>
    <row r="58" spans="1:15" ht="15" x14ac:dyDescent="0.25">
      <c r="A58" s="1"/>
      <c r="B58" s="375">
        <v>34</v>
      </c>
      <c r="C58" s="376"/>
      <c r="D58" s="367" t="s">
        <v>1461</v>
      </c>
      <c r="E58" s="368"/>
      <c r="F58" s="369">
        <v>4100080031</v>
      </c>
      <c r="G58" s="370"/>
      <c r="H58" s="391" t="s">
        <v>1462</v>
      </c>
      <c r="I58" s="370"/>
      <c r="J58" s="369" t="s">
        <v>53</v>
      </c>
      <c r="K58" s="368"/>
      <c r="L58" s="7" t="s">
        <v>761</v>
      </c>
      <c r="M58" s="11"/>
      <c r="N58" s="81">
        <v>9.18</v>
      </c>
      <c r="O58" s="60">
        <v>12</v>
      </c>
    </row>
    <row r="59" spans="1:15" ht="15" x14ac:dyDescent="0.25">
      <c r="A59" s="1"/>
      <c r="B59" s="375">
        <v>35</v>
      </c>
      <c r="C59" s="376"/>
      <c r="D59" s="367" t="s">
        <v>1461</v>
      </c>
      <c r="E59" s="368"/>
      <c r="F59" s="369">
        <v>4100080031</v>
      </c>
      <c r="G59" s="370"/>
      <c r="H59" s="391" t="s">
        <v>1462</v>
      </c>
      <c r="I59" s="370"/>
      <c r="J59" s="369" t="s">
        <v>53</v>
      </c>
      <c r="K59" s="368"/>
      <c r="L59" s="7" t="s">
        <v>761</v>
      </c>
      <c r="M59" s="11"/>
      <c r="N59" s="81">
        <v>9.18</v>
      </c>
      <c r="O59" s="60">
        <v>12</v>
      </c>
    </row>
    <row r="60" spans="1:15" ht="15" x14ac:dyDescent="0.25">
      <c r="A60" s="1"/>
      <c r="B60" s="375">
        <v>36</v>
      </c>
      <c r="C60" s="376"/>
      <c r="D60" s="367" t="s">
        <v>1461</v>
      </c>
      <c r="E60" s="368"/>
      <c r="F60" s="369">
        <v>4100080031</v>
      </c>
      <c r="G60" s="370"/>
      <c r="H60" s="391" t="s">
        <v>1462</v>
      </c>
      <c r="I60" s="370"/>
      <c r="J60" s="369" t="s">
        <v>53</v>
      </c>
      <c r="K60" s="368"/>
      <c r="L60" s="7" t="s">
        <v>761</v>
      </c>
      <c r="M60" s="11"/>
      <c r="N60" s="81">
        <v>9.18</v>
      </c>
      <c r="O60" s="60">
        <v>12</v>
      </c>
    </row>
    <row r="61" spans="1:15" ht="15" x14ac:dyDescent="0.25">
      <c r="A61" s="1"/>
      <c r="B61" s="375">
        <v>37</v>
      </c>
      <c r="C61" s="376"/>
      <c r="D61" s="367" t="s">
        <v>1461</v>
      </c>
      <c r="E61" s="368"/>
      <c r="F61" s="369">
        <v>4100080031</v>
      </c>
      <c r="G61" s="370"/>
      <c r="H61" s="391" t="s">
        <v>1462</v>
      </c>
      <c r="I61" s="370"/>
      <c r="J61" s="369" t="s">
        <v>53</v>
      </c>
      <c r="K61" s="368"/>
      <c r="L61" s="7" t="s">
        <v>761</v>
      </c>
      <c r="M61" s="11"/>
      <c r="N61" s="81">
        <v>9.18</v>
      </c>
      <c r="O61" s="60">
        <v>12</v>
      </c>
    </row>
    <row r="62" spans="1:15" ht="15" x14ac:dyDescent="0.25">
      <c r="A62" s="1"/>
      <c r="B62" s="375">
        <v>38</v>
      </c>
      <c r="C62" s="376"/>
      <c r="D62" s="367" t="s">
        <v>1461</v>
      </c>
      <c r="E62" s="368"/>
      <c r="F62" s="369">
        <v>4100080031</v>
      </c>
      <c r="G62" s="370"/>
      <c r="H62" s="391" t="s">
        <v>1462</v>
      </c>
      <c r="I62" s="370"/>
      <c r="J62" s="369" t="s">
        <v>53</v>
      </c>
      <c r="K62" s="368"/>
      <c r="L62" s="7" t="s">
        <v>761</v>
      </c>
      <c r="M62" s="11"/>
      <c r="N62" s="81">
        <v>9.18</v>
      </c>
      <c r="O62" s="60">
        <v>12</v>
      </c>
    </row>
    <row r="63" spans="1:15" ht="15" x14ac:dyDescent="0.25">
      <c r="A63" s="1"/>
      <c r="B63" s="375">
        <v>39</v>
      </c>
      <c r="C63" s="376"/>
      <c r="D63" s="367" t="s">
        <v>1461</v>
      </c>
      <c r="E63" s="368"/>
      <c r="F63" s="369">
        <v>4100080031</v>
      </c>
      <c r="G63" s="370"/>
      <c r="H63" s="391" t="s">
        <v>1462</v>
      </c>
      <c r="I63" s="370"/>
      <c r="J63" s="369" t="s">
        <v>53</v>
      </c>
      <c r="K63" s="368"/>
      <c r="L63" s="7" t="s">
        <v>761</v>
      </c>
      <c r="M63" s="11"/>
      <c r="N63" s="81">
        <v>9.18</v>
      </c>
      <c r="O63" s="60">
        <v>12</v>
      </c>
    </row>
    <row r="64" spans="1:15" ht="15" x14ac:dyDescent="0.25">
      <c r="A64" s="1"/>
      <c r="B64" s="375">
        <v>40</v>
      </c>
      <c r="C64" s="376"/>
      <c r="D64" s="367" t="s">
        <v>1461</v>
      </c>
      <c r="E64" s="368"/>
      <c r="F64" s="369">
        <v>4100080031</v>
      </c>
      <c r="G64" s="370"/>
      <c r="H64" s="391" t="s">
        <v>1462</v>
      </c>
      <c r="I64" s="370"/>
      <c r="J64" s="369" t="s">
        <v>53</v>
      </c>
      <c r="K64" s="368"/>
      <c r="L64" s="7" t="s">
        <v>761</v>
      </c>
      <c r="M64" s="11"/>
      <c r="N64" s="81">
        <v>9.18</v>
      </c>
      <c r="O64" s="60">
        <v>12</v>
      </c>
    </row>
    <row r="65" spans="1:15" ht="15" x14ac:dyDescent="0.25">
      <c r="A65" s="1"/>
      <c r="B65" s="378">
        <v>41</v>
      </c>
      <c r="C65" s="379"/>
      <c r="D65" s="367" t="s">
        <v>1461</v>
      </c>
      <c r="E65" s="368"/>
      <c r="F65" s="369">
        <v>4100080031</v>
      </c>
      <c r="G65" s="370"/>
      <c r="H65" s="391" t="s">
        <v>1462</v>
      </c>
      <c r="I65" s="370"/>
      <c r="J65" s="369" t="s">
        <v>53</v>
      </c>
      <c r="K65" s="368"/>
      <c r="L65" s="7" t="s">
        <v>761</v>
      </c>
      <c r="M65" s="11"/>
      <c r="N65" s="82">
        <v>4.0599999999999996</v>
      </c>
      <c r="O65" s="60">
        <v>4</v>
      </c>
    </row>
    <row r="66" spans="1:15" ht="15" x14ac:dyDescent="0.25">
      <c r="A66" s="1"/>
      <c r="B66" s="378">
        <v>42</v>
      </c>
      <c r="C66" s="379"/>
      <c r="D66" s="367" t="s">
        <v>1461</v>
      </c>
      <c r="E66" s="368"/>
      <c r="F66" s="369">
        <v>4100080030</v>
      </c>
      <c r="G66" s="370"/>
      <c r="H66" s="391" t="s">
        <v>1462</v>
      </c>
      <c r="I66" s="370"/>
      <c r="J66" s="369" t="s">
        <v>53</v>
      </c>
      <c r="K66" s="368"/>
      <c r="L66" s="7" t="s">
        <v>757</v>
      </c>
      <c r="M66" s="11"/>
      <c r="N66" s="82">
        <v>8.68</v>
      </c>
      <c r="O66" s="60">
        <v>2</v>
      </c>
    </row>
    <row r="67" spans="1:15" ht="15" x14ac:dyDescent="0.25">
      <c r="A67" s="1"/>
      <c r="B67" s="76"/>
      <c r="C67" s="69"/>
      <c r="D67" s="367" t="s">
        <v>1461</v>
      </c>
      <c r="E67" s="368"/>
      <c r="F67" s="369">
        <v>4100080031</v>
      </c>
      <c r="G67" s="370"/>
      <c r="H67" s="391" t="s">
        <v>1462</v>
      </c>
      <c r="I67" s="370"/>
      <c r="J67" s="369" t="s">
        <v>53</v>
      </c>
      <c r="K67" s="368"/>
      <c r="L67" s="7" t="s">
        <v>757</v>
      </c>
      <c r="M67" s="24"/>
      <c r="N67" s="84"/>
      <c r="O67" s="109">
        <v>9</v>
      </c>
    </row>
    <row r="68" spans="1:15" ht="15" x14ac:dyDescent="0.25">
      <c r="A68" s="1"/>
      <c r="B68" s="378">
        <v>43</v>
      </c>
      <c r="C68" s="379"/>
      <c r="D68" s="367" t="s">
        <v>1461</v>
      </c>
      <c r="E68" s="368"/>
      <c r="F68" s="369">
        <v>4100080032</v>
      </c>
      <c r="G68" s="370"/>
      <c r="H68" s="391" t="s">
        <v>1462</v>
      </c>
      <c r="I68" s="370"/>
      <c r="J68" s="369" t="s">
        <v>1778</v>
      </c>
      <c r="K68" s="368"/>
      <c r="L68" s="7" t="s">
        <v>757</v>
      </c>
      <c r="M68" s="11"/>
      <c r="N68" s="82">
        <v>9.36</v>
      </c>
      <c r="O68" s="60">
        <v>10</v>
      </c>
    </row>
    <row r="69" spans="1:15" ht="15" x14ac:dyDescent="0.25">
      <c r="A69" s="1"/>
      <c r="B69" s="76"/>
      <c r="C69" s="69"/>
      <c r="D69" s="367" t="s">
        <v>1461</v>
      </c>
      <c r="E69" s="368"/>
      <c r="F69" s="369">
        <v>4100080028</v>
      </c>
      <c r="G69" s="370"/>
      <c r="H69" s="391" t="s">
        <v>1462</v>
      </c>
      <c r="I69" s="370"/>
      <c r="J69" s="369" t="s">
        <v>90</v>
      </c>
      <c r="K69" s="368"/>
      <c r="L69" s="7" t="s">
        <v>757</v>
      </c>
      <c r="M69" s="24"/>
      <c r="N69" s="84"/>
      <c r="O69" s="109">
        <v>2</v>
      </c>
    </row>
    <row r="70" spans="1:15" ht="15" x14ac:dyDescent="0.25">
      <c r="A70" s="1"/>
      <c r="B70" s="375">
        <v>44</v>
      </c>
      <c r="C70" s="376"/>
      <c r="D70" s="367" t="s">
        <v>1461</v>
      </c>
      <c r="E70" s="368"/>
      <c r="F70" s="369">
        <v>4100080024</v>
      </c>
      <c r="G70" s="370"/>
      <c r="H70" s="391" t="s">
        <v>1462</v>
      </c>
      <c r="I70" s="370"/>
      <c r="J70" s="369" t="s">
        <v>25</v>
      </c>
      <c r="K70" s="368"/>
      <c r="L70" s="7" t="s">
        <v>757</v>
      </c>
      <c r="M70" s="11"/>
      <c r="N70" s="81">
        <v>9.36</v>
      </c>
      <c r="O70" s="60">
        <v>12</v>
      </c>
    </row>
    <row r="71" spans="1:15" ht="15" x14ac:dyDescent="0.25">
      <c r="A71" s="1"/>
      <c r="B71" s="375">
        <v>45</v>
      </c>
      <c r="C71" s="376"/>
      <c r="D71" s="367" t="s">
        <v>1461</v>
      </c>
      <c r="E71" s="368"/>
      <c r="F71" s="369">
        <v>4100080024</v>
      </c>
      <c r="G71" s="370"/>
      <c r="H71" s="391" t="s">
        <v>1462</v>
      </c>
      <c r="I71" s="370"/>
      <c r="J71" s="369" t="s">
        <v>25</v>
      </c>
      <c r="K71" s="368"/>
      <c r="L71" s="7" t="s">
        <v>757</v>
      </c>
      <c r="M71" s="11"/>
      <c r="N71" s="81">
        <v>9.36</v>
      </c>
      <c r="O71" s="60">
        <v>12</v>
      </c>
    </row>
    <row r="72" spans="1:15" ht="15" x14ac:dyDescent="0.25">
      <c r="A72" s="1"/>
      <c r="B72" s="375">
        <v>46</v>
      </c>
      <c r="C72" s="376"/>
      <c r="D72" s="367" t="s">
        <v>1461</v>
      </c>
      <c r="E72" s="368"/>
      <c r="F72" s="369">
        <v>4100080024</v>
      </c>
      <c r="G72" s="370"/>
      <c r="H72" s="391" t="s">
        <v>1462</v>
      </c>
      <c r="I72" s="370"/>
      <c r="J72" s="369" t="s">
        <v>25</v>
      </c>
      <c r="K72" s="368"/>
      <c r="L72" s="7" t="s">
        <v>757</v>
      </c>
      <c r="M72" s="11"/>
      <c r="N72" s="81">
        <v>9.9</v>
      </c>
      <c r="O72" s="60">
        <v>13</v>
      </c>
    </row>
    <row r="73" spans="1:15" ht="15" x14ac:dyDescent="0.25">
      <c r="A73" s="1"/>
      <c r="B73" s="375">
        <v>47</v>
      </c>
      <c r="C73" s="376"/>
      <c r="D73" s="367" t="s">
        <v>1461</v>
      </c>
      <c r="E73" s="368"/>
      <c r="F73" s="369">
        <v>4100080024</v>
      </c>
      <c r="G73" s="370"/>
      <c r="H73" s="391" t="s">
        <v>1462</v>
      </c>
      <c r="I73" s="370"/>
      <c r="J73" s="369" t="s">
        <v>25</v>
      </c>
      <c r="K73" s="368"/>
      <c r="L73" s="7" t="s">
        <v>757</v>
      </c>
      <c r="M73" s="11"/>
      <c r="N73" s="81">
        <v>9.9</v>
      </c>
      <c r="O73" s="60">
        <v>13</v>
      </c>
    </row>
    <row r="74" spans="1:15" ht="15" x14ac:dyDescent="0.25">
      <c r="A74" s="1"/>
      <c r="B74" s="375">
        <v>48</v>
      </c>
      <c r="C74" s="376"/>
      <c r="D74" s="367" t="s">
        <v>1461</v>
      </c>
      <c r="E74" s="368"/>
      <c r="F74" s="369">
        <v>4100080031</v>
      </c>
      <c r="G74" s="370"/>
      <c r="H74" s="391" t="s">
        <v>1462</v>
      </c>
      <c r="I74" s="370"/>
      <c r="J74" s="369" t="s">
        <v>53</v>
      </c>
      <c r="K74" s="368"/>
      <c r="L74" s="7" t="s">
        <v>757</v>
      </c>
      <c r="M74" s="11"/>
      <c r="N74" s="81">
        <v>9.36</v>
      </c>
      <c r="O74" s="60">
        <v>12</v>
      </c>
    </row>
    <row r="75" spans="1:15" ht="15" x14ac:dyDescent="0.25">
      <c r="A75" s="1"/>
      <c r="B75" s="71" t="s">
        <v>57</v>
      </c>
      <c r="C75" s="72"/>
      <c r="D75" s="50"/>
      <c r="E75" s="61"/>
      <c r="F75" s="50"/>
      <c r="G75" s="62"/>
      <c r="H75" s="63"/>
      <c r="I75" s="62"/>
      <c r="J75" s="50"/>
      <c r="K75" s="61"/>
      <c r="L75" s="8"/>
      <c r="M75" s="8"/>
      <c r="N75" s="164">
        <f>SUM(N76:N91)+9.5</f>
        <v>159.26</v>
      </c>
      <c r="O75" s="60"/>
    </row>
    <row r="76" spans="1:15" ht="15" x14ac:dyDescent="0.25">
      <c r="A76" s="1"/>
      <c r="B76" s="375">
        <v>49</v>
      </c>
      <c r="C76" s="376"/>
      <c r="D76" s="367" t="s">
        <v>1461</v>
      </c>
      <c r="E76" s="368"/>
      <c r="F76" s="369">
        <v>4100080031</v>
      </c>
      <c r="G76" s="370"/>
      <c r="H76" s="391" t="s">
        <v>1462</v>
      </c>
      <c r="I76" s="370"/>
      <c r="J76" s="369" t="s">
        <v>53</v>
      </c>
      <c r="K76" s="368"/>
      <c r="L76" s="7" t="s">
        <v>757</v>
      </c>
      <c r="M76" s="11"/>
      <c r="N76" s="81">
        <v>9.36</v>
      </c>
      <c r="O76" s="60">
        <v>12</v>
      </c>
    </row>
    <row r="77" spans="1:15" ht="15" x14ac:dyDescent="0.25">
      <c r="A77" s="1"/>
      <c r="B77" s="375">
        <v>50</v>
      </c>
      <c r="C77" s="376"/>
      <c r="D77" s="367" t="s">
        <v>1461</v>
      </c>
      <c r="E77" s="368"/>
      <c r="F77" s="369">
        <v>4100080031</v>
      </c>
      <c r="G77" s="370"/>
      <c r="H77" s="391" t="s">
        <v>1462</v>
      </c>
      <c r="I77" s="370"/>
      <c r="J77" s="369" t="s">
        <v>53</v>
      </c>
      <c r="K77" s="368"/>
      <c r="L77" s="7" t="s">
        <v>757</v>
      </c>
      <c r="M77" s="11"/>
      <c r="N77" s="81">
        <v>9.36</v>
      </c>
      <c r="O77" s="60">
        <v>12</v>
      </c>
    </row>
    <row r="78" spans="1:15" ht="15" x14ac:dyDescent="0.25">
      <c r="A78" s="1"/>
      <c r="B78" s="375">
        <v>51</v>
      </c>
      <c r="C78" s="376"/>
      <c r="D78" s="367" t="s">
        <v>1461</v>
      </c>
      <c r="E78" s="368"/>
      <c r="F78" s="369">
        <v>4100080031</v>
      </c>
      <c r="G78" s="370"/>
      <c r="H78" s="391" t="s">
        <v>1462</v>
      </c>
      <c r="I78" s="370"/>
      <c r="J78" s="369" t="s">
        <v>53</v>
      </c>
      <c r="K78" s="368"/>
      <c r="L78" s="7" t="s">
        <v>757</v>
      </c>
      <c r="M78" s="11"/>
      <c r="N78" s="81">
        <v>9.36</v>
      </c>
      <c r="O78" s="60">
        <v>12</v>
      </c>
    </row>
    <row r="79" spans="1:15" ht="15" x14ac:dyDescent="0.25">
      <c r="A79" s="1"/>
      <c r="B79" s="375">
        <v>52</v>
      </c>
      <c r="C79" s="376"/>
      <c r="D79" s="367" t="s">
        <v>1461</v>
      </c>
      <c r="E79" s="368"/>
      <c r="F79" s="369">
        <v>4100080031</v>
      </c>
      <c r="G79" s="370"/>
      <c r="H79" s="391" t="s">
        <v>1462</v>
      </c>
      <c r="I79" s="370"/>
      <c r="J79" s="369" t="s">
        <v>53</v>
      </c>
      <c r="K79" s="368"/>
      <c r="L79" s="7" t="s">
        <v>757</v>
      </c>
      <c r="M79" s="11"/>
      <c r="N79" s="81">
        <v>9.36</v>
      </c>
      <c r="O79" s="60">
        <v>12</v>
      </c>
    </row>
    <row r="80" spans="1:15" ht="15" x14ac:dyDescent="0.25">
      <c r="A80" s="1"/>
      <c r="B80" s="375">
        <v>53</v>
      </c>
      <c r="C80" s="376"/>
      <c r="D80" s="367" t="s">
        <v>1461</v>
      </c>
      <c r="E80" s="368"/>
      <c r="F80" s="369">
        <v>4100080031</v>
      </c>
      <c r="G80" s="370"/>
      <c r="H80" s="391" t="s">
        <v>1462</v>
      </c>
      <c r="I80" s="370"/>
      <c r="J80" s="369" t="s">
        <v>53</v>
      </c>
      <c r="K80" s="368"/>
      <c r="L80" s="7" t="s">
        <v>757</v>
      </c>
      <c r="M80" s="11"/>
      <c r="N80" s="81">
        <v>9.36</v>
      </c>
      <c r="O80" s="60">
        <v>12</v>
      </c>
    </row>
    <row r="81" spans="1:15" ht="15" x14ac:dyDescent="0.25">
      <c r="A81" s="1"/>
      <c r="B81" s="375">
        <v>54</v>
      </c>
      <c r="C81" s="376"/>
      <c r="D81" s="367" t="s">
        <v>1461</v>
      </c>
      <c r="E81" s="368"/>
      <c r="F81" s="369">
        <v>4100080031</v>
      </c>
      <c r="G81" s="370"/>
      <c r="H81" s="391" t="s">
        <v>1462</v>
      </c>
      <c r="I81" s="370"/>
      <c r="J81" s="369" t="s">
        <v>53</v>
      </c>
      <c r="K81" s="368"/>
      <c r="L81" s="7" t="s">
        <v>757</v>
      </c>
      <c r="M81" s="11"/>
      <c r="N81" s="81">
        <v>9.36</v>
      </c>
      <c r="O81" s="60">
        <v>12</v>
      </c>
    </row>
    <row r="82" spans="1:15" ht="15" x14ac:dyDescent="0.25">
      <c r="A82" s="1"/>
      <c r="B82" s="375">
        <v>55</v>
      </c>
      <c r="C82" s="376"/>
      <c r="D82" s="367" t="s">
        <v>1461</v>
      </c>
      <c r="E82" s="368"/>
      <c r="F82" s="369">
        <v>4100080031</v>
      </c>
      <c r="G82" s="370"/>
      <c r="H82" s="391" t="s">
        <v>1462</v>
      </c>
      <c r="I82" s="370"/>
      <c r="J82" s="369" t="s">
        <v>53</v>
      </c>
      <c r="K82" s="368"/>
      <c r="L82" s="7" t="s">
        <v>757</v>
      </c>
      <c r="M82" s="11"/>
      <c r="N82" s="81">
        <v>9.36</v>
      </c>
      <c r="O82" s="60">
        <v>12</v>
      </c>
    </row>
    <row r="83" spans="1:15" ht="15" x14ac:dyDescent="0.25">
      <c r="A83" s="1"/>
      <c r="B83" s="375">
        <v>56</v>
      </c>
      <c r="C83" s="376"/>
      <c r="D83" s="367" t="s">
        <v>1461</v>
      </c>
      <c r="E83" s="368"/>
      <c r="F83" s="369">
        <v>4100080031</v>
      </c>
      <c r="G83" s="370"/>
      <c r="H83" s="391" t="s">
        <v>1462</v>
      </c>
      <c r="I83" s="370"/>
      <c r="J83" s="369" t="s">
        <v>53</v>
      </c>
      <c r="K83" s="368"/>
      <c r="L83" s="7" t="s">
        <v>757</v>
      </c>
      <c r="M83" s="11"/>
      <c r="N83" s="81">
        <v>9.36</v>
      </c>
      <c r="O83" s="60">
        <v>12</v>
      </c>
    </row>
    <row r="84" spans="1:15" ht="15" x14ac:dyDescent="0.25">
      <c r="A84" s="1"/>
      <c r="B84" s="375">
        <v>57</v>
      </c>
      <c r="C84" s="376"/>
      <c r="D84" s="367" t="s">
        <v>1461</v>
      </c>
      <c r="E84" s="368"/>
      <c r="F84" s="369">
        <v>4100080031</v>
      </c>
      <c r="G84" s="370"/>
      <c r="H84" s="391" t="s">
        <v>1462</v>
      </c>
      <c r="I84" s="370"/>
      <c r="J84" s="369" t="s">
        <v>53</v>
      </c>
      <c r="K84" s="368"/>
      <c r="L84" s="7" t="s">
        <v>757</v>
      </c>
      <c r="M84" s="11"/>
      <c r="N84" s="81">
        <v>9.36</v>
      </c>
      <c r="O84" s="60">
        <v>12</v>
      </c>
    </row>
    <row r="85" spans="1:15" ht="15" x14ac:dyDescent="0.25">
      <c r="A85" s="1"/>
      <c r="B85" s="375">
        <v>58</v>
      </c>
      <c r="C85" s="376"/>
      <c r="D85" s="367" t="s">
        <v>1461</v>
      </c>
      <c r="E85" s="368"/>
      <c r="F85" s="369">
        <v>4100080031</v>
      </c>
      <c r="G85" s="370"/>
      <c r="H85" s="391" t="s">
        <v>1462</v>
      </c>
      <c r="I85" s="370"/>
      <c r="J85" s="369" t="s">
        <v>53</v>
      </c>
      <c r="K85" s="368"/>
      <c r="L85" s="7" t="s">
        <v>757</v>
      </c>
      <c r="M85" s="11"/>
      <c r="N85" s="81">
        <v>9.36</v>
      </c>
      <c r="O85" s="60">
        <v>12</v>
      </c>
    </row>
    <row r="86" spans="1:15" ht="15" x14ac:dyDescent="0.25">
      <c r="A86" s="1"/>
      <c r="B86" s="375">
        <v>59</v>
      </c>
      <c r="C86" s="376"/>
      <c r="D86" s="367" t="s">
        <v>1461</v>
      </c>
      <c r="E86" s="368"/>
      <c r="F86" s="369">
        <v>4100080031</v>
      </c>
      <c r="G86" s="370"/>
      <c r="H86" s="391" t="s">
        <v>1462</v>
      </c>
      <c r="I86" s="370"/>
      <c r="J86" s="369" t="s">
        <v>53</v>
      </c>
      <c r="K86" s="368"/>
      <c r="L86" s="7" t="s">
        <v>757</v>
      </c>
      <c r="M86" s="11"/>
      <c r="N86" s="81">
        <v>9.36</v>
      </c>
      <c r="O86" s="60">
        <v>12</v>
      </c>
    </row>
    <row r="87" spans="1:15" ht="15" x14ac:dyDescent="0.25">
      <c r="A87" s="1"/>
      <c r="B87" s="375">
        <v>60</v>
      </c>
      <c r="C87" s="376"/>
      <c r="D87" s="367" t="s">
        <v>1461</v>
      </c>
      <c r="E87" s="368"/>
      <c r="F87" s="369">
        <v>4100080031</v>
      </c>
      <c r="G87" s="370"/>
      <c r="H87" s="391" t="s">
        <v>1462</v>
      </c>
      <c r="I87" s="370"/>
      <c r="J87" s="369" t="s">
        <v>53</v>
      </c>
      <c r="K87" s="368"/>
      <c r="L87" s="7" t="s">
        <v>757</v>
      </c>
      <c r="M87" s="11"/>
      <c r="N87" s="81">
        <v>9.36</v>
      </c>
      <c r="O87" s="60">
        <v>12</v>
      </c>
    </row>
    <row r="88" spans="1:15" ht="15" x14ac:dyDescent="0.25">
      <c r="A88" s="1"/>
      <c r="B88" s="375">
        <v>61</v>
      </c>
      <c r="C88" s="376"/>
      <c r="D88" s="367" t="s">
        <v>1461</v>
      </c>
      <c r="E88" s="368"/>
      <c r="F88" s="369">
        <v>4100080031</v>
      </c>
      <c r="G88" s="370"/>
      <c r="H88" s="391" t="s">
        <v>1462</v>
      </c>
      <c r="I88" s="370"/>
      <c r="J88" s="369" t="s">
        <v>53</v>
      </c>
      <c r="K88" s="368"/>
      <c r="L88" s="7" t="s">
        <v>757</v>
      </c>
      <c r="M88" s="11"/>
      <c r="N88" s="81">
        <v>9.36</v>
      </c>
      <c r="O88" s="60">
        <v>12</v>
      </c>
    </row>
    <row r="89" spans="1:15" ht="15" x14ac:dyDescent="0.25">
      <c r="A89" s="1"/>
      <c r="B89" s="375">
        <v>62</v>
      </c>
      <c r="C89" s="376"/>
      <c r="D89" s="367" t="s">
        <v>1461</v>
      </c>
      <c r="E89" s="368"/>
      <c r="F89" s="369">
        <v>4100080031</v>
      </c>
      <c r="G89" s="370"/>
      <c r="H89" s="391" t="s">
        <v>1462</v>
      </c>
      <c r="I89" s="370"/>
      <c r="J89" s="369" t="s">
        <v>53</v>
      </c>
      <c r="K89" s="368"/>
      <c r="L89" s="7" t="s">
        <v>757</v>
      </c>
      <c r="M89" s="11"/>
      <c r="N89" s="81">
        <v>9.36</v>
      </c>
      <c r="O89" s="60">
        <v>12</v>
      </c>
    </row>
    <row r="90" spans="1:15" ht="15" x14ac:dyDescent="0.25">
      <c r="A90" s="1"/>
      <c r="B90" s="375">
        <v>63</v>
      </c>
      <c r="C90" s="376"/>
      <c r="D90" s="367" t="s">
        <v>1461</v>
      </c>
      <c r="E90" s="368"/>
      <c r="F90" s="369">
        <v>4100080031</v>
      </c>
      <c r="G90" s="370"/>
      <c r="H90" s="391" t="s">
        <v>1462</v>
      </c>
      <c r="I90" s="370"/>
      <c r="J90" s="369" t="s">
        <v>53</v>
      </c>
      <c r="K90" s="368"/>
      <c r="L90" s="7" t="s">
        <v>757</v>
      </c>
      <c r="M90" s="11"/>
      <c r="N90" s="81">
        <v>9.36</v>
      </c>
      <c r="O90" s="60">
        <v>12</v>
      </c>
    </row>
    <row r="91" spans="1:15" ht="15" x14ac:dyDescent="0.25">
      <c r="A91" s="1"/>
      <c r="B91" s="375">
        <v>64</v>
      </c>
      <c r="C91" s="376"/>
      <c r="D91" s="367" t="s">
        <v>1461</v>
      </c>
      <c r="E91" s="368"/>
      <c r="F91" s="369">
        <v>4100080031</v>
      </c>
      <c r="G91" s="370"/>
      <c r="H91" s="391" t="s">
        <v>1462</v>
      </c>
      <c r="I91" s="370"/>
      <c r="J91" s="369" t="s">
        <v>53</v>
      </c>
      <c r="K91" s="368"/>
      <c r="L91" s="7" t="s">
        <v>757</v>
      </c>
      <c r="M91" s="11"/>
      <c r="N91" s="81">
        <v>9.36</v>
      </c>
      <c r="O91" s="60">
        <v>12</v>
      </c>
    </row>
    <row r="92" spans="1:15" ht="15" x14ac:dyDescent="0.25">
      <c r="A92" s="1"/>
      <c r="B92" s="71" t="s">
        <v>103</v>
      </c>
      <c r="C92" s="72"/>
      <c r="D92" s="50"/>
      <c r="E92" s="61"/>
      <c r="F92" s="50"/>
      <c r="G92" s="62"/>
      <c r="H92" s="63"/>
      <c r="I92" s="62"/>
      <c r="J92" s="50"/>
      <c r="K92" s="61"/>
      <c r="L92" s="8"/>
      <c r="M92" s="8"/>
      <c r="N92" s="164">
        <f>SUM(N93:N109)+12.88</f>
        <v>72.08</v>
      </c>
      <c r="O92" s="60"/>
    </row>
    <row r="93" spans="1:15" ht="15" x14ac:dyDescent="0.25">
      <c r="A93" s="1"/>
      <c r="B93" s="375">
        <v>65</v>
      </c>
      <c r="C93" s="376"/>
      <c r="D93" s="367" t="s">
        <v>1461</v>
      </c>
      <c r="E93" s="368"/>
      <c r="F93" s="369">
        <v>4100080031</v>
      </c>
      <c r="G93" s="370"/>
      <c r="H93" s="391" t="s">
        <v>1462</v>
      </c>
      <c r="I93" s="370"/>
      <c r="J93" s="369" t="s">
        <v>53</v>
      </c>
      <c r="K93" s="368"/>
      <c r="L93" s="7" t="s">
        <v>757</v>
      </c>
      <c r="M93" s="11"/>
      <c r="N93" s="81">
        <v>9.36</v>
      </c>
      <c r="O93" s="60">
        <v>12</v>
      </c>
    </row>
    <row r="94" spans="1:15" ht="15" x14ac:dyDescent="0.25">
      <c r="A94" s="1"/>
      <c r="B94" s="375">
        <v>66</v>
      </c>
      <c r="C94" s="376"/>
      <c r="D94" s="367" t="s">
        <v>1461</v>
      </c>
      <c r="E94" s="368"/>
      <c r="F94" s="369">
        <v>4100080031</v>
      </c>
      <c r="G94" s="370"/>
      <c r="H94" s="391" t="s">
        <v>1462</v>
      </c>
      <c r="I94" s="370"/>
      <c r="J94" s="369" t="s">
        <v>53</v>
      </c>
      <c r="K94" s="368"/>
      <c r="L94" s="7" t="s">
        <v>757</v>
      </c>
      <c r="M94" s="11"/>
      <c r="N94" s="81">
        <v>9.36</v>
      </c>
      <c r="O94" s="60">
        <v>12</v>
      </c>
    </row>
    <row r="95" spans="1:15" ht="15" x14ac:dyDescent="0.25">
      <c r="A95" s="1"/>
      <c r="B95" s="378">
        <v>67</v>
      </c>
      <c r="C95" s="379"/>
      <c r="D95" s="367" t="s">
        <v>528</v>
      </c>
      <c r="E95" s="368"/>
      <c r="F95" s="369">
        <v>4100080070</v>
      </c>
      <c r="G95" s="370"/>
      <c r="H95" s="391" t="s">
        <v>1574</v>
      </c>
      <c r="I95" s="370"/>
      <c r="J95" s="369" t="s">
        <v>53</v>
      </c>
      <c r="K95" s="368"/>
      <c r="L95" s="7" t="s">
        <v>846</v>
      </c>
      <c r="M95" s="11"/>
      <c r="N95" s="82">
        <v>7.88</v>
      </c>
      <c r="O95" s="60">
        <v>44</v>
      </c>
    </row>
    <row r="96" spans="1:15" ht="15" x14ac:dyDescent="0.25">
      <c r="A96" s="1"/>
      <c r="B96" s="378">
        <v>68</v>
      </c>
      <c r="C96" s="379"/>
      <c r="D96" s="367" t="s">
        <v>528</v>
      </c>
      <c r="E96" s="368"/>
      <c r="F96" s="369">
        <v>4100080070</v>
      </c>
      <c r="G96" s="370"/>
      <c r="H96" s="391" t="s">
        <v>1574</v>
      </c>
      <c r="I96" s="370"/>
      <c r="J96" s="369" t="s">
        <v>53</v>
      </c>
      <c r="K96" s="368"/>
      <c r="L96" s="7" t="s">
        <v>846</v>
      </c>
      <c r="M96" s="11"/>
      <c r="N96" s="82">
        <v>5.0599999999999996</v>
      </c>
      <c r="O96" s="60">
        <v>16</v>
      </c>
    </row>
    <row r="97" spans="1:15" ht="15" x14ac:dyDescent="0.25">
      <c r="A97" s="1"/>
      <c r="B97" s="40"/>
      <c r="C97" s="36"/>
      <c r="D97" s="367" t="s">
        <v>528</v>
      </c>
      <c r="E97" s="368"/>
      <c r="F97" s="369">
        <v>4100080069</v>
      </c>
      <c r="G97" s="370"/>
      <c r="H97" s="391" t="s">
        <v>1574</v>
      </c>
      <c r="I97" s="370"/>
      <c r="J97" s="369" t="s">
        <v>53</v>
      </c>
      <c r="K97" s="368"/>
      <c r="L97" s="7" t="s">
        <v>846</v>
      </c>
      <c r="M97" s="24"/>
      <c r="N97" s="83"/>
      <c r="O97" s="109">
        <v>2</v>
      </c>
    </row>
    <row r="98" spans="1:15" ht="15" x14ac:dyDescent="0.25">
      <c r="A98" s="1"/>
      <c r="B98" s="76"/>
      <c r="C98" s="69"/>
      <c r="D98" s="367" t="s">
        <v>528</v>
      </c>
      <c r="E98" s="368"/>
      <c r="F98" s="369">
        <v>4100080068</v>
      </c>
      <c r="G98" s="370"/>
      <c r="H98" s="391" t="s">
        <v>1574</v>
      </c>
      <c r="I98" s="370"/>
      <c r="J98" s="369" t="s">
        <v>53</v>
      </c>
      <c r="K98" s="368"/>
      <c r="L98" s="7" t="s">
        <v>846</v>
      </c>
      <c r="M98" s="24"/>
      <c r="N98" s="84"/>
      <c r="O98" s="109">
        <v>5</v>
      </c>
    </row>
    <row r="99" spans="1:15" ht="15" x14ac:dyDescent="0.25">
      <c r="A99" s="1"/>
      <c r="B99" s="378">
        <v>69</v>
      </c>
      <c r="C99" s="379"/>
      <c r="D99" s="367" t="s">
        <v>480</v>
      </c>
      <c r="E99" s="368"/>
      <c r="F99" s="369">
        <v>4100080086</v>
      </c>
      <c r="G99" s="370"/>
      <c r="H99" s="391" t="s">
        <v>1468</v>
      </c>
      <c r="I99" s="370"/>
      <c r="J99" s="369" t="s">
        <v>147</v>
      </c>
      <c r="K99" s="368"/>
      <c r="L99" s="7" t="s">
        <v>851</v>
      </c>
      <c r="M99" s="11">
        <v>85</v>
      </c>
      <c r="N99" s="82">
        <v>9.2200000000000006</v>
      </c>
      <c r="O99" s="60">
        <v>1</v>
      </c>
    </row>
    <row r="100" spans="1:15" ht="15" x14ac:dyDescent="0.25">
      <c r="A100" s="1"/>
      <c r="B100" s="40"/>
      <c r="C100" s="36"/>
      <c r="D100" s="367" t="s">
        <v>480</v>
      </c>
      <c r="E100" s="368"/>
      <c r="F100" s="369">
        <v>4100080085</v>
      </c>
      <c r="G100" s="370"/>
      <c r="H100" s="391" t="s">
        <v>1468</v>
      </c>
      <c r="I100" s="370"/>
      <c r="J100" s="369" t="s">
        <v>53</v>
      </c>
      <c r="K100" s="368"/>
      <c r="L100" s="7" t="s">
        <v>851</v>
      </c>
      <c r="M100" s="24">
        <v>85</v>
      </c>
      <c r="N100" s="83"/>
      <c r="O100" s="109">
        <v>7</v>
      </c>
    </row>
    <row r="101" spans="1:15" ht="15" x14ac:dyDescent="0.25">
      <c r="A101" s="1"/>
      <c r="B101" s="40"/>
      <c r="C101" s="36"/>
      <c r="D101" s="367" t="s">
        <v>480</v>
      </c>
      <c r="E101" s="368"/>
      <c r="F101" s="369">
        <v>4100080085</v>
      </c>
      <c r="G101" s="370"/>
      <c r="H101" s="391" t="s">
        <v>1468</v>
      </c>
      <c r="I101" s="370"/>
      <c r="J101" s="369" t="s">
        <v>53</v>
      </c>
      <c r="K101" s="368"/>
      <c r="L101" s="7" t="s">
        <v>851</v>
      </c>
      <c r="M101" s="24">
        <v>90</v>
      </c>
      <c r="N101" s="83"/>
      <c r="O101" s="109">
        <v>16</v>
      </c>
    </row>
    <row r="102" spans="1:15" ht="15" x14ac:dyDescent="0.25">
      <c r="A102" s="1"/>
      <c r="B102" s="40"/>
      <c r="C102" s="36"/>
      <c r="D102" s="367" t="s">
        <v>480</v>
      </c>
      <c r="E102" s="368"/>
      <c r="F102" s="369">
        <v>4100080085</v>
      </c>
      <c r="G102" s="370"/>
      <c r="H102" s="391" t="s">
        <v>1468</v>
      </c>
      <c r="I102" s="370"/>
      <c r="J102" s="369" t="s">
        <v>53</v>
      </c>
      <c r="K102" s="368"/>
      <c r="L102" s="7" t="s">
        <v>851</v>
      </c>
      <c r="M102" s="24">
        <v>95</v>
      </c>
      <c r="N102" s="83"/>
      <c r="O102" s="109">
        <v>15</v>
      </c>
    </row>
    <row r="103" spans="1:15" ht="15" x14ac:dyDescent="0.25">
      <c r="A103" s="1"/>
      <c r="B103" s="40"/>
      <c r="C103" s="36"/>
      <c r="D103" s="367" t="s">
        <v>480</v>
      </c>
      <c r="E103" s="368"/>
      <c r="F103" s="369">
        <v>4100080084</v>
      </c>
      <c r="G103" s="370"/>
      <c r="H103" s="391" t="s">
        <v>1468</v>
      </c>
      <c r="I103" s="370"/>
      <c r="J103" s="369" t="s">
        <v>53</v>
      </c>
      <c r="K103" s="368"/>
      <c r="L103" s="7" t="s">
        <v>851</v>
      </c>
      <c r="M103" s="24">
        <v>85</v>
      </c>
      <c r="N103" s="83"/>
      <c r="O103" s="109">
        <v>5</v>
      </c>
    </row>
    <row r="104" spans="1:15" ht="15" x14ac:dyDescent="0.25">
      <c r="A104" s="1"/>
      <c r="B104" s="40"/>
      <c r="C104" s="36"/>
      <c r="D104" s="367" t="s">
        <v>480</v>
      </c>
      <c r="E104" s="368"/>
      <c r="F104" s="369">
        <v>4100080084</v>
      </c>
      <c r="G104" s="370"/>
      <c r="H104" s="391" t="s">
        <v>1468</v>
      </c>
      <c r="I104" s="370"/>
      <c r="J104" s="369" t="s">
        <v>53</v>
      </c>
      <c r="K104" s="368"/>
      <c r="L104" s="7" t="s">
        <v>851</v>
      </c>
      <c r="M104" s="24">
        <v>90</v>
      </c>
      <c r="N104" s="83"/>
      <c r="O104" s="109">
        <v>13</v>
      </c>
    </row>
    <row r="105" spans="1:15" ht="15" x14ac:dyDescent="0.25">
      <c r="A105" s="1"/>
      <c r="B105" s="76"/>
      <c r="C105" s="69"/>
      <c r="D105" s="367" t="s">
        <v>480</v>
      </c>
      <c r="E105" s="368"/>
      <c r="F105" s="369">
        <v>4100080084</v>
      </c>
      <c r="G105" s="370"/>
      <c r="H105" s="391" t="s">
        <v>1468</v>
      </c>
      <c r="I105" s="370"/>
      <c r="J105" s="369" t="s">
        <v>53</v>
      </c>
      <c r="K105" s="368"/>
      <c r="L105" s="7" t="s">
        <v>851</v>
      </c>
      <c r="M105" s="24">
        <v>95</v>
      </c>
      <c r="N105" s="84"/>
      <c r="O105" s="109">
        <v>2</v>
      </c>
    </row>
    <row r="106" spans="1:15" ht="15" x14ac:dyDescent="0.25">
      <c r="A106" s="1"/>
      <c r="B106" s="375">
        <v>70</v>
      </c>
      <c r="C106" s="376"/>
      <c r="D106" s="367" t="s">
        <v>531</v>
      </c>
      <c r="E106" s="368"/>
      <c r="F106" s="369">
        <v>4100080079</v>
      </c>
      <c r="G106" s="370"/>
      <c r="H106" s="391" t="s">
        <v>1505</v>
      </c>
      <c r="I106" s="370"/>
      <c r="J106" s="369" t="s">
        <v>53</v>
      </c>
      <c r="K106" s="368"/>
      <c r="L106" s="7" t="s">
        <v>757</v>
      </c>
      <c r="M106" s="11"/>
      <c r="N106" s="81">
        <v>9.58</v>
      </c>
      <c r="O106" s="60">
        <v>55</v>
      </c>
    </row>
    <row r="107" spans="1:15" ht="15" x14ac:dyDescent="0.25">
      <c r="A107" s="1"/>
      <c r="B107" s="375">
        <v>71</v>
      </c>
      <c r="C107" s="376"/>
      <c r="D107" s="367" t="s">
        <v>531</v>
      </c>
      <c r="E107" s="368"/>
      <c r="F107" s="369">
        <v>4100080079</v>
      </c>
      <c r="G107" s="370"/>
      <c r="H107" s="391" t="s">
        <v>1505</v>
      </c>
      <c r="I107" s="370"/>
      <c r="J107" s="369" t="s">
        <v>53</v>
      </c>
      <c r="K107" s="368"/>
      <c r="L107" s="7" t="s">
        <v>757</v>
      </c>
      <c r="M107" s="11"/>
      <c r="N107" s="81">
        <v>8.74</v>
      </c>
      <c r="O107" s="60">
        <v>56</v>
      </c>
    </row>
    <row r="108" spans="1:15" ht="15" x14ac:dyDescent="0.25">
      <c r="A108" s="1"/>
      <c r="B108" s="76"/>
      <c r="C108" s="69"/>
      <c r="D108" s="132"/>
      <c r="E108" s="180"/>
      <c r="F108" s="124"/>
      <c r="G108" s="57"/>
      <c r="H108" s="125"/>
      <c r="I108" s="57"/>
      <c r="J108" s="124"/>
      <c r="K108" s="122"/>
      <c r="L108" s="27"/>
      <c r="M108" s="24"/>
      <c r="N108" s="84"/>
      <c r="O108" s="109"/>
    </row>
    <row r="109" spans="1:15" ht="15" x14ac:dyDescent="0.25">
      <c r="A109" s="1"/>
      <c r="B109" s="365"/>
      <c r="C109" s="366"/>
      <c r="D109" s="351"/>
      <c r="E109" s="352"/>
      <c r="F109" s="369"/>
      <c r="G109" s="370"/>
      <c r="H109" s="391"/>
      <c r="I109" s="370"/>
      <c r="J109" s="369"/>
      <c r="K109" s="368"/>
      <c r="L109" s="27"/>
      <c r="M109" s="24"/>
      <c r="N109" s="84"/>
      <c r="O109" s="167"/>
    </row>
    <row r="110" spans="1:15" ht="15" x14ac:dyDescent="0.25">
      <c r="A110" s="1"/>
      <c r="B110" s="20"/>
      <c r="C110" s="45"/>
      <c r="D110" s="168"/>
      <c r="E110" s="41"/>
      <c r="F110" s="41"/>
      <c r="G110" s="41"/>
      <c r="H110" s="41"/>
      <c r="J110" s="20"/>
      <c r="K110" s="45"/>
      <c r="L110" s="1"/>
      <c r="M110" s="1"/>
      <c r="N110" s="169">
        <f>SUM(N18:N38)+SUM(N40:N55)+SUM(N57:N74)+SUM(N76:N91)+SUM(N93:N109)</f>
        <v>639.00000000000011</v>
      </c>
    </row>
    <row r="111" spans="1:15" ht="15.75" x14ac:dyDescent="0.25">
      <c r="A111" s="1"/>
      <c r="B111" s="356" t="s">
        <v>29</v>
      </c>
      <c r="C111" s="357"/>
      <c r="D111" s="357"/>
      <c r="E111" s="357"/>
      <c r="F111" s="357"/>
      <c r="G111" s="357"/>
      <c r="H111" s="357"/>
      <c r="I111" s="357"/>
      <c r="J111" s="357"/>
      <c r="K111" s="357"/>
      <c r="L111" s="357"/>
      <c r="M111" s="79"/>
      <c r="N111" s="75"/>
      <c r="O111" s="73">
        <f>SUM(O18:O109)</f>
        <v>1103</v>
      </c>
    </row>
    <row r="112" spans="1:15" ht="15" x14ac:dyDescent="0.25">
      <c r="A112" s="1"/>
      <c r="B112" s="20"/>
      <c r="C112" s="45"/>
      <c r="D112" s="20"/>
      <c r="E112" s="45"/>
      <c r="F112" s="20"/>
      <c r="H112" s="3"/>
      <c r="J112" s="20"/>
      <c r="K112" s="45"/>
      <c r="L112" s="1"/>
      <c r="M112" s="1"/>
      <c r="N112" s="86"/>
    </row>
    <row r="113" spans="1:14" ht="3.75" customHeight="1" x14ac:dyDescent="0.25">
      <c r="A113" s="1"/>
      <c r="B113" s="1"/>
      <c r="C113" s="1"/>
      <c r="D113" s="17"/>
      <c r="E113" s="20"/>
      <c r="F113" s="20"/>
      <c r="G113" s="3"/>
      <c r="H113" s="3"/>
      <c r="I113" s="1"/>
      <c r="J113" s="1"/>
      <c r="K113" s="1"/>
      <c r="L113" s="1"/>
      <c r="M113" s="1"/>
      <c r="N113" s="1"/>
    </row>
    <row r="114" spans="1:14" ht="15" customHeight="1" x14ac:dyDescent="0.25">
      <c r="A114" s="1"/>
      <c r="B114" s="1"/>
      <c r="C114" s="1"/>
      <c r="D114" s="1" t="s">
        <v>49</v>
      </c>
      <c r="E114" s="23"/>
      <c r="F114" s="397" t="s">
        <v>1788</v>
      </c>
      <c r="G114" s="396"/>
      <c r="H114" s="1"/>
      <c r="I114" s="1"/>
      <c r="J114" s="1"/>
      <c r="K114" s="1"/>
      <c r="L114" s="1"/>
      <c r="M114" s="1"/>
      <c r="N114" s="1"/>
    </row>
    <row r="115" spans="1:14" ht="15" customHeight="1" x14ac:dyDescent="0.25">
      <c r="A115" s="1"/>
      <c r="B115" s="1"/>
      <c r="C115" s="1"/>
      <c r="D115" s="1" t="s">
        <v>1789</v>
      </c>
      <c r="E115" s="23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customHeight="1" x14ac:dyDescent="0.25">
      <c r="A116" s="1"/>
      <c r="B116" s="1"/>
      <c r="C116" s="1"/>
      <c r="D116" s="1" t="s">
        <v>1266</v>
      </c>
      <c r="E116" s="3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customHeight="1" x14ac:dyDescent="0.25">
      <c r="A117" s="1"/>
      <c r="B117" s="1"/>
      <c r="C117" s="1"/>
      <c r="D117" s="1" t="s">
        <v>1790</v>
      </c>
      <c r="E117" s="23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customHeight="1" x14ac:dyDescent="0.25">
      <c r="A118" s="1"/>
      <c r="B118" s="1"/>
      <c r="C118" s="1"/>
      <c r="D118" s="1" t="s">
        <v>1786</v>
      </c>
      <c r="E118" s="1"/>
      <c r="F118" s="1"/>
      <c r="G118" s="23"/>
      <c r="H118" s="23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402" ht="8.25" customHeight="1" x14ac:dyDescent="0.2"/>
    <row r="404" ht="8.25" customHeight="1" x14ac:dyDescent="0.2"/>
    <row r="406" ht="9" customHeight="1" x14ac:dyDescent="0.2"/>
    <row r="408" ht="7.5" customHeight="1" x14ac:dyDescent="0.2"/>
    <row r="410" ht="6.75" customHeight="1" x14ac:dyDescent="0.2"/>
    <row r="412" ht="7.5" customHeight="1" x14ac:dyDescent="0.2"/>
    <row r="414" ht="9" customHeight="1" x14ac:dyDescent="0.2"/>
    <row r="416" ht="7.5" customHeight="1" x14ac:dyDescent="0.2"/>
    <row r="418" ht="8.25" customHeight="1" x14ac:dyDescent="0.2"/>
  </sheetData>
  <mergeCells count="433"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D28:E28"/>
    <mergeCell ref="F28:G28"/>
    <mergeCell ref="H28:I28"/>
    <mergeCell ref="J28:K28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D38:E38"/>
    <mergeCell ref="F38:G38"/>
    <mergeCell ref="H38:I38"/>
    <mergeCell ref="J38:K38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D46:E46"/>
    <mergeCell ref="F46:G46"/>
    <mergeCell ref="H46:I46"/>
    <mergeCell ref="J46:K46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D45:E45"/>
    <mergeCell ref="F45:G45"/>
    <mergeCell ref="H45:I45"/>
    <mergeCell ref="J45:K45"/>
    <mergeCell ref="D67:E67"/>
    <mergeCell ref="F67:G67"/>
    <mergeCell ref="H67:I67"/>
    <mergeCell ref="J67:K67"/>
    <mergeCell ref="B48:C48"/>
    <mergeCell ref="D48:E48"/>
    <mergeCell ref="F48:G48"/>
    <mergeCell ref="H48:I48"/>
    <mergeCell ref="J48:K48"/>
    <mergeCell ref="D65:E65"/>
    <mergeCell ref="F65:G65"/>
    <mergeCell ref="H65:I65"/>
    <mergeCell ref="J65:K65"/>
    <mergeCell ref="F49:G49"/>
    <mergeCell ref="H49:I49"/>
    <mergeCell ref="J49:K49"/>
    <mergeCell ref="B50:C50"/>
    <mergeCell ref="D50:E50"/>
    <mergeCell ref="F50:G50"/>
    <mergeCell ref="H50:I50"/>
    <mergeCell ref="J50:K50"/>
    <mergeCell ref="H55:I55"/>
    <mergeCell ref="J55:K55"/>
    <mergeCell ref="H57:I57"/>
    <mergeCell ref="F114:G114"/>
    <mergeCell ref="B28:C28"/>
    <mergeCell ref="B29:C29"/>
    <mergeCell ref="B34:C34"/>
    <mergeCell ref="B36:C36"/>
    <mergeCell ref="B45:C45"/>
    <mergeCell ref="B46:C46"/>
    <mergeCell ref="B47:C47"/>
    <mergeCell ref="B49:C49"/>
    <mergeCell ref="D49:E49"/>
    <mergeCell ref="B109:C109"/>
    <mergeCell ref="D109:E109"/>
    <mergeCell ref="F109:G109"/>
    <mergeCell ref="B55:C55"/>
    <mergeCell ref="D55:E55"/>
    <mergeCell ref="F55:G55"/>
    <mergeCell ref="B57:C57"/>
    <mergeCell ref="D57:E57"/>
    <mergeCell ref="F57:G57"/>
    <mergeCell ref="B60:C60"/>
    <mergeCell ref="D60:E60"/>
    <mergeCell ref="F60:G60"/>
    <mergeCell ref="B63:C63"/>
    <mergeCell ref="D63:E63"/>
    <mergeCell ref="H109:I109"/>
    <mergeCell ref="J109:K109"/>
    <mergeCell ref="B111:L111"/>
    <mergeCell ref="J89:K89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F63:G63"/>
    <mergeCell ref="H63:I63"/>
    <mergeCell ref="J63:K63"/>
    <mergeCell ref="B66:C66"/>
    <mergeCell ref="B64:C64"/>
    <mergeCell ref="D64:E64"/>
    <mergeCell ref="F64:G64"/>
    <mergeCell ref="H64:I64"/>
    <mergeCell ref="J64:K64"/>
    <mergeCell ref="B65:C65"/>
    <mergeCell ref="D66:E66"/>
    <mergeCell ref="F66:G66"/>
    <mergeCell ref="H66:I66"/>
    <mergeCell ref="J66:K66"/>
    <mergeCell ref="B68:C68"/>
    <mergeCell ref="D68:E68"/>
    <mergeCell ref="F68:G68"/>
    <mergeCell ref="H68:I68"/>
    <mergeCell ref="J68:K68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J91:K91"/>
    <mergeCell ref="B93:C93"/>
    <mergeCell ref="D93:E93"/>
    <mergeCell ref="F93:G93"/>
    <mergeCell ref="H93:I93"/>
    <mergeCell ref="J93:K93"/>
    <mergeCell ref="B89:C89"/>
    <mergeCell ref="B90:C90"/>
    <mergeCell ref="B91:C91"/>
    <mergeCell ref="D91:E91"/>
    <mergeCell ref="F91:G91"/>
    <mergeCell ref="H91:I91"/>
    <mergeCell ref="D89:E89"/>
    <mergeCell ref="F89:G89"/>
    <mergeCell ref="H89:I89"/>
    <mergeCell ref="D90:E90"/>
    <mergeCell ref="F90:G90"/>
    <mergeCell ref="H90:I90"/>
    <mergeCell ref="J90:K90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D97:E97"/>
    <mergeCell ref="F97:G97"/>
    <mergeCell ref="H97:I97"/>
    <mergeCell ref="J97:K97"/>
    <mergeCell ref="B99:C99"/>
    <mergeCell ref="D99:E99"/>
    <mergeCell ref="F99:G99"/>
    <mergeCell ref="H99:I99"/>
    <mergeCell ref="J99:K99"/>
    <mergeCell ref="D100:E100"/>
    <mergeCell ref="F100:G100"/>
    <mergeCell ref="H100:I100"/>
    <mergeCell ref="D98:E98"/>
    <mergeCell ref="F98:G98"/>
    <mergeCell ref="H98:I98"/>
    <mergeCell ref="J98:K98"/>
    <mergeCell ref="J100:K100"/>
    <mergeCell ref="J101:K101"/>
    <mergeCell ref="J102:K102"/>
    <mergeCell ref="J103:K103"/>
    <mergeCell ref="D101:E101"/>
    <mergeCell ref="F101:G101"/>
    <mergeCell ref="H101:I101"/>
    <mergeCell ref="D102:E102"/>
    <mergeCell ref="F102:G102"/>
    <mergeCell ref="H102:I102"/>
    <mergeCell ref="D104:E104"/>
    <mergeCell ref="F104:G104"/>
    <mergeCell ref="H104:I104"/>
    <mergeCell ref="J104:K104"/>
    <mergeCell ref="D105:E105"/>
    <mergeCell ref="F105:G105"/>
    <mergeCell ref="H105:I105"/>
    <mergeCell ref="J105:K105"/>
    <mergeCell ref="D103:E103"/>
    <mergeCell ref="F103:G103"/>
    <mergeCell ref="H103:I103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sheetPr codeName="Hoja197"/>
  <dimension ref="A1:O331"/>
  <sheetViews>
    <sheetView workbookViewId="0">
      <selection activeCell="G10" sqref="G10:L1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220083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1382</v>
      </c>
      <c r="E18" s="368"/>
      <c r="F18" s="369">
        <v>4100080017</v>
      </c>
      <c r="G18" s="370"/>
      <c r="H18" s="391" t="s">
        <v>1723</v>
      </c>
      <c r="I18" s="370"/>
      <c r="J18" s="369" t="s">
        <v>1009</v>
      </c>
      <c r="K18" s="368"/>
      <c r="L18" s="7" t="s">
        <v>757</v>
      </c>
      <c r="M18" s="11"/>
      <c r="N18" s="81">
        <v>8.18</v>
      </c>
      <c r="O18" s="60">
        <v>20</v>
      </c>
    </row>
    <row r="19" spans="1:15" ht="15" x14ac:dyDescent="0.25">
      <c r="A19" s="1"/>
      <c r="B19" s="375">
        <v>2</v>
      </c>
      <c r="C19" s="376"/>
      <c r="D19" s="367" t="s">
        <v>1382</v>
      </c>
      <c r="E19" s="368"/>
      <c r="F19" s="369">
        <v>4100080017</v>
      </c>
      <c r="G19" s="370"/>
      <c r="H19" s="391" t="s">
        <v>1723</v>
      </c>
      <c r="I19" s="370"/>
      <c r="J19" s="369" t="s">
        <v>1009</v>
      </c>
      <c r="K19" s="368"/>
      <c r="L19" s="7" t="s">
        <v>761</v>
      </c>
      <c r="M19" s="11"/>
      <c r="N19" s="81">
        <v>6.04</v>
      </c>
      <c r="O19" s="60">
        <v>15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4100080025</v>
      </c>
      <c r="G20" s="370"/>
      <c r="H20" s="391" t="s">
        <v>1462</v>
      </c>
      <c r="I20" s="370"/>
      <c r="J20" s="369" t="s">
        <v>1009</v>
      </c>
      <c r="K20" s="368"/>
      <c r="L20" s="7" t="s">
        <v>761</v>
      </c>
      <c r="M20" s="11"/>
      <c r="N20" s="81">
        <v>9.24</v>
      </c>
      <c r="O20" s="60">
        <v>12</v>
      </c>
    </row>
    <row r="21" spans="1:15" ht="15" x14ac:dyDescent="0.25">
      <c r="A21" s="1"/>
      <c r="B21" s="375">
        <v>4</v>
      </c>
      <c r="C21" s="376"/>
      <c r="D21" s="367" t="s">
        <v>1461</v>
      </c>
      <c r="E21" s="368"/>
      <c r="F21" s="369">
        <v>4100080025</v>
      </c>
      <c r="G21" s="370"/>
      <c r="H21" s="391" t="s">
        <v>1462</v>
      </c>
      <c r="I21" s="370"/>
      <c r="J21" s="369" t="s">
        <v>1009</v>
      </c>
      <c r="K21" s="368"/>
      <c r="L21" s="7" t="s">
        <v>761</v>
      </c>
      <c r="M21" s="11"/>
      <c r="N21" s="81">
        <v>9.24</v>
      </c>
      <c r="O21" s="60">
        <v>12</v>
      </c>
    </row>
    <row r="22" spans="1:15" ht="15" x14ac:dyDescent="0.25">
      <c r="A22" s="1"/>
      <c r="B22" s="375">
        <v>5</v>
      </c>
      <c r="C22" s="376"/>
      <c r="D22" s="367" t="s">
        <v>1461</v>
      </c>
      <c r="E22" s="368"/>
      <c r="F22" s="369">
        <v>4100080025</v>
      </c>
      <c r="G22" s="370"/>
      <c r="H22" s="391" t="s">
        <v>1462</v>
      </c>
      <c r="I22" s="370"/>
      <c r="J22" s="369" t="s">
        <v>1009</v>
      </c>
      <c r="K22" s="368"/>
      <c r="L22" s="7" t="s">
        <v>761</v>
      </c>
      <c r="M22" s="11"/>
      <c r="N22" s="81">
        <v>9.9</v>
      </c>
      <c r="O22" s="60">
        <v>13</v>
      </c>
    </row>
    <row r="23" spans="1:15" ht="15" x14ac:dyDescent="0.25">
      <c r="A23" s="1"/>
      <c r="B23" s="375">
        <v>6</v>
      </c>
      <c r="C23" s="376"/>
      <c r="D23" s="367" t="s">
        <v>1461</v>
      </c>
      <c r="E23" s="368"/>
      <c r="F23" s="369">
        <v>4100080025</v>
      </c>
      <c r="G23" s="370"/>
      <c r="H23" s="391" t="s">
        <v>1462</v>
      </c>
      <c r="I23" s="370"/>
      <c r="J23" s="369" t="s">
        <v>1009</v>
      </c>
      <c r="K23" s="368"/>
      <c r="L23" s="7" t="s">
        <v>761</v>
      </c>
      <c r="M23" s="11"/>
      <c r="N23" s="81">
        <v>9.9</v>
      </c>
      <c r="O23" s="60">
        <v>13</v>
      </c>
    </row>
    <row r="24" spans="1:15" ht="15" x14ac:dyDescent="0.25">
      <c r="A24" s="1"/>
      <c r="B24" s="375">
        <v>7</v>
      </c>
      <c r="C24" s="376"/>
      <c r="D24" s="367" t="s">
        <v>1461</v>
      </c>
      <c r="E24" s="368"/>
      <c r="F24" s="369">
        <v>4100080025</v>
      </c>
      <c r="G24" s="370"/>
      <c r="H24" s="391" t="s">
        <v>1462</v>
      </c>
      <c r="I24" s="370"/>
      <c r="J24" s="369" t="s">
        <v>1009</v>
      </c>
      <c r="K24" s="368"/>
      <c r="L24" s="7" t="s">
        <v>757</v>
      </c>
      <c r="M24" s="11"/>
      <c r="N24" s="81">
        <v>9.3000000000000007</v>
      </c>
      <c r="O24" s="60">
        <v>12</v>
      </c>
    </row>
    <row r="25" spans="1:15" ht="15" x14ac:dyDescent="0.25">
      <c r="A25" s="1"/>
      <c r="B25" s="375">
        <v>8</v>
      </c>
      <c r="C25" s="376"/>
      <c r="D25" s="367" t="s">
        <v>1461</v>
      </c>
      <c r="E25" s="368"/>
      <c r="F25" s="369">
        <v>4100080025</v>
      </c>
      <c r="G25" s="370"/>
      <c r="H25" s="391" t="s">
        <v>1462</v>
      </c>
      <c r="I25" s="370"/>
      <c r="J25" s="369" t="s">
        <v>1009</v>
      </c>
      <c r="K25" s="368"/>
      <c r="L25" s="7" t="s">
        <v>757</v>
      </c>
      <c r="M25" s="11"/>
      <c r="N25" s="81">
        <v>9.3000000000000007</v>
      </c>
      <c r="O25" s="60">
        <v>12</v>
      </c>
    </row>
    <row r="26" spans="1:15" ht="15" x14ac:dyDescent="0.25">
      <c r="A26" s="1"/>
      <c r="B26" s="375">
        <v>9</v>
      </c>
      <c r="C26" s="376"/>
      <c r="D26" s="367" t="s">
        <v>1461</v>
      </c>
      <c r="E26" s="368"/>
      <c r="F26" s="369">
        <v>4100080025</v>
      </c>
      <c r="G26" s="370"/>
      <c r="H26" s="391" t="s">
        <v>1462</v>
      </c>
      <c r="I26" s="370"/>
      <c r="J26" s="369" t="s">
        <v>1009</v>
      </c>
      <c r="K26" s="368"/>
      <c r="L26" s="7" t="s">
        <v>757</v>
      </c>
      <c r="M26" s="11"/>
      <c r="N26" s="81">
        <v>9.3000000000000007</v>
      </c>
      <c r="O26" s="60">
        <v>12</v>
      </c>
    </row>
    <row r="27" spans="1:15" ht="15" x14ac:dyDescent="0.25">
      <c r="A27" s="1"/>
      <c r="B27" s="375">
        <v>10</v>
      </c>
      <c r="C27" s="376"/>
      <c r="D27" s="367" t="s">
        <v>1461</v>
      </c>
      <c r="E27" s="368"/>
      <c r="F27" s="369">
        <v>4100080025</v>
      </c>
      <c r="G27" s="370"/>
      <c r="H27" s="391" t="s">
        <v>1462</v>
      </c>
      <c r="I27" s="370"/>
      <c r="J27" s="369" t="s">
        <v>1009</v>
      </c>
      <c r="K27" s="368"/>
      <c r="L27" s="7" t="s">
        <v>757</v>
      </c>
      <c r="M27" s="11"/>
      <c r="N27" s="81">
        <v>10.02</v>
      </c>
      <c r="O27" s="60">
        <v>13</v>
      </c>
    </row>
    <row r="28" spans="1:15" ht="15" x14ac:dyDescent="0.25">
      <c r="A28" s="1"/>
      <c r="B28" s="375">
        <v>11</v>
      </c>
      <c r="C28" s="376"/>
      <c r="D28" s="367" t="s">
        <v>1461</v>
      </c>
      <c r="E28" s="368"/>
      <c r="F28" s="369">
        <v>4100080025</v>
      </c>
      <c r="G28" s="370"/>
      <c r="H28" s="391" t="s">
        <v>1462</v>
      </c>
      <c r="I28" s="370"/>
      <c r="J28" s="369" t="s">
        <v>1009</v>
      </c>
      <c r="K28" s="368"/>
      <c r="L28" s="7" t="s">
        <v>757</v>
      </c>
      <c r="M28" s="11"/>
      <c r="N28" s="81">
        <v>10.02</v>
      </c>
      <c r="O28" s="60">
        <v>13</v>
      </c>
    </row>
    <row r="29" spans="1:15" ht="15" x14ac:dyDescent="0.25">
      <c r="A29" s="1"/>
      <c r="B29" s="375">
        <v>12</v>
      </c>
      <c r="C29" s="376"/>
      <c r="D29" s="367" t="s">
        <v>1461</v>
      </c>
      <c r="E29" s="368"/>
      <c r="F29" s="369">
        <v>4100080025</v>
      </c>
      <c r="G29" s="370"/>
      <c r="H29" s="391" t="s">
        <v>1462</v>
      </c>
      <c r="I29" s="370"/>
      <c r="J29" s="369" t="s">
        <v>1009</v>
      </c>
      <c r="K29" s="368"/>
      <c r="L29" s="7" t="s">
        <v>757</v>
      </c>
      <c r="M29" s="11"/>
      <c r="N29" s="81">
        <v>10.02</v>
      </c>
      <c r="O29" s="60">
        <v>13</v>
      </c>
    </row>
    <row r="30" spans="1:15" ht="15" x14ac:dyDescent="0.25">
      <c r="A30" s="1"/>
      <c r="B30" s="365"/>
      <c r="C30" s="366"/>
      <c r="D30" s="367"/>
      <c r="E30" s="368"/>
      <c r="F30" s="369"/>
      <c r="G30" s="370"/>
      <c r="H30" s="391"/>
      <c r="I30" s="370"/>
      <c r="J30" s="369"/>
      <c r="K30" s="368"/>
      <c r="L30" s="9"/>
      <c r="M30" s="151"/>
      <c r="N30" s="84"/>
      <c r="O30" s="60"/>
    </row>
    <row r="31" spans="1:15" ht="15" x14ac:dyDescent="0.25">
      <c r="A31" s="1"/>
      <c r="B31" s="76"/>
      <c r="C31" s="65"/>
      <c r="D31" s="392"/>
      <c r="E31" s="393"/>
      <c r="F31" s="393"/>
      <c r="G31" s="393"/>
      <c r="H31" s="393"/>
      <c r="I31" s="62"/>
      <c r="J31" s="50"/>
      <c r="K31" s="61"/>
      <c r="L31" s="8"/>
      <c r="M31" s="8"/>
      <c r="N31" s="139">
        <f>SUM(N18:N30)</f>
        <v>110.45999999999998</v>
      </c>
      <c r="O31" s="60"/>
    </row>
    <row r="32" spans="1:15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79"/>
      <c r="N32" s="75"/>
      <c r="O32" s="73">
        <f>SUM(O18:O30)</f>
        <v>160</v>
      </c>
    </row>
    <row r="33" spans="1:14" ht="15" x14ac:dyDescent="0.25">
      <c r="A33" s="1"/>
      <c r="B33" s="20"/>
      <c r="C33" s="45"/>
      <c r="D33" s="20"/>
      <c r="E33" s="45"/>
      <c r="F33" s="20"/>
      <c r="H33" s="3"/>
      <c r="J33" s="20"/>
      <c r="K33" s="45"/>
      <c r="L33" s="1"/>
      <c r="M33" s="1"/>
      <c r="N33" s="86"/>
    </row>
    <row r="34" spans="1:14" ht="3.75" customHeight="1" x14ac:dyDescent="0.25">
      <c r="A34" s="1"/>
      <c r="B34" s="1"/>
      <c r="C34" s="1"/>
      <c r="D34" s="17"/>
      <c r="E34" s="20"/>
      <c r="F34" s="20"/>
      <c r="G34" s="3"/>
      <c r="H34" s="3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49</v>
      </c>
      <c r="E35" s="23"/>
      <c r="F35" s="397" t="s">
        <v>1784</v>
      </c>
      <c r="G35" s="396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1641</v>
      </c>
      <c r="E36" s="3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1785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77">
    <mergeCell ref="B32:L32"/>
    <mergeCell ref="F35:G35"/>
    <mergeCell ref="B24:C24"/>
    <mergeCell ref="B25:C25"/>
    <mergeCell ref="B27:C27"/>
    <mergeCell ref="B29:C29"/>
    <mergeCell ref="B30:C30"/>
    <mergeCell ref="D30:E30"/>
    <mergeCell ref="F30:G30"/>
    <mergeCell ref="H30:I30"/>
    <mergeCell ref="J30:K30"/>
    <mergeCell ref="D31:H31"/>
    <mergeCell ref="B28:C28"/>
    <mergeCell ref="D28:E28"/>
    <mergeCell ref="F28:G28"/>
    <mergeCell ref="H28:I28"/>
    <mergeCell ref="J28:K28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D27:E27"/>
    <mergeCell ref="F27:G27"/>
    <mergeCell ref="H27:I27"/>
    <mergeCell ref="J27:K27"/>
    <mergeCell ref="D24:E24"/>
    <mergeCell ref="F24:G24"/>
    <mergeCell ref="H24:I24"/>
    <mergeCell ref="J24:K24"/>
    <mergeCell ref="D25:E25"/>
    <mergeCell ref="F25:G25"/>
    <mergeCell ref="H25:I25"/>
    <mergeCell ref="J25:K25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sheetPr codeName="Hoja198"/>
  <dimension ref="A1:O363"/>
  <sheetViews>
    <sheetView topLeftCell="A49" workbookViewId="0">
      <selection activeCell="D64" sqref="D6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1774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220051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SUM(N18:N53)+10.78</f>
        <v>127.62</v>
      </c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4100080768</v>
      </c>
      <c r="G18" s="370"/>
      <c r="H18" s="391" t="s">
        <v>1462</v>
      </c>
      <c r="I18" s="370"/>
      <c r="J18" s="369" t="s">
        <v>25</v>
      </c>
      <c r="K18" s="368"/>
      <c r="L18" s="7" t="s">
        <v>761</v>
      </c>
      <c r="M18" s="11"/>
      <c r="N18" s="81">
        <v>9.2799999999999994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1461</v>
      </c>
      <c r="E19" s="368"/>
      <c r="F19" s="369">
        <v>4100080768</v>
      </c>
      <c r="G19" s="370"/>
      <c r="H19" s="391" t="s">
        <v>1462</v>
      </c>
      <c r="I19" s="370"/>
      <c r="J19" s="369" t="s">
        <v>25</v>
      </c>
      <c r="K19" s="368"/>
      <c r="L19" s="7" t="s">
        <v>761</v>
      </c>
      <c r="M19" s="11"/>
      <c r="N19" s="81">
        <v>8.64</v>
      </c>
      <c r="O19" s="60">
        <v>11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4100080768</v>
      </c>
      <c r="G20" s="370"/>
      <c r="H20" s="391" t="s">
        <v>1462</v>
      </c>
      <c r="I20" s="370"/>
      <c r="J20" s="369" t="s">
        <v>25</v>
      </c>
      <c r="K20" s="368"/>
      <c r="L20" s="7" t="s">
        <v>757</v>
      </c>
      <c r="M20" s="11"/>
      <c r="N20" s="81">
        <v>7.84</v>
      </c>
      <c r="O20" s="60">
        <v>10</v>
      </c>
    </row>
    <row r="21" spans="1:15" ht="15" x14ac:dyDescent="0.25">
      <c r="A21" s="1"/>
      <c r="B21" s="375">
        <v>4</v>
      </c>
      <c r="C21" s="376"/>
      <c r="D21" s="367" t="s">
        <v>1461</v>
      </c>
      <c r="E21" s="368"/>
      <c r="F21" s="369">
        <v>4100080768</v>
      </c>
      <c r="G21" s="370"/>
      <c r="H21" s="391" t="s">
        <v>1462</v>
      </c>
      <c r="I21" s="370"/>
      <c r="J21" s="369" t="s">
        <v>25</v>
      </c>
      <c r="K21" s="368"/>
      <c r="L21" s="7" t="s">
        <v>757</v>
      </c>
      <c r="M21" s="11"/>
      <c r="N21" s="81">
        <v>7.84</v>
      </c>
      <c r="O21" s="60">
        <v>10</v>
      </c>
    </row>
    <row r="22" spans="1:15" ht="15" x14ac:dyDescent="0.25">
      <c r="A22" s="1"/>
      <c r="B22" s="375">
        <v>5</v>
      </c>
      <c r="C22" s="376"/>
      <c r="D22" s="367" t="s">
        <v>1461</v>
      </c>
      <c r="E22" s="368"/>
      <c r="F22" s="369">
        <v>4100080768</v>
      </c>
      <c r="G22" s="370"/>
      <c r="H22" s="391" t="s">
        <v>1462</v>
      </c>
      <c r="I22" s="370"/>
      <c r="J22" s="369" t="s">
        <v>25</v>
      </c>
      <c r="K22" s="368"/>
      <c r="L22" s="7" t="s">
        <v>757</v>
      </c>
      <c r="M22" s="11"/>
      <c r="N22" s="81">
        <v>7.84</v>
      </c>
      <c r="O22" s="60">
        <v>10</v>
      </c>
    </row>
    <row r="23" spans="1:15" ht="15" x14ac:dyDescent="0.25">
      <c r="A23" s="1"/>
      <c r="B23" s="378">
        <v>6</v>
      </c>
      <c r="C23" s="379"/>
      <c r="D23" s="367" t="s">
        <v>1461</v>
      </c>
      <c r="E23" s="368"/>
      <c r="F23" s="369">
        <v>4100080768</v>
      </c>
      <c r="G23" s="370"/>
      <c r="H23" s="391" t="s">
        <v>1462</v>
      </c>
      <c r="I23" s="370"/>
      <c r="J23" s="369" t="s">
        <v>25</v>
      </c>
      <c r="K23" s="368"/>
      <c r="L23" s="7" t="s">
        <v>757</v>
      </c>
      <c r="M23" s="11"/>
      <c r="N23" s="82">
        <v>7.52</v>
      </c>
      <c r="O23" s="60">
        <v>9</v>
      </c>
    </row>
    <row r="24" spans="1:15" ht="15" x14ac:dyDescent="0.25">
      <c r="A24" s="1"/>
      <c r="B24" s="378">
        <v>7</v>
      </c>
      <c r="C24" s="379"/>
      <c r="D24" s="367" t="s">
        <v>1382</v>
      </c>
      <c r="E24" s="368"/>
      <c r="F24" s="369">
        <v>4100080022</v>
      </c>
      <c r="G24" s="370"/>
      <c r="H24" s="391" t="s">
        <v>1723</v>
      </c>
      <c r="I24" s="370"/>
      <c r="J24" s="369" t="s">
        <v>1778</v>
      </c>
      <c r="K24" s="368"/>
      <c r="L24" s="7" t="s">
        <v>846</v>
      </c>
      <c r="M24" s="11"/>
      <c r="N24" s="82">
        <v>10.76</v>
      </c>
      <c r="O24" s="60">
        <v>6</v>
      </c>
    </row>
    <row r="25" spans="1:15" ht="15" x14ac:dyDescent="0.25">
      <c r="A25" s="1"/>
      <c r="B25" s="416"/>
      <c r="C25" s="417"/>
      <c r="D25" s="367" t="s">
        <v>1382</v>
      </c>
      <c r="E25" s="368"/>
      <c r="F25" s="369">
        <v>4100080020</v>
      </c>
      <c r="G25" s="370"/>
      <c r="H25" s="391" t="s">
        <v>1723</v>
      </c>
      <c r="I25" s="370"/>
      <c r="J25" s="369" t="s">
        <v>53</v>
      </c>
      <c r="K25" s="368"/>
      <c r="L25" s="7" t="s">
        <v>846</v>
      </c>
      <c r="M25" s="11"/>
      <c r="N25" s="83"/>
      <c r="O25" s="60">
        <v>12</v>
      </c>
    </row>
    <row r="26" spans="1:15" ht="15" x14ac:dyDescent="0.25">
      <c r="A26" s="1"/>
      <c r="B26" s="416"/>
      <c r="C26" s="417"/>
      <c r="D26" s="367" t="s">
        <v>480</v>
      </c>
      <c r="E26" s="368"/>
      <c r="F26" s="369">
        <v>4100080080</v>
      </c>
      <c r="G26" s="370"/>
      <c r="H26" s="391" t="s">
        <v>1468</v>
      </c>
      <c r="I26" s="370"/>
      <c r="J26" s="369" t="s">
        <v>25</v>
      </c>
      <c r="K26" s="368"/>
      <c r="L26" s="7" t="s">
        <v>757</v>
      </c>
      <c r="M26" s="11">
        <v>85</v>
      </c>
      <c r="N26" s="83"/>
      <c r="O26" s="60">
        <v>4</v>
      </c>
    </row>
    <row r="27" spans="1:15" ht="15" x14ac:dyDescent="0.25">
      <c r="A27" s="1"/>
      <c r="B27" s="416"/>
      <c r="C27" s="417"/>
      <c r="D27" s="367" t="s">
        <v>480</v>
      </c>
      <c r="E27" s="368"/>
      <c r="F27" s="369">
        <v>4100080080</v>
      </c>
      <c r="G27" s="370"/>
      <c r="H27" s="391" t="s">
        <v>1468</v>
      </c>
      <c r="I27" s="370"/>
      <c r="J27" s="369" t="s">
        <v>25</v>
      </c>
      <c r="K27" s="368"/>
      <c r="L27" s="7" t="s">
        <v>757</v>
      </c>
      <c r="M27" s="11">
        <v>90</v>
      </c>
      <c r="N27" s="83"/>
      <c r="O27" s="60">
        <v>3</v>
      </c>
    </row>
    <row r="28" spans="1:15" ht="15" x14ac:dyDescent="0.25">
      <c r="A28" s="1"/>
      <c r="B28" s="40"/>
      <c r="C28" s="36"/>
      <c r="D28" s="367" t="s">
        <v>480</v>
      </c>
      <c r="E28" s="368"/>
      <c r="F28" s="369">
        <v>4100080080</v>
      </c>
      <c r="G28" s="370"/>
      <c r="H28" s="391" t="s">
        <v>1468</v>
      </c>
      <c r="I28" s="370"/>
      <c r="J28" s="369" t="s">
        <v>25</v>
      </c>
      <c r="K28" s="368"/>
      <c r="L28" s="7" t="s">
        <v>757</v>
      </c>
      <c r="M28" s="11">
        <v>95</v>
      </c>
      <c r="N28" s="83"/>
      <c r="O28" s="60">
        <v>4</v>
      </c>
    </row>
    <row r="29" spans="1:15" ht="15" x14ac:dyDescent="0.25">
      <c r="A29" s="1"/>
      <c r="B29" s="40"/>
      <c r="C29" s="36"/>
      <c r="D29" s="367" t="s">
        <v>480</v>
      </c>
      <c r="E29" s="368"/>
      <c r="F29" s="369">
        <v>4100080080</v>
      </c>
      <c r="G29" s="370"/>
      <c r="H29" s="391" t="s">
        <v>1468</v>
      </c>
      <c r="I29" s="370"/>
      <c r="J29" s="369" t="s">
        <v>25</v>
      </c>
      <c r="K29" s="368"/>
      <c r="L29" s="7" t="s">
        <v>757</v>
      </c>
      <c r="M29" s="11">
        <v>100</v>
      </c>
      <c r="N29" s="83"/>
      <c r="O29" s="60">
        <v>3</v>
      </c>
    </row>
    <row r="30" spans="1:15" ht="15" x14ac:dyDescent="0.25">
      <c r="A30" s="1"/>
      <c r="B30" s="416"/>
      <c r="C30" s="417"/>
      <c r="D30" s="367" t="s">
        <v>480</v>
      </c>
      <c r="E30" s="368"/>
      <c r="F30" s="369">
        <v>4100080083</v>
      </c>
      <c r="G30" s="370"/>
      <c r="H30" s="391" t="s">
        <v>1468</v>
      </c>
      <c r="I30" s="370"/>
      <c r="J30" s="369" t="s">
        <v>25</v>
      </c>
      <c r="K30" s="368"/>
      <c r="L30" s="7" t="s">
        <v>757</v>
      </c>
      <c r="M30" s="11">
        <v>90</v>
      </c>
      <c r="N30" s="83"/>
      <c r="O30" s="60">
        <v>1</v>
      </c>
    </row>
    <row r="31" spans="1:15" ht="15" x14ac:dyDescent="0.25">
      <c r="A31" s="1"/>
      <c r="B31" s="416"/>
      <c r="C31" s="417"/>
      <c r="D31" s="367" t="s">
        <v>480</v>
      </c>
      <c r="E31" s="368"/>
      <c r="F31" s="369">
        <v>4100080084</v>
      </c>
      <c r="G31" s="370"/>
      <c r="H31" s="391" t="s">
        <v>1468</v>
      </c>
      <c r="I31" s="370"/>
      <c r="J31" s="369" t="s">
        <v>53</v>
      </c>
      <c r="K31" s="368"/>
      <c r="L31" s="7" t="s">
        <v>757</v>
      </c>
      <c r="M31" s="11">
        <v>85</v>
      </c>
      <c r="N31" s="83"/>
      <c r="O31" s="60">
        <v>3</v>
      </c>
    </row>
    <row r="32" spans="1:15" ht="15" x14ac:dyDescent="0.25">
      <c r="A32" s="1"/>
      <c r="B32" s="365"/>
      <c r="C32" s="366"/>
      <c r="D32" s="367" t="s">
        <v>480</v>
      </c>
      <c r="E32" s="368"/>
      <c r="F32" s="369">
        <v>4100080084</v>
      </c>
      <c r="G32" s="370"/>
      <c r="H32" s="391" t="s">
        <v>1468</v>
      </c>
      <c r="I32" s="370"/>
      <c r="J32" s="369" t="s">
        <v>53</v>
      </c>
      <c r="K32" s="368"/>
      <c r="L32" s="7" t="s">
        <v>757</v>
      </c>
      <c r="M32" s="11">
        <v>90</v>
      </c>
      <c r="N32" s="84"/>
      <c r="O32" s="60">
        <v>2</v>
      </c>
    </row>
    <row r="33" spans="1:15" ht="15" x14ac:dyDescent="0.25">
      <c r="A33" s="1"/>
      <c r="B33" s="378">
        <v>8</v>
      </c>
      <c r="C33" s="379"/>
      <c r="D33" s="367" t="s">
        <v>480</v>
      </c>
      <c r="E33" s="368"/>
      <c r="F33" s="369">
        <v>4100080085</v>
      </c>
      <c r="G33" s="370"/>
      <c r="H33" s="391" t="s">
        <v>1468</v>
      </c>
      <c r="I33" s="370"/>
      <c r="J33" s="369" t="s">
        <v>53</v>
      </c>
      <c r="K33" s="368"/>
      <c r="L33" s="7" t="s">
        <v>757</v>
      </c>
      <c r="M33" s="11">
        <v>85</v>
      </c>
      <c r="N33" s="82">
        <v>10.72</v>
      </c>
      <c r="O33" s="60">
        <v>26</v>
      </c>
    </row>
    <row r="34" spans="1:15" ht="15" x14ac:dyDescent="0.25">
      <c r="A34" s="1"/>
      <c r="B34" s="76"/>
      <c r="C34" s="69"/>
      <c r="D34" s="367" t="s">
        <v>480</v>
      </c>
      <c r="E34" s="368"/>
      <c r="F34" s="369">
        <v>4100080085</v>
      </c>
      <c r="G34" s="370"/>
      <c r="H34" s="391" t="s">
        <v>1468</v>
      </c>
      <c r="I34" s="370"/>
      <c r="J34" s="369" t="s">
        <v>53</v>
      </c>
      <c r="K34" s="368"/>
      <c r="L34" s="7" t="s">
        <v>757</v>
      </c>
      <c r="M34" s="11">
        <v>90</v>
      </c>
      <c r="N34" s="84"/>
      <c r="O34" s="60">
        <v>43</v>
      </c>
    </row>
    <row r="35" spans="1:15" ht="15" x14ac:dyDescent="0.25">
      <c r="A35" s="1"/>
      <c r="B35" s="378">
        <v>9</v>
      </c>
      <c r="C35" s="379"/>
      <c r="D35" s="367" t="s">
        <v>480</v>
      </c>
      <c r="E35" s="368"/>
      <c r="F35" s="369">
        <v>4100080085</v>
      </c>
      <c r="G35" s="370"/>
      <c r="H35" s="391" t="s">
        <v>1468</v>
      </c>
      <c r="I35" s="370"/>
      <c r="J35" s="369" t="s">
        <v>53</v>
      </c>
      <c r="K35" s="368"/>
      <c r="L35" s="7" t="s">
        <v>757</v>
      </c>
      <c r="M35" s="11">
        <v>95</v>
      </c>
      <c r="N35" s="82">
        <v>10.9</v>
      </c>
      <c r="O35" s="60">
        <v>37</v>
      </c>
    </row>
    <row r="36" spans="1:15" ht="15" x14ac:dyDescent="0.25">
      <c r="A36" s="1"/>
      <c r="B36" s="40"/>
      <c r="C36" s="36"/>
      <c r="D36" s="367" t="s">
        <v>480</v>
      </c>
      <c r="E36" s="368"/>
      <c r="F36" s="369">
        <v>4100080085</v>
      </c>
      <c r="G36" s="370"/>
      <c r="H36" s="391" t="s">
        <v>1468</v>
      </c>
      <c r="I36" s="370"/>
      <c r="J36" s="369" t="s">
        <v>53</v>
      </c>
      <c r="K36" s="368"/>
      <c r="L36" s="7" t="s">
        <v>757</v>
      </c>
      <c r="M36" s="11">
        <v>100</v>
      </c>
      <c r="N36" s="83"/>
      <c r="O36" s="60">
        <v>27</v>
      </c>
    </row>
    <row r="37" spans="1:15" ht="15" x14ac:dyDescent="0.25">
      <c r="A37" s="1"/>
      <c r="B37" s="378">
        <v>10</v>
      </c>
      <c r="C37" s="379"/>
      <c r="D37" s="367" t="s">
        <v>480</v>
      </c>
      <c r="E37" s="368"/>
      <c r="F37" s="369">
        <v>4100080088</v>
      </c>
      <c r="G37" s="370"/>
      <c r="H37" s="391" t="s">
        <v>631</v>
      </c>
      <c r="I37" s="370"/>
      <c r="J37" s="369" t="s">
        <v>53</v>
      </c>
      <c r="K37" s="368"/>
      <c r="L37" s="7" t="s">
        <v>757</v>
      </c>
      <c r="M37" s="11">
        <v>85</v>
      </c>
      <c r="N37" s="82">
        <v>12.2</v>
      </c>
      <c r="O37" s="60">
        <v>18</v>
      </c>
    </row>
    <row r="38" spans="1:15" ht="15" x14ac:dyDescent="0.25">
      <c r="A38" s="1"/>
      <c r="B38" s="40"/>
      <c r="C38" s="36"/>
      <c r="D38" s="367" t="s">
        <v>480</v>
      </c>
      <c r="E38" s="368"/>
      <c r="F38" s="369">
        <v>4100080088</v>
      </c>
      <c r="G38" s="370"/>
      <c r="H38" s="391" t="s">
        <v>631</v>
      </c>
      <c r="I38" s="370"/>
      <c r="J38" s="369" t="s">
        <v>53</v>
      </c>
      <c r="K38" s="368"/>
      <c r="L38" s="7" t="s">
        <v>757</v>
      </c>
      <c r="M38" s="11">
        <v>90</v>
      </c>
      <c r="N38" s="83"/>
      <c r="O38" s="60">
        <v>28</v>
      </c>
    </row>
    <row r="39" spans="1:15" ht="15" x14ac:dyDescent="0.25">
      <c r="A39" s="1"/>
      <c r="B39" s="40"/>
      <c r="C39" s="36"/>
      <c r="D39" s="367" t="s">
        <v>480</v>
      </c>
      <c r="E39" s="368"/>
      <c r="F39" s="369">
        <v>4100080088</v>
      </c>
      <c r="G39" s="370"/>
      <c r="H39" s="391" t="s">
        <v>631</v>
      </c>
      <c r="I39" s="370"/>
      <c r="J39" s="369" t="s">
        <v>53</v>
      </c>
      <c r="K39" s="368"/>
      <c r="L39" s="7" t="s">
        <v>757</v>
      </c>
      <c r="M39" s="11">
        <v>95</v>
      </c>
      <c r="N39" s="83"/>
      <c r="O39" s="60">
        <v>34</v>
      </c>
    </row>
    <row r="40" spans="1:15" ht="15" x14ac:dyDescent="0.25">
      <c r="A40" s="1"/>
      <c r="B40" s="378">
        <v>11</v>
      </c>
      <c r="C40" s="379"/>
      <c r="D40" s="367" t="s">
        <v>480</v>
      </c>
      <c r="E40" s="368"/>
      <c r="F40" s="369">
        <v>4100080088</v>
      </c>
      <c r="G40" s="370"/>
      <c r="H40" s="391" t="s">
        <v>631</v>
      </c>
      <c r="I40" s="370"/>
      <c r="J40" s="369" t="s">
        <v>53</v>
      </c>
      <c r="K40" s="368"/>
      <c r="L40" s="7" t="s">
        <v>757</v>
      </c>
      <c r="M40" s="11">
        <v>100</v>
      </c>
      <c r="N40" s="82">
        <v>9.52</v>
      </c>
      <c r="O40" s="60">
        <v>21</v>
      </c>
    </row>
    <row r="41" spans="1:15" ht="15" x14ac:dyDescent="0.25">
      <c r="A41" s="1"/>
      <c r="B41" s="416"/>
      <c r="C41" s="417"/>
      <c r="D41" s="367" t="s">
        <v>480</v>
      </c>
      <c r="E41" s="368"/>
      <c r="F41" s="369">
        <v>4100080087</v>
      </c>
      <c r="G41" s="370"/>
      <c r="H41" s="391" t="s">
        <v>631</v>
      </c>
      <c r="I41" s="370"/>
      <c r="J41" s="369" t="s">
        <v>25</v>
      </c>
      <c r="K41" s="368"/>
      <c r="L41" s="7" t="s">
        <v>757</v>
      </c>
      <c r="M41" s="11">
        <v>85</v>
      </c>
      <c r="N41" s="83"/>
      <c r="O41" s="60">
        <v>1</v>
      </c>
    </row>
    <row r="42" spans="1:15" ht="15" x14ac:dyDescent="0.25">
      <c r="A42" s="1"/>
      <c r="B42" s="416"/>
      <c r="C42" s="417"/>
      <c r="D42" s="367" t="s">
        <v>1377</v>
      </c>
      <c r="E42" s="368"/>
      <c r="F42" s="369">
        <v>4100080071</v>
      </c>
      <c r="G42" s="370"/>
      <c r="H42" s="391" t="s">
        <v>1467</v>
      </c>
      <c r="I42" s="370"/>
      <c r="J42" s="369" t="s">
        <v>53</v>
      </c>
      <c r="K42" s="368"/>
      <c r="L42" s="7" t="s">
        <v>757</v>
      </c>
      <c r="M42" s="11">
        <v>75</v>
      </c>
      <c r="N42" s="83"/>
      <c r="O42" s="60">
        <v>45</v>
      </c>
    </row>
    <row r="43" spans="1:15" ht="15" x14ac:dyDescent="0.25">
      <c r="A43" s="1"/>
      <c r="B43" s="416"/>
      <c r="C43" s="417"/>
      <c r="D43" s="367" t="s">
        <v>1377</v>
      </c>
      <c r="E43" s="368"/>
      <c r="F43" s="369">
        <v>4100080071</v>
      </c>
      <c r="G43" s="370"/>
      <c r="H43" s="391" t="s">
        <v>1467</v>
      </c>
      <c r="I43" s="370"/>
      <c r="J43" s="369" t="s">
        <v>53</v>
      </c>
      <c r="K43" s="368"/>
      <c r="L43" s="7" t="s">
        <v>757</v>
      </c>
      <c r="M43" s="11">
        <v>80</v>
      </c>
      <c r="N43" s="83"/>
      <c r="O43" s="60">
        <v>27</v>
      </c>
    </row>
    <row r="44" spans="1:15" ht="15" x14ac:dyDescent="0.25">
      <c r="A44" s="1"/>
      <c r="B44" s="378">
        <v>12</v>
      </c>
      <c r="C44" s="379"/>
      <c r="D44" s="367" t="s">
        <v>1377</v>
      </c>
      <c r="E44" s="368"/>
      <c r="F44" s="369">
        <v>4100080071</v>
      </c>
      <c r="G44" s="370"/>
      <c r="H44" s="391" t="s">
        <v>1467</v>
      </c>
      <c r="I44" s="370"/>
      <c r="J44" s="369" t="s">
        <v>53</v>
      </c>
      <c r="K44" s="368"/>
      <c r="L44" s="7" t="s">
        <v>757</v>
      </c>
      <c r="M44" s="11">
        <v>85</v>
      </c>
      <c r="N44" s="82">
        <v>8.1199999999999992</v>
      </c>
      <c r="O44" s="60">
        <v>28</v>
      </c>
    </row>
    <row r="45" spans="1:15" ht="15" x14ac:dyDescent="0.25">
      <c r="A45" s="1"/>
      <c r="B45" s="40"/>
      <c r="C45" s="36"/>
      <c r="D45" s="367" t="s">
        <v>1377</v>
      </c>
      <c r="E45" s="368"/>
      <c r="F45" s="369">
        <v>4100080071</v>
      </c>
      <c r="G45" s="370"/>
      <c r="H45" s="391" t="s">
        <v>1467</v>
      </c>
      <c r="I45" s="370"/>
      <c r="J45" s="369" t="s">
        <v>53</v>
      </c>
      <c r="K45" s="368"/>
      <c r="L45" s="7" t="s">
        <v>757</v>
      </c>
      <c r="M45" s="24">
        <v>90</v>
      </c>
      <c r="N45" s="83"/>
      <c r="O45" s="109">
        <v>11</v>
      </c>
    </row>
    <row r="46" spans="1:15" ht="15" x14ac:dyDescent="0.25">
      <c r="A46" s="1"/>
      <c r="B46" s="40"/>
      <c r="C46" s="36"/>
      <c r="D46" s="367" t="s">
        <v>1377</v>
      </c>
      <c r="E46" s="368"/>
      <c r="F46" s="369">
        <v>4100080071</v>
      </c>
      <c r="G46" s="370"/>
      <c r="H46" s="391" t="s">
        <v>1467</v>
      </c>
      <c r="I46" s="370"/>
      <c r="J46" s="369" t="s">
        <v>53</v>
      </c>
      <c r="K46" s="368"/>
      <c r="L46" s="27" t="s">
        <v>761</v>
      </c>
      <c r="M46" s="24">
        <v>80</v>
      </c>
      <c r="N46" s="83"/>
      <c r="O46" s="109">
        <v>26</v>
      </c>
    </row>
    <row r="47" spans="1:15" ht="15" x14ac:dyDescent="0.25">
      <c r="A47" s="1"/>
      <c r="B47" s="40"/>
      <c r="C47" s="36"/>
      <c r="D47" s="367" t="s">
        <v>1377</v>
      </c>
      <c r="E47" s="368"/>
      <c r="F47" s="369">
        <v>4100080071</v>
      </c>
      <c r="G47" s="370"/>
      <c r="H47" s="391" t="s">
        <v>1467</v>
      </c>
      <c r="I47" s="370"/>
      <c r="J47" s="369" t="s">
        <v>53</v>
      </c>
      <c r="K47" s="368"/>
      <c r="L47" s="27" t="s">
        <v>761</v>
      </c>
      <c r="M47" s="24">
        <v>85</v>
      </c>
      <c r="N47" s="83"/>
      <c r="O47" s="109">
        <v>25</v>
      </c>
    </row>
    <row r="48" spans="1:15" ht="15" x14ac:dyDescent="0.25">
      <c r="A48" s="1"/>
      <c r="B48" s="378">
        <v>13</v>
      </c>
      <c r="C48" s="379"/>
      <c r="D48" s="367" t="s">
        <v>1377</v>
      </c>
      <c r="E48" s="368"/>
      <c r="F48" s="369">
        <v>4100080071</v>
      </c>
      <c r="G48" s="370"/>
      <c r="H48" s="391" t="s">
        <v>1467</v>
      </c>
      <c r="I48" s="370"/>
      <c r="J48" s="369" t="s">
        <v>53</v>
      </c>
      <c r="K48" s="368"/>
      <c r="L48" s="27" t="s">
        <v>761</v>
      </c>
      <c r="M48" s="11">
        <v>90</v>
      </c>
      <c r="N48" s="82">
        <v>5.66</v>
      </c>
      <c r="O48" s="60">
        <v>11</v>
      </c>
    </row>
    <row r="49" spans="1:15" ht="15" x14ac:dyDescent="0.25">
      <c r="A49" s="1"/>
      <c r="B49" s="40"/>
      <c r="C49" s="36"/>
      <c r="D49" s="367" t="s">
        <v>1377</v>
      </c>
      <c r="E49" s="368"/>
      <c r="F49" s="369">
        <v>4100080071</v>
      </c>
      <c r="G49" s="370"/>
      <c r="H49" s="391" t="s">
        <v>1467</v>
      </c>
      <c r="I49" s="370"/>
      <c r="J49" s="369" t="s">
        <v>53</v>
      </c>
      <c r="K49" s="368"/>
      <c r="L49" s="27" t="s">
        <v>761</v>
      </c>
      <c r="M49" s="24">
        <v>75</v>
      </c>
      <c r="N49" s="83"/>
      <c r="O49" s="109">
        <v>20</v>
      </c>
    </row>
    <row r="50" spans="1:15" ht="15" x14ac:dyDescent="0.25">
      <c r="A50" s="1"/>
      <c r="B50" s="40"/>
      <c r="C50" s="36"/>
      <c r="D50" s="367" t="s">
        <v>1377</v>
      </c>
      <c r="E50" s="368"/>
      <c r="F50" s="369">
        <v>4100080071</v>
      </c>
      <c r="G50" s="370"/>
      <c r="H50" s="391" t="s">
        <v>1467</v>
      </c>
      <c r="I50" s="370"/>
      <c r="J50" s="369" t="s">
        <v>53</v>
      </c>
      <c r="K50" s="368"/>
      <c r="L50" s="27" t="s">
        <v>425</v>
      </c>
      <c r="M50" s="24">
        <v>75</v>
      </c>
      <c r="N50" s="83"/>
      <c r="O50" s="109">
        <v>7</v>
      </c>
    </row>
    <row r="51" spans="1:15" ht="15" x14ac:dyDescent="0.25">
      <c r="A51" s="1"/>
      <c r="B51" s="40"/>
      <c r="C51" s="36"/>
      <c r="D51" s="367" t="s">
        <v>1377</v>
      </c>
      <c r="E51" s="368"/>
      <c r="F51" s="369">
        <v>4100080071</v>
      </c>
      <c r="G51" s="370"/>
      <c r="H51" s="391" t="s">
        <v>1467</v>
      </c>
      <c r="I51" s="370"/>
      <c r="J51" s="369" t="s">
        <v>53</v>
      </c>
      <c r="K51" s="368"/>
      <c r="L51" s="27" t="s">
        <v>425</v>
      </c>
      <c r="M51" s="24">
        <v>80</v>
      </c>
      <c r="N51" s="83"/>
      <c r="O51" s="109">
        <v>9</v>
      </c>
    </row>
    <row r="52" spans="1:15" ht="15" x14ac:dyDescent="0.25">
      <c r="A52" s="1"/>
      <c r="B52" s="40"/>
      <c r="C52" s="36"/>
      <c r="D52" s="367" t="s">
        <v>1377</v>
      </c>
      <c r="E52" s="368"/>
      <c r="F52" s="369">
        <v>4100080071</v>
      </c>
      <c r="G52" s="370"/>
      <c r="H52" s="391" t="s">
        <v>1467</v>
      </c>
      <c r="I52" s="370"/>
      <c r="J52" s="369" t="s">
        <v>53</v>
      </c>
      <c r="K52" s="368"/>
      <c r="L52" s="27" t="s">
        <v>425</v>
      </c>
      <c r="M52" s="24">
        <v>85</v>
      </c>
      <c r="N52" s="83"/>
      <c r="O52" s="109">
        <v>6</v>
      </c>
    </row>
    <row r="53" spans="1:15" ht="15" x14ac:dyDescent="0.25">
      <c r="A53" s="1"/>
      <c r="B53" s="76"/>
      <c r="C53" s="69"/>
      <c r="D53" s="367" t="s">
        <v>1377</v>
      </c>
      <c r="E53" s="368"/>
      <c r="F53" s="369">
        <v>4100080071</v>
      </c>
      <c r="G53" s="370"/>
      <c r="H53" s="391" t="s">
        <v>1467</v>
      </c>
      <c r="I53" s="370"/>
      <c r="J53" s="369" t="s">
        <v>53</v>
      </c>
      <c r="K53" s="368"/>
      <c r="L53" s="27" t="s">
        <v>425</v>
      </c>
      <c r="M53" s="24">
        <v>90</v>
      </c>
      <c r="N53" s="84"/>
      <c r="O53" s="109">
        <v>7</v>
      </c>
    </row>
    <row r="54" spans="1:15" ht="15" x14ac:dyDescent="0.25">
      <c r="A54" s="1"/>
      <c r="B54" s="365"/>
      <c r="C54" s="366"/>
      <c r="D54" s="351"/>
      <c r="E54" s="352"/>
      <c r="F54" s="369"/>
      <c r="G54" s="370"/>
      <c r="H54" s="391"/>
      <c r="I54" s="370"/>
      <c r="J54" s="369"/>
      <c r="K54" s="368"/>
      <c r="L54" s="27"/>
      <c r="M54" s="24"/>
      <c r="N54" s="84"/>
      <c r="O54" s="167"/>
    </row>
    <row r="55" spans="1:15" ht="15" x14ac:dyDescent="0.25">
      <c r="A55" s="1"/>
      <c r="B55" s="20"/>
      <c r="C55" s="45"/>
      <c r="D55" s="168"/>
      <c r="E55" s="41"/>
      <c r="F55" s="41"/>
      <c r="G55" s="41"/>
      <c r="H55" s="41"/>
      <c r="J55" s="20"/>
      <c r="K55" s="45"/>
      <c r="L55" s="1"/>
      <c r="M55" s="1"/>
      <c r="N55" s="169">
        <f>SUM(N18:N52)</f>
        <v>116.84</v>
      </c>
    </row>
    <row r="56" spans="1:15" ht="15.75" x14ac:dyDescent="0.25">
      <c r="A56" s="1"/>
      <c r="B56" s="356" t="s">
        <v>29</v>
      </c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79"/>
      <c r="N56" s="75"/>
      <c r="O56" s="73">
        <f>SUM(O18:O54)</f>
        <v>557</v>
      </c>
    </row>
    <row r="57" spans="1:15" ht="15" x14ac:dyDescent="0.25">
      <c r="A57" s="1"/>
      <c r="B57" s="20"/>
      <c r="C57" s="45"/>
      <c r="D57" s="20"/>
      <c r="E57" s="45"/>
      <c r="F57" s="20"/>
      <c r="H57" s="3"/>
      <c r="J57" s="20"/>
      <c r="K57" s="45"/>
      <c r="L57" s="1"/>
      <c r="M57" s="1"/>
      <c r="N57" s="86"/>
    </row>
    <row r="58" spans="1:15" ht="3.75" customHeight="1" x14ac:dyDescent="0.25">
      <c r="A58" s="1"/>
      <c r="B58" s="1"/>
      <c r="C58" s="1"/>
      <c r="D58" s="17"/>
      <c r="E58" s="20"/>
      <c r="F58" s="20"/>
      <c r="G58" s="3"/>
      <c r="H58" s="3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49</v>
      </c>
      <c r="E59" s="23"/>
      <c r="F59" s="397" t="s">
        <v>1779</v>
      </c>
      <c r="G59" s="396"/>
      <c r="H59" s="1"/>
      <c r="I59" s="1"/>
      <c r="J59" s="1"/>
      <c r="K59" s="1"/>
      <c r="L59" s="1"/>
      <c r="M59" s="1"/>
      <c r="N59" s="1"/>
    </row>
    <row r="60" spans="1:15" ht="15" customHeight="1" x14ac:dyDescent="0.25">
      <c r="A60" s="1"/>
      <c r="B60" s="1"/>
      <c r="C60" s="1"/>
      <c r="D60" s="1" t="s">
        <v>1780</v>
      </c>
      <c r="E60" s="23"/>
      <c r="F60" s="1"/>
      <c r="G60" s="1"/>
      <c r="H60" s="1"/>
      <c r="I60" s="1"/>
      <c r="J60" s="1"/>
      <c r="K60" s="1"/>
      <c r="L60" s="1"/>
      <c r="M60" s="1"/>
      <c r="N60" s="1"/>
    </row>
    <row r="61" spans="1:15" ht="15" customHeight="1" x14ac:dyDescent="0.25">
      <c r="A61" s="1"/>
      <c r="B61" s="1"/>
      <c r="C61" s="1"/>
      <c r="D61" s="1" t="s">
        <v>973</v>
      </c>
      <c r="E61" s="3"/>
      <c r="F61" s="1"/>
      <c r="G61" s="1"/>
      <c r="H61" s="1"/>
      <c r="I61" s="1"/>
      <c r="J61" s="1"/>
      <c r="K61" s="1"/>
      <c r="L61" s="1"/>
      <c r="M61" s="1"/>
      <c r="N61" s="1"/>
    </row>
    <row r="62" spans="1:15" ht="15" customHeight="1" x14ac:dyDescent="0.25">
      <c r="A62" s="1"/>
      <c r="B62" s="1"/>
      <c r="C62" s="1"/>
      <c r="D62" s="1" t="s">
        <v>1781</v>
      </c>
      <c r="E62" s="23"/>
      <c r="F62" s="1"/>
      <c r="G62" s="1"/>
      <c r="H62" s="1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/>
      <c r="D63" s="1" t="s">
        <v>203</v>
      </c>
      <c r="E63" s="1"/>
      <c r="F63" s="1"/>
      <c r="G63" s="23"/>
      <c r="H63" s="23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347" ht="8.25" customHeight="1" x14ac:dyDescent="0.2"/>
    <row r="349" ht="8.25" customHeight="1" x14ac:dyDescent="0.2"/>
    <row r="351" ht="9" customHeight="1" x14ac:dyDescent="0.2"/>
    <row r="353" ht="7.5" customHeight="1" x14ac:dyDescent="0.2"/>
    <row r="355" ht="6.75" customHeight="1" x14ac:dyDescent="0.2"/>
    <row r="357" ht="7.5" customHeight="1" x14ac:dyDescent="0.2"/>
    <row r="359" ht="9" customHeight="1" x14ac:dyDescent="0.2"/>
    <row r="361" ht="7.5" customHeight="1" x14ac:dyDescent="0.2"/>
    <row r="363" ht="8.25" customHeight="1" x14ac:dyDescent="0.2"/>
  </sheetData>
  <mergeCells count="180">
    <mergeCell ref="F52:G52"/>
    <mergeCell ref="H52:I52"/>
    <mergeCell ref="J52:K52"/>
    <mergeCell ref="D53:E53"/>
    <mergeCell ref="F53:G53"/>
    <mergeCell ref="H53:I53"/>
    <mergeCell ref="J53:K53"/>
    <mergeCell ref="B56:L56"/>
    <mergeCell ref="F59:G59"/>
    <mergeCell ref="G12:H12"/>
    <mergeCell ref="B33:C33"/>
    <mergeCell ref="D33:E33"/>
    <mergeCell ref="F33:G33"/>
    <mergeCell ref="H33:I33"/>
    <mergeCell ref="D34:E34"/>
    <mergeCell ref="F34:G34"/>
    <mergeCell ref="H34:I34"/>
    <mergeCell ref="B35:C35"/>
    <mergeCell ref="B31:C31"/>
    <mergeCell ref="D31:E31"/>
    <mergeCell ref="F31:G31"/>
    <mergeCell ref="H31:I31"/>
    <mergeCell ref="B27:C27"/>
    <mergeCell ref="D27:E27"/>
    <mergeCell ref="F27:G27"/>
    <mergeCell ref="H27:I27"/>
    <mergeCell ref="B23:C23"/>
    <mergeCell ref="D23:E23"/>
    <mergeCell ref="F23:G23"/>
    <mergeCell ref="H23:I23"/>
    <mergeCell ref="B19:C19"/>
    <mergeCell ref="D19:E19"/>
    <mergeCell ref="F19:G19"/>
    <mergeCell ref="D46:E46"/>
    <mergeCell ref="F46:G46"/>
    <mergeCell ref="H46:I46"/>
    <mergeCell ref="J46:K46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J33:K33"/>
    <mergeCell ref="J34:K34"/>
    <mergeCell ref="D35:E35"/>
    <mergeCell ref="F35:G35"/>
    <mergeCell ref="H35:I35"/>
    <mergeCell ref="J35:K35"/>
    <mergeCell ref="B54:C54"/>
    <mergeCell ref="D54:E54"/>
    <mergeCell ref="F54:G54"/>
    <mergeCell ref="H54:I54"/>
    <mergeCell ref="J54:K54"/>
    <mergeCell ref="D49:E49"/>
    <mergeCell ref="F49:G49"/>
    <mergeCell ref="H49:I49"/>
    <mergeCell ref="J49:K49"/>
    <mergeCell ref="D50:E50"/>
    <mergeCell ref="F50:G50"/>
    <mergeCell ref="H50:I50"/>
    <mergeCell ref="J50:K50"/>
    <mergeCell ref="D51:E51"/>
    <mergeCell ref="F51:G51"/>
    <mergeCell ref="H51:I51"/>
    <mergeCell ref="J51:K51"/>
    <mergeCell ref="D52:E52"/>
    <mergeCell ref="D36:E36"/>
    <mergeCell ref="F36:G36"/>
    <mergeCell ref="H36:I36"/>
    <mergeCell ref="J36:K36"/>
    <mergeCell ref="B44:C44"/>
    <mergeCell ref="D44:E44"/>
    <mergeCell ref="F44:G44"/>
    <mergeCell ref="H44:I44"/>
    <mergeCell ref="J44:K44"/>
    <mergeCell ref="B42:C42"/>
    <mergeCell ref="B41:C41"/>
    <mergeCell ref="D41:E41"/>
    <mergeCell ref="F41:G41"/>
    <mergeCell ref="H41:I41"/>
    <mergeCell ref="J41:K41"/>
    <mergeCell ref="H42:I42"/>
    <mergeCell ref="J42:K42"/>
    <mergeCell ref="B43:C43"/>
    <mergeCell ref="D43:E43"/>
    <mergeCell ref="F43:G43"/>
    <mergeCell ref="H43:I43"/>
    <mergeCell ref="J43:K43"/>
    <mergeCell ref="B40:C40"/>
    <mergeCell ref="D40:E40"/>
    <mergeCell ref="J31:K31"/>
    <mergeCell ref="B32:C32"/>
    <mergeCell ref="D32:E32"/>
    <mergeCell ref="F32:G32"/>
    <mergeCell ref="H32:I32"/>
    <mergeCell ref="J32:K32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J27:K27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H19:I19"/>
    <mergeCell ref="J19:K19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37:C37"/>
    <mergeCell ref="D37:E37"/>
    <mergeCell ref="F37:G37"/>
    <mergeCell ref="H37:I37"/>
    <mergeCell ref="J37:K37"/>
    <mergeCell ref="D38:E38"/>
    <mergeCell ref="F38:G38"/>
    <mergeCell ref="H38:I38"/>
    <mergeCell ref="J38:K38"/>
    <mergeCell ref="D45:E45"/>
    <mergeCell ref="F45:G45"/>
    <mergeCell ref="H45:I45"/>
    <mergeCell ref="J45:K45"/>
    <mergeCell ref="D39:E39"/>
    <mergeCell ref="F39:G39"/>
    <mergeCell ref="H39:I39"/>
    <mergeCell ref="J39:K39"/>
    <mergeCell ref="D42:E42"/>
    <mergeCell ref="F42:G42"/>
    <mergeCell ref="F40:G40"/>
    <mergeCell ref="H40:I40"/>
    <mergeCell ref="J40:K4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sheetPr codeName="Hoja199"/>
  <dimension ref="A1:O337"/>
  <sheetViews>
    <sheetView workbookViewId="0">
      <selection activeCell="G12" sqref="G12:H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1774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220050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4100080767</v>
      </c>
      <c r="G18" s="370"/>
      <c r="H18" s="391" t="s">
        <v>1462</v>
      </c>
      <c r="I18" s="370"/>
      <c r="J18" s="369" t="s">
        <v>1009</v>
      </c>
      <c r="K18" s="368"/>
      <c r="L18" s="7" t="s">
        <v>761</v>
      </c>
      <c r="M18" s="11"/>
      <c r="N18" s="81">
        <v>8.56</v>
      </c>
      <c r="O18" s="60">
        <v>11</v>
      </c>
    </row>
    <row r="19" spans="1:15" ht="15" x14ac:dyDescent="0.25">
      <c r="A19" s="1"/>
      <c r="B19" s="375">
        <v>2</v>
      </c>
      <c r="C19" s="376"/>
      <c r="D19" s="367" t="s">
        <v>1461</v>
      </c>
      <c r="E19" s="368"/>
      <c r="F19" s="369">
        <v>4100080767</v>
      </c>
      <c r="G19" s="370"/>
      <c r="H19" s="391" t="s">
        <v>1462</v>
      </c>
      <c r="I19" s="370"/>
      <c r="J19" s="369" t="s">
        <v>1009</v>
      </c>
      <c r="K19" s="368"/>
      <c r="L19" s="7" t="s">
        <v>761</v>
      </c>
      <c r="M19" s="11"/>
      <c r="N19" s="81">
        <v>8.56</v>
      </c>
      <c r="O19" s="60">
        <v>11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4100080767</v>
      </c>
      <c r="G20" s="370"/>
      <c r="H20" s="391" t="s">
        <v>1462</v>
      </c>
      <c r="I20" s="370"/>
      <c r="J20" s="369" t="s">
        <v>1009</v>
      </c>
      <c r="K20" s="368"/>
      <c r="L20" s="7" t="s">
        <v>761</v>
      </c>
      <c r="M20" s="11"/>
      <c r="N20" s="81">
        <v>8.56</v>
      </c>
      <c r="O20" s="60">
        <v>11</v>
      </c>
    </row>
    <row r="21" spans="1:15" ht="15" x14ac:dyDescent="0.25">
      <c r="A21" s="1"/>
      <c r="B21" s="375">
        <v>4</v>
      </c>
      <c r="C21" s="376"/>
      <c r="D21" s="367" t="s">
        <v>1461</v>
      </c>
      <c r="E21" s="368"/>
      <c r="F21" s="369">
        <v>4100080767</v>
      </c>
      <c r="G21" s="370"/>
      <c r="H21" s="391" t="s">
        <v>1462</v>
      </c>
      <c r="I21" s="370"/>
      <c r="J21" s="369" t="s">
        <v>1009</v>
      </c>
      <c r="K21" s="368"/>
      <c r="L21" s="7" t="s">
        <v>761</v>
      </c>
      <c r="M21" s="11"/>
      <c r="N21" s="81">
        <v>8.56</v>
      </c>
      <c r="O21" s="60">
        <v>11</v>
      </c>
    </row>
    <row r="22" spans="1:15" ht="15" x14ac:dyDescent="0.25">
      <c r="A22" s="1"/>
      <c r="B22" s="378">
        <v>5</v>
      </c>
      <c r="C22" s="379"/>
      <c r="D22" s="367" t="s">
        <v>1461</v>
      </c>
      <c r="E22" s="368"/>
      <c r="F22" s="369">
        <v>4100080767</v>
      </c>
      <c r="G22" s="370"/>
      <c r="H22" s="391" t="s">
        <v>1462</v>
      </c>
      <c r="I22" s="370"/>
      <c r="J22" s="369" t="s">
        <v>1009</v>
      </c>
      <c r="K22" s="368"/>
      <c r="L22" s="7" t="s">
        <v>761</v>
      </c>
      <c r="M22" s="11"/>
      <c r="N22" s="82">
        <v>8.56</v>
      </c>
      <c r="O22" s="60">
        <v>11</v>
      </c>
    </row>
    <row r="23" spans="1:15" ht="15" x14ac:dyDescent="0.25">
      <c r="A23" s="1"/>
      <c r="B23" s="378">
        <v>6</v>
      </c>
      <c r="C23" s="379"/>
      <c r="D23" s="367" t="s">
        <v>1461</v>
      </c>
      <c r="E23" s="368"/>
      <c r="F23" s="369">
        <v>4100080767</v>
      </c>
      <c r="G23" s="370"/>
      <c r="H23" s="391" t="s">
        <v>1462</v>
      </c>
      <c r="I23" s="370"/>
      <c r="J23" s="369" t="s">
        <v>1009</v>
      </c>
      <c r="K23" s="368"/>
      <c r="L23" s="7" t="s">
        <v>761</v>
      </c>
      <c r="M23" s="11"/>
      <c r="N23" s="82">
        <v>7.97</v>
      </c>
      <c r="O23" s="60">
        <v>10</v>
      </c>
    </row>
    <row r="24" spans="1:15" ht="15" x14ac:dyDescent="0.25">
      <c r="A24" s="1"/>
      <c r="B24" s="40"/>
      <c r="C24" s="36"/>
      <c r="D24" s="367" t="s">
        <v>1377</v>
      </c>
      <c r="E24" s="368"/>
      <c r="F24" s="369">
        <v>4100080067</v>
      </c>
      <c r="G24" s="370"/>
      <c r="H24" s="391" t="s">
        <v>1467</v>
      </c>
      <c r="I24" s="370"/>
      <c r="J24" s="369" t="s">
        <v>1009</v>
      </c>
      <c r="K24" s="368"/>
      <c r="L24" s="7" t="s">
        <v>757</v>
      </c>
      <c r="M24" s="11">
        <v>80</v>
      </c>
      <c r="N24" s="83"/>
      <c r="O24" s="60">
        <v>1</v>
      </c>
    </row>
    <row r="25" spans="1:15" ht="15" x14ac:dyDescent="0.25">
      <c r="A25" s="1"/>
      <c r="B25" s="40"/>
      <c r="C25" s="36"/>
      <c r="D25" s="367" t="s">
        <v>1377</v>
      </c>
      <c r="E25" s="368"/>
      <c r="F25" s="369">
        <v>4100080067</v>
      </c>
      <c r="G25" s="370"/>
      <c r="H25" s="391" t="s">
        <v>1467</v>
      </c>
      <c r="I25" s="370"/>
      <c r="J25" s="369" t="s">
        <v>1009</v>
      </c>
      <c r="K25" s="368"/>
      <c r="L25" s="7" t="s">
        <v>757</v>
      </c>
      <c r="M25" s="11">
        <v>85</v>
      </c>
      <c r="N25" s="83"/>
      <c r="O25" s="60">
        <v>1</v>
      </c>
    </row>
    <row r="26" spans="1:15" ht="15" x14ac:dyDescent="0.25">
      <c r="A26" s="1"/>
      <c r="B26" s="378">
        <v>7</v>
      </c>
      <c r="C26" s="379"/>
      <c r="D26" s="367" t="s">
        <v>1461</v>
      </c>
      <c r="E26" s="368"/>
      <c r="F26" s="369">
        <v>4100080767</v>
      </c>
      <c r="G26" s="370"/>
      <c r="H26" s="391" t="s">
        <v>1462</v>
      </c>
      <c r="I26" s="370"/>
      <c r="J26" s="369" t="s">
        <v>1009</v>
      </c>
      <c r="K26" s="368"/>
      <c r="L26" s="7" t="s">
        <v>761</v>
      </c>
      <c r="M26" s="11"/>
      <c r="N26" s="82">
        <v>10.78</v>
      </c>
      <c r="O26" s="60">
        <v>10</v>
      </c>
    </row>
    <row r="27" spans="1:15" ht="15" x14ac:dyDescent="0.25">
      <c r="A27" s="1"/>
      <c r="B27" s="40"/>
      <c r="C27" s="36"/>
      <c r="D27" s="367" t="s">
        <v>480</v>
      </c>
      <c r="E27" s="368"/>
      <c r="F27" s="369">
        <v>4100080081</v>
      </c>
      <c r="G27" s="370"/>
      <c r="H27" s="391" t="s">
        <v>1468</v>
      </c>
      <c r="I27" s="370"/>
      <c r="J27" s="369" t="s">
        <v>1009</v>
      </c>
      <c r="K27" s="368"/>
      <c r="L27" s="7" t="s">
        <v>757</v>
      </c>
      <c r="M27" s="181">
        <v>85</v>
      </c>
      <c r="N27" s="83"/>
      <c r="O27" s="60">
        <v>4</v>
      </c>
    </row>
    <row r="28" spans="1:15" ht="15" x14ac:dyDescent="0.25">
      <c r="A28" s="1"/>
      <c r="B28" s="416"/>
      <c r="C28" s="417"/>
      <c r="D28" s="367" t="s">
        <v>480</v>
      </c>
      <c r="E28" s="368"/>
      <c r="F28" s="369">
        <v>4100080081</v>
      </c>
      <c r="G28" s="370"/>
      <c r="H28" s="391" t="s">
        <v>1468</v>
      </c>
      <c r="I28" s="370"/>
      <c r="J28" s="369" t="s">
        <v>1009</v>
      </c>
      <c r="K28" s="368"/>
      <c r="L28" s="7" t="s">
        <v>757</v>
      </c>
      <c r="M28" s="181">
        <v>90</v>
      </c>
      <c r="N28" s="83"/>
      <c r="O28" s="60">
        <v>7</v>
      </c>
    </row>
    <row r="29" spans="1:15" ht="15" x14ac:dyDescent="0.25">
      <c r="A29" s="1"/>
      <c r="B29" s="40"/>
      <c r="C29" s="36"/>
      <c r="D29" s="367" t="s">
        <v>480</v>
      </c>
      <c r="E29" s="368"/>
      <c r="F29" s="369">
        <v>4100080081</v>
      </c>
      <c r="G29" s="370"/>
      <c r="H29" s="391" t="s">
        <v>1468</v>
      </c>
      <c r="I29" s="370"/>
      <c r="J29" s="369" t="s">
        <v>1009</v>
      </c>
      <c r="K29" s="368"/>
      <c r="L29" s="7" t="s">
        <v>757</v>
      </c>
      <c r="M29" s="181">
        <v>95</v>
      </c>
      <c r="N29" s="83"/>
      <c r="O29" s="60">
        <v>6</v>
      </c>
    </row>
    <row r="30" spans="1:15" ht="15" x14ac:dyDescent="0.25">
      <c r="A30" s="1"/>
      <c r="B30" s="76"/>
      <c r="C30" s="69"/>
      <c r="D30" s="367" t="s">
        <v>480</v>
      </c>
      <c r="E30" s="368"/>
      <c r="F30" s="369">
        <v>4100080081</v>
      </c>
      <c r="G30" s="370"/>
      <c r="H30" s="391" t="s">
        <v>1468</v>
      </c>
      <c r="I30" s="370"/>
      <c r="J30" s="369" t="s">
        <v>1009</v>
      </c>
      <c r="K30" s="368"/>
      <c r="L30" s="7" t="s">
        <v>757</v>
      </c>
      <c r="M30" s="181">
        <v>100</v>
      </c>
      <c r="N30" s="84"/>
      <c r="O30" s="60">
        <v>3</v>
      </c>
    </row>
    <row r="31" spans="1:15" ht="15" x14ac:dyDescent="0.25">
      <c r="A31" s="1"/>
      <c r="B31" s="378">
        <v>8</v>
      </c>
      <c r="C31" s="379"/>
      <c r="D31" s="367" t="s">
        <v>1461</v>
      </c>
      <c r="E31" s="368"/>
      <c r="F31" s="369">
        <v>4100080767</v>
      </c>
      <c r="G31" s="370"/>
      <c r="H31" s="391" t="s">
        <v>1462</v>
      </c>
      <c r="I31" s="370"/>
      <c r="J31" s="369" t="s">
        <v>1009</v>
      </c>
      <c r="K31" s="368"/>
      <c r="L31" s="7" t="s">
        <v>757</v>
      </c>
      <c r="M31" s="11"/>
      <c r="N31" s="82">
        <v>9.2799999999999994</v>
      </c>
      <c r="O31" s="60">
        <v>12</v>
      </c>
    </row>
    <row r="32" spans="1:15" ht="15" x14ac:dyDescent="0.25">
      <c r="A32" s="1"/>
      <c r="B32" s="378">
        <v>9</v>
      </c>
      <c r="C32" s="379"/>
      <c r="D32" s="367" t="s">
        <v>1461</v>
      </c>
      <c r="E32" s="368"/>
      <c r="F32" s="369">
        <v>4100080767</v>
      </c>
      <c r="G32" s="370"/>
      <c r="H32" s="391" t="s">
        <v>1462</v>
      </c>
      <c r="I32" s="370"/>
      <c r="J32" s="369" t="s">
        <v>1009</v>
      </c>
      <c r="K32" s="368"/>
      <c r="L32" s="7" t="s">
        <v>757</v>
      </c>
      <c r="M32" s="11"/>
      <c r="N32" s="82">
        <v>9.2799999999999994</v>
      </c>
      <c r="O32" s="60">
        <v>12</v>
      </c>
    </row>
    <row r="33" spans="1:15" ht="15" x14ac:dyDescent="0.25">
      <c r="A33" s="1"/>
      <c r="B33" s="378">
        <v>10</v>
      </c>
      <c r="C33" s="379"/>
      <c r="D33" s="367" t="s">
        <v>1461</v>
      </c>
      <c r="E33" s="368"/>
      <c r="F33" s="369">
        <v>4100080767</v>
      </c>
      <c r="G33" s="370"/>
      <c r="H33" s="391" t="s">
        <v>1462</v>
      </c>
      <c r="I33" s="370"/>
      <c r="J33" s="369" t="s">
        <v>1009</v>
      </c>
      <c r="K33" s="368"/>
      <c r="L33" s="7" t="s">
        <v>757</v>
      </c>
      <c r="M33" s="11"/>
      <c r="N33" s="82">
        <v>9.2799999999999994</v>
      </c>
      <c r="O33" s="60">
        <v>12</v>
      </c>
    </row>
    <row r="34" spans="1:15" ht="15" x14ac:dyDescent="0.25">
      <c r="A34" s="1"/>
      <c r="B34" s="378">
        <v>11</v>
      </c>
      <c r="C34" s="379"/>
      <c r="D34" s="367" t="s">
        <v>1461</v>
      </c>
      <c r="E34" s="368"/>
      <c r="F34" s="369">
        <v>4100080767</v>
      </c>
      <c r="G34" s="370"/>
      <c r="H34" s="391" t="s">
        <v>1462</v>
      </c>
      <c r="I34" s="370"/>
      <c r="J34" s="369" t="s">
        <v>1009</v>
      </c>
      <c r="K34" s="368"/>
      <c r="L34" s="7" t="s">
        <v>757</v>
      </c>
      <c r="M34" s="11"/>
      <c r="N34" s="82">
        <v>9.2799999999999994</v>
      </c>
      <c r="O34" s="60">
        <v>12</v>
      </c>
    </row>
    <row r="35" spans="1:15" ht="15" x14ac:dyDescent="0.25">
      <c r="A35" s="1"/>
      <c r="B35" s="375">
        <v>12</v>
      </c>
      <c r="C35" s="376"/>
      <c r="D35" s="367" t="s">
        <v>1461</v>
      </c>
      <c r="E35" s="368"/>
      <c r="F35" s="369">
        <v>4100080767</v>
      </c>
      <c r="G35" s="370"/>
      <c r="H35" s="391" t="s">
        <v>1462</v>
      </c>
      <c r="I35" s="370"/>
      <c r="J35" s="369" t="s">
        <v>1009</v>
      </c>
      <c r="K35" s="368"/>
      <c r="L35" s="7" t="s">
        <v>757</v>
      </c>
      <c r="M35" s="11"/>
      <c r="N35" s="81">
        <v>9.2799999999999994</v>
      </c>
      <c r="O35" s="60">
        <v>12</v>
      </c>
    </row>
    <row r="36" spans="1:15" ht="15" x14ac:dyDescent="0.25">
      <c r="A36" s="1"/>
      <c r="B36" s="365"/>
      <c r="C36" s="366"/>
      <c r="D36" s="367"/>
      <c r="E36" s="368"/>
      <c r="F36" s="369"/>
      <c r="G36" s="370"/>
      <c r="H36" s="391"/>
      <c r="I36" s="370"/>
      <c r="J36" s="369"/>
      <c r="K36" s="368"/>
      <c r="L36" s="9"/>
      <c r="M36" s="151"/>
      <c r="N36" s="84"/>
      <c r="O36" s="60"/>
    </row>
    <row r="37" spans="1:15" ht="15" x14ac:dyDescent="0.25">
      <c r="A37" s="1"/>
      <c r="B37" s="76"/>
      <c r="C37" s="65"/>
      <c r="D37" s="392"/>
      <c r="E37" s="393"/>
      <c r="F37" s="393"/>
      <c r="G37" s="393"/>
      <c r="H37" s="393"/>
      <c r="I37" s="62"/>
      <c r="J37" s="50"/>
      <c r="K37" s="61"/>
      <c r="L37" s="8"/>
      <c r="M37" s="8"/>
      <c r="N37" s="139">
        <f>SUM(N18:N36)</f>
        <v>107.95</v>
      </c>
      <c r="O37" s="60"/>
    </row>
    <row r="38" spans="1:15" ht="15.75" x14ac:dyDescent="0.25">
      <c r="A38" s="1"/>
      <c r="B38" s="356" t="s">
        <v>29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79"/>
      <c r="N38" s="75"/>
      <c r="O38" s="73">
        <f>SUM(O18:O36)</f>
        <v>157</v>
      </c>
    </row>
    <row r="39" spans="1:15" ht="15" x14ac:dyDescent="0.25">
      <c r="A39" s="1"/>
      <c r="B39" s="20"/>
      <c r="C39" s="45"/>
      <c r="D39" s="20"/>
      <c r="E39" s="45"/>
      <c r="F39" s="20"/>
      <c r="H39" s="3"/>
      <c r="J39" s="20"/>
      <c r="K39" s="45"/>
      <c r="L39" s="1"/>
      <c r="M39" s="1"/>
      <c r="N39" s="86"/>
    </row>
    <row r="40" spans="1:15" ht="3.75" customHeight="1" x14ac:dyDescent="0.25">
      <c r="A40" s="1"/>
      <c r="B40" s="1"/>
      <c r="C40" s="1"/>
      <c r="D40" s="17"/>
      <c r="E40" s="20"/>
      <c r="F40" s="20"/>
      <c r="G40" s="3"/>
      <c r="H40" s="3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49</v>
      </c>
      <c r="E41" s="23"/>
      <c r="F41" s="397" t="s">
        <v>1775</v>
      </c>
      <c r="G41" s="396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 t="s">
        <v>1777</v>
      </c>
      <c r="E42" s="3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 t="s">
        <v>1776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321" ht="8.25" customHeight="1" x14ac:dyDescent="0.2"/>
    <row r="323" ht="8.25" customHeight="1" x14ac:dyDescent="0.2"/>
    <row r="325" ht="9" customHeight="1" x14ac:dyDescent="0.2"/>
    <row r="327" ht="7.5" customHeight="1" x14ac:dyDescent="0.2"/>
    <row r="329" ht="6.75" customHeight="1" x14ac:dyDescent="0.2"/>
    <row r="331" ht="7.5" customHeight="1" x14ac:dyDescent="0.2"/>
    <row r="333" ht="9" customHeight="1" x14ac:dyDescent="0.2"/>
    <row r="335" ht="7.5" customHeight="1" x14ac:dyDescent="0.2"/>
    <row r="337" ht="8.25" customHeight="1" x14ac:dyDescent="0.2"/>
  </sheetData>
  <mergeCells count="10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H26:I26"/>
    <mergeCell ref="J26:K26"/>
    <mergeCell ref="D27:E27"/>
    <mergeCell ref="F27:G27"/>
    <mergeCell ref="H27:I27"/>
    <mergeCell ref="J27:K27"/>
    <mergeCell ref="F22:G22"/>
    <mergeCell ref="H22:I22"/>
    <mergeCell ref="J22:K22"/>
    <mergeCell ref="D23:E23"/>
    <mergeCell ref="F23:G23"/>
    <mergeCell ref="H23:I23"/>
    <mergeCell ref="J23:K23"/>
    <mergeCell ref="J24:K24"/>
    <mergeCell ref="D25:E25"/>
    <mergeCell ref="F25:G25"/>
    <mergeCell ref="H25:I25"/>
    <mergeCell ref="J25:K25"/>
    <mergeCell ref="D26:E26"/>
    <mergeCell ref="F26:G26"/>
    <mergeCell ref="H35:I35"/>
    <mergeCell ref="J35:K35"/>
    <mergeCell ref="B32:C32"/>
    <mergeCell ref="D32:E32"/>
    <mergeCell ref="F32:G32"/>
    <mergeCell ref="H32:I32"/>
    <mergeCell ref="J32:K32"/>
    <mergeCell ref="D33:E33"/>
    <mergeCell ref="F33:G33"/>
    <mergeCell ref="H33:I33"/>
    <mergeCell ref="J33:K33"/>
    <mergeCell ref="B33:C33"/>
    <mergeCell ref="B38:L38"/>
    <mergeCell ref="F41:G41"/>
    <mergeCell ref="B20:C20"/>
    <mergeCell ref="B21:C21"/>
    <mergeCell ref="B22:C22"/>
    <mergeCell ref="B23:C23"/>
    <mergeCell ref="B26:C26"/>
    <mergeCell ref="D24:E24"/>
    <mergeCell ref="F24:G24"/>
    <mergeCell ref="H24:I24"/>
    <mergeCell ref="B36:C36"/>
    <mergeCell ref="D36:E36"/>
    <mergeCell ref="F36:G36"/>
    <mergeCell ref="H36:I36"/>
    <mergeCell ref="J36:K36"/>
    <mergeCell ref="D37:H37"/>
    <mergeCell ref="B34:C34"/>
    <mergeCell ref="D34:E34"/>
    <mergeCell ref="F34:G34"/>
    <mergeCell ref="H34:I34"/>
    <mergeCell ref="J34:K34"/>
    <mergeCell ref="B35:C35"/>
    <mergeCell ref="D35:E35"/>
    <mergeCell ref="F35:G35"/>
    <mergeCell ref="B31:C31"/>
    <mergeCell ref="D30:E30"/>
    <mergeCell ref="F30:G30"/>
    <mergeCell ref="H30:I30"/>
    <mergeCell ref="J30:K30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D29:E29"/>
    <mergeCell ref="F29:G29"/>
    <mergeCell ref="H29:I29"/>
    <mergeCell ref="J29:K2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sheetPr codeName="Hoja200"/>
  <dimension ref="A1:O354"/>
  <sheetViews>
    <sheetView topLeftCell="A4" workbookViewId="0">
      <selection activeCell="Q35" sqref="Q3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1769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220037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SUM(N18:N36)+11.96</f>
        <v>164.58</v>
      </c>
      <c r="O17" s="60"/>
    </row>
    <row r="18" spans="1:15" ht="15" x14ac:dyDescent="0.25">
      <c r="A18" s="1"/>
      <c r="B18" s="375">
        <v>1</v>
      </c>
      <c r="C18" s="376"/>
      <c r="D18" s="367" t="s">
        <v>1580</v>
      </c>
      <c r="E18" s="368"/>
      <c r="F18" s="369">
        <v>4100077305</v>
      </c>
      <c r="G18" s="370"/>
      <c r="H18" s="391" t="s">
        <v>1581</v>
      </c>
      <c r="I18" s="370"/>
      <c r="J18" s="369" t="s">
        <v>53</v>
      </c>
      <c r="K18" s="368"/>
      <c r="L18" s="7" t="s">
        <v>387</v>
      </c>
      <c r="M18" s="11"/>
      <c r="N18" s="81">
        <v>9.56</v>
      </c>
      <c r="O18" s="60">
        <v>14</v>
      </c>
    </row>
    <row r="19" spans="1:15" ht="15" x14ac:dyDescent="0.25">
      <c r="A19" s="1"/>
      <c r="B19" s="375">
        <v>2</v>
      </c>
      <c r="C19" s="376"/>
      <c r="D19" s="367" t="s">
        <v>1580</v>
      </c>
      <c r="E19" s="368"/>
      <c r="F19" s="369">
        <v>4100077305</v>
      </c>
      <c r="G19" s="370"/>
      <c r="H19" s="391" t="s">
        <v>1581</v>
      </c>
      <c r="I19" s="370"/>
      <c r="J19" s="369" t="s">
        <v>53</v>
      </c>
      <c r="K19" s="368"/>
      <c r="L19" s="7" t="s">
        <v>387</v>
      </c>
      <c r="M19" s="11"/>
      <c r="N19" s="81">
        <v>9.56</v>
      </c>
      <c r="O19" s="60">
        <v>14</v>
      </c>
    </row>
    <row r="20" spans="1:15" ht="15" x14ac:dyDescent="0.25">
      <c r="A20" s="1"/>
      <c r="B20" s="375">
        <v>3</v>
      </c>
      <c r="C20" s="376"/>
      <c r="D20" s="367" t="s">
        <v>1580</v>
      </c>
      <c r="E20" s="368"/>
      <c r="F20" s="369">
        <v>4100077305</v>
      </c>
      <c r="G20" s="370"/>
      <c r="H20" s="391" t="s">
        <v>1581</v>
      </c>
      <c r="I20" s="370"/>
      <c r="J20" s="369" t="s">
        <v>53</v>
      </c>
      <c r="K20" s="368"/>
      <c r="L20" s="7" t="s">
        <v>387</v>
      </c>
      <c r="M20" s="11"/>
      <c r="N20" s="81">
        <v>9.56</v>
      </c>
      <c r="O20" s="60">
        <v>14</v>
      </c>
    </row>
    <row r="21" spans="1:15" ht="15" x14ac:dyDescent="0.25">
      <c r="A21" s="1"/>
      <c r="B21" s="375">
        <v>4</v>
      </c>
      <c r="C21" s="376"/>
      <c r="D21" s="367" t="s">
        <v>1580</v>
      </c>
      <c r="E21" s="368"/>
      <c r="F21" s="369">
        <v>4100077305</v>
      </c>
      <c r="G21" s="370"/>
      <c r="H21" s="391" t="s">
        <v>1581</v>
      </c>
      <c r="I21" s="370"/>
      <c r="J21" s="369" t="s">
        <v>53</v>
      </c>
      <c r="K21" s="368"/>
      <c r="L21" s="7" t="s">
        <v>387</v>
      </c>
      <c r="M21" s="11"/>
      <c r="N21" s="81">
        <v>9.56</v>
      </c>
      <c r="O21" s="60">
        <v>14</v>
      </c>
    </row>
    <row r="22" spans="1:15" ht="15" x14ac:dyDescent="0.25">
      <c r="A22" s="1"/>
      <c r="B22" s="375">
        <v>5</v>
      </c>
      <c r="C22" s="376"/>
      <c r="D22" s="367" t="s">
        <v>1580</v>
      </c>
      <c r="E22" s="368"/>
      <c r="F22" s="369">
        <v>4100077305</v>
      </c>
      <c r="G22" s="370"/>
      <c r="H22" s="391" t="s">
        <v>1581</v>
      </c>
      <c r="I22" s="370"/>
      <c r="J22" s="369" t="s">
        <v>53</v>
      </c>
      <c r="K22" s="368"/>
      <c r="L22" s="7" t="s">
        <v>387</v>
      </c>
      <c r="M22" s="11"/>
      <c r="N22" s="81">
        <v>9.56</v>
      </c>
      <c r="O22" s="60">
        <v>14</v>
      </c>
    </row>
    <row r="23" spans="1:15" ht="15" x14ac:dyDescent="0.25">
      <c r="A23" s="1"/>
      <c r="B23" s="375">
        <v>6</v>
      </c>
      <c r="C23" s="376"/>
      <c r="D23" s="367" t="s">
        <v>1580</v>
      </c>
      <c r="E23" s="368"/>
      <c r="F23" s="369">
        <v>4100077305</v>
      </c>
      <c r="G23" s="370"/>
      <c r="H23" s="391" t="s">
        <v>1581</v>
      </c>
      <c r="I23" s="370"/>
      <c r="J23" s="369" t="s">
        <v>53</v>
      </c>
      <c r="K23" s="368"/>
      <c r="L23" s="7" t="s">
        <v>387</v>
      </c>
      <c r="M23" s="11"/>
      <c r="N23" s="81">
        <v>9.56</v>
      </c>
      <c r="O23" s="60">
        <v>14</v>
      </c>
    </row>
    <row r="24" spans="1:15" ht="15" x14ac:dyDescent="0.25">
      <c r="A24" s="1"/>
      <c r="B24" s="375">
        <v>7</v>
      </c>
      <c r="C24" s="376"/>
      <c r="D24" s="367" t="s">
        <v>1580</v>
      </c>
      <c r="E24" s="368"/>
      <c r="F24" s="369">
        <v>4100077305</v>
      </c>
      <c r="G24" s="370"/>
      <c r="H24" s="391" t="s">
        <v>1581</v>
      </c>
      <c r="I24" s="370"/>
      <c r="J24" s="369" t="s">
        <v>53</v>
      </c>
      <c r="K24" s="368"/>
      <c r="L24" s="7" t="s">
        <v>387</v>
      </c>
      <c r="M24" s="11"/>
      <c r="N24" s="81">
        <v>9.56</v>
      </c>
      <c r="O24" s="60">
        <v>14</v>
      </c>
    </row>
    <row r="25" spans="1:15" ht="15" x14ac:dyDescent="0.25">
      <c r="A25" s="1"/>
      <c r="B25" s="375">
        <v>8</v>
      </c>
      <c r="C25" s="376"/>
      <c r="D25" s="367" t="s">
        <v>1580</v>
      </c>
      <c r="E25" s="368"/>
      <c r="F25" s="369">
        <v>4100077305</v>
      </c>
      <c r="G25" s="370"/>
      <c r="H25" s="391" t="s">
        <v>1581</v>
      </c>
      <c r="I25" s="370"/>
      <c r="J25" s="369" t="s">
        <v>53</v>
      </c>
      <c r="K25" s="368"/>
      <c r="L25" s="7" t="s">
        <v>387</v>
      </c>
      <c r="M25" s="11"/>
      <c r="N25" s="81">
        <v>9.56</v>
      </c>
      <c r="O25" s="60">
        <v>14</v>
      </c>
    </row>
    <row r="26" spans="1:15" ht="15" x14ac:dyDescent="0.25">
      <c r="A26" s="1"/>
      <c r="B26" s="378">
        <v>9</v>
      </c>
      <c r="C26" s="379"/>
      <c r="D26" s="367" t="s">
        <v>1580</v>
      </c>
      <c r="E26" s="368"/>
      <c r="F26" s="369">
        <v>4100077305</v>
      </c>
      <c r="G26" s="370"/>
      <c r="H26" s="391" t="s">
        <v>1581</v>
      </c>
      <c r="I26" s="370"/>
      <c r="J26" s="369" t="s">
        <v>53</v>
      </c>
      <c r="K26" s="368"/>
      <c r="L26" s="7" t="s">
        <v>387</v>
      </c>
      <c r="M26" s="11"/>
      <c r="N26" s="82">
        <v>9.56</v>
      </c>
      <c r="O26" s="60">
        <v>14</v>
      </c>
    </row>
    <row r="27" spans="1:15" ht="15" x14ac:dyDescent="0.25">
      <c r="A27" s="1"/>
      <c r="B27" s="378">
        <v>10</v>
      </c>
      <c r="C27" s="379"/>
      <c r="D27" s="367" t="s">
        <v>1580</v>
      </c>
      <c r="E27" s="368"/>
      <c r="F27" s="369">
        <v>4100077305</v>
      </c>
      <c r="G27" s="370"/>
      <c r="H27" s="391" t="s">
        <v>1581</v>
      </c>
      <c r="I27" s="370"/>
      <c r="J27" s="369" t="s">
        <v>53</v>
      </c>
      <c r="K27" s="368"/>
      <c r="L27" s="7" t="s">
        <v>387</v>
      </c>
      <c r="M27" s="11"/>
      <c r="N27" s="82">
        <v>9.2200000000000006</v>
      </c>
      <c r="O27" s="60">
        <v>3</v>
      </c>
    </row>
    <row r="28" spans="1:15" ht="15" x14ac:dyDescent="0.25">
      <c r="A28" s="1"/>
      <c r="B28" s="40"/>
      <c r="C28" s="36"/>
      <c r="D28" s="367" t="s">
        <v>1580</v>
      </c>
      <c r="E28" s="368"/>
      <c r="F28" s="369">
        <v>4100077304</v>
      </c>
      <c r="G28" s="370"/>
      <c r="H28" s="391" t="s">
        <v>1581</v>
      </c>
      <c r="I28" s="370"/>
      <c r="J28" s="369" t="s">
        <v>90</v>
      </c>
      <c r="K28" s="368"/>
      <c r="L28" s="7" t="s">
        <v>387</v>
      </c>
      <c r="M28" s="11"/>
      <c r="N28" s="83"/>
      <c r="O28" s="60">
        <v>4</v>
      </c>
    </row>
    <row r="29" spans="1:15" ht="15" x14ac:dyDescent="0.25">
      <c r="A29" s="1"/>
      <c r="B29" s="40"/>
      <c r="C29" s="36"/>
      <c r="D29" s="367" t="s">
        <v>1580</v>
      </c>
      <c r="E29" s="368"/>
      <c r="F29" s="369">
        <v>4100077304</v>
      </c>
      <c r="G29" s="370"/>
      <c r="H29" s="391" t="s">
        <v>1581</v>
      </c>
      <c r="I29" s="370"/>
      <c r="J29" s="369" t="s">
        <v>90</v>
      </c>
      <c r="K29" s="368"/>
      <c r="L29" s="7" t="s">
        <v>415</v>
      </c>
      <c r="M29" s="11"/>
      <c r="N29" s="83"/>
      <c r="O29" s="60">
        <v>4</v>
      </c>
    </row>
    <row r="30" spans="1:15" ht="15" x14ac:dyDescent="0.25">
      <c r="A30" s="1"/>
      <c r="B30" s="365"/>
      <c r="C30" s="366"/>
      <c r="D30" s="367" t="s">
        <v>747</v>
      </c>
      <c r="E30" s="368"/>
      <c r="F30" s="369">
        <v>4100073257</v>
      </c>
      <c r="G30" s="370"/>
      <c r="H30" s="391" t="s">
        <v>1457</v>
      </c>
      <c r="I30" s="370"/>
      <c r="J30" s="369" t="s">
        <v>53</v>
      </c>
      <c r="K30" s="368"/>
      <c r="L30" s="7" t="s">
        <v>415</v>
      </c>
      <c r="M30" s="11"/>
      <c r="N30" s="84"/>
      <c r="O30" s="60">
        <v>2</v>
      </c>
    </row>
    <row r="31" spans="1:15" ht="15" x14ac:dyDescent="0.25">
      <c r="A31" s="1"/>
      <c r="B31" s="365">
        <v>11</v>
      </c>
      <c r="C31" s="366"/>
      <c r="D31" s="367" t="s">
        <v>1580</v>
      </c>
      <c r="E31" s="368"/>
      <c r="F31" s="369">
        <v>4100077305</v>
      </c>
      <c r="G31" s="370"/>
      <c r="H31" s="391" t="s">
        <v>1581</v>
      </c>
      <c r="I31" s="370"/>
      <c r="J31" s="369" t="s">
        <v>53</v>
      </c>
      <c r="K31" s="368"/>
      <c r="L31" s="7" t="s">
        <v>415</v>
      </c>
      <c r="M31" s="11"/>
      <c r="N31" s="84">
        <v>9.56</v>
      </c>
      <c r="O31" s="60">
        <v>14</v>
      </c>
    </row>
    <row r="32" spans="1:15" ht="15" x14ac:dyDescent="0.25">
      <c r="A32" s="1"/>
      <c r="B32" s="375">
        <v>12</v>
      </c>
      <c r="C32" s="376"/>
      <c r="D32" s="367" t="s">
        <v>1580</v>
      </c>
      <c r="E32" s="368"/>
      <c r="F32" s="369">
        <v>4100077305</v>
      </c>
      <c r="G32" s="370"/>
      <c r="H32" s="391" t="s">
        <v>1581</v>
      </c>
      <c r="I32" s="370"/>
      <c r="J32" s="369" t="s">
        <v>53</v>
      </c>
      <c r="K32" s="368"/>
      <c r="L32" s="7" t="s">
        <v>415</v>
      </c>
      <c r="M32" s="11"/>
      <c r="N32" s="81">
        <v>9.56</v>
      </c>
      <c r="O32" s="60">
        <v>14</v>
      </c>
    </row>
    <row r="33" spans="1:15" ht="15" x14ac:dyDescent="0.25">
      <c r="A33" s="1"/>
      <c r="B33" s="375">
        <v>13</v>
      </c>
      <c r="C33" s="376"/>
      <c r="D33" s="367" t="s">
        <v>1580</v>
      </c>
      <c r="E33" s="368"/>
      <c r="F33" s="369">
        <v>4100077305</v>
      </c>
      <c r="G33" s="370"/>
      <c r="H33" s="391" t="s">
        <v>1581</v>
      </c>
      <c r="I33" s="370"/>
      <c r="J33" s="369" t="s">
        <v>53</v>
      </c>
      <c r="K33" s="368"/>
      <c r="L33" s="7" t="s">
        <v>415</v>
      </c>
      <c r="M33" s="11"/>
      <c r="N33" s="81">
        <v>9.56</v>
      </c>
      <c r="O33" s="60">
        <v>14</v>
      </c>
    </row>
    <row r="34" spans="1:15" ht="15" x14ac:dyDescent="0.25">
      <c r="A34" s="1"/>
      <c r="B34" s="375">
        <v>14</v>
      </c>
      <c r="C34" s="376"/>
      <c r="D34" s="367" t="s">
        <v>1580</v>
      </c>
      <c r="E34" s="368"/>
      <c r="F34" s="369">
        <v>4100077305</v>
      </c>
      <c r="G34" s="370"/>
      <c r="H34" s="391" t="s">
        <v>1581</v>
      </c>
      <c r="I34" s="370"/>
      <c r="J34" s="369" t="s">
        <v>53</v>
      </c>
      <c r="K34" s="368"/>
      <c r="L34" s="7" t="s">
        <v>415</v>
      </c>
      <c r="M34" s="11"/>
      <c r="N34" s="84">
        <v>9.56</v>
      </c>
      <c r="O34" s="60">
        <v>14</v>
      </c>
    </row>
    <row r="35" spans="1:15" ht="15" x14ac:dyDescent="0.25">
      <c r="A35" s="1"/>
      <c r="B35" s="375">
        <v>15</v>
      </c>
      <c r="C35" s="376"/>
      <c r="D35" s="367" t="s">
        <v>1580</v>
      </c>
      <c r="E35" s="368"/>
      <c r="F35" s="369">
        <v>4100077305</v>
      </c>
      <c r="G35" s="370"/>
      <c r="H35" s="391" t="s">
        <v>1581</v>
      </c>
      <c r="I35" s="370"/>
      <c r="J35" s="369" t="s">
        <v>53</v>
      </c>
      <c r="K35" s="368"/>
      <c r="L35" s="7" t="s">
        <v>415</v>
      </c>
      <c r="M35" s="11"/>
      <c r="N35" s="81">
        <v>9.56</v>
      </c>
      <c r="O35" s="60">
        <v>14</v>
      </c>
    </row>
    <row r="36" spans="1:15" ht="15" x14ac:dyDescent="0.25">
      <c r="A36" s="1"/>
      <c r="B36" s="375">
        <v>16</v>
      </c>
      <c r="C36" s="376"/>
      <c r="D36" s="367" t="s">
        <v>1580</v>
      </c>
      <c r="E36" s="368"/>
      <c r="F36" s="369">
        <v>4100077305</v>
      </c>
      <c r="G36" s="370"/>
      <c r="H36" s="391" t="s">
        <v>1581</v>
      </c>
      <c r="I36" s="370"/>
      <c r="J36" s="369" t="s">
        <v>53</v>
      </c>
      <c r="K36" s="368"/>
      <c r="L36" s="7" t="s">
        <v>415</v>
      </c>
      <c r="M36" s="11"/>
      <c r="N36" s="81">
        <v>9.56</v>
      </c>
      <c r="O36" s="60">
        <v>14</v>
      </c>
    </row>
    <row r="37" spans="1:15" ht="15" x14ac:dyDescent="0.25">
      <c r="A37" s="1"/>
      <c r="B37" s="71" t="s">
        <v>22</v>
      </c>
      <c r="C37" s="72"/>
      <c r="D37" s="50"/>
      <c r="E37" s="61"/>
      <c r="F37" s="50"/>
      <c r="G37" s="62"/>
      <c r="H37" s="63"/>
      <c r="I37" s="62"/>
      <c r="J37" s="50"/>
      <c r="K37" s="61"/>
      <c r="L37" s="8"/>
      <c r="M37" s="8"/>
      <c r="N37" s="164">
        <f>SUM(N38:N44)+9.82</f>
        <v>73.420000000000016</v>
      </c>
      <c r="O37" s="60"/>
    </row>
    <row r="38" spans="1:15" ht="15" x14ac:dyDescent="0.25">
      <c r="A38" s="1"/>
      <c r="B38" s="375">
        <v>17</v>
      </c>
      <c r="C38" s="376"/>
      <c r="D38" s="367" t="s">
        <v>1580</v>
      </c>
      <c r="E38" s="368"/>
      <c r="F38" s="369">
        <v>4100077305</v>
      </c>
      <c r="G38" s="370"/>
      <c r="H38" s="391" t="s">
        <v>1581</v>
      </c>
      <c r="I38" s="370"/>
      <c r="J38" s="369" t="s">
        <v>53</v>
      </c>
      <c r="K38" s="368"/>
      <c r="L38" s="7" t="s">
        <v>415</v>
      </c>
      <c r="M38" s="11"/>
      <c r="N38" s="81">
        <v>9.56</v>
      </c>
      <c r="O38" s="60">
        <v>14</v>
      </c>
    </row>
    <row r="39" spans="1:15" ht="15" x14ac:dyDescent="0.25">
      <c r="A39" s="1"/>
      <c r="B39" s="378">
        <v>18</v>
      </c>
      <c r="C39" s="379"/>
      <c r="D39" s="367" t="s">
        <v>1580</v>
      </c>
      <c r="E39" s="368"/>
      <c r="F39" s="369">
        <v>4100077305</v>
      </c>
      <c r="G39" s="370"/>
      <c r="H39" s="391" t="s">
        <v>1581</v>
      </c>
      <c r="I39" s="370"/>
      <c r="J39" s="369" t="s">
        <v>53</v>
      </c>
      <c r="K39" s="368"/>
      <c r="L39" s="7" t="s">
        <v>415</v>
      </c>
      <c r="M39" s="11"/>
      <c r="N39" s="82">
        <v>9.1199999999999992</v>
      </c>
      <c r="O39" s="60">
        <v>13</v>
      </c>
    </row>
    <row r="40" spans="1:15" ht="15" x14ac:dyDescent="0.25">
      <c r="A40" s="1"/>
      <c r="B40" s="375">
        <v>19</v>
      </c>
      <c r="C40" s="376"/>
      <c r="D40" s="367" t="s">
        <v>1580</v>
      </c>
      <c r="E40" s="368"/>
      <c r="F40" s="369">
        <v>4100077305</v>
      </c>
      <c r="G40" s="370"/>
      <c r="H40" s="391" t="s">
        <v>1581</v>
      </c>
      <c r="I40" s="370"/>
      <c r="J40" s="369" t="s">
        <v>53</v>
      </c>
      <c r="K40" s="368"/>
      <c r="L40" s="7" t="s">
        <v>1748</v>
      </c>
      <c r="M40" s="11"/>
      <c r="N40" s="81">
        <v>9.56</v>
      </c>
      <c r="O40" s="60">
        <v>14</v>
      </c>
    </row>
    <row r="41" spans="1:15" ht="15" x14ac:dyDescent="0.25">
      <c r="A41" s="1"/>
      <c r="B41" s="375">
        <v>20</v>
      </c>
      <c r="C41" s="376"/>
      <c r="D41" s="367" t="s">
        <v>1580</v>
      </c>
      <c r="E41" s="368"/>
      <c r="F41" s="369">
        <v>4100077305</v>
      </c>
      <c r="G41" s="370"/>
      <c r="H41" s="391" t="s">
        <v>1581</v>
      </c>
      <c r="I41" s="370"/>
      <c r="J41" s="369" t="s">
        <v>53</v>
      </c>
      <c r="K41" s="368"/>
      <c r="L41" s="7" t="s">
        <v>1748</v>
      </c>
      <c r="M41" s="11"/>
      <c r="N41" s="81">
        <v>9.56</v>
      </c>
      <c r="O41" s="60">
        <v>14</v>
      </c>
    </row>
    <row r="42" spans="1:15" ht="15" x14ac:dyDescent="0.25">
      <c r="A42" s="1"/>
      <c r="B42" s="375">
        <v>21</v>
      </c>
      <c r="C42" s="376"/>
      <c r="D42" s="367" t="s">
        <v>1580</v>
      </c>
      <c r="E42" s="368"/>
      <c r="F42" s="369">
        <v>4100077305</v>
      </c>
      <c r="G42" s="370"/>
      <c r="H42" s="391" t="s">
        <v>1581</v>
      </c>
      <c r="I42" s="370"/>
      <c r="J42" s="369" t="s">
        <v>53</v>
      </c>
      <c r="K42" s="368"/>
      <c r="L42" s="7" t="s">
        <v>1748</v>
      </c>
      <c r="M42" s="11"/>
      <c r="N42" s="81">
        <v>9.56</v>
      </c>
      <c r="O42" s="60">
        <v>14</v>
      </c>
    </row>
    <row r="43" spans="1:15" ht="15" x14ac:dyDescent="0.25">
      <c r="A43" s="1"/>
      <c r="B43" s="378">
        <v>22</v>
      </c>
      <c r="C43" s="379"/>
      <c r="D43" s="367" t="s">
        <v>1580</v>
      </c>
      <c r="E43" s="368"/>
      <c r="F43" s="369">
        <v>4100077305</v>
      </c>
      <c r="G43" s="370"/>
      <c r="H43" s="391" t="s">
        <v>1581</v>
      </c>
      <c r="I43" s="370"/>
      <c r="J43" s="369" t="s">
        <v>53</v>
      </c>
      <c r="K43" s="368"/>
      <c r="L43" s="7" t="s">
        <v>1748</v>
      </c>
      <c r="M43" s="11"/>
      <c r="N43" s="82">
        <v>9.56</v>
      </c>
      <c r="O43" s="60">
        <v>14</v>
      </c>
    </row>
    <row r="44" spans="1:15" ht="15" x14ac:dyDescent="0.25">
      <c r="A44" s="1"/>
      <c r="B44" s="375">
        <v>23</v>
      </c>
      <c r="C44" s="376"/>
      <c r="D44" s="367" t="s">
        <v>1580</v>
      </c>
      <c r="E44" s="368"/>
      <c r="F44" s="369">
        <v>4100077305</v>
      </c>
      <c r="G44" s="370"/>
      <c r="H44" s="391" t="s">
        <v>1581</v>
      </c>
      <c r="I44" s="370"/>
      <c r="J44" s="369" t="s">
        <v>53</v>
      </c>
      <c r="K44" s="368"/>
      <c r="L44" s="7" t="s">
        <v>1748</v>
      </c>
      <c r="M44" s="11"/>
      <c r="N44" s="81">
        <v>6.68</v>
      </c>
      <c r="O44" s="60">
        <v>9</v>
      </c>
    </row>
    <row r="45" spans="1:15" ht="15" x14ac:dyDescent="0.25">
      <c r="A45" s="1"/>
      <c r="B45" s="365"/>
      <c r="C45" s="366"/>
      <c r="D45" s="351"/>
      <c r="E45" s="352"/>
      <c r="F45" s="369"/>
      <c r="G45" s="370"/>
      <c r="H45" s="391"/>
      <c r="I45" s="370"/>
      <c r="J45" s="369"/>
      <c r="K45" s="368"/>
      <c r="L45" s="27"/>
      <c r="M45" s="24"/>
      <c r="N45" s="84"/>
      <c r="O45" s="167"/>
    </row>
    <row r="46" spans="1:15" ht="15" x14ac:dyDescent="0.25">
      <c r="A46" s="1"/>
      <c r="B46" s="20"/>
      <c r="C46" s="45"/>
      <c r="D46" s="168"/>
      <c r="E46" s="41"/>
      <c r="F46" s="41"/>
      <c r="G46" s="41"/>
      <c r="H46" s="41"/>
      <c r="J46" s="20"/>
      <c r="K46" s="45"/>
      <c r="L46" s="1"/>
      <c r="M46" s="1"/>
      <c r="N46" s="169">
        <f>SUM(N18:N36)+SUM(N38:N44)</f>
        <v>216.22000000000003</v>
      </c>
    </row>
    <row r="47" spans="1:15" ht="15.75" x14ac:dyDescent="0.25">
      <c r="A47" s="1"/>
      <c r="B47" s="356" t="s">
        <v>29</v>
      </c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79"/>
      <c r="N47" s="75"/>
      <c r="O47" s="73">
        <f>SUM(O18:O45)</f>
        <v>315</v>
      </c>
    </row>
    <row r="48" spans="1:15" ht="15" x14ac:dyDescent="0.25">
      <c r="A48" s="1"/>
      <c r="B48" s="20"/>
      <c r="C48" s="45"/>
      <c r="D48" s="20"/>
      <c r="E48" s="45"/>
      <c r="F48" s="20"/>
      <c r="H48" s="3"/>
      <c r="J48" s="20"/>
      <c r="K48" s="45"/>
      <c r="L48" s="1"/>
      <c r="M48" s="1"/>
      <c r="N48" s="86"/>
    </row>
    <row r="49" spans="1:14" ht="3.75" customHeight="1" x14ac:dyDescent="0.25">
      <c r="A49" s="1"/>
      <c r="B49" s="1"/>
      <c r="C49" s="1"/>
      <c r="D49" s="17"/>
      <c r="E49" s="20"/>
      <c r="F49" s="20"/>
      <c r="G49" s="3"/>
      <c r="H49" s="3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49</v>
      </c>
      <c r="E50" s="23"/>
      <c r="F50" s="397" t="s">
        <v>1772</v>
      </c>
      <c r="G50" s="396"/>
      <c r="H50" s="1"/>
      <c r="I50" s="1"/>
      <c r="J50" s="1"/>
      <c r="K50" s="1"/>
      <c r="L50" s="1"/>
      <c r="M50" s="1"/>
      <c r="N50" s="1"/>
    </row>
    <row r="51" spans="1:14" ht="15" customHeight="1" x14ac:dyDescent="0.25">
      <c r="A51" s="1"/>
      <c r="B51" s="1"/>
      <c r="C51" s="1"/>
      <c r="D51" s="1" t="s">
        <v>1773</v>
      </c>
      <c r="E51" s="23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5">
      <c r="A52" s="1"/>
      <c r="B52" s="1"/>
      <c r="C52" s="1"/>
      <c r="D52" s="1" t="s">
        <v>1770</v>
      </c>
      <c r="E52" s="3"/>
      <c r="F52" s="1"/>
      <c r="G52" s="1"/>
      <c r="H52" s="1"/>
      <c r="I52" s="1"/>
      <c r="J52" s="1"/>
      <c r="K52" s="1"/>
      <c r="L52" s="1"/>
      <c r="M52" s="1"/>
      <c r="N52" s="1"/>
    </row>
    <row r="53" spans="1:14" ht="15" customHeight="1" x14ac:dyDescent="0.25">
      <c r="A53" s="1"/>
      <c r="B53" s="1"/>
      <c r="C53" s="1"/>
      <c r="D53" s="1" t="s">
        <v>1771</v>
      </c>
      <c r="E53" s="23"/>
      <c r="F53" s="1"/>
      <c r="G53" s="1"/>
      <c r="H53" s="1"/>
      <c r="I53" s="1"/>
      <c r="J53" s="1"/>
      <c r="K53" s="1"/>
      <c r="L53" s="1"/>
      <c r="M53" s="1"/>
      <c r="N53" s="1"/>
    </row>
    <row r="54" spans="1:14" ht="15" customHeight="1" x14ac:dyDescent="0.25">
      <c r="A54" s="1"/>
      <c r="B54" s="1"/>
      <c r="C54" s="1"/>
      <c r="D54" s="1" t="s">
        <v>1503</v>
      </c>
      <c r="E54" s="1"/>
      <c r="F54" s="1"/>
      <c r="G54" s="23"/>
      <c r="H54" s="23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338" ht="8.25" customHeight="1" x14ac:dyDescent="0.2"/>
    <row r="340" ht="8.25" customHeight="1" x14ac:dyDescent="0.2"/>
    <row r="342" ht="9" customHeight="1" x14ac:dyDescent="0.2"/>
    <row r="344" ht="7.5" customHeight="1" x14ac:dyDescent="0.2"/>
    <row r="346" ht="6.75" customHeight="1" x14ac:dyDescent="0.2"/>
    <row r="348" ht="7.5" customHeight="1" x14ac:dyDescent="0.2"/>
    <row r="350" ht="9" customHeight="1" x14ac:dyDescent="0.2"/>
    <row r="352" ht="7.5" customHeight="1" x14ac:dyDescent="0.2"/>
    <row r="354" ht="8.25" customHeight="1" x14ac:dyDescent="0.2"/>
  </sheetData>
  <mergeCells count="141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D28:E28"/>
    <mergeCell ref="F28:G28"/>
    <mergeCell ref="H28:I28"/>
    <mergeCell ref="J28:K28"/>
    <mergeCell ref="B31:C31"/>
    <mergeCell ref="D31:E31"/>
    <mergeCell ref="F31:G31"/>
    <mergeCell ref="H31:I31"/>
    <mergeCell ref="J31:K31"/>
    <mergeCell ref="D29:E29"/>
    <mergeCell ref="F29:G29"/>
    <mergeCell ref="H29:I29"/>
    <mergeCell ref="J29:K29"/>
    <mergeCell ref="B34:C34"/>
    <mergeCell ref="D34:E34"/>
    <mergeCell ref="F34:G34"/>
    <mergeCell ref="H34:I34"/>
    <mergeCell ref="J34:K34"/>
    <mergeCell ref="B35:C35"/>
    <mergeCell ref="D35:E35"/>
    <mergeCell ref="F35:G35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H35:I35"/>
    <mergeCell ref="J35:K35"/>
    <mergeCell ref="B36:C36"/>
    <mergeCell ref="D36:E36"/>
    <mergeCell ref="F36:G36"/>
    <mergeCell ref="H36:I36"/>
    <mergeCell ref="J36:K36"/>
    <mergeCell ref="B47:L47"/>
    <mergeCell ref="F50:G50"/>
    <mergeCell ref="B45:C45"/>
    <mergeCell ref="D45:E45"/>
    <mergeCell ref="F45:G45"/>
    <mergeCell ref="H45:I45"/>
    <mergeCell ref="J45:K45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4:C44"/>
    <mergeCell ref="D44:E44"/>
    <mergeCell ref="F44:G44"/>
    <mergeCell ref="H44:I44"/>
    <mergeCell ref="J44:K44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sheetPr codeName="Hoja201"/>
  <dimension ref="A1:O333"/>
  <sheetViews>
    <sheetView zoomScale="106" zoomScaleNormal="106" workbookViewId="0">
      <selection activeCell="L24" sqref="L2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1763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 t="s">
        <v>1767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62" t="s">
        <v>375</v>
      </c>
      <c r="E16" s="363"/>
      <c r="F16" s="362" t="s">
        <v>376</v>
      </c>
      <c r="G16" s="363"/>
      <c r="H16" s="364" t="s">
        <v>377</v>
      </c>
      <c r="I16" s="363"/>
      <c r="J16" s="362" t="s">
        <v>718</v>
      </c>
      <c r="K16" s="363"/>
      <c r="L16" s="178" t="s">
        <v>379</v>
      </c>
      <c r="M16" s="178" t="s">
        <v>413</v>
      </c>
      <c r="N16" s="178" t="s">
        <v>383</v>
      </c>
      <c r="O16" s="179" t="s">
        <v>380</v>
      </c>
    </row>
    <row r="17" spans="1:15" ht="15" x14ac:dyDescent="0.25">
      <c r="A17" s="1"/>
      <c r="B17" s="173"/>
      <c r="C17" s="174"/>
      <c r="D17" s="50"/>
      <c r="E17" s="61"/>
      <c r="F17" s="50"/>
      <c r="G17" s="62"/>
      <c r="H17" s="63"/>
      <c r="I17" s="62"/>
      <c r="J17" s="50"/>
      <c r="K17" s="61"/>
      <c r="L17" s="8"/>
      <c r="M17" s="8"/>
      <c r="N17" s="170"/>
      <c r="O17" s="60"/>
    </row>
    <row r="18" spans="1:15" ht="15" x14ac:dyDescent="0.25">
      <c r="A18" s="1"/>
      <c r="B18" s="378">
        <v>1</v>
      </c>
      <c r="C18" s="379"/>
      <c r="D18" s="351" t="s">
        <v>623</v>
      </c>
      <c r="E18" s="352"/>
      <c r="F18" s="355">
        <v>4100077259</v>
      </c>
      <c r="G18" s="354"/>
      <c r="H18" s="353" t="s">
        <v>1459</v>
      </c>
      <c r="I18" s="354"/>
      <c r="J18" s="355" t="s">
        <v>25</v>
      </c>
      <c r="K18" s="352"/>
      <c r="L18" s="27" t="s">
        <v>1760</v>
      </c>
      <c r="M18" s="24"/>
      <c r="N18" s="82">
        <v>7.26</v>
      </c>
      <c r="O18" s="109">
        <v>46</v>
      </c>
    </row>
    <row r="19" spans="1:15" ht="15" x14ac:dyDescent="0.25">
      <c r="A19" s="1"/>
      <c r="B19" s="416"/>
      <c r="C19" s="417"/>
      <c r="D19" s="351" t="s">
        <v>623</v>
      </c>
      <c r="E19" s="352"/>
      <c r="F19" s="355">
        <v>4100077299</v>
      </c>
      <c r="G19" s="354"/>
      <c r="H19" s="353" t="s">
        <v>1459</v>
      </c>
      <c r="I19" s="354"/>
      <c r="J19" s="355" t="s">
        <v>53</v>
      </c>
      <c r="K19" s="352"/>
      <c r="L19" s="27" t="s">
        <v>1760</v>
      </c>
      <c r="M19" s="11"/>
      <c r="N19" s="83"/>
      <c r="O19" s="60">
        <v>2</v>
      </c>
    </row>
    <row r="20" spans="1:15" ht="15" x14ac:dyDescent="0.25">
      <c r="A20" s="1"/>
      <c r="B20" s="378">
        <v>2</v>
      </c>
      <c r="C20" s="379"/>
      <c r="D20" s="367" t="s">
        <v>1440</v>
      </c>
      <c r="E20" s="368"/>
      <c r="F20" s="369">
        <v>4100077306</v>
      </c>
      <c r="G20" s="370"/>
      <c r="H20" s="391" t="s">
        <v>1533</v>
      </c>
      <c r="I20" s="370"/>
      <c r="J20" s="369" t="s">
        <v>53</v>
      </c>
      <c r="K20" s="368"/>
      <c r="L20" s="7" t="s">
        <v>1748</v>
      </c>
      <c r="M20" s="11"/>
      <c r="N20" s="82">
        <v>5.54</v>
      </c>
      <c r="O20" s="60">
        <v>18</v>
      </c>
    </row>
    <row r="21" spans="1:15" ht="15" x14ac:dyDescent="0.25">
      <c r="A21" s="1"/>
      <c r="B21" s="416"/>
      <c r="C21" s="417"/>
      <c r="D21" s="367" t="s">
        <v>1440</v>
      </c>
      <c r="E21" s="368"/>
      <c r="F21" s="369">
        <v>4100077306</v>
      </c>
      <c r="G21" s="370"/>
      <c r="H21" s="391" t="s">
        <v>1533</v>
      </c>
      <c r="I21" s="370"/>
      <c r="J21" s="369" t="s">
        <v>53</v>
      </c>
      <c r="K21" s="368"/>
      <c r="L21" s="7" t="s">
        <v>415</v>
      </c>
      <c r="M21" s="11"/>
      <c r="N21" s="83"/>
      <c r="O21" s="60">
        <v>9</v>
      </c>
    </row>
    <row r="22" spans="1:15" ht="15" x14ac:dyDescent="0.25">
      <c r="A22" s="1"/>
      <c r="B22" s="416"/>
      <c r="C22" s="417"/>
      <c r="D22" s="367" t="s">
        <v>1440</v>
      </c>
      <c r="E22" s="368"/>
      <c r="F22" s="369">
        <v>4100077306</v>
      </c>
      <c r="G22" s="370"/>
      <c r="H22" s="391" t="s">
        <v>1533</v>
      </c>
      <c r="I22" s="370"/>
      <c r="J22" s="369" t="s">
        <v>53</v>
      </c>
      <c r="K22" s="368"/>
      <c r="L22" s="7" t="s">
        <v>387</v>
      </c>
      <c r="M22" s="11"/>
      <c r="N22" s="83"/>
      <c r="O22" s="60">
        <v>11</v>
      </c>
    </row>
    <row r="23" spans="1:15" ht="15" x14ac:dyDescent="0.25">
      <c r="A23" s="1"/>
      <c r="B23" s="40"/>
      <c r="C23" s="36"/>
      <c r="D23" s="367" t="s">
        <v>528</v>
      </c>
      <c r="E23" s="368"/>
      <c r="F23" s="369">
        <v>4100077252</v>
      </c>
      <c r="G23" s="370"/>
      <c r="H23" s="391" t="s">
        <v>1574</v>
      </c>
      <c r="I23" s="370"/>
      <c r="J23" s="369" t="s">
        <v>25</v>
      </c>
      <c r="K23" s="368"/>
      <c r="L23" s="7" t="s">
        <v>415</v>
      </c>
      <c r="M23" s="24"/>
      <c r="N23" s="83"/>
      <c r="O23" s="109">
        <v>1</v>
      </c>
    </row>
    <row r="24" spans="1:15" ht="15" x14ac:dyDescent="0.25">
      <c r="A24" s="1"/>
      <c r="B24" s="76"/>
      <c r="C24" s="69"/>
      <c r="D24" s="367" t="s">
        <v>528</v>
      </c>
      <c r="E24" s="368"/>
      <c r="F24" s="369">
        <v>4100077285</v>
      </c>
      <c r="G24" s="370"/>
      <c r="H24" s="391" t="s">
        <v>1574</v>
      </c>
      <c r="I24" s="370"/>
      <c r="J24" s="369" t="s">
        <v>53</v>
      </c>
      <c r="K24" s="368"/>
      <c r="L24" s="7" t="s">
        <v>1584</v>
      </c>
      <c r="M24" s="24"/>
      <c r="N24" s="84"/>
      <c r="O24" s="109">
        <v>1</v>
      </c>
    </row>
    <row r="25" spans="1:15" ht="15" x14ac:dyDescent="0.25">
      <c r="A25" s="1"/>
      <c r="B25" s="76"/>
      <c r="C25" s="69"/>
      <c r="D25" s="132"/>
      <c r="E25" s="180"/>
      <c r="F25" s="124"/>
      <c r="G25" s="57"/>
      <c r="H25" s="125"/>
      <c r="I25" s="57"/>
      <c r="J25" s="124"/>
      <c r="K25" s="122"/>
      <c r="L25" s="27"/>
      <c r="M25" s="24"/>
      <c r="N25" s="84"/>
      <c r="O25" s="109"/>
    </row>
    <row r="26" spans="1:15" ht="15" x14ac:dyDescent="0.25">
      <c r="A26" s="1"/>
      <c r="B26" s="365"/>
      <c r="C26" s="366"/>
      <c r="D26" s="351"/>
      <c r="E26" s="352"/>
      <c r="F26" s="369"/>
      <c r="G26" s="370"/>
      <c r="H26" s="391"/>
      <c r="I26" s="370"/>
      <c r="J26" s="369"/>
      <c r="K26" s="368"/>
      <c r="L26" s="27"/>
      <c r="M26" s="24"/>
      <c r="N26" s="84"/>
      <c r="O26" s="167"/>
    </row>
    <row r="27" spans="1:15" ht="15" x14ac:dyDescent="0.25">
      <c r="A27" s="1"/>
      <c r="B27" s="20"/>
      <c r="C27" s="45"/>
      <c r="D27" s="168"/>
      <c r="E27" s="41"/>
      <c r="F27" s="41"/>
      <c r="G27" s="41"/>
      <c r="H27" s="41"/>
      <c r="J27" s="20"/>
      <c r="K27" s="45"/>
      <c r="L27" s="1"/>
      <c r="M27" s="1"/>
      <c r="N27" s="169">
        <f>SUM(N18:N22)</f>
        <v>12.8</v>
      </c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88</v>
      </c>
    </row>
    <row r="29" spans="1:15" ht="15" x14ac:dyDescent="0.25">
      <c r="A29" s="1"/>
      <c r="B29" s="20"/>
      <c r="C29" s="45"/>
      <c r="D29" s="20"/>
      <c r="E29" s="45"/>
      <c r="F29" s="20"/>
      <c r="H29" s="3"/>
      <c r="J29" s="20"/>
      <c r="K29" s="45"/>
      <c r="L29" s="1"/>
      <c r="M29" s="1"/>
      <c r="N29" s="86"/>
    </row>
    <row r="30" spans="1:15" ht="3.75" customHeight="1" x14ac:dyDescent="0.25">
      <c r="A30" s="1"/>
      <c r="B30" s="1"/>
      <c r="C30" s="1"/>
      <c r="D30" s="17"/>
      <c r="E30" s="20"/>
      <c r="F30" s="20"/>
      <c r="G30" s="3"/>
      <c r="H30" s="3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49</v>
      </c>
      <c r="E31" s="23"/>
      <c r="F31" s="397" t="s">
        <v>1768</v>
      </c>
      <c r="G31" s="396"/>
      <c r="H31" s="1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368</v>
      </c>
      <c r="E32" s="3"/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1688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317" ht="8.25" customHeight="1" x14ac:dyDescent="0.2"/>
    <row r="319" ht="8.25" customHeight="1" x14ac:dyDescent="0.2"/>
    <row r="321" ht="9" customHeight="1" x14ac:dyDescent="0.2"/>
    <row r="323" ht="7.5" customHeight="1" x14ac:dyDescent="0.2"/>
    <row r="325" ht="6.75" customHeight="1" x14ac:dyDescent="0.2"/>
    <row r="327" ht="7.5" customHeight="1" x14ac:dyDescent="0.2"/>
    <row r="329" ht="9" customHeight="1" x14ac:dyDescent="0.2"/>
    <row r="331" ht="7.5" customHeight="1" x14ac:dyDescent="0.2"/>
    <row r="333" ht="8.25" customHeight="1" x14ac:dyDescent="0.2"/>
  </sheetData>
  <mergeCells count="46"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M14:N14"/>
    <mergeCell ref="B16:C16"/>
    <mergeCell ref="D16:E16"/>
    <mergeCell ref="F16:G16"/>
    <mergeCell ref="H16:I16"/>
    <mergeCell ref="J16:K16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F31:G31"/>
    <mergeCell ref="B26:C26"/>
    <mergeCell ref="D26:E26"/>
    <mergeCell ref="F26:G26"/>
    <mergeCell ref="H26:I26"/>
    <mergeCell ref="B22:C22"/>
    <mergeCell ref="D22:E22"/>
    <mergeCell ref="F22:G22"/>
    <mergeCell ref="H22:I22"/>
    <mergeCell ref="J22:K22"/>
    <mergeCell ref="J26:K26"/>
    <mergeCell ref="B28:L28"/>
    <mergeCell ref="D23:E23"/>
    <mergeCell ref="F23:G23"/>
    <mergeCell ref="H23:I23"/>
    <mergeCell ref="J23:K23"/>
    <mergeCell ref="D24:E24"/>
    <mergeCell ref="F24:G24"/>
    <mergeCell ref="H24:I24"/>
    <mergeCell ref="J24:K2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sheetPr codeName="Hoja202"/>
  <dimension ref="A1:O320"/>
  <sheetViews>
    <sheetView workbookViewId="0">
      <selection activeCell="J36" sqref="J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1763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220019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1440</v>
      </c>
      <c r="E18" s="368"/>
      <c r="F18" s="369">
        <v>4100077270</v>
      </c>
      <c r="G18" s="370"/>
      <c r="H18" s="391" t="s">
        <v>1533</v>
      </c>
      <c r="I18" s="370"/>
      <c r="J18" s="369" t="s">
        <v>1009</v>
      </c>
      <c r="K18" s="368"/>
      <c r="L18" s="7" t="s">
        <v>1748</v>
      </c>
      <c r="M18" s="11"/>
      <c r="N18" s="82">
        <v>0.42</v>
      </c>
      <c r="O18" s="60">
        <v>2</v>
      </c>
    </row>
    <row r="19" spans="1:15" ht="15" x14ac:dyDescent="0.25">
      <c r="A19" s="1"/>
      <c r="B19" s="365"/>
      <c r="C19" s="366"/>
      <c r="D19" s="367"/>
      <c r="E19" s="368"/>
      <c r="F19" s="369"/>
      <c r="G19" s="370"/>
      <c r="H19" s="391"/>
      <c r="I19" s="370"/>
      <c r="J19" s="369"/>
      <c r="K19" s="368"/>
      <c r="L19" s="9"/>
      <c r="M19" s="151"/>
      <c r="N19" s="84"/>
      <c r="O19" s="60"/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62"/>
      <c r="J20" s="50"/>
      <c r="K20" s="61"/>
      <c r="L20" s="8"/>
      <c r="M20" s="8"/>
      <c r="N20" s="139">
        <f>SUM(N18:N19)</f>
        <v>0.42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2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3"/>
      <c r="H23" s="3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23"/>
      <c r="F24" s="397" t="s">
        <v>1766</v>
      </c>
      <c r="G24" s="396"/>
      <c r="H24" s="1"/>
      <c r="I24" s="1"/>
      <c r="J24" s="1"/>
      <c r="K24" s="1"/>
      <c r="L24" s="1"/>
      <c r="M24" s="1"/>
      <c r="N24" s="1"/>
    </row>
    <row r="25" spans="1:15" ht="15" x14ac:dyDescent="0.25">
      <c r="A25" s="1"/>
      <c r="B25" s="1"/>
      <c r="C25" s="1"/>
      <c r="D25" s="1" t="s">
        <v>1765</v>
      </c>
      <c r="E25" s="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1764</v>
      </c>
      <c r="E26" s="2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304" ht="8.25" customHeight="1" x14ac:dyDescent="0.2"/>
    <row r="306" ht="8.25" customHeight="1" x14ac:dyDescent="0.2"/>
    <row r="308" ht="9" customHeight="1" x14ac:dyDescent="0.2"/>
    <row r="310" ht="7.5" customHeight="1" x14ac:dyDescent="0.2"/>
    <row r="312" ht="6.75" customHeight="1" x14ac:dyDescent="0.2"/>
    <row r="314" ht="7.5" customHeight="1" x14ac:dyDescent="0.2"/>
    <row r="316" ht="9" customHeight="1" x14ac:dyDescent="0.2"/>
    <row r="318" ht="7.5" customHeight="1" x14ac:dyDescent="0.2"/>
    <row r="320" ht="8.25" customHeight="1" x14ac:dyDescent="0.2"/>
  </sheetData>
  <mergeCells count="2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D20:H20"/>
    <mergeCell ref="B21:L21"/>
    <mergeCell ref="F24:G24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sheetPr codeName="Hoja203"/>
  <dimension ref="A1:O328"/>
  <sheetViews>
    <sheetView workbookViewId="0">
      <selection activeCell="O22" sqref="O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1763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220018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 t="s">
        <v>22</v>
      </c>
      <c r="C17" s="133"/>
      <c r="D17" s="20"/>
      <c r="E17" s="45"/>
      <c r="F17" s="20"/>
      <c r="H17" s="3"/>
      <c r="J17" s="20"/>
      <c r="K17" s="45"/>
      <c r="L17" s="1"/>
      <c r="M17" s="1"/>
      <c r="N17" s="169"/>
      <c r="O17" s="60"/>
    </row>
    <row r="18" spans="1:15" ht="15" x14ac:dyDescent="0.25">
      <c r="A18" s="1"/>
      <c r="B18" s="375">
        <v>1</v>
      </c>
      <c r="C18" s="376"/>
      <c r="D18" s="367" t="s">
        <v>1440</v>
      </c>
      <c r="E18" s="368"/>
      <c r="F18" s="369">
        <v>4100077233</v>
      </c>
      <c r="G18" s="370"/>
      <c r="H18" s="391" t="s">
        <v>1759</v>
      </c>
      <c r="I18" s="370"/>
      <c r="J18" s="369" t="s">
        <v>73</v>
      </c>
      <c r="K18" s="368"/>
      <c r="L18" s="7" t="s">
        <v>1760</v>
      </c>
      <c r="M18" s="11"/>
      <c r="N18" s="81">
        <v>6.84</v>
      </c>
      <c r="O18" s="60">
        <v>50</v>
      </c>
    </row>
    <row r="19" spans="1:15" ht="15" x14ac:dyDescent="0.25">
      <c r="A19" s="1"/>
      <c r="B19" s="378">
        <v>2</v>
      </c>
      <c r="C19" s="379"/>
      <c r="D19" s="367" t="s">
        <v>1440</v>
      </c>
      <c r="E19" s="368"/>
      <c r="F19" s="369">
        <v>4100077233</v>
      </c>
      <c r="G19" s="370"/>
      <c r="H19" s="391" t="s">
        <v>1759</v>
      </c>
      <c r="I19" s="370"/>
      <c r="J19" s="369" t="s">
        <v>73</v>
      </c>
      <c r="K19" s="368"/>
      <c r="L19" s="7" t="s">
        <v>1760</v>
      </c>
      <c r="M19" s="11"/>
      <c r="N19" s="82">
        <v>6.82</v>
      </c>
      <c r="O19" s="60">
        <v>50</v>
      </c>
    </row>
    <row r="20" spans="1:15" ht="15" x14ac:dyDescent="0.25">
      <c r="A20" s="1"/>
      <c r="B20" s="378">
        <v>3</v>
      </c>
      <c r="C20" s="379"/>
      <c r="D20" s="367" t="s">
        <v>1440</v>
      </c>
      <c r="E20" s="368"/>
      <c r="F20" s="369">
        <v>4100077233</v>
      </c>
      <c r="G20" s="370"/>
      <c r="H20" s="391" t="s">
        <v>1759</v>
      </c>
      <c r="I20" s="370"/>
      <c r="J20" s="369" t="s">
        <v>73</v>
      </c>
      <c r="K20" s="368"/>
      <c r="L20" s="7" t="s">
        <v>1760</v>
      </c>
      <c r="M20" s="11"/>
      <c r="N20" s="82">
        <v>5.78</v>
      </c>
      <c r="O20" s="60">
        <v>23</v>
      </c>
    </row>
    <row r="21" spans="1:15" ht="15" x14ac:dyDescent="0.25">
      <c r="A21" s="1"/>
      <c r="B21" s="416"/>
      <c r="C21" s="417"/>
      <c r="D21" s="367" t="s">
        <v>1442</v>
      </c>
      <c r="E21" s="368"/>
      <c r="F21" s="369">
        <v>4100077232</v>
      </c>
      <c r="G21" s="370"/>
      <c r="H21" s="391" t="s">
        <v>1459</v>
      </c>
      <c r="I21" s="370"/>
      <c r="J21" s="369" t="s">
        <v>73</v>
      </c>
      <c r="K21" s="368"/>
      <c r="L21" s="7" t="s">
        <v>1760</v>
      </c>
      <c r="M21" s="11"/>
      <c r="N21" s="83"/>
      <c r="O21" s="60">
        <v>3</v>
      </c>
    </row>
    <row r="22" spans="1:15" ht="15" x14ac:dyDescent="0.25">
      <c r="A22" s="1"/>
      <c r="B22" s="365"/>
      <c r="C22" s="366"/>
      <c r="D22" s="367" t="s">
        <v>1440</v>
      </c>
      <c r="E22" s="368"/>
      <c r="F22" s="369">
        <v>4100077235</v>
      </c>
      <c r="G22" s="370"/>
      <c r="H22" s="391" t="s">
        <v>1533</v>
      </c>
      <c r="I22" s="370"/>
      <c r="J22" s="369" t="s">
        <v>73</v>
      </c>
      <c r="K22" s="368"/>
      <c r="L22" s="7" t="s">
        <v>1748</v>
      </c>
      <c r="M22" s="11"/>
      <c r="N22" s="84"/>
      <c r="O22" s="60">
        <v>17</v>
      </c>
    </row>
    <row r="23" spans="1:15" ht="15" x14ac:dyDescent="0.25">
      <c r="A23" s="1"/>
      <c r="B23" s="365"/>
      <c r="C23" s="366"/>
      <c r="D23" s="367"/>
      <c r="E23" s="368"/>
      <c r="F23" s="369"/>
      <c r="G23" s="370"/>
      <c r="H23" s="391"/>
      <c r="I23" s="370"/>
      <c r="J23" s="369"/>
      <c r="K23" s="368"/>
      <c r="L23" s="7"/>
      <c r="M23" s="11"/>
      <c r="N23" s="84"/>
      <c r="O23" s="60"/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SUM(N18:N22)</f>
        <v>19.440000000000001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143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1762</v>
      </c>
      <c r="G28" s="396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960</v>
      </c>
      <c r="E29" s="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1761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4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B25:L25"/>
    <mergeCell ref="F28:G28"/>
    <mergeCell ref="B23:C23"/>
    <mergeCell ref="D23:E23"/>
    <mergeCell ref="F23:G23"/>
    <mergeCell ref="H23:I23"/>
    <mergeCell ref="J23:K23"/>
    <mergeCell ref="D24:H2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sheetPr codeName="Hoja204"/>
  <dimension ref="A1:O323"/>
  <sheetViews>
    <sheetView workbookViewId="0">
      <selection activeCell="N34" sqref="N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1743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220013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>
        <f>SUM(N18:N23)+8.96</f>
        <v>64.12</v>
      </c>
      <c r="O17" s="60"/>
    </row>
    <row r="18" spans="1:15" ht="15" x14ac:dyDescent="0.25">
      <c r="A18" s="1"/>
      <c r="B18" s="378">
        <v>1</v>
      </c>
      <c r="C18" s="379"/>
      <c r="D18" s="367" t="s">
        <v>1580</v>
      </c>
      <c r="E18" s="368"/>
      <c r="F18" s="369">
        <v>4100077241</v>
      </c>
      <c r="G18" s="370"/>
      <c r="H18" s="391" t="s">
        <v>1746</v>
      </c>
      <c r="I18" s="370"/>
      <c r="J18" s="369" t="s">
        <v>76</v>
      </c>
      <c r="K18" s="368"/>
      <c r="L18" s="9" t="s">
        <v>387</v>
      </c>
      <c r="M18" s="151"/>
      <c r="N18" s="82">
        <v>9.6999999999999993</v>
      </c>
      <c r="O18" s="60">
        <v>14</v>
      </c>
    </row>
    <row r="19" spans="1:15" ht="15" x14ac:dyDescent="0.25">
      <c r="A19" s="1"/>
      <c r="B19" s="378">
        <v>2</v>
      </c>
      <c r="C19" s="379"/>
      <c r="D19" s="367" t="s">
        <v>1580</v>
      </c>
      <c r="E19" s="368"/>
      <c r="F19" s="369">
        <v>4100077241</v>
      </c>
      <c r="G19" s="370"/>
      <c r="H19" s="391" t="s">
        <v>1746</v>
      </c>
      <c r="I19" s="370"/>
      <c r="J19" s="369" t="s">
        <v>76</v>
      </c>
      <c r="K19" s="368"/>
      <c r="L19" s="9" t="s">
        <v>387</v>
      </c>
      <c r="M19" s="151"/>
      <c r="N19" s="82">
        <v>8.94</v>
      </c>
      <c r="O19" s="60">
        <v>13</v>
      </c>
    </row>
    <row r="20" spans="1:15" ht="15" x14ac:dyDescent="0.25">
      <c r="A20" s="1"/>
      <c r="B20" s="375">
        <v>3</v>
      </c>
      <c r="C20" s="376"/>
      <c r="D20" s="367" t="s">
        <v>1580</v>
      </c>
      <c r="E20" s="368"/>
      <c r="F20" s="369">
        <v>4100077241</v>
      </c>
      <c r="G20" s="370"/>
      <c r="H20" s="391" t="s">
        <v>1746</v>
      </c>
      <c r="I20" s="370"/>
      <c r="J20" s="369" t="s">
        <v>76</v>
      </c>
      <c r="K20" s="368"/>
      <c r="L20" s="9" t="s">
        <v>387</v>
      </c>
      <c r="M20" s="151"/>
      <c r="N20" s="81">
        <v>8.94</v>
      </c>
      <c r="O20" s="60">
        <v>13</v>
      </c>
    </row>
    <row r="21" spans="1:15" ht="15" x14ac:dyDescent="0.25">
      <c r="A21" s="1"/>
      <c r="B21" s="375">
        <v>4</v>
      </c>
      <c r="C21" s="376"/>
      <c r="D21" s="367" t="s">
        <v>1580</v>
      </c>
      <c r="E21" s="368"/>
      <c r="F21" s="369">
        <v>4100077241</v>
      </c>
      <c r="G21" s="370"/>
      <c r="H21" s="391" t="s">
        <v>1746</v>
      </c>
      <c r="I21" s="370"/>
      <c r="J21" s="369" t="s">
        <v>76</v>
      </c>
      <c r="K21" s="368"/>
      <c r="L21" s="9" t="s">
        <v>415</v>
      </c>
      <c r="M21" s="151"/>
      <c r="N21" s="81">
        <v>9.6999999999999993</v>
      </c>
      <c r="O21" s="60">
        <v>14</v>
      </c>
    </row>
    <row r="22" spans="1:15" ht="15" x14ac:dyDescent="0.25">
      <c r="A22" s="1"/>
      <c r="B22" s="375">
        <v>5</v>
      </c>
      <c r="C22" s="376"/>
      <c r="D22" s="367" t="s">
        <v>1580</v>
      </c>
      <c r="E22" s="368"/>
      <c r="F22" s="369">
        <v>4100077241</v>
      </c>
      <c r="G22" s="370"/>
      <c r="H22" s="391" t="s">
        <v>1746</v>
      </c>
      <c r="I22" s="370"/>
      <c r="J22" s="369" t="s">
        <v>76</v>
      </c>
      <c r="K22" s="368"/>
      <c r="L22" s="9" t="s">
        <v>415</v>
      </c>
      <c r="M22" s="151"/>
      <c r="N22" s="81">
        <v>8.94</v>
      </c>
      <c r="O22" s="60">
        <v>13</v>
      </c>
    </row>
    <row r="23" spans="1:15" ht="15" x14ac:dyDescent="0.25">
      <c r="A23" s="1"/>
      <c r="B23" s="375">
        <v>6</v>
      </c>
      <c r="C23" s="376"/>
      <c r="D23" s="367" t="s">
        <v>1580</v>
      </c>
      <c r="E23" s="368"/>
      <c r="F23" s="369">
        <v>4100077241</v>
      </c>
      <c r="G23" s="370"/>
      <c r="H23" s="391" t="s">
        <v>1746</v>
      </c>
      <c r="I23" s="370"/>
      <c r="J23" s="369" t="s">
        <v>76</v>
      </c>
      <c r="K23" s="368"/>
      <c r="L23" s="9" t="s">
        <v>415</v>
      </c>
      <c r="M23" s="151"/>
      <c r="N23" s="81">
        <v>8.94</v>
      </c>
      <c r="O23" s="60">
        <v>13</v>
      </c>
    </row>
    <row r="24" spans="1:15" ht="15" x14ac:dyDescent="0.25">
      <c r="A24" s="1"/>
      <c r="B24" s="40"/>
      <c r="C24" s="36"/>
      <c r="D24" s="160"/>
      <c r="E24" s="122"/>
      <c r="F24" s="124"/>
      <c r="G24" s="57"/>
      <c r="H24" s="125"/>
      <c r="I24" s="57"/>
      <c r="J24" s="124"/>
      <c r="K24" s="122"/>
      <c r="L24" s="9"/>
      <c r="M24" s="151"/>
      <c r="N24" s="83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55.16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80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1757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1758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1082</v>
      </c>
      <c r="E31" s="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1465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 t="s">
        <v>1466</v>
      </c>
      <c r="E33" s="1"/>
      <c r="F33" s="1"/>
      <c r="G33" s="23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42">
    <mergeCell ref="D25:H25"/>
    <mergeCell ref="B26:L26"/>
    <mergeCell ref="F29:G29"/>
    <mergeCell ref="B20:C20"/>
    <mergeCell ref="B21:C21"/>
    <mergeCell ref="B22:C22"/>
    <mergeCell ref="D22:E22"/>
    <mergeCell ref="F22:G22"/>
    <mergeCell ref="H22:I22"/>
    <mergeCell ref="J22:K22"/>
    <mergeCell ref="D20:E20"/>
    <mergeCell ref="F20:G20"/>
    <mergeCell ref="H20:I20"/>
    <mergeCell ref="J20:K20"/>
    <mergeCell ref="D21:E21"/>
    <mergeCell ref="B23:C23"/>
    <mergeCell ref="D23:E23"/>
    <mergeCell ref="F23:G23"/>
    <mergeCell ref="H23:I23"/>
    <mergeCell ref="J23:K23"/>
    <mergeCell ref="G8:I8"/>
    <mergeCell ref="G10:N10"/>
    <mergeCell ref="G12:H12"/>
    <mergeCell ref="M14:N14"/>
    <mergeCell ref="F21:G21"/>
    <mergeCell ref="H21:I21"/>
    <mergeCell ref="J21:K21"/>
    <mergeCell ref="F18:G18"/>
    <mergeCell ref="H18:I18"/>
    <mergeCell ref="J18:K18"/>
    <mergeCell ref="F19:G19"/>
    <mergeCell ref="H19:I19"/>
    <mergeCell ref="J19:K19"/>
    <mergeCell ref="B18:C18"/>
    <mergeCell ref="D18:E18"/>
    <mergeCell ref="B19:C19"/>
    <mergeCell ref="D19:E19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sheetPr codeName="Hoja205"/>
  <dimension ref="A1:O367"/>
  <sheetViews>
    <sheetView topLeftCell="A4" zoomScale="106" zoomScaleNormal="106" workbookViewId="0">
      <selection activeCell="O44" sqref="O4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1743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 t="s">
        <v>1753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SUM(N18:N57)+9.72</f>
        <v>150.04</v>
      </c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4100077293</v>
      </c>
      <c r="G18" s="370"/>
      <c r="H18" s="391" t="s">
        <v>1468</v>
      </c>
      <c r="I18" s="370"/>
      <c r="J18" s="369" t="s">
        <v>53</v>
      </c>
      <c r="K18" s="368"/>
      <c r="L18" s="7" t="s">
        <v>622</v>
      </c>
      <c r="M18" s="11">
        <v>90</v>
      </c>
      <c r="N18" s="82">
        <v>9</v>
      </c>
      <c r="O18" s="60">
        <v>4</v>
      </c>
    </row>
    <row r="19" spans="1:15" ht="15" x14ac:dyDescent="0.25">
      <c r="A19" s="1"/>
      <c r="B19" s="416"/>
      <c r="C19" s="417"/>
      <c r="D19" s="367" t="s">
        <v>480</v>
      </c>
      <c r="E19" s="368"/>
      <c r="F19" s="369">
        <v>4100077293</v>
      </c>
      <c r="G19" s="370"/>
      <c r="H19" s="391" t="s">
        <v>1468</v>
      </c>
      <c r="I19" s="370"/>
      <c r="J19" s="369" t="s">
        <v>53</v>
      </c>
      <c r="K19" s="368"/>
      <c r="L19" s="7" t="s">
        <v>622</v>
      </c>
      <c r="M19" s="11">
        <v>95</v>
      </c>
      <c r="N19" s="83"/>
      <c r="O19" s="60">
        <v>3</v>
      </c>
    </row>
    <row r="20" spans="1:15" ht="15" x14ac:dyDescent="0.25">
      <c r="A20" s="1"/>
      <c r="B20" s="416"/>
      <c r="C20" s="417"/>
      <c r="D20" s="367" t="s">
        <v>480</v>
      </c>
      <c r="E20" s="368"/>
      <c r="F20" s="369">
        <v>4100077293</v>
      </c>
      <c r="G20" s="370"/>
      <c r="H20" s="391" t="s">
        <v>1468</v>
      </c>
      <c r="I20" s="370"/>
      <c r="J20" s="369" t="s">
        <v>53</v>
      </c>
      <c r="K20" s="368"/>
      <c r="L20" s="7" t="s">
        <v>622</v>
      </c>
      <c r="M20" s="11">
        <v>100</v>
      </c>
      <c r="N20" s="83"/>
      <c r="O20" s="60">
        <v>2</v>
      </c>
    </row>
    <row r="21" spans="1:15" ht="15" x14ac:dyDescent="0.25">
      <c r="A21" s="1"/>
      <c r="B21" s="416"/>
      <c r="C21" s="417"/>
      <c r="D21" s="367" t="s">
        <v>480</v>
      </c>
      <c r="E21" s="368"/>
      <c r="F21" s="369">
        <v>4100077294</v>
      </c>
      <c r="G21" s="370"/>
      <c r="H21" s="391" t="s">
        <v>1468</v>
      </c>
      <c r="I21" s="370"/>
      <c r="J21" s="369" t="s">
        <v>147</v>
      </c>
      <c r="K21" s="368"/>
      <c r="L21" s="7" t="s">
        <v>622</v>
      </c>
      <c r="M21" s="11">
        <v>90</v>
      </c>
      <c r="N21" s="83"/>
      <c r="O21" s="60">
        <v>1</v>
      </c>
    </row>
    <row r="22" spans="1:15" ht="15" x14ac:dyDescent="0.25">
      <c r="A22" s="1"/>
      <c r="B22" s="416"/>
      <c r="C22" s="417"/>
      <c r="D22" s="367" t="s">
        <v>480</v>
      </c>
      <c r="E22" s="368"/>
      <c r="F22" s="369">
        <v>4100077294</v>
      </c>
      <c r="G22" s="370"/>
      <c r="H22" s="391" t="s">
        <v>1468</v>
      </c>
      <c r="I22" s="370"/>
      <c r="J22" s="369" t="s">
        <v>147</v>
      </c>
      <c r="K22" s="368"/>
      <c r="L22" s="7" t="s">
        <v>622</v>
      </c>
      <c r="M22" s="11">
        <v>95</v>
      </c>
      <c r="N22" s="83"/>
      <c r="O22" s="60">
        <v>2</v>
      </c>
    </row>
    <row r="23" spans="1:15" ht="15" x14ac:dyDescent="0.25">
      <c r="A23" s="1"/>
      <c r="B23" s="416"/>
      <c r="C23" s="417"/>
      <c r="D23" s="367" t="s">
        <v>480</v>
      </c>
      <c r="E23" s="368"/>
      <c r="F23" s="369">
        <v>4100077294</v>
      </c>
      <c r="G23" s="370"/>
      <c r="H23" s="391" t="s">
        <v>1468</v>
      </c>
      <c r="I23" s="370"/>
      <c r="J23" s="369" t="s">
        <v>147</v>
      </c>
      <c r="K23" s="368"/>
      <c r="L23" s="7" t="s">
        <v>622</v>
      </c>
      <c r="M23" s="11">
        <v>100</v>
      </c>
      <c r="N23" s="83"/>
      <c r="O23" s="60">
        <v>1</v>
      </c>
    </row>
    <row r="24" spans="1:15" ht="15" x14ac:dyDescent="0.25">
      <c r="A24" s="1"/>
      <c r="B24" s="416"/>
      <c r="C24" s="417"/>
      <c r="D24" s="367" t="s">
        <v>480</v>
      </c>
      <c r="E24" s="368"/>
      <c r="F24" s="369">
        <v>4100077255</v>
      </c>
      <c r="G24" s="370"/>
      <c r="H24" s="391" t="s">
        <v>1468</v>
      </c>
      <c r="I24" s="370"/>
      <c r="J24" s="369" t="s">
        <v>25</v>
      </c>
      <c r="K24" s="368"/>
      <c r="L24" s="7" t="s">
        <v>622</v>
      </c>
      <c r="M24" s="11">
        <v>85</v>
      </c>
      <c r="N24" s="83"/>
      <c r="O24" s="60">
        <v>10</v>
      </c>
    </row>
    <row r="25" spans="1:15" ht="15" x14ac:dyDescent="0.25">
      <c r="A25" s="1"/>
      <c r="B25" s="416"/>
      <c r="C25" s="417"/>
      <c r="D25" s="367" t="s">
        <v>480</v>
      </c>
      <c r="E25" s="368"/>
      <c r="F25" s="369">
        <v>4100077255</v>
      </c>
      <c r="G25" s="370"/>
      <c r="H25" s="391" t="s">
        <v>1468</v>
      </c>
      <c r="I25" s="370"/>
      <c r="J25" s="369" t="s">
        <v>25</v>
      </c>
      <c r="K25" s="368"/>
      <c r="L25" s="7" t="s">
        <v>622</v>
      </c>
      <c r="M25" s="11">
        <v>90</v>
      </c>
      <c r="N25" s="83"/>
      <c r="O25" s="60">
        <v>4</v>
      </c>
    </row>
    <row r="26" spans="1:15" ht="15" x14ac:dyDescent="0.25">
      <c r="A26" s="1"/>
      <c r="B26" s="416"/>
      <c r="C26" s="417"/>
      <c r="D26" s="367" t="s">
        <v>480</v>
      </c>
      <c r="E26" s="368"/>
      <c r="F26" s="369">
        <v>4100077255</v>
      </c>
      <c r="G26" s="370"/>
      <c r="H26" s="391" t="s">
        <v>1468</v>
      </c>
      <c r="I26" s="370"/>
      <c r="J26" s="369" t="s">
        <v>25</v>
      </c>
      <c r="K26" s="368"/>
      <c r="L26" s="7" t="s">
        <v>622</v>
      </c>
      <c r="M26" s="11">
        <v>95</v>
      </c>
      <c r="N26" s="83"/>
      <c r="O26" s="60">
        <v>10</v>
      </c>
    </row>
    <row r="27" spans="1:15" ht="15" x14ac:dyDescent="0.25">
      <c r="A27" s="1"/>
      <c r="B27" s="416"/>
      <c r="C27" s="417"/>
      <c r="D27" s="367" t="s">
        <v>480</v>
      </c>
      <c r="E27" s="368"/>
      <c r="F27" s="369">
        <v>4100077255</v>
      </c>
      <c r="G27" s="370"/>
      <c r="H27" s="391" t="s">
        <v>1468</v>
      </c>
      <c r="I27" s="370"/>
      <c r="J27" s="369" t="s">
        <v>25</v>
      </c>
      <c r="K27" s="368"/>
      <c r="L27" s="7" t="s">
        <v>622</v>
      </c>
      <c r="M27" s="11">
        <v>100</v>
      </c>
      <c r="N27" s="83"/>
      <c r="O27" s="60">
        <v>10</v>
      </c>
    </row>
    <row r="28" spans="1:15" ht="15" x14ac:dyDescent="0.25">
      <c r="A28" s="1"/>
      <c r="B28" s="416"/>
      <c r="C28" s="417"/>
      <c r="D28" s="367" t="s">
        <v>1715</v>
      </c>
      <c r="E28" s="368"/>
      <c r="F28" s="369">
        <v>4100077308</v>
      </c>
      <c r="G28" s="370"/>
      <c r="H28" s="391" t="s">
        <v>1729</v>
      </c>
      <c r="I28" s="370"/>
      <c r="J28" s="369" t="s">
        <v>53</v>
      </c>
      <c r="K28" s="368"/>
      <c r="L28" s="7" t="s">
        <v>387</v>
      </c>
      <c r="M28" s="11">
        <v>75</v>
      </c>
      <c r="N28" s="83"/>
      <c r="O28" s="60">
        <v>1</v>
      </c>
    </row>
    <row r="29" spans="1:15" ht="15" x14ac:dyDescent="0.25">
      <c r="A29" s="1"/>
      <c r="B29" s="416"/>
      <c r="C29" s="417"/>
      <c r="D29" s="367" t="s">
        <v>1715</v>
      </c>
      <c r="E29" s="368"/>
      <c r="F29" s="369">
        <v>4100077308</v>
      </c>
      <c r="G29" s="370"/>
      <c r="H29" s="391" t="s">
        <v>1729</v>
      </c>
      <c r="I29" s="370"/>
      <c r="J29" s="369" t="s">
        <v>53</v>
      </c>
      <c r="K29" s="368"/>
      <c r="L29" s="7" t="s">
        <v>387</v>
      </c>
      <c r="M29" s="11">
        <v>85</v>
      </c>
      <c r="N29" s="83"/>
      <c r="O29" s="60">
        <v>1</v>
      </c>
    </row>
    <row r="30" spans="1:15" ht="15" x14ac:dyDescent="0.25">
      <c r="A30" s="1"/>
      <c r="B30" s="416"/>
      <c r="C30" s="417"/>
      <c r="D30" s="367" t="s">
        <v>1715</v>
      </c>
      <c r="E30" s="368"/>
      <c r="F30" s="369">
        <v>4100077308</v>
      </c>
      <c r="G30" s="370"/>
      <c r="H30" s="391" t="s">
        <v>1729</v>
      </c>
      <c r="I30" s="370"/>
      <c r="J30" s="369" t="s">
        <v>53</v>
      </c>
      <c r="K30" s="368"/>
      <c r="L30" s="7" t="s">
        <v>387</v>
      </c>
      <c r="M30" s="11">
        <v>90</v>
      </c>
      <c r="N30" s="83"/>
      <c r="O30" s="60">
        <v>1</v>
      </c>
    </row>
    <row r="31" spans="1:15" ht="15" x14ac:dyDescent="0.25">
      <c r="A31" s="1"/>
      <c r="B31" s="40"/>
      <c r="C31" s="36"/>
      <c r="D31" s="367" t="s">
        <v>1715</v>
      </c>
      <c r="E31" s="368"/>
      <c r="F31" s="369">
        <v>4100077308</v>
      </c>
      <c r="G31" s="370"/>
      <c r="H31" s="391" t="s">
        <v>1729</v>
      </c>
      <c r="I31" s="370"/>
      <c r="J31" s="369" t="s">
        <v>53</v>
      </c>
      <c r="K31" s="368"/>
      <c r="L31" s="7" t="s">
        <v>415</v>
      </c>
      <c r="M31" s="11">
        <v>80</v>
      </c>
      <c r="N31" s="83"/>
      <c r="O31" s="60">
        <v>1</v>
      </c>
    </row>
    <row r="32" spans="1:15" ht="15" x14ac:dyDescent="0.25">
      <c r="A32" s="1"/>
      <c r="B32" s="40"/>
      <c r="C32" s="36"/>
      <c r="D32" s="367" t="s">
        <v>1715</v>
      </c>
      <c r="E32" s="368"/>
      <c r="F32" s="369">
        <v>4100077308</v>
      </c>
      <c r="G32" s="370"/>
      <c r="H32" s="391" t="s">
        <v>1729</v>
      </c>
      <c r="I32" s="370"/>
      <c r="J32" s="369" t="s">
        <v>53</v>
      </c>
      <c r="K32" s="368"/>
      <c r="L32" s="7" t="s">
        <v>415</v>
      </c>
      <c r="M32" s="11">
        <v>85</v>
      </c>
      <c r="N32" s="83"/>
      <c r="O32" s="60">
        <v>2</v>
      </c>
    </row>
    <row r="33" spans="1:15" ht="15" x14ac:dyDescent="0.25">
      <c r="A33" s="1"/>
      <c r="B33" s="40"/>
      <c r="C33" s="36"/>
      <c r="D33" s="367" t="s">
        <v>1715</v>
      </c>
      <c r="E33" s="368"/>
      <c r="F33" s="369">
        <v>4100077308</v>
      </c>
      <c r="G33" s="370"/>
      <c r="H33" s="391" t="s">
        <v>1729</v>
      </c>
      <c r="I33" s="370"/>
      <c r="J33" s="369" t="s">
        <v>53</v>
      </c>
      <c r="K33" s="368"/>
      <c r="L33" s="7" t="s">
        <v>415</v>
      </c>
      <c r="M33" s="11">
        <v>90</v>
      </c>
      <c r="N33" s="83"/>
      <c r="O33" s="60">
        <v>1</v>
      </c>
    </row>
    <row r="34" spans="1:15" ht="15" x14ac:dyDescent="0.25">
      <c r="A34" s="1"/>
      <c r="B34" s="416"/>
      <c r="C34" s="417"/>
      <c r="D34" s="367" t="s">
        <v>1715</v>
      </c>
      <c r="E34" s="368"/>
      <c r="F34" s="369">
        <v>4100077262</v>
      </c>
      <c r="G34" s="370"/>
      <c r="H34" s="391" t="s">
        <v>1729</v>
      </c>
      <c r="I34" s="370"/>
      <c r="J34" s="369" t="s">
        <v>25</v>
      </c>
      <c r="K34" s="368"/>
      <c r="L34" s="7" t="s">
        <v>415</v>
      </c>
      <c r="M34" s="11">
        <v>75</v>
      </c>
      <c r="N34" s="83"/>
      <c r="O34" s="60">
        <v>2</v>
      </c>
    </row>
    <row r="35" spans="1:15" ht="15" x14ac:dyDescent="0.25">
      <c r="A35" s="1"/>
      <c r="B35" s="76"/>
      <c r="C35" s="69"/>
      <c r="D35" s="367" t="s">
        <v>1717</v>
      </c>
      <c r="E35" s="368"/>
      <c r="F35" s="369">
        <v>4100077309</v>
      </c>
      <c r="G35" s="370"/>
      <c r="H35" s="391" t="s">
        <v>1721</v>
      </c>
      <c r="I35" s="370"/>
      <c r="J35" s="369" t="s">
        <v>53</v>
      </c>
      <c r="K35" s="368"/>
      <c r="L35" s="7" t="s">
        <v>387</v>
      </c>
      <c r="M35" s="177" t="s">
        <v>650</v>
      </c>
      <c r="N35" s="84"/>
      <c r="O35" s="60">
        <v>5</v>
      </c>
    </row>
    <row r="36" spans="1:15" ht="15" x14ac:dyDescent="0.25">
      <c r="A36" s="1"/>
      <c r="B36" s="378">
        <v>2</v>
      </c>
      <c r="C36" s="379"/>
      <c r="D36" s="367" t="s">
        <v>528</v>
      </c>
      <c r="E36" s="368"/>
      <c r="F36" s="369">
        <v>4100077252</v>
      </c>
      <c r="G36" s="370"/>
      <c r="H36" s="391" t="s">
        <v>1574</v>
      </c>
      <c r="I36" s="370"/>
      <c r="J36" s="369" t="s">
        <v>25</v>
      </c>
      <c r="K36" s="368"/>
      <c r="L36" s="7" t="s">
        <v>415</v>
      </c>
      <c r="M36" s="11"/>
      <c r="N36" s="82">
        <v>8.52</v>
      </c>
      <c r="O36" s="60">
        <v>49</v>
      </c>
    </row>
    <row r="37" spans="1:15" ht="15" x14ac:dyDescent="0.25">
      <c r="A37" s="1"/>
      <c r="B37" s="378">
        <v>3</v>
      </c>
      <c r="C37" s="379"/>
      <c r="D37" s="367" t="s">
        <v>528</v>
      </c>
      <c r="E37" s="368"/>
      <c r="F37" s="369">
        <v>4100077252</v>
      </c>
      <c r="G37" s="370"/>
      <c r="H37" s="391" t="s">
        <v>1574</v>
      </c>
      <c r="I37" s="370"/>
      <c r="J37" s="369" t="s">
        <v>25</v>
      </c>
      <c r="K37" s="368"/>
      <c r="L37" s="7" t="s">
        <v>1584</v>
      </c>
      <c r="M37" s="11"/>
      <c r="N37" s="82">
        <v>8.4600000000000009</v>
      </c>
      <c r="O37" s="60">
        <v>9</v>
      </c>
    </row>
    <row r="38" spans="1:15" ht="15" x14ac:dyDescent="0.25">
      <c r="A38" s="1"/>
      <c r="B38" s="40"/>
      <c r="C38" s="36"/>
      <c r="D38" s="367" t="s">
        <v>528</v>
      </c>
      <c r="E38" s="368"/>
      <c r="F38" s="369">
        <v>4100077285</v>
      </c>
      <c r="G38" s="370"/>
      <c r="H38" s="391" t="s">
        <v>1574</v>
      </c>
      <c r="I38" s="370"/>
      <c r="J38" s="369" t="s">
        <v>53</v>
      </c>
      <c r="K38" s="368"/>
      <c r="L38" s="7" t="s">
        <v>1584</v>
      </c>
      <c r="M38" s="11"/>
      <c r="N38" s="83"/>
      <c r="O38" s="60">
        <v>5</v>
      </c>
    </row>
    <row r="39" spans="1:15" ht="15" x14ac:dyDescent="0.25">
      <c r="A39" s="1"/>
      <c r="B39" s="40"/>
      <c r="C39" s="36"/>
      <c r="D39" s="367" t="s">
        <v>531</v>
      </c>
      <c r="E39" s="368"/>
      <c r="F39" s="369">
        <v>4100077253</v>
      </c>
      <c r="G39" s="370"/>
      <c r="H39" s="391" t="s">
        <v>1505</v>
      </c>
      <c r="I39" s="370"/>
      <c r="J39" s="369" t="s">
        <v>25</v>
      </c>
      <c r="K39" s="368"/>
      <c r="L39" s="7" t="s">
        <v>622</v>
      </c>
      <c r="M39" s="11"/>
      <c r="N39" s="83"/>
      <c r="O39" s="60">
        <v>5</v>
      </c>
    </row>
    <row r="40" spans="1:15" ht="15" x14ac:dyDescent="0.25">
      <c r="A40" s="1"/>
      <c r="B40" s="40"/>
      <c r="C40" s="36"/>
      <c r="D40" s="367" t="s">
        <v>531</v>
      </c>
      <c r="E40" s="368"/>
      <c r="F40" s="369">
        <v>4100077289</v>
      </c>
      <c r="G40" s="370"/>
      <c r="H40" s="391" t="s">
        <v>1505</v>
      </c>
      <c r="I40" s="370"/>
      <c r="J40" s="369" t="s">
        <v>53</v>
      </c>
      <c r="K40" s="368"/>
      <c r="L40" s="7" t="s">
        <v>622</v>
      </c>
      <c r="M40" s="11"/>
      <c r="N40" s="83"/>
      <c r="O40" s="60">
        <v>4</v>
      </c>
    </row>
    <row r="41" spans="1:15" ht="15" x14ac:dyDescent="0.25">
      <c r="A41" s="1"/>
      <c r="B41" s="40"/>
      <c r="C41" s="36"/>
      <c r="D41" s="367" t="s">
        <v>531</v>
      </c>
      <c r="E41" s="368"/>
      <c r="F41" s="369">
        <v>4100077319</v>
      </c>
      <c r="G41" s="370"/>
      <c r="H41" s="391" t="s">
        <v>1505</v>
      </c>
      <c r="I41" s="370"/>
      <c r="J41" s="369" t="s">
        <v>25</v>
      </c>
      <c r="K41" s="368"/>
      <c r="L41" s="7" t="s">
        <v>382</v>
      </c>
      <c r="M41" s="11"/>
      <c r="N41" s="83"/>
      <c r="O41" s="60">
        <v>10</v>
      </c>
    </row>
    <row r="42" spans="1:15" ht="15" x14ac:dyDescent="0.25">
      <c r="A42" s="1"/>
      <c r="B42" s="416"/>
      <c r="C42" s="417"/>
      <c r="D42" s="367" t="s">
        <v>531</v>
      </c>
      <c r="E42" s="368"/>
      <c r="F42" s="369">
        <v>4100077253</v>
      </c>
      <c r="G42" s="370"/>
      <c r="H42" s="391" t="s">
        <v>1505</v>
      </c>
      <c r="I42" s="370"/>
      <c r="J42" s="369" t="s">
        <v>25</v>
      </c>
      <c r="K42" s="368"/>
      <c r="L42" s="7" t="s">
        <v>382</v>
      </c>
      <c r="M42" s="11"/>
      <c r="N42" s="83"/>
      <c r="O42" s="60">
        <v>9</v>
      </c>
    </row>
    <row r="43" spans="1:15" ht="15" x14ac:dyDescent="0.25">
      <c r="A43" s="1"/>
      <c r="B43" s="76"/>
      <c r="C43" s="69"/>
      <c r="D43" s="367" t="s">
        <v>531</v>
      </c>
      <c r="E43" s="368"/>
      <c r="F43" s="369">
        <v>4100077289</v>
      </c>
      <c r="G43" s="370"/>
      <c r="H43" s="391" t="s">
        <v>1505</v>
      </c>
      <c r="I43" s="370"/>
      <c r="J43" s="369" t="s">
        <v>53</v>
      </c>
      <c r="K43" s="368"/>
      <c r="L43" s="7" t="s">
        <v>382</v>
      </c>
      <c r="M43" s="11"/>
      <c r="N43" s="84"/>
      <c r="O43" s="60">
        <v>6</v>
      </c>
    </row>
    <row r="44" spans="1:15" ht="15" x14ac:dyDescent="0.25">
      <c r="A44" s="1"/>
      <c r="B44" s="375">
        <v>4</v>
      </c>
      <c r="C44" s="376"/>
      <c r="D44" s="367" t="s">
        <v>531</v>
      </c>
      <c r="E44" s="368"/>
      <c r="F44" s="369">
        <v>4100077289</v>
      </c>
      <c r="G44" s="370"/>
      <c r="H44" s="391" t="s">
        <v>1505</v>
      </c>
      <c r="I44" s="370"/>
      <c r="J44" s="369" t="s">
        <v>53</v>
      </c>
      <c r="K44" s="368"/>
      <c r="L44" s="7" t="s">
        <v>387</v>
      </c>
      <c r="M44" s="11"/>
      <c r="N44" s="81">
        <v>8.3000000000000007</v>
      </c>
      <c r="O44" s="60">
        <v>47</v>
      </c>
    </row>
    <row r="45" spans="1:15" ht="15" x14ac:dyDescent="0.25">
      <c r="A45" s="1"/>
      <c r="B45" s="375">
        <v>5</v>
      </c>
      <c r="C45" s="376"/>
      <c r="D45" s="367" t="s">
        <v>1724</v>
      </c>
      <c r="E45" s="368"/>
      <c r="F45" s="369">
        <v>4100077251</v>
      </c>
      <c r="G45" s="370"/>
      <c r="H45" s="391" t="s">
        <v>1725</v>
      </c>
      <c r="I45" s="370"/>
      <c r="J45" s="369" t="s">
        <v>25</v>
      </c>
      <c r="K45" s="368"/>
      <c r="L45" s="7" t="s">
        <v>415</v>
      </c>
      <c r="M45" s="11"/>
      <c r="N45" s="81">
        <v>9.7200000000000006</v>
      </c>
      <c r="O45" s="60">
        <v>12</v>
      </c>
    </row>
    <row r="46" spans="1:15" ht="15" x14ac:dyDescent="0.25">
      <c r="A46" s="1"/>
      <c r="B46" s="375">
        <v>6</v>
      </c>
      <c r="C46" s="376"/>
      <c r="D46" s="367" t="s">
        <v>1724</v>
      </c>
      <c r="E46" s="368"/>
      <c r="F46" s="369">
        <v>4100077251</v>
      </c>
      <c r="G46" s="370"/>
      <c r="H46" s="391" t="s">
        <v>1725</v>
      </c>
      <c r="I46" s="370"/>
      <c r="J46" s="369" t="s">
        <v>25</v>
      </c>
      <c r="K46" s="368"/>
      <c r="L46" s="7" t="s">
        <v>415</v>
      </c>
      <c r="M46" s="11"/>
      <c r="N46" s="81">
        <v>9.7200000000000006</v>
      </c>
      <c r="O46" s="60">
        <v>12</v>
      </c>
    </row>
    <row r="47" spans="1:15" ht="15" x14ac:dyDescent="0.25">
      <c r="A47" s="1"/>
      <c r="B47" s="375">
        <v>7</v>
      </c>
      <c r="C47" s="376"/>
      <c r="D47" s="367" t="s">
        <v>1724</v>
      </c>
      <c r="E47" s="368"/>
      <c r="F47" s="369">
        <v>4100077251</v>
      </c>
      <c r="G47" s="370"/>
      <c r="H47" s="391" t="s">
        <v>1725</v>
      </c>
      <c r="I47" s="370"/>
      <c r="J47" s="369" t="s">
        <v>25</v>
      </c>
      <c r="K47" s="368"/>
      <c r="L47" s="7" t="s">
        <v>415</v>
      </c>
      <c r="M47" s="11"/>
      <c r="N47" s="81">
        <v>9.7200000000000006</v>
      </c>
      <c r="O47" s="60">
        <v>12</v>
      </c>
    </row>
    <row r="48" spans="1:15" ht="15" x14ac:dyDescent="0.25">
      <c r="A48" s="1"/>
      <c r="B48" s="375">
        <v>8</v>
      </c>
      <c r="C48" s="376"/>
      <c r="D48" s="367" t="s">
        <v>1724</v>
      </c>
      <c r="E48" s="368"/>
      <c r="F48" s="369">
        <v>4100077251</v>
      </c>
      <c r="G48" s="370"/>
      <c r="H48" s="391" t="s">
        <v>1725</v>
      </c>
      <c r="I48" s="370"/>
      <c r="J48" s="369" t="s">
        <v>25</v>
      </c>
      <c r="K48" s="368"/>
      <c r="L48" s="7" t="s">
        <v>415</v>
      </c>
      <c r="M48" s="11"/>
      <c r="N48" s="81">
        <v>9.7200000000000006</v>
      </c>
      <c r="O48" s="60">
        <v>12</v>
      </c>
    </row>
    <row r="49" spans="1:15" ht="15" x14ac:dyDescent="0.25">
      <c r="A49" s="1"/>
      <c r="B49" s="375">
        <v>9</v>
      </c>
      <c r="C49" s="376"/>
      <c r="D49" s="367" t="s">
        <v>1724</v>
      </c>
      <c r="E49" s="368"/>
      <c r="F49" s="369">
        <v>4100077284</v>
      </c>
      <c r="G49" s="370"/>
      <c r="H49" s="391" t="s">
        <v>1725</v>
      </c>
      <c r="I49" s="370"/>
      <c r="J49" s="369" t="s">
        <v>53</v>
      </c>
      <c r="K49" s="368"/>
      <c r="L49" s="7" t="s">
        <v>415</v>
      </c>
      <c r="M49" s="11"/>
      <c r="N49" s="81">
        <v>9.7200000000000006</v>
      </c>
      <c r="O49" s="60">
        <v>12</v>
      </c>
    </row>
    <row r="50" spans="1:15" ht="15" x14ac:dyDescent="0.25">
      <c r="A50" s="1"/>
      <c r="B50" s="375">
        <v>10</v>
      </c>
      <c r="C50" s="376"/>
      <c r="D50" s="367" t="s">
        <v>1724</v>
      </c>
      <c r="E50" s="368"/>
      <c r="F50" s="369">
        <v>4100077284</v>
      </c>
      <c r="G50" s="370"/>
      <c r="H50" s="391" t="s">
        <v>1725</v>
      </c>
      <c r="I50" s="370"/>
      <c r="J50" s="369" t="s">
        <v>53</v>
      </c>
      <c r="K50" s="368"/>
      <c r="L50" s="7" t="s">
        <v>415</v>
      </c>
      <c r="M50" s="11"/>
      <c r="N50" s="81">
        <v>9.7200000000000006</v>
      </c>
      <c r="O50" s="60">
        <v>12</v>
      </c>
    </row>
    <row r="51" spans="1:15" ht="15" x14ac:dyDescent="0.25">
      <c r="A51" s="1"/>
      <c r="B51" s="375">
        <v>11</v>
      </c>
      <c r="C51" s="376"/>
      <c r="D51" s="367" t="s">
        <v>1724</v>
      </c>
      <c r="E51" s="368"/>
      <c r="F51" s="369">
        <v>4100077284</v>
      </c>
      <c r="G51" s="370"/>
      <c r="H51" s="391" t="s">
        <v>1725</v>
      </c>
      <c r="I51" s="370"/>
      <c r="J51" s="369" t="s">
        <v>53</v>
      </c>
      <c r="K51" s="368"/>
      <c r="L51" s="7" t="s">
        <v>415</v>
      </c>
      <c r="M51" s="11"/>
      <c r="N51" s="81">
        <v>9.7200000000000006</v>
      </c>
      <c r="O51" s="60">
        <v>12</v>
      </c>
    </row>
    <row r="52" spans="1:15" ht="15" x14ac:dyDescent="0.25">
      <c r="A52" s="1"/>
      <c r="B52" s="378">
        <v>12</v>
      </c>
      <c r="C52" s="379"/>
      <c r="D52" s="367" t="s">
        <v>1724</v>
      </c>
      <c r="E52" s="368"/>
      <c r="F52" s="369">
        <v>4100077284</v>
      </c>
      <c r="G52" s="370"/>
      <c r="H52" s="391" t="s">
        <v>1725</v>
      </c>
      <c r="I52" s="370"/>
      <c r="J52" s="369" t="s">
        <v>53</v>
      </c>
      <c r="K52" s="368"/>
      <c r="L52" s="7" t="s">
        <v>415</v>
      </c>
      <c r="M52" s="11"/>
      <c r="N52" s="82">
        <v>9.7200000000000006</v>
      </c>
      <c r="O52" s="60">
        <v>12</v>
      </c>
    </row>
    <row r="53" spans="1:15" ht="15" x14ac:dyDescent="0.25">
      <c r="A53" s="1"/>
      <c r="B53" s="378">
        <v>13</v>
      </c>
      <c r="C53" s="379"/>
      <c r="D53" s="367" t="s">
        <v>1724</v>
      </c>
      <c r="E53" s="368"/>
      <c r="F53" s="369">
        <v>4100077284</v>
      </c>
      <c r="G53" s="370"/>
      <c r="H53" s="391" t="s">
        <v>1725</v>
      </c>
      <c r="I53" s="370"/>
      <c r="J53" s="369" t="s">
        <v>53</v>
      </c>
      <c r="K53" s="368"/>
      <c r="L53" s="7" t="s">
        <v>415</v>
      </c>
      <c r="M53" s="11"/>
      <c r="N53" s="82">
        <v>11.16</v>
      </c>
      <c r="O53" s="60">
        <v>10</v>
      </c>
    </row>
    <row r="54" spans="1:15" ht="15" x14ac:dyDescent="0.25">
      <c r="A54" s="1"/>
      <c r="B54" s="76"/>
      <c r="C54" s="69"/>
      <c r="D54" s="367" t="s">
        <v>1724</v>
      </c>
      <c r="E54" s="368"/>
      <c r="F54" s="369">
        <v>4100077251</v>
      </c>
      <c r="G54" s="370"/>
      <c r="H54" s="391" t="s">
        <v>1725</v>
      </c>
      <c r="I54" s="370"/>
      <c r="J54" s="369" t="s">
        <v>25</v>
      </c>
      <c r="K54" s="368"/>
      <c r="L54" s="7" t="s">
        <v>415</v>
      </c>
      <c r="M54" s="11"/>
      <c r="N54" s="84"/>
      <c r="O54" s="60">
        <v>4</v>
      </c>
    </row>
    <row r="55" spans="1:15" ht="15" x14ac:dyDescent="0.25">
      <c r="A55" s="1"/>
      <c r="B55" s="416">
        <v>14</v>
      </c>
      <c r="C55" s="417"/>
      <c r="D55" s="367" t="s">
        <v>1724</v>
      </c>
      <c r="E55" s="368"/>
      <c r="F55" s="369">
        <v>4100077251</v>
      </c>
      <c r="G55" s="370"/>
      <c r="H55" s="391" t="s">
        <v>1725</v>
      </c>
      <c r="I55" s="370"/>
      <c r="J55" s="369" t="s">
        <v>25</v>
      </c>
      <c r="K55" s="368"/>
      <c r="L55" s="7" t="s">
        <v>387</v>
      </c>
      <c r="M55" s="11"/>
      <c r="N55" s="83">
        <v>10.86</v>
      </c>
      <c r="O55" s="60">
        <v>13</v>
      </c>
    </row>
    <row r="56" spans="1:15" ht="15" x14ac:dyDescent="0.25">
      <c r="A56" s="1"/>
      <c r="B56" s="378">
        <v>15</v>
      </c>
      <c r="C56" s="379"/>
      <c r="D56" s="367" t="s">
        <v>1724</v>
      </c>
      <c r="E56" s="368"/>
      <c r="F56" s="369">
        <v>4100077284</v>
      </c>
      <c r="G56" s="370"/>
      <c r="H56" s="391" t="s">
        <v>1725</v>
      </c>
      <c r="I56" s="370"/>
      <c r="J56" s="369" t="s">
        <v>53</v>
      </c>
      <c r="K56" s="368"/>
      <c r="L56" s="7" t="s">
        <v>1748</v>
      </c>
      <c r="M56" s="11"/>
      <c r="N56" s="82">
        <v>6.26</v>
      </c>
      <c r="O56" s="60">
        <v>6</v>
      </c>
    </row>
    <row r="57" spans="1:15" ht="15" x14ac:dyDescent="0.25">
      <c r="A57" s="1"/>
      <c r="B57" s="76"/>
      <c r="C57" s="69"/>
      <c r="D57" s="367" t="s">
        <v>1440</v>
      </c>
      <c r="E57" s="368"/>
      <c r="F57" s="369">
        <v>4100077311</v>
      </c>
      <c r="G57" s="370"/>
      <c r="H57" s="391" t="s">
        <v>1619</v>
      </c>
      <c r="I57" s="370"/>
      <c r="J57" s="369" t="s">
        <v>53</v>
      </c>
      <c r="K57" s="368"/>
      <c r="L57" s="7" t="s">
        <v>387</v>
      </c>
      <c r="M57" s="177"/>
      <c r="N57" s="84"/>
      <c r="O57" s="60">
        <v>10</v>
      </c>
    </row>
    <row r="58" spans="1:15" ht="15" x14ac:dyDescent="0.25">
      <c r="A58" s="1"/>
      <c r="B58" s="365"/>
      <c r="C58" s="366"/>
      <c r="D58" s="351"/>
      <c r="E58" s="352"/>
      <c r="F58" s="369"/>
      <c r="G58" s="370"/>
      <c r="H58" s="391"/>
      <c r="I58" s="370"/>
      <c r="J58" s="369"/>
      <c r="K58" s="368"/>
      <c r="L58" s="27"/>
      <c r="M58" s="24"/>
      <c r="N58" s="84"/>
      <c r="O58" s="167"/>
    </row>
    <row r="59" spans="1:15" ht="15" x14ac:dyDescent="0.25">
      <c r="A59" s="1"/>
      <c r="B59" s="20"/>
      <c r="C59" s="45"/>
      <c r="D59" s="168"/>
      <c r="E59" s="41"/>
      <c r="F59" s="41"/>
      <c r="G59" s="41"/>
      <c r="H59" s="41"/>
      <c r="J59" s="20"/>
      <c r="K59" s="45"/>
      <c r="L59" s="1"/>
      <c r="M59" s="1"/>
      <c r="N59" s="169">
        <f>SUM(N18:N57)</f>
        <v>140.32</v>
      </c>
    </row>
    <row r="60" spans="1:15" ht="15.75" x14ac:dyDescent="0.25">
      <c r="A60" s="1"/>
      <c r="B60" s="356" t="s">
        <v>29</v>
      </c>
      <c r="C60" s="357"/>
      <c r="D60" s="357"/>
      <c r="E60" s="357"/>
      <c r="F60" s="357"/>
      <c r="G60" s="357"/>
      <c r="H60" s="357"/>
      <c r="I60" s="357"/>
      <c r="J60" s="357"/>
      <c r="K60" s="357"/>
      <c r="L60" s="357"/>
      <c r="M60" s="79"/>
      <c r="N60" s="75"/>
      <c r="O60" s="73">
        <f>SUM(O18:O58)</f>
        <v>344</v>
      </c>
    </row>
    <row r="61" spans="1:15" ht="15" x14ac:dyDescent="0.25">
      <c r="A61" s="1"/>
      <c r="B61" s="20"/>
      <c r="C61" s="45"/>
      <c r="D61" s="20"/>
      <c r="E61" s="45"/>
      <c r="F61" s="20"/>
      <c r="H61" s="3"/>
      <c r="J61" s="20"/>
      <c r="K61" s="45"/>
      <c r="L61" s="1"/>
      <c r="M61" s="1"/>
      <c r="N61" s="86"/>
    </row>
    <row r="62" spans="1:15" ht="3.75" customHeight="1" x14ac:dyDescent="0.25">
      <c r="A62" s="1"/>
      <c r="B62" s="1"/>
      <c r="C62" s="1"/>
      <c r="D62" s="17"/>
      <c r="E62" s="20"/>
      <c r="F62" s="20"/>
      <c r="G62" s="3"/>
      <c r="H62" s="3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/>
      <c r="D63" s="1" t="s">
        <v>49</v>
      </c>
      <c r="E63" s="23"/>
      <c r="F63" s="397" t="s">
        <v>1755</v>
      </c>
      <c r="G63" s="396"/>
      <c r="H63" s="1"/>
      <c r="I63" s="1"/>
      <c r="J63" s="1"/>
      <c r="K63" s="1"/>
      <c r="L63" s="1"/>
      <c r="M63" s="1"/>
      <c r="N63" s="1"/>
    </row>
    <row r="64" spans="1:15" ht="15" customHeight="1" x14ac:dyDescent="0.25">
      <c r="A64" s="1"/>
      <c r="B64" s="1"/>
      <c r="C64" s="1"/>
      <c r="D64" s="1" t="s">
        <v>1754</v>
      </c>
      <c r="E64" s="23"/>
      <c r="F64" s="1"/>
      <c r="G64" s="1"/>
      <c r="H64" s="1"/>
      <c r="I64" s="1"/>
      <c r="J64" s="1"/>
      <c r="K64" s="1"/>
      <c r="L64" s="1"/>
      <c r="M64" s="1"/>
      <c r="N64" s="1"/>
    </row>
    <row r="65" spans="1:14" ht="15" customHeight="1" x14ac:dyDescent="0.25">
      <c r="A65" s="1"/>
      <c r="B65" s="1"/>
      <c r="C65" s="1"/>
      <c r="D65" s="1" t="s">
        <v>973</v>
      </c>
      <c r="E65" s="3"/>
      <c r="F65" s="1"/>
      <c r="G65" s="1"/>
      <c r="H65" s="1"/>
      <c r="I65" s="1"/>
      <c r="J65" s="1"/>
      <c r="K65" s="1"/>
      <c r="L65" s="1"/>
      <c r="M65" s="1"/>
      <c r="N65" s="1"/>
    </row>
    <row r="66" spans="1:14" ht="15" customHeight="1" x14ac:dyDescent="0.25">
      <c r="A66" s="1"/>
      <c r="B66" s="1"/>
      <c r="C66" s="1"/>
      <c r="D66" s="1" t="s">
        <v>1756</v>
      </c>
      <c r="E66" s="23"/>
      <c r="F66" s="1"/>
      <c r="G66" s="1"/>
      <c r="H66" s="1"/>
      <c r="I66" s="1"/>
      <c r="J66" s="1"/>
      <c r="K66" s="1"/>
      <c r="L66" s="1"/>
      <c r="M66" s="1"/>
      <c r="N66" s="1"/>
    </row>
    <row r="67" spans="1:14" ht="15" customHeight="1" x14ac:dyDescent="0.25">
      <c r="A67" s="1"/>
      <c r="B67" s="1"/>
      <c r="C67" s="1"/>
      <c r="D67" s="1" t="s">
        <v>1444</v>
      </c>
      <c r="E67" s="1"/>
      <c r="F67" s="1"/>
      <c r="G67" s="23"/>
      <c r="H67" s="23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351" ht="8.25" customHeight="1" x14ac:dyDescent="0.2"/>
    <row r="353" ht="8.25" customHeight="1" x14ac:dyDescent="0.2"/>
    <row r="355" ht="9" customHeight="1" x14ac:dyDescent="0.2"/>
    <row r="357" ht="7.5" customHeight="1" x14ac:dyDescent="0.2"/>
    <row r="359" ht="6.75" customHeight="1" x14ac:dyDescent="0.2"/>
    <row r="361" ht="7.5" customHeight="1" x14ac:dyDescent="0.2"/>
    <row r="363" ht="9" customHeight="1" x14ac:dyDescent="0.2"/>
    <row r="365" ht="7.5" customHeight="1" x14ac:dyDescent="0.2"/>
    <row r="367" ht="8.25" customHeight="1" x14ac:dyDescent="0.2"/>
  </sheetData>
  <mergeCells count="202">
    <mergeCell ref="B55:C55"/>
    <mergeCell ref="B56:C56"/>
    <mergeCell ref="B60:L60"/>
    <mergeCell ref="F63:G63"/>
    <mergeCell ref="B58:C58"/>
    <mergeCell ref="D58:E58"/>
    <mergeCell ref="F58:G58"/>
    <mergeCell ref="H58:I58"/>
    <mergeCell ref="B36:C36"/>
    <mergeCell ref="B37:C37"/>
    <mergeCell ref="B44:C44"/>
    <mergeCell ref="B45:C45"/>
    <mergeCell ref="B46:C46"/>
    <mergeCell ref="B47:C47"/>
    <mergeCell ref="B42:C42"/>
    <mergeCell ref="B52:C52"/>
    <mergeCell ref="B53:C53"/>
    <mergeCell ref="J58:K58"/>
    <mergeCell ref="D55:E55"/>
    <mergeCell ref="F55:G55"/>
    <mergeCell ref="H55:I55"/>
    <mergeCell ref="J55:K55"/>
    <mergeCell ref="D56:E56"/>
    <mergeCell ref="F56:G56"/>
    <mergeCell ref="H56:I56"/>
    <mergeCell ref="J56:K56"/>
    <mergeCell ref="D57:E57"/>
    <mergeCell ref="F57:G57"/>
    <mergeCell ref="H57:I57"/>
    <mergeCell ref="J57:K57"/>
    <mergeCell ref="D53:E53"/>
    <mergeCell ref="F53:G53"/>
    <mergeCell ref="H53:I53"/>
    <mergeCell ref="J53:K53"/>
    <mergeCell ref="D54:E54"/>
    <mergeCell ref="F54:G54"/>
    <mergeCell ref="H54:I54"/>
    <mergeCell ref="J54:K54"/>
    <mergeCell ref="B50:C50"/>
    <mergeCell ref="D50:E50"/>
    <mergeCell ref="F50:G50"/>
    <mergeCell ref="H50:I50"/>
    <mergeCell ref="J50:K50"/>
    <mergeCell ref="D52:E52"/>
    <mergeCell ref="F52:G52"/>
    <mergeCell ref="H52:I52"/>
    <mergeCell ref="J52:K52"/>
    <mergeCell ref="D51:E51"/>
    <mergeCell ref="F51:G51"/>
    <mergeCell ref="H51:I51"/>
    <mergeCell ref="J51:K51"/>
    <mergeCell ref="B51:C51"/>
    <mergeCell ref="D48:E48"/>
    <mergeCell ref="F48:G48"/>
    <mergeCell ref="H48:I48"/>
    <mergeCell ref="J48:K48"/>
    <mergeCell ref="D49:E49"/>
    <mergeCell ref="B48:C48"/>
    <mergeCell ref="B49:C49"/>
    <mergeCell ref="F49:G49"/>
    <mergeCell ref="H49:I49"/>
    <mergeCell ref="J49:K49"/>
    <mergeCell ref="D46:E46"/>
    <mergeCell ref="F46:G46"/>
    <mergeCell ref="H46:I46"/>
    <mergeCell ref="J46:K46"/>
    <mergeCell ref="D47:E47"/>
    <mergeCell ref="F47:G47"/>
    <mergeCell ref="H47:I47"/>
    <mergeCell ref="D42:E42"/>
    <mergeCell ref="F42:G42"/>
    <mergeCell ref="H42:I42"/>
    <mergeCell ref="J42:K42"/>
    <mergeCell ref="D43:E43"/>
    <mergeCell ref="F43:G43"/>
    <mergeCell ref="H43:I43"/>
    <mergeCell ref="J43:K43"/>
    <mergeCell ref="J47:K47"/>
    <mergeCell ref="D44:E44"/>
    <mergeCell ref="F44:G44"/>
    <mergeCell ref="H44:I44"/>
    <mergeCell ref="J44:K44"/>
    <mergeCell ref="D45:E45"/>
    <mergeCell ref="F45:G45"/>
    <mergeCell ref="H45:I45"/>
    <mergeCell ref="J45:K45"/>
    <mergeCell ref="D39:E39"/>
    <mergeCell ref="F39:G39"/>
    <mergeCell ref="H39:I39"/>
    <mergeCell ref="J39:K39"/>
    <mergeCell ref="D40:E40"/>
    <mergeCell ref="F40:G40"/>
    <mergeCell ref="H40:I40"/>
    <mergeCell ref="J40:K40"/>
    <mergeCell ref="D41:E41"/>
    <mergeCell ref="F41:G41"/>
    <mergeCell ref="H41:I41"/>
    <mergeCell ref="J41:K41"/>
    <mergeCell ref="D36:E36"/>
    <mergeCell ref="F36:G36"/>
    <mergeCell ref="H36:I36"/>
    <mergeCell ref="J36:K36"/>
    <mergeCell ref="D37:E37"/>
    <mergeCell ref="F37:G37"/>
    <mergeCell ref="H37:I37"/>
    <mergeCell ref="J37:K37"/>
    <mergeCell ref="D38:E38"/>
    <mergeCell ref="F38:G38"/>
    <mergeCell ref="H38:I38"/>
    <mergeCell ref="J38:K38"/>
    <mergeCell ref="B34:C34"/>
    <mergeCell ref="D34:E34"/>
    <mergeCell ref="F34:G34"/>
    <mergeCell ref="H34:I34"/>
    <mergeCell ref="J34:K34"/>
    <mergeCell ref="D35:E35"/>
    <mergeCell ref="F35:G35"/>
    <mergeCell ref="H35:I35"/>
    <mergeCell ref="J35:K35"/>
    <mergeCell ref="D31:E31"/>
    <mergeCell ref="F31:G31"/>
    <mergeCell ref="H31:I31"/>
    <mergeCell ref="J31:K31"/>
    <mergeCell ref="D32:E32"/>
    <mergeCell ref="F32:G32"/>
    <mergeCell ref="H32:I32"/>
    <mergeCell ref="J32:K32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sheetPr codeName="Hoja206"/>
  <dimension ref="A1:O343"/>
  <sheetViews>
    <sheetView topLeftCell="A4" workbookViewId="0">
      <selection activeCell="O35" sqref="O3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1743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220011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 t="s">
        <v>22</v>
      </c>
      <c r="C17" s="133"/>
      <c r="D17" s="20"/>
      <c r="E17" s="45"/>
      <c r="F17" s="20"/>
      <c r="H17" s="3"/>
      <c r="J17" s="20"/>
      <c r="K17" s="45"/>
      <c r="L17" s="1"/>
      <c r="M17" s="1"/>
      <c r="N17" s="169">
        <f>SUM(N18:N35)+8.46</f>
        <v>131.97999999999999</v>
      </c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4100077223</v>
      </c>
      <c r="G18" s="370"/>
      <c r="H18" s="391" t="s">
        <v>1574</v>
      </c>
      <c r="I18" s="370"/>
      <c r="J18" s="369" t="s">
        <v>73</v>
      </c>
      <c r="K18" s="368"/>
      <c r="L18" s="7" t="s">
        <v>757</v>
      </c>
      <c r="M18" s="11"/>
      <c r="N18" s="81">
        <v>9.02</v>
      </c>
      <c r="O18" s="60">
        <v>51</v>
      </c>
    </row>
    <row r="19" spans="1:15" ht="15" x14ac:dyDescent="0.25">
      <c r="A19" s="1"/>
      <c r="B19" s="375">
        <v>2</v>
      </c>
      <c r="C19" s="376"/>
      <c r="D19" s="367" t="s">
        <v>528</v>
      </c>
      <c r="E19" s="368"/>
      <c r="F19" s="369">
        <v>4100077223</v>
      </c>
      <c r="G19" s="370"/>
      <c r="H19" s="391" t="s">
        <v>1574</v>
      </c>
      <c r="I19" s="370"/>
      <c r="J19" s="369" t="s">
        <v>73</v>
      </c>
      <c r="K19" s="368"/>
      <c r="L19" s="7" t="s">
        <v>757</v>
      </c>
      <c r="M19" s="11"/>
      <c r="N19" s="81">
        <v>9.02</v>
      </c>
      <c r="O19" s="60">
        <v>51</v>
      </c>
    </row>
    <row r="20" spans="1:15" ht="15" x14ac:dyDescent="0.25">
      <c r="A20" s="1"/>
      <c r="B20" s="375">
        <v>3</v>
      </c>
      <c r="C20" s="376"/>
      <c r="D20" s="367" t="s">
        <v>528</v>
      </c>
      <c r="E20" s="368"/>
      <c r="F20" s="369">
        <v>4100077223</v>
      </c>
      <c r="G20" s="370"/>
      <c r="H20" s="391" t="s">
        <v>1574</v>
      </c>
      <c r="I20" s="370"/>
      <c r="J20" s="369" t="s">
        <v>73</v>
      </c>
      <c r="K20" s="368"/>
      <c r="L20" s="7" t="s">
        <v>757</v>
      </c>
      <c r="M20" s="11"/>
      <c r="N20" s="81">
        <v>9.02</v>
      </c>
      <c r="O20" s="60">
        <v>51</v>
      </c>
    </row>
    <row r="21" spans="1:15" ht="15" x14ac:dyDescent="0.25">
      <c r="A21" s="1"/>
      <c r="B21" s="375">
        <v>4</v>
      </c>
      <c r="C21" s="376"/>
      <c r="D21" s="367" t="s">
        <v>528</v>
      </c>
      <c r="E21" s="368"/>
      <c r="F21" s="369">
        <v>4100077223</v>
      </c>
      <c r="G21" s="370"/>
      <c r="H21" s="391" t="s">
        <v>1574</v>
      </c>
      <c r="I21" s="370"/>
      <c r="J21" s="369" t="s">
        <v>73</v>
      </c>
      <c r="K21" s="368"/>
      <c r="L21" s="7" t="s">
        <v>757</v>
      </c>
      <c r="M21" s="11"/>
      <c r="N21" s="81">
        <v>9.02</v>
      </c>
      <c r="O21" s="60">
        <v>51</v>
      </c>
    </row>
    <row r="22" spans="1:15" ht="15" x14ac:dyDescent="0.25">
      <c r="A22" s="1"/>
      <c r="B22" s="375">
        <v>5</v>
      </c>
      <c r="C22" s="376"/>
      <c r="D22" s="367" t="s">
        <v>528</v>
      </c>
      <c r="E22" s="368"/>
      <c r="F22" s="369">
        <v>4100077223</v>
      </c>
      <c r="G22" s="370"/>
      <c r="H22" s="391" t="s">
        <v>1574</v>
      </c>
      <c r="I22" s="370"/>
      <c r="J22" s="369" t="s">
        <v>73</v>
      </c>
      <c r="K22" s="368"/>
      <c r="L22" s="7" t="s">
        <v>757</v>
      </c>
      <c r="M22" s="11"/>
      <c r="N22" s="81">
        <v>9.02</v>
      </c>
      <c r="O22" s="60">
        <v>51</v>
      </c>
    </row>
    <row r="23" spans="1:15" ht="15" x14ac:dyDescent="0.25">
      <c r="A23" s="1"/>
      <c r="B23" s="375">
        <v>6</v>
      </c>
      <c r="C23" s="376"/>
      <c r="D23" s="367" t="s">
        <v>528</v>
      </c>
      <c r="E23" s="368"/>
      <c r="F23" s="369">
        <v>4100077223</v>
      </c>
      <c r="G23" s="370"/>
      <c r="H23" s="391" t="s">
        <v>1574</v>
      </c>
      <c r="I23" s="370"/>
      <c r="J23" s="369" t="s">
        <v>73</v>
      </c>
      <c r="K23" s="368"/>
      <c r="L23" s="7" t="s">
        <v>757</v>
      </c>
      <c r="M23" s="11"/>
      <c r="N23" s="81">
        <v>9.02</v>
      </c>
      <c r="O23" s="60">
        <v>51</v>
      </c>
    </row>
    <row r="24" spans="1:15" ht="15" x14ac:dyDescent="0.25">
      <c r="A24" s="1"/>
      <c r="B24" s="375">
        <v>7</v>
      </c>
      <c r="C24" s="376"/>
      <c r="D24" s="367" t="s">
        <v>528</v>
      </c>
      <c r="E24" s="368"/>
      <c r="F24" s="369">
        <v>4100077223</v>
      </c>
      <c r="G24" s="370"/>
      <c r="H24" s="391" t="s">
        <v>1574</v>
      </c>
      <c r="I24" s="370"/>
      <c r="J24" s="369" t="s">
        <v>73</v>
      </c>
      <c r="K24" s="368"/>
      <c r="L24" s="7" t="s">
        <v>757</v>
      </c>
      <c r="M24" s="11"/>
      <c r="N24" s="81">
        <v>9.02</v>
      </c>
      <c r="O24" s="60">
        <v>51</v>
      </c>
    </row>
    <row r="25" spans="1:15" ht="15" x14ac:dyDescent="0.25">
      <c r="A25" s="1"/>
      <c r="B25" s="375">
        <v>8</v>
      </c>
      <c r="C25" s="376"/>
      <c r="D25" s="367" t="s">
        <v>528</v>
      </c>
      <c r="E25" s="368"/>
      <c r="F25" s="369">
        <v>4100077223</v>
      </c>
      <c r="G25" s="370"/>
      <c r="H25" s="391" t="s">
        <v>1574</v>
      </c>
      <c r="I25" s="370"/>
      <c r="J25" s="369" t="s">
        <v>73</v>
      </c>
      <c r="K25" s="368"/>
      <c r="L25" s="7" t="s">
        <v>757</v>
      </c>
      <c r="M25" s="11"/>
      <c r="N25" s="81">
        <v>9.02</v>
      </c>
      <c r="O25" s="60">
        <v>51</v>
      </c>
    </row>
    <row r="26" spans="1:15" ht="15" x14ac:dyDescent="0.25">
      <c r="A26" s="1"/>
      <c r="B26" s="378">
        <v>9</v>
      </c>
      <c r="C26" s="379"/>
      <c r="D26" s="367" t="s">
        <v>528</v>
      </c>
      <c r="E26" s="368"/>
      <c r="F26" s="369">
        <v>4100077223</v>
      </c>
      <c r="G26" s="370"/>
      <c r="H26" s="391" t="s">
        <v>1574</v>
      </c>
      <c r="I26" s="370"/>
      <c r="J26" s="369" t="s">
        <v>73</v>
      </c>
      <c r="K26" s="368"/>
      <c r="L26" s="7" t="s">
        <v>761</v>
      </c>
      <c r="M26" s="11"/>
      <c r="N26" s="82">
        <v>8.76</v>
      </c>
      <c r="O26" s="60">
        <v>50</v>
      </c>
    </row>
    <row r="27" spans="1:15" ht="15" x14ac:dyDescent="0.25">
      <c r="A27" s="1"/>
      <c r="B27" s="378">
        <v>10</v>
      </c>
      <c r="C27" s="379"/>
      <c r="D27" s="367" t="s">
        <v>528</v>
      </c>
      <c r="E27" s="368"/>
      <c r="F27" s="369">
        <v>4100077223</v>
      </c>
      <c r="G27" s="370"/>
      <c r="H27" s="391" t="s">
        <v>1574</v>
      </c>
      <c r="I27" s="370"/>
      <c r="J27" s="369" t="s">
        <v>73</v>
      </c>
      <c r="K27" s="368"/>
      <c r="L27" s="7" t="s">
        <v>761</v>
      </c>
      <c r="M27" s="11"/>
      <c r="N27" s="82">
        <v>8.6199999999999992</v>
      </c>
      <c r="O27" s="60">
        <v>42</v>
      </c>
    </row>
    <row r="28" spans="1:15" ht="15" x14ac:dyDescent="0.25">
      <c r="A28" s="1"/>
      <c r="B28" s="416"/>
      <c r="C28" s="417"/>
      <c r="D28" s="367" t="s">
        <v>528</v>
      </c>
      <c r="E28" s="368"/>
      <c r="F28" s="369">
        <v>4100077223</v>
      </c>
      <c r="G28" s="370"/>
      <c r="H28" s="391" t="s">
        <v>1574</v>
      </c>
      <c r="I28" s="370"/>
      <c r="J28" s="369" t="s">
        <v>73</v>
      </c>
      <c r="K28" s="368"/>
      <c r="L28" s="7" t="s">
        <v>846</v>
      </c>
      <c r="M28" s="11"/>
      <c r="N28" s="83"/>
      <c r="O28" s="60">
        <v>1</v>
      </c>
    </row>
    <row r="29" spans="1:15" ht="15" x14ac:dyDescent="0.25">
      <c r="A29" s="1"/>
      <c r="B29" s="416"/>
      <c r="C29" s="417"/>
      <c r="D29" s="367" t="s">
        <v>531</v>
      </c>
      <c r="E29" s="368"/>
      <c r="F29" s="369">
        <v>4100077224</v>
      </c>
      <c r="G29" s="370"/>
      <c r="H29" s="391" t="s">
        <v>1505</v>
      </c>
      <c r="I29" s="370"/>
      <c r="J29" s="369" t="s">
        <v>73</v>
      </c>
      <c r="K29" s="368"/>
      <c r="L29" s="7" t="s">
        <v>425</v>
      </c>
      <c r="M29" s="11"/>
      <c r="N29" s="83"/>
      <c r="O29" s="60">
        <v>1</v>
      </c>
    </row>
    <row r="30" spans="1:15" ht="15" x14ac:dyDescent="0.25">
      <c r="A30" s="1"/>
      <c r="B30" s="365"/>
      <c r="C30" s="366"/>
      <c r="D30" s="367" t="s">
        <v>531</v>
      </c>
      <c r="E30" s="368"/>
      <c r="F30" s="369">
        <v>4100077224</v>
      </c>
      <c r="G30" s="370"/>
      <c r="H30" s="391" t="s">
        <v>1505</v>
      </c>
      <c r="I30" s="370"/>
      <c r="J30" s="369" t="s">
        <v>73</v>
      </c>
      <c r="K30" s="368"/>
      <c r="L30" s="7" t="s">
        <v>757</v>
      </c>
      <c r="M30" s="11"/>
      <c r="N30" s="84"/>
      <c r="O30" s="60">
        <v>5</v>
      </c>
    </row>
    <row r="31" spans="1:15" ht="15" x14ac:dyDescent="0.25">
      <c r="A31" s="1"/>
      <c r="B31" s="365">
        <v>11</v>
      </c>
      <c r="C31" s="366"/>
      <c r="D31" s="367" t="s">
        <v>1724</v>
      </c>
      <c r="E31" s="368"/>
      <c r="F31" s="369">
        <v>4100077222</v>
      </c>
      <c r="G31" s="370"/>
      <c r="H31" s="391" t="s">
        <v>1725</v>
      </c>
      <c r="I31" s="370"/>
      <c r="J31" s="369" t="s">
        <v>73</v>
      </c>
      <c r="K31" s="368"/>
      <c r="L31" s="7" t="s">
        <v>761</v>
      </c>
      <c r="M31" s="11"/>
      <c r="N31" s="84">
        <v>8.2799999999999994</v>
      </c>
      <c r="O31" s="60">
        <v>10</v>
      </c>
    </row>
    <row r="32" spans="1:15" ht="15" x14ac:dyDescent="0.25">
      <c r="A32" s="1"/>
      <c r="B32" s="365">
        <v>12</v>
      </c>
      <c r="C32" s="366"/>
      <c r="D32" s="367" t="s">
        <v>1724</v>
      </c>
      <c r="E32" s="368"/>
      <c r="F32" s="369">
        <v>4100077222</v>
      </c>
      <c r="G32" s="370"/>
      <c r="H32" s="391" t="s">
        <v>1725</v>
      </c>
      <c r="I32" s="370"/>
      <c r="J32" s="369" t="s">
        <v>73</v>
      </c>
      <c r="K32" s="368"/>
      <c r="L32" s="7" t="s">
        <v>761</v>
      </c>
      <c r="M32" s="11"/>
      <c r="N32" s="84">
        <v>8.2799999999999994</v>
      </c>
      <c r="O32" s="60">
        <v>10</v>
      </c>
    </row>
    <row r="33" spans="1:15" ht="15" x14ac:dyDescent="0.25">
      <c r="A33" s="1"/>
      <c r="B33" s="416">
        <v>13</v>
      </c>
      <c r="C33" s="417"/>
      <c r="D33" s="367" t="s">
        <v>1724</v>
      </c>
      <c r="E33" s="368"/>
      <c r="F33" s="369">
        <v>4100077222</v>
      </c>
      <c r="G33" s="370"/>
      <c r="H33" s="391" t="s">
        <v>1725</v>
      </c>
      <c r="I33" s="370"/>
      <c r="J33" s="369" t="s">
        <v>73</v>
      </c>
      <c r="K33" s="368"/>
      <c r="L33" s="7" t="s">
        <v>761</v>
      </c>
      <c r="M33" s="11"/>
      <c r="N33" s="83">
        <v>8.2799999999999994</v>
      </c>
      <c r="O33" s="60">
        <v>10</v>
      </c>
    </row>
    <row r="34" spans="1:15" ht="15" x14ac:dyDescent="0.25">
      <c r="A34" s="1"/>
      <c r="B34" s="378">
        <v>14</v>
      </c>
      <c r="C34" s="379"/>
      <c r="D34" s="367" t="s">
        <v>1724</v>
      </c>
      <c r="E34" s="368"/>
      <c r="F34" s="369">
        <v>4100077222</v>
      </c>
      <c r="G34" s="370"/>
      <c r="H34" s="391" t="s">
        <v>1725</v>
      </c>
      <c r="I34" s="370"/>
      <c r="J34" s="369" t="s">
        <v>73</v>
      </c>
      <c r="K34" s="368"/>
      <c r="L34" s="7" t="s">
        <v>761</v>
      </c>
      <c r="M34" s="11"/>
      <c r="N34" s="82">
        <v>9.14</v>
      </c>
      <c r="O34" s="60">
        <v>10</v>
      </c>
    </row>
    <row r="35" spans="1:15" ht="15" x14ac:dyDescent="0.25">
      <c r="A35" s="1"/>
      <c r="B35" s="365"/>
      <c r="C35" s="366"/>
      <c r="D35" s="367" t="s">
        <v>1440</v>
      </c>
      <c r="E35" s="368"/>
      <c r="F35" s="369">
        <v>4100077229</v>
      </c>
      <c r="G35" s="370"/>
      <c r="H35" s="391" t="s">
        <v>1712</v>
      </c>
      <c r="I35" s="370"/>
      <c r="J35" s="369" t="s">
        <v>73</v>
      </c>
      <c r="K35" s="368"/>
      <c r="L35" s="7" t="s">
        <v>791</v>
      </c>
      <c r="M35" s="11"/>
      <c r="N35" s="84"/>
      <c r="O35" s="60">
        <v>10</v>
      </c>
    </row>
    <row r="36" spans="1:15" ht="15" x14ac:dyDescent="0.25">
      <c r="A36" s="1"/>
      <c r="B36" s="375"/>
      <c r="C36" s="376"/>
      <c r="D36" s="367"/>
      <c r="E36" s="368"/>
      <c r="F36" s="369"/>
      <c r="G36" s="370"/>
      <c r="H36" s="391"/>
      <c r="I36" s="370"/>
      <c r="J36" s="369"/>
      <c r="K36" s="368"/>
      <c r="L36" s="7"/>
      <c r="M36" s="11"/>
      <c r="N36" s="81"/>
      <c r="O36" s="60"/>
    </row>
    <row r="37" spans="1:15" ht="15" x14ac:dyDescent="0.25">
      <c r="A37" s="1"/>
      <c r="B37" s="76"/>
      <c r="C37" s="65"/>
      <c r="D37" s="392"/>
      <c r="E37" s="393"/>
      <c r="F37" s="393"/>
      <c r="G37" s="393"/>
      <c r="H37" s="393"/>
      <c r="I37" s="62"/>
      <c r="J37" s="50"/>
      <c r="K37" s="61"/>
      <c r="L37" s="8"/>
      <c r="M37" s="8"/>
      <c r="N37" s="139">
        <f>SUM(N18:N35)</f>
        <v>123.52</v>
      </c>
      <c r="O37" s="60"/>
    </row>
    <row r="38" spans="1:15" ht="15.75" x14ac:dyDescent="0.25">
      <c r="A38" s="1"/>
      <c r="B38" s="356" t="s">
        <v>29</v>
      </c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79"/>
      <c r="N38" s="75"/>
      <c r="O38" s="73">
        <f>SUM(O18:O36)</f>
        <v>557</v>
      </c>
    </row>
    <row r="39" spans="1:15" ht="15" x14ac:dyDescent="0.25">
      <c r="A39" s="1"/>
      <c r="B39" s="20"/>
      <c r="C39" s="45"/>
      <c r="D39" s="20"/>
      <c r="E39" s="45"/>
      <c r="F39" s="20"/>
      <c r="H39" s="3"/>
      <c r="J39" s="20"/>
      <c r="K39" s="45"/>
      <c r="L39" s="1"/>
      <c r="M39" s="1"/>
      <c r="N39" s="86"/>
    </row>
    <row r="40" spans="1:15" ht="3.75" customHeight="1" x14ac:dyDescent="0.25">
      <c r="A40" s="1"/>
      <c r="B40" s="1"/>
      <c r="C40" s="1"/>
      <c r="D40" s="17"/>
      <c r="E40" s="20"/>
      <c r="F40" s="20"/>
      <c r="G40" s="3"/>
      <c r="H40" s="3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49</v>
      </c>
      <c r="E41" s="23"/>
      <c r="F41" s="397" t="s">
        <v>1751</v>
      </c>
      <c r="G41" s="396"/>
      <c r="H41" s="1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1752</v>
      </c>
      <c r="E42" s="23"/>
      <c r="F42" s="1"/>
      <c r="G42" s="1"/>
      <c r="H42" s="1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1745</v>
      </c>
      <c r="E43" s="3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1744</v>
      </c>
      <c r="E44" s="23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 t="s">
        <v>1422</v>
      </c>
      <c r="E45" s="1"/>
      <c r="F45" s="1"/>
      <c r="G45" s="23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327" ht="8.25" customHeight="1" x14ac:dyDescent="0.2"/>
    <row r="329" ht="8.25" customHeight="1" x14ac:dyDescent="0.2"/>
    <row r="331" ht="9" customHeight="1" x14ac:dyDescent="0.2"/>
    <row r="333" ht="7.5" customHeight="1" x14ac:dyDescent="0.2"/>
    <row r="335" ht="6.75" customHeight="1" x14ac:dyDescent="0.2"/>
    <row r="337" ht="7.5" customHeight="1" x14ac:dyDescent="0.2"/>
    <row r="339" ht="9" customHeight="1" x14ac:dyDescent="0.2"/>
    <row r="341" ht="7.5" customHeight="1" x14ac:dyDescent="0.2"/>
    <row r="343" ht="8.25" customHeight="1" x14ac:dyDescent="0.2"/>
  </sheetData>
  <mergeCells count="107">
    <mergeCell ref="D37:H37"/>
    <mergeCell ref="B38:L38"/>
    <mergeCell ref="F41:G41"/>
    <mergeCell ref="B36:C36"/>
    <mergeCell ref="D36:E36"/>
    <mergeCell ref="F36:G36"/>
    <mergeCell ref="H36:I36"/>
    <mergeCell ref="J36:K36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sheetPr codeName="Hoja207"/>
  <dimension ref="A1:O322"/>
  <sheetViews>
    <sheetView topLeftCell="A4" workbookViewId="0">
      <selection activeCell="O19" sqref="O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1743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 t="s">
        <v>1749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4100077268</v>
      </c>
      <c r="G18" s="370"/>
      <c r="H18" s="391" t="s">
        <v>1574</v>
      </c>
      <c r="I18" s="370"/>
      <c r="J18" s="369" t="s">
        <v>1009</v>
      </c>
      <c r="K18" s="368"/>
      <c r="L18" s="7" t="s">
        <v>757</v>
      </c>
      <c r="M18" s="11"/>
      <c r="N18" s="82">
        <v>13.38</v>
      </c>
      <c r="O18" s="60">
        <v>18</v>
      </c>
    </row>
    <row r="19" spans="1:15" ht="15" x14ac:dyDescent="0.25">
      <c r="A19" s="1"/>
      <c r="B19" s="416"/>
      <c r="C19" s="417"/>
      <c r="D19" s="367" t="s">
        <v>528</v>
      </c>
      <c r="E19" s="368"/>
      <c r="F19" s="369">
        <v>4100077268</v>
      </c>
      <c r="G19" s="370"/>
      <c r="H19" s="391" t="s">
        <v>1574</v>
      </c>
      <c r="I19" s="370"/>
      <c r="J19" s="369" t="s">
        <v>1009</v>
      </c>
      <c r="K19" s="368"/>
      <c r="L19" s="7" t="s">
        <v>761</v>
      </c>
      <c r="M19" s="151"/>
      <c r="N19" s="83"/>
      <c r="O19" s="60">
        <v>40</v>
      </c>
    </row>
    <row r="20" spans="1:15" ht="15" x14ac:dyDescent="0.25">
      <c r="A20" s="1"/>
      <c r="B20" s="365"/>
      <c r="C20" s="366"/>
      <c r="D20" s="367" t="s">
        <v>528</v>
      </c>
      <c r="E20" s="368"/>
      <c r="F20" s="369">
        <v>4100077268</v>
      </c>
      <c r="G20" s="370"/>
      <c r="H20" s="391" t="s">
        <v>1574</v>
      </c>
      <c r="I20" s="370"/>
      <c r="J20" s="369" t="s">
        <v>1009</v>
      </c>
      <c r="K20" s="368"/>
      <c r="L20" s="7" t="s">
        <v>846</v>
      </c>
      <c r="M20" s="151"/>
      <c r="N20" s="84"/>
      <c r="O20" s="60">
        <v>20</v>
      </c>
    </row>
    <row r="21" spans="1:15" ht="15" x14ac:dyDescent="0.25">
      <c r="A21" s="1"/>
      <c r="B21" s="365"/>
      <c r="C21" s="366"/>
      <c r="D21" s="367"/>
      <c r="E21" s="368"/>
      <c r="F21" s="369"/>
      <c r="G21" s="370"/>
      <c r="H21" s="391"/>
      <c r="I21" s="370"/>
      <c r="J21" s="369"/>
      <c r="K21" s="368"/>
      <c r="L21" s="9"/>
      <c r="M21" s="151"/>
      <c r="N21" s="84"/>
      <c r="O21" s="60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139">
        <f>SUM(N18:N21)</f>
        <v>13.38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78</v>
      </c>
    </row>
    <row r="24" spans="1:15" ht="15" x14ac:dyDescent="0.25">
      <c r="A24" s="1"/>
      <c r="B24" s="20"/>
      <c r="C24" s="45"/>
      <c r="D24" s="20"/>
      <c r="E24" s="45"/>
      <c r="F24" s="20"/>
      <c r="H24" s="3"/>
      <c r="J24" s="20"/>
      <c r="K24" s="45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3"/>
      <c r="H25" s="3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23"/>
      <c r="F26" s="397" t="s">
        <v>1750</v>
      </c>
      <c r="G26" s="396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368</v>
      </c>
      <c r="E27" s="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1747</v>
      </c>
      <c r="E28" s="23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32">
    <mergeCell ref="B23:L23"/>
    <mergeCell ref="F26:G26"/>
    <mergeCell ref="B21:C21"/>
    <mergeCell ref="D21:E21"/>
    <mergeCell ref="F21:G21"/>
    <mergeCell ref="H21:I21"/>
    <mergeCell ref="J21:K21"/>
    <mergeCell ref="D22:H22"/>
    <mergeCell ref="G8:I8"/>
    <mergeCell ref="G10:L10"/>
    <mergeCell ref="G12:H12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sheetPr codeName="Hoja208"/>
  <dimension ref="A1:O435"/>
  <sheetViews>
    <sheetView topLeftCell="A7" workbookViewId="0">
      <selection activeCell="O25" sqref="O2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1709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220007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SUM(N18:N75)+9.44</f>
        <v>169.6</v>
      </c>
      <c r="O17" s="60"/>
    </row>
    <row r="18" spans="1:15" ht="15" x14ac:dyDescent="0.25">
      <c r="A18" s="1"/>
      <c r="B18" s="375">
        <v>1</v>
      </c>
      <c r="C18" s="376"/>
      <c r="D18" s="367" t="s">
        <v>747</v>
      </c>
      <c r="E18" s="368"/>
      <c r="F18" s="369">
        <v>4100077280</v>
      </c>
      <c r="G18" s="370"/>
      <c r="H18" s="391" t="s">
        <v>1457</v>
      </c>
      <c r="I18" s="370"/>
      <c r="J18" s="369" t="s">
        <v>53</v>
      </c>
      <c r="K18" s="368"/>
      <c r="L18" s="7" t="s">
        <v>1710</v>
      </c>
      <c r="M18" s="11"/>
      <c r="N18" s="81">
        <v>8.74</v>
      </c>
      <c r="O18" s="60">
        <v>14</v>
      </c>
    </row>
    <row r="19" spans="1:15" ht="15" x14ac:dyDescent="0.25">
      <c r="A19" s="1"/>
      <c r="B19" s="375">
        <v>2</v>
      </c>
      <c r="C19" s="376"/>
      <c r="D19" s="367" t="s">
        <v>747</v>
      </c>
      <c r="E19" s="368"/>
      <c r="F19" s="369">
        <v>4100077280</v>
      </c>
      <c r="G19" s="370"/>
      <c r="H19" s="391" t="s">
        <v>1457</v>
      </c>
      <c r="I19" s="370"/>
      <c r="J19" s="369" t="s">
        <v>53</v>
      </c>
      <c r="K19" s="368"/>
      <c r="L19" s="7" t="s">
        <v>1710</v>
      </c>
      <c r="M19" s="11"/>
      <c r="N19" s="81">
        <v>8.74</v>
      </c>
      <c r="O19" s="60">
        <v>14</v>
      </c>
    </row>
    <row r="20" spans="1:15" ht="15" x14ac:dyDescent="0.25">
      <c r="A20" s="1"/>
      <c r="B20" s="375">
        <v>3</v>
      </c>
      <c r="C20" s="376"/>
      <c r="D20" s="367" t="s">
        <v>747</v>
      </c>
      <c r="E20" s="368"/>
      <c r="F20" s="369">
        <v>4100077280</v>
      </c>
      <c r="G20" s="370"/>
      <c r="H20" s="391" t="s">
        <v>1457</v>
      </c>
      <c r="I20" s="370"/>
      <c r="J20" s="369" t="s">
        <v>53</v>
      </c>
      <c r="K20" s="368"/>
      <c r="L20" s="7" t="s">
        <v>1710</v>
      </c>
      <c r="M20" s="11"/>
      <c r="N20" s="81">
        <v>8.16</v>
      </c>
      <c r="O20" s="60">
        <v>13</v>
      </c>
    </row>
    <row r="21" spans="1:15" ht="15" x14ac:dyDescent="0.25">
      <c r="A21" s="1"/>
      <c r="B21" s="375">
        <v>4</v>
      </c>
      <c r="C21" s="376"/>
      <c r="D21" s="367" t="s">
        <v>747</v>
      </c>
      <c r="E21" s="368"/>
      <c r="F21" s="369">
        <v>4100077249</v>
      </c>
      <c r="G21" s="370"/>
      <c r="H21" s="391" t="s">
        <v>1457</v>
      </c>
      <c r="I21" s="370"/>
      <c r="J21" s="369" t="s">
        <v>25</v>
      </c>
      <c r="K21" s="368"/>
      <c r="L21" s="7" t="s">
        <v>1711</v>
      </c>
      <c r="M21" s="11"/>
      <c r="N21" s="81">
        <v>10.62</v>
      </c>
      <c r="O21" s="60">
        <v>17</v>
      </c>
    </row>
    <row r="22" spans="1:15" ht="15" x14ac:dyDescent="0.25">
      <c r="A22" s="1"/>
      <c r="B22" s="375">
        <v>5</v>
      </c>
      <c r="C22" s="376"/>
      <c r="D22" s="367" t="s">
        <v>747</v>
      </c>
      <c r="E22" s="368"/>
      <c r="F22" s="369">
        <v>4100077249</v>
      </c>
      <c r="G22" s="370"/>
      <c r="H22" s="391" t="s">
        <v>1457</v>
      </c>
      <c r="I22" s="370"/>
      <c r="J22" s="369" t="s">
        <v>25</v>
      </c>
      <c r="K22" s="368"/>
      <c r="L22" s="7" t="s">
        <v>1711</v>
      </c>
      <c r="M22" s="11"/>
      <c r="N22" s="81">
        <v>10.62</v>
      </c>
      <c r="O22" s="60">
        <v>17</v>
      </c>
    </row>
    <row r="23" spans="1:15" ht="15" x14ac:dyDescent="0.25">
      <c r="A23" s="1"/>
      <c r="B23" s="378">
        <v>6</v>
      </c>
      <c r="C23" s="379"/>
      <c r="D23" s="367" t="s">
        <v>747</v>
      </c>
      <c r="E23" s="368"/>
      <c r="F23" s="369">
        <v>4100077249</v>
      </c>
      <c r="G23" s="370"/>
      <c r="H23" s="391" t="s">
        <v>1457</v>
      </c>
      <c r="I23" s="370"/>
      <c r="J23" s="369" t="s">
        <v>25</v>
      </c>
      <c r="K23" s="368"/>
      <c r="L23" s="7" t="s">
        <v>1711</v>
      </c>
      <c r="M23" s="11"/>
      <c r="N23" s="82">
        <v>10.62</v>
      </c>
      <c r="O23" s="60">
        <v>17</v>
      </c>
    </row>
    <row r="24" spans="1:15" ht="15" x14ac:dyDescent="0.25">
      <c r="A24" s="1"/>
      <c r="B24" s="378">
        <v>7</v>
      </c>
      <c r="C24" s="379"/>
      <c r="D24" s="367" t="s">
        <v>747</v>
      </c>
      <c r="E24" s="368"/>
      <c r="F24" s="369">
        <v>4100077249</v>
      </c>
      <c r="G24" s="370"/>
      <c r="H24" s="391" t="s">
        <v>1457</v>
      </c>
      <c r="I24" s="370"/>
      <c r="J24" s="369" t="s">
        <v>25</v>
      </c>
      <c r="K24" s="368"/>
      <c r="L24" s="7" t="s">
        <v>1711</v>
      </c>
      <c r="M24" s="11"/>
      <c r="N24" s="82">
        <v>11.2</v>
      </c>
      <c r="O24" s="60">
        <v>11</v>
      </c>
    </row>
    <row r="25" spans="1:15" ht="15" x14ac:dyDescent="0.25">
      <c r="A25" s="1"/>
      <c r="B25" s="365"/>
      <c r="C25" s="366"/>
      <c r="D25" s="367" t="s">
        <v>747</v>
      </c>
      <c r="E25" s="368"/>
      <c r="F25" s="369">
        <v>4100077280</v>
      </c>
      <c r="G25" s="370"/>
      <c r="H25" s="391" t="s">
        <v>1457</v>
      </c>
      <c r="I25" s="370"/>
      <c r="J25" s="369" t="s">
        <v>53</v>
      </c>
      <c r="K25" s="368"/>
      <c r="L25" s="7" t="s">
        <v>1711</v>
      </c>
      <c r="M25" s="11"/>
      <c r="N25" s="84"/>
      <c r="O25" s="60">
        <v>7</v>
      </c>
    </row>
    <row r="26" spans="1:15" ht="15" x14ac:dyDescent="0.25">
      <c r="A26" s="1"/>
      <c r="B26" s="375">
        <v>8</v>
      </c>
      <c r="C26" s="376"/>
      <c r="D26" s="367" t="s">
        <v>747</v>
      </c>
      <c r="E26" s="368"/>
      <c r="F26" s="369">
        <v>4100077280</v>
      </c>
      <c r="G26" s="370"/>
      <c r="H26" s="391" t="s">
        <v>1457</v>
      </c>
      <c r="I26" s="370"/>
      <c r="J26" s="369" t="s">
        <v>53</v>
      </c>
      <c r="K26" s="368"/>
      <c r="L26" s="7" t="s">
        <v>1711</v>
      </c>
      <c r="M26" s="11"/>
      <c r="N26" s="81">
        <v>10.62</v>
      </c>
      <c r="O26" s="60">
        <v>17</v>
      </c>
    </row>
    <row r="27" spans="1:15" ht="15" x14ac:dyDescent="0.25">
      <c r="A27" s="1"/>
      <c r="B27" s="378">
        <v>9</v>
      </c>
      <c r="C27" s="379"/>
      <c r="D27" s="367" t="s">
        <v>747</v>
      </c>
      <c r="E27" s="368"/>
      <c r="F27" s="369">
        <v>4100077280</v>
      </c>
      <c r="G27" s="370"/>
      <c r="H27" s="391" t="s">
        <v>1457</v>
      </c>
      <c r="I27" s="370"/>
      <c r="J27" s="369" t="s">
        <v>53</v>
      </c>
      <c r="K27" s="368"/>
      <c r="L27" s="7" t="s">
        <v>1711</v>
      </c>
      <c r="M27" s="11"/>
      <c r="N27" s="82">
        <v>10.62</v>
      </c>
      <c r="O27" s="60">
        <v>17</v>
      </c>
    </row>
    <row r="28" spans="1:15" ht="15" x14ac:dyDescent="0.25">
      <c r="A28" s="1"/>
      <c r="B28" s="378">
        <v>10</v>
      </c>
      <c r="C28" s="379"/>
      <c r="D28" s="367" t="s">
        <v>1440</v>
      </c>
      <c r="E28" s="368"/>
      <c r="F28" s="369">
        <v>4100077261</v>
      </c>
      <c r="G28" s="370"/>
      <c r="H28" s="391" t="s">
        <v>1533</v>
      </c>
      <c r="I28" s="370"/>
      <c r="J28" s="369" t="s">
        <v>25</v>
      </c>
      <c r="K28" s="368"/>
      <c r="L28" s="7" t="s">
        <v>757</v>
      </c>
      <c r="M28" s="11"/>
      <c r="N28" s="82">
        <v>7.04</v>
      </c>
      <c r="O28" s="60">
        <v>26</v>
      </c>
    </row>
    <row r="29" spans="1:15" ht="15" x14ac:dyDescent="0.25">
      <c r="A29" s="1"/>
      <c r="B29" s="416"/>
      <c r="C29" s="417"/>
      <c r="D29" s="367" t="s">
        <v>1440</v>
      </c>
      <c r="E29" s="368"/>
      <c r="F29" s="369">
        <v>4100077306</v>
      </c>
      <c r="G29" s="370"/>
      <c r="H29" s="391" t="s">
        <v>1533</v>
      </c>
      <c r="I29" s="370"/>
      <c r="J29" s="369" t="s">
        <v>53</v>
      </c>
      <c r="K29" s="368"/>
      <c r="L29" s="7" t="s">
        <v>757</v>
      </c>
      <c r="M29" s="11"/>
      <c r="N29" s="83"/>
      <c r="O29" s="60">
        <v>6</v>
      </c>
    </row>
    <row r="30" spans="1:15" ht="15" x14ac:dyDescent="0.25">
      <c r="A30" s="1"/>
      <c r="B30" s="416"/>
      <c r="C30" s="417"/>
      <c r="D30" s="367" t="s">
        <v>1440</v>
      </c>
      <c r="E30" s="368"/>
      <c r="F30" s="369">
        <v>4100077306</v>
      </c>
      <c r="G30" s="370"/>
      <c r="H30" s="391" t="s">
        <v>1533</v>
      </c>
      <c r="I30" s="370"/>
      <c r="J30" s="369" t="s">
        <v>53</v>
      </c>
      <c r="K30" s="368"/>
      <c r="L30" s="7" t="s">
        <v>761</v>
      </c>
      <c r="M30" s="11"/>
      <c r="N30" s="83"/>
      <c r="O30" s="60">
        <v>1</v>
      </c>
    </row>
    <row r="31" spans="1:15" ht="15" x14ac:dyDescent="0.25">
      <c r="A31" s="1"/>
      <c r="B31" s="40"/>
      <c r="C31" s="36"/>
      <c r="D31" s="367" t="s">
        <v>1440</v>
      </c>
      <c r="E31" s="368"/>
      <c r="F31" s="369">
        <v>4100077311</v>
      </c>
      <c r="G31" s="370"/>
      <c r="H31" s="391" t="s">
        <v>1619</v>
      </c>
      <c r="I31" s="370"/>
      <c r="J31" s="369" t="s">
        <v>53</v>
      </c>
      <c r="K31" s="368"/>
      <c r="L31" s="7" t="s">
        <v>757</v>
      </c>
      <c r="M31" s="11"/>
      <c r="N31" s="83"/>
      <c r="O31" s="60">
        <v>3</v>
      </c>
    </row>
    <row r="32" spans="1:15" ht="15" x14ac:dyDescent="0.25">
      <c r="A32" s="1"/>
      <c r="B32" s="40"/>
      <c r="C32" s="36"/>
      <c r="D32" s="367" t="s">
        <v>1440</v>
      </c>
      <c r="E32" s="368"/>
      <c r="F32" s="369">
        <v>4100077296</v>
      </c>
      <c r="G32" s="370"/>
      <c r="H32" s="391" t="s">
        <v>1712</v>
      </c>
      <c r="I32" s="370"/>
      <c r="J32" s="369" t="s">
        <v>53</v>
      </c>
      <c r="K32" s="368"/>
      <c r="L32" s="7" t="s">
        <v>757</v>
      </c>
      <c r="M32" s="11"/>
      <c r="N32" s="83"/>
      <c r="O32" s="60">
        <v>9</v>
      </c>
    </row>
    <row r="33" spans="1:15" ht="15" x14ac:dyDescent="0.25">
      <c r="A33" s="1"/>
      <c r="B33" s="40"/>
      <c r="C33" s="36"/>
      <c r="D33" s="367" t="s">
        <v>531</v>
      </c>
      <c r="E33" s="368"/>
      <c r="F33" s="369">
        <v>4100077295</v>
      </c>
      <c r="G33" s="370"/>
      <c r="H33" s="391" t="s">
        <v>1713</v>
      </c>
      <c r="I33" s="370"/>
      <c r="J33" s="369" t="s">
        <v>53</v>
      </c>
      <c r="K33" s="368"/>
      <c r="L33" s="7" t="s">
        <v>791</v>
      </c>
      <c r="M33" s="11"/>
      <c r="N33" s="83"/>
      <c r="O33" s="60">
        <v>6</v>
      </c>
    </row>
    <row r="34" spans="1:15" ht="15" x14ac:dyDescent="0.25">
      <c r="A34" s="1"/>
      <c r="B34" s="378">
        <v>11</v>
      </c>
      <c r="C34" s="379"/>
      <c r="D34" s="367" t="s">
        <v>480</v>
      </c>
      <c r="E34" s="368"/>
      <c r="F34" s="369">
        <v>4100077293</v>
      </c>
      <c r="G34" s="370"/>
      <c r="H34" s="391" t="s">
        <v>1468</v>
      </c>
      <c r="I34" s="370"/>
      <c r="J34" s="369" t="s">
        <v>53</v>
      </c>
      <c r="K34" s="368"/>
      <c r="L34" s="7" t="s">
        <v>757</v>
      </c>
      <c r="M34" s="11">
        <v>85</v>
      </c>
      <c r="N34" s="82">
        <v>4.5599999999999996</v>
      </c>
      <c r="O34" s="60">
        <v>3</v>
      </c>
    </row>
    <row r="35" spans="1:15" ht="15" x14ac:dyDescent="0.25">
      <c r="A35" s="1"/>
      <c r="B35" s="40"/>
      <c r="C35" s="36"/>
      <c r="D35" s="367" t="s">
        <v>480</v>
      </c>
      <c r="E35" s="368"/>
      <c r="F35" s="369">
        <v>4100077293</v>
      </c>
      <c r="G35" s="370"/>
      <c r="H35" s="391" t="s">
        <v>1468</v>
      </c>
      <c r="I35" s="370"/>
      <c r="J35" s="369" t="s">
        <v>53</v>
      </c>
      <c r="K35" s="368"/>
      <c r="L35" s="7" t="s">
        <v>757</v>
      </c>
      <c r="M35" s="11">
        <v>90</v>
      </c>
      <c r="N35" s="83"/>
      <c r="O35" s="60">
        <v>6</v>
      </c>
    </row>
    <row r="36" spans="1:15" ht="15" x14ac:dyDescent="0.25">
      <c r="A36" s="1"/>
      <c r="B36" s="40"/>
      <c r="C36" s="36"/>
      <c r="D36" s="367" t="s">
        <v>480</v>
      </c>
      <c r="E36" s="368"/>
      <c r="F36" s="369">
        <v>4100077293</v>
      </c>
      <c r="G36" s="370"/>
      <c r="H36" s="391" t="s">
        <v>1468</v>
      </c>
      <c r="I36" s="370"/>
      <c r="J36" s="369" t="s">
        <v>53</v>
      </c>
      <c r="K36" s="368"/>
      <c r="L36" s="7" t="s">
        <v>757</v>
      </c>
      <c r="M36" s="11">
        <v>95</v>
      </c>
      <c r="N36" s="83"/>
      <c r="O36" s="60">
        <v>10</v>
      </c>
    </row>
    <row r="37" spans="1:15" ht="15" x14ac:dyDescent="0.25">
      <c r="A37" s="1"/>
      <c r="B37" s="40"/>
      <c r="C37" s="36"/>
      <c r="D37" s="367" t="s">
        <v>480</v>
      </c>
      <c r="E37" s="368"/>
      <c r="F37" s="369">
        <v>4100077293</v>
      </c>
      <c r="G37" s="370"/>
      <c r="H37" s="391" t="s">
        <v>1468</v>
      </c>
      <c r="I37" s="370"/>
      <c r="J37" s="369" t="s">
        <v>53</v>
      </c>
      <c r="K37" s="368"/>
      <c r="L37" s="7" t="s">
        <v>757</v>
      </c>
      <c r="M37" s="11">
        <v>100</v>
      </c>
      <c r="N37" s="83"/>
      <c r="O37" s="60">
        <v>4</v>
      </c>
    </row>
    <row r="38" spans="1:15" ht="15" x14ac:dyDescent="0.25">
      <c r="A38" s="1"/>
      <c r="B38" s="40"/>
      <c r="C38" s="36"/>
      <c r="D38" s="367" t="s">
        <v>480</v>
      </c>
      <c r="E38" s="368"/>
      <c r="F38" s="369">
        <v>4100077292</v>
      </c>
      <c r="G38" s="370"/>
      <c r="H38" s="391" t="s">
        <v>1468</v>
      </c>
      <c r="I38" s="370"/>
      <c r="J38" s="369" t="s">
        <v>25</v>
      </c>
      <c r="K38" s="368"/>
      <c r="L38" s="7" t="s">
        <v>757</v>
      </c>
      <c r="M38" s="11">
        <v>85</v>
      </c>
      <c r="N38" s="83"/>
      <c r="O38" s="60">
        <v>2</v>
      </c>
    </row>
    <row r="39" spans="1:15" ht="15" x14ac:dyDescent="0.25">
      <c r="A39" s="1"/>
      <c r="B39" s="40"/>
      <c r="C39" s="36"/>
      <c r="D39" s="367" t="s">
        <v>480</v>
      </c>
      <c r="E39" s="368"/>
      <c r="F39" s="369">
        <v>4100077292</v>
      </c>
      <c r="G39" s="370"/>
      <c r="H39" s="391" t="s">
        <v>1468</v>
      </c>
      <c r="I39" s="370"/>
      <c r="J39" s="369" t="s">
        <v>25</v>
      </c>
      <c r="K39" s="368"/>
      <c r="L39" s="7" t="s">
        <v>757</v>
      </c>
      <c r="M39" s="11">
        <v>90</v>
      </c>
      <c r="N39" s="83"/>
      <c r="O39" s="60">
        <v>1</v>
      </c>
    </row>
    <row r="40" spans="1:15" ht="15" x14ac:dyDescent="0.25">
      <c r="A40" s="1"/>
      <c r="B40" s="40"/>
      <c r="C40" s="36"/>
      <c r="D40" s="367" t="s">
        <v>480</v>
      </c>
      <c r="E40" s="368"/>
      <c r="F40" s="369">
        <v>4100077294</v>
      </c>
      <c r="G40" s="370"/>
      <c r="H40" s="391" t="s">
        <v>1468</v>
      </c>
      <c r="I40" s="370"/>
      <c r="J40" s="369" t="s">
        <v>147</v>
      </c>
      <c r="K40" s="368"/>
      <c r="L40" s="7" t="s">
        <v>757</v>
      </c>
      <c r="M40" s="11">
        <v>90</v>
      </c>
      <c r="N40" s="83"/>
      <c r="O40" s="60">
        <v>1</v>
      </c>
    </row>
    <row r="41" spans="1:15" ht="15" x14ac:dyDescent="0.25">
      <c r="A41" s="1"/>
      <c r="B41" s="40"/>
      <c r="C41" s="36"/>
      <c r="D41" s="367" t="s">
        <v>480</v>
      </c>
      <c r="E41" s="368"/>
      <c r="F41" s="369">
        <v>4100077294</v>
      </c>
      <c r="G41" s="370"/>
      <c r="H41" s="391" t="s">
        <v>1468</v>
      </c>
      <c r="I41" s="370"/>
      <c r="J41" s="369" t="s">
        <v>147</v>
      </c>
      <c r="K41" s="368"/>
      <c r="L41" s="7" t="s">
        <v>757</v>
      </c>
      <c r="M41" s="11">
        <v>95</v>
      </c>
      <c r="N41" s="83"/>
      <c r="O41" s="60">
        <v>1</v>
      </c>
    </row>
    <row r="42" spans="1:15" ht="15" x14ac:dyDescent="0.25">
      <c r="A42" s="1"/>
      <c r="B42" s="378">
        <v>12</v>
      </c>
      <c r="C42" s="379"/>
      <c r="D42" s="367" t="s">
        <v>480</v>
      </c>
      <c r="E42" s="368"/>
      <c r="F42" s="369">
        <v>4100077312</v>
      </c>
      <c r="G42" s="370"/>
      <c r="H42" s="391" t="s">
        <v>1734</v>
      </c>
      <c r="I42" s="370"/>
      <c r="J42" s="369" t="s">
        <v>1735</v>
      </c>
      <c r="K42" s="368"/>
      <c r="L42" s="7" t="s">
        <v>757</v>
      </c>
      <c r="M42" s="11">
        <v>90</v>
      </c>
      <c r="N42" s="82">
        <v>11.72</v>
      </c>
      <c r="O42" s="60">
        <v>2</v>
      </c>
    </row>
    <row r="43" spans="1:15" ht="15" x14ac:dyDescent="0.25">
      <c r="A43" s="1"/>
      <c r="B43" s="40"/>
      <c r="C43" s="36"/>
      <c r="D43" s="367" t="s">
        <v>480</v>
      </c>
      <c r="E43" s="368"/>
      <c r="F43" s="369">
        <v>4100077312</v>
      </c>
      <c r="G43" s="370"/>
      <c r="H43" s="391" t="s">
        <v>1734</v>
      </c>
      <c r="I43" s="370"/>
      <c r="J43" s="369" t="s">
        <v>1735</v>
      </c>
      <c r="K43" s="368"/>
      <c r="L43" s="7" t="s">
        <v>757</v>
      </c>
      <c r="M43" s="11">
        <v>95</v>
      </c>
      <c r="N43" s="83"/>
      <c r="O43" s="60">
        <v>3</v>
      </c>
    </row>
    <row r="44" spans="1:15" ht="15" x14ac:dyDescent="0.25">
      <c r="A44" s="1"/>
      <c r="B44" s="40"/>
      <c r="C44" s="36"/>
      <c r="D44" s="367" t="s">
        <v>480</v>
      </c>
      <c r="E44" s="368"/>
      <c r="F44" s="369">
        <v>4100077257</v>
      </c>
      <c r="G44" s="370"/>
      <c r="H44" s="391" t="s">
        <v>1734</v>
      </c>
      <c r="I44" s="370"/>
      <c r="J44" s="369" t="s">
        <v>25</v>
      </c>
      <c r="K44" s="368"/>
      <c r="L44" s="7" t="s">
        <v>757</v>
      </c>
      <c r="M44" s="11">
        <v>90</v>
      </c>
      <c r="N44" s="83"/>
      <c r="O44" s="60">
        <v>10</v>
      </c>
    </row>
    <row r="45" spans="1:15" ht="15" x14ac:dyDescent="0.25">
      <c r="A45" s="1"/>
      <c r="B45" s="40"/>
      <c r="C45" s="36"/>
      <c r="D45" s="367" t="s">
        <v>480</v>
      </c>
      <c r="E45" s="368"/>
      <c r="F45" s="369">
        <v>4100077257</v>
      </c>
      <c r="G45" s="370"/>
      <c r="H45" s="391" t="s">
        <v>1734</v>
      </c>
      <c r="I45" s="370"/>
      <c r="J45" s="369" t="s">
        <v>25</v>
      </c>
      <c r="K45" s="368"/>
      <c r="L45" s="7" t="s">
        <v>757</v>
      </c>
      <c r="M45" s="11">
        <v>95</v>
      </c>
      <c r="N45" s="83"/>
      <c r="O45" s="60">
        <v>10</v>
      </c>
    </row>
    <row r="46" spans="1:15" ht="15" x14ac:dyDescent="0.25">
      <c r="A46" s="1"/>
      <c r="B46" s="40"/>
      <c r="C46" s="36"/>
      <c r="D46" s="367" t="s">
        <v>480</v>
      </c>
      <c r="E46" s="368"/>
      <c r="F46" s="369">
        <v>4100077256</v>
      </c>
      <c r="G46" s="370"/>
      <c r="H46" s="391" t="s">
        <v>1734</v>
      </c>
      <c r="I46" s="370"/>
      <c r="J46" s="369" t="s">
        <v>25</v>
      </c>
      <c r="K46" s="368"/>
      <c r="L46" s="7" t="s">
        <v>757</v>
      </c>
      <c r="M46" s="11">
        <v>85</v>
      </c>
      <c r="N46" s="83"/>
      <c r="O46" s="60">
        <v>11</v>
      </c>
    </row>
    <row r="47" spans="1:15" ht="15" x14ac:dyDescent="0.25">
      <c r="A47" s="1"/>
      <c r="B47" s="40"/>
      <c r="C47" s="36"/>
      <c r="D47" s="367" t="s">
        <v>480</v>
      </c>
      <c r="E47" s="368"/>
      <c r="F47" s="369">
        <v>4100077256</v>
      </c>
      <c r="G47" s="370"/>
      <c r="H47" s="391" t="s">
        <v>1734</v>
      </c>
      <c r="I47" s="370"/>
      <c r="J47" s="369" t="s">
        <v>25</v>
      </c>
      <c r="K47" s="368"/>
      <c r="L47" s="7" t="s">
        <v>757</v>
      </c>
      <c r="M47" s="11">
        <v>90</v>
      </c>
      <c r="N47" s="83"/>
      <c r="O47" s="60">
        <v>15</v>
      </c>
    </row>
    <row r="48" spans="1:15" ht="15" x14ac:dyDescent="0.25">
      <c r="A48" s="1"/>
      <c r="B48" s="40"/>
      <c r="C48" s="36"/>
      <c r="D48" s="367" t="s">
        <v>480</v>
      </c>
      <c r="E48" s="368"/>
      <c r="F48" s="369">
        <v>4100077256</v>
      </c>
      <c r="G48" s="370"/>
      <c r="H48" s="391" t="s">
        <v>1734</v>
      </c>
      <c r="I48" s="370"/>
      <c r="J48" s="369" t="s">
        <v>25</v>
      </c>
      <c r="K48" s="368"/>
      <c r="L48" s="7" t="s">
        <v>757</v>
      </c>
      <c r="M48" s="11">
        <v>95</v>
      </c>
      <c r="N48" s="83"/>
      <c r="O48" s="60">
        <v>14</v>
      </c>
    </row>
    <row r="49" spans="1:15" ht="15" x14ac:dyDescent="0.25">
      <c r="A49" s="1"/>
      <c r="B49" s="40"/>
      <c r="C49" s="36"/>
      <c r="D49" s="367" t="s">
        <v>480</v>
      </c>
      <c r="E49" s="368"/>
      <c r="F49" s="369">
        <v>4100077256</v>
      </c>
      <c r="G49" s="370"/>
      <c r="H49" s="391" t="s">
        <v>1734</v>
      </c>
      <c r="I49" s="370"/>
      <c r="J49" s="369" t="s">
        <v>25</v>
      </c>
      <c r="K49" s="368"/>
      <c r="L49" s="7" t="s">
        <v>757</v>
      </c>
      <c r="M49" s="11">
        <v>100</v>
      </c>
      <c r="N49" s="83"/>
      <c r="O49" s="60">
        <v>11</v>
      </c>
    </row>
    <row r="50" spans="1:15" ht="15" x14ac:dyDescent="0.25">
      <c r="A50" s="1"/>
      <c r="B50" s="378">
        <v>13</v>
      </c>
      <c r="C50" s="379"/>
      <c r="D50" s="367" t="s">
        <v>480</v>
      </c>
      <c r="E50" s="368"/>
      <c r="F50" s="369">
        <v>4100077297</v>
      </c>
      <c r="G50" s="370"/>
      <c r="H50" s="391" t="s">
        <v>1734</v>
      </c>
      <c r="I50" s="370"/>
      <c r="J50" s="369" t="s">
        <v>53</v>
      </c>
      <c r="K50" s="368"/>
      <c r="L50" s="7" t="s">
        <v>757</v>
      </c>
      <c r="M50" s="11">
        <v>85</v>
      </c>
      <c r="N50" s="82">
        <v>9.1999999999999993</v>
      </c>
      <c r="O50" s="60">
        <v>9</v>
      </c>
    </row>
    <row r="51" spans="1:15" ht="15" x14ac:dyDescent="0.25">
      <c r="A51" s="1"/>
      <c r="B51" s="40"/>
      <c r="C51" s="36"/>
      <c r="D51" s="367" t="s">
        <v>480</v>
      </c>
      <c r="E51" s="368"/>
      <c r="F51" s="369">
        <v>4100077297</v>
      </c>
      <c r="G51" s="370"/>
      <c r="H51" s="391" t="s">
        <v>1734</v>
      </c>
      <c r="I51" s="370"/>
      <c r="J51" s="369" t="s">
        <v>53</v>
      </c>
      <c r="K51" s="368"/>
      <c r="L51" s="7" t="s">
        <v>757</v>
      </c>
      <c r="M51" s="11">
        <v>90</v>
      </c>
      <c r="N51" s="83"/>
      <c r="O51" s="60">
        <v>22</v>
      </c>
    </row>
    <row r="52" spans="1:15" ht="15" x14ac:dyDescent="0.25">
      <c r="A52" s="1"/>
      <c r="B52" s="40"/>
      <c r="C52" s="36"/>
      <c r="D52" s="367" t="s">
        <v>480</v>
      </c>
      <c r="E52" s="368"/>
      <c r="F52" s="369">
        <v>4100077297</v>
      </c>
      <c r="G52" s="370"/>
      <c r="H52" s="391" t="s">
        <v>1734</v>
      </c>
      <c r="I52" s="370"/>
      <c r="J52" s="369" t="s">
        <v>53</v>
      </c>
      <c r="K52" s="368"/>
      <c r="L52" s="7" t="s">
        <v>757</v>
      </c>
      <c r="M52" s="11">
        <v>95</v>
      </c>
      <c r="N52" s="83"/>
      <c r="O52" s="60">
        <v>4</v>
      </c>
    </row>
    <row r="53" spans="1:15" ht="15" x14ac:dyDescent="0.25">
      <c r="A53" s="1"/>
      <c r="B53" s="40"/>
      <c r="C53" s="36"/>
      <c r="D53" s="367" t="s">
        <v>480</v>
      </c>
      <c r="E53" s="368"/>
      <c r="F53" s="369">
        <v>4100077297</v>
      </c>
      <c r="G53" s="370"/>
      <c r="H53" s="391" t="s">
        <v>1734</v>
      </c>
      <c r="I53" s="370"/>
      <c r="J53" s="369" t="s">
        <v>53</v>
      </c>
      <c r="K53" s="368"/>
      <c r="L53" s="7" t="s">
        <v>757</v>
      </c>
      <c r="M53" s="11">
        <v>100</v>
      </c>
      <c r="N53" s="83"/>
      <c r="O53" s="60">
        <v>8</v>
      </c>
    </row>
    <row r="54" spans="1:15" ht="15" x14ac:dyDescent="0.25">
      <c r="A54" s="1"/>
      <c r="B54" s="40"/>
      <c r="C54" s="36"/>
      <c r="D54" s="367" t="s">
        <v>1717</v>
      </c>
      <c r="E54" s="368"/>
      <c r="F54" s="369">
        <v>4100077310</v>
      </c>
      <c r="G54" s="370"/>
      <c r="H54" s="391" t="s">
        <v>1721</v>
      </c>
      <c r="I54" s="370"/>
      <c r="J54" s="369" t="s">
        <v>147</v>
      </c>
      <c r="K54" s="368"/>
      <c r="L54" s="7" t="s">
        <v>761</v>
      </c>
      <c r="M54" s="177" t="s">
        <v>652</v>
      </c>
      <c r="N54" s="83"/>
      <c r="O54" s="60">
        <v>1</v>
      </c>
    </row>
    <row r="55" spans="1:15" ht="15" x14ac:dyDescent="0.25">
      <c r="A55" s="1"/>
      <c r="B55" s="40"/>
      <c r="C55" s="36"/>
      <c r="D55" s="367" t="s">
        <v>1717</v>
      </c>
      <c r="E55" s="368"/>
      <c r="F55" s="369">
        <v>4100077310</v>
      </c>
      <c r="G55" s="370"/>
      <c r="H55" s="391" t="s">
        <v>1721</v>
      </c>
      <c r="I55" s="370"/>
      <c r="J55" s="369" t="s">
        <v>147</v>
      </c>
      <c r="K55" s="368"/>
      <c r="L55" s="7" t="s">
        <v>757</v>
      </c>
      <c r="M55" s="177" t="s">
        <v>652</v>
      </c>
      <c r="N55" s="83"/>
      <c r="O55" s="60">
        <v>1</v>
      </c>
    </row>
    <row r="56" spans="1:15" ht="15" x14ac:dyDescent="0.25">
      <c r="A56" s="1"/>
      <c r="B56" s="40"/>
      <c r="C56" s="36"/>
      <c r="D56" s="367" t="s">
        <v>1717</v>
      </c>
      <c r="E56" s="368"/>
      <c r="F56" s="369">
        <v>4100077263</v>
      </c>
      <c r="G56" s="370"/>
      <c r="H56" s="391" t="s">
        <v>1721</v>
      </c>
      <c r="I56" s="370"/>
      <c r="J56" s="369" t="s">
        <v>25</v>
      </c>
      <c r="K56" s="368"/>
      <c r="L56" s="7" t="s">
        <v>761</v>
      </c>
      <c r="M56" s="177" t="s">
        <v>652</v>
      </c>
      <c r="N56" s="83"/>
      <c r="O56" s="60">
        <v>12</v>
      </c>
    </row>
    <row r="57" spans="1:15" ht="15" x14ac:dyDescent="0.25">
      <c r="A57" s="1"/>
      <c r="B57" s="40"/>
      <c r="C57" s="36"/>
      <c r="D57" s="367" t="s">
        <v>1717</v>
      </c>
      <c r="E57" s="368"/>
      <c r="F57" s="369">
        <v>4100077263</v>
      </c>
      <c r="G57" s="370"/>
      <c r="H57" s="391" t="s">
        <v>1721</v>
      </c>
      <c r="I57" s="370"/>
      <c r="J57" s="369" t="s">
        <v>25</v>
      </c>
      <c r="K57" s="368"/>
      <c r="L57" s="7" t="s">
        <v>761</v>
      </c>
      <c r="M57" s="177" t="s">
        <v>650</v>
      </c>
      <c r="N57" s="83"/>
      <c r="O57" s="60">
        <v>7</v>
      </c>
    </row>
    <row r="58" spans="1:15" ht="15" x14ac:dyDescent="0.25">
      <c r="A58" s="1"/>
      <c r="B58" s="40"/>
      <c r="C58" s="36"/>
      <c r="D58" s="367" t="s">
        <v>1717</v>
      </c>
      <c r="E58" s="368"/>
      <c r="F58" s="369">
        <v>4100077309</v>
      </c>
      <c r="G58" s="370"/>
      <c r="H58" s="391" t="s">
        <v>1721</v>
      </c>
      <c r="I58" s="370"/>
      <c r="J58" s="369" t="s">
        <v>53</v>
      </c>
      <c r="K58" s="368"/>
      <c r="L58" s="7" t="s">
        <v>761</v>
      </c>
      <c r="M58" s="177" t="s">
        <v>652</v>
      </c>
      <c r="N58" s="83"/>
      <c r="O58" s="60">
        <v>10</v>
      </c>
    </row>
    <row r="59" spans="1:15" ht="15" x14ac:dyDescent="0.25">
      <c r="A59" s="1"/>
      <c r="B59" s="40"/>
      <c r="C59" s="36"/>
      <c r="D59" s="367" t="s">
        <v>1717</v>
      </c>
      <c r="E59" s="368"/>
      <c r="F59" s="369">
        <v>4100077309</v>
      </c>
      <c r="G59" s="370"/>
      <c r="H59" s="391" t="s">
        <v>1721</v>
      </c>
      <c r="I59" s="370"/>
      <c r="J59" s="369" t="s">
        <v>53</v>
      </c>
      <c r="K59" s="368"/>
      <c r="L59" s="7" t="s">
        <v>761</v>
      </c>
      <c r="M59" s="177" t="s">
        <v>650</v>
      </c>
      <c r="N59" s="83"/>
      <c r="O59" s="60">
        <v>10</v>
      </c>
    </row>
    <row r="60" spans="1:15" ht="15" x14ac:dyDescent="0.25">
      <c r="A60" s="1"/>
      <c r="B60" s="40"/>
      <c r="C60" s="36"/>
      <c r="D60" s="367" t="s">
        <v>1717</v>
      </c>
      <c r="E60" s="368"/>
      <c r="F60" s="369">
        <v>4100077309</v>
      </c>
      <c r="G60" s="370"/>
      <c r="H60" s="391" t="s">
        <v>1721</v>
      </c>
      <c r="I60" s="370"/>
      <c r="J60" s="369" t="s">
        <v>53</v>
      </c>
      <c r="K60" s="368"/>
      <c r="L60" s="7" t="s">
        <v>757</v>
      </c>
      <c r="M60" s="177" t="s">
        <v>652</v>
      </c>
      <c r="N60" s="83"/>
      <c r="O60" s="60">
        <v>5</v>
      </c>
    </row>
    <row r="61" spans="1:15" ht="15" x14ac:dyDescent="0.25">
      <c r="A61" s="1"/>
      <c r="B61" s="378">
        <v>14</v>
      </c>
      <c r="C61" s="379"/>
      <c r="D61" s="367" t="s">
        <v>1715</v>
      </c>
      <c r="E61" s="368"/>
      <c r="F61" s="369">
        <v>4100077262</v>
      </c>
      <c r="G61" s="370"/>
      <c r="H61" s="391" t="s">
        <v>1729</v>
      </c>
      <c r="I61" s="370"/>
      <c r="J61" s="369" t="s">
        <v>25</v>
      </c>
      <c r="K61" s="368"/>
      <c r="L61" s="7" t="s">
        <v>761</v>
      </c>
      <c r="M61" s="11">
        <v>75</v>
      </c>
      <c r="N61" s="82">
        <v>8.06</v>
      </c>
      <c r="O61" s="60">
        <v>20</v>
      </c>
    </row>
    <row r="62" spans="1:15" ht="15" x14ac:dyDescent="0.25">
      <c r="A62" s="1"/>
      <c r="B62" s="40"/>
      <c r="C62" s="36"/>
      <c r="D62" s="367" t="s">
        <v>1715</v>
      </c>
      <c r="E62" s="368"/>
      <c r="F62" s="369">
        <v>4100077262</v>
      </c>
      <c r="G62" s="370"/>
      <c r="H62" s="391" t="s">
        <v>1729</v>
      </c>
      <c r="I62" s="370"/>
      <c r="J62" s="369" t="s">
        <v>25</v>
      </c>
      <c r="K62" s="368"/>
      <c r="L62" s="7" t="s">
        <v>761</v>
      </c>
      <c r="M62" s="177">
        <v>80</v>
      </c>
      <c r="N62" s="83"/>
      <c r="O62" s="60">
        <v>13</v>
      </c>
    </row>
    <row r="63" spans="1:15" ht="15" x14ac:dyDescent="0.25">
      <c r="A63" s="1"/>
      <c r="B63" s="40"/>
      <c r="C63" s="36"/>
      <c r="D63" s="367" t="s">
        <v>1715</v>
      </c>
      <c r="E63" s="368"/>
      <c r="F63" s="369">
        <v>4100077262</v>
      </c>
      <c r="G63" s="370"/>
      <c r="H63" s="391" t="s">
        <v>1729</v>
      </c>
      <c r="I63" s="370"/>
      <c r="J63" s="369" t="s">
        <v>25</v>
      </c>
      <c r="K63" s="368"/>
      <c r="L63" s="7" t="s">
        <v>761</v>
      </c>
      <c r="M63" s="177">
        <v>85</v>
      </c>
      <c r="N63" s="83"/>
      <c r="O63" s="60">
        <v>20</v>
      </c>
    </row>
    <row r="64" spans="1:15" ht="15" x14ac:dyDescent="0.25">
      <c r="A64" s="1"/>
      <c r="B64" s="40"/>
      <c r="C64" s="36"/>
      <c r="D64" s="367" t="s">
        <v>1715</v>
      </c>
      <c r="E64" s="368"/>
      <c r="F64" s="369">
        <v>4100077262</v>
      </c>
      <c r="G64" s="370"/>
      <c r="H64" s="391" t="s">
        <v>1729</v>
      </c>
      <c r="I64" s="370"/>
      <c r="J64" s="369" t="s">
        <v>25</v>
      </c>
      <c r="K64" s="368"/>
      <c r="L64" s="7" t="s">
        <v>761</v>
      </c>
      <c r="M64" s="177">
        <v>90</v>
      </c>
      <c r="N64" s="83"/>
      <c r="O64" s="60">
        <v>13</v>
      </c>
    </row>
    <row r="65" spans="1:15" ht="15" x14ac:dyDescent="0.25">
      <c r="A65" s="1"/>
      <c r="B65" s="40"/>
      <c r="C65" s="36"/>
      <c r="D65" s="367" t="s">
        <v>1715</v>
      </c>
      <c r="E65" s="368"/>
      <c r="F65" s="369">
        <v>4100077308</v>
      </c>
      <c r="G65" s="370"/>
      <c r="H65" s="391" t="s">
        <v>1729</v>
      </c>
      <c r="I65" s="370"/>
      <c r="J65" s="369" t="s">
        <v>53</v>
      </c>
      <c r="K65" s="368"/>
      <c r="L65" s="7" t="s">
        <v>761</v>
      </c>
      <c r="M65" s="177">
        <v>75</v>
      </c>
      <c r="N65" s="83"/>
      <c r="O65" s="60">
        <v>6</v>
      </c>
    </row>
    <row r="66" spans="1:15" ht="15" x14ac:dyDescent="0.25">
      <c r="A66" s="1"/>
      <c r="B66" s="40"/>
      <c r="C66" s="36"/>
      <c r="D66" s="367" t="s">
        <v>1715</v>
      </c>
      <c r="E66" s="368"/>
      <c r="F66" s="369">
        <v>4100077308</v>
      </c>
      <c r="G66" s="370"/>
      <c r="H66" s="391" t="s">
        <v>1729</v>
      </c>
      <c r="I66" s="370"/>
      <c r="J66" s="369" t="s">
        <v>53</v>
      </c>
      <c r="K66" s="368"/>
      <c r="L66" s="7" t="s">
        <v>761</v>
      </c>
      <c r="M66" s="177">
        <v>80</v>
      </c>
      <c r="N66" s="83"/>
      <c r="O66" s="60">
        <v>10</v>
      </c>
    </row>
    <row r="67" spans="1:15" ht="15" x14ac:dyDescent="0.25">
      <c r="A67" s="1"/>
      <c r="B67" s="40"/>
      <c r="C67" s="36"/>
      <c r="D67" s="367" t="s">
        <v>1715</v>
      </c>
      <c r="E67" s="368"/>
      <c r="F67" s="369">
        <v>4100077308</v>
      </c>
      <c r="G67" s="370"/>
      <c r="H67" s="391" t="s">
        <v>1729</v>
      </c>
      <c r="I67" s="370"/>
      <c r="J67" s="369" t="s">
        <v>53</v>
      </c>
      <c r="K67" s="368"/>
      <c r="L67" s="7" t="s">
        <v>761</v>
      </c>
      <c r="M67" s="177">
        <v>85</v>
      </c>
      <c r="N67" s="83"/>
      <c r="O67" s="60">
        <v>6</v>
      </c>
    </row>
    <row r="68" spans="1:15" ht="15" x14ac:dyDescent="0.25">
      <c r="A68" s="1"/>
      <c r="B68" s="40"/>
      <c r="C68" s="36"/>
      <c r="D68" s="367" t="s">
        <v>1715</v>
      </c>
      <c r="E68" s="368"/>
      <c r="F68" s="369">
        <v>4100077308</v>
      </c>
      <c r="G68" s="370"/>
      <c r="H68" s="391" t="s">
        <v>1729</v>
      </c>
      <c r="I68" s="370"/>
      <c r="J68" s="369" t="s">
        <v>53</v>
      </c>
      <c r="K68" s="368"/>
      <c r="L68" s="7" t="s">
        <v>761</v>
      </c>
      <c r="M68" s="177">
        <v>90</v>
      </c>
      <c r="N68" s="83"/>
      <c r="O68" s="60">
        <v>4</v>
      </c>
    </row>
    <row r="69" spans="1:15" ht="15" x14ac:dyDescent="0.25">
      <c r="A69" s="1"/>
      <c r="B69" s="40"/>
      <c r="C69" s="36"/>
      <c r="D69" s="367" t="s">
        <v>1715</v>
      </c>
      <c r="E69" s="368"/>
      <c r="F69" s="369">
        <v>4100077307</v>
      </c>
      <c r="G69" s="370"/>
      <c r="H69" s="391" t="s">
        <v>1729</v>
      </c>
      <c r="I69" s="370"/>
      <c r="J69" s="369" t="s">
        <v>253</v>
      </c>
      <c r="K69" s="368"/>
      <c r="L69" s="7" t="s">
        <v>761</v>
      </c>
      <c r="M69" s="177">
        <v>75</v>
      </c>
      <c r="N69" s="83"/>
      <c r="O69" s="60">
        <v>1</v>
      </c>
    </row>
    <row r="70" spans="1:15" ht="15" x14ac:dyDescent="0.25">
      <c r="A70" s="1"/>
      <c r="B70" s="40"/>
      <c r="C70" s="36"/>
      <c r="D70" s="367" t="s">
        <v>1715</v>
      </c>
      <c r="E70" s="368"/>
      <c r="F70" s="369">
        <v>4100077307</v>
      </c>
      <c r="G70" s="370"/>
      <c r="H70" s="391" t="s">
        <v>1729</v>
      </c>
      <c r="I70" s="370"/>
      <c r="J70" s="369" t="s">
        <v>253</v>
      </c>
      <c r="K70" s="368"/>
      <c r="L70" s="7" t="s">
        <v>761</v>
      </c>
      <c r="M70" s="177">
        <v>80</v>
      </c>
      <c r="N70" s="83"/>
      <c r="O70" s="60">
        <v>1</v>
      </c>
    </row>
    <row r="71" spans="1:15" ht="15" x14ac:dyDescent="0.25">
      <c r="A71" s="1"/>
      <c r="B71" s="40"/>
      <c r="C71" s="36"/>
      <c r="D71" s="367" t="s">
        <v>1715</v>
      </c>
      <c r="E71" s="368"/>
      <c r="F71" s="369">
        <v>4100077307</v>
      </c>
      <c r="G71" s="370"/>
      <c r="H71" s="391" t="s">
        <v>1729</v>
      </c>
      <c r="I71" s="370"/>
      <c r="J71" s="369" t="s">
        <v>253</v>
      </c>
      <c r="K71" s="368"/>
      <c r="L71" s="7" t="s">
        <v>757</v>
      </c>
      <c r="M71" s="177">
        <v>75</v>
      </c>
      <c r="N71" s="83"/>
      <c r="O71" s="60">
        <v>1</v>
      </c>
    </row>
    <row r="72" spans="1:15" ht="15" x14ac:dyDescent="0.25">
      <c r="A72" s="1"/>
      <c r="B72" s="76"/>
      <c r="C72" s="69"/>
      <c r="D72" s="367" t="s">
        <v>1715</v>
      </c>
      <c r="E72" s="368"/>
      <c r="F72" s="369">
        <v>4100077307</v>
      </c>
      <c r="G72" s="370"/>
      <c r="H72" s="391" t="s">
        <v>1729</v>
      </c>
      <c r="I72" s="370"/>
      <c r="J72" s="369" t="s">
        <v>253</v>
      </c>
      <c r="K72" s="368"/>
      <c r="L72" s="7" t="s">
        <v>757</v>
      </c>
      <c r="M72" s="177">
        <v>80</v>
      </c>
      <c r="N72" s="84"/>
      <c r="O72" s="60">
        <v>1</v>
      </c>
    </row>
    <row r="73" spans="1:15" ht="15" x14ac:dyDescent="0.25">
      <c r="A73" s="1"/>
      <c r="B73" s="375">
        <v>15</v>
      </c>
      <c r="C73" s="376"/>
      <c r="D73" s="367" t="s">
        <v>747</v>
      </c>
      <c r="E73" s="368"/>
      <c r="F73" s="369">
        <v>4100077247</v>
      </c>
      <c r="G73" s="370"/>
      <c r="H73" s="391" t="s">
        <v>1457</v>
      </c>
      <c r="I73" s="370"/>
      <c r="J73" s="369" t="s">
        <v>25</v>
      </c>
      <c r="K73" s="368"/>
      <c r="L73" s="7" t="s">
        <v>846</v>
      </c>
      <c r="M73" s="11"/>
      <c r="N73" s="81">
        <v>9.3800000000000008</v>
      </c>
      <c r="O73" s="60">
        <v>14</v>
      </c>
    </row>
    <row r="74" spans="1:15" ht="15" x14ac:dyDescent="0.25">
      <c r="A74" s="1"/>
      <c r="B74" s="375">
        <v>16</v>
      </c>
      <c r="C74" s="376"/>
      <c r="D74" s="367" t="s">
        <v>747</v>
      </c>
      <c r="E74" s="368"/>
      <c r="F74" s="369">
        <v>4100077320</v>
      </c>
      <c r="G74" s="370"/>
      <c r="H74" s="391" t="s">
        <v>1457</v>
      </c>
      <c r="I74" s="370"/>
      <c r="J74" s="369" t="s">
        <v>25</v>
      </c>
      <c r="K74" s="368"/>
      <c r="L74" s="7" t="s">
        <v>846</v>
      </c>
      <c r="M74" s="11"/>
      <c r="N74" s="81">
        <v>9.98</v>
      </c>
      <c r="O74" s="60">
        <v>15</v>
      </c>
    </row>
    <row r="75" spans="1:15" ht="15" x14ac:dyDescent="0.25">
      <c r="A75" s="1"/>
      <c r="B75" s="375">
        <v>17</v>
      </c>
      <c r="C75" s="376"/>
      <c r="D75" s="367" t="s">
        <v>747</v>
      </c>
      <c r="E75" s="368"/>
      <c r="F75" s="369">
        <v>4100077249</v>
      </c>
      <c r="G75" s="370"/>
      <c r="H75" s="391" t="s">
        <v>1457</v>
      </c>
      <c r="I75" s="370"/>
      <c r="J75" s="369" t="s">
        <v>25</v>
      </c>
      <c r="K75" s="368"/>
      <c r="L75" s="7" t="s">
        <v>1736</v>
      </c>
      <c r="M75" s="11"/>
      <c r="N75" s="81">
        <v>10.28</v>
      </c>
      <c r="O75" s="60">
        <v>16</v>
      </c>
    </row>
    <row r="76" spans="1:15" ht="15" x14ac:dyDescent="0.25">
      <c r="A76" s="1"/>
      <c r="B76" s="71" t="s">
        <v>37</v>
      </c>
      <c r="C76" s="72"/>
      <c r="D76" s="50"/>
      <c r="E76" s="61"/>
      <c r="F76" s="50"/>
      <c r="G76" s="62"/>
      <c r="H76" s="63"/>
      <c r="I76" s="62"/>
      <c r="J76" s="50"/>
      <c r="K76" s="61"/>
      <c r="L76" s="8"/>
      <c r="M76" s="8"/>
      <c r="N76" s="164">
        <f>SUM(N77:N96)+6.86</f>
        <v>149.13999999999999</v>
      </c>
      <c r="O76" s="60"/>
    </row>
    <row r="77" spans="1:15" ht="15" x14ac:dyDescent="0.25">
      <c r="A77" s="1"/>
      <c r="B77" s="378">
        <v>18</v>
      </c>
      <c r="C77" s="379"/>
      <c r="D77" s="367" t="s">
        <v>747</v>
      </c>
      <c r="E77" s="368"/>
      <c r="F77" s="369">
        <v>4100077280</v>
      </c>
      <c r="G77" s="370"/>
      <c r="H77" s="391" t="s">
        <v>1457</v>
      </c>
      <c r="I77" s="370"/>
      <c r="J77" s="369" t="s">
        <v>53</v>
      </c>
      <c r="K77" s="368"/>
      <c r="L77" s="7" t="s">
        <v>1736</v>
      </c>
      <c r="M77" s="11"/>
      <c r="N77" s="82">
        <v>10.84</v>
      </c>
      <c r="O77" s="60">
        <v>17</v>
      </c>
    </row>
    <row r="78" spans="1:15" ht="15" x14ac:dyDescent="0.25">
      <c r="A78" s="1"/>
      <c r="B78" s="378">
        <v>19</v>
      </c>
      <c r="C78" s="379"/>
      <c r="D78" s="367" t="s">
        <v>747</v>
      </c>
      <c r="E78" s="368"/>
      <c r="F78" s="369">
        <v>4100077249</v>
      </c>
      <c r="G78" s="370"/>
      <c r="H78" s="391" t="s">
        <v>1457</v>
      </c>
      <c r="I78" s="370"/>
      <c r="J78" s="369" t="s">
        <v>25</v>
      </c>
      <c r="K78" s="368"/>
      <c r="L78" s="7" t="s">
        <v>1736</v>
      </c>
      <c r="M78" s="11"/>
      <c r="N78" s="82">
        <v>9.14</v>
      </c>
      <c r="O78" s="60">
        <v>11</v>
      </c>
    </row>
    <row r="79" spans="1:15" ht="15" x14ac:dyDescent="0.25">
      <c r="A79" s="1"/>
      <c r="B79" s="76"/>
      <c r="C79" s="69"/>
      <c r="D79" s="367" t="s">
        <v>747</v>
      </c>
      <c r="E79" s="368"/>
      <c r="F79" s="369">
        <v>4100077280</v>
      </c>
      <c r="G79" s="370"/>
      <c r="H79" s="391" t="s">
        <v>1457</v>
      </c>
      <c r="I79" s="370"/>
      <c r="J79" s="369" t="s">
        <v>53</v>
      </c>
      <c r="K79" s="368"/>
      <c r="L79" s="7" t="s">
        <v>1736</v>
      </c>
      <c r="M79" s="11"/>
      <c r="N79" s="84"/>
      <c r="O79" s="60">
        <v>3</v>
      </c>
    </row>
    <row r="80" spans="1:15" ht="15" x14ac:dyDescent="0.25">
      <c r="A80" s="1"/>
      <c r="B80" s="375">
        <v>20</v>
      </c>
      <c r="C80" s="376"/>
      <c r="D80" s="367" t="s">
        <v>747</v>
      </c>
      <c r="E80" s="368"/>
      <c r="F80" s="369">
        <v>4100077249</v>
      </c>
      <c r="G80" s="370"/>
      <c r="H80" s="391" t="s">
        <v>1457</v>
      </c>
      <c r="I80" s="370"/>
      <c r="J80" s="369" t="s">
        <v>25</v>
      </c>
      <c r="K80" s="368"/>
      <c r="L80" s="7" t="s">
        <v>1737</v>
      </c>
      <c r="M80" s="11"/>
      <c r="N80" s="81">
        <v>10.28</v>
      </c>
      <c r="O80" s="60">
        <v>16</v>
      </c>
    </row>
    <row r="81" spans="1:15" ht="15" x14ac:dyDescent="0.25">
      <c r="A81" s="1"/>
      <c r="B81" s="375">
        <v>21</v>
      </c>
      <c r="C81" s="376"/>
      <c r="D81" s="367" t="s">
        <v>747</v>
      </c>
      <c r="E81" s="368"/>
      <c r="F81" s="369">
        <v>4100077249</v>
      </c>
      <c r="G81" s="370"/>
      <c r="H81" s="391" t="s">
        <v>1457</v>
      </c>
      <c r="I81" s="370"/>
      <c r="J81" s="369" t="s">
        <v>25</v>
      </c>
      <c r="K81" s="368"/>
      <c r="L81" s="7" t="s">
        <v>1737</v>
      </c>
      <c r="M81" s="11"/>
      <c r="N81" s="81">
        <v>10.28</v>
      </c>
      <c r="O81" s="60">
        <v>16</v>
      </c>
    </row>
    <row r="82" spans="1:15" ht="15" x14ac:dyDescent="0.25">
      <c r="A82" s="1"/>
      <c r="B82" s="375">
        <v>22</v>
      </c>
      <c r="C82" s="376"/>
      <c r="D82" s="367" t="s">
        <v>747</v>
      </c>
      <c r="E82" s="368"/>
      <c r="F82" s="369">
        <v>4100077249</v>
      </c>
      <c r="G82" s="370"/>
      <c r="H82" s="391" t="s">
        <v>1457</v>
      </c>
      <c r="I82" s="370"/>
      <c r="J82" s="369" t="s">
        <v>25</v>
      </c>
      <c r="K82" s="368"/>
      <c r="L82" s="7" t="s">
        <v>1737</v>
      </c>
      <c r="M82" s="11"/>
      <c r="N82" s="81">
        <v>6.82</v>
      </c>
      <c r="O82" s="60">
        <v>10</v>
      </c>
    </row>
    <row r="83" spans="1:15" ht="15" x14ac:dyDescent="0.25">
      <c r="A83" s="1"/>
      <c r="B83" s="375">
        <v>23</v>
      </c>
      <c r="C83" s="376"/>
      <c r="D83" s="367" t="s">
        <v>747</v>
      </c>
      <c r="E83" s="368"/>
      <c r="F83" s="369">
        <v>4100077280</v>
      </c>
      <c r="G83" s="370"/>
      <c r="H83" s="391" t="s">
        <v>1457</v>
      </c>
      <c r="I83" s="370"/>
      <c r="J83" s="369" t="s">
        <v>53</v>
      </c>
      <c r="K83" s="368"/>
      <c r="L83" s="7" t="s">
        <v>1737</v>
      </c>
      <c r="M83" s="11"/>
      <c r="N83" s="81">
        <v>10.28</v>
      </c>
      <c r="O83" s="60">
        <v>16</v>
      </c>
    </row>
    <row r="84" spans="1:15" ht="15" x14ac:dyDescent="0.25">
      <c r="A84" s="1"/>
      <c r="B84" s="375">
        <v>24</v>
      </c>
      <c r="C84" s="376"/>
      <c r="D84" s="367" t="s">
        <v>1382</v>
      </c>
      <c r="E84" s="368"/>
      <c r="F84" s="369">
        <v>4100077258</v>
      </c>
      <c r="G84" s="370"/>
      <c r="H84" s="391" t="s">
        <v>1722</v>
      </c>
      <c r="I84" s="370"/>
      <c r="J84" s="369" t="s">
        <v>25</v>
      </c>
      <c r="K84" s="368"/>
      <c r="L84" s="7" t="s">
        <v>757</v>
      </c>
      <c r="M84" s="11"/>
      <c r="N84" s="81">
        <v>9.1</v>
      </c>
      <c r="O84" s="60">
        <v>25</v>
      </c>
    </row>
    <row r="85" spans="1:15" ht="15" x14ac:dyDescent="0.25">
      <c r="A85" s="1"/>
      <c r="B85" s="378">
        <v>25</v>
      </c>
      <c r="C85" s="379"/>
      <c r="D85" s="367" t="s">
        <v>1382</v>
      </c>
      <c r="E85" s="368"/>
      <c r="F85" s="369">
        <v>4100077298</v>
      </c>
      <c r="G85" s="370"/>
      <c r="H85" s="391" t="s">
        <v>1722</v>
      </c>
      <c r="I85" s="370"/>
      <c r="J85" s="369" t="s">
        <v>53</v>
      </c>
      <c r="K85" s="368"/>
      <c r="L85" s="7" t="s">
        <v>757</v>
      </c>
      <c r="M85" s="11"/>
      <c r="N85" s="82">
        <v>5.72</v>
      </c>
      <c r="O85" s="60">
        <v>14</v>
      </c>
    </row>
    <row r="86" spans="1:15" ht="15" x14ac:dyDescent="0.25">
      <c r="A86" s="1"/>
      <c r="B86" s="378">
        <v>26</v>
      </c>
      <c r="C86" s="379"/>
      <c r="D86" s="367" t="s">
        <v>1382</v>
      </c>
      <c r="E86" s="368"/>
      <c r="F86" s="369">
        <v>4100077258</v>
      </c>
      <c r="G86" s="370"/>
      <c r="H86" s="391" t="s">
        <v>1722</v>
      </c>
      <c r="I86" s="370"/>
      <c r="J86" s="369" t="s">
        <v>25</v>
      </c>
      <c r="K86" s="368"/>
      <c r="L86" s="7" t="s">
        <v>1710</v>
      </c>
      <c r="M86" s="11"/>
      <c r="N86" s="82">
        <v>7.56</v>
      </c>
      <c r="O86" s="60">
        <v>16</v>
      </c>
    </row>
    <row r="87" spans="1:15" ht="15" x14ac:dyDescent="0.25">
      <c r="A87" s="1"/>
      <c r="B87" s="40"/>
      <c r="C87" s="36"/>
      <c r="D87" s="367" t="s">
        <v>1382</v>
      </c>
      <c r="E87" s="368"/>
      <c r="F87" s="369">
        <v>4100077298</v>
      </c>
      <c r="G87" s="370"/>
      <c r="H87" s="391" t="s">
        <v>1722</v>
      </c>
      <c r="I87" s="370"/>
      <c r="J87" s="369" t="s">
        <v>53</v>
      </c>
      <c r="K87" s="368"/>
      <c r="L87" s="7" t="s">
        <v>1710</v>
      </c>
      <c r="M87" s="11"/>
      <c r="N87" s="83"/>
      <c r="O87" s="60">
        <v>5</v>
      </c>
    </row>
    <row r="88" spans="1:15" ht="15" x14ac:dyDescent="0.25">
      <c r="A88" s="1"/>
      <c r="B88" s="378">
        <v>27</v>
      </c>
      <c r="C88" s="379"/>
      <c r="D88" s="367" t="s">
        <v>1382</v>
      </c>
      <c r="E88" s="368"/>
      <c r="F88" s="369">
        <v>4100077283</v>
      </c>
      <c r="G88" s="370"/>
      <c r="H88" s="391" t="s">
        <v>1723</v>
      </c>
      <c r="I88" s="370"/>
      <c r="J88" s="369" t="s">
        <v>147</v>
      </c>
      <c r="K88" s="368"/>
      <c r="L88" s="7" t="s">
        <v>757</v>
      </c>
      <c r="M88" s="11"/>
      <c r="N88" s="82">
        <v>9.52</v>
      </c>
      <c r="O88" s="60">
        <v>2</v>
      </c>
    </row>
    <row r="89" spans="1:15" ht="15" x14ac:dyDescent="0.25">
      <c r="A89" s="1"/>
      <c r="B89" s="40"/>
      <c r="C89" s="36"/>
      <c r="D89" s="367" t="s">
        <v>1382</v>
      </c>
      <c r="E89" s="368"/>
      <c r="F89" s="369">
        <v>4100077282</v>
      </c>
      <c r="G89" s="370"/>
      <c r="H89" s="391" t="s">
        <v>1723</v>
      </c>
      <c r="I89" s="370"/>
      <c r="J89" s="369" t="s">
        <v>53</v>
      </c>
      <c r="K89" s="368"/>
      <c r="L89" s="7" t="s">
        <v>757</v>
      </c>
      <c r="M89" s="11"/>
      <c r="N89" s="83"/>
      <c r="O89" s="60">
        <v>3</v>
      </c>
    </row>
    <row r="90" spans="1:15" ht="15" x14ac:dyDescent="0.25">
      <c r="A90" s="1"/>
      <c r="B90" s="76"/>
      <c r="C90" s="69"/>
      <c r="D90" s="367" t="s">
        <v>1724</v>
      </c>
      <c r="E90" s="368"/>
      <c r="F90" s="369">
        <v>4100077284</v>
      </c>
      <c r="G90" s="370"/>
      <c r="H90" s="391" t="s">
        <v>1725</v>
      </c>
      <c r="I90" s="370"/>
      <c r="J90" s="369" t="s">
        <v>53</v>
      </c>
      <c r="K90" s="368"/>
      <c r="L90" s="7" t="s">
        <v>1711</v>
      </c>
      <c r="M90" s="11"/>
      <c r="N90" s="84"/>
      <c r="O90" s="60">
        <v>8</v>
      </c>
    </row>
    <row r="91" spans="1:15" ht="15" x14ac:dyDescent="0.25">
      <c r="A91" s="1"/>
      <c r="B91" s="375">
        <v>28</v>
      </c>
      <c r="C91" s="376"/>
      <c r="D91" s="367" t="s">
        <v>1724</v>
      </c>
      <c r="E91" s="368"/>
      <c r="F91" s="369">
        <v>4100077284</v>
      </c>
      <c r="G91" s="370"/>
      <c r="H91" s="391" t="s">
        <v>1725</v>
      </c>
      <c r="I91" s="370"/>
      <c r="J91" s="369" t="s">
        <v>53</v>
      </c>
      <c r="K91" s="368"/>
      <c r="L91" s="7" t="s">
        <v>1711</v>
      </c>
      <c r="M91" s="11"/>
      <c r="N91" s="81">
        <v>8.44</v>
      </c>
      <c r="O91" s="60">
        <v>10</v>
      </c>
    </row>
    <row r="92" spans="1:15" ht="15" x14ac:dyDescent="0.25">
      <c r="A92" s="1"/>
      <c r="B92" s="375">
        <v>29</v>
      </c>
      <c r="C92" s="376"/>
      <c r="D92" s="367" t="s">
        <v>1724</v>
      </c>
      <c r="E92" s="368"/>
      <c r="F92" s="369">
        <v>4100077284</v>
      </c>
      <c r="G92" s="370"/>
      <c r="H92" s="391" t="s">
        <v>1725</v>
      </c>
      <c r="I92" s="370"/>
      <c r="J92" s="369" t="s">
        <v>53</v>
      </c>
      <c r="K92" s="368"/>
      <c r="L92" s="7" t="s">
        <v>1711</v>
      </c>
      <c r="M92" s="11"/>
      <c r="N92" s="81">
        <v>8.44</v>
      </c>
      <c r="O92" s="60">
        <v>10</v>
      </c>
    </row>
    <row r="93" spans="1:15" ht="15" x14ac:dyDescent="0.25">
      <c r="A93" s="1"/>
      <c r="B93" s="375">
        <v>30</v>
      </c>
      <c r="C93" s="376"/>
      <c r="D93" s="367" t="s">
        <v>1724</v>
      </c>
      <c r="E93" s="368"/>
      <c r="F93" s="369">
        <v>4100077284</v>
      </c>
      <c r="G93" s="370"/>
      <c r="H93" s="391" t="s">
        <v>1725</v>
      </c>
      <c r="I93" s="370"/>
      <c r="J93" s="369" t="s">
        <v>53</v>
      </c>
      <c r="K93" s="368"/>
      <c r="L93" s="7" t="s">
        <v>1711</v>
      </c>
      <c r="M93" s="11"/>
      <c r="N93" s="81">
        <v>8.44</v>
      </c>
      <c r="O93" s="60">
        <v>10</v>
      </c>
    </row>
    <row r="94" spans="1:15" ht="15" x14ac:dyDescent="0.25">
      <c r="A94" s="1"/>
      <c r="B94" s="375">
        <v>31</v>
      </c>
      <c r="C94" s="376"/>
      <c r="D94" s="367" t="s">
        <v>1724</v>
      </c>
      <c r="E94" s="368"/>
      <c r="F94" s="369">
        <v>4100077284</v>
      </c>
      <c r="G94" s="370"/>
      <c r="H94" s="391" t="s">
        <v>1725</v>
      </c>
      <c r="I94" s="370"/>
      <c r="J94" s="369" t="s">
        <v>53</v>
      </c>
      <c r="K94" s="368"/>
      <c r="L94" s="7" t="s">
        <v>1711</v>
      </c>
      <c r="M94" s="11"/>
      <c r="N94" s="81">
        <v>9.14</v>
      </c>
      <c r="O94" s="60">
        <v>11</v>
      </c>
    </row>
    <row r="95" spans="1:15" ht="15" x14ac:dyDescent="0.25">
      <c r="A95" s="1"/>
      <c r="B95" s="375">
        <v>32</v>
      </c>
      <c r="C95" s="376"/>
      <c r="D95" s="367" t="s">
        <v>1724</v>
      </c>
      <c r="E95" s="368"/>
      <c r="F95" s="369">
        <v>4100077284</v>
      </c>
      <c r="G95" s="370"/>
      <c r="H95" s="391" t="s">
        <v>1725</v>
      </c>
      <c r="I95" s="370"/>
      <c r="J95" s="369" t="s">
        <v>53</v>
      </c>
      <c r="K95" s="368"/>
      <c r="L95" s="7" t="s">
        <v>1711</v>
      </c>
      <c r="M95" s="11"/>
      <c r="N95" s="81">
        <v>9.14</v>
      </c>
      <c r="O95" s="60">
        <v>11</v>
      </c>
    </row>
    <row r="96" spans="1:15" ht="15" x14ac:dyDescent="0.25">
      <c r="A96" s="1"/>
      <c r="B96" s="375">
        <v>33</v>
      </c>
      <c r="C96" s="376"/>
      <c r="D96" s="367" t="s">
        <v>1724</v>
      </c>
      <c r="E96" s="368"/>
      <c r="F96" s="369">
        <v>4100077251</v>
      </c>
      <c r="G96" s="370"/>
      <c r="H96" s="391" t="s">
        <v>1725</v>
      </c>
      <c r="I96" s="370"/>
      <c r="J96" s="369" t="s">
        <v>25</v>
      </c>
      <c r="K96" s="368"/>
      <c r="L96" s="7" t="s">
        <v>757</v>
      </c>
      <c r="M96" s="11"/>
      <c r="N96" s="81">
        <v>9.14</v>
      </c>
      <c r="O96" s="60">
        <v>11</v>
      </c>
    </row>
    <row r="97" spans="1:15" ht="15" x14ac:dyDescent="0.25">
      <c r="A97" s="1"/>
      <c r="B97" s="71" t="s">
        <v>56</v>
      </c>
      <c r="C97" s="72"/>
      <c r="D97" s="50"/>
      <c r="E97" s="61"/>
      <c r="F97" s="50"/>
      <c r="G97" s="62"/>
      <c r="H97" s="63"/>
      <c r="I97" s="62"/>
      <c r="J97" s="50"/>
      <c r="K97" s="61"/>
      <c r="L97" s="8"/>
      <c r="M97" s="8"/>
      <c r="N97" s="164">
        <f>SUM(N98:N114)+7.6</f>
        <v>150.01999999999998</v>
      </c>
      <c r="O97" s="60"/>
    </row>
    <row r="98" spans="1:15" ht="15" x14ac:dyDescent="0.25">
      <c r="A98" s="1"/>
      <c r="B98" s="375">
        <v>34</v>
      </c>
      <c r="C98" s="376"/>
      <c r="D98" s="367" t="s">
        <v>1724</v>
      </c>
      <c r="E98" s="368"/>
      <c r="F98" s="369">
        <v>4100077251</v>
      </c>
      <c r="G98" s="370"/>
      <c r="H98" s="391" t="s">
        <v>1725</v>
      </c>
      <c r="I98" s="370"/>
      <c r="J98" s="369" t="s">
        <v>25</v>
      </c>
      <c r="K98" s="368"/>
      <c r="L98" s="7" t="s">
        <v>757</v>
      </c>
      <c r="M98" s="11"/>
      <c r="N98" s="81">
        <v>9.14</v>
      </c>
      <c r="O98" s="60">
        <v>11</v>
      </c>
    </row>
    <row r="99" spans="1:15" ht="15" x14ac:dyDescent="0.25">
      <c r="A99" s="1"/>
      <c r="B99" s="375">
        <v>35</v>
      </c>
      <c r="C99" s="376"/>
      <c r="D99" s="367" t="s">
        <v>1724</v>
      </c>
      <c r="E99" s="368"/>
      <c r="F99" s="369">
        <v>4100077251</v>
      </c>
      <c r="G99" s="370"/>
      <c r="H99" s="391" t="s">
        <v>1725</v>
      </c>
      <c r="I99" s="370"/>
      <c r="J99" s="369" t="s">
        <v>25</v>
      </c>
      <c r="K99" s="368"/>
      <c r="L99" s="7" t="s">
        <v>757</v>
      </c>
      <c r="M99" s="11"/>
      <c r="N99" s="81">
        <v>9.14</v>
      </c>
      <c r="O99" s="60">
        <v>11</v>
      </c>
    </row>
    <row r="100" spans="1:15" ht="15" x14ac:dyDescent="0.25">
      <c r="A100" s="1"/>
      <c r="B100" s="378">
        <v>36</v>
      </c>
      <c r="C100" s="379"/>
      <c r="D100" s="367" t="s">
        <v>1724</v>
      </c>
      <c r="E100" s="368"/>
      <c r="F100" s="369">
        <v>4100077251</v>
      </c>
      <c r="G100" s="370"/>
      <c r="H100" s="391" t="s">
        <v>1725</v>
      </c>
      <c r="I100" s="370"/>
      <c r="J100" s="369" t="s">
        <v>25</v>
      </c>
      <c r="K100" s="368"/>
      <c r="L100" s="7" t="s">
        <v>757</v>
      </c>
      <c r="M100" s="11"/>
      <c r="N100" s="82">
        <v>9.14</v>
      </c>
      <c r="O100" s="60">
        <v>11</v>
      </c>
    </row>
    <row r="101" spans="1:15" ht="15" x14ac:dyDescent="0.25">
      <c r="A101" s="1"/>
      <c r="B101" s="378">
        <v>37</v>
      </c>
      <c r="C101" s="379"/>
      <c r="D101" s="367" t="s">
        <v>1724</v>
      </c>
      <c r="E101" s="368"/>
      <c r="F101" s="369">
        <v>4100077251</v>
      </c>
      <c r="G101" s="370"/>
      <c r="H101" s="391" t="s">
        <v>1725</v>
      </c>
      <c r="I101" s="370"/>
      <c r="J101" s="369" t="s">
        <v>25</v>
      </c>
      <c r="K101" s="368"/>
      <c r="L101" s="7" t="s">
        <v>757</v>
      </c>
      <c r="M101" s="11"/>
      <c r="N101" s="82">
        <v>8.44</v>
      </c>
      <c r="O101" s="60">
        <v>9</v>
      </c>
    </row>
    <row r="102" spans="1:15" ht="15" x14ac:dyDescent="0.25">
      <c r="A102" s="1"/>
      <c r="B102" s="76"/>
      <c r="C102" s="69"/>
      <c r="D102" s="367" t="s">
        <v>1724</v>
      </c>
      <c r="E102" s="368"/>
      <c r="F102" s="369">
        <v>4100077284</v>
      </c>
      <c r="G102" s="370"/>
      <c r="H102" s="391" t="s">
        <v>1725</v>
      </c>
      <c r="I102" s="370"/>
      <c r="J102" s="369" t="s">
        <v>53</v>
      </c>
      <c r="K102" s="368"/>
      <c r="L102" s="7" t="s">
        <v>757</v>
      </c>
      <c r="M102" s="11"/>
      <c r="N102" s="84"/>
      <c r="O102" s="60">
        <v>1</v>
      </c>
    </row>
    <row r="103" spans="1:15" ht="15" x14ac:dyDescent="0.25">
      <c r="A103" s="1"/>
      <c r="B103" s="375">
        <v>38</v>
      </c>
      <c r="C103" s="376"/>
      <c r="D103" s="367" t="s">
        <v>1724</v>
      </c>
      <c r="E103" s="368"/>
      <c r="F103" s="369">
        <v>4100077284</v>
      </c>
      <c r="G103" s="370"/>
      <c r="H103" s="391" t="s">
        <v>1725</v>
      </c>
      <c r="I103" s="370"/>
      <c r="J103" s="369" t="s">
        <v>53</v>
      </c>
      <c r="K103" s="368"/>
      <c r="L103" s="7" t="s">
        <v>757</v>
      </c>
      <c r="M103" s="11"/>
      <c r="N103" s="81">
        <v>9.14</v>
      </c>
      <c r="O103" s="60">
        <v>11</v>
      </c>
    </row>
    <row r="104" spans="1:15" ht="15" x14ac:dyDescent="0.25">
      <c r="A104" s="1"/>
      <c r="B104" s="375">
        <v>39</v>
      </c>
      <c r="C104" s="376"/>
      <c r="D104" s="367" t="s">
        <v>1724</v>
      </c>
      <c r="E104" s="368"/>
      <c r="F104" s="369">
        <v>4100077284</v>
      </c>
      <c r="G104" s="370"/>
      <c r="H104" s="391" t="s">
        <v>1725</v>
      </c>
      <c r="I104" s="370"/>
      <c r="J104" s="369" t="s">
        <v>53</v>
      </c>
      <c r="K104" s="368"/>
      <c r="L104" s="7" t="s">
        <v>757</v>
      </c>
      <c r="M104" s="11"/>
      <c r="N104" s="81">
        <v>9.14</v>
      </c>
      <c r="O104" s="60">
        <v>11</v>
      </c>
    </row>
    <row r="105" spans="1:15" ht="15" x14ac:dyDescent="0.25">
      <c r="A105" s="1"/>
      <c r="B105" s="375">
        <v>40</v>
      </c>
      <c r="C105" s="376"/>
      <c r="D105" s="367" t="s">
        <v>1724</v>
      </c>
      <c r="E105" s="368"/>
      <c r="F105" s="369">
        <v>4100077284</v>
      </c>
      <c r="G105" s="370"/>
      <c r="H105" s="391" t="s">
        <v>1725</v>
      </c>
      <c r="I105" s="370"/>
      <c r="J105" s="369" t="s">
        <v>53</v>
      </c>
      <c r="K105" s="368"/>
      <c r="L105" s="7" t="s">
        <v>757</v>
      </c>
      <c r="M105" s="11"/>
      <c r="N105" s="81">
        <v>9.14</v>
      </c>
      <c r="O105" s="60">
        <v>11</v>
      </c>
    </row>
    <row r="106" spans="1:15" ht="15" x14ac:dyDescent="0.25">
      <c r="A106" s="1"/>
      <c r="B106" s="375">
        <v>41</v>
      </c>
      <c r="C106" s="376"/>
      <c r="D106" s="367" t="s">
        <v>1724</v>
      </c>
      <c r="E106" s="368"/>
      <c r="F106" s="369">
        <v>4100077284</v>
      </c>
      <c r="G106" s="370"/>
      <c r="H106" s="391" t="s">
        <v>1725</v>
      </c>
      <c r="I106" s="370"/>
      <c r="J106" s="369" t="s">
        <v>53</v>
      </c>
      <c r="K106" s="368"/>
      <c r="L106" s="7" t="s">
        <v>757</v>
      </c>
      <c r="M106" s="11"/>
      <c r="N106" s="81">
        <v>9.14</v>
      </c>
      <c r="O106" s="60">
        <v>11</v>
      </c>
    </row>
    <row r="107" spans="1:15" ht="15" x14ac:dyDescent="0.25">
      <c r="A107" s="1"/>
      <c r="B107" s="375">
        <v>42</v>
      </c>
      <c r="C107" s="376"/>
      <c r="D107" s="367" t="s">
        <v>1724</v>
      </c>
      <c r="E107" s="368"/>
      <c r="F107" s="369">
        <v>4100077284</v>
      </c>
      <c r="G107" s="370"/>
      <c r="H107" s="391" t="s">
        <v>1725</v>
      </c>
      <c r="I107" s="370"/>
      <c r="J107" s="369" t="s">
        <v>53</v>
      </c>
      <c r="K107" s="368"/>
      <c r="L107" s="7" t="s">
        <v>757</v>
      </c>
      <c r="M107" s="11"/>
      <c r="N107" s="81">
        <v>9.14</v>
      </c>
      <c r="O107" s="60">
        <v>11</v>
      </c>
    </row>
    <row r="108" spans="1:15" ht="15" x14ac:dyDescent="0.25">
      <c r="A108" s="1"/>
      <c r="B108" s="375">
        <v>43</v>
      </c>
      <c r="C108" s="376"/>
      <c r="D108" s="367" t="s">
        <v>1724</v>
      </c>
      <c r="E108" s="368"/>
      <c r="F108" s="369">
        <v>4100077284</v>
      </c>
      <c r="G108" s="370"/>
      <c r="H108" s="391" t="s">
        <v>1725</v>
      </c>
      <c r="I108" s="370"/>
      <c r="J108" s="369" t="s">
        <v>53</v>
      </c>
      <c r="K108" s="368"/>
      <c r="L108" s="7" t="s">
        <v>757</v>
      </c>
      <c r="M108" s="11"/>
      <c r="N108" s="81">
        <v>9.14</v>
      </c>
      <c r="O108" s="60">
        <v>11</v>
      </c>
    </row>
    <row r="109" spans="1:15" ht="15" x14ac:dyDescent="0.25">
      <c r="A109" s="1"/>
      <c r="B109" s="375">
        <v>44</v>
      </c>
      <c r="C109" s="376"/>
      <c r="D109" s="367" t="s">
        <v>1724</v>
      </c>
      <c r="E109" s="368"/>
      <c r="F109" s="369">
        <v>4100077284</v>
      </c>
      <c r="G109" s="370"/>
      <c r="H109" s="391" t="s">
        <v>1725</v>
      </c>
      <c r="I109" s="370"/>
      <c r="J109" s="369" t="s">
        <v>53</v>
      </c>
      <c r="K109" s="368"/>
      <c r="L109" s="7" t="s">
        <v>757</v>
      </c>
      <c r="M109" s="11"/>
      <c r="N109" s="81">
        <v>9.14</v>
      </c>
      <c r="O109" s="60">
        <v>11</v>
      </c>
    </row>
    <row r="110" spans="1:15" ht="15" x14ac:dyDescent="0.25">
      <c r="A110" s="1"/>
      <c r="B110" s="375">
        <v>45</v>
      </c>
      <c r="C110" s="376"/>
      <c r="D110" s="367" t="s">
        <v>1724</v>
      </c>
      <c r="E110" s="368"/>
      <c r="F110" s="369">
        <v>4100077284</v>
      </c>
      <c r="G110" s="370"/>
      <c r="H110" s="391" t="s">
        <v>1725</v>
      </c>
      <c r="I110" s="370"/>
      <c r="J110" s="369" t="s">
        <v>53</v>
      </c>
      <c r="K110" s="368"/>
      <c r="L110" s="7" t="s">
        <v>757</v>
      </c>
      <c r="M110" s="11"/>
      <c r="N110" s="81">
        <v>9.14</v>
      </c>
      <c r="O110" s="60">
        <v>11</v>
      </c>
    </row>
    <row r="111" spans="1:15" ht="15" x14ac:dyDescent="0.25">
      <c r="A111" s="1"/>
      <c r="B111" s="375">
        <v>46</v>
      </c>
      <c r="C111" s="376"/>
      <c r="D111" s="367" t="s">
        <v>1724</v>
      </c>
      <c r="E111" s="368"/>
      <c r="F111" s="369">
        <v>4100077284</v>
      </c>
      <c r="G111" s="370"/>
      <c r="H111" s="391" t="s">
        <v>1725</v>
      </c>
      <c r="I111" s="370"/>
      <c r="J111" s="369" t="s">
        <v>53</v>
      </c>
      <c r="K111" s="368"/>
      <c r="L111" s="7" t="s">
        <v>757</v>
      </c>
      <c r="M111" s="11"/>
      <c r="N111" s="81">
        <v>9.14</v>
      </c>
      <c r="O111" s="60">
        <v>11</v>
      </c>
    </row>
    <row r="112" spans="1:15" ht="15" x14ac:dyDescent="0.25">
      <c r="A112" s="1"/>
      <c r="B112" s="375">
        <v>47</v>
      </c>
      <c r="C112" s="376"/>
      <c r="D112" s="367" t="s">
        <v>1382</v>
      </c>
      <c r="E112" s="368"/>
      <c r="F112" s="369">
        <v>4100077250</v>
      </c>
      <c r="G112" s="370"/>
      <c r="H112" s="391" t="s">
        <v>1723</v>
      </c>
      <c r="I112" s="370"/>
      <c r="J112" s="369" t="s">
        <v>25</v>
      </c>
      <c r="K112" s="368"/>
      <c r="L112" s="7" t="s">
        <v>846</v>
      </c>
      <c r="M112" s="11"/>
      <c r="N112" s="81">
        <v>8.1</v>
      </c>
      <c r="O112" s="60">
        <v>19</v>
      </c>
    </row>
    <row r="113" spans="1:15" ht="15" x14ac:dyDescent="0.25">
      <c r="A113" s="1"/>
      <c r="B113" s="375">
        <v>48</v>
      </c>
      <c r="C113" s="376"/>
      <c r="D113" s="367" t="s">
        <v>1382</v>
      </c>
      <c r="E113" s="368"/>
      <c r="F113" s="369">
        <v>4100077250</v>
      </c>
      <c r="G113" s="370"/>
      <c r="H113" s="391" t="s">
        <v>1723</v>
      </c>
      <c r="I113" s="370"/>
      <c r="J113" s="369" t="s">
        <v>25</v>
      </c>
      <c r="K113" s="368"/>
      <c r="L113" s="7" t="s">
        <v>846</v>
      </c>
      <c r="M113" s="11"/>
      <c r="N113" s="81">
        <v>8.1</v>
      </c>
      <c r="O113" s="60">
        <v>19</v>
      </c>
    </row>
    <row r="114" spans="1:15" ht="15" x14ac:dyDescent="0.25">
      <c r="A114" s="1"/>
      <c r="B114" s="375">
        <v>49</v>
      </c>
      <c r="C114" s="376"/>
      <c r="D114" s="367" t="s">
        <v>1382</v>
      </c>
      <c r="E114" s="368"/>
      <c r="F114" s="369">
        <v>4100077250</v>
      </c>
      <c r="G114" s="370"/>
      <c r="H114" s="391" t="s">
        <v>1723</v>
      </c>
      <c r="I114" s="370"/>
      <c r="J114" s="369" t="s">
        <v>25</v>
      </c>
      <c r="K114" s="368"/>
      <c r="L114" s="7" t="s">
        <v>846</v>
      </c>
      <c r="M114" s="11"/>
      <c r="N114" s="81">
        <v>8.1</v>
      </c>
      <c r="O114" s="60">
        <v>19</v>
      </c>
    </row>
    <row r="115" spans="1:15" ht="15" x14ac:dyDescent="0.25">
      <c r="A115" s="1"/>
      <c r="B115" s="71" t="s">
        <v>57</v>
      </c>
      <c r="C115" s="72"/>
      <c r="D115" s="50"/>
      <c r="E115" s="61"/>
      <c r="F115" s="50"/>
      <c r="G115" s="62"/>
      <c r="H115" s="63"/>
      <c r="I115" s="62"/>
      <c r="J115" s="50"/>
      <c r="K115" s="61"/>
      <c r="L115" s="8"/>
      <c r="M115" s="8"/>
      <c r="N115" s="164">
        <f>SUM(N116:N126)+8.9</f>
        <v>24.660000000000004</v>
      </c>
      <c r="O115" s="60"/>
    </row>
    <row r="116" spans="1:15" ht="15" x14ac:dyDescent="0.25">
      <c r="A116" s="1"/>
      <c r="B116" s="378">
        <v>50</v>
      </c>
      <c r="C116" s="379"/>
      <c r="D116" s="367" t="s">
        <v>1382</v>
      </c>
      <c r="E116" s="368"/>
      <c r="F116" s="369">
        <v>4100077250</v>
      </c>
      <c r="G116" s="370"/>
      <c r="H116" s="391" t="s">
        <v>1723</v>
      </c>
      <c r="I116" s="370"/>
      <c r="J116" s="369" t="s">
        <v>25</v>
      </c>
      <c r="K116" s="368"/>
      <c r="L116" s="7" t="s">
        <v>846</v>
      </c>
      <c r="M116" s="11"/>
      <c r="N116" s="82">
        <v>7.82</v>
      </c>
      <c r="O116" s="60">
        <v>18</v>
      </c>
    </row>
    <row r="117" spans="1:15" ht="15" x14ac:dyDescent="0.25">
      <c r="A117" s="1"/>
      <c r="B117" s="378">
        <v>51</v>
      </c>
      <c r="C117" s="379"/>
      <c r="D117" s="367" t="s">
        <v>1715</v>
      </c>
      <c r="E117" s="368"/>
      <c r="F117" s="369">
        <v>4100077262</v>
      </c>
      <c r="G117" s="370"/>
      <c r="H117" s="391" t="s">
        <v>1729</v>
      </c>
      <c r="I117" s="370"/>
      <c r="J117" s="369" t="s">
        <v>25</v>
      </c>
      <c r="K117" s="368"/>
      <c r="L117" s="7" t="s">
        <v>757</v>
      </c>
      <c r="M117" s="11">
        <v>75</v>
      </c>
      <c r="N117" s="82">
        <v>7.94</v>
      </c>
      <c r="O117" s="60">
        <v>19</v>
      </c>
    </row>
    <row r="118" spans="1:15" ht="15" x14ac:dyDescent="0.25">
      <c r="A118" s="1"/>
      <c r="B118" s="40"/>
      <c r="C118" s="36"/>
      <c r="D118" s="367" t="s">
        <v>1715</v>
      </c>
      <c r="E118" s="368"/>
      <c r="F118" s="369">
        <v>4100077262</v>
      </c>
      <c r="G118" s="370"/>
      <c r="H118" s="391" t="s">
        <v>1729</v>
      </c>
      <c r="I118" s="370"/>
      <c r="J118" s="369" t="s">
        <v>25</v>
      </c>
      <c r="K118" s="368"/>
      <c r="L118" s="7" t="s">
        <v>757</v>
      </c>
      <c r="M118" s="11">
        <v>80</v>
      </c>
      <c r="N118" s="83"/>
      <c r="O118" s="60">
        <v>13</v>
      </c>
    </row>
    <row r="119" spans="1:15" ht="15" x14ac:dyDescent="0.25">
      <c r="A119" s="1"/>
      <c r="B119" s="40"/>
      <c r="C119" s="36"/>
      <c r="D119" s="367" t="s">
        <v>1715</v>
      </c>
      <c r="E119" s="368"/>
      <c r="F119" s="369">
        <v>4100077262</v>
      </c>
      <c r="G119" s="370"/>
      <c r="H119" s="391" t="s">
        <v>1729</v>
      </c>
      <c r="I119" s="370"/>
      <c r="J119" s="369" t="s">
        <v>25</v>
      </c>
      <c r="K119" s="368"/>
      <c r="L119" s="7" t="s">
        <v>757</v>
      </c>
      <c r="M119" s="11">
        <v>85</v>
      </c>
      <c r="N119" s="83"/>
      <c r="O119" s="60">
        <v>18</v>
      </c>
    </row>
    <row r="120" spans="1:15" ht="15" x14ac:dyDescent="0.25">
      <c r="A120" s="1"/>
      <c r="B120" s="40"/>
      <c r="C120" s="36"/>
      <c r="D120" s="367" t="s">
        <v>1715</v>
      </c>
      <c r="E120" s="368"/>
      <c r="F120" s="369">
        <v>4100077262</v>
      </c>
      <c r="G120" s="370"/>
      <c r="H120" s="391" t="s">
        <v>1729</v>
      </c>
      <c r="I120" s="370"/>
      <c r="J120" s="369" t="s">
        <v>25</v>
      </c>
      <c r="K120" s="368"/>
      <c r="L120" s="7" t="s">
        <v>757</v>
      </c>
      <c r="M120" s="11">
        <v>90</v>
      </c>
      <c r="N120" s="83"/>
      <c r="O120" s="60">
        <v>13</v>
      </c>
    </row>
    <row r="121" spans="1:15" ht="15" x14ac:dyDescent="0.25">
      <c r="A121" s="1"/>
      <c r="B121" s="40"/>
      <c r="C121" s="36"/>
      <c r="D121" s="367" t="s">
        <v>1715</v>
      </c>
      <c r="E121" s="368"/>
      <c r="F121" s="369">
        <v>4100077308</v>
      </c>
      <c r="G121" s="370"/>
      <c r="H121" s="391" t="s">
        <v>1729</v>
      </c>
      <c r="I121" s="370"/>
      <c r="J121" s="369" t="s">
        <v>53</v>
      </c>
      <c r="K121" s="368"/>
      <c r="L121" s="7" t="s">
        <v>757</v>
      </c>
      <c r="M121" s="11">
        <v>75</v>
      </c>
      <c r="N121" s="83"/>
      <c r="O121" s="60">
        <v>6</v>
      </c>
    </row>
    <row r="122" spans="1:15" ht="15" x14ac:dyDescent="0.25">
      <c r="A122" s="1"/>
      <c r="B122" s="40"/>
      <c r="C122" s="36"/>
      <c r="D122" s="367" t="s">
        <v>1715</v>
      </c>
      <c r="E122" s="368"/>
      <c r="F122" s="369">
        <v>4100077308</v>
      </c>
      <c r="G122" s="370"/>
      <c r="H122" s="391" t="s">
        <v>1729</v>
      </c>
      <c r="I122" s="370"/>
      <c r="J122" s="369" t="s">
        <v>53</v>
      </c>
      <c r="K122" s="368"/>
      <c r="L122" s="7" t="s">
        <v>757</v>
      </c>
      <c r="M122" s="11">
        <v>80</v>
      </c>
      <c r="N122" s="83"/>
      <c r="O122" s="60">
        <v>11</v>
      </c>
    </row>
    <row r="123" spans="1:15" ht="15" x14ac:dyDescent="0.25">
      <c r="A123" s="1"/>
      <c r="B123" s="40"/>
      <c r="C123" s="36"/>
      <c r="D123" s="367" t="s">
        <v>1715</v>
      </c>
      <c r="E123" s="368"/>
      <c r="F123" s="369">
        <v>4100077308</v>
      </c>
      <c r="G123" s="370"/>
      <c r="H123" s="391" t="s">
        <v>1729</v>
      </c>
      <c r="I123" s="370"/>
      <c r="J123" s="369" t="s">
        <v>53</v>
      </c>
      <c r="K123" s="368"/>
      <c r="L123" s="7" t="s">
        <v>757</v>
      </c>
      <c r="M123" s="11">
        <v>85</v>
      </c>
      <c r="N123" s="83"/>
      <c r="O123" s="60">
        <v>10</v>
      </c>
    </row>
    <row r="124" spans="1:15" ht="15" x14ac:dyDescent="0.25">
      <c r="A124" s="1"/>
      <c r="B124" s="76"/>
      <c r="C124" s="69"/>
      <c r="D124" s="367" t="s">
        <v>1715</v>
      </c>
      <c r="E124" s="368"/>
      <c r="F124" s="369">
        <v>4100077308</v>
      </c>
      <c r="G124" s="370"/>
      <c r="H124" s="391" t="s">
        <v>1729</v>
      </c>
      <c r="I124" s="370"/>
      <c r="J124" s="369" t="s">
        <v>53</v>
      </c>
      <c r="K124" s="368"/>
      <c r="L124" s="7" t="s">
        <v>757</v>
      </c>
      <c r="M124" s="11">
        <v>90</v>
      </c>
      <c r="N124" s="84"/>
      <c r="O124" s="60">
        <v>4</v>
      </c>
    </row>
    <row r="125" spans="1:15" ht="15" x14ac:dyDescent="0.25">
      <c r="A125" s="1"/>
      <c r="B125" s="375"/>
      <c r="C125" s="376"/>
      <c r="D125" s="367"/>
      <c r="E125" s="368"/>
      <c r="F125" s="369"/>
      <c r="G125" s="370"/>
      <c r="H125" s="391"/>
      <c r="I125" s="370"/>
      <c r="J125" s="369"/>
      <c r="K125" s="368"/>
      <c r="L125" s="7"/>
      <c r="M125" s="11"/>
      <c r="N125" s="81"/>
      <c r="O125" s="60"/>
    </row>
    <row r="126" spans="1:15" ht="15" x14ac:dyDescent="0.25">
      <c r="A126" s="1"/>
      <c r="B126" s="365"/>
      <c r="C126" s="366"/>
      <c r="D126" s="351"/>
      <c r="E126" s="352"/>
      <c r="F126" s="369"/>
      <c r="G126" s="370"/>
      <c r="H126" s="391"/>
      <c r="I126" s="370"/>
      <c r="J126" s="369"/>
      <c r="K126" s="368"/>
      <c r="L126" s="27"/>
      <c r="M126" s="24"/>
      <c r="N126" s="84"/>
      <c r="O126" s="167"/>
    </row>
    <row r="127" spans="1:15" ht="15" x14ac:dyDescent="0.25">
      <c r="A127" s="1"/>
      <c r="B127" s="20"/>
      <c r="C127" s="45"/>
      <c r="D127" s="168"/>
      <c r="E127" s="41"/>
      <c r="F127" s="41"/>
      <c r="G127" s="41"/>
      <c r="H127" s="41"/>
      <c r="J127" s="20"/>
      <c r="K127" s="45"/>
      <c r="L127" s="1"/>
      <c r="M127" s="1"/>
      <c r="N127" s="169">
        <f>SUM(N18:N75)+SUM(N77:N96)+SUM(N98:N114)+SUM(N116:N124)</f>
        <v>460.61999999999989</v>
      </c>
    </row>
    <row r="128" spans="1:15" ht="15.75" x14ac:dyDescent="0.25">
      <c r="A128" s="1"/>
      <c r="B128" s="356" t="s">
        <v>29</v>
      </c>
      <c r="C128" s="357"/>
      <c r="D128" s="357"/>
      <c r="E128" s="357"/>
      <c r="F128" s="357"/>
      <c r="G128" s="357"/>
      <c r="H128" s="357"/>
      <c r="I128" s="357"/>
      <c r="J128" s="357"/>
      <c r="K128" s="357"/>
      <c r="L128" s="357"/>
      <c r="M128" s="79"/>
      <c r="N128" s="75"/>
      <c r="O128" s="73">
        <f>SUM(O18:O126)</f>
        <v>1065</v>
      </c>
    </row>
    <row r="129" spans="1:14" ht="15" x14ac:dyDescent="0.25">
      <c r="A129" s="1"/>
      <c r="B129" s="20"/>
      <c r="C129" s="45"/>
      <c r="D129" s="20"/>
      <c r="E129" s="45"/>
      <c r="F129" s="20"/>
      <c r="H129" s="3"/>
      <c r="J129" s="20"/>
      <c r="K129" s="45"/>
      <c r="L129" s="1"/>
      <c r="M129" s="1"/>
      <c r="N129" s="86"/>
    </row>
    <row r="130" spans="1:14" ht="3.75" customHeight="1" x14ac:dyDescent="0.25">
      <c r="A130" s="1"/>
      <c r="B130" s="1"/>
      <c r="C130" s="1"/>
      <c r="D130" s="17"/>
      <c r="E130" s="20"/>
      <c r="F130" s="20"/>
      <c r="G130" s="3"/>
      <c r="H130" s="3"/>
      <c r="I130" s="1"/>
      <c r="J130" s="1"/>
      <c r="K130" s="1"/>
      <c r="L130" s="1"/>
      <c r="M130" s="1"/>
      <c r="N130" s="1"/>
    </row>
    <row r="131" spans="1:14" ht="15" customHeight="1" x14ac:dyDescent="0.25">
      <c r="A131" s="1"/>
      <c r="B131" s="1"/>
      <c r="C131" s="1"/>
      <c r="D131" s="1" t="s">
        <v>49</v>
      </c>
      <c r="E131" s="23"/>
      <c r="F131" s="397" t="s">
        <v>1738</v>
      </c>
      <c r="G131" s="396"/>
      <c r="H131" s="1"/>
      <c r="I131" s="1"/>
      <c r="J131" s="1"/>
      <c r="K131" s="1"/>
      <c r="L131" s="1"/>
      <c r="M131" s="1"/>
      <c r="N131" s="1"/>
    </row>
    <row r="132" spans="1:14" ht="15" customHeight="1" x14ac:dyDescent="0.25">
      <c r="A132" s="1"/>
      <c r="B132" s="1"/>
      <c r="C132" s="1"/>
      <c r="D132" s="1" t="s">
        <v>1739</v>
      </c>
      <c r="E132" s="23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customHeight="1" x14ac:dyDescent="0.25">
      <c r="A133" s="1"/>
      <c r="B133" s="1"/>
      <c r="C133" s="1"/>
      <c r="D133" s="1" t="s">
        <v>1741</v>
      </c>
      <c r="E133" s="3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customHeight="1" x14ac:dyDescent="0.25">
      <c r="A134" s="1"/>
      <c r="B134" s="1"/>
      <c r="C134" s="1"/>
      <c r="D134" s="1" t="s">
        <v>1740</v>
      </c>
      <c r="E134" s="23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customHeight="1" x14ac:dyDescent="0.25">
      <c r="A135" s="1"/>
      <c r="B135" s="1"/>
      <c r="C135" s="1"/>
      <c r="D135" s="1" t="s">
        <v>1742</v>
      </c>
      <c r="E135" s="1"/>
      <c r="F135" s="1"/>
      <c r="G135" s="23"/>
      <c r="H135" s="23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419" ht="8.25" customHeight="1" x14ac:dyDescent="0.2"/>
    <row r="421" ht="8.25" customHeight="1" x14ac:dyDescent="0.2"/>
    <row r="423" ht="9" customHeight="1" x14ac:dyDescent="0.2"/>
    <row r="425" ht="7.5" customHeight="1" x14ac:dyDescent="0.2"/>
    <row r="427" ht="6.75" customHeight="1" x14ac:dyDescent="0.2"/>
    <row r="429" ht="7.5" customHeight="1" x14ac:dyDescent="0.2"/>
    <row r="431" ht="9" customHeight="1" x14ac:dyDescent="0.2"/>
    <row r="433" ht="7.5" customHeight="1" x14ac:dyDescent="0.2"/>
    <row r="435" ht="8.25" customHeight="1" x14ac:dyDescent="0.2"/>
  </sheetData>
  <mergeCells count="488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J30:K30"/>
    <mergeCell ref="B116:C116"/>
    <mergeCell ref="D116:E116"/>
    <mergeCell ref="F116:G116"/>
    <mergeCell ref="H116:I116"/>
    <mergeCell ref="J116:K116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J32:K32"/>
    <mergeCell ref="D33:E33"/>
    <mergeCell ref="F33:G33"/>
    <mergeCell ref="H33:I33"/>
    <mergeCell ref="B128:L128"/>
    <mergeCell ref="F131:G131"/>
    <mergeCell ref="B28:C28"/>
    <mergeCell ref="D31:E31"/>
    <mergeCell ref="F31:G31"/>
    <mergeCell ref="H31:I31"/>
    <mergeCell ref="J31:K31"/>
    <mergeCell ref="D32:E32"/>
    <mergeCell ref="F32:G32"/>
    <mergeCell ref="H32:I32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30:C30"/>
    <mergeCell ref="D30:E30"/>
    <mergeCell ref="F30:G30"/>
    <mergeCell ref="H30:I30"/>
    <mergeCell ref="J33:K33"/>
    <mergeCell ref="B34:C34"/>
    <mergeCell ref="D34:E34"/>
    <mergeCell ref="F34:G34"/>
    <mergeCell ref="H34:I34"/>
    <mergeCell ref="J34:K34"/>
    <mergeCell ref="D37:E37"/>
    <mergeCell ref="F37:G37"/>
    <mergeCell ref="H37:I37"/>
    <mergeCell ref="J37:K37"/>
    <mergeCell ref="D38:E38"/>
    <mergeCell ref="F38:G38"/>
    <mergeCell ref="H38:I38"/>
    <mergeCell ref="J38:K38"/>
    <mergeCell ref="D35:E35"/>
    <mergeCell ref="F35:G35"/>
    <mergeCell ref="H35:I35"/>
    <mergeCell ref="J35:K35"/>
    <mergeCell ref="D36:E36"/>
    <mergeCell ref="F36:G36"/>
    <mergeCell ref="H36:I36"/>
    <mergeCell ref="J36:K36"/>
    <mergeCell ref="D41:E41"/>
    <mergeCell ref="F41:G41"/>
    <mergeCell ref="H41:I41"/>
    <mergeCell ref="J41:K41"/>
    <mergeCell ref="D39:E39"/>
    <mergeCell ref="F39:G39"/>
    <mergeCell ref="H39:I39"/>
    <mergeCell ref="J39:K39"/>
    <mergeCell ref="D40:E40"/>
    <mergeCell ref="F40:G40"/>
    <mergeCell ref="H40:I40"/>
    <mergeCell ref="J40:K40"/>
    <mergeCell ref="D44:E44"/>
    <mergeCell ref="F44:G44"/>
    <mergeCell ref="H44:I44"/>
    <mergeCell ref="J44:K44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D43:E43"/>
    <mergeCell ref="F43:G43"/>
    <mergeCell ref="H43:I43"/>
    <mergeCell ref="J43:K43"/>
    <mergeCell ref="D48:E48"/>
    <mergeCell ref="F48:G48"/>
    <mergeCell ref="H48:I48"/>
    <mergeCell ref="J48:K48"/>
    <mergeCell ref="D49:E49"/>
    <mergeCell ref="F49:G49"/>
    <mergeCell ref="H49:I49"/>
    <mergeCell ref="J49:K49"/>
    <mergeCell ref="D46:E46"/>
    <mergeCell ref="F46:G46"/>
    <mergeCell ref="H46:I46"/>
    <mergeCell ref="J46:K46"/>
    <mergeCell ref="D47:E47"/>
    <mergeCell ref="F47:G47"/>
    <mergeCell ref="H47:I47"/>
    <mergeCell ref="J47:K47"/>
    <mergeCell ref="D52:E52"/>
    <mergeCell ref="F52:G52"/>
    <mergeCell ref="H52:I52"/>
    <mergeCell ref="J52:K52"/>
    <mergeCell ref="D53:E53"/>
    <mergeCell ref="F53:G53"/>
    <mergeCell ref="H53:I53"/>
    <mergeCell ref="J53:K53"/>
    <mergeCell ref="B50:C50"/>
    <mergeCell ref="D50:E50"/>
    <mergeCell ref="F50:G50"/>
    <mergeCell ref="H50:I50"/>
    <mergeCell ref="J50:K50"/>
    <mergeCell ref="D51:E51"/>
    <mergeCell ref="F51:G51"/>
    <mergeCell ref="H51:I51"/>
    <mergeCell ref="J51:K51"/>
    <mergeCell ref="D56:E56"/>
    <mergeCell ref="F56:G56"/>
    <mergeCell ref="H56:I56"/>
    <mergeCell ref="J56:K56"/>
    <mergeCell ref="D57:E57"/>
    <mergeCell ref="F57:G57"/>
    <mergeCell ref="H57:I57"/>
    <mergeCell ref="J57:K57"/>
    <mergeCell ref="D54:E54"/>
    <mergeCell ref="F54:G54"/>
    <mergeCell ref="H54:I54"/>
    <mergeCell ref="J54:K54"/>
    <mergeCell ref="D55:E55"/>
    <mergeCell ref="F55:G55"/>
    <mergeCell ref="H55:I55"/>
    <mergeCell ref="J55:K55"/>
    <mergeCell ref="B61:C61"/>
    <mergeCell ref="D61:E61"/>
    <mergeCell ref="F61:G61"/>
    <mergeCell ref="H61:I61"/>
    <mergeCell ref="J61:K61"/>
    <mergeCell ref="D58:E58"/>
    <mergeCell ref="F58:G58"/>
    <mergeCell ref="H58:I58"/>
    <mergeCell ref="J58:K58"/>
    <mergeCell ref="D59:E59"/>
    <mergeCell ref="F59:G59"/>
    <mergeCell ref="H59:I59"/>
    <mergeCell ref="J59:K59"/>
    <mergeCell ref="D62:E62"/>
    <mergeCell ref="F62:G62"/>
    <mergeCell ref="H62:I62"/>
    <mergeCell ref="J62:K62"/>
    <mergeCell ref="D63:E63"/>
    <mergeCell ref="F63:G63"/>
    <mergeCell ref="H63:I63"/>
    <mergeCell ref="J63:K63"/>
    <mergeCell ref="D60:E60"/>
    <mergeCell ref="F60:G60"/>
    <mergeCell ref="H60:I60"/>
    <mergeCell ref="J60:K60"/>
    <mergeCell ref="D66:E66"/>
    <mergeCell ref="F66:G66"/>
    <mergeCell ref="H66:I66"/>
    <mergeCell ref="J66:K66"/>
    <mergeCell ref="D67:E67"/>
    <mergeCell ref="F67:G67"/>
    <mergeCell ref="H67:I67"/>
    <mergeCell ref="J67:K67"/>
    <mergeCell ref="D64:E64"/>
    <mergeCell ref="F64:G64"/>
    <mergeCell ref="H64:I64"/>
    <mergeCell ref="J64:K64"/>
    <mergeCell ref="D65:E65"/>
    <mergeCell ref="F65:G65"/>
    <mergeCell ref="H65:I65"/>
    <mergeCell ref="J65:K65"/>
    <mergeCell ref="D70:E70"/>
    <mergeCell ref="F70:G70"/>
    <mergeCell ref="H70:I70"/>
    <mergeCell ref="J70:K70"/>
    <mergeCell ref="D71:E71"/>
    <mergeCell ref="F71:G71"/>
    <mergeCell ref="H71:I71"/>
    <mergeCell ref="J71:K71"/>
    <mergeCell ref="D68:E68"/>
    <mergeCell ref="F68:G68"/>
    <mergeCell ref="H68:I68"/>
    <mergeCell ref="J68:K68"/>
    <mergeCell ref="D69:E69"/>
    <mergeCell ref="F69:G69"/>
    <mergeCell ref="H69:I69"/>
    <mergeCell ref="J69:K69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8:C88"/>
    <mergeCell ref="D88:E88"/>
    <mergeCell ref="F88:G88"/>
    <mergeCell ref="H88:I88"/>
    <mergeCell ref="J88:K88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D89:E89"/>
    <mergeCell ref="F89:G89"/>
    <mergeCell ref="H89:I89"/>
    <mergeCell ref="J89:K89"/>
    <mergeCell ref="D90:E90"/>
    <mergeCell ref="F90:G90"/>
    <mergeCell ref="H90:I90"/>
    <mergeCell ref="J90:K90"/>
    <mergeCell ref="D87:E87"/>
    <mergeCell ref="F87:G87"/>
    <mergeCell ref="H87:I87"/>
    <mergeCell ref="J87:K87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7:C117"/>
    <mergeCell ref="D117:E117"/>
    <mergeCell ref="F117:G117"/>
    <mergeCell ref="H117:I117"/>
    <mergeCell ref="J117:K117"/>
    <mergeCell ref="D120:E120"/>
    <mergeCell ref="F120:G120"/>
    <mergeCell ref="H120:I120"/>
    <mergeCell ref="J120:K120"/>
    <mergeCell ref="D121:E121"/>
    <mergeCell ref="F121:G121"/>
    <mergeCell ref="H121:I121"/>
    <mergeCell ref="J121:K121"/>
    <mergeCell ref="D118:E118"/>
    <mergeCell ref="F118:G118"/>
    <mergeCell ref="H118:I118"/>
    <mergeCell ref="J118:K118"/>
    <mergeCell ref="D119:E119"/>
    <mergeCell ref="F119:G119"/>
    <mergeCell ref="H119:I119"/>
    <mergeCell ref="J119:K119"/>
    <mergeCell ref="D124:E124"/>
    <mergeCell ref="F124:G124"/>
    <mergeCell ref="H124:I124"/>
    <mergeCell ref="J124:K124"/>
    <mergeCell ref="D122:E122"/>
    <mergeCell ref="F122:G122"/>
    <mergeCell ref="H122:I122"/>
    <mergeCell ref="J122:K122"/>
    <mergeCell ref="D123:E123"/>
    <mergeCell ref="F123:G123"/>
    <mergeCell ref="H123:I123"/>
    <mergeCell ref="J123:K1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sheetPr codeName="Hoja209"/>
  <dimension ref="A1:O335"/>
  <sheetViews>
    <sheetView topLeftCell="A4" workbookViewId="0">
      <selection activeCell="F40" sqref="F4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1709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220006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1440</v>
      </c>
      <c r="E18" s="368"/>
      <c r="F18" s="369">
        <v>4100077270</v>
      </c>
      <c r="G18" s="370"/>
      <c r="H18" s="391" t="s">
        <v>1533</v>
      </c>
      <c r="I18" s="370"/>
      <c r="J18" s="369" t="s">
        <v>1009</v>
      </c>
      <c r="K18" s="368"/>
      <c r="L18" s="7" t="s">
        <v>757</v>
      </c>
      <c r="M18" s="11"/>
      <c r="N18" s="82">
        <v>8</v>
      </c>
      <c r="O18" s="60">
        <v>4</v>
      </c>
    </row>
    <row r="19" spans="1:15" ht="15" x14ac:dyDescent="0.25">
      <c r="A19" s="1"/>
      <c r="B19" s="416"/>
      <c r="C19" s="417"/>
      <c r="D19" s="367" t="s">
        <v>1440</v>
      </c>
      <c r="E19" s="368"/>
      <c r="F19" s="369">
        <v>4100077270</v>
      </c>
      <c r="G19" s="370"/>
      <c r="H19" s="391" t="s">
        <v>1533</v>
      </c>
      <c r="I19" s="370"/>
      <c r="J19" s="369" t="s">
        <v>1009</v>
      </c>
      <c r="K19" s="368"/>
      <c r="L19" s="7" t="s">
        <v>761</v>
      </c>
      <c r="M19" s="151"/>
      <c r="N19" s="83"/>
      <c r="O19" s="60">
        <v>4</v>
      </c>
    </row>
    <row r="20" spans="1:15" ht="15" x14ac:dyDescent="0.25">
      <c r="A20" s="1"/>
      <c r="B20" s="40"/>
      <c r="C20" s="36"/>
      <c r="D20" s="367" t="s">
        <v>1715</v>
      </c>
      <c r="E20" s="368"/>
      <c r="F20" s="369">
        <v>4100077271</v>
      </c>
      <c r="G20" s="370"/>
      <c r="H20" s="391" t="s">
        <v>1729</v>
      </c>
      <c r="I20" s="370"/>
      <c r="J20" s="369" t="s">
        <v>1009</v>
      </c>
      <c r="K20" s="368"/>
      <c r="L20" s="7" t="s">
        <v>761</v>
      </c>
      <c r="M20" s="151">
        <v>75</v>
      </c>
      <c r="N20" s="83"/>
      <c r="O20" s="60">
        <v>13</v>
      </c>
    </row>
    <row r="21" spans="1:15" ht="15" x14ac:dyDescent="0.25">
      <c r="A21" s="1"/>
      <c r="B21" s="40"/>
      <c r="C21" s="36"/>
      <c r="D21" s="367" t="s">
        <v>1715</v>
      </c>
      <c r="E21" s="368"/>
      <c r="F21" s="369">
        <v>4100077271</v>
      </c>
      <c r="G21" s="370"/>
      <c r="H21" s="391" t="s">
        <v>1729</v>
      </c>
      <c r="I21" s="370"/>
      <c r="J21" s="369" t="s">
        <v>1009</v>
      </c>
      <c r="K21" s="368"/>
      <c r="L21" s="7" t="s">
        <v>761</v>
      </c>
      <c r="M21" s="151">
        <v>80</v>
      </c>
      <c r="N21" s="83"/>
      <c r="O21" s="60">
        <v>17</v>
      </c>
    </row>
    <row r="22" spans="1:15" ht="15" x14ac:dyDescent="0.25">
      <c r="A22" s="1"/>
      <c r="B22" s="40"/>
      <c r="C22" s="36"/>
      <c r="D22" s="367" t="s">
        <v>1715</v>
      </c>
      <c r="E22" s="368"/>
      <c r="F22" s="369">
        <v>4100077271</v>
      </c>
      <c r="G22" s="370"/>
      <c r="H22" s="391" t="s">
        <v>1729</v>
      </c>
      <c r="I22" s="370"/>
      <c r="J22" s="369" t="s">
        <v>1009</v>
      </c>
      <c r="K22" s="368"/>
      <c r="L22" s="7" t="s">
        <v>761</v>
      </c>
      <c r="M22" s="151">
        <v>85</v>
      </c>
      <c r="N22" s="83"/>
      <c r="O22" s="60">
        <v>10</v>
      </c>
    </row>
    <row r="23" spans="1:15" ht="15" x14ac:dyDescent="0.25">
      <c r="A23" s="1"/>
      <c r="B23" s="40"/>
      <c r="C23" s="36"/>
      <c r="D23" s="367" t="s">
        <v>1715</v>
      </c>
      <c r="E23" s="368"/>
      <c r="F23" s="369">
        <v>4100077271</v>
      </c>
      <c r="G23" s="370"/>
      <c r="H23" s="391" t="s">
        <v>1729</v>
      </c>
      <c r="I23" s="370"/>
      <c r="J23" s="369" t="s">
        <v>1009</v>
      </c>
      <c r="K23" s="368"/>
      <c r="L23" s="7" t="s">
        <v>761</v>
      </c>
      <c r="M23" s="151">
        <v>90</v>
      </c>
      <c r="N23" s="83"/>
      <c r="O23" s="60">
        <v>10</v>
      </c>
    </row>
    <row r="24" spans="1:15" ht="15" x14ac:dyDescent="0.25">
      <c r="A24" s="1"/>
      <c r="B24" s="40"/>
      <c r="C24" s="36"/>
      <c r="D24" s="367" t="s">
        <v>1715</v>
      </c>
      <c r="E24" s="368"/>
      <c r="F24" s="369">
        <v>4100077271</v>
      </c>
      <c r="G24" s="370"/>
      <c r="H24" s="391" t="s">
        <v>1729</v>
      </c>
      <c r="I24" s="370"/>
      <c r="J24" s="369" t="s">
        <v>1009</v>
      </c>
      <c r="K24" s="368"/>
      <c r="L24" s="7" t="s">
        <v>757</v>
      </c>
      <c r="M24" s="151">
        <v>75</v>
      </c>
      <c r="N24" s="83"/>
      <c r="O24" s="60">
        <v>13</v>
      </c>
    </row>
    <row r="25" spans="1:15" ht="15" x14ac:dyDescent="0.25">
      <c r="A25" s="1"/>
      <c r="B25" s="40"/>
      <c r="C25" s="36"/>
      <c r="D25" s="367" t="s">
        <v>1715</v>
      </c>
      <c r="E25" s="368"/>
      <c r="F25" s="369">
        <v>4100077271</v>
      </c>
      <c r="G25" s="370"/>
      <c r="H25" s="391" t="s">
        <v>1729</v>
      </c>
      <c r="I25" s="370"/>
      <c r="J25" s="369" t="s">
        <v>1009</v>
      </c>
      <c r="K25" s="368"/>
      <c r="L25" s="7" t="s">
        <v>757</v>
      </c>
      <c r="M25" s="151">
        <v>80</v>
      </c>
      <c r="N25" s="83"/>
      <c r="O25" s="60">
        <v>17</v>
      </c>
    </row>
    <row r="26" spans="1:15" ht="15" x14ac:dyDescent="0.25">
      <c r="A26" s="1"/>
      <c r="B26" s="378">
        <v>2</v>
      </c>
      <c r="C26" s="379"/>
      <c r="D26" s="367" t="s">
        <v>1715</v>
      </c>
      <c r="E26" s="368"/>
      <c r="F26" s="369">
        <v>4100077271</v>
      </c>
      <c r="G26" s="370"/>
      <c r="H26" s="391" t="s">
        <v>1729</v>
      </c>
      <c r="I26" s="370"/>
      <c r="J26" s="369" t="s">
        <v>1009</v>
      </c>
      <c r="K26" s="368"/>
      <c r="L26" s="7" t="s">
        <v>757</v>
      </c>
      <c r="M26" s="151">
        <v>85</v>
      </c>
      <c r="N26" s="82">
        <v>3.12</v>
      </c>
      <c r="O26" s="60">
        <v>10</v>
      </c>
    </row>
    <row r="27" spans="1:15" ht="15" x14ac:dyDescent="0.25">
      <c r="A27" s="1"/>
      <c r="B27" s="40"/>
      <c r="C27" s="36"/>
      <c r="D27" s="367" t="s">
        <v>1715</v>
      </c>
      <c r="E27" s="368"/>
      <c r="F27" s="369">
        <v>4100077271</v>
      </c>
      <c r="G27" s="370"/>
      <c r="H27" s="391" t="s">
        <v>1729</v>
      </c>
      <c r="I27" s="370"/>
      <c r="J27" s="369" t="s">
        <v>1009</v>
      </c>
      <c r="K27" s="368"/>
      <c r="L27" s="7" t="s">
        <v>757</v>
      </c>
      <c r="M27" s="151">
        <v>90</v>
      </c>
      <c r="N27" s="83"/>
      <c r="O27" s="60">
        <v>10</v>
      </c>
    </row>
    <row r="28" spans="1:15" ht="15" x14ac:dyDescent="0.25">
      <c r="A28" s="1"/>
      <c r="B28" s="40"/>
      <c r="C28" s="36"/>
      <c r="D28" s="367" t="s">
        <v>1717</v>
      </c>
      <c r="E28" s="368"/>
      <c r="F28" s="369">
        <v>4100077272</v>
      </c>
      <c r="G28" s="370"/>
      <c r="H28" s="391" t="s">
        <v>1721</v>
      </c>
      <c r="I28" s="370"/>
      <c r="J28" s="369" t="s">
        <v>1009</v>
      </c>
      <c r="K28" s="368"/>
      <c r="L28" s="7" t="s">
        <v>761</v>
      </c>
      <c r="M28" s="151" t="s">
        <v>652</v>
      </c>
      <c r="N28" s="83"/>
      <c r="O28" s="60">
        <v>10</v>
      </c>
    </row>
    <row r="29" spans="1:15" ht="15" x14ac:dyDescent="0.25">
      <c r="A29" s="1"/>
      <c r="B29" s="76"/>
      <c r="C29" s="69"/>
      <c r="D29" s="367" t="s">
        <v>1717</v>
      </c>
      <c r="E29" s="368"/>
      <c r="F29" s="369">
        <v>4100077272</v>
      </c>
      <c r="G29" s="370"/>
      <c r="H29" s="391" t="s">
        <v>1721</v>
      </c>
      <c r="I29" s="370"/>
      <c r="J29" s="369" t="s">
        <v>1009</v>
      </c>
      <c r="K29" s="368"/>
      <c r="L29" s="7" t="s">
        <v>761</v>
      </c>
      <c r="M29" s="151" t="s">
        <v>650</v>
      </c>
      <c r="N29" s="84"/>
      <c r="O29" s="60">
        <v>4</v>
      </c>
    </row>
    <row r="30" spans="1:15" ht="15" x14ac:dyDescent="0.25">
      <c r="A30" s="1"/>
      <c r="B30" s="378">
        <v>3</v>
      </c>
      <c r="C30" s="379"/>
      <c r="D30" s="367" t="s">
        <v>1382</v>
      </c>
      <c r="E30" s="368"/>
      <c r="F30" s="369">
        <v>4100077269</v>
      </c>
      <c r="G30" s="370"/>
      <c r="H30" s="391" t="s">
        <v>1722</v>
      </c>
      <c r="I30" s="370"/>
      <c r="J30" s="369" t="s">
        <v>1009</v>
      </c>
      <c r="K30" s="368"/>
      <c r="L30" s="7" t="s">
        <v>757</v>
      </c>
      <c r="M30" s="151"/>
      <c r="N30" s="82">
        <v>8.68</v>
      </c>
      <c r="O30" s="60">
        <v>16</v>
      </c>
    </row>
    <row r="31" spans="1:15" ht="15" x14ac:dyDescent="0.25">
      <c r="A31" s="1"/>
      <c r="B31" s="76"/>
      <c r="C31" s="69"/>
      <c r="D31" s="367" t="s">
        <v>1382</v>
      </c>
      <c r="E31" s="368"/>
      <c r="F31" s="369">
        <v>4100077269</v>
      </c>
      <c r="G31" s="370"/>
      <c r="H31" s="391" t="s">
        <v>1722</v>
      </c>
      <c r="I31" s="370"/>
      <c r="J31" s="369" t="s">
        <v>1009</v>
      </c>
      <c r="K31" s="368"/>
      <c r="L31" s="7" t="s">
        <v>1730</v>
      </c>
      <c r="M31" s="151"/>
      <c r="N31" s="84"/>
      <c r="O31" s="60">
        <v>8</v>
      </c>
    </row>
    <row r="32" spans="1:15" ht="15" x14ac:dyDescent="0.25">
      <c r="A32" s="1"/>
      <c r="B32" s="375">
        <v>4</v>
      </c>
      <c r="C32" s="376"/>
      <c r="D32" s="367" t="s">
        <v>1382</v>
      </c>
      <c r="E32" s="368"/>
      <c r="F32" s="369">
        <v>4100077267</v>
      </c>
      <c r="G32" s="370"/>
      <c r="H32" s="391" t="s">
        <v>1723</v>
      </c>
      <c r="I32" s="370"/>
      <c r="J32" s="369" t="s">
        <v>1009</v>
      </c>
      <c r="K32" s="368"/>
      <c r="L32" s="7" t="s">
        <v>757</v>
      </c>
      <c r="M32" s="151"/>
      <c r="N32" s="81">
        <v>9.5</v>
      </c>
      <c r="O32" s="60">
        <v>26</v>
      </c>
    </row>
    <row r="33" spans="1:15" ht="15" x14ac:dyDescent="0.25">
      <c r="A33" s="1"/>
      <c r="B33" s="375">
        <v>5</v>
      </c>
      <c r="C33" s="376"/>
      <c r="D33" s="367" t="s">
        <v>1382</v>
      </c>
      <c r="E33" s="368"/>
      <c r="F33" s="369">
        <v>4100077267</v>
      </c>
      <c r="G33" s="370"/>
      <c r="H33" s="391" t="s">
        <v>1723</v>
      </c>
      <c r="I33" s="370"/>
      <c r="J33" s="369" t="s">
        <v>1009</v>
      </c>
      <c r="K33" s="368"/>
      <c r="L33" s="7" t="s">
        <v>761</v>
      </c>
      <c r="M33" s="151"/>
      <c r="N33" s="81">
        <v>10.72</v>
      </c>
      <c r="O33" s="60">
        <v>28</v>
      </c>
    </row>
    <row r="34" spans="1:15" ht="15" x14ac:dyDescent="0.25">
      <c r="A34" s="1"/>
      <c r="B34" s="365"/>
      <c r="C34" s="366"/>
      <c r="D34" s="367"/>
      <c r="E34" s="368"/>
      <c r="F34" s="369"/>
      <c r="G34" s="370"/>
      <c r="H34" s="391"/>
      <c r="I34" s="370"/>
      <c r="J34" s="369"/>
      <c r="K34" s="368"/>
      <c r="L34" s="9"/>
      <c r="M34" s="151"/>
      <c r="N34" s="84"/>
      <c r="O34" s="60"/>
    </row>
    <row r="35" spans="1:15" ht="15" x14ac:dyDescent="0.25">
      <c r="A35" s="1"/>
      <c r="B35" s="76"/>
      <c r="C35" s="65"/>
      <c r="D35" s="392"/>
      <c r="E35" s="393"/>
      <c r="F35" s="393"/>
      <c r="G35" s="393"/>
      <c r="H35" s="393"/>
      <c r="I35" s="62"/>
      <c r="J35" s="50"/>
      <c r="K35" s="61"/>
      <c r="L35" s="8"/>
      <c r="M35" s="8"/>
      <c r="N35" s="139">
        <f>SUM(N18:N34)</f>
        <v>40.020000000000003</v>
      </c>
      <c r="O35" s="60"/>
    </row>
    <row r="36" spans="1:15" ht="15.75" x14ac:dyDescent="0.25">
      <c r="A36" s="1"/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79"/>
      <c r="N36" s="75"/>
      <c r="O36" s="73">
        <f>SUM(O18:O34)</f>
        <v>200</v>
      </c>
    </row>
    <row r="37" spans="1:15" ht="15" x14ac:dyDescent="0.25">
      <c r="A37" s="1"/>
      <c r="B37" s="20"/>
      <c r="C37" s="45"/>
      <c r="D37" s="20"/>
      <c r="E37" s="45"/>
      <c r="F37" s="20"/>
      <c r="H37" s="3"/>
      <c r="J37" s="20"/>
      <c r="K37" s="45"/>
      <c r="L37" s="1"/>
      <c r="M37" s="1"/>
      <c r="N37" s="86"/>
    </row>
    <row r="38" spans="1:15" ht="3.75" customHeight="1" x14ac:dyDescent="0.25">
      <c r="A38" s="1"/>
      <c r="B38" s="1"/>
      <c r="C38" s="1"/>
      <c r="D38" s="17"/>
      <c r="E38" s="20"/>
      <c r="F38" s="20"/>
      <c r="G38" s="3"/>
      <c r="H38" s="3"/>
      <c r="I38" s="1"/>
      <c r="J38" s="1"/>
      <c r="K38" s="1"/>
      <c r="L38" s="1"/>
      <c r="M38" s="1"/>
      <c r="N38" s="1"/>
    </row>
    <row r="39" spans="1:15" ht="15" customHeight="1" x14ac:dyDescent="0.25">
      <c r="A39" s="1"/>
      <c r="B39" s="1"/>
      <c r="C39" s="1"/>
      <c r="D39" s="1" t="s">
        <v>49</v>
      </c>
      <c r="E39" s="23"/>
      <c r="F39" s="397" t="s">
        <v>1733</v>
      </c>
      <c r="G39" s="396"/>
      <c r="H39" s="1"/>
      <c r="I39" s="1"/>
      <c r="J39" s="1"/>
      <c r="K39" s="1"/>
      <c r="L39" s="1"/>
      <c r="M39" s="1"/>
      <c r="N39" s="1"/>
    </row>
    <row r="40" spans="1:15" ht="15" x14ac:dyDescent="0.25">
      <c r="A40" s="1"/>
      <c r="B40" s="1"/>
      <c r="C40" s="1"/>
      <c r="D40" s="1" t="s">
        <v>1731</v>
      </c>
      <c r="E40" s="3"/>
      <c r="F40" s="1"/>
      <c r="G40" s="1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 t="s">
        <v>1732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8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36:L36"/>
    <mergeCell ref="F39:G39"/>
    <mergeCell ref="B34:C34"/>
    <mergeCell ref="D34:E34"/>
    <mergeCell ref="F34:G34"/>
    <mergeCell ref="H34:I34"/>
    <mergeCell ref="J34:K34"/>
    <mergeCell ref="D35:H35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D23:E23"/>
    <mergeCell ref="F23:G23"/>
    <mergeCell ref="H23:I23"/>
    <mergeCell ref="J23:K23"/>
    <mergeCell ref="D27:E27"/>
    <mergeCell ref="F27:G27"/>
    <mergeCell ref="H27:I27"/>
    <mergeCell ref="J27:K27"/>
    <mergeCell ref="D24:E24"/>
    <mergeCell ref="F24:G24"/>
    <mergeCell ref="H24:I24"/>
    <mergeCell ref="J24:K24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D31:E31"/>
    <mergeCell ref="F31:G31"/>
    <mergeCell ref="H31:I31"/>
    <mergeCell ref="J31:K31"/>
    <mergeCell ref="D28:E28"/>
    <mergeCell ref="F28:G28"/>
    <mergeCell ref="H28:I28"/>
    <mergeCell ref="J28:K28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3:C33"/>
    <mergeCell ref="D33:E33"/>
    <mergeCell ref="F33:G33"/>
    <mergeCell ref="H33:I33"/>
    <mergeCell ref="J33:K33"/>
    <mergeCell ref="B32:C32"/>
    <mergeCell ref="D32:E32"/>
    <mergeCell ref="F32:G32"/>
    <mergeCell ref="H32:I32"/>
    <mergeCell ref="J32:K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sheetPr codeName="Hoja210"/>
  <dimension ref="A1:O361"/>
  <sheetViews>
    <sheetView workbookViewId="0">
      <selection activeCell="D43" sqref="D43:L4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1709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220005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 t="s">
        <v>22</v>
      </c>
      <c r="C17" s="133"/>
      <c r="D17" s="20"/>
      <c r="E17" s="45"/>
      <c r="F17" s="20"/>
      <c r="H17" s="3"/>
      <c r="J17" s="20"/>
      <c r="K17" s="45"/>
      <c r="L17" s="1"/>
      <c r="M17" s="1"/>
      <c r="N17" s="169">
        <f>SUM(N18:N44)+7.74</f>
        <v>167.02</v>
      </c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4100077220</v>
      </c>
      <c r="G18" s="370"/>
      <c r="H18" s="391" t="s">
        <v>1457</v>
      </c>
      <c r="I18" s="370"/>
      <c r="J18" s="369" t="s">
        <v>73</v>
      </c>
      <c r="K18" s="368"/>
      <c r="L18" s="7" t="s">
        <v>1711</v>
      </c>
      <c r="M18" s="11"/>
      <c r="N18" s="82">
        <v>10.64</v>
      </c>
      <c r="O18" s="60">
        <v>17</v>
      </c>
    </row>
    <row r="19" spans="1:15" ht="15" x14ac:dyDescent="0.25">
      <c r="A19" s="1"/>
      <c r="B19" s="378">
        <v>2</v>
      </c>
      <c r="C19" s="379"/>
      <c r="D19" s="367" t="s">
        <v>747</v>
      </c>
      <c r="E19" s="368"/>
      <c r="F19" s="369">
        <v>4100077220</v>
      </c>
      <c r="G19" s="370"/>
      <c r="H19" s="391" t="s">
        <v>1457</v>
      </c>
      <c r="I19" s="370"/>
      <c r="J19" s="369" t="s">
        <v>73</v>
      </c>
      <c r="K19" s="368"/>
      <c r="L19" s="7" t="s">
        <v>1711</v>
      </c>
      <c r="M19" s="11"/>
      <c r="N19" s="82">
        <v>6.42</v>
      </c>
      <c r="O19" s="60">
        <v>3</v>
      </c>
    </row>
    <row r="20" spans="1:15" ht="15" x14ac:dyDescent="0.25">
      <c r="A20" s="1"/>
      <c r="B20" s="416"/>
      <c r="C20" s="417"/>
      <c r="D20" s="367" t="s">
        <v>531</v>
      </c>
      <c r="E20" s="368"/>
      <c r="F20" s="369">
        <v>4100077227</v>
      </c>
      <c r="G20" s="370"/>
      <c r="H20" s="391" t="s">
        <v>1713</v>
      </c>
      <c r="I20" s="370"/>
      <c r="J20" s="369" t="s">
        <v>73</v>
      </c>
      <c r="K20" s="368"/>
      <c r="L20" s="7" t="s">
        <v>791</v>
      </c>
      <c r="M20" s="11"/>
      <c r="N20" s="83"/>
      <c r="O20" s="60">
        <v>20</v>
      </c>
    </row>
    <row r="21" spans="1:15" ht="15" x14ac:dyDescent="0.25">
      <c r="A21" s="1"/>
      <c r="B21" s="416"/>
      <c r="C21" s="417"/>
      <c r="D21" s="367" t="s">
        <v>480</v>
      </c>
      <c r="E21" s="368"/>
      <c r="F21" s="369">
        <v>4100077225</v>
      </c>
      <c r="G21" s="370"/>
      <c r="H21" s="391" t="s">
        <v>1468</v>
      </c>
      <c r="I21" s="370"/>
      <c r="J21" s="369" t="s">
        <v>73</v>
      </c>
      <c r="K21" s="368"/>
      <c r="L21" s="7" t="s">
        <v>757</v>
      </c>
      <c r="M21" s="11">
        <v>85</v>
      </c>
      <c r="N21" s="83"/>
      <c r="O21" s="60">
        <v>3</v>
      </c>
    </row>
    <row r="22" spans="1:15" ht="15" x14ac:dyDescent="0.25">
      <c r="A22" s="1"/>
      <c r="B22" s="365"/>
      <c r="C22" s="366"/>
      <c r="D22" s="367" t="s">
        <v>480</v>
      </c>
      <c r="E22" s="368"/>
      <c r="F22" s="369">
        <v>4100077225</v>
      </c>
      <c r="G22" s="370"/>
      <c r="H22" s="391" t="s">
        <v>1468</v>
      </c>
      <c r="I22" s="370"/>
      <c r="J22" s="369" t="s">
        <v>73</v>
      </c>
      <c r="K22" s="368"/>
      <c r="L22" s="7" t="s">
        <v>757</v>
      </c>
      <c r="M22" s="11">
        <v>90</v>
      </c>
      <c r="N22" s="84"/>
      <c r="O22" s="60">
        <v>2</v>
      </c>
    </row>
    <row r="23" spans="1:15" ht="15" x14ac:dyDescent="0.25">
      <c r="A23" s="1"/>
      <c r="B23" s="365">
        <v>3</v>
      </c>
      <c r="C23" s="366"/>
      <c r="D23" s="367" t="s">
        <v>531</v>
      </c>
      <c r="E23" s="368"/>
      <c r="F23" s="369">
        <v>4100077227</v>
      </c>
      <c r="G23" s="370"/>
      <c r="H23" s="391" t="s">
        <v>1713</v>
      </c>
      <c r="I23" s="370"/>
      <c r="J23" s="369" t="s">
        <v>73</v>
      </c>
      <c r="K23" s="368"/>
      <c r="L23" s="7" t="s">
        <v>791</v>
      </c>
      <c r="M23" s="11"/>
      <c r="N23" s="84">
        <v>8.8800000000000008</v>
      </c>
      <c r="O23" s="60">
        <v>50</v>
      </c>
    </row>
    <row r="24" spans="1:15" ht="15" x14ac:dyDescent="0.25">
      <c r="A24" s="1"/>
      <c r="B24" s="375">
        <v>4</v>
      </c>
      <c r="C24" s="376"/>
      <c r="D24" s="367" t="s">
        <v>1440</v>
      </c>
      <c r="E24" s="368"/>
      <c r="F24" s="369">
        <v>4100077235</v>
      </c>
      <c r="G24" s="370"/>
      <c r="H24" s="391" t="s">
        <v>1533</v>
      </c>
      <c r="I24" s="370"/>
      <c r="J24" s="369" t="s">
        <v>73</v>
      </c>
      <c r="K24" s="368"/>
      <c r="L24" s="7" t="s">
        <v>757</v>
      </c>
      <c r="M24" s="11"/>
      <c r="N24" s="81">
        <v>6.68</v>
      </c>
      <c r="O24" s="60">
        <v>50</v>
      </c>
    </row>
    <row r="25" spans="1:15" ht="15" x14ac:dyDescent="0.25">
      <c r="A25" s="1"/>
      <c r="B25" s="375">
        <v>5</v>
      </c>
      <c r="C25" s="376"/>
      <c r="D25" s="367" t="s">
        <v>1440</v>
      </c>
      <c r="E25" s="368"/>
      <c r="F25" s="369">
        <v>4100077235</v>
      </c>
      <c r="G25" s="370"/>
      <c r="H25" s="391" t="s">
        <v>1533</v>
      </c>
      <c r="I25" s="370"/>
      <c r="J25" s="369" t="s">
        <v>73</v>
      </c>
      <c r="K25" s="368"/>
      <c r="L25" s="7" t="s">
        <v>757</v>
      </c>
      <c r="M25" s="11"/>
      <c r="N25" s="81">
        <v>6.68</v>
      </c>
      <c r="O25" s="60">
        <v>50</v>
      </c>
    </row>
    <row r="26" spans="1:15" ht="15" x14ac:dyDescent="0.25">
      <c r="A26" s="1"/>
      <c r="B26" s="375">
        <v>6</v>
      </c>
      <c r="C26" s="376"/>
      <c r="D26" s="367" t="s">
        <v>1440</v>
      </c>
      <c r="E26" s="368"/>
      <c r="F26" s="369">
        <v>4100077235</v>
      </c>
      <c r="G26" s="370"/>
      <c r="H26" s="391" t="s">
        <v>1533</v>
      </c>
      <c r="I26" s="370"/>
      <c r="J26" s="369" t="s">
        <v>73</v>
      </c>
      <c r="K26" s="368"/>
      <c r="L26" s="7" t="s">
        <v>757</v>
      </c>
      <c r="M26" s="11"/>
      <c r="N26" s="81">
        <v>6.68</v>
      </c>
      <c r="O26" s="60">
        <v>50</v>
      </c>
    </row>
    <row r="27" spans="1:15" ht="15" x14ac:dyDescent="0.25">
      <c r="A27" s="1"/>
      <c r="B27" s="375">
        <v>7</v>
      </c>
      <c r="C27" s="376"/>
      <c r="D27" s="367" t="s">
        <v>1440</v>
      </c>
      <c r="E27" s="368"/>
      <c r="F27" s="369">
        <v>4100077235</v>
      </c>
      <c r="G27" s="370"/>
      <c r="H27" s="391" t="s">
        <v>1533</v>
      </c>
      <c r="I27" s="370"/>
      <c r="J27" s="369" t="s">
        <v>73</v>
      </c>
      <c r="K27" s="368"/>
      <c r="L27" s="7" t="s">
        <v>757</v>
      </c>
      <c r="M27" s="11"/>
      <c r="N27" s="81">
        <v>6.68</v>
      </c>
      <c r="O27" s="60">
        <v>50</v>
      </c>
    </row>
    <row r="28" spans="1:15" ht="15" x14ac:dyDescent="0.25">
      <c r="A28" s="1"/>
      <c r="B28" s="375">
        <v>8</v>
      </c>
      <c r="C28" s="376"/>
      <c r="D28" s="367" t="s">
        <v>1440</v>
      </c>
      <c r="E28" s="368"/>
      <c r="F28" s="369">
        <v>4100077235</v>
      </c>
      <c r="G28" s="370"/>
      <c r="H28" s="391" t="s">
        <v>1533</v>
      </c>
      <c r="I28" s="370"/>
      <c r="J28" s="369" t="s">
        <v>73</v>
      </c>
      <c r="K28" s="368"/>
      <c r="L28" s="7" t="s">
        <v>757</v>
      </c>
      <c r="M28" s="11"/>
      <c r="N28" s="81">
        <v>6.68</v>
      </c>
      <c r="O28" s="60">
        <v>50</v>
      </c>
    </row>
    <row r="29" spans="1:15" ht="15" x14ac:dyDescent="0.25">
      <c r="A29" s="1"/>
      <c r="B29" s="378">
        <v>9</v>
      </c>
      <c r="C29" s="379"/>
      <c r="D29" s="367" t="s">
        <v>1440</v>
      </c>
      <c r="E29" s="368"/>
      <c r="F29" s="369">
        <v>4100077235</v>
      </c>
      <c r="G29" s="370"/>
      <c r="H29" s="391" t="s">
        <v>1533</v>
      </c>
      <c r="I29" s="370"/>
      <c r="J29" s="369" t="s">
        <v>73</v>
      </c>
      <c r="K29" s="368"/>
      <c r="L29" s="7" t="s">
        <v>757</v>
      </c>
      <c r="M29" s="11"/>
      <c r="N29" s="82">
        <v>6.68</v>
      </c>
      <c r="O29" s="60">
        <v>50</v>
      </c>
    </row>
    <row r="30" spans="1:15" ht="15" x14ac:dyDescent="0.25">
      <c r="A30" s="1"/>
      <c r="B30" s="378">
        <v>10</v>
      </c>
      <c r="C30" s="379"/>
      <c r="D30" s="367" t="s">
        <v>1440</v>
      </c>
      <c r="E30" s="368"/>
      <c r="F30" s="369">
        <v>4100077235</v>
      </c>
      <c r="G30" s="370"/>
      <c r="H30" s="391" t="s">
        <v>1533</v>
      </c>
      <c r="I30" s="370"/>
      <c r="J30" s="369" t="s">
        <v>73</v>
      </c>
      <c r="K30" s="368"/>
      <c r="L30" s="7" t="s">
        <v>757</v>
      </c>
      <c r="M30" s="11"/>
      <c r="N30" s="82">
        <v>6.08</v>
      </c>
      <c r="O30" s="60">
        <v>23</v>
      </c>
    </row>
    <row r="31" spans="1:15" ht="15" x14ac:dyDescent="0.25">
      <c r="A31" s="1"/>
      <c r="B31" s="365"/>
      <c r="C31" s="366"/>
      <c r="D31" s="367" t="s">
        <v>1440</v>
      </c>
      <c r="E31" s="368"/>
      <c r="F31" s="369">
        <v>4100077237</v>
      </c>
      <c r="G31" s="370"/>
      <c r="H31" s="391" t="s">
        <v>1619</v>
      </c>
      <c r="I31" s="370"/>
      <c r="J31" s="369" t="s">
        <v>73</v>
      </c>
      <c r="K31" s="368"/>
      <c r="L31" s="7" t="s">
        <v>757</v>
      </c>
      <c r="M31" s="11"/>
      <c r="N31" s="84"/>
      <c r="O31" s="60">
        <v>21</v>
      </c>
    </row>
    <row r="32" spans="1:15" ht="15" x14ac:dyDescent="0.25">
      <c r="A32" s="1"/>
      <c r="B32" s="365">
        <v>11</v>
      </c>
      <c r="C32" s="366"/>
      <c r="D32" s="367" t="s">
        <v>1440</v>
      </c>
      <c r="E32" s="368"/>
      <c r="F32" s="369">
        <v>4100077237</v>
      </c>
      <c r="G32" s="370"/>
      <c r="H32" s="391" t="s">
        <v>1619</v>
      </c>
      <c r="I32" s="370"/>
      <c r="J32" s="369" t="s">
        <v>73</v>
      </c>
      <c r="K32" s="368"/>
      <c r="L32" s="7" t="s">
        <v>757</v>
      </c>
      <c r="M32" s="11"/>
      <c r="N32" s="84">
        <v>6.74</v>
      </c>
      <c r="O32" s="60">
        <v>50</v>
      </c>
    </row>
    <row r="33" spans="1:15" ht="15" x14ac:dyDescent="0.25">
      <c r="A33" s="1"/>
      <c r="B33" s="365">
        <v>12</v>
      </c>
      <c r="C33" s="366"/>
      <c r="D33" s="367" t="s">
        <v>1440</v>
      </c>
      <c r="E33" s="368"/>
      <c r="F33" s="369">
        <v>4100077237</v>
      </c>
      <c r="G33" s="370"/>
      <c r="H33" s="391" t="s">
        <v>1619</v>
      </c>
      <c r="I33" s="370"/>
      <c r="J33" s="369" t="s">
        <v>73</v>
      </c>
      <c r="K33" s="368"/>
      <c r="L33" s="7" t="s">
        <v>757</v>
      </c>
      <c r="M33" s="11"/>
      <c r="N33" s="84">
        <v>6.74</v>
      </c>
      <c r="O33" s="60">
        <v>50</v>
      </c>
    </row>
    <row r="34" spans="1:15" ht="15" x14ac:dyDescent="0.25">
      <c r="A34" s="1"/>
      <c r="B34" s="365">
        <v>13</v>
      </c>
      <c r="C34" s="366"/>
      <c r="D34" s="367" t="s">
        <v>1440</v>
      </c>
      <c r="E34" s="368"/>
      <c r="F34" s="369">
        <v>4100077229</v>
      </c>
      <c r="G34" s="370"/>
      <c r="H34" s="391" t="s">
        <v>1712</v>
      </c>
      <c r="I34" s="370"/>
      <c r="J34" s="369" t="s">
        <v>73</v>
      </c>
      <c r="K34" s="368"/>
      <c r="L34" s="7" t="s">
        <v>757</v>
      </c>
      <c r="M34" s="11"/>
      <c r="N34" s="84">
        <v>6.2</v>
      </c>
      <c r="O34" s="60">
        <v>50</v>
      </c>
    </row>
    <row r="35" spans="1:15" ht="15" x14ac:dyDescent="0.25">
      <c r="A35" s="1"/>
      <c r="B35" s="365">
        <v>14</v>
      </c>
      <c r="C35" s="366"/>
      <c r="D35" s="367" t="s">
        <v>1440</v>
      </c>
      <c r="E35" s="368"/>
      <c r="F35" s="369">
        <v>4100077229</v>
      </c>
      <c r="G35" s="370"/>
      <c r="H35" s="391" t="s">
        <v>1712</v>
      </c>
      <c r="I35" s="370"/>
      <c r="J35" s="369" t="s">
        <v>73</v>
      </c>
      <c r="K35" s="368"/>
      <c r="L35" s="7" t="s">
        <v>757</v>
      </c>
      <c r="M35" s="11"/>
      <c r="N35" s="84">
        <v>6.2</v>
      </c>
      <c r="O35" s="60">
        <v>50</v>
      </c>
    </row>
    <row r="36" spans="1:15" ht="15" x14ac:dyDescent="0.25">
      <c r="A36" s="1"/>
      <c r="B36" s="365">
        <v>15</v>
      </c>
      <c r="C36" s="366"/>
      <c r="D36" s="367" t="s">
        <v>1440</v>
      </c>
      <c r="E36" s="368"/>
      <c r="F36" s="369">
        <v>4100077229</v>
      </c>
      <c r="G36" s="370"/>
      <c r="H36" s="391" t="s">
        <v>1712</v>
      </c>
      <c r="I36" s="370"/>
      <c r="J36" s="369" t="s">
        <v>73</v>
      </c>
      <c r="K36" s="368"/>
      <c r="L36" s="7" t="s">
        <v>757</v>
      </c>
      <c r="M36" s="11"/>
      <c r="N36" s="84">
        <v>6.2</v>
      </c>
      <c r="O36" s="60">
        <v>50</v>
      </c>
    </row>
    <row r="37" spans="1:15" ht="15" x14ac:dyDescent="0.25">
      <c r="A37" s="1"/>
      <c r="B37" s="365">
        <v>16</v>
      </c>
      <c r="C37" s="366"/>
      <c r="D37" s="367" t="s">
        <v>1440</v>
      </c>
      <c r="E37" s="368"/>
      <c r="F37" s="369">
        <v>4100077229</v>
      </c>
      <c r="G37" s="370"/>
      <c r="H37" s="391" t="s">
        <v>1712</v>
      </c>
      <c r="I37" s="370"/>
      <c r="J37" s="369" t="s">
        <v>73</v>
      </c>
      <c r="K37" s="368"/>
      <c r="L37" s="7" t="s">
        <v>757</v>
      </c>
      <c r="M37" s="11"/>
      <c r="N37" s="84">
        <v>6.2</v>
      </c>
      <c r="O37" s="60">
        <v>50</v>
      </c>
    </row>
    <row r="38" spans="1:15" ht="15" x14ac:dyDescent="0.25">
      <c r="A38" s="1"/>
      <c r="B38" s="365">
        <v>17</v>
      </c>
      <c r="C38" s="366"/>
      <c r="D38" s="367" t="s">
        <v>1440</v>
      </c>
      <c r="E38" s="368"/>
      <c r="F38" s="369">
        <v>4100077229</v>
      </c>
      <c r="G38" s="370"/>
      <c r="H38" s="391" t="s">
        <v>1712</v>
      </c>
      <c r="I38" s="370"/>
      <c r="J38" s="369" t="s">
        <v>73</v>
      </c>
      <c r="K38" s="368"/>
      <c r="L38" s="7" t="s">
        <v>757</v>
      </c>
      <c r="M38" s="11"/>
      <c r="N38" s="84">
        <v>6.2</v>
      </c>
      <c r="O38" s="60">
        <v>50</v>
      </c>
    </row>
    <row r="39" spans="1:15" ht="15" x14ac:dyDescent="0.25">
      <c r="A39" s="1"/>
      <c r="B39" s="365">
        <v>18</v>
      </c>
      <c r="C39" s="366"/>
      <c r="D39" s="367" t="s">
        <v>1440</v>
      </c>
      <c r="E39" s="368"/>
      <c r="F39" s="369">
        <v>4100077229</v>
      </c>
      <c r="G39" s="370"/>
      <c r="H39" s="391" t="s">
        <v>1712</v>
      </c>
      <c r="I39" s="370"/>
      <c r="J39" s="369" t="s">
        <v>73</v>
      </c>
      <c r="K39" s="368"/>
      <c r="L39" s="7" t="s">
        <v>757</v>
      </c>
      <c r="M39" s="11"/>
      <c r="N39" s="84">
        <v>6.2</v>
      </c>
      <c r="O39" s="60">
        <v>50</v>
      </c>
    </row>
    <row r="40" spans="1:15" ht="15" x14ac:dyDescent="0.25">
      <c r="A40" s="1"/>
      <c r="B40" s="365">
        <v>19</v>
      </c>
      <c r="C40" s="366"/>
      <c r="D40" s="367" t="s">
        <v>1440</v>
      </c>
      <c r="E40" s="368"/>
      <c r="F40" s="369">
        <v>4100077235</v>
      </c>
      <c r="G40" s="370"/>
      <c r="H40" s="391" t="s">
        <v>1533</v>
      </c>
      <c r="I40" s="370"/>
      <c r="J40" s="369" t="s">
        <v>73</v>
      </c>
      <c r="K40" s="368"/>
      <c r="L40" s="7" t="s">
        <v>761</v>
      </c>
      <c r="M40" s="11"/>
      <c r="N40" s="84">
        <v>7.76</v>
      </c>
      <c r="O40" s="60">
        <v>58</v>
      </c>
    </row>
    <row r="41" spans="1:15" ht="15" x14ac:dyDescent="0.25">
      <c r="A41" s="1"/>
      <c r="B41" s="365">
        <v>20</v>
      </c>
      <c r="C41" s="366"/>
      <c r="D41" s="367" t="s">
        <v>1440</v>
      </c>
      <c r="E41" s="368"/>
      <c r="F41" s="369">
        <v>4100077235</v>
      </c>
      <c r="G41" s="370"/>
      <c r="H41" s="391" t="s">
        <v>1533</v>
      </c>
      <c r="I41" s="370"/>
      <c r="J41" s="369" t="s">
        <v>73</v>
      </c>
      <c r="K41" s="368"/>
      <c r="L41" s="7" t="s">
        <v>761</v>
      </c>
      <c r="M41" s="11"/>
      <c r="N41" s="84">
        <v>7.76</v>
      </c>
      <c r="O41" s="60">
        <v>58</v>
      </c>
    </row>
    <row r="42" spans="1:15" ht="15" x14ac:dyDescent="0.25">
      <c r="A42" s="1"/>
      <c r="B42" s="365">
        <v>21</v>
      </c>
      <c r="C42" s="366"/>
      <c r="D42" s="367" t="s">
        <v>1440</v>
      </c>
      <c r="E42" s="368"/>
      <c r="F42" s="369">
        <v>4100077235</v>
      </c>
      <c r="G42" s="370"/>
      <c r="H42" s="391" t="s">
        <v>1533</v>
      </c>
      <c r="I42" s="370"/>
      <c r="J42" s="369" t="s">
        <v>73</v>
      </c>
      <c r="K42" s="368"/>
      <c r="L42" s="7" t="s">
        <v>761</v>
      </c>
      <c r="M42" s="11"/>
      <c r="N42" s="84">
        <v>7.62</v>
      </c>
      <c r="O42" s="60">
        <v>57</v>
      </c>
    </row>
    <row r="43" spans="1:15" ht="15" x14ac:dyDescent="0.25">
      <c r="A43" s="1"/>
      <c r="B43" s="416">
        <v>22</v>
      </c>
      <c r="C43" s="417"/>
      <c r="D43" s="367" t="s">
        <v>1440</v>
      </c>
      <c r="E43" s="368"/>
      <c r="F43" s="369">
        <v>4100077229</v>
      </c>
      <c r="G43" s="370"/>
      <c r="H43" s="391" t="s">
        <v>1712</v>
      </c>
      <c r="I43" s="370"/>
      <c r="J43" s="369" t="s">
        <v>73</v>
      </c>
      <c r="K43" s="368"/>
      <c r="L43" s="7" t="s">
        <v>791</v>
      </c>
      <c r="M43" s="11"/>
      <c r="N43" s="83">
        <v>7.2</v>
      </c>
      <c r="O43" s="60">
        <v>60</v>
      </c>
    </row>
    <row r="44" spans="1:15" ht="15" x14ac:dyDescent="0.25">
      <c r="A44" s="1"/>
      <c r="B44" s="375">
        <v>23</v>
      </c>
      <c r="C44" s="376"/>
      <c r="D44" s="367" t="s">
        <v>1440</v>
      </c>
      <c r="E44" s="368"/>
      <c r="F44" s="369">
        <v>4100077229</v>
      </c>
      <c r="G44" s="370"/>
      <c r="H44" s="391" t="s">
        <v>1712</v>
      </c>
      <c r="I44" s="370"/>
      <c r="J44" s="369" t="s">
        <v>73</v>
      </c>
      <c r="K44" s="368"/>
      <c r="L44" s="7" t="s">
        <v>791</v>
      </c>
      <c r="M44" s="11"/>
      <c r="N44" s="81">
        <v>6.16</v>
      </c>
      <c r="O44" s="60">
        <v>50</v>
      </c>
    </row>
    <row r="45" spans="1:15" ht="15" x14ac:dyDescent="0.25">
      <c r="A45" s="1"/>
      <c r="B45" s="173" t="s">
        <v>37</v>
      </c>
      <c r="C45" s="174"/>
      <c r="D45" s="20"/>
      <c r="E45" s="45"/>
      <c r="F45" s="20"/>
      <c r="H45" s="3"/>
      <c r="J45" s="20"/>
      <c r="K45" s="45"/>
      <c r="L45" s="1"/>
      <c r="M45" s="1"/>
      <c r="N45" s="169">
        <f>SUM(N46:N54)+8.98</f>
        <v>53.28</v>
      </c>
      <c r="O45" s="60"/>
    </row>
    <row r="46" spans="1:15" ht="15" x14ac:dyDescent="0.25">
      <c r="A46" s="1"/>
      <c r="B46" s="378">
        <v>24</v>
      </c>
      <c r="C46" s="379"/>
      <c r="D46" s="367" t="s">
        <v>1717</v>
      </c>
      <c r="E46" s="368"/>
      <c r="F46" s="369">
        <v>4100077236</v>
      </c>
      <c r="G46" s="370"/>
      <c r="H46" s="391" t="s">
        <v>1721</v>
      </c>
      <c r="I46" s="370"/>
      <c r="J46" s="369" t="s">
        <v>73</v>
      </c>
      <c r="K46" s="368"/>
      <c r="L46" s="7" t="s">
        <v>757</v>
      </c>
      <c r="M46" s="11" t="s">
        <v>650</v>
      </c>
      <c r="N46" s="82">
        <v>4.26</v>
      </c>
      <c r="O46" s="60">
        <v>36</v>
      </c>
    </row>
    <row r="47" spans="1:15" ht="15" x14ac:dyDescent="0.25">
      <c r="A47" s="1"/>
      <c r="B47" s="40"/>
      <c r="C47" s="36"/>
      <c r="D47" s="367" t="s">
        <v>1717</v>
      </c>
      <c r="E47" s="368"/>
      <c r="F47" s="369">
        <v>4100077236</v>
      </c>
      <c r="G47" s="370"/>
      <c r="H47" s="391" t="s">
        <v>1721</v>
      </c>
      <c r="I47" s="370"/>
      <c r="J47" s="369" t="s">
        <v>73</v>
      </c>
      <c r="K47" s="368"/>
      <c r="L47" s="7" t="s">
        <v>761</v>
      </c>
      <c r="M47" s="11" t="s">
        <v>650</v>
      </c>
      <c r="N47" s="83"/>
      <c r="O47" s="60">
        <v>36</v>
      </c>
    </row>
    <row r="48" spans="1:15" ht="15" x14ac:dyDescent="0.25">
      <c r="A48" s="1"/>
      <c r="B48" s="378">
        <v>25</v>
      </c>
      <c r="C48" s="379"/>
      <c r="D48" s="367" t="s">
        <v>1382</v>
      </c>
      <c r="E48" s="368"/>
      <c r="F48" s="369">
        <v>4100077230</v>
      </c>
      <c r="G48" s="370"/>
      <c r="H48" s="391" t="s">
        <v>1722</v>
      </c>
      <c r="I48" s="370"/>
      <c r="J48" s="369" t="s">
        <v>73</v>
      </c>
      <c r="K48" s="368"/>
      <c r="L48" s="7" t="s">
        <v>1710</v>
      </c>
      <c r="M48" s="11"/>
      <c r="N48" s="82">
        <v>9.26</v>
      </c>
      <c r="O48" s="60">
        <v>1</v>
      </c>
    </row>
    <row r="49" spans="1:15" ht="15" x14ac:dyDescent="0.25">
      <c r="A49" s="1"/>
      <c r="B49" s="40"/>
      <c r="C49" s="36"/>
      <c r="D49" s="367" t="s">
        <v>1382</v>
      </c>
      <c r="E49" s="368"/>
      <c r="F49" s="369">
        <v>4100077221</v>
      </c>
      <c r="G49" s="370"/>
      <c r="H49" s="391" t="s">
        <v>1723</v>
      </c>
      <c r="I49" s="370"/>
      <c r="J49" s="369" t="s">
        <v>73</v>
      </c>
      <c r="K49" s="368"/>
      <c r="L49" s="7" t="s">
        <v>757</v>
      </c>
      <c r="M49" s="11"/>
      <c r="N49" s="83"/>
      <c r="O49" s="60">
        <v>2</v>
      </c>
    </row>
    <row r="50" spans="1:15" ht="15" x14ac:dyDescent="0.25">
      <c r="A50" s="1"/>
      <c r="B50" s="76"/>
      <c r="C50" s="69"/>
      <c r="D50" s="367" t="s">
        <v>1724</v>
      </c>
      <c r="E50" s="368"/>
      <c r="F50" s="369">
        <v>4100077222</v>
      </c>
      <c r="G50" s="370"/>
      <c r="H50" s="391" t="s">
        <v>1725</v>
      </c>
      <c r="I50" s="370"/>
      <c r="J50" s="369" t="s">
        <v>73</v>
      </c>
      <c r="K50" s="368"/>
      <c r="L50" s="7" t="s">
        <v>757</v>
      </c>
      <c r="M50" s="11"/>
      <c r="N50" s="84"/>
      <c r="O50" s="60">
        <v>9</v>
      </c>
    </row>
    <row r="51" spans="1:15" ht="15" x14ac:dyDescent="0.25">
      <c r="A51" s="1"/>
      <c r="B51" s="369">
        <v>26</v>
      </c>
      <c r="C51" s="368"/>
      <c r="D51" s="367" t="s">
        <v>1724</v>
      </c>
      <c r="E51" s="368"/>
      <c r="F51" s="369">
        <v>4100077222</v>
      </c>
      <c r="G51" s="370"/>
      <c r="H51" s="391" t="s">
        <v>1725</v>
      </c>
      <c r="I51" s="370"/>
      <c r="J51" s="369" t="s">
        <v>73</v>
      </c>
      <c r="K51" s="368"/>
      <c r="L51" s="7" t="s">
        <v>757</v>
      </c>
      <c r="M51" s="11"/>
      <c r="N51" s="81">
        <v>10.26</v>
      </c>
      <c r="O51" s="60">
        <v>12</v>
      </c>
    </row>
    <row r="52" spans="1:15" ht="15" x14ac:dyDescent="0.25">
      <c r="A52" s="1"/>
      <c r="B52" s="369">
        <v>27</v>
      </c>
      <c r="C52" s="368"/>
      <c r="D52" s="367" t="s">
        <v>1724</v>
      </c>
      <c r="E52" s="368"/>
      <c r="F52" s="369">
        <v>4100077222</v>
      </c>
      <c r="G52" s="370"/>
      <c r="H52" s="391" t="s">
        <v>1725</v>
      </c>
      <c r="I52" s="370"/>
      <c r="J52" s="369" t="s">
        <v>73</v>
      </c>
      <c r="K52" s="368"/>
      <c r="L52" s="7" t="s">
        <v>757</v>
      </c>
      <c r="M52" s="11"/>
      <c r="N52" s="81">
        <v>10.26</v>
      </c>
      <c r="O52" s="60">
        <v>12</v>
      </c>
    </row>
    <row r="53" spans="1:15" ht="15" x14ac:dyDescent="0.25">
      <c r="A53" s="1"/>
      <c r="B53" s="369">
        <v>28</v>
      </c>
      <c r="C53" s="368"/>
      <c r="D53" s="367" t="s">
        <v>1724</v>
      </c>
      <c r="E53" s="368"/>
      <c r="F53" s="369">
        <v>4100077222</v>
      </c>
      <c r="G53" s="370"/>
      <c r="H53" s="391" t="s">
        <v>1725</v>
      </c>
      <c r="I53" s="370"/>
      <c r="J53" s="369" t="s">
        <v>73</v>
      </c>
      <c r="K53" s="368"/>
      <c r="L53" s="7" t="s">
        <v>757</v>
      </c>
      <c r="M53" s="11"/>
      <c r="N53" s="81">
        <v>10.26</v>
      </c>
      <c r="O53" s="60">
        <v>12</v>
      </c>
    </row>
    <row r="54" spans="1:15" ht="15" x14ac:dyDescent="0.25">
      <c r="A54" s="1"/>
      <c r="B54" s="375"/>
      <c r="C54" s="376"/>
      <c r="D54" s="367"/>
      <c r="E54" s="368"/>
      <c r="F54" s="369"/>
      <c r="G54" s="370"/>
      <c r="H54" s="391"/>
      <c r="I54" s="370"/>
      <c r="J54" s="369"/>
      <c r="K54" s="368"/>
      <c r="L54" s="7"/>
      <c r="M54" s="11"/>
      <c r="N54" s="81"/>
      <c r="O54" s="60"/>
    </row>
    <row r="55" spans="1:15" ht="15" x14ac:dyDescent="0.25">
      <c r="A55" s="1"/>
      <c r="B55" s="76"/>
      <c r="C55" s="65"/>
      <c r="D55" s="392"/>
      <c r="E55" s="393"/>
      <c r="F55" s="393"/>
      <c r="G55" s="393"/>
      <c r="H55" s="393"/>
      <c r="I55" s="62"/>
      <c r="J55" s="50"/>
      <c r="K55" s="61"/>
      <c r="L55" s="8"/>
      <c r="M55" s="8"/>
      <c r="N55" s="139">
        <f>SUM(N18:N44)+SUM(N46:N53)</f>
        <v>203.57999999999998</v>
      </c>
      <c r="O55" s="60"/>
    </row>
    <row r="56" spans="1:15" ht="15.75" x14ac:dyDescent="0.25">
      <c r="A56" s="1"/>
      <c r="B56" s="356" t="s">
        <v>29</v>
      </c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79"/>
      <c r="N56" s="75"/>
      <c r="O56" s="73">
        <f>SUM(O18:O54)</f>
        <v>1242</v>
      </c>
    </row>
    <row r="57" spans="1:15" ht="15" x14ac:dyDescent="0.25">
      <c r="A57" s="1"/>
      <c r="B57" s="20"/>
      <c r="C57" s="45"/>
      <c r="D57" s="20"/>
      <c r="E57" s="45"/>
      <c r="F57" s="20"/>
      <c r="H57" s="3"/>
      <c r="J57" s="20"/>
      <c r="K57" s="45"/>
      <c r="L57" s="1"/>
      <c r="M57" s="1"/>
      <c r="N57" s="86"/>
    </row>
    <row r="58" spans="1:15" ht="3.75" customHeight="1" x14ac:dyDescent="0.25">
      <c r="A58" s="1"/>
      <c r="B58" s="1"/>
      <c r="C58" s="1"/>
      <c r="D58" s="17"/>
      <c r="E58" s="20"/>
      <c r="F58" s="20"/>
      <c r="G58" s="3"/>
      <c r="H58" s="3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49</v>
      </c>
      <c r="E59" s="23"/>
      <c r="F59" s="397" t="s">
        <v>1726</v>
      </c>
      <c r="G59" s="396"/>
      <c r="H59" s="1"/>
      <c r="I59" s="1"/>
      <c r="J59" s="1"/>
      <c r="K59" s="1"/>
      <c r="L59" s="1"/>
      <c r="M59" s="1"/>
      <c r="N59" s="1"/>
    </row>
    <row r="60" spans="1:15" ht="15" customHeight="1" x14ac:dyDescent="0.25">
      <c r="A60" s="1"/>
      <c r="B60" s="1"/>
      <c r="C60" s="1"/>
      <c r="D60" s="1" t="s">
        <v>1727</v>
      </c>
      <c r="E60" s="23"/>
      <c r="F60" s="1"/>
      <c r="G60" s="1"/>
      <c r="H60" s="1"/>
      <c r="I60" s="1"/>
      <c r="J60" s="1"/>
      <c r="K60" s="1"/>
      <c r="L60" s="1"/>
      <c r="M60" s="1"/>
      <c r="N60" s="1"/>
    </row>
    <row r="61" spans="1:15" ht="15" customHeight="1" x14ac:dyDescent="0.25">
      <c r="A61" s="1"/>
      <c r="B61" s="1"/>
      <c r="C61" s="1"/>
      <c r="D61" s="1" t="s">
        <v>1491</v>
      </c>
      <c r="E61" s="3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 t="s">
        <v>1728</v>
      </c>
      <c r="E62" s="23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 t="s">
        <v>1492</v>
      </c>
      <c r="E63" s="1"/>
      <c r="F63" s="1"/>
      <c r="G63" s="23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345" ht="8.25" customHeight="1" x14ac:dyDescent="0.2"/>
    <row r="347" ht="8.25" customHeight="1" x14ac:dyDescent="0.2"/>
    <row r="349" ht="9" customHeight="1" x14ac:dyDescent="0.2"/>
    <row r="351" ht="7.5" customHeight="1" x14ac:dyDescent="0.2"/>
    <row r="353" ht="6.75" customHeight="1" x14ac:dyDescent="0.2"/>
    <row r="355" ht="7.5" customHeight="1" x14ac:dyDescent="0.2"/>
    <row r="357" ht="9" customHeight="1" x14ac:dyDescent="0.2"/>
    <row r="359" ht="7.5" customHeight="1" x14ac:dyDescent="0.2"/>
    <row r="361" ht="8.25" customHeight="1" x14ac:dyDescent="0.2"/>
  </sheetData>
  <mergeCells count="189"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F49:G49"/>
    <mergeCell ref="H49:I49"/>
    <mergeCell ref="J49:K49"/>
    <mergeCell ref="H50:I50"/>
    <mergeCell ref="J50:K50"/>
    <mergeCell ref="B51:C51"/>
    <mergeCell ref="D51:E51"/>
    <mergeCell ref="F51:G51"/>
    <mergeCell ref="H51:I51"/>
    <mergeCell ref="J51:K51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F59:G59"/>
    <mergeCell ref="B19:C19"/>
    <mergeCell ref="B34:C34"/>
    <mergeCell ref="D34:E34"/>
    <mergeCell ref="F34:G34"/>
    <mergeCell ref="H34:I34"/>
    <mergeCell ref="J34:K34"/>
    <mergeCell ref="B35:C35"/>
    <mergeCell ref="B36:C36"/>
    <mergeCell ref="B54:C54"/>
    <mergeCell ref="D54:E54"/>
    <mergeCell ref="F54:G54"/>
    <mergeCell ref="H54:I54"/>
    <mergeCell ref="J54:K54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D55:H55"/>
    <mergeCell ref="D38:E38"/>
    <mergeCell ref="F38:G38"/>
    <mergeCell ref="H38:I38"/>
    <mergeCell ref="J38:K38"/>
    <mergeCell ref="D42:E42"/>
    <mergeCell ref="D50:E50"/>
    <mergeCell ref="F50:G50"/>
    <mergeCell ref="B56:L56"/>
    <mergeCell ref="B46:C46"/>
    <mergeCell ref="D46:E46"/>
    <mergeCell ref="F46:G46"/>
    <mergeCell ref="H46:I46"/>
    <mergeCell ref="J46:K46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D49:E49"/>
    <mergeCell ref="D35:E35"/>
    <mergeCell ref="F35:G35"/>
    <mergeCell ref="H35:I35"/>
    <mergeCell ref="J35:K35"/>
    <mergeCell ref="D40:E40"/>
    <mergeCell ref="F40:G40"/>
    <mergeCell ref="H40:I40"/>
    <mergeCell ref="J40:K40"/>
    <mergeCell ref="D36:E36"/>
    <mergeCell ref="F36:G36"/>
    <mergeCell ref="H36:I36"/>
    <mergeCell ref="J36:K36"/>
    <mergeCell ref="B39:C39"/>
    <mergeCell ref="D39:E39"/>
    <mergeCell ref="F39:G39"/>
    <mergeCell ref="H39:I39"/>
    <mergeCell ref="J39:K39"/>
    <mergeCell ref="B40:C40"/>
    <mergeCell ref="B37:C37"/>
    <mergeCell ref="D37:E37"/>
    <mergeCell ref="F37:G37"/>
    <mergeCell ref="H37:I37"/>
    <mergeCell ref="J37:K37"/>
    <mergeCell ref="B38:C38"/>
    <mergeCell ref="B41:C41"/>
    <mergeCell ref="D41:E41"/>
    <mergeCell ref="F41:G41"/>
    <mergeCell ref="H41:I41"/>
    <mergeCell ref="J41:K41"/>
    <mergeCell ref="B42:C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sheetPr codeName="Hoja211"/>
  <dimension ref="A1:O324"/>
  <sheetViews>
    <sheetView workbookViewId="0">
      <selection activeCell="F23" sqref="F23:G2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1709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220004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/>
      <c r="O17" s="60"/>
    </row>
    <row r="18" spans="1:15" ht="15" x14ac:dyDescent="0.25">
      <c r="A18" s="1"/>
      <c r="B18" s="378">
        <v>1</v>
      </c>
      <c r="C18" s="379"/>
      <c r="D18" s="367" t="s">
        <v>1440</v>
      </c>
      <c r="E18" s="368"/>
      <c r="F18" s="369">
        <v>4100077242</v>
      </c>
      <c r="G18" s="370"/>
      <c r="H18" s="391" t="s">
        <v>1714</v>
      </c>
      <c r="I18" s="370"/>
      <c r="J18" s="369" t="s">
        <v>76</v>
      </c>
      <c r="K18" s="368"/>
      <c r="L18" s="9" t="s">
        <v>387</v>
      </c>
      <c r="M18" s="151"/>
      <c r="N18" s="82">
        <v>7.76</v>
      </c>
      <c r="O18" s="60">
        <v>60</v>
      </c>
    </row>
    <row r="19" spans="1:15" ht="15" x14ac:dyDescent="0.25">
      <c r="A19" s="1"/>
      <c r="B19" s="378">
        <v>2</v>
      </c>
      <c r="C19" s="379"/>
      <c r="D19" s="367" t="s">
        <v>1456</v>
      </c>
      <c r="E19" s="368"/>
      <c r="F19" s="369">
        <v>4100077238</v>
      </c>
      <c r="G19" s="370"/>
      <c r="H19" s="391" t="s">
        <v>1471</v>
      </c>
      <c r="I19" s="370"/>
      <c r="J19" s="369" t="s">
        <v>76</v>
      </c>
      <c r="K19" s="368"/>
      <c r="L19" s="9" t="s">
        <v>761</v>
      </c>
      <c r="M19" s="151"/>
      <c r="N19" s="82">
        <v>11.58</v>
      </c>
      <c r="O19" s="60">
        <v>27</v>
      </c>
    </row>
    <row r="20" spans="1:15" ht="15" x14ac:dyDescent="0.25">
      <c r="A20" s="1"/>
      <c r="B20" s="40"/>
      <c r="C20" s="36"/>
      <c r="D20" s="367" t="s">
        <v>480</v>
      </c>
      <c r="E20" s="368"/>
      <c r="F20" s="369">
        <v>410077240</v>
      </c>
      <c r="G20" s="370"/>
      <c r="H20" s="391" t="s">
        <v>481</v>
      </c>
      <c r="I20" s="370"/>
      <c r="J20" s="369" t="s">
        <v>76</v>
      </c>
      <c r="K20" s="368"/>
      <c r="L20" s="9" t="s">
        <v>387</v>
      </c>
      <c r="M20" s="61">
        <v>90</v>
      </c>
      <c r="N20" s="83"/>
      <c r="O20" s="60">
        <v>20</v>
      </c>
    </row>
    <row r="21" spans="1:15" ht="15" x14ac:dyDescent="0.25">
      <c r="A21" s="1"/>
      <c r="B21" s="40"/>
      <c r="C21" s="36"/>
      <c r="D21" s="367" t="s">
        <v>480</v>
      </c>
      <c r="E21" s="368"/>
      <c r="F21" s="369">
        <v>410077240</v>
      </c>
      <c r="G21" s="370"/>
      <c r="H21" s="391" t="s">
        <v>481</v>
      </c>
      <c r="I21" s="370"/>
      <c r="J21" s="369" t="s">
        <v>76</v>
      </c>
      <c r="K21" s="368"/>
      <c r="L21" s="9" t="s">
        <v>387</v>
      </c>
      <c r="M21" s="61">
        <v>95</v>
      </c>
      <c r="N21" s="83"/>
      <c r="O21" s="60">
        <v>20</v>
      </c>
    </row>
    <row r="22" spans="1:15" ht="15" x14ac:dyDescent="0.25">
      <c r="A22" s="1"/>
      <c r="B22" s="76"/>
      <c r="C22" s="69"/>
      <c r="D22" s="367" t="s">
        <v>1715</v>
      </c>
      <c r="E22" s="368"/>
      <c r="F22" s="369">
        <v>4100077243</v>
      </c>
      <c r="G22" s="370"/>
      <c r="H22" s="391" t="s">
        <v>1716</v>
      </c>
      <c r="I22" s="370"/>
      <c r="J22" s="369" t="s">
        <v>76</v>
      </c>
      <c r="K22" s="368"/>
      <c r="L22" s="9" t="s">
        <v>387</v>
      </c>
      <c r="M22" s="61">
        <v>80</v>
      </c>
      <c r="N22" s="84"/>
      <c r="O22" s="60">
        <v>25</v>
      </c>
    </row>
    <row r="23" spans="1:15" ht="15" x14ac:dyDescent="0.25">
      <c r="A23" s="1"/>
      <c r="B23" s="416">
        <v>3</v>
      </c>
      <c r="C23" s="417"/>
      <c r="D23" s="367" t="s">
        <v>1440</v>
      </c>
      <c r="E23" s="368"/>
      <c r="F23" s="369">
        <v>4100077242</v>
      </c>
      <c r="G23" s="370"/>
      <c r="H23" s="391" t="s">
        <v>1714</v>
      </c>
      <c r="I23" s="370"/>
      <c r="J23" s="369" t="s">
        <v>76</v>
      </c>
      <c r="K23" s="368"/>
      <c r="L23" s="9" t="s">
        <v>761</v>
      </c>
      <c r="M23" s="151"/>
      <c r="N23" s="83">
        <v>7.96</v>
      </c>
      <c r="O23" s="60">
        <v>60</v>
      </c>
    </row>
    <row r="24" spans="1:15" ht="15" x14ac:dyDescent="0.25">
      <c r="A24" s="1"/>
      <c r="B24" s="378">
        <v>4</v>
      </c>
      <c r="C24" s="379"/>
      <c r="D24" s="367" t="s">
        <v>1717</v>
      </c>
      <c r="E24" s="368"/>
      <c r="F24" s="369">
        <v>4100077244</v>
      </c>
      <c r="G24" s="370"/>
      <c r="H24" s="391" t="s">
        <v>1718</v>
      </c>
      <c r="I24" s="370"/>
      <c r="J24" s="369" t="s">
        <v>76</v>
      </c>
      <c r="K24" s="368"/>
      <c r="L24" s="9" t="s">
        <v>761</v>
      </c>
      <c r="M24" s="151" t="s">
        <v>650</v>
      </c>
      <c r="N24" s="82">
        <v>3.24</v>
      </c>
      <c r="O24" s="60">
        <v>25</v>
      </c>
    </row>
    <row r="25" spans="1:15" ht="15" x14ac:dyDescent="0.25">
      <c r="A25" s="1"/>
      <c r="B25" s="76"/>
      <c r="C25" s="132"/>
      <c r="D25" s="367" t="s">
        <v>1717</v>
      </c>
      <c r="E25" s="368"/>
      <c r="F25" s="369">
        <v>4100077244</v>
      </c>
      <c r="G25" s="370"/>
      <c r="H25" s="391" t="s">
        <v>1718</v>
      </c>
      <c r="I25" s="370"/>
      <c r="J25" s="369" t="s">
        <v>76</v>
      </c>
      <c r="K25" s="368"/>
      <c r="L25" s="9" t="s">
        <v>387</v>
      </c>
      <c r="M25" s="151" t="s">
        <v>650</v>
      </c>
      <c r="N25" s="84"/>
      <c r="O25" s="60">
        <v>25</v>
      </c>
    </row>
    <row r="26" spans="1:15" ht="15" x14ac:dyDescent="0.25">
      <c r="A26" s="1"/>
      <c r="B26" s="76"/>
      <c r="C26" s="65"/>
      <c r="D26" s="392"/>
      <c r="E26" s="393"/>
      <c r="F26" s="393"/>
      <c r="G26" s="393"/>
      <c r="H26" s="393"/>
      <c r="I26" s="62"/>
      <c r="J26" s="50"/>
      <c r="K26" s="61"/>
      <c r="L26" s="8"/>
      <c r="M26" s="8"/>
      <c r="N26" s="139">
        <f>SUM(N18:N25)</f>
        <v>30.54</v>
      </c>
      <c r="O26" s="60"/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SUM(O18:O25)</f>
        <v>262</v>
      </c>
    </row>
    <row r="28" spans="1:15" ht="15" x14ac:dyDescent="0.25">
      <c r="A28" s="1"/>
      <c r="B28" s="20"/>
      <c r="C28" s="45"/>
      <c r="D28" s="20"/>
      <c r="E28" s="45"/>
      <c r="F28" s="20"/>
      <c r="H28" s="3"/>
      <c r="J28" s="20"/>
      <c r="K28" s="45"/>
      <c r="L28" s="1"/>
      <c r="M28" s="1"/>
      <c r="N28" s="86"/>
    </row>
    <row r="29" spans="1:15" ht="3.75" customHeight="1" x14ac:dyDescent="0.25">
      <c r="A29" s="1"/>
      <c r="B29" s="1"/>
      <c r="C29" s="1"/>
      <c r="D29" s="17"/>
      <c r="E29" s="20"/>
      <c r="F29" s="20"/>
      <c r="G29" s="3"/>
      <c r="H29" s="3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23"/>
      <c r="F30" s="397" t="s">
        <v>1719</v>
      </c>
      <c r="G30" s="396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967</v>
      </c>
      <c r="E31" s="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1720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48">
    <mergeCell ref="B16:C16"/>
    <mergeCell ref="D16:E16"/>
    <mergeCell ref="F16:G16"/>
    <mergeCell ref="H16:I16"/>
    <mergeCell ref="J16:K16"/>
    <mergeCell ref="H21:I21"/>
    <mergeCell ref="J21:K21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G8:I8"/>
    <mergeCell ref="G10:N10"/>
    <mergeCell ref="G12:H12"/>
    <mergeCell ref="M14:N14"/>
    <mergeCell ref="D26:H26"/>
    <mergeCell ref="D18:E18"/>
    <mergeCell ref="F18:G18"/>
    <mergeCell ref="H18:I18"/>
    <mergeCell ref="D22:E22"/>
    <mergeCell ref="F22:G22"/>
    <mergeCell ref="H22:I22"/>
    <mergeCell ref="J22:K22"/>
    <mergeCell ref="H19:I19"/>
    <mergeCell ref="J19:K19"/>
    <mergeCell ref="D21:E21"/>
    <mergeCell ref="F21:G21"/>
    <mergeCell ref="J18:K18"/>
    <mergeCell ref="B19:C19"/>
    <mergeCell ref="D19:E19"/>
    <mergeCell ref="F19:G19"/>
    <mergeCell ref="D20:E20"/>
    <mergeCell ref="F20:G20"/>
    <mergeCell ref="H20:I20"/>
    <mergeCell ref="J20:K20"/>
    <mergeCell ref="B18:C18"/>
    <mergeCell ref="F30:G30"/>
    <mergeCell ref="D25:E25"/>
    <mergeCell ref="F25:G25"/>
    <mergeCell ref="H25:I25"/>
    <mergeCell ref="J25:K25"/>
    <mergeCell ref="B27:L2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sheetPr codeName="Hoja212"/>
  <dimension ref="A1:O319"/>
  <sheetViews>
    <sheetView workbookViewId="0">
      <selection activeCell="J33" sqref="J3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1696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200504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/>
      <c r="O17" s="60"/>
    </row>
    <row r="18" spans="1:15" ht="15" x14ac:dyDescent="0.25">
      <c r="A18" s="1"/>
      <c r="B18" s="378">
        <v>1</v>
      </c>
      <c r="C18" s="379"/>
      <c r="D18" s="367" t="s">
        <v>1377</v>
      </c>
      <c r="E18" s="368"/>
      <c r="F18" s="369">
        <v>4100077239</v>
      </c>
      <c r="G18" s="370"/>
      <c r="H18" s="391" t="s">
        <v>1467</v>
      </c>
      <c r="I18" s="370"/>
      <c r="J18" s="369" t="s">
        <v>76</v>
      </c>
      <c r="K18" s="368"/>
      <c r="L18" s="9" t="s">
        <v>387</v>
      </c>
      <c r="M18" s="151">
        <v>75</v>
      </c>
      <c r="N18" s="82">
        <v>3.2</v>
      </c>
      <c r="O18" s="60">
        <v>15</v>
      </c>
    </row>
    <row r="19" spans="1:15" ht="15" x14ac:dyDescent="0.25">
      <c r="A19" s="1"/>
      <c r="B19" s="365"/>
      <c r="C19" s="366"/>
      <c r="D19" s="367" t="s">
        <v>1377</v>
      </c>
      <c r="E19" s="368"/>
      <c r="F19" s="369">
        <v>4100077239</v>
      </c>
      <c r="G19" s="370"/>
      <c r="H19" s="391" t="s">
        <v>1467</v>
      </c>
      <c r="I19" s="370"/>
      <c r="J19" s="369" t="s">
        <v>76</v>
      </c>
      <c r="K19" s="368"/>
      <c r="L19" s="9" t="s">
        <v>387</v>
      </c>
      <c r="M19" s="151">
        <v>80</v>
      </c>
      <c r="N19" s="84"/>
      <c r="O19" s="60">
        <v>15</v>
      </c>
    </row>
    <row r="20" spans="1:15" ht="15" x14ac:dyDescent="0.25">
      <c r="A20" s="1"/>
      <c r="B20" s="76"/>
      <c r="C20" s="132"/>
      <c r="D20" s="367"/>
      <c r="E20" s="368"/>
      <c r="F20" s="369"/>
      <c r="G20" s="370"/>
      <c r="H20" s="391"/>
      <c r="I20" s="370"/>
      <c r="J20" s="369"/>
      <c r="K20" s="368"/>
      <c r="L20" s="9"/>
      <c r="M20" s="61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3.2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30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1670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1636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1635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26"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F25:G25"/>
    <mergeCell ref="D20:E20"/>
    <mergeCell ref="F20:G20"/>
    <mergeCell ref="H20:I20"/>
    <mergeCell ref="J20:K20"/>
    <mergeCell ref="D21:H21"/>
    <mergeCell ref="B22:L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sheetPr codeName="Hoja213"/>
  <dimension ref="A1:O342"/>
  <sheetViews>
    <sheetView workbookViewId="0">
      <selection activeCell="O31" sqref="O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1696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200503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 t="s">
        <v>22</v>
      </c>
      <c r="C17" s="133"/>
      <c r="D17" s="20"/>
      <c r="E17" s="45"/>
      <c r="F17" s="20"/>
      <c r="H17" s="3"/>
      <c r="J17" s="20"/>
      <c r="K17" s="45"/>
      <c r="L17" s="1"/>
      <c r="M17" s="1"/>
      <c r="N17" s="169">
        <f>SUM(N18:N35)+11.46</f>
        <v>123.33999999999997</v>
      </c>
      <c r="O17" s="60"/>
    </row>
    <row r="18" spans="1:15" ht="15" x14ac:dyDescent="0.25">
      <c r="A18" s="1"/>
      <c r="B18" s="416">
        <v>1</v>
      </c>
      <c r="C18" s="417"/>
      <c r="D18" s="367" t="s">
        <v>747</v>
      </c>
      <c r="E18" s="368"/>
      <c r="F18" s="369">
        <v>4100077220</v>
      </c>
      <c r="G18" s="370"/>
      <c r="H18" s="391" t="s">
        <v>1457</v>
      </c>
      <c r="I18" s="370"/>
      <c r="J18" s="369" t="s">
        <v>73</v>
      </c>
      <c r="K18" s="368"/>
      <c r="L18" s="7" t="s">
        <v>387</v>
      </c>
      <c r="M18" s="11"/>
      <c r="N18" s="82">
        <v>10.44</v>
      </c>
      <c r="O18" s="60">
        <v>16</v>
      </c>
    </row>
    <row r="19" spans="1:15" ht="15" x14ac:dyDescent="0.25">
      <c r="A19" s="1"/>
      <c r="B19" s="40"/>
      <c r="C19" s="36"/>
      <c r="D19" s="367" t="s">
        <v>747</v>
      </c>
      <c r="E19" s="368"/>
      <c r="F19" s="369">
        <v>4100074976</v>
      </c>
      <c r="G19" s="370"/>
      <c r="H19" s="391" t="s">
        <v>1699</v>
      </c>
      <c r="I19" s="370"/>
      <c r="J19" s="369" t="s">
        <v>73</v>
      </c>
      <c r="K19" s="368"/>
      <c r="L19" s="7" t="s">
        <v>523</v>
      </c>
      <c r="M19" s="11"/>
      <c r="N19" s="84"/>
      <c r="O19" s="60">
        <v>1</v>
      </c>
    </row>
    <row r="20" spans="1:15" ht="15" x14ac:dyDescent="0.25">
      <c r="A20" s="1"/>
      <c r="B20" s="375">
        <v>2</v>
      </c>
      <c r="C20" s="376"/>
      <c r="D20" s="367" t="s">
        <v>747</v>
      </c>
      <c r="E20" s="368"/>
      <c r="F20" s="369">
        <v>4100077220</v>
      </c>
      <c r="G20" s="370"/>
      <c r="H20" s="391" t="s">
        <v>1457</v>
      </c>
      <c r="I20" s="370"/>
      <c r="J20" s="369" t="s">
        <v>73</v>
      </c>
      <c r="K20" s="368"/>
      <c r="L20" s="7" t="s">
        <v>387</v>
      </c>
      <c r="M20" s="11"/>
      <c r="N20" s="81">
        <v>10.5</v>
      </c>
      <c r="O20" s="60">
        <v>17</v>
      </c>
    </row>
    <row r="21" spans="1:15" ht="15" x14ac:dyDescent="0.25">
      <c r="A21" s="1"/>
      <c r="B21" s="375">
        <v>3</v>
      </c>
      <c r="C21" s="376"/>
      <c r="D21" s="367" t="s">
        <v>747</v>
      </c>
      <c r="E21" s="368"/>
      <c r="F21" s="369">
        <v>4100077220</v>
      </c>
      <c r="G21" s="370"/>
      <c r="H21" s="391" t="s">
        <v>1457</v>
      </c>
      <c r="I21" s="370"/>
      <c r="J21" s="369" t="s">
        <v>73</v>
      </c>
      <c r="K21" s="368"/>
      <c r="L21" s="7" t="s">
        <v>387</v>
      </c>
      <c r="M21" s="11"/>
      <c r="N21" s="81">
        <v>10.44</v>
      </c>
      <c r="O21" s="60">
        <v>17</v>
      </c>
    </row>
    <row r="22" spans="1:15" ht="15" x14ac:dyDescent="0.25">
      <c r="A22" s="1"/>
      <c r="B22" s="375">
        <v>4</v>
      </c>
      <c r="C22" s="376"/>
      <c r="D22" s="367" t="s">
        <v>1440</v>
      </c>
      <c r="E22" s="368"/>
      <c r="F22" s="369">
        <v>4100077226</v>
      </c>
      <c r="G22" s="370"/>
      <c r="H22" s="391" t="s">
        <v>1639</v>
      </c>
      <c r="I22" s="370"/>
      <c r="J22" s="369" t="s">
        <v>73</v>
      </c>
      <c r="K22" s="368"/>
      <c r="L22" s="7" t="s">
        <v>628</v>
      </c>
      <c r="M22" s="11"/>
      <c r="N22" s="81">
        <v>6.1</v>
      </c>
      <c r="O22" s="60">
        <v>50</v>
      </c>
    </row>
    <row r="23" spans="1:15" ht="15" x14ac:dyDescent="0.25">
      <c r="A23" s="1"/>
      <c r="B23" s="375">
        <v>5</v>
      </c>
      <c r="C23" s="376"/>
      <c r="D23" s="367" t="s">
        <v>1440</v>
      </c>
      <c r="E23" s="368"/>
      <c r="F23" s="369">
        <v>4100077226</v>
      </c>
      <c r="G23" s="370"/>
      <c r="H23" s="391" t="s">
        <v>1639</v>
      </c>
      <c r="I23" s="370"/>
      <c r="J23" s="369" t="s">
        <v>73</v>
      </c>
      <c r="K23" s="368"/>
      <c r="L23" s="7" t="s">
        <v>628</v>
      </c>
      <c r="M23" s="11"/>
      <c r="N23" s="81">
        <v>6.1</v>
      </c>
      <c r="O23" s="60">
        <v>50</v>
      </c>
    </row>
    <row r="24" spans="1:15" ht="15" x14ac:dyDescent="0.25">
      <c r="A24" s="1"/>
      <c r="B24" s="375">
        <v>6</v>
      </c>
      <c r="C24" s="376"/>
      <c r="D24" s="367" t="s">
        <v>1440</v>
      </c>
      <c r="E24" s="368"/>
      <c r="F24" s="369">
        <v>4100077226</v>
      </c>
      <c r="G24" s="370"/>
      <c r="H24" s="391" t="s">
        <v>1639</v>
      </c>
      <c r="I24" s="370"/>
      <c r="J24" s="369" t="s">
        <v>73</v>
      </c>
      <c r="K24" s="368"/>
      <c r="L24" s="7" t="s">
        <v>628</v>
      </c>
      <c r="M24" s="11"/>
      <c r="N24" s="81">
        <v>6.1</v>
      </c>
      <c r="O24" s="60">
        <v>50</v>
      </c>
    </row>
    <row r="25" spans="1:15" ht="15" x14ac:dyDescent="0.25">
      <c r="A25" s="1"/>
      <c r="B25" s="375">
        <v>7</v>
      </c>
      <c r="C25" s="376"/>
      <c r="D25" s="367" t="s">
        <v>1440</v>
      </c>
      <c r="E25" s="368"/>
      <c r="F25" s="369">
        <v>4100077226</v>
      </c>
      <c r="G25" s="370"/>
      <c r="H25" s="391" t="s">
        <v>1639</v>
      </c>
      <c r="I25" s="370"/>
      <c r="J25" s="369" t="s">
        <v>73</v>
      </c>
      <c r="K25" s="368"/>
      <c r="L25" s="7" t="s">
        <v>628</v>
      </c>
      <c r="M25" s="11"/>
      <c r="N25" s="81">
        <v>6.1</v>
      </c>
      <c r="O25" s="60">
        <v>50</v>
      </c>
    </row>
    <row r="26" spans="1:15" ht="15" x14ac:dyDescent="0.25">
      <c r="A26" s="1"/>
      <c r="B26" s="375">
        <v>8</v>
      </c>
      <c r="C26" s="376"/>
      <c r="D26" s="367" t="s">
        <v>1440</v>
      </c>
      <c r="E26" s="368"/>
      <c r="F26" s="369">
        <v>4100077226</v>
      </c>
      <c r="G26" s="370"/>
      <c r="H26" s="391" t="s">
        <v>1639</v>
      </c>
      <c r="I26" s="370"/>
      <c r="J26" s="369" t="s">
        <v>73</v>
      </c>
      <c r="K26" s="368"/>
      <c r="L26" s="7" t="s">
        <v>628</v>
      </c>
      <c r="M26" s="11"/>
      <c r="N26" s="81">
        <v>6.1</v>
      </c>
      <c r="O26" s="60">
        <v>50</v>
      </c>
    </row>
    <row r="27" spans="1:15" ht="15" x14ac:dyDescent="0.25">
      <c r="A27" s="1"/>
      <c r="B27" s="375">
        <v>9</v>
      </c>
      <c r="C27" s="376"/>
      <c r="D27" s="367" t="s">
        <v>1440</v>
      </c>
      <c r="E27" s="368"/>
      <c r="F27" s="369">
        <v>4100077226</v>
      </c>
      <c r="G27" s="370"/>
      <c r="H27" s="391" t="s">
        <v>1639</v>
      </c>
      <c r="I27" s="370"/>
      <c r="J27" s="369" t="s">
        <v>73</v>
      </c>
      <c r="K27" s="368"/>
      <c r="L27" s="7" t="s">
        <v>628</v>
      </c>
      <c r="M27" s="11"/>
      <c r="N27" s="81">
        <v>6.1</v>
      </c>
      <c r="O27" s="60">
        <v>50</v>
      </c>
    </row>
    <row r="28" spans="1:15" ht="15" x14ac:dyDescent="0.25">
      <c r="A28" s="1"/>
      <c r="B28" s="375">
        <v>10</v>
      </c>
      <c r="C28" s="376"/>
      <c r="D28" s="367" t="s">
        <v>1440</v>
      </c>
      <c r="E28" s="368"/>
      <c r="F28" s="369">
        <v>4100077226</v>
      </c>
      <c r="G28" s="370"/>
      <c r="H28" s="391" t="s">
        <v>1639</v>
      </c>
      <c r="I28" s="370"/>
      <c r="J28" s="369" t="s">
        <v>73</v>
      </c>
      <c r="K28" s="368"/>
      <c r="L28" s="7" t="s">
        <v>628</v>
      </c>
      <c r="M28" s="11"/>
      <c r="N28" s="81">
        <v>6.1</v>
      </c>
      <c r="O28" s="60">
        <v>50</v>
      </c>
    </row>
    <row r="29" spans="1:15" ht="15" x14ac:dyDescent="0.25">
      <c r="A29" s="1"/>
      <c r="B29" s="375">
        <v>11</v>
      </c>
      <c r="C29" s="376"/>
      <c r="D29" s="367" t="s">
        <v>1440</v>
      </c>
      <c r="E29" s="368"/>
      <c r="F29" s="369">
        <v>4100077226</v>
      </c>
      <c r="G29" s="370"/>
      <c r="H29" s="391" t="s">
        <v>1639</v>
      </c>
      <c r="I29" s="370"/>
      <c r="J29" s="369" t="s">
        <v>73</v>
      </c>
      <c r="K29" s="368"/>
      <c r="L29" s="7" t="s">
        <v>628</v>
      </c>
      <c r="M29" s="11"/>
      <c r="N29" s="81">
        <v>6.1</v>
      </c>
      <c r="O29" s="60">
        <v>50</v>
      </c>
    </row>
    <row r="30" spans="1:15" ht="15" x14ac:dyDescent="0.25">
      <c r="A30" s="1"/>
      <c r="B30" s="375">
        <v>12</v>
      </c>
      <c r="C30" s="376"/>
      <c r="D30" s="367" t="s">
        <v>1440</v>
      </c>
      <c r="E30" s="368"/>
      <c r="F30" s="369">
        <v>4100077226</v>
      </c>
      <c r="G30" s="370"/>
      <c r="H30" s="391" t="s">
        <v>1639</v>
      </c>
      <c r="I30" s="370"/>
      <c r="J30" s="369" t="s">
        <v>73</v>
      </c>
      <c r="K30" s="368"/>
      <c r="L30" s="7" t="s">
        <v>628</v>
      </c>
      <c r="M30" s="11"/>
      <c r="N30" s="81">
        <v>6.1</v>
      </c>
      <c r="O30" s="60">
        <v>50</v>
      </c>
    </row>
    <row r="31" spans="1:15" ht="15" x14ac:dyDescent="0.25">
      <c r="A31" s="1"/>
      <c r="B31" s="375">
        <v>13</v>
      </c>
      <c r="C31" s="376"/>
      <c r="D31" s="367" t="s">
        <v>1440</v>
      </c>
      <c r="E31" s="368"/>
      <c r="F31" s="369">
        <v>4100077226</v>
      </c>
      <c r="G31" s="370"/>
      <c r="H31" s="391" t="s">
        <v>1639</v>
      </c>
      <c r="I31" s="370"/>
      <c r="J31" s="369" t="s">
        <v>73</v>
      </c>
      <c r="K31" s="368"/>
      <c r="L31" s="7" t="s">
        <v>628</v>
      </c>
      <c r="M31" s="11"/>
      <c r="N31" s="81">
        <v>6.1</v>
      </c>
      <c r="O31" s="60">
        <v>50</v>
      </c>
    </row>
    <row r="32" spans="1:15" ht="15" x14ac:dyDescent="0.25">
      <c r="A32" s="1"/>
      <c r="B32" s="375">
        <v>14</v>
      </c>
      <c r="C32" s="376"/>
      <c r="D32" s="367" t="s">
        <v>1440</v>
      </c>
      <c r="E32" s="368"/>
      <c r="F32" s="369">
        <v>4100074975</v>
      </c>
      <c r="G32" s="370"/>
      <c r="H32" s="391" t="s">
        <v>1533</v>
      </c>
      <c r="I32" s="370"/>
      <c r="J32" s="369" t="s">
        <v>73</v>
      </c>
      <c r="K32" s="368"/>
      <c r="L32" s="7" t="s">
        <v>1584</v>
      </c>
      <c r="M32" s="11"/>
      <c r="N32" s="81">
        <v>6.5</v>
      </c>
      <c r="O32" s="60">
        <v>50</v>
      </c>
    </row>
    <row r="33" spans="1:15" ht="15" x14ac:dyDescent="0.25">
      <c r="A33" s="1"/>
      <c r="B33" s="375">
        <v>15</v>
      </c>
      <c r="C33" s="376"/>
      <c r="D33" s="367" t="s">
        <v>1440</v>
      </c>
      <c r="E33" s="368"/>
      <c r="F33" s="369">
        <v>4100074975</v>
      </c>
      <c r="G33" s="370"/>
      <c r="H33" s="391" t="s">
        <v>1533</v>
      </c>
      <c r="I33" s="370"/>
      <c r="J33" s="369" t="s">
        <v>73</v>
      </c>
      <c r="K33" s="368"/>
      <c r="L33" s="7" t="s">
        <v>1584</v>
      </c>
      <c r="M33" s="11"/>
      <c r="N33" s="81">
        <v>6.5</v>
      </c>
      <c r="O33" s="60">
        <v>50</v>
      </c>
    </row>
    <row r="34" spans="1:15" ht="15" x14ac:dyDescent="0.25">
      <c r="A34" s="1"/>
      <c r="B34" s="375">
        <v>16</v>
      </c>
      <c r="C34" s="376"/>
      <c r="D34" s="367" t="s">
        <v>1440</v>
      </c>
      <c r="E34" s="368"/>
      <c r="F34" s="369">
        <v>4100074975</v>
      </c>
      <c r="G34" s="370"/>
      <c r="H34" s="391" t="s">
        <v>1533</v>
      </c>
      <c r="I34" s="370"/>
      <c r="J34" s="369" t="s">
        <v>73</v>
      </c>
      <c r="K34" s="368"/>
      <c r="L34" s="7" t="s">
        <v>1584</v>
      </c>
      <c r="M34" s="11"/>
      <c r="N34" s="81">
        <v>6.5</v>
      </c>
      <c r="O34" s="60">
        <v>50</v>
      </c>
    </row>
    <row r="35" spans="1:15" ht="15" x14ac:dyDescent="0.25">
      <c r="A35" s="1"/>
      <c r="B35" s="375"/>
      <c r="C35" s="376"/>
      <c r="D35" s="367"/>
      <c r="E35" s="368"/>
      <c r="F35" s="369"/>
      <c r="G35" s="370"/>
      <c r="H35" s="391"/>
      <c r="I35" s="370"/>
      <c r="J35" s="369"/>
      <c r="K35" s="368"/>
      <c r="L35" s="7"/>
      <c r="M35" s="11"/>
      <c r="N35" s="81"/>
      <c r="O35" s="60"/>
    </row>
    <row r="36" spans="1:15" ht="15" x14ac:dyDescent="0.25">
      <c r="A36" s="1"/>
      <c r="B36" s="76"/>
      <c r="C36" s="65"/>
      <c r="D36" s="392"/>
      <c r="E36" s="393"/>
      <c r="F36" s="393"/>
      <c r="G36" s="393"/>
      <c r="H36" s="393"/>
      <c r="I36" s="62"/>
      <c r="J36" s="50"/>
      <c r="K36" s="61"/>
      <c r="L36" s="8"/>
      <c r="M36" s="8"/>
      <c r="N36" s="139">
        <f>SUM(N18:N34)</f>
        <v>111.87999999999998</v>
      </c>
      <c r="O36" s="60"/>
    </row>
    <row r="37" spans="1:15" ht="15.75" x14ac:dyDescent="0.25">
      <c r="A37" s="1"/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79"/>
      <c r="N37" s="75"/>
      <c r="O37" s="73">
        <f>SUM(O18:O35)</f>
        <v>701</v>
      </c>
    </row>
    <row r="38" spans="1:15" ht="15" x14ac:dyDescent="0.25">
      <c r="A38" s="1"/>
      <c r="B38" s="20"/>
      <c r="C38" s="45"/>
      <c r="D38" s="20"/>
      <c r="E38" s="45"/>
      <c r="F38" s="20"/>
      <c r="H38" s="3"/>
      <c r="J38" s="20"/>
      <c r="K38" s="45"/>
      <c r="L38" s="1"/>
      <c r="M38" s="1"/>
      <c r="N38" s="86"/>
    </row>
    <row r="39" spans="1:15" ht="3.75" customHeight="1" x14ac:dyDescent="0.25">
      <c r="A39" s="1"/>
      <c r="B39" s="1"/>
      <c r="C39" s="1"/>
      <c r="D39" s="17"/>
      <c r="E39" s="20"/>
      <c r="F39" s="20"/>
      <c r="G39" s="3"/>
      <c r="H39" s="3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49</v>
      </c>
      <c r="E40" s="23"/>
      <c r="F40" s="397" t="s">
        <v>1705</v>
      </c>
      <c r="G40" s="396"/>
      <c r="H40" s="1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1704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870</v>
      </c>
      <c r="E42" s="3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 t="s">
        <v>1703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1422</v>
      </c>
      <c r="E44" s="1"/>
      <c r="F44" s="1"/>
      <c r="G44" s="23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326" ht="8.25" customHeight="1" x14ac:dyDescent="0.2"/>
    <row r="328" ht="8.25" customHeight="1" x14ac:dyDescent="0.2"/>
    <row r="330" ht="9" customHeight="1" x14ac:dyDescent="0.2"/>
    <row r="332" ht="7.5" customHeight="1" x14ac:dyDescent="0.2"/>
    <row r="334" ht="6.75" customHeight="1" x14ac:dyDescent="0.2"/>
    <row r="336" ht="7.5" customHeight="1" x14ac:dyDescent="0.2"/>
    <row r="338" ht="9" customHeight="1" x14ac:dyDescent="0.2"/>
    <row r="340" ht="7.5" customHeight="1" x14ac:dyDescent="0.2"/>
    <row r="342" ht="8.25" customHeight="1" x14ac:dyDescent="0.2"/>
  </sheetData>
  <mergeCells count="101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J18:K18"/>
    <mergeCell ref="B20:C20"/>
    <mergeCell ref="D20:E20"/>
    <mergeCell ref="F20:G20"/>
    <mergeCell ref="H20:I20"/>
    <mergeCell ref="J20:K20"/>
    <mergeCell ref="H19:I19"/>
    <mergeCell ref="J19:K19"/>
    <mergeCell ref="F18:G18"/>
    <mergeCell ref="H18:I18"/>
    <mergeCell ref="B18:C18"/>
    <mergeCell ref="D18:E18"/>
    <mergeCell ref="B24:C24"/>
    <mergeCell ref="B23:C23"/>
    <mergeCell ref="B26:C26"/>
    <mergeCell ref="B31:C31"/>
    <mergeCell ref="D31:E31"/>
    <mergeCell ref="D32:E32"/>
    <mergeCell ref="F24:G24"/>
    <mergeCell ref="D19:E19"/>
    <mergeCell ref="F19:G19"/>
    <mergeCell ref="B22:C22"/>
    <mergeCell ref="B25:C25"/>
    <mergeCell ref="F23:G23"/>
    <mergeCell ref="B30:C30"/>
    <mergeCell ref="F31:G31"/>
    <mergeCell ref="F40:G40"/>
    <mergeCell ref="F35:G35"/>
    <mergeCell ref="H35:I35"/>
    <mergeCell ref="D36:H36"/>
    <mergeCell ref="B37:L37"/>
    <mergeCell ref="B29:C29"/>
    <mergeCell ref="D29:E29"/>
    <mergeCell ref="J35:K35"/>
    <mergeCell ref="B21:C21"/>
    <mergeCell ref="D21:E21"/>
    <mergeCell ref="F21:G21"/>
    <mergeCell ref="H21:I21"/>
    <mergeCell ref="J21:K21"/>
    <mergeCell ref="D22:E22"/>
    <mergeCell ref="B27:C27"/>
    <mergeCell ref="D27:E27"/>
    <mergeCell ref="F27:G27"/>
    <mergeCell ref="B35:C35"/>
    <mergeCell ref="D35:E35"/>
    <mergeCell ref="H24:I24"/>
    <mergeCell ref="J24:K24"/>
    <mergeCell ref="H22:I22"/>
    <mergeCell ref="J22:K22"/>
    <mergeCell ref="D23:E23"/>
    <mergeCell ref="J23:K23"/>
    <mergeCell ref="H23:I23"/>
    <mergeCell ref="F22:G22"/>
    <mergeCell ref="D24:E24"/>
    <mergeCell ref="H26:I26"/>
    <mergeCell ref="J26:K26"/>
    <mergeCell ref="J25:K25"/>
    <mergeCell ref="H29:I29"/>
    <mergeCell ref="D25:E25"/>
    <mergeCell ref="F25:G25"/>
    <mergeCell ref="H25:I25"/>
    <mergeCell ref="D28:E28"/>
    <mergeCell ref="F28:G28"/>
    <mergeCell ref="J27:K27"/>
    <mergeCell ref="H27:I27"/>
    <mergeCell ref="D26:E26"/>
    <mergeCell ref="F26:G26"/>
    <mergeCell ref="H30:I30"/>
    <mergeCell ref="H31:I31"/>
    <mergeCell ref="J31:K31"/>
    <mergeCell ref="B28:C28"/>
    <mergeCell ref="J29:K29"/>
    <mergeCell ref="D30:E30"/>
    <mergeCell ref="F30:G30"/>
    <mergeCell ref="F29:G29"/>
    <mergeCell ref="H28:I28"/>
    <mergeCell ref="J28:K28"/>
    <mergeCell ref="J30:K30"/>
    <mergeCell ref="B34:C34"/>
    <mergeCell ref="D34:E34"/>
    <mergeCell ref="F34:G34"/>
    <mergeCell ref="H34:I34"/>
    <mergeCell ref="J34:K34"/>
    <mergeCell ref="B32:C32"/>
    <mergeCell ref="F32:G32"/>
    <mergeCell ref="B33:C33"/>
    <mergeCell ref="D33:E33"/>
    <mergeCell ref="F33:G33"/>
    <mergeCell ref="H33:I33"/>
    <mergeCell ref="J33:K33"/>
    <mergeCell ref="H32:I32"/>
    <mergeCell ref="J32:K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sheetPr codeName="Hoja214"/>
  <dimension ref="A1:O321"/>
  <sheetViews>
    <sheetView workbookViewId="0">
      <selection activeCell="F26" sqref="F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1696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200502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747</v>
      </c>
      <c r="E18" s="368"/>
      <c r="F18" s="369">
        <v>4100075000</v>
      </c>
      <c r="G18" s="370"/>
      <c r="H18" s="391" t="s">
        <v>1672</v>
      </c>
      <c r="I18" s="370"/>
      <c r="J18" s="369" t="s">
        <v>1009</v>
      </c>
      <c r="K18" s="368"/>
      <c r="L18" s="7" t="s">
        <v>1697</v>
      </c>
      <c r="M18" s="11"/>
      <c r="N18" s="81">
        <v>8.86</v>
      </c>
      <c r="O18" s="60">
        <v>13</v>
      </c>
    </row>
    <row r="19" spans="1:15" ht="15" x14ac:dyDescent="0.25">
      <c r="A19" s="1"/>
      <c r="B19" s="375">
        <v>2</v>
      </c>
      <c r="C19" s="376"/>
      <c r="D19" s="367" t="s">
        <v>747</v>
      </c>
      <c r="E19" s="368"/>
      <c r="F19" s="369">
        <v>4100077266</v>
      </c>
      <c r="G19" s="370"/>
      <c r="H19" s="391" t="s">
        <v>1457</v>
      </c>
      <c r="I19" s="370"/>
      <c r="J19" s="369" t="s">
        <v>1009</v>
      </c>
      <c r="K19" s="368"/>
      <c r="L19" s="9" t="s">
        <v>387</v>
      </c>
      <c r="M19" s="151"/>
      <c r="N19" s="81">
        <v>9.34</v>
      </c>
      <c r="O19" s="60">
        <v>15</v>
      </c>
    </row>
    <row r="20" spans="1:15" ht="15" x14ac:dyDescent="0.25">
      <c r="A20" s="1"/>
      <c r="B20" s="365"/>
      <c r="C20" s="366"/>
      <c r="D20" s="367"/>
      <c r="E20" s="368"/>
      <c r="F20" s="369"/>
      <c r="G20" s="370"/>
      <c r="H20" s="391"/>
      <c r="I20" s="370"/>
      <c r="J20" s="369"/>
      <c r="K20" s="368"/>
      <c r="L20" s="9"/>
      <c r="M20" s="151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SUM(N18:N20)</f>
        <v>18.2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28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1708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1146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1702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2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D21:H21"/>
    <mergeCell ref="B22:L22"/>
    <mergeCell ref="F25:G25"/>
    <mergeCell ref="B20:C20"/>
    <mergeCell ref="D20:E20"/>
    <mergeCell ref="F20:G20"/>
    <mergeCell ref="H20:I20"/>
    <mergeCell ref="J20:K2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sheetPr codeName="Hoja215"/>
  <dimension ref="A1:O342"/>
  <sheetViews>
    <sheetView workbookViewId="0">
      <selection activeCell="R21" sqref="R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1696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200501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SUM(N18:N32)+8.88</f>
        <v>149.57999999999998</v>
      </c>
      <c r="O17" s="60"/>
    </row>
    <row r="18" spans="1:15" ht="15" x14ac:dyDescent="0.25">
      <c r="A18" s="1"/>
      <c r="B18" s="375">
        <v>1</v>
      </c>
      <c r="C18" s="376"/>
      <c r="D18" s="367" t="s">
        <v>747</v>
      </c>
      <c r="E18" s="368"/>
      <c r="F18" s="369">
        <v>4100074993</v>
      </c>
      <c r="G18" s="370"/>
      <c r="H18" s="391" t="s">
        <v>1672</v>
      </c>
      <c r="I18" s="370"/>
      <c r="J18" s="369" t="s">
        <v>25</v>
      </c>
      <c r="K18" s="368"/>
      <c r="L18" s="7" t="s">
        <v>1697</v>
      </c>
      <c r="M18" s="11"/>
      <c r="N18" s="81">
        <v>10.48</v>
      </c>
      <c r="O18" s="60">
        <v>16</v>
      </c>
    </row>
    <row r="19" spans="1:15" ht="15" x14ac:dyDescent="0.25">
      <c r="A19" s="1"/>
      <c r="B19" s="378">
        <v>2</v>
      </c>
      <c r="C19" s="379"/>
      <c r="D19" s="367" t="s">
        <v>747</v>
      </c>
      <c r="E19" s="368"/>
      <c r="F19" s="369">
        <v>4100074993</v>
      </c>
      <c r="G19" s="370"/>
      <c r="H19" s="391" t="s">
        <v>1672</v>
      </c>
      <c r="I19" s="370"/>
      <c r="J19" s="369" t="s">
        <v>25</v>
      </c>
      <c r="K19" s="368"/>
      <c r="L19" s="7" t="s">
        <v>1697</v>
      </c>
      <c r="M19" s="11"/>
      <c r="N19" s="82">
        <v>10.48</v>
      </c>
      <c r="O19" s="60">
        <v>16</v>
      </c>
    </row>
    <row r="20" spans="1:15" ht="15" x14ac:dyDescent="0.25">
      <c r="A20" s="1"/>
      <c r="B20" s="378">
        <v>3</v>
      </c>
      <c r="C20" s="379"/>
      <c r="D20" s="367" t="s">
        <v>747</v>
      </c>
      <c r="E20" s="368"/>
      <c r="F20" s="369">
        <v>4100074993</v>
      </c>
      <c r="G20" s="370"/>
      <c r="H20" s="391" t="s">
        <v>1672</v>
      </c>
      <c r="I20" s="370"/>
      <c r="J20" s="369" t="s">
        <v>25</v>
      </c>
      <c r="K20" s="368"/>
      <c r="L20" s="7" t="s">
        <v>1697</v>
      </c>
      <c r="M20" s="11"/>
      <c r="N20" s="82">
        <v>11.12</v>
      </c>
      <c r="O20" s="60">
        <v>12</v>
      </c>
    </row>
    <row r="21" spans="1:15" ht="15" x14ac:dyDescent="0.25">
      <c r="A21" s="1"/>
      <c r="B21" s="365"/>
      <c r="C21" s="366"/>
      <c r="D21" s="367" t="s">
        <v>747</v>
      </c>
      <c r="E21" s="368"/>
      <c r="F21" s="369">
        <v>4100075018</v>
      </c>
      <c r="G21" s="370"/>
      <c r="H21" s="391" t="s">
        <v>1672</v>
      </c>
      <c r="I21" s="370"/>
      <c r="J21" s="369" t="s">
        <v>53</v>
      </c>
      <c r="K21" s="368"/>
      <c r="L21" s="7" t="s">
        <v>1697</v>
      </c>
      <c r="M21" s="11"/>
      <c r="N21" s="84"/>
      <c r="O21" s="60">
        <v>5</v>
      </c>
    </row>
    <row r="22" spans="1:15" ht="15" x14ac:dyDescent="0.25">
      <c r="A22" s="1"/>
      <c r="B22" s="365">
        <v>4</v>
      </c>
      <c r="C22" s="366"/>
      <c r="D22" s="367" t="s">
        <v>747</v>
      </c>
      <c r="E22" s="368"/>
      <c r="F22" s="369">
        <v>4100075018</v>
      </c>
      <c r="G22" s="370"/>
      <c r="H22" s="391" t="s">
        <v>1672</v>
      </c>
      <c r="I22" s="370"/>
      <c r="J22" s="369" t="s">
        <v>53</v>
      </c>
      <c r="K22" s="368"/>
      <c r="L22" s="7" t="s">
        <v>1697</v>
      </c>
      <c r="M22" s="11"/>
      <c r="N22" s="84">
        <v>11.52</v>
      </c>
      <c r="O22" s="60">
        <v>18</v>
      </c>
    </row>
    <row r="23" spans="1:15" ht="15" x14ac:dyDescent="0.25">
      <c r="A23" s="1"/>
      <c r="B23" s="365">
        <v>5</v>
      </c>
      <c r="C23" s="366"/>
      <c r="D23" s="367" t="s">
        <v>747</v>
      </c>
      <c r="E23" s="368"/>
      <c r="F23" s="369">
        <v>4100075018</v>
      </c>
      <c r="G23" s="370"/>
      <c r="H23" s="391" t="s">
        <v>1672</v>
      </c>
      <c r="I23" s="370"/>
      <c r="J23" s="369" t="s">
        <v>53</v>
      </c>
      <c r="K23" s="368"/>
      <c r="L23" s="7" t="s">
        <v>1697</v>
      </c>
      <c r="M23" s="11"/>
      <c r="N23" s="84">
        <v>12.82</v>
      </c>
      <c r="O23" s="60">
        <v>20</v>
      </c>
    </row>
    <row r="24" spans="1:15" ht="15" x14ac:dyDescent="0.25">
      <c r="A24" s="1"/>
      <c r="B24" s="365">
        <v>6</v>
      </c>
      <c r="C24" s="366"/>
      <c r="D24" s="367" t="s">
        <v>747</v>
      </c>
      <c r="E24" s="368"/>
      <c r="F24" s="369">
        <v>4100075018</v>
      </c>
      <c r="G24" s="370"/>
      <c r="H24" s="391" t="s">
        <v>1672</v>
      </c>
      <c r="I24" s="370"/>
      <c r="J24" s="369" t="s">
        <v>53</v>
      </c>
      <c r="K24" s="368"/>
      <c r="L24" s="7" t="s">
        <v>1698</v>
      </c>
      <c r="M24" s="11"/>
      <c r="N24" s="84">
        <v>11.32</v>
      </c>
      <c r="O24" s="60">
        <v>18</v>
      </c>
    </row>
    <row r="25" spans="1:15" ht="15" x14ac:dyDescent="0.25">
      <c r="A25" s="1"/>
      <c r="B25" s="365">
        <v>7</v>
      </c>
      <c r="C25" s="366"/>
      <c r="D25" s="367" t="s">
        <v>747</v>
      </c>
      <c r="E25" s="368"/>
      <c r="F25" s="369">
        <v>4100075018</v>
      </c>
      <c r="G25" s="370"/>
      <c r="H25" s="391" t="s">
        <v>1672</v>
      </c>
      <c r="I25" s="370"/>
      <c r="J25" s="369" t="s">
        <v>53</v>
      </c>
      <c r="K25" s="368"/>
      <c r="L25" s="7" t="s">
        <v>1698</v>
      </c>
      <c r="M25" s="11"/>
      <c r="N25" s="84">
        <v>11.32</v>
      </c>
      <c r="O25" s="60">
        <v>18</v>
      </c>
    </row>
    <row r="26" spans="1:15" ht="15" x14ac:dyDescent="0.25">
      <c r="A26" s="1"/>
      <c r="B26" s="416">
        <v>8</v>
      </c>
      <c r="C26" s="417"/>
      <c r="D26" s="367" t="s">
        <v>747</v>
      </c>
      <c r="E26" s="368"/>
      <c r="F26" s="369">
        <v>4100075018</v>
      </c>
      <c r="G26" s="370"/>
      <c r="H26" s="391" t="s">
        <v>1672</v>
      </c>
      <c r="I26" s="370"/>
      <c r="J26" s="369" t="s">
        <v>53</v>
      </c>
      <c r="K26" s="368"/>
      <c r="L26" s="7" t="s">
        <v>1698</v>
      </c>
      <c r="M26" s="11"/>
      <c r="N26" s="83">
        <v>11.32</v>
      </c>
      <c r="O26" s="60">
        <v>18</v>
      </c>
    </row>
    <row r="27" spans="1:15" ht="15" x14ac:dyDescent="0.25">
      <c r="A27" s="1"/>
      <c r="B27" s="378">
        <v>9</v>
      </c>
      <c r="C27" s="379"/>
      <c r="D27" s="367" t="s">
        <v>747</v>
      </c>
      <c r="E27" s="368"/>
      <c r="F27" s="369">
        <v>4100075018</v>
      </c>
      <c r="G27" s="370"/>
      <c r="H27" s="391" t="s">
        <v>1672</v>
      </c>
      <c r="I27" s="370"/>
      <c r="J27" s="369" t="s">
        <v>53</v>
      </c>
      <c r="K27" s="368"/>
      <c r="L27" s="7" t="s">
        <v>1698</v>
      </c>
      <c r="M27" s="11"/>
      <c r="N27" s="82">
        <v>11.94</v>
      </c>
      <c r="O27" s="60">
        <v>17</v>
      </c>
    </row>
    <row r="28" spans="1:15" ht="15" x14ac:dyDescent="0.25">
      <c r="A28" s="1"/>
      <c r="B28" s="76"/>
      <c r="C28" s="69"/>
      <c r="D28" s="367" t="s">
        <v>747</v>
      </c>
      <c r="E28" s="368"/>
      <c r="F28" s="369">
        <v>4100077248</v>
      </c>
      <c r="G28" s="370"/>
      <c r="H28" s="391" t="s">
        <v>1457</v>
      </c>
      <c r="I28" s="370"/>
      <c r="J28" s="369" t="s">
        <v>25</v>
      </c>
      <c r="K28" s="368"/>
      <c r="L28" s="7" t="s">
        <v>387</v>
      </c>
      <c r="M28" s="11"/>
      <c r="N28" s="84"/>
      <c r="O28" s="60">
        <v>2</v>
      </c>
    </row>
    <row r="29" spans="1:15" ht="15" x14ac:dyDescent="0.25">
      <c r="A29" s="1"/>
      <c r="B29" s="365">
        <v>10</v>
      </c>
      <c r="C29" s="366"/>
      <c r="D29" s="367" t="s">
        <v>747</v>
      </c>
      <c r="E29" s="368"/>
      <c r="F29" s="369">
        <v>4100075023</v>
      </c>
      <c r="G29" s="370"/>
      <c r="H29" s="391" t="s">
        <v>1699</v>
      </c>
      <c r="I29" s="370"/>
      <c r="J29" s="369" t="s">
        <v>53</v>
      </c>
      <c r="K29" s="368"/>
      <c r="L29" s="7" t="s">
        <v>523</v>
      </c>
      <c r="M29" s="11"/>
      <c r="N29" s="84">
        <v>10.36</v>
      </c>
      <c r="O29" s="60">
        <v>16</v>
      </c>
    </row>
    <row r="30" spans="1:15" ht="15" x14ac:dyDescent="0.25">
      <c r="A30" s="1"/>
      <c r="B30" s="365">
        <v>11</v>
      </c>
      <c r="C30" s="366"/>
      <c r="D30" s="367" t="s">
        <v>747</v>
      </c>
      <c r="E30" s="368"/>
      <c r="F30" s="369">
        <v>4100075023</v>
      </c>
      <c r="G30" s="370"/>
      <c r="H30" s="391" t="s">
        <v>1699</v>
      </c>
      <c r="I30" s="370"/>
      <c r="J30" s="369" t="s">
        <v>53</v>
      </c>
      <c r="K30" s="368"/>
      <c r="L30" s="7" t="s">
        <v>523</v>
      </c>
      <c r="M30" s="11"/>
      <c r="N30" s="84">
        <v>10.36</v>
      </c>
      <c r="O30" s="60">
        <v>16</v>
      </c>
    </row>
    <row r="31" spans="1:15" ht="15" x14ac:dyDescent="0.25">
      <c r="A31" s="1"/>
      <c r="B31" s="365">
        <v>12</v>
      </c>
      <c r="C31" s="366"/>
      <c r="D31" s="367" t="s">
        <v>747</v>
      </c>
      <c r="E31" s="368"/>
      <c r="F31" s="369">
        <v>4100075023</v>
      </c>
      <c r="G31" s="370"/>
      <c r="H31" s="391" t="s">
        <v>1699</v>
      </c>
      <c r="I31" s="370"/>
      <c r="J31" s="369" t="s">
        <v>53</v>
      </c>
      <c r="K31" s="368"/>
      <c r="L31" s="7" t="s">
        <v>523</v>
      </c>
      <c r="M31" s="11"/>
      <c r="N31" s="84">
        <v>9.9</v>
      </c>
      <c r="O31" s="60">
        <v>15</v>
      </c>
    </row>
    <row r="32" spans="1:15" ht="15" x14ac:dyDescent="0.25">
      <c r="A32" s="1"/>
      <c r="B32" s="375">
        <v>13</v>
      </c>
      <c r="C32" s="376"/>
      <c r="D32" s="367" t="s">
        <v>1440</v>
      </c>
      <c r="E32" s="368"/>
      <c r="F32" s="369">
        <v>4100075022</v>
      </c>
      <c r="G32" s="370"/>
      <c r="H32" s="391" t="s">
        <v>1533</v>
      </c>
      <c r="I32" s="370"/>
      <c r="J32" s="369" t="s">
        <v>53</v>
      </c>
      <c r="K32" s="368"/>
      <c r="L32" s="7" t="s">
        <v>1584</v>
      </c>
      <c r="M32" s="11"/>
      <c r="N32" s="81">
        <v>7.76</v>
      </c>
      <c r="O32" s="60">
        <v>61</v>
      </c>
    </row>
    <row r="33" spans="1:15" ht="15" x14ac:dyDescent="0.25">
      <c r="A33" s="1"/>
      <c r="B33" s="365"/>
      <c r="C33" s="366"/>
      <c r="D33" s="351"/>
      <c r="E33" s="352"/>
      <c r="F33" s="369"/>
      <c r="G33" s="370"/>
      <c r="H33" s="391"/>
      <c r="I33" s="370"/>
      <c r="J33" s="369"/>
      <c r="K33" s="368"/>
      <c r="L33" s="27"/>
      <c r="M33" s="24"/>
      <c r="N33" s="84"/>
      <c r="O33" s="167"/>
    </row>
    <row r="34" spans="1:15" ht="15" x14ac:dyDescent="0.25">
      <c r="A34" s="1"/>
      <c r="B34" s="20"/>
      <c r="C34" s="45"/>
      <c r="D34" s="168"/>
      <c r="E34" s="41"/>
      <c r="F34" s="41"/>
      <c r="G34" s="41"/>
      <c r="H34" s="41"/>
      <c r="J34" s="20"/>
      <c r="K34" s="45"/>
      <c r="L34" s="1"/>
      <c r="M34" s="1"/>
      <c r="N34" s="169">
        <f>SUM(N18:N32)</f>
        <v>140.69999999999999</v>
      </c>
    </row>
    <row r="35" spans="1:15" ht="15.75" x14ac:dyDescent="0.25">
      <c r="A35" s="1"/>
      <c r="B35" s="356" t="s">
        <v>29</v>
      </c>
      <c r="C35" s="357"/>
      <c r="D35" s="357"/>
      <c r="E35" s="357"/>
      <c r="F35" s="357"/>
      <c r="G35" s="357"/>
      <c r="H35" s="357"/>
      <c r="I35" s="357"/>
      <c r="J35" s="357"/>
      <c r="K35" s="357"/>
      <c r="L35" s="357"/>
      <c r="M35" s="79"/>
      <c r="N35" s="75"/>
      <c r="O35" s="73">
        <f>SUM(O18:O33)</f>
        <v>268</v>
      </c>
    </row>
    <row r="36" spans="1:15" ht="15" x14ac:dyDescent="0.25">
      <c r="A36" s="1"/>
      <c r="B36" s="20"/>
      <c r="C36" s="45"/>
      <c r="D36" s="20"/>
      <c r="E36" s="45"/>
      <c r="F36" s="20"/>
      <c r="H36" s="3"/>
      <c r="J36" s="20"/>
      <c r="K36" s="45"/>
      <c r="L36" s="1"/>
      <c r="M36" s="1"/>
      <c r="N36" s="86"/>
    </row>
    <row r="37" spans="1:15" ht="3.75" customHeight="1" x14ac:dyDescent="0.25">
      <c r="A37" s="1"/>
      <c r="B37" s="1"/>
      <c r="C37" s="1"/>
      <c r="D37" s="17"/>
      <c r="E37" s="20"/>
      <c r="F37" s="20"/>
      <c r="G37" s="3"/>
      <c r="H37" s="3"/>
      <c r="I37" s="1"/>
      <c r="J37" s="1"/>
      <c r="K37" s="1"/>
      <c r="L37" s="1"/>
      <c r="M37" s="1"/>
      <c r="N37" s="1"/>
    </row>
    <row r="38" spans="1:15" ht="15" customHeight="1" x14ac:dyDescent="0.25">
      <c r="A38" s="1"/>
      <c r="B38" s="1"/>
      <c r="C38" s="1"/>
      <c r="D38" s="1" t="s">
        <v>49</v>
      </c>
      <c r="E38" s="23"/>
      <c r="F38" s="397" t="s">
        <v>1706</v>
      </c>
      <c r="G38" s="396"/>
      <c r="H38" s="1"/>
      <c r="I38" s="1"/>
      <c r="J38" s="1"/>
      <c r="K38" s="1"/>
      <c r="L38" s="1"/>
      <c r="M38" s="1"/>
      <c r="N38" s="1"/>
    </row>
    <row r="39" spans="1:15" ht="15" customHeight="1" x14ac:dyDescent="0.25">
      <c r="A39" s="1"/>
      <c r="B39" s="1"/>
      <c r="C39" s="1"/>
      <c r="D39" s="1" t="s">
        <v>1707</v>
      </c>
      <c r="E39" s="23"/>
      <c r="F39" s="1"/>
      <c r="G39" s="1"/>
      <c r="H39" s="1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1701</v>
      </c>
      <c r="E40" s="3"/>
      <c r="F40" s="1"/>
      <c r="G40" s="1"/>
      <c r="H40" s="1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1700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1444</v>
      </c>
      <c r="E42" s="1"/>
      <c r="F42" s="1"/>
      <c r="G42" s="23"/>
      <c r="H42" s="23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326" ht="8.25" customHeight="1" x14ac:dyDescent="0.2"/>
    <row r="328" ht="8.25" customHeight="1" x14ac:dyDescent="0.2"/>
    <row r="330" ht="9" customHeight="1" x14ac:dyDescent="0.2"/>
    <row r="332" ht="7.5" customHeight="1" x14ac:dyDescent="0.2"/>
    <row r="334" ht="6.75" customHeight="1" x14ac:dyDescent="0.2"/>
    <row r="336" ht="7.5" customHeight="1" x14ac:dyDescent="0.2"/>
    <row r="338" ht="9" customHeight="1" x14ac:dyDescent="0.2"/>
    <row r="340" ht="7.5" customHeight="1" x14ac:dyDescent="0.2"/>
    <row r="342" ht="8.25" customHeight="1" x14ac:dyDescent="0.2"/>
  </sheetData>
  <mergeCells count="87">
    <mergeCell ref="B16:C16"/>
    <mergeCell ref="D16:E16"/>
    <mergeCell ref="F16:G16"/>
    <mergeCell ref="H16:I16"/>
    <mergeCell ref="J16:K16"/>
    <mergeCell ref="D28:E28"/>
    <mergeCell ref="F28:G28"/>
    <mergeCell ref="H28:I28"/>
    <mergeCell ref="J28:K28"/>
    <mergeCell ref="M14:N14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J32:K32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5:L35"/>
    <mergeCell ref="F38:G38"/>
    <mergeCell ref="B27:C27"/>
    <mergeCell ref="D27:E27"/>
    <mergeCell ref="F27:G27"/>
    <mergeCell ref="H27:I27"/>
    <mergeCell ref="J27:K27"/>
    <mergeCell ref="B33:C33"/>
    <mergeCell ref="D33:E33"/>
    <mergeCell ref="F33:G33"/>
    <mergeCell ref="H33:I33"/>
    <mergeCell ref="J33:K33"/>
    <mergeCell ref="B32:C32"/>
    <mergeCell ref="D32:E32"/>
    <mergeCell ref="F32:G32"/>
    <mergeCell ref="H32:I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sheetPr codeName="Hoja216"/>
  <dimension ref="A1:O330"/>
  <sheetViews>
    <sheetView workbookViewId="0">
      <selection activeCell="O21" sqref="O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200494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34"/>
      <c r="C17" s="133"/>
      <c r="D17" s="20"/>
      <c r="E17" s="45"/>
      <c r="F17" s="20"/>
      <c r="H17" s="3"/>
      <c r="J17" s="20"/>
      <c r="K17" s="45"/>
      <c r="L17" s="1"/>
      <c r="M17" s="1"/>
      <c r="N17" s="169"/>
      <c r="O17" s="60"/>
    </row>
    <row r="18" spans="1:15" ht="15" x14ac:dyDescent="0.25">
      <c r="A18" s="1"/>
      <c r="B18" s="416">
        <v>1</v>
      </c>
      <c r="C18" s="417"/>
      <c r="D18" s="367" t="s">
        <v>528</v>
      </c>
      <c r="E18" s="368"/>
      <c r="F18" s="369">
        <v>4100074965</v>
      </c>
      <c r="G18" s="370"/>
      <c r="H18" s="391" t="s">
        <v>1574</v>
      </c>
      <c r="I18" s="370"/>
      <c r="J18" s="369" t="s">
        <v>73</v>
      </c>
      <c r="K18" s="368"/>
      <c r="L18" s="7" t="s">
        <v>1584</v>
      </c>
      <c r="M18" s="11"/>
      <c r="N18" s="82">
        <v>8.8800000000000008</v>
      </c>
      <c r="O18" s="60">
        <v>50</v>
      </c>
    </row>
    <row r="19" spans="1:15" ht="15" x14ac:dyDescent="0.25">
      <c r="A19" s="1"/>
      <c r="B19" s="378">
        <v>2</v>
      </c>
      <c r="C19" s="379"/>
      <c r="D19" s="367" t="s">
        <v>528</v>
      </c>
      <c r="E19" s="368"/>
      <c r="F19" s="369">
        <v>4100074965</v>
      </c>
      <c r="G19" s="370"/>
      <c r="H19" s="391" t="s">
        <v>1574</v>
      </c>
      <c r="I19" s="370"/>
      <c r="J19" s="369" t="s">
        <v>73</v>
      </c>
      <c r="K19" s="368"/>
      <c r="L19" s="7" t="s">
        <v>1584</v>
      </c>
      <c r="M19" s="11"/>
      <c r="N19" s="82">
        <v>8.92</v>
      </c>
      <c r="O19" s="60">
        <v>31</v>
      </c>
    </row>
    <row r="20" spans="1:15" ht="15" x14ac:dyDescent="0.25">
      <c r="A20" s="1"/>
      <c r="B20" s="416"/>
      <c r="C20" s="417"/>
      <c r="D20" s="367" t="s">
        <v>528</v>
      </c>
      <c r="E20" s="368"/>
      <c r="F20" s="369">
        <v>4100074965</v>
      </c>
      <c r="G20" s="370"/>
      <c r="H20" s="391" t="s">
        <v>1574</v>
      </c>
      <c r="I20" s="370"/>
      <c r="J20" s="369" t="s">
        <v>73</v>
      </c>
      <c r="K20" s="368"/>
      <c r="L20" s="7" t="s">
        <v>387</v>
      </c>
      <c r="M20" s="11"/>
      <c r="N20" s="83"/>
      <c r="O20" s="60">
        <v>6</v>
      </c>
    </row>
    <row r="21" spans="1:15" ht="15" x14ac:dyDescent="0.25">
      <c r="A21" s="1"/>
      <c r="B21" s="416"/>
      <c r="C21" s="417"/>
      <c r="D21" s="367" t="s">
        <v>531</v>
      </c>
      <c r="E21" s="368"/>
      <c r="F21" s="369">
        <v>4100074967</v>
      </c>
      <c r="G21" s="370"/>
      <c r="H21" s="391" t="s">
        <v>1505</v>
      </c>
      <c r="I21" s="370"/>
      <c r="J21" s="369" t="s">
        <v>73</v>
      </c>
      <c r="K21" s="368"/>
      <c r="L21" s="7" t="s">
        <v>387</v>
      </c>
      <c r="M21" s="11"/>
      <c r="N21" s="83"/>
      <c r="O21" s="60">
        <v>5</v>
      </c>
    </row>
    <row r="22" spans="1:15" ht="15" x14ac:dyDescent="0.25">
      <c r="A22" s="1"/>
      <c r="B22" s="365"/>
      <c r="C22" s="366"/>
      <c r="D22" s="367" t="s">
        <v>747</v>
      </c>
      <c r="E22" s="368"/>
      <c r="F22" s="369">
        <v>4100074963</v>
      </c>
      <c r="G22" s="370"/>
      <c r="H22" s="391" t="s">
        <v>1457</v>
      </c>
      <c r="I22" s="370"/>
      <c r="J22" s="369" t="s">
        <v>73</v>
      </c>
      <c r="K22" s="368"/>
      <c r="L22" s="7" t="s">
        <v>387</v>
      </c>
      <c r="M22" s="11"/>
      <c r="N22" s="84"/>
      <c r="O22" s="60">
        <v>2</v>
      </c>
    </row>
    <row r="23" spans="1:15" ht="15" x14ac:dyDescent="0.25">
      <c r="A23" s="1"/>
      <c r="B23" s="375"/>
      <c r="C23" s="376"/>
      <c r="D23" s="367"/>
      <c r="E23" s="368"/>
      <c r="F23" s="369"/>
      <c r="G23" s="370"/>
      <c r="H23" s="391"/>
      <c r="I23" s="370"/>
      <c r="J23" s="369"/>
      <c r="K23" s="368"/>
      <c r="L23" s="7"/>
      <c r="M23" s="11"/>
      <c r="N23" s="81"/>
      <c r="O23" s="60"/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SUM(N18:N22)</f>
        <v>17.8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94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1689</v>
      </c>
      <c r="G28" s="396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368</v>
      </c>
      <c r="E29" s="3"/>
      <c r="F29" s="1"/>
      <c r="G29" s="1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1688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4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D24:H24"/>
    <mergeCell ref="B25:L25"/>
    <mergeCell ref="F28:G28"/>
    <mergeCell ref="B23:C23"/>
    <mergeCell ref="D23:E23"/>
    <mergeCell ref="F23:G23"/>
    <mergeCell ref="H23:I23"/>
    <mergeCell ref="J23:K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sheetPr codeName="Hoja217"/>
  <dimension ref="A1:O427"/>
  <sheetViews>
    <sheetView topLeftCell="A40" workbookViewId="0">
      <selection activeCell="F65" sqref="F65:G6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1687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200493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SUM(N18:N37)+7.76</f>
        <v>163.76</v>
      </c>
      <c r="O17" s="60"/>
    </row>
    <row r="18" spans="1:15" ht="15" x14ac:dyDescent="0.25">
      <c r="A18" s="1"/>
      <c r="B18" s="375">
        <v>1</v>
      </c>
      <c r="C18" s="376"/>
      <c r="D18" s="367" t="s">
        <v>1582</v>
      </c>
      <c r="E18" s="368"/>
      <c r="F18" s="369">
        <v>4100075124</v>
      </c>
      <c r="G18" s="370"/>
      <c r="H18" s="391" t="s">
        <v>1583</v>
      </c>
      <c r="I18" s="370"/>
      <c r="J18" s="369" t="s">
        <v>53</v>
      </c>
      <c r="K18" s="368"/>
      <c r="L18" s="7" t="s">
        <v>415</v>
      </c>
      <c r="M18" s="11"/>
      <c r="N18" s="81">
        <v>7.8</v>
      </c>
      <c r="O18" s="60">
        <v>10</v>
      </c>
    </row>
    <row r="19" spans="1:15" ht="15" x14ac:dyDescent="0.25">
      <c r="A19" s="1"/>
      <c r="B19" s="375">
        <v>2</v>
      </c>
      <c r="C19" s="376"/>
      <c r="D19" s="367" t="s">
        <v>1582</v>
      </c>
      <c r="E19" s="368"/>
      <c r="F19" s="369">
        <v>4100075124</v>
      </c>
      <c r="G19" s="370"/>
      <c r="H19" s="391" t="s">
        <v>1583</v>
      </c>
      <c r="I19" s="370"/>
      <c r="J19" s="369" t="s">
        <v>53</v>
      </c>
      <c r="K19" s="368"/>
      <c r="L19" s="7" t="s">
        <v>415</v>
      </c>
      <c r="M19" s="11"/>
      <c r="N19" s="81">
        <v>7.8</v>
      </c>
      <c r="O19" s="60">
        <v>10</v>
      </c>
    </row>
    <row r="20" spans="1:15" ht="15" x14ac:dyDescent="0.25">
      <c r="A20" s="1"/>
      <c r="B20" s="375">
        <v>3</v>
      </c>
      <c r="C20" s="376"/>
      <c r="D20" s="367" t="s">
        <v>1582</v>
      </c>
      <c r="E20" s="368"/>
      <c r="F20" s="369">
        <v>4100075124</v>
      </c>
      <c r="G20" s="370"/>
      <c r="H20" s="391" t="s">
        <v>1583</v>
      </c>
      <c r="I20" s="370"/>
      <c r="J20" s="369" t="s">
        <v>53</v>
      </c>
      <c r="K20" s="368"/>
      <c r="L20" s="7" t="s">
        <v>415</v>
      </c>
      <c r="M20" s="11"/>
      <c r="N20" s="81">
        <v>7.8</v>
      </c>
      <c r="O20" s="60">
        <v>10</v>
      </c>
    </row>
    <row r="21" spans="1:15" ht="15" x14ac:dyDescent="0.25">
      <c r="A21" s="1"/>
      <c r="B21" s="375">
        <v>4</v>
      </c>
      <c r="C21" s="376"/>
      <c r="D21" s="367" t="s">
        <v>1582</v>
      </c>
      <c r="E21" s="368"/>
      <c r="F21" s="369">
        <v>4100075124</v>
      </c>
      <c r="G21" s="370"/>
      <c r="H21" s="391" t="s">
        <v>1583</v>
      </c>
      <c r="I21" s="370"/>
      <c r="J21" s="369" t="s">
        <v>53</v>
      </c>
      <c r="K21" s="368"/>
      <c r="L21" s="7" t="s">
        <v>415</v>
      </c>
      <c r="M21" s="11"/>
      <c r="N21" s="81">
        <v>7.8</v>
      </c>
      <c r="O21" s="60">
        <v>10</v>
      </c>
    </row>
    <row r="22" spans="1:15" ht="15" x14ac:dyDescent="0.25">
      <c r="A22" s="1"/>
      <c r="B22" s="375">
        <v>5</v>
      </c>
      <c r="C22" s="376"/>
      <c r="D22" s="367" t="s">
        <v>1582</v>
      </c>
      <c r="E22" s="368"/>
      <c r="F22" s="369">
        <v>4100075124</v>
      </c>
      <c r="G22" s="370"/>
      <c r="H22" s="391" t="s">
        <v>1583</v>
      </c>
      <c r="I22" s="370"/>
      <c r="J22" s="369" t="s">
        <v>53</v>
      </c>
      <c r="K22" s="368"/>
      <c r="L22" s="7" t="s">
        <v>415</v>
      </c>
      <c r="M22" s="11"/>
      <c r="N22" s="81">
        <v>7.8</v>
      </c>
      <c r="O22" s="60">
        <v>10</v>
      </c>
    </row>
    <row r="23" spans="1:15" ht="15" x14ac:dyDescent="0.25">
      <c r="A23" s="1"/>
      <c r="B23" s="375">
        <v>6</v>
      </c>
      <c r="C23" s="376"/>
      <c r="D23" s="367" t="s">
        <v>1582</v>
      </c>
      <c r="E23" s="368"/>
      <c r="F23" s="369">
        <v>4100075124</v>
      </c>
      <c r="G23" s="370"/>
      <c r="H23" s="391" t="s">
        <v>1583</v>
      </c>
      <c r="I23" s="370"/>
      <c r="J23" s="369" t="s">
        <v>53</v>
      </c>
      <c r="K23" s="368"/>
      <c r="L23" s="7" t="s">
        <v>415</v>
      </c>
      <c r="M23" s="11"/>
      <c r="N23" s="81">
        <v>7.8</v>
      </c>
      <c r="O23" s="60">
        <v>10</v>
      </c>
    </row>
    <row r="24" spans="1:15" ht="15" x14ac:dyDescent="0.25">
      <c r="A24" s="1"/>
      <c r="B24" s="375">
        <v>7</v>
      </c>
      <c r="C24" s="376"/>
      <c r="D24" s="367" t="s">
        <v>1582</v>
      </c>
      <c r="E24" s="368"/>
      <c r="F24" s="369">
        <v>4100075124</v>
      </c>
      <c r="G24" s="370"/>
      <c r="H24" s="391" t="s">
        <v>1583</v>
      </c>
      <c r="I24" s="370"/>
      <c r="J24" s="369" t="s">
        <v>53</v>
      </c>
      <c r="K24" s="368"/>
      <c r="L24" s="7" t="s">
        <v>415</v>
      </c>
      <c r="M24" s="11"/>
      <c r="N24" s="81">
        <v>7.8</v>
      </c>
      <c r="O24" s="60">
        <v>10</v>
      </c>
    </row>
    <row r="25" spans="1:15" ht="15" x14ac:dyDescent="0.25">
      <c r="A25" s="1"/>
      <c r="B25" s="375">
        <v>8</v>
      </c>
      <c r="C25" s="376"/>
      <c r="D25" s="367" t="s">
        <v>1582</v>
      </c>
      <c r="E25" s="368"/>
      <c r="F25" s="369">
        <v>4100075124</v>
      </c>
      <c r="G25" s="370"/>
      <c r="H25" s="391" t="s">
        <v>1583</v>
      </c>
      <c r="I25" s="370"/>
      <c r="J25" s="369" t="s">
        <v>53</v>
      </c>
      <c r="K25" s="368"/>
      <c r="L25" s="7" t="s">
        <v>415</v>
      </c>
      <c r="M25" s="11"/>
      <c r="N25" s="81">
        <v>7.8</v>
      </c>
      <c r="O25" s="60">
        <v>10</v>
      </c>
    </row>
    <row r="26" spans="1:15" ht="15" x14ac:dyDescent="0.25">
      <c r="A26" s="1"/>
      <c r="B26" s="375">
        <v>9</v>
      </c>
      <c r="C26" s="376"/>
      <c r="D26" s="367" t="s">
        <v>1582</v>
      </c>
      <c r="E26" s="368"/>
      <c r="F26" s="369">
        <v>4100075124</v>
      </c>
      <c r="G26" s="370"/>
      <c r="H26" s="391" t="s">
        <v>1583</v>
      </c>
      <c r="I26" s="370"/>
      <c r="J26" s="369" t="s">
        <v>53</v>
      </c>
      <c r="K26" s="368"/>
      <c r="L26" s="7" t="s">
        <v>415</v>
      </c>
      <c r="M26" s="11"/>
      <c r="N26" s="81">
        <v>7.8</v>
      </c>
      <c r="O26" s="60">
        <v>10</v>
      </c>
    </row>
    <row r="27" spans="1:15" ht="15" x14ac:dyDescent="0.25">
      <c r="A27" s="1"/>
      <c r="B27" s="375">
        <v>10</v>
      </c>
      <c r="C27" s="376"/>
      <c r="D27" s="367" t="s">
        <v>1582</v>
      </c>
      <c r="E27" s="368"/>
      <c r="F27" s="369">
        <v>4100075124</v>
      </c>
      <c r="G27" s="370"/>
      <c r="H27" s="391" t="s">
        <v>1583</v>
      </c>
      <c r="I27" s="370"/>
      <c r="J27" s="369" t="s">
        <v>53</v>
      </c>
      <c r="K27" s="368"/>
      <c r="L27" s="7" t="s">
        <v>415</v>
      </c>
      <c r="M27" s="11"/>
      <c r="N27" s="81">
        <v>7.8</v>
      </c>
      <c r="O27" s="60">
        <v>10</v>
      </c>
    </row>
    <row r="28" spans="1:15" ht="15" x14ac:dyDescent="0.25">
      <c r="A28" s="1"/>
      <c r="B28" s="375">
        <v>11</v>
      </c>
      <c r="C28" s="376"/>
      <c r="D28" s="367" t="s">
        <v>1582</v>
      </c>
      <c r="E28" s="368"/>
      <c r="F28" s="369">
        <v>4100075124</v>
      </c>
      <c r="G28" s="370"/>
      <c r="H28" s="391" t="s">
        <v>1583</v>
      </c>
      <c r="I28" s="370"/>
      <c r="J28" s="369" t="s">
        <v>53</v>
      </c>
      <c r="K28" s="368"/>
      <c r="L28" s="7" t="s">
        <v>415</v>
      </c>
      <c r="M28" s="11"/>
      <c r="N28" s="81">
        <v>7.8</v>
      </c>
      <c r="O28" s="60">
        <v>10</v>
      </c>
    </row>
    <row r="29" spans="1:15" ht="15" x14ac:dyDescent="0.25">
      <c r="A29" s="1"/>
      <c r="B29" s="375">
        <v>12</v>
      </c>
      <c r="C29" s="376"/>
      <c r="D29" s="367" t="s">
        <v>1582</v>
      </c>
      <c r="E29" s="368"/>
      <c r="F29" s="369">
        <v>4100075124</v>
      </c>
      <c r="G29" s="370"/>
      <c r="H29" s="391" t="s">
        <v>1583</v>
      </c>
      <c r="I29" s="370"/>
      <c r="J29" s="369" t="s">
        <v>53</v>
      </c>
      <c r="K29" s="368"/>
      <c r="L29" s="7" t="s">
        <v>415</v>
      </c>
      <c r="M29" s="11"/>
      <c r="N29" s="81">
        <v>7.8</v>
      </c>
      <c r="O29" s="60">
        <v>10</v>
      </c>
    </row>
    <row r="30" spans="1:15" ht="15" x14ac:dyDescent="0.25">
      <c r="A30" s="1"/>
      <c r="B30" s="375">
        <v>13</v>
      </c>
      <c r="C30" s="376"/>
      <c r="D30" s="367" t="s">
        <v>1582</v>
      </c>
      <c r="E30" s="368"/>
      <c r="F30" s="369">
        <v>4100075124</v>
      </c>
      <c r="G30" s="370"/>
      <c r="H30" s="391" t="s">
        <v>1583</v>
      </c>
      <c r="I30" s="370"/>
      <c r="J30" s="369" t="s">
        <v>53</v>
      </c>
      <c r="K30" s="368"/>
      <c r="L30" s="7" t="s">
        <v>415</v>
      </c>
      <c r="M30" s="11"/>
      <c r="N30" s="81">
        <v>7.8</v>
      </c>
      <c r="O30" s="60">
        <v>10</v>
      </c>
    </row>
    <row r="31" spans="1:15" ht="15" x14ac:dyDescent="0.25">
      <c r="A31" s="1"/>
      <c r="B31" s="375">
        <v>14</v>
      </c>
      <c r="C31" s="376"/>
      <c r="D31" s="367" t="s">
        <v>1582</v>
      </c>
      <c r="E31" s="368"/>
      <c r="F31" s="369">
        <v>4100075124</v>
      </c>
      <c r="G31" s="370"/>
      <c r="H31" s="391" t="s">
        <v>1583</v>
      </c>
      <c r="I31" s="370"/>
      <c r="J31" s="369" t="s">
        <v>53</v>
      </c>
      <c r="K31" s="368"/>
      <c r="L31" s="7" t="s">
        <v>415</v>
      </c>
      <c r="M31" s="11"/>
      <c r="N31" s="81">
        <v>7.8</v>
      </c>
      <c r="O31" s="60">
        <v>10</v>
      </c>
    </row>
    <row r="32" spans="1:15" ht="15" x14ac:dyDescent="0.25">
      <c r="A32" s="1"/>
      <c r="B32" s="375">
        <v>15</v>
      </c>
      <c r="C32" s="376"/>
      <c r="D32" s="367" t="s">
        <v>1582</v>
      </c>
      <c r="E32" s="368"/>
      <c r="F32" s="369">
        <v>4100075124</v>
      </c>
      <c r="G32" s="370"/>
      <c r="H32" s="391" t="s">
        <v>1583</v>
      </c>
      <c r="I32" s="370"/>
      <c r="J32" s="369" t="s">
        <v>53</v>
      </c>
      <c r="K32" s="368"/>
      <c r="L32" s="7" t="s">
        <v>415</v>
      </c>
      <c r="M32" s="11"/>
      <c r="N32" s="81">
        <v>7.8</v>
      </c>
      <c r="O32" s="60">
        <v>10</v>
      </c>
    </row>
    <row r="33" spans="1:15" ht="15" x14ac:dyDescent="0.25">
      <c r="A33" s="1"/>
      <c r="B33" s="375">
        <v>16</v>
      </c>
      <c r="C33" s="376"/>
      <c r="D33" s="367" t="s">
        <v>1582</v>
      </c>
      <c r="E33" s="368"/>
      <c r="F33" s="369">
        <v>4100075124</v>
      </c>
      <c r="G33" s="370"/>
      <c r="H33" s="391" t="s">
        <v>1583</v>
      </c>
      <c r="I33" s="370"/>
      <c r="J33" s="369" t="s">
        <v>53</v>
      </c>
      <c r="K33" s="368"/>
      <c r="L33" s="7" t="s">
        <v>415</v>
      </c>
      <c r="M33" s="11"/>
      <c r="N33" s="81">
        <v>7.8</v>
      </c>
      <c r="O33" s="60">
        <v>10</v>
      </c>
    </row>
    <row r="34" spans="1:15" ht="15" x14ac:dyDescent="0.25">
      <c r="A34" s="1"/>
      <c r="B34" s="375">
        <v>17</v>
      </c>
      <c r="C34" s="376"/>
      <c r="D34" s="367" t="s">
        <v>1582</v>
      </c>
      <c r="E34" s="368"/>
      <c r="F34" s="369">
        <v>4100075124</v>
      </c>
      <c r="G34" s="370"/>
      <c r="H34" s="391" t="s">
        <v>1583</v>
      </c>
      <c r="I34" s="370"/>
      <c r="J34" s="369" t="s">
        <v>53</v>
      </c>
      <c r="K34" s="368"/>
      <c r="L34" s="7" t="s">
        <v>415</v>
      </c>
      <c r="M34" s="11"/>
      <c r="N34" s="81">
        <v>7.8</v>
      </c>
      <c r="O34" s="60">
        <v>10</v>
      </c>
    </row>
    <row r="35" spans="1:15" ht="15" x14ac:dyDescent="0.25">
      <c r="A35" s="1"/>
      <c r="B35" s="375">
        <v>18</v>
      </c>
      <c r="C35" s="376"/>
      <c r="D35" s="367" t="s">
        <v>1582</v>
      </c>
      <c r="E35" s="368"/>
      <c r="F35" s="369">
        <v>4100075124</v>
      </c>
      <c r="G35" s="370"/>
      <c r="H35" s="391" t="s">
        <v>1583</v>
      </c>
      <c r="I35" s="370"/>
      <c r="J35" s="369" t="s">
        <v>53</v>
      </c>
      <c r="K35" s="368"/>
      <c r="L35" s="7" t="s">
        <v>415</v>
      </c>
      <c r="M35" s="11"/>
      <c r="N35" s="81">
        <v>7.8</v>
      </c>
      <c r="O35" s="60">
        <v>10</v>
      </c>
    </row>
    <row r="36" spans="1:15" ht="15" x14ac:dyDescent="0.25">
      <c r="A36" s="1"/>
      <c r="B36" s="375">
        <v>19</v>
      </c>
      <c r="C36" s="376"/>
      <c r="D36" s="367" t="s">
        <v>1582</v>
      </c>
      <c r="E36" s="368"/>
      <c r="F36" s="369">
        <v>4100075124</v>
      </c>
      <c r="G36" s="370"/>
      <c r="H36" s="391" t="s">
        <v>1583</v>
      </c>
      <c r="I36" s="370"/>
      <c r="J36" s="369" t="s">
        <v>53</v>
      </c>
      <c r="K36" s="368"/>
      <c r="L36" s="7" t="s">
        <v>415</v>
      </c>
      <c r="M36" s="11"/>
      <c r="N36" s="81">
        <v>7.8</v>
      </c>
      <c r="O36" s="60">
        <v>10</v>
      </c>
    </row>
    <row r="37" spans="1:15" ht="15" x14ac:dyDescent="0.25">
      <c r="A37" s="1"/>
      <c r="B37" s="375">
        <v>20</v>
      </c>
      <c r="C37" s="376"/>
      <c r="D37" s="367" t="s">
        <v>1582</v>
      </c>
      <c r="E37" s="368"/>
      <c r="F37" s="369">
        <v>4100075124</v>
      </c>
      <c r="G37" s="370"/>
      <c r="H37" s="391" t="s">
        <v>1583</v>
      </c>
      <c r="I37" s="370"/>
      <c r="J37" s="369" t="s">
        <v>53</v>
      </c>
      <c r="K37" s="368"/>
      <c r="L37" s="7" t="s">
        <v>415</v>
      </c>
      <c r="M37" s="11"/>
      <c r="N37" s="81">
        <v>7.8</v>
      </c>
      <c r="O37" s="60">
        <v>10</v>
      </c>
    </row>
    <row r="38" spans="1:15" ht="15" x14ac:dyDescent="0.25">
      <c r="A38" s="1"/>
      <c r="B38" s="77" t="s">
        <v>37</v>
      </c>
      <c r="C38" s="78"/>
      <c r="D38" s="20"/>
      <c r="E38" s="45"/>
      <c r="F38" s="20"/>
      <c r="H38" s="3"/>
      <c r="J38" s="20"/>
      <c r="K38" s="45"/>
      <c r="L38" s="1"/>
      <c r="M38" s="1"/>
      <c r="N38" s="163">
        <f>SUM(N39:N65)+10.34</f>
        <v>187.10000000000005</v>
      </c>
      <c r="O38" s="60"/>
    </row>
    <row r="39" spans="1:15" ht="15" x14ac:dyDescent="0.25">
      <c r="A39" s="1"/>
      <c r="B39" s="375">
        <v>21</v>
      </c>
      <c r="C39" s="376"/>
      <c r="D39" s="367" t="s">
        <v>1582</v>
      </c>
      <c r="E39" s="368"/>
      <c r="F39" s="369">
        <v>4100075124</v>
      </c>
      <c r="G39" s="370"/>
      <c r="H39" s="391" t="s">
        <v>1583</v>
      </c>
      <c r="I39" s="370"/>
      <c r="J39" s="369" t="s">
        <v>53</v>
      </c>
      <c r="K39" s="368"/>
      <c r="L39" s="7" t="s">
        <v>415</v>
      </c>
      <c r="M39" s="11"/>
      <c r="N39" s="81">
        <v>7.8</v>
      </c>
      <c r="O39" s="60">
        <v>10</v>
      </c>
    </row>
    <row r="40" spans="1:15" ht="15" x14ac:dyDescent="0.25">
      <c r="A40" s="1"/>
      <c r="B40" s="375">
        <v>22</v>
      </c>
      <c r="C40" s="376"/>
      <c r="D40" s="367" t="s">
        <v>1582</v>
      </c>
      <c r="E40" s="368"/>
      <c r="F40" s="369">
        <v>4100075124</v>
      </c>
      <c r="G40" s="370"/>
      <c r="H40" s="391" t="s">
        <v>1583</v>
      </c>
      <c r="I40" s="370"/>
      <c r="J40" s="369" t="s">
        <v>53</v>
      </c>
      <c r="K40" s="368"/>
      <c r="L40" s="7" t="s">
        <v>415</v>
      </c>
      <c r="M40" s="11"/>
      <c r="N40" s="81">
        <v>7.8</v>
      </c>
      <c r="O40" s="60">
        <v>10</v>
      </c>
    </row>
    <row r="41" spans="1:15" ht="15" x14ac:dyDescent="0.25">
      <c r="A41" s="1"/>
      <c r="B41" s="375">
        <v>23</v>
      </c>
      <c r="C41" s="376"/>
      <c r="D41" s="367" t="s">
        <v>1582</v>
      </c>
      <c r="E41" s="368"/>
      <c r="F41" s="369">
        <v>4100075124</v>
      </c>
      <c r="G41" s="370"/>
      <c r="H41" s="391" t="s">
        <v>1583</v>
      </c>
      <c r="I41" s="370"/>
      <c r="J41" s="369" t="s">
        <v>53</v>
      </c>
      <c r="K41" s="368"/>
      <c r="L41" s="7" t="s">
        <v>415</v>
      </c>
      <c r="M41" s="11"/>
      <c r="N41" s="81">
        <v>7.1</v>
      </c>
      <c r="O41" s="60">
        <v>9</v>
      </c>
    </row>
    <row r="42" spans="1:15" ht="15" x14ac:dyDescent="0.25">
      <c r="A42" s="1"/>
      <c r="B42" s="378">
        <v>24</v>
      </c>
      <c r="C42" s="379"/>
      <c r="D42" s="367" t="s">
        <v>531</v>
      </c>
      <c r="E42" s="368"/>
      <c r="F42" s="369">
        <v>4100073257</v>
      </c>
      <c r="G42" s="370"/>
      <c r="H42" s="391" t="s">
        <v>1505</v>
      </c>
      <c r="I42" s="370"/>
      <c r="J42" s="369" t="s">
        <v>53</v>
      </c>
      <c r="K42" s="368"/>
      <c r="L42" s="11" t="s">
        <v>387</v>
      </c>
      <c r="M42" s="11"/>
      <c r="N42" s="82">
        <v>8.6199999999999992</v>
      </c>
      <c r="O42" s="60">
        <v>50</v>
      </c>
    </row>
    <row r="43" spans="1:15" ht="15" x14ac:dyDescent="0.25">
      <c r="A43" s="1"/>
      <c r="B43" s="378">
        <v>25</v>
      </c>
      <c r="C43" s="379"/>
      <c r="D43" s="367" t="s">
        <v>531</v>
      </c>
      <c r="E43" s="368"/>
      <c r="F43" s="369">
        <v>4100073257</v>
      </c>
      <c r="G43" s="370"/>
      <c r="H43" s="391" t="s">
        <v>1505</v>
      </c>
      <c r="I43" s="370"/>
      <c r="J43" s="369" t="s">
        <v>53</v>
      </c>
      <c r="K43" s="368"/>
      <c r="L43" s="11" t="s">
        <v>387</v>
      </c>
      <c r="M43" s="11"/>
      <c r="N43" s="82">
        <v>8.6199999999999992</v>
      </c>
      <c r="O43" s="60">
        <v>50</v>
      </c>
    </row>
    <row r="44" spans="1:15" ht="15" x14ac:dyDescent="0.25">
      <c r="A44" s="1"/>
      <c r="B44" s="378">
        <v>26</v>
      </c>
      <c r="C44" s="379"/>
      <c r="D44" s="367" t="s">
        <v>531</v>
      </c>
      <c r="E44" s="368"/>
      <c r="F44" s="369">
        <v>4100073257</v>
      </c>
      <c r="G44" s="370"/>
      <c r="H44" s="391" t="s">
        <v>1505</v>
      </c>
      <c r="I44" s="370"/>
      <c r="J44" s="369" t="s">
        <v>53</v>
      </c>
      <c r="K44" s="368"/>
      <c r="L44" s="11" t="s">
        <v>387</v>
      </c>
      <c r="M44" s="11"/>
      <c r="N44" s="82">
        <v>7.7</v>
      </c>
      <c r="O44" s="60">
        <v>25</v>
      </c>
    </row>
    <row r="45" spans="1:15" ht="15" x14ac:dyDescent="0.25">
      <c r="A45" s="1"/>
      <c r="B45" s="416"/>
      <c r="C45" s="417"/>
      <c r="D45" s="367" t="s">
        <v>531</v>
      </c>
      <c r="E45" s="368"/>
      <c r="F45" s="369">
        <v>4100074986</v>
      </c>
      <c r="G45" s="370"/>
      <c r="H45" s="391" t="s">
        <v>1505</v>
      </c>
      <c r="I45" s="370"/>
      <c r="J45" s="369" t="s">
        <v>25</v>
      </c>
      <c r="K45" s="368"/>
      <c r="L45" s="11" t="s">
        <v>387</v>
      </c>
      <c r="M45" s="11"/>
      <c r="N45" s="83"/>
      <c r="O45" s="60">
        <v>17</v>
      </c>
    </row>
    <row r="46" spans="1:15" ht="15" x14ac:dyDescent="0.25">
      <c r="A46" s="1"/>
      <c r="B46" s="365"/>
      <c r="C46" s="366"/>
      <c r="D46" s="367" t="s">
        <v>531</v>
      </c>
      <c r="E46" s="368"/>
      <c r="F46" s="369">
        <v>4100075006</v>
      </c>
      <c r="G46" s="370"/>
      <c r="H46" s="391" t="s">
        <v>1505</v>
      </c>
      <c r="I46" s="370"/>
      <c r="J46" s="369" t="s">
        <v>53</v>
      </c>
      <c r="K46" s="368"/>
      <c r="L46" s="11" t="s">
        <v>387</v>
      </c>
      <c r="M46" s="11"/>
      <c r="N46" s="84"/>
      <c r="O46" s="60">
        <v>1</v>
      </c>
    </row>
    <row r="47" spans="1:15" ht="15" x14ac:dyDescent="0.25">
      <c r="A47" s="1"/>
      <c r="B47" s="369">
        <v>27</v>
      </c>
      <c r="C47" s="368"/>
      <c r="D47" s="367" t="s">
        <v>528</v>
      </c>
      <c r="E47" s="368"/>
      <c r="F47" s="369">
        <v>4100075004</v>
      </c>
      <c r="G47" s="370"/>
      <c r="H47" s="391" t="s">
        <v>1574</v>
      </c>
      <c r="I47" s="370"/>
      <c r="J47" s="369" t="s">
        <v>53</v>
      </c>
      <c r="K47" s="368"/>
      <c r="L47" s="11" t="s">
        <v>1584</v>
      </c>
      <c r="M47" s="11"/>
      <c r="N47" s="81">
        <v>9.34</v>
      </c>
      <c r="O47" s="60">
        <v>53</v>
      </c>
    </row>
    <row r="48" spans="1:15" ht="15" x14ac:dyDescent="0.25">
      <c r="A48" s="1"/>
      <c r="B48" s="369">
        <v>28</v>
      </c>
      <c r="C48" s="368"/>
      <c r="D48" s="367" t="s">
        <v>528</v>
      </c>
      <c r="E48" s="368"/>
      <c r="F48" s="369">
        <v>4100075004</v>
      </c>
      <c r="G48" s="370"/>
      <c r="H48" s="391" t="s">
        <v>1574</v>
      </c>
      <c r="I48" s="370"/>
      <c r="J48" s="369" t="s">
        <v>53</v>
      </c>
      <c r="K48" s="368"/>
      <c r="L48" s="11" t="s">
        <v>1584</v>
      </c>
      <c r="M48" s="11"/>
      <c r="N48" s="81">
        <v>9.34</v>
      </c>
      <c r="O48" s="60">
        <v>53</v>
      </c>
    </row>
    <row r="49" spans="1:15" ht="15" x14ac:dyDescent="0.25">
      <c r="A49" s="1"/>
      <c r="B49" s="369">
        <v>29</v>
      </c>
      <c r="C49" s="368"/>
      <c r="D49" s="367" t="s">
        <v>528</v>
      </c>
      <c r="E49" s="368"/>
      <c r="F49" s="369">
        <v>4100075004</v>
      </c>
      <c r="G49" s="370"/>
      <c r="H49" s="391" t="s">
        <v>1574</v>
      </c>
      <c r="I49" s="370"/>
      <c r="J49" s="369" t="s">
        <v>53</v>
      </c>
      <c r="K49" s="368"/>
      <c r="L49" s="11" t="s">
        <v>1584</v>
      </c>
      <c r="M49" s="11"/>
      <c r="N49" s="81">
        <v>9.06</v>
      </c>
      <c r="O49" s="60">
        <v>52</v>
      </c>
    </row>
    <row r="50" spans="1:15" ht="15" x14ac:dyDescent="0.25">
      <c r="A50" s="1"/>
      <c r="B50" s="424">
        <v>30</v>
      </c>
      <c r="C50" s="425"/>
      <c r="D50" s="367" t="s">
        <v>528</v>
      </c>
      <c r="E50" s="368"/>
      <c r="F50" s="369">
        <v>4100073257</v>
      </c>
      <c r="G50" s="370"/>
      <c r="H50" s="391" t="s">
        <v>1574</v>
      </c>
      <c r="I50" s="370"/>
      <c r="J50" s="369" t="s">
        <v>53</v>
      </c>
      <c r="K50" s="368"/>
      <c r="L50" s="11" t="s">
        <v>1584</v>
      </c>
      <c r="M50" s="11"/>
      <c r="N50" s="82">
        <v>10.119999999999999</v>
      </c>
      <c r="O50" s="60">
        <v>58</v>
      </c>
    </row>
    <row r="51" spans="1:15" ht="15" x14ac:dyDescent="0.25">
      <c r="A51" s="1"/>
      <c r="B51" s="378">
        <v>31</v>
      </c>
      <c r="C51" s="379"/>
      <c r="D51" s="367" t="s">
        <v>531</v>
      </c>
      <c r="E51" s="368"/>
      <c r="F51" s="369">
        <v>4100073257</v>
      </c>
      <c r="G51" s="370"/>
      <c r="H51" s="391" t="s">
        <v>1505</v>
      </c>
      <c r="I51" s="370"/>
      <c r="J51" s="369" t="s">
        <v>53</v>
      </c>
      <c r="K51" s="368"/>
      <c r="L51" s="11" t="s">
        <v>622</v>
      </c>
      <c r="M51" s="11"/>
      <c r="N51" s="82">
        <v>7.14</v>
      </c>
      <c r="O51" s="60">
        <v>33</v>
      </c>
    </row>
    <row r="52" spans="1:15" ht="15" x14ac:dyDescent="0.25">
      <c r="A52" s="1"/>
      <c r="B52" s="416"/>
      <c r="C52" s="417"/>
      <c r="D52" s="367" t="s">
        <v>531</v>
      </c>
      <c r="E52" s="368"/>
      <c r="F52" s="369">
        <v>4100074985</v>
      </c>
      <c r="G52" s="370"/>
      <c r="H52" s="391" t="s">
        <v>1505</v>
      </c>
      <c r="I52" s="370"/>
      <c r="J52" s="369" t="s">
        <v>25</v>
      </c>
      <c r="K52" s="368"/>
      <c r="L52" s="11" t="s">
        <v>622</v>
      </c>
      <c r="M52" s="11"/>
      <c r="N52" s="83"/>
      <c r="O52" s="60">
        <v>3</v>
      </c>
    </row>
    <row r="53" spans="1:15" ht="15" x14ac:dyDescent="0.25">
      <c r="A53" s="1"/>
      <c r="B53" s="416"/>
      <c r="C53" s="417"/>
      <c r="D53" s="367" t="s">
        <v>531</v>
      </c>
      <c r="E53" s="368"/>
      <c r="F53" s="369">
        <v>4100074986</v>
      </c>
      <c r="G53" s="370"/>
      <c r="H53" s="391" t="s">
        <v>1505</v>
      </c>
      <c r="I53" s="370"/>
      <c r="J53" s="369" t="s">
        <v>25</v>
      </c>
      <c r="K53" s="368"/>
      <c r="L53" s="11" t="s">
        <v>622</v>
      </c>
      <c r="M53" s="11"/>
      <c r="N53" s="83"/>
      <c r="O53" s="60">
        <v>2</v>
      </c>
    </row>
    <row r="54" spans="1:15" ht="15" x14ac:dyDescent="0.25">
      <c r="A54" s="1"/>
      <c r="B54" s="378">
        <v>32</v>
      </c>
      <c r="C54" s="379"/>
      <c r="D54" s="367" t="s">
        <v>531</v>
      </c>
      <c r="E54" s="368"/>
      <c r="F54" s="369">
        <v>4100075006</v>
      </c>
      <c r="G54" s="370"/>
      <c r="H54" s="391" t="s">
        <v>1505</v>
      </c>
      <c r="I54" s="370"/>
      <c r="J54" s="369" t="s">
        <v>53</v>
      </c>
      <c r="K54" s="368"/>
      <c r="L54" s="11" t="s">
        <v>382</v>
      </c>
      <c r="M54" s="11"/>
      <c r="N54" s="82">
        <v>6.6</v>
      </c>
      <c r="O54" s="60">
        <v>24</v>
      </c>
    </row>
    <row r="55" spans="1:15" ht="15" x14ac:dyDescent="0.25">
      <c r="A55" s="1"/>
      <c r="B55" s="40"/>
      <c r="C55" s="36"/>
      <c r="D55" s="367" t="s">
        <v>531</v>
      </c>
      <c r="E55" s="368"/>
      <c r="F55" s="369">
        <v>4100074985</v>
      </c>
      <c r="G55" s="370"/>
      <c r="H55" s="391" t="s">
        <v>1505</v>
      </c>
      <c r="I55" s="370"/>
      <c r="J55" s="369" t="s">
        <v>25</v>
      </c>
      <c r="K55" s="368"/>
      <c r="L55" s="11" t="s">
        <v>382</v>
      </c>
      <c r="M55" s="11"/>
      <c r="N55" s="83"/>
      <c r="O55" s="60">
        <v>1</v>
      </c>
    </row>
    <row r="56" spans="1:15" ht="15" x14ac:dyDescent="0.25">
      <c r="A56" s="1"/>
      <c r="B56" s="40"/>
      <c r="C56" s="36"/>
      <c r="D56" s="367" t="s">
        <v>531</v>
      </c>
      <c r="E56" s="368"/>
      <c r="F56" s="369">
        <v>4100073257</v>
      </c>
      <c r="G56" s="370"/>
      <c r="H56" s="391" t="s">
        <v>1505</v>
      </c>
      <c r="I56" s="370"/>
      <c r="J56" s="369" t="s">
        <v>53</v>
      </c>
      <c r="K56" s="368"/>
      <c r="L56" s="11" t="s">
        <v>382</v>
      </c>
      <c r="M56" s="11"/>
      <c r="N56" s="83"/>
      <c r="O56" s="60">
        <v>11</v>
      </c>
    </row>
    <row r="57" spans="1:15" ht="15" x14ac:dyDescent="0.25">
      <c r="A57" s="1"/>
      <c r="B57" s="378">
        <v>33</v>
      </c>
      <c r="C57" s="379"/>
      <c r="D57" s="367" t="s">
        <v>747</v>
      </c>
      <c r="E57" s="368"/>
      <c r="F57" s="369">
        <v>4100074983</v>
      </c>
      <c r="G57" s="370"/>
      <c r="H57" s="391" t="s">
        <v>1457</v>
      </c>
      <c r="I57" s="370"/>
      <c r="J57" s="369" t="s">
        <v>25</v>
      </c>
      <c r="K57" s="368"/>
      <c r="L57" s="11" t="s">
        <v>387</v>
      </c>
      <c r="M57" s="11"/>
      <c r="N57" s="82">
        <v>8.2200000000000006</v>
      </c>
      <c r="O57" s="60">
        <v>10</v>
      </c>
    </row>
    <row r="58" spans="1:15" ht="15" x14ac:dyDescent="0.25">
      <c r="A58" s="1"/>
      <c r="B58" s="76"/>
      <c r="C58" s="69"/>
      <c r="D58" s="367" t="s">
        <v>747</v>
      </c>
      <c r="E58" s="368"/>
      <c r="F58" s="369">
        <v>4100073257</v>
      </c>
      <c r="G58" s="370"/>
      <c r="H58" s="391" t="s">
        <v>1457</v>
      </c>
      <c r="I58" s="370"/>
      <c r="J58" s="369" t="s">
        <v>53</v>
      </c>
      <c r="K58" s="368"/>
      <c r="L58" s="11" t="s">
        <v>387</v>
      </c>
      <c r="M58" s="11"/>
      <c r="N58" s="84"/>
      <c r="O58" s="60">
        <v>3</v>
      </c>
    </row>
    <row r="59" spans="1:15" ht="15" x14ac:dyDescent="0.25">
      <c r="A59" s="1"/>
      <c r="B59" s="369">
        <v>34</v>
      </c>
      <c r="C59" s="368"/>
      <c r="D59" s="367" t="s">
        <v>747</v>
      </c>
      <c r="E59" s="368"/>
      <c r="F59" s="369">
        <v>4100073257</v>
      </c>
      <c r="G59" s="370"/>
      <c r="H59" s="391" t="s">
        <v>1457</v>
      </c>
      <c r="I59" s="370"/>
      <c r="J59" s="369" t="s">
        <v>53</v>
      </c>
      <c r="K59" s="368"/>
      <c r="L59" s="11" t="s">
        <v>387</v>
      </c>
      <c r="M59" s="11"/>
      <c r="N59" s="81">
        <v>9.9</v>
      </c>
      <c r="O59" s="60">
        <v>16</v>
      </c>
    </row>
    <row r="60" spans="1:15" ht="15" x14ac:dyDescent="0.25">
      <c r="A60" s="1"/>
      <c r="B60" s="369">
        <v>35</v>
      </c>
      <c r="C60" s="368"/>
      <c r="D60" s="367" t="s">
        <v>747</v>
      </c>
      <c r="E60" s="368"/>
      <c r="F60" s="369">
        <v>4100073257</v>
      </c>
      <c r="G60" s="370"/>
      <c r="H60" s="391" t="s">
        <v>1457</v>
      </c>
      <c r="I60" s="370"/>
      <c r="J60" s="369" t="s">
        <v>53</v>
      </c>
      <c r="K60" s="368"/>
      <c r="L60" s="11" t="s">
        <v>387</v>
      </c>
      <c r="M60" s="11"/>
      <c r="N60" s="81">
        <v>9.9</v>
      </c>
      <c r="O60" s="60">
        <v>16</v>
      </c>
    </row>
    <row r="61" spans="1:15" ht="15" x14ac:dyDescent="0.25">
      <c r="A61" s="1"/>
      <c r="B61" s="369">
        <v>36</v>
      </c>
      <c r="C61" s="368"/>
      <c r="D61" s="367" t="s">
        <v>747</v>
      </c>
      <c r="E61" s="368"/>
      <c r="F61" s="369">
        <v>4100073257</v>
      </c>
      <c r="G61" s="370"/>
      <c r="H61" s="391" t="s">
        <v>1457</v>
      </c>
      <c r="I61" s="370"/>
      <c r="J61" s="369" t="s">
        <v>53</v>
      </c>
      <c r="K61" s="368"/>
      <c r="L61" s="11" t="s">
        <v>387</v>
      </c>
      <c r="M61" s="11"/>
      <c r="N61" s="81">
        <v>9.9</v>
      </c>
      <c r="O61" s="60">
        <v>16</v>
      </c>
    </row>
    <row r="62" spans="1:15" ht="15" x14ac:dyDescent="0.25">
      <c r="A62" s="1"/>
      <c r="B62" s="369">
        <v>37</v>
      </c>
      <c r="C62" s="368"/>
      <c r="D62" s="367" t="s">
        <v>747</v>
      </c>
      <c r="E62" s="368"/>
      <c r="F62" s="369">
        <v>4100073257</v>
      </c>
      <c r="G62" s="370"/>
      <c r="H62" s="391" t="s">
        <v>1457</v>
      </c>
      <c r="I62" s="370"/>
      <c r="J62" s="369" t="s">
        <v>53</v>
      </c>
      <c r="K62" s="368"/>
      <c r="L62" s="11" t="s">
        <v>387</v>
      </c>
      <c r="M62" s="11"/>
      <c r="N62" s="81">
        <v>9.9</v>
      </c>
      <c r="O62" s="60">
        <v>16</v>
      </c>
    </row>
    <row r="63" spans="1:15" ht="15" x14ac:dyDescent="0.25">
      <c r="A63" s="1"/>
      <c r="B63" s="369">
        <v>38</v>
      </c>
      <c r="C63" s="368"/>
      <c r="D63" s="367" t="s">
        <v>747</v>
      </c>
      <c r="E63" s="368"/>
      <c r="F63" s="369">
        <v>4100073257</v>
      </c>
      <c r="G63" s="370"/>
      <c r="H63" s="391" t="s">
        <v>1457</v>
      </c>
      <c r="I63" s="370"/>
      <c r="J63" s="369" t="s">
        <v>53</v>
      </c>
      <c r="K63" s="368"/>
      <c r="L63" s="11" t="s">
        <v>387</v>
      </c>
      <c r="M63" s="11"/>
      <c r="N63" s="81">
        <v>9.9</v>
      </c>
      <c r="O63" s="60">
        <v>16</v>
      </c>
    </row>
    <row r="64" spans="1:15" ht="15" x14ac:dyDescent="0.25">
      <c r="A64" s="1"/>
      <c r="B64" s="369">
        <v>39</v>
      </c>
      <c r="C64" s="368"/>
      <c r="D64" s="367" t="s">
        <v>747</v>
      </c>
      <c r="E64" s="368"/>
      <c r="F64" s="369">
        <v>4100073257</v>
      </c>
      <c r="G64" s="370"/>
      <c r="H64" s="391" t="s">
        <v>1457</v>
      </c>
      <c r="I64" s="370"/>
      <c r="J64" s="369" t="s">
        <v>53</v>
      </c>
      <c r="K64" s="368"/>
      <c r="L64" s="11" t="s">
        <v>387</v>
      </c>
      <c r="M64" s="11"/>
      <c r="N64" s="81">
        <v>9.9</v>
      </c>
      <c r="O64" s="60">
        <v>16</v>
      </c>
    </row>
    <row r="65" spans="1:15" ht="15" x14ac:dyDescent="0.25">
      <c r="A65" s="1"/>
      <c r="B65" s="369">
        <v>40</v>
      </c>
      <c r="C65" s="368"/>
      <c r="D65" s="367" t="s">
        <v>747</v>
      </c>
      <c r="E65" s="368"/>
      <c r="F65" s="369">
        <v>4100073257</v>
      </c>
      <c r="G65" s="370"/>
      <c r="H65" s="391" t="s">
        <v>1457</v>
      </c>
      <c r="I65" s="370"/>
      <c r="J65" s="369" t="s">
        <v>53</v>
      </c>
      <c r="K65" s="368"/>
      <c r="L65" s="11" t="s">
        <v>387</v>
      </c>
      <c r="M65" s="11"/>
      <c r="N65" s="81">
        <v>9.9</v>
      </c>
      <c r="O65" s="60">
        <v>16</v>
      </c>
    </row>
    <row r="66" spans="1:15" ht="15" x14ac:dyDescent="0.25">
      <c r="A66" s="1"/>
      <c r="B66" s="436" t="s">
        <v>1690</v>
      </c>
      <c r="C66" s="437"/>
      <c r="D66" s="367" t="s">
        <v>1377</v>
      </c>
      <c r="E66" s="368"/>
      <c r="F66" s="369">
        <v>4100077291</v>
      </c>
      <c r="G66" s="370"/>
      <c r="H66" s="391" t="s">
        <v>1467</v>
      </c>
      <c r="I66" s="370"/>
      <c r="J66" s="369" t="s">
        <v>53</v>
      </c>
      <c r="K66" s="368"/>
      <c r="L66" s="11" t="s">
        <v>387</v>
      </c>
      <c r="M66" s="11">
        <v>85</v>
      </c>
      <c r="N66" s="82">
        <v>8.5399999999999991</v>
      </c>
      <c r="O66" s="60">
        <v>1</v>
      </c>
    </row>
    <row r="67" spans="1:15" ht="15" x14ac:dyDescent="0.25">
      <c r="A67" s="1"/>
      <c r="B67" s="416"/>
      <c r="C67" s="417"/>
      <c r="D67" s="367" t="s">
        <v>1377</v>
      </c>
      <c r="E67" s="368"/>
      <c r="F67" s="369">
        <v>4100077291</v>
      </c>
      <c r="G67" s="370"/>
      <c r="H67" s="391" t="s">
        <v>1467</v>
      </c>
      <c r="I67" s="370"/>
      <c r="J67" s="369" t="s">
        <v>53</v>
      </c>
      <c r="K67" s="368"/>
      <c r="L67" s="11" t="s">
        <v>387</v>
      </c>
      <c r="M67" s="11">
        <v>90</v>
      </c>
      <c r="N67" s="83"/>
      <c r="O67" s="60">
        <v>4</v>
      </c>
    </row>
    <row r="68" spans="1:15" ht="15" x14ac:dyDescent="0.25">
      <c r="A68" s="1"/>
      <c r="B68" s="416"/>
      <c r="C68" s="417"/>
      <c r="D68" s="367" t="s">
        <v>1377</v>
      </c>
      <c r="E68" s="368"/>
      <c r="F68" s="369">
        <v>4100077291</v>
      </c>
      <c r="G68" s="370"/>
      <c r="H68" s="391" t="s">
        <v>1467</v>
      </c>
      <c r="I68" s="370"/>
      <c r="J68" s="369" t="s">
        <v>53</v>
      </c>
      <c r="K68" s="368"/>
      <c r="L68" s="11" t="s">
        <v>415</v>
      </c>
      <c r="M68" s="11">
        <v>75</v>
      </c>
      <c r="N68" s="83"/>
      <c r="O68" s="60">
        <v>7</v>
      </c>
    </row>
    <row r="69" spans="1:15" ht="15" x14ac:dyDescent="0.25">
      <c r="A69" s="1"/>
      <c r="B69" s="416"/>
      <c r="C69" s="417"/>
      <c r="D69" s="367" t="s">
        <v>1377</v>
      </c>
      <c r="E69" s="368"/>
      <c r="F69" s="369">
        <v>4100077291</v>
      </c>
      <c r="G69" s="370"/>
      <c r="H69" s="391" t="s">
        <v>1467</v>
      </c>
      <c r="I69" s="370"/>
      <c r="J69" s="369" t="s">
        <v>53</v>
      </c>
      <c r="K69" s="368"/>
      <c r="L69" s="11" t="s">
        <v>415</v>
      </c>
      <c r="M69" s="11">
        <v>80</v>
      </c>
      <c r="N69" s="83"/>
      <c r="O69" s="60">
        <v>12</v>
      </c>
    </row>
    <row r="70" spans="1:15" ht="15" x14ac:dyDescent="0.25">
      <c r="A70" s="1"/>
      <c r="B70" s="416"/>
      <c r="C70" s="417"/>
      <c r="D70" s="367" t="s">
        <v>1377</v>
      </c>
      <c r="E70" s="368"/>
      <c r="F70" s="369">
        <v>4100077291</v>
      </c>
      <c r="G70" s="370"/>
      <c r="H70" s="391" t="s">
        <v>1467</v>
      </c>
      <c r="I70" s="370"/>
      <c r="J70" s="369" t="s">
        <v>53</v>
      </c>
      <c r="K70" s="368"/>
      <c r="L70" s="11" t="s">
        <v>415</v>
      </c>
      <c r="M70" s="11">
        <v>85</v>
      </c>
      <c r="N70" s="83"/>
      <c r="O70" s="60">
        <v>8</v>
      </c>
    </row>
    <row r="71" spans="1:15" ht="15" x14ac:dyDescent="0.25">
      <c r="A71" s="1"/>
      <c r="B71" s="416"/>
      <c r="C71" s="417"/>
      <c r="D71" s="367" t="s">
        <v>1377</v>
      </c>
      <c r="E71" s="368"/>
      <c r="F71" s="369">
        <v>4100077290</v>
      </c>
      <c r="G71" s="370"/>
      <c r="H71" s="391" t="s">
        <v>1467</v>
      </c>
      <c r="I71" s="370"/>
      <c r="J71" s="369" t="s">
        <v>25</v>
      </c>
      <c r="K71" s="368"/>
      <c r="L71" s="11" t="s">
        <v>415</v>
      </c>
      <c r="M71" s="11">
        <v>80</v>
      </c>
      <c r="N71" s="83"/>
      <c r="O71" s="60">
        <v>1</v>
      </c>
    </row>
    <row r="72" spans="1:15" ht="15" x14ac:dyDescent="0.25">
      <c r="A72" s="1"/>
      <c r="B72" s="416"/>
      <c r="C72" s="417"/>
      <c r="D72" s="367" t="s">
        <v>1377</v>
      </c>
      <c r="E72" s="368"/>
      <c r="F72" s="369">
        <v>4100077254</v>
      </c>
      <c r="G72" s="370"/>
      <c r="H72" s="391" t="s">
        <v>1467</v>
      </c>
      <c r="I72" s="370"/>
      <c r="J72" s="369" t="s">
        <v>25</v>
      </c>
      <c r="K72" s="368"/>
      <c r="L72" s="11" t="s">
        <v>415</v>
      </c>
      <c r="M72" s="11">
        <v>75</v>
      </c>
      <c r="N72" s="83"/>
      <c r="O72" s="60">
        <v>10</v>
      </c>
    </row>
    <row r="73" spans="1:15" ht="15" x14ac:dyDescent="0.25">
      <c r="A73" s="1"/>
      <c r="B73" s="40"/>
      <c r="C73" s="36"/>
      <c r="D73" s="367" t="s">
        <v>1377</v>
      </c>
      <c r="E73" s="368"/>
      <c r="F73" s="369">
        <v>4100077254</v>
      </c>
      <c r="G73" s="370"/>
      <c r="H73" s="391" t="s">
        <v>1467</v>
      </c>
      <c r="I73" s="370"/>
      <c r="J73" s="369" t="s">
        <v>25</v>
      </c>
      <c r="K73" s="368"/>
      <c r="L73" s="11" t="s">
        <v>415</v>
      </c>
      <c r="M73" s="11">
        <v>80</v>
      </c>
      <c r="N73" s="83"/>
      <c r="O73" s="60">
        <v>9</v>
      </c>
    </row>
    <row r="74" spans="1:15" ht="15" x14ac:dyDescent="0.25">
      <c r="A74" s="1"/>
      <c r="B74" s="40"/>
      <c r="C74" s="36"/>
      <c r="D74" s="367" t="s">
        <v>1377</v>
      </c>
      <c r="E74" s="368"/>
      <c r="F74" s="369">
        <v>4100077254</v>
      </c>
      <c r="G74" s="370"/>
      <c r="H74" s="391" t="s">
        <v>1467</v>
      </c>
      <c r="I74" s="370"/>
      <c r="J74" s="369" t="s">
        <v>25</v>
      </c>
      <c r="K74" s="368"/>
      <c r="L74" s="11" t="s">
        <v>415</v>
      </c>
      <c r="M74" s="11">
        <v>85</v>
      </c>
      <c r="N74" s="83"/>
      <c r="O74" s="60">
        <v>7</v>
      </c>
    </row>
    <row r="75" spans="1:15" ht="15" x14ac:dyDescent="0.25">
      <c r="A75" s="1"/>
      <c r="B75" s="40"/>
      <c r="C75" s="36"/>
      <c r="D75" s="367" t="s">
        <v>1377</v>
      </c>
      <c r="E75" s="368"/>
      <c r="F75" s="369">
        <v>4100077254</v>
      </c>
      <c r="G75" s="370"/>
      <c r="H75" s="391" t="s">
        <v>1467</v>
      </c>
      <c r="I75" s="370"/>
      <c r="J75" s="369" t="s">
        <v>25</v>
      </c>
      <c r="K75" s="368"/>
      <c r="L75" s="11" t="s">
        <v>415</v>
      </c>
      <c r="M75" s="11">
        <v>90</v>
      </c>
      <c r="N75" s="83"/>
      <c r="O75" s="60">
        <v>9</v>
      </c>
    </row>
    <row r="76" spans="1:15" ht="15" x14ac:dyDescent="0.25">
      <c r="A76" s="1"/>
      <c r="B76" s="40"/>
      <c r="C76" s="36"/>
      <c r="D76" s="367" t="s">
        <v>1377</v>
      </c>
      <c r="E76" s="368"/>
      <c r="F76" s="369">
        <v>4100077254</v>
      </c>
      <c r="G76" s="370"/>
      <c r="H76" s="391" t="s">
        <v>1467</v>
      </c>
      <c r="I76" s="370"/>
      <c r="J76" s="369" t="s">
        <v>25</v>
      </c>
      <c r="K76" s="368"/>
      <c r="L76" s="11" t="s">
        <v>382</v>
      </c>
      <c r="M76" s="11">
        <v>75</v>
      </c>
      <c r="N76" s="83"/>
      <c r="O76" s="60">
        <v>4</v>
      </c>
    </row>
    <row r="77" spans="1:15" ht="15" x14ac:dyDescent="0.25">
      <c r="A77" s="1"/>
      <c r="B77" s="40"/>
      <c r="C77" s="36"/>
      <c r="D77" s="367" t="s">
        <v>1377</v>
      </c>
      <c r="E77" s="368"/>
      <c r="F77" s="369">
        <v>4100077254</v>
      </c>
      <c r="G77" s="370"/>
      <c r="H77" s="391" t="s">
        <v>1467</v>
      </c>
      <c r="I77" s="370"/>
      <c r="J77" s="369" t="s">
        <v>25</v>
      </c>
      <c r="K77" s="368"/>
      <c r="L77" s="11" t="s">
        <v>382</v>
      </c>
      <c r="M77" s="11">
        <v>80</v>
      </c>
      <c r="N77" s="83"/>
      <c r="O77" s="60">
        <v>4</v>
      </c>
    </row>
    <row r="78" spans="1:15" ht="15" x14ac:dyDescent="0.25">
      <c r="A78" s="1"/>
      <c r="B78" s="416"/>
      <c r="C78" s="417"/>
      <c r="D78" s="367" t="s">
        <v>1377</v>
      </c>
      <c r="E78" s="368"/>
      <c r="F78" s="369">
        <v>4100077254</v>
      </c>
      <c r="G78" s="370"/>
      <c r="H78" s="391" t="s">
        <v>1467</v>
      </c>
      <c r="I78" s="370"/>
      <c r="J78" s="369" t="s">
        <v>25</v>
      </c>
      <c r="K78" s="368"/>
      <c r="L78" s="11" t="s">
        <v>382</v>
      </c>
      <c r="M78" s="11">
        <v>85</v>
      </c>
      <c r="N78" s="83"/>
      <c r="O78" s="60">
        <v>4</v>
      </c>
    </row>
    <row r="79" spans="1:15" ht="15" x14ac:dyDescent="0.25">
      <c r="A79" s="1"/>
      <c r="B79" s="416"/>
      <c r="C79" s="417"/>
      <c r="D79" s="367" t="s">
        <v>1377</v>
      </c>
      <c r="E79" s="368"/>
      <c r="F79" s="369">
        <v>4100077254</v>
      </c>
      <c r="G79" s="370"/>
      <c r="H79" s="391" t="s">
        <v>1467</v>
      </c>
      <c r="I79" s="370"/>
      <c r="J79" s="369" t="s">
        <v>25</v>
      </c>
      <c r="K79" s="368"/>
      <c r="L79" s="11" t="s">
        <v>382</v>
      </c>
      <c r="M79" s="11">
        <v>90</v>
      </c>
      <c r="N79" s="83"/>
      <c r="O79" s="60">
        <v>4</v>
      </c>
    </row>
    <row r="80" spans="1:15" ht="15" x14ac:dyDescent="0.25">
      <c r="A80" s="1"/>
      <c r="B80" s="40"/>
      <c r="C80" s="36"/>
      <c r="D80" s="367" t="s">
        <v>1377</v>
      </c>
      <c r="E80" s="368"/>
      <c r="F80" s="369">
        <v>4100077318</v>
      </c>
      <c r="G80" s="370"/>
      <c r="H80" s="391" t="s">
        <v>1467</v>
      </c>
      <c r="I80" s="370"/>
      <c r="J80" s="369" t="s">
        <v>25</v>
      </c>
      <c r="K80" s="368"/>
      <c r="L80" s="11" t="s">
        <v>382</v>
      </c>
      <c r="M80" s="11">
        <v>75</v>
      </c>
      <c r="N80" s="83"/>
      <c r="O80" s="60">
        <v>4</v>
      </c>
    </row>
    <row r="81" spans="1:15" ht="15" x14ac:dyDescent="0.25">
      <c r="A81" s="1"/>
      <c r="B81" s="40"/>
      <c r="C81" s="36"/>
      <c r="D81" s="367" t="s">
        <v>1377</v>
      </c>
      <c r="E81" s="368"/>
      <c r="F81" s="369">
        <v>4100077318</v>
      </c>
      <c r="G81" s="370"/>
      <c r="H81" s="391" t="s">
        <v>1467</v>
      </c>
      <c r="I81" s="370"/>
      <c r="J81" s="369" t="s">
        <v>25</v>
      </c>
      <c r="K81" s="368"/>
      <c r="L81" s="11" t="s">
        <v>382</v>
      </c>
      <c r="M81" s="11">
        <v>80</v>
      </c>
      <c r="N81" s="83"/>
      <c r="O81" s="60">
        <v>4</v>
      </c>
    </row>
    <row r="82" spans="1:15" ht="15" x14ac:dyDescent="0.25">
      <c r="A82" s="1"/>
      <c r="B82" s="416"/>
      <c r="C82" s="417"/>
      <c r="D82" s="367" t="s">
        <v>1377</v>
      </c>
      <c r="E82" s="368"/>
      <c r="F82" s="369">
        <v>4100077318</v>
      </c>
      <c r="G82" s="370"/>
      <c r="H82" s="391" t="s">
        <v>1467</v>
      </c>
      <c r="I82" s="370"/>
      <c r="J82" s="369" t="s">
        <v>25</v>
      </c>
      <c r="K82" s="368"/>
      <c r="L82" s="11" t="s">
        <v>382</v>
      </c>
      <c r="M82" s="11">
        <v>85</v>
      </c>
      <c r="N82" s="83"/>
      <c r="O82" s="60">
        <v>3</v>
      </c>
    </row>
    <row r="83" spans="1:15" ht="15" x14ac:dyDescent="0.25">
      <c r="A83" s="1"/>
      <c r="B83" s="365"/>
      <c r="C83" s="366"/>
      <c r="D83" s="367" t="s">
        <v>1377</v>
      </c>
      <c r="E83" s="368"/>
      <c r="F83" s="369">
        <v>4100077318</v>
      </c>
      <c r="G83" s="370"/>
      <c r="H83" s="391" t="s">
        <v>1467</v>
      </c>
      <c r="I83" s="370"/>
      <c r="J83" s="369" t="s">
        <v>25</v>
      </c>
      <c r="K83" s="368"/>
      <c r="L83" s="11" t="s">
        <v>382</v>
      </c>
      <c r="M83" s="11">
        <v>90</v>
      </c>
      <c r="N83" s="83"/>
      <c r="O83" s="60">
        <v>3</v>
      </c>
    </row>
    <row r="84" spans="1:15" ht="15" x14ac:dyDescent="0.25">
      <c r="A84" s="1"/>
      <c r="B84" s="77" t="s">
        <v>56</v>
      </c>
      <c r="C84" s="78"/>
      <c r="D84" s="20"/>
      <c r="E84" s="45"/>
      <c r="F84" s="20"/>
      <c r="H84" s="3"/>
      <c r="J84" s="20"/>
      <c r="K84" s="45"/>
      <c r="L84" s="1"/>
      <c r="M84" s="1"/>
      <c r="N84" s="163">
        <f>SUM(N85:N100)+10.46</f>
        <v>168.86000000000004</v>
      </c>
      <c r="O84" s="60"/>
    </row>
    <row r="85" spans="1:15" ht="15" x14ac:dyDescent="0.25">
      <c r="A85" s="1"/>
      <c r="B85" s="369">
        <v>41</v>
      </c>
      <c r="C85" s="368"/>
      <c r="D85" s="367" t="s">
        <v>747</v>
      </c>
      <c r="E85" s="368"/>
      <c r="F85" s="369">
        <v>4100073257</v>
      </c>
      <c r="G85" s="370"/>
      <c r="H85" s="391" t="s">
        <v>1457</v>
      </c>
      <c r="I85" s="370"/>
      <c r="J85" s="369" t="s">
        <v>53</v>
      </c>
      <c r="K85" s="368"/>
      <c r="L85" s="11" t="s">
        <v>387</v>
      </c>
      <c r="M85" s="11"/>
      <c r="N85" s="81">
        <v>9.9</v>
      </c>
      <c r="O85" s="60">
        <v>16</v>
      </c>
    </row>
    <row r="86" spans="1:15" ht="15" x14ac:dyDescent="0.25">
      <c r="A86" s="1"/>
      <c r="B86" s="369">
        <v>42</v>
      </c>
      <c r="C86" s="368"/>
      <c r="D86" s="367" t="s">
        <v>747</v>
      </c>
      <c r="E86" s="368"/>
      <c r="F86" s="369">
        <v>4100073257</v>
      </c>
      <c r="G86" s="370"/>
      <c r="H86" s="391" t="s">
        <v>1457</v>
      </c>
      <c r="I86" s="370"/>
      <c r="J86" s="369" t="s">
        <v>53</v>
      </c>
      <c r="K86" s="368"/>
      <c r="L86" s="11" t="s">
        <v>387</v>
      </c>
      <c r="M86" s="11"/>
      <c r="N86" s="81">
        <v>9.9</v>
      </c>
      <c r="O86" s="60">
        <v>16</v>
      </c>
    </row>
    <row r="87" spans="1:15" ht="15" x14ac:dyDescent="0.25">
      <c r="A87" s="1"/>
      <c r="B87" s="369">
        <v>43</v>
      </c>
      <c r="C87" s="368"/>
      <c r="D87" s="367" t="s">
        <v>747</v>
      </c>
      <c r="E87" s="368"/>
      <c r="F87" s="369">
        <v>4100073257</v>
      </c>
      <c r="G87" s="370"/>
      <c r="H87" s="391" t="s">
        <v>1457</v>
      </c>
      <c r="I87" s="370"/>
      <c r="J87" s="369" t="s">
        <v>53</v>
      </c>
      <c r="K87" s="368"/>
      <c r="L87" s="11" t="s">
        <v>387</v>
      </c>
      <c r="M87" s="11"/>
      <c r="N87" s="81">
        <v>9.9</v>
      </c>
      <c r="O87" s="60">
        <v>16</v>
      </c>
    </row>
    <row r="88" spans="1:15" ht="15" x14ac:dyDescent="0.25">
      <c r="A88" s="1"/>
      <c r="B88" s="369">
        <v>44</v>
      </c>
      <c r="C88" s="368"/>
      <c r="D88" s="367" t="s">
        <v>747</v>
      </c>
      <c r="E88" s="368"/>
      <c r="F88" s="369">
        <v>4100073257</v>
      </c>
      <c r="G88" s="370"/>
      <c r="H88" s="391" t="s">
        <v>1457</v>
      </c>
      <c r="I88" s="370"/>
      <c r="J88" s="369" t="s">
        <v>53</v>
      </c>
      <c r="K88" s="368"/>
      <c r="L88" s="11" t="s">
        <v>387</v>
      </c>
      <c r="M88" s="11"/>
      <c r="N88" s="81">
        <v>9.9</v>
      </c>
      <c r="O88" s="60">
        <v>16</v>
      </c>
    </row>
    <row r="89" spans="1:15" ht="15" x14ac:dyDescent="0.25">
      <c r="A89" s="1"/>
      <c r="B89" s="369">
        <v>45</v>
      </c>
      <c r="C89" s="368"/>
      <c r="D89" s="367" t="s">
        <v>747</v>
      </c>
      <c r="E89" s="368"/>
      <c r="F89" s="369">
        <v>4100073257</v>
      </c>
      <c r="G89" s="370"/>
      <c r="H89" s="391" t="s">
        <v>1457</v>
      </c>
      <c r="I89" s="370"/>
      <c r="J89" s="369" t="s">
        <v>53</v>
      </c>
      <c r="K89" s="368"/>
      <c r="L89" s="11" t="s">
        <v>387</v>
      </c>
      <c r="M89" s="11"/>
      <c r="N89" s="81">
        <v>9.9</v>
      </c>
      <c r="O89" s="60">
        <v>16</v>
      </c>
    </row>
    <row r="90" spans="1:15" ht="15" x14ac:dyDescent="0.25">
      <c r="A90" s="1"/>
      <c r="B90" s="369">
        <v>46</v>
      </c>
      <c r="C90" s="368"/>
      <c r="D90" s="367" t="s">
        <v>747</v>
      </c>
      <c r="E90" s="368"/>
      <c r="F90" s="369">
        <v>4100073257</v>
      </c>
      <c r="G90" s="370"/>
      <c r="H90" s="391" t="s">
        <v>1457</v>
      </c>
      <c r="I90" s="370"/>
      <c r="J90" s="369" t="s">
        <v>53</v>
      </c>
      <c r="K90" s="368"/>
      <c r="L90" s="11" t="s">
        <v>387</v>
      </c>
      <c r="M90" s="11"/>
      <c r="N90" s="81">
        <v>9.9</v>
      </c>
      <c r="O90" s="60">
        <v>16</v>
      </c>
    </row>
    <row r="91" spans="1:15" ht="15" x14ac:dyDescent="0.25">
      <c r="A91" s="1"/>
      <c r="B91" s="369">
        <v>47</v>
      </c>
      <c r="C91" s="368"/>
      <c r="D91" s="367" t="s">
        <v>747</v>
      </c>
      <c r="E91" s="368"/>
      <c r="F91" s="369">
        <v>4100073257</v>
      </c>
      <c r="G91" s="370"/>
      <c r="H91" s="391" t="s">
        <v>1457</v>
      </c>
      <c r="I91" s="370"/>
      <c r="J91" s="369" t="s">
        <v>53</v>
      </c>
      <c r="K91" s="368"/>
      <c r="L91" s="11" t="s">
        <v>387</v>
      </c>
      <c r="M91" s="11"/>
      <c r="N91" s="81">
        <v>9.9</v>
      </c>
      <c r="O91" s="60">
        <v>16</v>
      </c>
    </row>
    <row r="92" spans="1:15" ht="15" x14ac:dyDescent="0.25">
      <c r="A92" s="1"/>
      <c r="B92" s="369">
        <v>48</v>
      </c>
      <c r="C92" s="368"/>
      <c r="D92" s="367" t="s">
        <v>747</v>
      </c>
      <c r="E92" s="368"/>
      <c r="F92" s="369">
        <v>4100073257</v>
      </c>
      <c r="G92" s="370"/>
      <c r="H92" s="391" t="s">
        <v>1457</v>
      </c>
      <c r="I92" s="370"/>
      <c r="J92" s="369" t="s">
        <v>53</v>
      </c>
      <c r="K92" s="368"/>
      <c r="L92" s="11" t="s">
        <v>387</v>
      </c>
      <c r="M92" s="11"/>
      <c r="N92" s="81">
        <v>9.9</v>
      </c>
      <c r="O92" s="60">
        <v>16</v>
      </c>
    </row>
    <row r="93" spans="1:15" ht="15" x14ac:dyDescent="0.25">
      <c r="A93" s="1"/>
      <c r="B93" s="369">
        <v>49</v>
      </c>
      <c r="C93" s="368"/>
      <c r="D93" s="367" t="s">
        <v>747</v>
      </c>
      <c r="E93" s="368"/>
      <c r="F93" s="369">
        <v>4100073257</v>
      </c>
      <c r="G93" s="370"/>
      <c r="H93" s="391" t="s">
        <v>1457</v>
      </c>
      <c r="I93" s="370"/>
      <c r="J93" s="369" t="s">
        <v>53</v>
      </c>
      <c r="K93" s="368"/>
      <c r="L93" s="11" t="s">
        <v>387</v>
      </c>
      <c r="M93" s="11"/>
      <c r="N93" s="81">
        <v>9.9</v>
      </c>
      <c r="O93" s="60">
        <v>16</v>
      </c>
    </row>
    <row r="94" spans="1:15" ht="15" x14ac:dyDescent="0.25">
      <c r="A94" s="1"/>
      <c r="B94" s="369">
        <v>50</v>
      </c>
      <c r="C94" s="368"/>
      <c r="D94" s="367" t="s">
        <v>747</v>
      </c>
      <c r="E94" s="368"/>
      <c r="F94" s="369">
        <v>4100073257</v>
      </c>
      <c r="G94" s="370"/>
      <c r="H94" s="391" t="s">
        <v>1457</v>
      </c>
      <c r="I94" s="370"/>
      <c r="J94" s="369" t="s">
        <v>53</v>
      </c>
      <c r="K94" s="368"/>
      <c r="L94" s="11" t="s">
        <v>387</v>
      </c>
      <c r="M94" s="11"/>
      <c r="N94" s="81">
        <v>9.9</v>
      </c>
      <c r="O94" s="60">
        <v>16</v>
      </c>
    </row>
    <row r="95" spans="1:15" ht="15" x14ac:dyDescent="0.25">
      <c r="A95" s="1"/>
      <c r="B95" s="369">
        <v>51</v>
      </c>
      <c r="C95" s="368"/>
      <c r="D95" s="367" t="s">
        <v>747</v>
      </c>
      <c r="E95" s="368"/>
      <c r="F95" s="369">
        <v>4100073257</v>
      </c>
      <c r="G95" s="370"/>
      <c r="H95" s="391" t="s">
        <v>1457</v>
      </c>
      <c r="I95" s="370"/>
      <c r="J95" s="369" t="s">
        <v>53</v>
      </c>
      <c r="K95" s="368"/>
      <c r="L95" s="11" t="s">
        <v>387</v>
      </c>
      <c r="M95" s="11"/>
      <c r="N95" s="81">
        <v>9.9</v>
      </c>
      <c r="O95" s="60">
        <v>16</v>
      </c>
    </row>
    <row r="96" spans="1:15" ht="15" x14ac:dyDescent="0.25">
      <c r="A96" s="1"/>
      <c r="B96" s="369">
        <v>52</v>
      </c>
      <c r="C96" s="368"/>
      <c r="D96" s="367" t="s">
        <v>747</v>
      </c>
      <c r="E96" s="368"/>
      <c r="F96" s="369">
        <v>4100073257</v>
      </c>
      <c r="G96" s="370"/>
      <c r="H96" s="391" t="s">
        <v>1457</v>
      </c>
      <c r="I96" s="370"/>
      <c r="J96" s="369" t="s">
        <v>53</v>
      </c>
      <c r="K96" s="368"/>
      <c r="L96" s="11" t="s">
        <v>387</v>
      </c>
      <c r="M96" s="11"/>
      <c r="N96" s="81">
        <v>9.9</v>
      </c>
      <c r="O96" s="60">
        <v>16</v>
      </c>
    </row>
    <row r="97" spans="1:15" ht="15" x14ac:dyDescent="0.25">
      <c r="A97" s="1"/>
      <c r="B97" s="369">
        <v>53</v>
      </c>
      <c r="C97" s="368"/>
      <c r="D97" s="367" t="s">
        <v>747</v>
      </c>
      <c r="E97" s="368"/>
      <c r="F97" s="369">
        <v>4100073257</v>
      </c>
      <c r="G97" s="370"/>
      <c r="H97" s="391" t="s">
        <v>1457</v>
      </c>
      <c r="I97" s="370"/>
      <c r="J97" s="369" t="s">
        <v>53</v>
      </c>
      <c r="K97" s="368"/>
      <c r="L97" s="11" t="s">
        <v>387</v>
      </c>
      <c r="M97" s="11"/>
      <c r="N97" s="81">
        <v>9.9</v>
      </c>
      <c r="O97" s="60">
        <v>16</v>
      </c>
    </row>
    <row r="98" spans="1:15" ht="15" x14ac:dyDescent="0.25">
      <c r="A98" s="1"/>
      <c r="B98" s="369">
        <v>54</v>
      </c>
      <c r="C98" s="368"/>
      <c r="D98" s="367" t="s">
        <v>747</v>
      </c>
      <c r="E98" s="368"/>
      <c r="F98" s="369">
        <v>4100073257</v>
      </c>
      <c r="G98" s="370"/>
      <c r="H98" s="391" t="s">
        <v>1457</v>
      </c>
      <c r="I98" s="370"/>
      <c r="J98" s="369" t="s">
        <v>53</v>
      </c>
      <c r="K98" s="368"/>
      <c r="L98" s="11" t="s">
        <v>387</v>
      </c>
      <c r="M98" s="11"/>
      <c r="N98" s="81">
        <v>9.9</v>
      </c>
      <c r="O98" s="60">
        <v>16</v>
      </c>
    </row>
    <row r="99" spans="1:15" ht="15" x14ac:dyDescent="0.25">
      <c r="A99" s="1"/>
      <c r="B99" s="369">
        <v>55</v>
      </c>
      <c r="C99" s="368"/>
      <c r="D99" s="367" t="s">
        <v>747</v>
      </c>
      <c r="E99" s="368"/>
      <c r="F99" s="369">
        <v>4100073257</v>
      </c>
      <c r="G99" s="370"/>
      <c r="H99" s="391" t="s">
        <v>1457</v>
      </c>
      <c r="I99" s="370"/>
      <c r="J99" s="369" t="s">
        <v>53</v>
      </c>
      <c r="K99" s="368"/>
      <c r="L99" s="11" t="s">
        <v>387</v>
      </c>
      <c r="M99" s="11"/>
      <c r="N99" s="81">
        <v>9.9</v>
      </c>
      <c r="O99" s="60">
        <v>16</v>
      </c>
    </row>
    <row r="100" spans="1:15" ht="15" x14ac:dyDescent="0.25">
      <c r="A100" s="1"/>
      <c r="B100" s="369">
        <v>56</v>
      </c>
      <c r="C100" s="368"/>
      <c r="D100" s="367" t="s">
        <v>747</v>
      </c>
      <c r="E100" s="368"/>
      <c r="F100" s="369">
        <v>4100073257</v>
      </c>
      <c r="G100" s="370"/>
      <c r="H100" s="391" t="s">
        <v>1457</v>
      </c>
      <c r="I100" s="370"/>
      <c r="J100" s="369" t="s">
        <v>53</v>
      </c>
      <c r="K100" s="368"/>
      <c r="L100" s="11" t="s">
        <v>387</v>
      </c>
      <c r="M100" s="11"/>
      <c r="N100" s="81">
        <v>9.9</v>
      </c>
      <c r="O100" s="60">
        <v>16</v>
      </c>
    </row>
    <row r="101" spans="1:15" ht="15" x14ac:dyDescent="0.25">
      <c r="A101" s="1"/>
      <c r="B101" s="77" t="s">
        <v>57</v>
      </c>
      <c r="C101" s="78"/>
      <c r="D101" s="20"/>
      <c r="E101" s="45"/>
      <c r="F101" s="20"/>
      <c r="H101" s="3"/>
      <c r="J101" s="20"/>
      <c r="K101" s="45"/>
      <c r="L101" s="1"/>
      <c r="M101" s="1"/>
      <c r="N101" s="163">
        <f>SUM(N102:N117)+10</f>
        <v>169.44000000000003</v>
      </c>
      <c r="O101" s="60"/>
    </row>
    <row r="102" spans="1:15" ht="15" x14ac:dyDescent="0.25">
      <c r="A102" s="1"/>
      <c r="B102" s="369">
        <v>57</v>
      </c>
      <c r="C102" s="368"/>
      <c r="D102" s="367" t="s">
        <v>747</v>
      </c>
      <c r="E102" s="368"/>
      <c r="F102" s="369">
        <v>4100073257</v>
      </c>
      <c r="G102" s="370"/>
      <c r="H102" s="391" t="s">
        <v>1457</v>
      </c>
      <c r="I102" s="370"/>
      <c r="J102" s="369" t="s">
        <v>53</v>
      </c>
      <c r="K102" s="368"/>
      <c r="L102" s="11" t="s">
        <v>387</v>
      </c>
      <c r="M102" s="11"/>
      <c r="N102" s="81">
        <v>9.9</v>
      </c>
      <c r="O102" s="60">
        <v>16</v>
      </c>
    </row>
    <row r="103" spans="1:15" ht="15" x14ac:dyDescent="0.25">
      <c r="A103" s="1"/>
      <c r="B103" s="369">
        <v>58</v>
      </c>
      <c r="C103" s="368"/>
      <c r="D103" s="367" t="s">
        <v>747</v>
      </c>
      <c r="E103" s="368"/>
      <c r="F103" s="369">
        <v>4100073257</v>
      </c>
      <c r="G103" s="370"/>
      <c r="H103" s="391" t="s">
        <v>1457</v>
      </c>
      <c r="I103" s="370"/>
      <c r="J103" s="369" t="s">
        <v>53</v>
      </c>
      <c r="K103" s="368"/>
      <c r="L103" s="11" t="s">
        <v>387</v>
      </c>
      <c r="M103" s="11"/>
      <c r="N103" s="81">
        <v>9.9</v>
      </c>
      <c r="O103" s="60">
        <v>16</v>
      </c>
    </row>
    <row r="104" spans="1:15" ht="15" x14ac:dyDescent="0.25">
      <c r="A104" s="1"/>
      <c r="B104" s="369">
        <v>59</v>
      </c>
      <c r="C104" s="368"/>
      <c r="D104" s="367" t="s">
        <v>747</v>
      </c>
      <c r="E104" s="368"/>
      <c r="F104" s="369">
        <v>4100073257</v>
      </c>
      <c r="G104" s="370"/>
      <c r="H104" s="391" t="s">
        <v>1457</v>
      </c>
      <c r="I104" s="370"/>
      <c r="J104" s="369" t="s">
        <v>53</v>
      </c>
      <c r="K104" s="368"/>
      <c r="L104" s="11" t="s">
        <v>387</v>
      </c>
      <c r="M104" s="11"/>
      <c r="N104" s="81">
        <v>9.9</v>
      </c>
      <c r="O104" s="60">
        <v>16</v>
      </c>
    </row>
    <row r="105" spans="1:15" ht="15" x14ac:dyDescent="0.25">
      <c r="A105" s="1"/>
      <c r="B105" s="369">
        <v>60</v>
      </c>
      <c r="C105" s="368"/>
      <c r="D105" s="367" t="s">
        <v>747</v>
      </c>
      <c r="E105" s="368"/>
      <c r="F105" s="369">
        <v>4100073257</v>
      </c>
      <c r="G105" s="370"/>
      <c r="H105" s="391" t="s">
        <v>1457</v>
      </c>
      <c r="I105" s="370"/>
      <c r="J105" s="369" t="s">
        <v>53</v>
      </c>
      <c r="K105" s="368"/>
      <c r="L105" s="11" t="s">
        <v>387</v>
      </c>
      <c r="M105" s="11"/>
      <c r="N105" s="81">
        <v>9.9</v>
      </c>
      <c r="O105" s="60">
        <v>16</v>
      </c>
    </row>
    <row r="106" spans="1:15" ht="15" x14ac:dyDescent="0.25">
      <c r="A106" s="1"/>
      <c r="B106" s="369">
        <v>61</v>
      </c>
      <c r="C106" s="368"/>
      <c r="D106" s="367" t="s">
        <v>747</v>
      </c>
      <c r="E106" s="368"/>
      <c r="F106" s="369">
        <v>4100073257</v>
      </c>
      <c r="G106" s="370"/>
      <c r="H106" s="391" t="s">
        <v>1457</v>
      </c>
      <c r="I106" s="370"/>
      <c r="J106" s="369" t="s">
        <v>53</v>
      </c>
      <c r="K106" s="368"/>
      <c r="L106" s="11" t="s">
        <v>387</v>
      </c>
      <c r="M106" s="11"/>
      <c r="N106" s="81">
        <v>9.9</v>
      </c>
      <c r="O106" s="60">
        <v>16</v>
      </c>
    </row>
    <row r="107" spans="1:15" ht="15" x14ac:dyDescent="0.25">
      <c r="A107" s="1"/>
      <c r="B107" s="369">
        <v>62</v>
      </c>
      <c r="C107" s="368"/>
      <c r="D107" s="367" t="s">
        <v>747</v>
      </c>
      <c r="E107" s="368"/>
      <c r="F107" s="369">
        <v>4100073257</v>
      </c>
      <c r="G107" s="370"/>
      <c r="H107" s="391" t="s">
        <v>1457</v>
      </c>
      <c r="I107" s="370"/>
      <c r="J107" s="369" t="s">
        <v>53</v>
      </c>
      <c r="K107" s="368"/>
      <c r="L107" s="11" t="s">
        <v>387</v>
      </c>
      <c r="M107" s="11"/>
      <c r="N107" s="81">
        <v>9.9</v>
      </c>
      <c r="O107" s="60">
        <v>16</v>
      </c>
    </row>
    <row r="108" spans="1:15" ht="15" x14ac:dyDescent="0.25">
      <c r="A108" s="1"/>
      <c r="B108" s="369">
        <v>63</v>
      </c>
      <c r="C108" s="368"/>
      <c r="D108" s="367" t="s">
        <v>747</v>
      </c>
      <c r="E108" s="368"/>
      <c r="F108" s="369">
        <v>4100073257</v>
      </c>
      <c r="G108" s="370"/>
      <c r="H108" s="391" t="s">
        <v>1457</v>
      </c>
      <c r="I108" s="370"/>
      <c r="J108" s="369" t="s">
        <v>53</v>
      </c>
      <c r="K108" s="368"/>
      <c r="L108" s="11" t="s">
        <v>387</v>
      </c>
      <c r="M108" s="11"/>
      <c r="N108" s="81">
        <v>9.9</v>
      </c>
      <c r="O108" s="60">
        <v>16</v>
      </c>
    </row>
    <row r="109" spans="1:15" ht="15" x14ac:dyDescent="0.25">
      <c r="A109" s="1"/>
      <c r="B109" s="369">
        <v>64</v>
      </c>
      <c r="C109" s="368"/>
      <c r="D109" s="367" t="s">
        <v>747</v>
      </c>
      <c r="E109" s="368"/>
      <c r="F109" s="369">
        <v>4100073257</v>
      </c>
      <c r="G109" s="370"/>
      <c r="H109" s="391" t="s">
        <v>1457</v>
      </c>
      <c r="I109" s="370"/>
      <c r="J109" s="369" t="s">
        <v>53</v>
      </c>
      <c r="K109" s="368"/>
      <c r="L109" s="11" t="s">
        <v>387</v>
      </c>
      <c r="M109" s="11"/>
      <c r="N109" s="81">
        <v>9.9</v>
      </c>
      <c r="O109" s="60">
        <v>16</v>
      </c>
    </row>
    <row r="110" spans="1:15" ht="15" x14ac:dyDescent="0.25">
      <c r="A110" s="1"/>
      <c r="B110" s="369">
        <v>65</v>
      </c>
      <c r="C110" s="368"/>
      <c r="D110" s="367" t="s">
        <v>747</v>
      </c>
      <c r="E110" s="368"/>
      <c r="F110" s="369">
        <v>4100073257</v>
      </c>
      <c r="G110" s="370"/>
      <c r="H110" s="391" t="s">
        <v>1457</v>
      </c>
      <c r="I110" s="370"/>
      <c r="J110" s="369" t="s">
        <v>53</v>
      </c>
      <c r="K110" s="368"/>
      <c r="L110" s="11" t="s">
        <v>387</v>
      </c>
      <c r="M110" s="11"/>
      <c r="N110" s="81">
        <v>9.9</v>
      </c>
      <c r="O110" s="60">
        <v>16</v>
      </c>
    </row>
    <row r="111" spans="1:15" ht="15" x14ac:dyDescent="0.25">
      <c r="A111" s="1"/>
      <c r="B111" s="369">
        <v>66</v>
      </c>
      <c r="C111" s="368"/>
      <c r="D111" s="367" t="s">
        <v>747</v>
      </c>
      <c r="E111" s="368"/>
      <c r="F111" s="369">
        <v>4100073257</v>
      </c>
      <c r="G111" s="370"/>
      <c r="H111" s="391" t="s">
        <v>1457</v>
      </c>
      <c r="I111" s="370"/>
      <c r="J111" s="369" t="s">
        <v>53</v>
      </c>
      <c r="K111" s="368"/>
      <c r="L111" s="11" t="s">
        <v>387</v>
      </c>
      <c r="M111" s="11"/>
      <c r="N111" s="81">
        <v>9.9</v>
      </c>
      <c r="O111" s="60">
        <v>16</v>
      </c>
    </row>
    <row r="112" spans="1:15" ht="15" x14ac:dyDescent="0.25">
      <c r="A112" s="1"/>
      <c r="B112" s="369">
        <v>67</v>
      </c>
      <c r="C112" s="368"/>
      <c r="D112" s="367" t="s">
        <v>747</v>
      </c>
      <c r="E112" s="368"/>
      <c r="F112" s="369">
        <v>4100073257</v>
      </c>
      <c r="G112" s="370"/>
      <c r="H112" s="391" t="s">
        <v>1457</v>
      </c>
      <c r="I112" s="370"/>
      <c r="J112" s="369" t="s">
        <v>53</v>
      </c>
      <c r="K112" s="368"/>
      <c r="L112" s="11" t="s">
        <v>387</v>
      </c>
      <c r="M112" s="11"/>
      <c r="N112" s="81">
        <v>9.9</v>
      </c>
      <c r="O112" s="60">
        <v>16</v>
      </c>
    </row>
    <row r="113" spans="1:15" ht="15" x14ac:dyDescent="0.25">
      <c r="A113" s="1"/>
      <c r="B113" s="369">
        <v>68</v>
      </c>
      <c r="C113" s="368"/>
      <c r="D113" s="367" t="s">
        <v>747</v>
      </c>
      <c r="E113" s="368"/>
      <c r="F113" s="369">
        <v>4100073257</v>
      </c>
      <c r="G113" s="370"/>
      <c r="H113" s="391" t="s">
        <v>1457</v>
      </c>
      <c r="I113" s="370"/>
      <c r="J113" s="369" t="s">
        <v>53</v>
      </c>
      <c r="K113" s="368"/>
      <c r="L113" s="11" t="s">
        <v>387</v>
      </c>
      <c r="M113" s="11"/>
      <c r="N113" s="81">
        <v>9.9</v>
      </c>
      <c r="O113" s="60">
        <v>16</v>
      </c>
    </row>
    <row r="114" spans="1:15" ht="15" x14ac:dyDescent="0.25">
      <c r="A114" s="1"/>
      <c r="B114" s="369">
        <v>69</v>
      </c>
      <c r="C114" s="368"/>
      <c r="D114" s="367" t="s">
        <v>747</v>
      </c>
      <c r="E114" s="368"/>
      <c r="F114" s="369">
        <v>4100073257</v>
      </c>
      <c r="G114" s="370"/>
      <c r="H114" s="391" t="s">
        <v>1457</v>
      </c>
      <c r="I114" s="370"/>
      <c r="J114" s="369" t="s">
        <v>53</v>
      </c>
      <c r="K114" s="368"/>
      <c r="L114" s="11" t="s">
        <v>387</v>
      </c>
      <c r="M114" s="11"/>
      <c r="N114" s="81">
        <v>9.9</v>
      </c>
      <c r="O114" s="60">
        <v>16</v>
      </c>
    </row>
    <row r="115" spans="1:15" ht="15" x14ac:dyDescent="0.25">
      <c r="A115" s="1"/>
      <c r="B115" s="369">
        <v>70</v>
      </c>
      <c r="C115" s="368"/>
      <c r="D115" s="367" t="s">
        <v>747</v>
      </c>
      <c r="E115" s="368"/>
      <c r="F115" s="369">
        <v>4100073257</v>
      </c>
      <c r="G115" s="370"/>
      <c r="H115" s="391" t="s">
        <v>1457</v>
      </c>
      <c r="I115" s="370"/>
      <c r="J115" s="369" t="s">
        <v>53</v>
      </c>
      <c r="K115" s="368"/>
      <c r="L115" s="11" t="s">
        <v>387</v>
      </c>
      <c r="M115" s="11"/>
      <c r="N115" s="81">
        <v>9.9</v>
      </c>
      <c r="O115" s="60">
        <v>16</v>
      </c>
    </row>
    <row r="116" spans="1:15" ht="15" x14ac:dyDescent="0.25">
      <c r="A116" s="1"/>
      <c r="B116" s="369">
        <v>71</v>
      </c>
      <c r="C116" s="368"/>
      <c r="D116" s="367" t="s">
        <v>747</v>
      </c>
      <c r="E116" s="368"/>
      <c r="F116" s="369">
        <v>4100073257</v>
      </c>
      <c r="G116" s="370"/>
      <c r="H116" s="391" t="s">
        <v>1457</v>
      </c>
      <c r="I116" s="370"/>
      <c r="J116" s="369" t="s">
        <v>53</v>
      </c>
      <c r="K116" s="368"/>
      <c r="L116" s="11" t="s">
        <v>387</v>
      </c>
      <c r="M116" s="11"/>
      <c r="N116" s="81">
        <v>9.9</v>
      </c>
      <c r="O116" s="60">
        <v>16</v>
      </c>
    </row>
    <row r="117" spans="1:15" ht="15" x14ac:dyDescent="0.25">
      <c r="A117" s="1"/>
      <c r="B117" s="369">
        <v>72</v>
      </c>
      <c r="C117" s="368"/>
      <c r="D117" s="367" t="s">
        <v>747</v>
      </c>
      <c r="E117" s="368"/>
      <c r="F117" s="369">
        <v>4100073257</v>
      </c>
      <c r="G117" s="370"/>
      <c r="H117" s="391" t="s">
        <v>1457</v>
      </c>
      <c r="I117" s="370"/>
      <c r="J117" s="369" t="s">
        <v>53</v>
      </c>
      <c r="K117" s="368"/>
      <c r="L117" s="11" t="s">
        <v>387</v>
      </c>
      <c r="M117" s="11"/>
      <c r="N117" s="81">
        <v>10.94</v>
      </c>
      <c r="O117" s="60">
        <v>18</v>
      </c>
    </row>
    <row r="118" spans="1:15" ht="15" x14ac:dyDescent="0.25">
      <c r="A118" s="1"/>
      <c r="B118" s="365"/>
      <c r="C118" s="366"/>
      <c r="D118" s="351"/>
      <c r="E118" s="352"/>
      <c r="F118" s="369"/>
      <c r="G118" s="370"/>
      <c r="H118" s="391"/>
      <c r="I118" s="370"/>
      <c r="J118" s="369"/>
      <c r="K118" s="368"/>
      <c r="L118" s="27"/>
      <c r="M118" s="24"/>
      <c r="N118" s="84"/>
      <c r="O118" s="167"/>
    </row>
    <row r="119" spans="1:15" ht="15" x14ac:dyDescent="0.25">
      <c r="A119" s="1"/>
      <c r="B119" s="20"/>
      <c r="C119" s="45"/>
      <c r="D119" s="168"/>
      <c r="E119" s="41"/>
      <c r="F119" s="41"/>
      <c r="G119" s="41"/>
      <c r="H119" s="41"/>
      <c r="J119" s="20"/>
      <c r="K119" s="45"/>
      <c r="L119" s="1"/>
      <c r="M119" s="1"/>
      <c r="N119" s="169">
        <f>SUM(N18:N37)+SUM(N39:N83)+SUM(N85:N100)+SUM(N102:N117)</f>
        <v>659.1400000000001</v>
      </c>
    </row>
    <row r="120" spans="1:15" ht="15.75" x14ac:dyDescent="0.25">
      <c r="A120" s="1"/>
      <c r="B120" s="356" t="s">
        <v>29</v>
      </c>
      <c r="C120" s="357"/>
      <c r="D120" s="357"/>
      <c r="E120" s="357"/>
      <c r="F120" s="357"/>
      <c r="G120" s="357"/>
      <c r="H120" s="357"/>
      <c r="I120" s="357"/>
      <c r="J120" s="357"/>
      <c r="K120" s="357"/>
      <c r="L120" s="357"/>
      <c r="M120" s="79"/>
      <c r="N120" s="75"/>
      <c r="O120" s="73">
        <f>SUM(O18:O118)</f>
        <v>1399</v>
      </c>
    </row>
    <row r="121" spans="1:15" ht="15" x14ac:dyDescent="0.25">
      <c r="A121" s="1"/>
      <c r="B121" s="20"/>
      <c r="C121" s="45"/>
      <c r="D121" s="20"/>
      <c r="E121" s="45"/>
      <c r="F121" s="20"/>
      <c r="H121" s="3"/>
      <c r="J121" s="20"/>
      <c r="K121" s="45"/>
      <c r="L121" s="1"/>
      <c r="M121" s="1"/>
      <c r="N121" s="86"/>
    </row>
    <row r="122" spans="1:15" ht="3.75" customHeight="1" x14ac:dyDescent="0.25">
      <c r="A122" s="1"/>
      <c r="B122" s="1"/>
      <c r="C122" s="1"/>
      <c r="D122" s="17"/>
      <c r="E122" s="20"/>
      <c r="F122" s="20"/>
      <c r="G122" s="3"/>
      <c r="H122" s="3"/>
      <c r="I122" s="1"/>
      <c r="J122" s="1"/>
      <c r="K122" s="1"/>
      <c r="L122" s="1"/>
      <c r="M122" s="1"/>
      <c r="N122" s="1"/>
    </row>
    <row r="123" spans="1:15" ht="15" customHeight="1" x14ac:dyDescent="0.25">
      <c r="A123" s="1"/>
      <c r="B123" s="1"/>
      <c r="C123" s="1"/>
      <c r="D123" s="1" t="s">
        <v>49</v>
      </c>
      <c r="E123" s="23"/>
      <c r="F123" s="397" t="s">
        <v>1691</v>
      </c>
      <c r="G123" s="396"/>
      <c r="H123" s="1"/>
      <c r="I123" s="1"/>
      <c r="J123" s="1"/>
      <c r="K123" s="1"/>
      <c r="L123" s="1"/>
      <c r="M123" s="1"/>
      <c r="N123" s="1"/>
    </row>
    <row r="124" spans="1:15" ht="15" customHeight="1" x14ac:dyDescent="0.25">
      <c r="A124" s="1"/>
      <c r="B124" s="1"/>
      <c r="C124" s="1"/>
      <c r="D124" s="1" t="s">
        <v>1692</v>
      </c>
      <c r="E124" s="23"/>
      <c r="F124" s="1"/>
      <c r="G124" s="1"/>
      <c r="H124" s="1"/>
      <c r="I124" s="1"/>
      <c r="J124" s="1"/>
      <c r="K124" s="1"/>
      <c r="L124" s="1"/>
      <c r="M124" s="1"/>
      <c r="N124" s="1"/>
    </row>
    <row r="125" spans="1:15" ht="15" customHeight="1" x14ac:dyDescent="0.25">
      <c r="A125" s="1"/>
      <c r="B125" s="1"/>
      <c r="C125" s="1"/>
      <c r="D125" s="1" t="s">
        <v>1693</v>
      </c>
      <c r="E125" s="3"/>
      <c r="F125" s="1"/>
      <c r="G125" s="1"/>
      <c r="H125" s="1"/>
      <c r="I125" s="1"/>
      <c r="J125" s="1"/>
      <c r="K125" s="1"/>
      <c r="L125" s="1"/>
      <c r="M125" s="1"/>
      <c r="N125" s="1"/>
    </row>
    <row r="126" spans="1:15" ht="15" customHeight="1" x14ac:dyDescent="0.25">
      <c r="A126" s="1"/>
      <c r="B126" s="1"/>
      <c r="C126" s="1"/>
      <c r="D126" s="1" t="s">
        <v>1694</v>
      </c>
      <c r="E126" s="23"/>
      <c r="F126" s="1"/>
      <c r="G126" s="1"/>
      <c r="H126" s="1"/>
      <c r="I126" s="1"/>
      <c r="J126" s="1"/>
      <c r="K126" s="1"/>
      <c r="L126" s="1"/>
      <c r="M126" s="1"/>
      <c r="N126" s="1"/>
    </row>
    <row r="127" spans="1:15" ht="15" customHeight="1" x14ac:dyDescent="0.25">
      <c r="A127" s="1"/>
      <c r="B127" s="1"/>
      <c r="C127" s="1"/>
      <c r="D127" s="1" t="s">
        <v>1695</v>
      </c>
      <c r="E127" s="1"/>
      <c r="F127" s="1"/>
      <c r="G127" s="23"/>
      <c r="H127" s="23"/>
      <c r="I127" s="1"/>
      <c r="J127" s="1"/>
      <c r="K127" s="1"/>
      <c r="L127" s="1"/>
      <c r="M127" s="1"/>
      <c r="N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411" ht="8.25" customHeight="1" x14ac:dyDescent="0.2"/>
    <row r="413" ht="8.25" customHeight="1" x14ac:dyDescent="0.2"/>
    <row r="415" ht="9" customHeight="1" x14ac:dyDescent="0.2"/>
    <row r="417" ht="7.5" customHeight="1" x14ac:dyDescent="0.2"/>
    <row r="419" ht="6.75" customHeight="1" x14ac:dyDescent="0.2"/>
    <row r="421" ht="7.5" customHeight="1" x14ac:dyDescent="0.2"/>
    <row r="423" ht="9" customHeight="1" x14ac:dyDescent="0.2"/>
    <row r="425" ht="7.5" customHeight="1" x14ac:dyDescent="0.2"/>
    <row r="427" ht="8.25" customHeight="1" x14ac:dyDescent="0.2"/>
  </sheetData>
  <mergeCells count="488">
    <mergeCell ref="B83:C83"/>
    <mergeCell ref="D83:E83"/>
    <mergeCell ref="F83:G83"/>
    <mergeCell ref="H83:I83"/>
    <mergeCell ref="J83:K83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D80:E80"/>
    <mergeCell ref="F80:G80"/>
    <mergeCell ref="H80:I80"/>
    <mergeCell ref="J80:K80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D74:E74"/>
    <mergeCell ref="F74:G74"/>
    <mergeCell ref="H74:I74"/>
    <mergeCell ref="J74:K74"/>
    <mergeCell ref="D75:E75"/>
    <mergeCell ref="F75:G75"/>
    <mergeCell ref="H75:I75"/>
    <mergeCell ref="J75:K75"/>
    <mergeCell ref="D76:E76"/>
    <mergeCell ref="F76:G76"/>
    <mergeCell ref="H76:I76"/>
    <mergeCell ref="J76:K76"/>
    <mergeCell ref="B72:C72"/>
    <mergeCell ref="D72:E72"/>
    <mergeCell ref="F72:G72"/>
    <mergeCell ref="H72:I72"/>
    <mergeCell ref="J72:K72"/>
    <mergeCell ref="D73:E73"/>
    <mergeCell ref="F73:G73"/>
    <mergeCell ref="H73:I73"/>
    <mergeCell ref="J73:K73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120:L120"/>
    <mergeCell ref="F123:G123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66:C66"/>
    <mergeCell ref="D66:E66"/>
    <mergeCell ref="F66:G66"/>
    <mergeCell ref="H66:I66"/>
    <mergeCell ref="J66:K66"/>
    <mergeCell ref="B67:C67"/>
    <mergeCell ref="D67:E67"/>
    <mergeCell ref="B118:C118"/>
    <mergeCell ref="D118:E118"/>
    <mergeCell ref="F118:G118"/>
    <mergeCell ref="H118:I118"/>
    <mergeCell ref="J118:K118"/>
    <mergeCell ref="B117:C117"/>
    <mergeCell ref="D117:E117"/>
    <mergeCell ref="F117:G117"/>
    <mergeCell ref="H117:I117"/>
    <mergeCell ref="J117:K117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2:C102"/>
    <mergeCell ref="D102:E102"/>
    <mergeCell ref="F102:G102"/>
    <mergeCell ref="H102:I102"/>
    <mergeCell ref="J102:K102"/>
    <mergeCell ref="B100:C100"/>
    <mergeCell ref="D100:E100"/>
    <mergeCell ref="F100:G100"/>
    <mergeCell ref="H100:I100"/>
    <mergeCell ref="J100:K100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5:C85"/>
    <mergeCell ref="D85:E85"/>
    <mergeCell ref="F85:G85"/>
    <mergeCell ref="H85:I85"/>
    <mergeCell ref="J85:K85"/>
    <mergeCell ref="B53:C53"/>
    <mergeCell ref="D53:E53"/>
    <mergeCell ref="F53:G53"/>
    <mergeCell ref="H53:I53"/>
    <mergeCell ref="J53:K53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B50:C50"/>
    <mergeCell ref="D50:E50"/>
    <mergeCell ref="F50:G50"/>
    <mergeCell ref="H50:I50"/>
    <mergeCell ref="J50:K50"/>
    <mergeCell ref="B54:C54"/>
    <mergeCell ref="D54:E54"/>
    <mergeCell ref="F54:G54"/>
    <mergeCell ref="H54:I54"/>
    <mergeCell ref="J54:K54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1:C41"/>
    <mergeCell ref="D41:E41"/>
    <mergeCell ref="F41:G41"/>
    <mergeCell ref="H41:I41"/>
    <mergeCell ref="J41:K41"/>
    <mergeCell ref="B47:C47"/>
    <mergeCell ref="D47:E47"/>
    <mergeCell ref="F47:G47"/>
    <mergeCell ref="H47:I47"/>
    <mergeCell ref="J47:K47"/>
    <mergeCell ref="B46:C46"/>
    <mergeCell ref="D46:E46"/>
    <mergeCell ref="F46:G46"/>
    <mergeCell ref="H46:I46"/>
    <mergeCell ref="J46:K46"/>
    <mergeCell ref="B43:C43"/>
    <mergeCell ref="D43:E43"/>
    <mergeCell ref="F43:G43"/>
    <mergeCell ref="H43:I43"/>
    <mergeCell ref="J43:K43"/>
    <mergeCell ref="B45:C45"/>
    <mergeCell ref="D45:E45"/>
    <mergeCell ref="F45:G45"/>
    <mergeCell ref="H45:I45"/>
    <mergeCell ref="J45:K45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D55:E55"/>
    <mergeCell ref="F55:G55"/>
    <mergeCell ref="H55:I55"/>
    <mergeCell ref="J55:K55"/>
    <mergeCell ref="B39:C39"/>
    <mergeCell ref="D39:E39"/>
    <mergeCell ref="F39:G39"/>
    <mergeCell ref="H39:I39"/>
    <mergeCell ref="J39:K39"/>
    <mergeCell ref="B42:C42"/>
    <mergeCell ref="D42:E42"/>
    <mergeCell ref="F42:G42"/>
    <mergeCell ref="H42:I42"/>
    <mergeCell ref="J42:K42"/>
    <mergeCell ref="B40:C40"/>
    <mergeCell ref="D40:E40"/>
    <mergeCell ref="F40:G40"/>
    <mergeCell ref="H40:I40"/>
    <mergeCell ref="J40:K40"/>
    <mergeCell ref="B44:C44"/>
    <mergeCell ref="D44:E44"/>
    <mergeCell ref="F44:G44"/>
    <mergeCell ref="H44:I44"/>
    <mergeCell ref="J44:K44"/>
    <mergeCell ref="B31:C31"/>
    <mergeCell ref="D31:E31"/>
    <mergeCell ref="F31:G31"/>
    <mergeCell ref="H31:I31"/>
    <mergeCell ref="J31:K31"/>
    <mergeCell ref="B37:C37"/>
    <mergeCell ref="D37:E37"/>
    <mergeCell ref="F37:G37"/>
    <mergeCell ref="H37:I37"/>
    <mergeCell ref="J37:K37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F18:G18"/>
    <mergeCell ref="H18:I18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8:K18"/>
    <mergeCell ref="J16:K16"/>
    <mergeCell ref="B19:C19"/>
    <mergeCell ref="D19:E19"/>
    <mergeCell ref="F19:G19"/>
    <mergeCell ref="H19:I19"/>
    <mergeCell ref="J19:K19"/>
    <mergeCell ref="B18:C18"/>
    <mergeCell ref="D18:E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sheetPr codeName="Hoja218"/>
  <dimension ref="A1:O324"/>
  <sheetViews>
    <sheetView workbookViewId="0">
      <selection activeCell="F29" sqref="F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1684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200486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381</v>
      </c>
      <c r="E18" s="368"/>
      <c r="F18" s="369">
        <v>4100078049</v>
      </c>
      <c r="G18" s="370"/>
      <c r="H18" s="391" t="s">
        <v>1678</v>
      </c>
      <c r="I18" s="370"/>
      <c r="J18" s="369" t="s">
        <v>1009</v>
      </c>
      <c r="K18" s="368"/>
      <c r="L18" s="9" t="s">
        <v>387</v>
      </c>
      <c r="M18" s="151"/>
      <c r="N18" s="81">
        <v>8.3000000000000007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4100078049</v>
      </c>
      <c r="G19" s="370"/>
      <c r="H19" s="391" t="s">
        <v>1678</v>
      </c>
      <c r="I19" s="370"/>
      <c r="J19" s="369" t="s">
        <v>1009</v>
      </c>
      <c r="K19" s="368"/>
      <c r="L19" s="9" t="s">
        <v>387</v>
      </c>
      <c r="M19" s="151"/>
      <c r="N19" s="82">
        <v>8.3000000000000007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4100078049</v>
      </c>
      <c r="G20" s="370"/>
      <c r="H20" s="391" t="s">
        <v>1678</v>
      </c>
      <c r="I20" s="370"/>
      <c r="J20" s="369" t="s">
        <v>1009</v>
      </c>
      <c r="K20" s="368"/>
      <c r="L20" s="9" t="s">
        <v>387</v>
      </c>
      <c r="M20" s="151"/>
      <c r="N20" s="82">
        <v>8.14</v>
      </c>
      <c r="O20" s="60">
        <v>7</v>
      </c>
    </row>
    <row r="21" spans="1:15" ht="15" x14ac:dyDescent="0.25">
      <c r="A21" s="1"/>
      <c r="B21" s="365"/>
      <c r="C21" s="366"/>
      <c r="D21" s="367" t="s">
        <v>1582</v>
      </c>
      <c r="E21" s="368"/>
      <c r="F21" s="369">
        <v>4100075031</v>
      </c>
      <c r="G21" s="370"/>
      <c r="H21" s="391" t="s">
        <v>1583</v>
      </c>
      <c r="I21" s="370"/>
      <c r="J21" s="369" t="s">
        <v>1009</v>
      </c>
      <c r="K21" s="368"/>
      <c r="L21" s="9" t="s">
        <v>1584</v>
      </c>
      <c r="M21" s="151"/>
      <c r="N21" s="84"/>
      <c r="O21" s="60">
        <v>4</v>
      </c>
    </row>
    <row r="22" spans="1:15" ht="15" x14ac:dyDescent="0.25">
      <c r="A22" s="1"/>
      <c r="B22" s="375">
        <v>4</v>
      </c>
      <c r="C22" s="376"/>
      <c r="D22" s="367" t="s">
        <v>1582</v>
      </c>
      <c r="E22" s="368"/>
      <c r="F22" s="369">
        <v>4100075031</v>
      </c>
      <c r="G22" s="370"/>
      <c r="H22" s="391" t="s">
        <v>1583</v>
      </c>
      <c r="I22" s="370"/>
      <c r="J22" s="369" t="s">
        <v>1009</v>
      </c>
      <c r="K22" s="368"/>
      <c r="L22" s="9" t="s">
        <v>1584</v>
      </c>
      <c r="M22" s="151"/>
      <c r="N22" s="81">
        <v>7.78</v>
      </c>
      <c r="O22" s="60">
        <v>10</v>
      </c>
    </row>
    <row r="23" spans="1:15" ht="15" x14ac:dyDescent="0.25">
      <c r="A23" s="1"/>
      <c r="B23" s="365"/>
      <c r="C23" s="366"/>
      <c r="D23" s="367"/>
      <c r="E23" s="368"/>
      <c r="F23" s="369"/>
      <c r="G23" s="370"/>
      <c r="H23" s="391"/>
      <c r="I23" s="370"/>
      <c r="J23" s="369"/>
      <c r="K23" s="368"/>
      <c r="L23" s="9"/>
      <c r="M23" s="151"/>
      <c r="N23" s="84"/>
      <c r="O23" s="60"/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SUM(N18:N23)</f>
        <v>32.520000000000003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45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1686</v>
      </c>
      <c r="G28" s="396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1657</v>
      </c>
      <c r="E29" s="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1685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308" ht="8.25" customHeight="1" x14ac:dyDescent="0.2"/>
    <row r="310" ht="8.25" customHeight="1" x14ac:dyDescent="0.2"/>
    <row r="312" ht="9" customHeight="1" x14ac:dyDescent="0.2"/>
    <row r="314" ht="7.5" customHeight="1" x14ac:dyDescent="0.2"/>
    <row r="316" ht="6.75" customHeight="1" x14ac:dyDescent="0.2"/>
    <row r="318" ht="7.5" customHeight="1" x14ac:dyDescent="0.2"/>
    <row r="320" ht="9" customHeight="1" x14ac:dyDescent="0.2"/>
    <row r="322" ht="7.5" customHeight="1" x14ac:dyDescent="0.2"/>
    <row r="324" ht="8.25" customHeight="1" x14ac:dyDescent="0.2"/>
  </sheetData>
  <mergeCells count="4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D24:H24"/>
    <mergeCell ref="B25:L25"/>
    <mergeCell ref="F28:G28"/>
    <mergeCell ref="B22:C22"/>
    <mergeCell ref="B23:C23"/>
    <mergeCell ref="D23:E23"/>
    <mergeCell ref="F23:G23"/>
    <mergeCell ref="H23:I23"/>
    <mergeCell ref="J23:K23"/>
    <mergeCell ref="D22:E22"/>
    <mergeCell ref="F22:G22"/>
    <mergeCell ref="H22:I22"/>
    <mergeCell ref="J22:K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sheetPr codeName="Hoja219"/>
  <dimension ref="A1:O582"/>
  <sheetViews>
    <sheetView workbookViewId="0">
      <selection activeCell="O112" sqref="O11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1684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200485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SUM(N18:N33)+8.94</f>
        <v>142.38000000000002</v>
      </c>
      <c r="O17" s="60"/>
    </row>
    <row r="18" spans="1:15" ht="15" x14ac:dyDescent="0.25">
      <c r="A18" s="1"/>
      <c r="B18" s="375">
        <v>1</v>
      </c>
      <c r="C18" s="376"/>
      <c r="D18" s="367" t="s">
        <v>381</v>
      </c>
      <c r="E18" s="368"/>
      <c r="F18" s="369">
        <v>4100073257</v>
      </c>
      <c r="G18" s="370"/>
      <c r="H18" s="391" t="s">
        <v>1678</v>
      </c>
      <c r="I18" s="370"/>
      <c r="J18" s="369" t="s">
        <v>53</v>
      </c>
      <c r="K18" s="368"/>
      <c r="L18" s="7" t="s">
        <v>387</v>
      </c>
      <c r="M18" s="11"/>
      <c r="N18" s="81">
        <v>8.34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381</v>
      </c>
      <c r="E19" s="368"/>
      <c r="F19" s="369">
        <v>4100073257</v>
      </c>
      <c r="G19" s="370"/>
      <c r="H19" s="391" t="s">
        <v>1678</v>
      </c>
      <c r="I19" s="370"/>
      <c r="J19" s="369" t="s">
        <v>53</v>
      </c>
      <c r="K19" s="368"/>
      <c r="L19" s="7" t="s">
        <v>387</v>
      </c>
      <c r="M19" s="11"/>
      <c r="N19" s="81">
        <v>8.34</v>
      </c>
      <c r="O19" s="60">
        <v>12</v>
      </c>
    </row>
    <row r="20" spans="1:15" ht="15" x14ac:dyDescent="0.25">
      <c r="A20" s="1"/>
      <c r="B20" s="375">
        <v>3</v>
      </c>
      <c r="C20" s="376"/>
      <c r="D20" s="367" t="s">
        <v>381</v>
      </c>
      <c r="E20" s="368"/>
      <c r="F20" s="369">
        <v>4100073257</v>
      </c>
      <c r="G20" s="370"/>
      <c r="H20" s="391" t="s">
        <v>1678</v>
      </c>
      <c r="I20" s="370"/>
      <c r="J20" s="369" t="s">
        <v>53</v>
      </c>
      <c r="K20" s="368"/>
      <c r="L20" s="7" t="s">
        <v>387</v>
      </c>
      <c r="M20" s="11"/>
      <c r="N20" s="81">
        <v>8.34</v>
      </c>
      <c r="O20" s="60">
        <v>12</v>
      </c>
    </row>
    <row r="21" spans="1:15" ht="15" x14ac:dyDescent="0.25">
      <c r="A21" s="1"/>
      <c r="B21" s="375">
        <v>4</v>
      </c>
      <c r="C21" s="376"/>
      <c r="D21" s="367" t="s">
        <v>381</v>
      </c>
      <c r="E21" s="368"/>
      <c r="F21" s="369">
        <v>4100073257</v>
      </c>
      <c r="G21" s="370"/>
      <c r="H21" s="391" t="s">
        <v>1678</v>
      </c>
      <c r="I21" s="370"/>
      <c r="J21" s="369" t="s">
        <v>53</v>
      </c>
      <c r="K21" s="368"/>
      <c r="L21" s="7" t="s">
        <v>387</v>
      </c>
      <c r="M21" s="11"/>
      <c r="N21" s="81">
        <v>8.34</v>
      </c>
      <c r="O21" s="60">
        <v>12</v>
      </c>
    </row>
    <row r="22" spans="1:15" ht="15" x14ac:dyDescent="0.25">
      <c r="A22" s="1"/>
      <c r="B22" s="375">
        <v>5</v>
      </c>
      <c r="C22" s="376"/>
      <c r="D22" s="367" t="s">
        <v>381</v>
      </c>
      <c r="E22" s="368"/>
      <c r="F22" s="369">
        <v>4100073257</v>
      </c>
      <c r="G22" s="370"/>
      <c r="H22" s="391" t="s">
        <v>1678</v>
      </c>
      <c r="I22" s="370"/>
      <c r="J22" s="369" t="s">
        <v>53</v>
      </c>
      <c r="K22" s="368"/>
      <c r="L22" s="7" t="s">
        <v>387</v>
      </c>
      <c r="M22" s="11"/>
      <c r="N22" s="81">
        <v>8.34</v>
      </c>
      <c r="O22" s="60">
        <v>12</v>
      </c>
    </row>
    <row r="23" spans="1:15" ht="15" x14ac:dyDescent="0.25">
      <c r="A23" s="1"/>
      <c r="B23" s="375">
        <v>6</v>
      </c>
      <c r="C23" s="376"/>
      <c r="D23" s="367" t="s">
        <v>381</v>
      </c>
      <c r="E23" s="368"/>
      <c r="F23" s="369">
        <v>4100073257</v>
      </c>
      <c r="G23" s="370"/>
      <c r="H23" s="391" t="s">
        <v>1678</v>
      </c>
      <c r="I23" s="370"/>
      <c r="J23" s="369" t="s">
        <v>53</v>
      </c>
      <c r="K23" s="368"/>
      <c r="L23" s="7" t="s">
        <v>387</v>
      </c>
      <c r="M23" s="11"/>
      <c r="N23" s="81">
        <v>8.34</v>
      </c>
      <c r="O23" s="60">
        <v>12</v>
      </c>
    </row>
    <row r="24" spans="1:15" ht="15" x14ac:dyDescent="0.25">
      <c r="A24" s="1"/>
      <c r="B24" s="375">
        <v>7</v>
      </c>
      <c r="C24" s="376"/>
      <c r="D24" s="367" t="s">
        <v>381</v>
      </c>
      <c r="E24" s="368"/>
      <c r="F24" s="369">
        <v>4100073257</v>
      </c>
      <c r="G24" s="370"/>
      <c r="H24" s="391" t="s">
        <v>1678</v>
      </c>
      <c r="I24" s="370"/>
      <c r="J24" s="369" t="s">
        <v>53</v>
      </c>
      <c r="K24" s="368"/>
      <c r="L24" s="7" t="s">
        <v>387</v>
      </c>
      <c r="M24" s="11"/>
      <c r="N24" s="81">
        <v>8.34</v>
      </c>
      <c r="O24" s="60">
        <v>12</v>
      </c>
    </row>
    <row r="25" spans="1:15" ht="15" x14ac:dyDescent="0.25">
      <c r="A25" s="1"/>
      <c r="B25" s="375">
        <v>8</v>
      </c>
      <c r="C25" s="376"/>
      <c r="D25" s="367" t="s">
        <v>381</v>
      </c>
      <c r="E25" s="368"/>
      <c r="F25" s="369">
        <v>4100073257</v>
      </c>
      <c r="G25" s="370"/>
      <c r="H25" s="391" t="s">
        <v>1678</v>
      </c>
      <c r="I25" s="370"/>
      <c r="J25" s="369" t="s">
        <v>53</v>
      </c>
      <c r="K25" s="368"/>
      <c r="L25" s="7" t="s">
        <v>387</v>
      </c>
      <c r="M25" s="11"/>
      <c r="N25" s="81">
        <v>8.34</v>
      </c>
      <c r="O25" s="60">
        <v>12</v>
      </c>
    </row>
    <row r="26" spans="1:15" ht="15" x14ac:dyDescent="0.25">
      <c r="A26" s="1"/>
      <c r="B26" s="375">
        <v>9</v>
      </c>
      <c r="C26" s="376"/>
      <c r="D26" s="367" t="s">
        <v>381</v>
      </c>
      <c r="E26" s="368"/>
      <c r="F26" s="369">
        <v>4100073257</v>
      </c>
      <c r="G26" s="370"/>
      <c r="H26" s="391" t="s">
        <v>1678</v>
      </c>
      <c r="I26" s="370"/>
      <c r="J26" s="369" t="s">
        <v>53</v>
      </c>
      <c r="K26" s="368"/>
      <c r="L26" s="7" t="s">
        <v>387</v>
      </c>
      <c r="M26" s="11"/>
      <c r="N26" s="81">
        <v>8.34</v>
      </c>
      <c r="O26" s="60">
        <v>12</v>
      </c>
    </row>
    <row r="27" spans="1:15" ht="15" x14ac:dyDescent="0.25">
      <c r="A27" s="1"/>
      <c r="B27" s="375">
        <v>10</v>
      </c>
      <c r="C27" s="376"/>
      <c r="D27" s="367" t="s">
        <v>381</v>
      </c>
      <c r="E27" s="368"/>
      <c r="F27" s="369">
        <v>4100073257</v>
      </c>
      <c r="G27" s="370"/>
      <c r="H27" s="391" t="s">
        <v>1678</v>
      </c>
      <c r="I27" s="370"/>
      <c r="J27" s="369" t="s">
        <v>53</v>
      </c>
      <c r="K27" s="368"/>
      <c r="L27" s="7" t="s">
        <v>387</v>
      </c>
      <c r="M27" s="11"/>
      <c r="N27" s="81">
        <v>8.34</v>
      </c>
      <c r="O27" s="60">
        <v>12</v>
      </c>
    </row>
    <row r="28" spans="1:15" ht="15" x14ac:dyDescent="0.25">
      <c r="A28" s="1"/>
      <c r="B28" s="375">
        <v>11</v>
      </c>
      <c r="C28" s="376"/>
      <c r="D28" s="367" t="s">
        <v>381</v>
      </c>
      <c r="E28" s="368"/>
      <c r="F28" s="369">
        <v>4100073257</v>
      </c>
      <c r="G28" s="370"/>
      <c r="H28" s="391" t="s">
        <v>1678</v>
      </c>
      <c r="I28" s="370"/>
      <c r="J28" s="369" t="s">
        <v>53</v>
      </c>
      <c r="K28" s="368"/>
      <c r="L28" s="7" t="s">
        <v>387</v>
      </c>
      <c r="M28" s="11"/>
      <c r="N28" s="81">
        <v>8.34</v>
      </c>
      <c r="O28" s="60">
        <v>12</v>
      </c>
    </row>
    <row r="29" spans="1:15" ht="15" x14ac:dyDescent="0.25">
      <c r="A29" s="1"/>
      <c r="B29" s="375">
        <v>12</v>
      </c>
      <c r="C29" s="376"/>
      <c r="D29" s="367" t="s">
        <v>381</v>
      </c>
      <c r="E29" s="368"/>
      <c r="F29" s="369">
        <v>4100073257</v>
      </c>
      <c r="G29" s="370"/>
      <c r="H29" s="391" t="s">
        <v>1678</v>
      </c>
      <c r="I29" s="370"/>
      <c r="J29" s="369" t="s">
        <v>53</v>
      </c>
      <c r="K29" s="368"/>
      <c r="L29" s="7" t="s">
        <v>387</v>
      </c>
      <c r="M29" s="11"/>
      <c r="N29" s="81">
        <v>8.34</v>
      </c>
      <c r="O29" s="60">
        <v>12</v>
      </c>
    </row>
    <row r="30" spans="1:15" ht="15" x14ac:dyDescent="0.25">
      <c r="A30" s="1"/>
      <c r="B30" s="375">
        <v>13</v>
      </c>
      <c r="C30" s="376"/>
      <c r="D30" s="367" t="s">
        <v>381</v>
      </c>
      <c r="E30" s="368"/>
      <c r="F30" s="369">
        <v>4100073257</v>
      </c>
      <c r="G30" s="370"/>
      <c r="H30" s="391" t="s">
        <v>1678</v>
      </c>
      <c r="I30" s="370"/>
      <c r="J30" s="369" t="s">
        <v>53</v>
      </c>
      <c r="K30" s="368"/>
      <c r="L30" s="7" t="s">
        <v>387</v>
      </c>
      <c r="M30" s="11"/>
      <c r="N30" s="81">
        <v>8.34</v>
      </c>
      <c r="O30" s="60">
        <v>12</v>
      </c>
    </row>
    <row r="31" spans="1:15" ht="15" x14ac:dyDescent="0.25">
      <c r="A31" s="1"/>
      <c r="B31" s="375">
        <v>14</v>
      </c>
      <c r="C31" s="376"/>
      <c r="D31" s="367" t="s">
        <v>381</v>
      </c>
      <c r="E31" s="368"/>
      <c r="F31" s="369">
        <v>4100073257</v>
      </c>
      <c r="G31" s="370"/>
      <c r="H31" s="391" t="s">
        <v>1678</v>
      </c>
      <c r="I31" s="370"/>
      <c r="J31" s="369" t="s">
        <v>53</v>
      </c>
      <c r="K31" s="368"/>
      <c r="L31" s="7" t="s">
        <v>387</v>
      </c>
      <c r="M31" s="11"/>
      <c r="N31" s="81">
        <v>8.34</v>
      </c>
      <c r="O31" s="60">
        <v>12</v>
      </c>
    </row>
    <row r="32" spans="1:15" ht="15" x14ac:dyDescent="0.25">
      <c r="A32" s="1"/>
      <c r="B32" s="375">
        <v>15</v>
      </c>
      <c r="C32" s="376"/>
      <c r="D32" s="367" t="s">
        <v>381</v>
      </c>
      <c r="E32" s="368"/>
      <c r="F32" s="369">
        <v>4100073257</v>
      </c>
      <c r="G32" s="370"/>
      <c r="H32" s="391" t="s">
        <v>1678</v>
      </c>
      <c r="I32" s="370"/>
      <c r="J32" s="369" t="s">
        <v>53</v>
      </c>
      <c r="K32" s="368"/>
      <c r="L32" s="7" t="s">
        <v>387</v>
      </c>
      <c r="M32" s="11"/>
      <c r="N32" s="81">
        <v>8.34</v>
      </c>
      <c r="O32" s="60">
        <v>12</v>
      </c>
    </row>
    <row r="33" spans="1:15" ht="15" x14ac:dyDescent="0.25">
      <c r="A33" s="1"/>
      <c r="B33" s="375">
        <v>16</v>
      </c>
      <c r="C33" s="376"/>
      <c r="D33" s="367" t="s">
        <v>381</v>
      </c>
      <c r="E33" s="368"/>
      <c r="F33" s="369">
        <v>4100073257</v>
      </c>
      <c r="G33" s="370"/>
      <c r="H33" s="391" t="s">
        <v>1678</v>
      </c>
      <c r="I33" s="370"/>
      <c r="J33" s="369" t="s">
        <v>53</v>
      </c>
      <c r="K33" s="368"/>
      <c r="L33" s="7" t="s">
        <v>387</v>
      </c>
      <c r="M33" s="11"/>
      <c r="N33" s="81">
        <v>8.34</v>
      </c>
      <c r="O33" s="60">
        <v>12</v>
      </c>
    </row>
    <row r="34" spans="1:15" ht="15" x14ac:dyDescent="0.25">
      <c r="A34" s="1"/>
      <c r="B34" s="77" t="s">
        <v>37</v>
      </c>
      <c r="C34" s="78"/>
      <c r="D34" s="20"/>
      <c r="E34" s="45"/>
      <c r="F34" s="20"/>
      <c r="H34" s="3"/>
      <c r="J34" s="20"/>
      <c r="K34" s="45"/>
      <c r="L34" s="1"/>
      <c r="M34" s="1"/>
      <c r="N34" s="163">
        <f>SUM(N35:N50)+8.62</f>
        <v>142.06000000000003</v>
      </c>
      <c r="O34" s="60"/>
    </row>
    <row r="35" spans="1:15" ht="15" x14ac:dyDescent="0.25">
      <c r="A35" s="1"/>
      <c r="B35" s="375">
        <v>17</v>
      </c>
      <c r="C35" s="376"/>
      <c r="D35" s="367" t="s">
        <v>381</v>
      </c>
      <c r="E35" s="368"/>
      <c r="F35" s="369">
        <v>4100073257</v>
      </c>
      <c r="G35" s="370"/>
      <c r="H35" s="391" t="s">
        <v>1678</v>
      </c>
      <c r="I35" s="370"/>
      <c r="J35" s="369" t="s">
        <v>53</v>
      </c>
      <c r="K35" s="368"/>
      <c r="L35" s="7" t="s">
        <v>387</v>
      </c>
      <c r="M35" s="11"/>
      <c r="N35" s="81">
        <v>8.34</v>
      </c>
      <c r="O35" s="60">
        <v>12</v>
      </c>
    </row>
    <row r="36" spans="1:15" ht="15" x14ac:dyDescent="0.25">
      <c r="A36" s="1"/>
      <c r="B36" s="375">
        <v>18</v>
      </c>
      <c r="C36" s="376"/>
      <c r="D36" s="367" t="s">
        <v>381</v>
      </c>
      <c r="E36" s="368"/>
      <c r="F36" s="369">
        <v>4100073257</v>
      </c>
      <c r="G36" s="370"/>
      <c r="H36" s="391" t="s">
        <v>1678</v>
      </c>
      <c r="I36" s="370"/>
      <c r="J36" s="369" t="s">
        <v>53</v>
      </c>
      <c r="K36" s="368"/>
      <c r="L36" s="7" t="s">
        <v>387</v>
      </c>
      <c r="M36" s="11"/>
      <c r="N36" s="81">
        <v>8.34</v>
      </c>
      <c r="O36" s="60">
        <v>12</v>
      </c>
    </row>
    <row r="37" spans="1:15" ht="15" x14ac:dyDescent="0.25">
      <c r="A37" s="1"/>
      <c r="B37" s="375">
        <v>19</v>
      </c>
      <c r="C37" s="376"/>
      <c r="D37" s="367" t="s">
        <v>381</v>
      </c>
      <c r="E37" s="368"/>
      <c r="F37" s="369">
        <v>4100073257</v>
      </c>
      <c r="G37" s="370"/>
      <c r="H37" s="391" t="s">
        <v>1678</v>
      </c>
      <c r="I37" s="370"/>
      <c r="J37" s="369" t="s">
        <v>53</v>
      </c>
      <c r="K37" s="368"/>
      <c r="L37" s="7" t="s">
        <v>387</v>
      </c>
      <c r="M37" s="11"/>
      <c r="N37" s="81">
        <v>8.34</v>
      </c>
      <c r="O37" s="60">
        <v>12</v>
      </c>
    </row>
    <row r="38" spans="1:15" ht="15" x14ac:dyDescent="0.25">
      <c r="A38" s="1"/>
      <c r="B38" s="375">
        <v>20</v>
      </c>
      <c r="C38" s="376"/>
      <c r="D38" s="367" t="s">
        <v>381</v>
      </c>
      <c r="E38" s="368"/>
      <c r="F38" s="369">
        <v>4100073257</v>
      </c>
      <c r="G38" s="370"/>
      <c r="H38" s="391" t="s">
        <v>1678</v>
      </c>
      <c r="I38" s="370"/>
      <c r="J38" s="369" t="s">
        <v>53</v>
      </c>
      <c r="K38" s="368"/>
      <c r="L38" s="7" t="s">
        <v>387</v>
      </c>
      <c r="M38" s="11"/>
      <c r="N38" s="81">
        <v>8.34</v>
      </c>
      <c r="O38" s="60">
        <v>12</v>
      </c>
    </row>
    <row r="39" spans="1:15" ht="15" x14ac:dyDescent="0.25">
      <c r="A39" s="1"/>
      <c r="B39" s="375">
        <v>21</v>
      </c>
      <c r="C39" s="376"/>
      <c r="D39" s="367" t="s">
        <v>381</v>
      </c>
      <c r="E39" s="368"/>
      <c r="F39" s="369">
        <v>4100073257</v>
      </c>
      <c r="G39" s="370"/>
      <c r="H39" s="391" t="s">
        <v>1678</v>
      </c>
      <c r="I39" s="370"/>
      <c r="J39" s="369" t="s">
        <v>53</v>
      </c>
      <c r="K39" s="368"/>
      <c r="L39" s="7" t="s">
        <v>387</v>
      </c>
      <c r="M39" s="11"/>
      <c r="N39" s="81">
        <v>8.34</v>
      </c>
      <c r="O39" s="60">
        <v>12</v>
      </c>
    </row>
    <row r="40" spans="1:15" ht="15" x14ac:dyDescent="0.25">
      <c r="A40" s="1"/>
      <c r="B40" s="375">
        <v>22</v>
      </c>
      <c r="C40" s="376"/>
      <c r="D40" s="367" t="s">
        <v>381</v>
      </c>
      <c r="E40" s="368"/>
      <c r="F40" s="369">
        <v>4100073257</v>
      </c>
      <c r="G40" s="370"/>
      <c r="H40" s="391" t="s">
        <v>1678</v>
      </c>
      <c r="I40" s="370"/>
      <c r="J40" s="369" t="s">
        <v>53</v>
      </c>
      <c r="K40" s="368"/>
      <c r="L40" s="7" t="s">
        <v>387</v>
      </c>
      <c r="M40" s="11"/>
      <c r="N40" s="81">
        <v>8.34</v>
      </c>
      <c r="O40" s="60">
        <v>12</v>
      </c>
    </row>
    <row r="41" spans="1:15" ht="15" x14ac:dyDescent="0.25">
      <c r="A41" s="1"/>
      <c r="B41" s="375">
        <v>23</v>
      </c>
      <c r="C41" s="376"/>
      <c r="D41" s="367" t="s">
        <v>381</v>
      </c>
      <c r="E41" s="368"/>
      <c r="F41" s="369">
        <v>4100073257</v>
      </c>
      <c r="G41" s="370"/>
      <c r="H41" s="391" t="s">
        <v>1678</v>
      </c>
      <c r="I41" s="370"/>
      <c r="J41" s="369" t="s">
        <v>53</v>
      </c>
      <c r="K41" s="368"/>
      <c r="L41" s="7" t="s">
        <v>387</v>
      </c>
      <c r="M41" s="11"/>
      <c r="N41" s="81">
        <v>8.34</v>
      </c>
      <c r="O41" s="60">
        <v>12</v>
      </c>
    </row>
    <row r="42" spans="1:15" ht="15" x14ac:dyDescent="0.25">
      <c r="A42" s="1"/>
      <c r="B42" s="375">
        <v>24</v>
      </c>
      <c r="C42" s="376"/>
      <c r="D42" s="367" t="s">
        <v>381</v>
      </c>
      <c r="E42" s="368"/>
      <c r="F42" s="369">
        <v>4100073257</v>
      </c>
      <c r="G42" s="370"/>
      <c r="H42" s="391" t="s">
        <v>1678</v>
      </c>
      <c r="I42" s="370"/>
      <c r="J42" s="369" t="s">
        <v>53</v>
      </c>
      <c r="K42" s="368"/>
      <c r="L42" s="7" t="s">
        <v>387</v>
      </c>
      <c r="M42" s="11"/>
      <c r="N42" s="81">
        <v>8.34</v>
      </c>
      <c r="O42" s="60">
        <v>12</v>
      </c>
    </row>
    <row r="43" spans="1:15" ht="15" x14ac:dyDescent="0.25">
      <c r="A43" s="1"/>
      <c r="B43" s="375">
        <v>25</v>
      </c>
      <c r="C43" s="376"/>
      <c r="D43" s="367" t="s">
        <v>381</v>
      </c>
      <c r="E43" s="368"/>
      <c r="F43" s="369">
        <v>4100073257</v>
      </c>
      <c r="G43" s="370"/>
      <c r="H43" s="391" t="s">
        <v>1678</v>
      </c>
      <c r="I43" s="370"/>
      <c r="J43" s="369" t="s">
        <v>53</v>
      </c>
      <c r="K43" s="368"/>
      <c r="L43" s="7" t="s">
        <v>387</v>
      </c>
      <c r="M43" s="11"/>
      <c r="N43" s="81">
        <v>8.34</v>
      </c>
      <c r="O43" s="60">
        <v>12</v>
      </c>
    </row>
    <row r="44" spans="1:15" ht="15" x14ac:dyDescent="0.25">
      <c r="A44" s="1"/>
      <c r="B44" s="375">
        <v>26</v>
      </c>
      <c r="C44" s="376"/>
      <c r="D44" s="367" t="s">
        <v>381</v>
      </c>
      <c r="E44" s="368"/>
      <c r="F44" s="369">
        <v>4100073257</v>
      </c>
      <c r="G44" s="370"/>
      <c r="H44" s="391" t="s">
        <v>1678</v>
      </c>
      <c r="I44" s="370"/>
      <c r="J44" s="369" t="s">
        <v>53</v>
      </c>
      <c r="K44" s="368"/>
      <c r="L44" s="7" t="s">
        <v>387</v>
      </c>
      <c r="M44" s="11"/>
      <c r="N44" s="81">
        <v>8.34</v>
      </c>
      <c r="O44" s="60">
        <v>12</v>
      </c>
    </row>
    <row r="45" spans="1:15" ht="15" x14ac:dyDescent="0.25">
      <c r="A45" s="1"/>
      <c r="B45" s="375">
        <v>27</v>
      </c>
      <c r="C45" s="376"/>
      <c r="D45" s="367" t="s">
        <v>381</v>
      </c>
      <c r="E45" s="368"/>
      <c r="F45" s="369">
        <v>4100073257</v>
      </c>
      <c r="G45" s="370"/>
      <c r="H45" s="391" t="s">
        <v>1678</v>
      </c>
      <c r="I45" s="370"/>
      <c r="J45" s="369" t="s">
        <v>53</v>
      </c>
      <c r="K45" s="368"/>
      <c r="L45" s="7" t="s">
        <v>387</v>
      </c>
      <c r="M45" s="11"/>
      <c r="N45" s="81">
        <v>8.34</v>
      </c>
      <c r="O45" s="60">
        <v>12</v>
      </c>
    </row>
    <row r="46" spans="1:15" ht="15" x14ac:dyDescent="0.25">
      <c r="A46" s="1"/>
      <c r="B46" s="375">
        <v>28</v>
      </c>
      <c r="C46" s="376"/>
      <c r="D46" s="367" t="s">
        <v>381</v>
      </c>
      <c r="E46" s="368"/>
      <c r="F46" s="369">
        <v>4100073257</v>
      </c>
      <c r="G46" s="370"/>
      <c r="H46" s="391" t="s">
        <v>1678</v>
      </c>
      <c r="I46" s="370"/>
      <c r="J46" s="369" t="s">
        <v>53</v>
      </c>
      <c r="K46" s="368"/>
      <c r="L46" s="7" t="s">
        <v>387</v>
      </c>
      <c r="M46" s="11"/>
      <c r="N46" s="81">
        <v>8.34</v>
      </c>
      <c r="O46" s="60">
        <v>12</v>
      </c>
    </row>
    <row r="47" spans="1:15" ht="15" x14ac:dyDescent="0.25">
      <c r="A47" s="1"/>
      <c r="B47" s="375">
        <v>29</v>
      </c>
      <c r="C47" s="376"/>
      <c r="D47" s="367" t="s">
        <v>381</v>
      </c>
      <c r="E47" s="368"/>
      <c r="F47" s="369">
        <v>4100073257</v>
      </c>
      <c r="G47" s="370"/>
      <c r="H47" s="391" t="s">
        <v>1678</v>
      </c>
      <c r="I47" s="370"/>
      <c r="J47" s="369" t="s">
        <v>53</v>
      </c>
      <c r="K47" s="368"/>
      <c r="L47" s="7" t="s">
        <v>387</v>
      </c>
      <c r="M47" s="11"/>
      <c r="N47" s="81">
        <v>8.34</v>
      </c>
      <c r="O47" s="60">
        <v>12</v>
      </c>
    </row>
    <row r="48" spans="1:15" ht="15" x14ac:dyDescent="0.25">
      <c r="A48" s="1"/>
      <c r="B48" s="375">
        <v>30</v>
      </c>
      <c r="C48" s="376"/>
      <c r="D48" s="367" t="s">
        <v>381</v>
      </c>
      <c r="E48" s="368"/>
      <c r="F48" s="369">
        <v>4100073257</v>
      </c>
      <c r="G48" s="370"/>
      <c r="H48" s="391" t="s">
        <v>1678</v>
      </c>
      <c r="I48" s="370"/>
      <c r="J48" s="369" t="s">
        <v>53</v>
      </c>
      <c r="K48" s="368"/>
      <c r="L48" s="7" t="s">
        <v>387</v>
      </c>
      <c r="M48" s="11"/>
      <c r="N48" s="81">
        <v>8.34</v>
      </c>
      <c r="O48" s="60">
        <v>12</v>
      </c>
    </row>
    <row r="49" spans="1:15" ht="15" x14ac:dyDescent="0.25">
      <c r="A49" s="1"/>
      <c r="B49" s="375">
        <v>31</v>
      </c>
      <c r="C49" s="376"/>
      <c r="D49" s="367" t="s">
        <v>381</v>
      </c>
      <c r="E49" s="368"/>
      <c r="F49" s="369">
        <v>4100073257</v>
      </c>
      <c r="G49" s="370"/>
      <c r="H49" s="391" t="s">
        <v>1678</v>
      </c>
      <c r="I49" s="370"/>
      <c r="J49" s="369" t="s">
        <v>53</v>
      </c>
      <c r="K49" s="368"/>
      <c r="L49" s="7" t="s">
        <v>387</v>
      </c>
      <c r="M49" s="11"/>
      <c r="N49" s="81">
        <v>8.34</v>
      </c>
      <c r="O49" s="60">
        <v>12</v>
      </c>
    </row>
    <row r="50" spans="1:15" ht="15" x14ac:dyDescent="0.25">
      <c r="A50" s="1"/>
      <c r="B50" s="375">
        <v>32</v>
      </c>
      <c r="C50" s="376"/>
      <c r="D50" s="367" t="s">
        <v>381</v>
      </c>
      <c r="E50" s="368"/>
      <c r="F50" s="369">
        <v>4100073257</v>
      </c>
      <c r="G50" s="370"/>
      <c r="H50" s="391" t="s">
        <v>1678</v>
      </c>
      <c r="I50" s="370"/>
      <c r="J50" s="369" t="s">
        <v>53</v>
      </c>
      <c r="K50" s="368"/>
      <c r="L50" s="7" t="s">
        <v>387</v>
      </c>
      <c r="M50" s="11"/>
      <c r="N50" s="81">
        <v>8.34</v>
      </c>
      <c r="O50" s="60">
        <v>12</v>
      </c>
    </row>
    <row r="51" spans="1:15" ht="15" x14ac:dyDescent="0.25">
      <c r="A51" s="1"/>
      <c r="B51" s="77" t="s">
        <v>56</v>
      </c>
      <c r="C51" s="78"/>
      <c r="D51" s="20"/>
      <c r="E51" s="45"/>
      <c r="F51" s="20"/>
      <c r="H51" s="3"/>
      <c r="J51" s="20"/>
      <c r="K51" s="45"/>
      <c r="L51" s="1"/>
      <c r="M51" s="1"/>
      <c r="N51" s="163">
        <f>SUM(N52:N67)+8.76</f>
        <v>142.20000000000002</v>
      </c>
      <c r="O51" s="60"/>
    </row>
    <row r="52" spans="1:15" ht="15" x14ac:dyDescent="0.25">
      <c r="A52" s="1"/>
      <c r="B52" s="375">
        <v>33</v>
      </c>
      <c r="C52" s="376"/>
      <c r="D52" s="367" t="s">
        <v>381</v>
      </c>
      <c r="E52" s="368"/>
      <c r="F52" s="369">
        <v>4100073257</v>
      </c>
      <c r="G52" s="370"/>
      <c r="H52" s="391" t="s">
        <v>1678</v>
      </c>
      <c r="I52" s="370"/>
      <c r="J52" s="369" t="s">
        <v>53</v>
      </c>
      <c r="K52" s="368"/>
      <c r="L52" s="7" t="s">
        <v>387</v>
      </c>
      <c r="M52" s="11"/>
      <c r="N52" s="81">
        <v>8.34</v>
      </c>
      <c r="O52" s="60">
        <v>12</v>
      </c>
    </row>
    <row r="53" spans="1:15" ht="15" x14ac:dyDescent="0.25">
      <c r="A53" s="1"/>
      <c r="B53" s="375">
        <v>34</v>
      </c>
      <c r="C53" s="376"/>
      <c r="D53" s="367" t="s">
        <v>381</v>
      </c>
      <c r="E53" s="368"/>
      <c r="F53" s="369">
        <v>4100073257</v>
      </c>
      <c r="G53" s="370"/>
      <c r="H53" s="391" t="s">
        <v>1678</v>
      </c>
      <c r="I53" s="370"/>
      <c r="J53" s="369" t="s">
        <v>53</v>
      </c>
      <c r="K53" s="368"/>
      <c r="L53" s="7" t="s">
        <v>387</v>
      </c>
      <c r="M53" s="11"/>
      <c r="N53" s="81">
        <v>8.34</v>
      </c>
      <c r="O53" s="60">
        <v>12</v>
      </c>
    </row>
    <row r="54" spans="1:15" ht="15" x14ac:dyDescent="0.25">
      <c r="A54" s="1"/>
      <c r="B54" s="375">
        <v>35</v>
      </c>
      <c r="C54" s="376"/>
      <c r="D54" s="367" t="s">
        <v>381</v>
      </c>
      <c r="E54" s="368"/>
      <c r="F54" s="369">
        <v>4100073257</v>
      </c>
      <c r="G54" s="370"/>
      <c r="H54" s="391" t="s">
        <v>1678</v>
      </c>
      <c r="I54" s="370"/>
      <c r="J54" s="369" t="s">
        <v>53</v>
      </c>
      <c r="K54" s="368"/>
      <c r="L54" s="7" t="s">
        <v>387</v>
      </c>
      <c r="M54" s="11"/>
      <c r="N54" s="81">
        <v>8.34</v>
      </c>
      <c r="O54" s="60">
        <v>12</v>
      </c>
    </row>
    <row r="55" spans="1:15" ht="15" x14ac:dyDescent="0.25">
      <c r="A55" s="1"/>
      <c r="B55" s="375">
        <v>36</v>
      </c>
      <c r="C55" s="376"/>
      <c r="D55" s="367" t="s">
        <v>381</v>
      </c>
      <c r="E55" s="368"/>
      <c r="F55" s="369">
        <v>4100073257</v>
      </c>
      <c r="G55" s="370"/>
      <c r="H55" s="391" t="s">
        <v>1678</v>
      </c>
      <c r="I55" s="370"/>
      <c r="J55" s="369" t="s">
        <v>53</v>
      </c>
      <c r="K55" s="368"/>
      <c r="L55" s="7" t="s">
        <v>387</v>
      </c>
      <c r="M55" s="11"/>
      <c r="N55" s="81">
        <v>8.34</v>
      </c>
      <c r="O55" s="60">
        <v>12</v>
      </c>
    </row>
    <row r="56" spans="1:15" ht="15" x14ac:dyDescent="0.25">
      <c r="A56" s="1"/>
      <c r="B56" s="375">
        <v>37</v>
      </c>
      <c r="C56" s="376"/>
      <c r="D56" s="367" t="s">
        <v>381</v>
      </c>
      <c r="E56" s="368"/>
      <c r="F56" s="369">
        <v>4100073257</v>
      </c>
      <c r="G56" s="370"/>
      <c r="H56" s="391" t="s">
        <v>1678</v>
      </c>
      <c r="I56" s="370"/>
      <c r="J56" s="369" t="s">
        <v>53</v>
      </c>
      <c r="K56" s="368"/>
      <c r="L56" s="7" t="s">
        <v>387</v>
      </c>
      <c r="M56" s="11"/>
      <c r="N56" s="81">
        <v>8.34</v>
      </c>
      <c r="O56" s="60">
        <v>12</v>
      </c>
    </row>
    <row r="57" spans="1:15" ht="15" x14ac:dyDescent="0.25">
      <c r="A57" s="1"/>
      <c r="B57" s="375">
        <v>38</v>
      </c>
      <c r="C57" s="376"/>
      <c r="D57" s="367" t="s">
        <v>381</v>
      </c>
      <c r="E57" s="368"/>
      <c r="F57" s="369">
        <v>4100073257</v>
      </c>
      <c r="G57" s="370"/>
      <c r="H57" s="391" t="s">
        <v>1678</v>
      </c>
      <c r="I57" s="370"/>
      <c r="J57" s="369" t="s">
        <v>53</v>
      </c>
      <c r="K57" s="368"/>
      <c r="L57" s="7" t="s">
        <v>387</v>
      </c>
      <c r="M57" s="11"/>
      <c r="N57" s="81">
        <v>8.34</v>
      </c>
      <c r="O57" s="60">
        <v>12</v>
      </c>
    </row>
    <row r="58" spans="1:15" ht="15" x14ac:dyDescent="0.25">
      <c r="A58" s="1"/>
      <c r="B58" s="375">
        <v>39</v>
      </c>
      <c r="C58" s="376"/>
      <c r="D58" s="367" t="s">
        <v>381</v>
      </c>
      <c r="E58" s="368"/>
      <c r="F58" s="369">
        <v>4100073257</v>
      </c>
      <c r="G58" s="370"/>
      <c r="H58" s="391" t="s">
        <v>1678</v>
      </c>
      <c r="I58" s="370"/>
      <c r="J58" s="369" t="s">
        <v>53</v>
      </c>
      <c r="K58" s="368"/>
      <c r="L58" s="7" t="s">
        <v>387</v>
      </c>
      <c r="M58" s="11"/>
      <c r="N58" s="81">
        <v>8.34</v>
      </c>
      <c r="O58" s="60">
        <v>12</v>
      </c>
    </row>
    <row r="59" spans="1:15" ht="15" x14ac:dyDescent="0.25">
      <c r="A59" s="1"/>
      <c r="B59" s="375">
        <v>40</v>
      </c>
      <c r="C59" s="376"/>
      <c r="D59" s="367" t="s">
        <v>381</v>
      </c>
      <c r="E59" s="368"/>
      <c r="F59" s="369">
        <v>4100073257</v>
      </c>
      <c r="G59" s="370"/>
      <c r="H59" s="391" t="s">
        <v>1678</v>
      </c>
      <c r="I59" s="370"/>
      <c r="J59" s="369" t="s">
        <v>53</v>
      </c>
      <c r="K59" s="368"/>
      <c r="L59" s="7" t="s">
        <v>387</v>
      </c>
      <c r="M59" s="11"/>
      <c r="N59" s="81">
        <v>8.34</v>
      </c>
      <c r="O59" s="60">
        <v>12</v>
      </c>
    </row>
    <row r="60" spans="1:15" ht="15" x14ac:dyDescent="0.25">
      <c r="A60" s="1"/>
      <c r="B60" s="375">
        <v>41</v>
      </c>
      <c r="C60" s="376"/>
      <c r="D60" s="367" t="s">
        <v>381</v>
      </c>
      <c r="E60" s="368"/>
      <c r="F60" s="369">
        <v>4100073257</v>
      </c>
      <c r="G60" s="370"/>
      <c r="H60" s="391" t="s">
        <v>1678</v>
      </c>
      <c r="I60" s="370"/>
      <c r="J60" s="369" t="s">
        <v>53</v>
      </c>
      <c r="K60" s="368"/>
      <c r="L60" s="7" t="s">
        <v>387</v>
      </c>
      <c r="M60" s="11"/>
      <c r="N60" s="81">
        <v>8.34</v>
      </c>
      <c r="O60" s="60">
        <v>12</v>
      </c>
    </row>
    <row r="61" spans="1:15" ht="15" x14ac:dyDescent="0.25">
      <c r="A61" s="1"/>
      <c r="B61" s="375">
        <v>42</v>
      </c>
      <c r="C61" s="376"/>
      <c r="D61" s="367" t="s">
        <v>381</v>
      </c>
      <c r="E61" s="368"/>
      <c r="F61" s="369">
        <v>4100073257</v>
      </c>
      <c r="G61" s="370"/>
      <c r="H61" s="391" t="s">
        <v>1678</v>
      </c>
      <c r="I61" s="370"/>
      <c r="J61" s="369" t="s">
        <v>53</v>
      </c>
      <c r="K61" s="368"/>
      <c r="L61" s="7" t="s">
        <v>387</v>
      </c>
      <c r="M61" s="11"/>
      <c r="N61" s="81">
        <v>8.34</v>
      </c>
      <c r="O61" s="60">
        <v>12</v>
      </c>
    </row>
    <row r="62" spans="1:15" ht="15" x14ac:dyDescent="0.25">
      <c r="A62" s="1"/>
      <c r="B62" s="375">
        <v>43</v>
      </c>
      <c r="C62" s="376"/>
      <c r="D62" s="367" t="s">
        <v>381</v>
      </c>
      <c r="E62" s="368"/>
      <c r="F62" s="369">
        <v>4100073257</v>
      </c>
      <c r="G62" s="370"/>
      <c r="H62" s="391" t="s">
        <v>1678</v>
      </c>
      <c r="I62" s="370"/>
      <c r="J62" s="369" t="s">
        <v>53</v>
      </c>
      <c r="K62" s="368"/>
      <c r="L62" s="7" t="s">
        <v>387</v>
      </c>
      <c r="M62" s="11"/>
      <c r="N62" s="81">
        <v>8.34</v>
      </c>
      <c r="O62" s="60">
        <v>12</v>
      </c>
    </row>
    <row r="63" spans="1:15" ht="15" x14ac:dyDescent="0.25">
      <c r="A63" s="1"/>
      <c r="B63" s="375">
        <v>44</v>
      </c>
      <c r="C63" s="376"/>
      <c r="D63" s="367" t="s">
        <v>381</v>
      </c>
      <c r="E63" s="368"/>
      <c r="F63" s="369">
        <v>4100073257</v>
      </c>
      <c r="G63" s="370"/>
      <c r="H63" s="391" t="s">
        <v>1678</v>
      </c>
      <c r="I63" s="370"/>
      <c r="J63" s="369" t="s">
        <v>53</v>
      </c>
      <c r="K63" s="368"/>
      <c r="L63" s="7" t="s">
        <v>387</v>
      </c>
      <c r="M63" s="11"/>
      <c r="N63" s="81">
        <v>8.34</v>
      </c>
      <c r="O63" s="60">
        <v>12</v>
      </c>
    </row>
    <row r="64" spans="1:15" ht="15" x14ac:dyDescent="0.25">
      <c r="A64" s="1"/>
      <c r="B64" s="375">
        <v>45</v>
      </c>
      <c r="C64" s="376"/>
      <c r="D64" s="367" t="s">
        <v>381</v>
      </c>
      <c r="E64" s="368"/>
      <c r="F64" s="369">
        <v>4100073257</v>
      </c>
      <c r="G64" s="370"/>
      <c r="H64" s="391" t="s">
        <v>1678</v>
      </c>
      <c r="I64" s="370"/>
      <c r="J64" s="369" t="s">
        <v>53</v>
      </c>
      <c r="K64" s="368"/>
      <c r="L64" s="7" t="s">
        <v>387</v>
      </c>
      <c r="M64" s="11"/>
      <c r="N64" s="81">
        <v>8.34</v>
      </c>
      <c r="O64" s="60">
        <v>12</v>
      </c>
    </row>
    <row r="65" spans="1:15" ht="15" x14ac:dyDescent="0.25">
      <c r="A65" s="1"/>
      <c r="B65" s="375">
        <v>46</v>
      </c>
      <c r="C65" s="376"/>
      <c r="D65" s="367" t="s">
        <v>381</v>
      </c>
      <c r="E65" s="368"/>
      <c r="F65" s="369">
        <v>4100073257</v>
      </c>
      <c r="G65" s="370"/>
      <c r="H65" s="391" t="s">
        <v>1678</v>
      </c>
      <c r="I65" s="370"/>
      <c r="J65" s="369" t="s">
        <v>53</v>
      </c>
      <c r="K65" s="368"/>
      <c r="L65" s="7" t="s">
        <v>387</v>
      </c>
      <c r="M65" s="11"/>
      <c r="N65" s="81">
        <v>8.34</v>
      </c>
      <c r="O65" s="60">
        <v>12</v>
      </c>
    </row>
    <row r="66" spans="1:15" ht="15" x14ac:dyDescent="0.25">
      <c r="A66" s="1"/>
      <c r="B66" s="375">
        <v>47</v>
      </c>
      <c r="C66" s="376"/>
      <c r="D66" s="367" t="s">
        <v>381</v>
      </c>
      <c r="E66" s="368"/>
      <c r="F66" s="369">
        <v>4100073257</v>
      </c>
      <c r="G66" s="370"/>
      <c r="H66" s="391" t="s">
        <v>1678</v>
      </c>
      <c r="I66" s="370"/>
      <c r="J66" s="369" t="s">
        <v>53</v>
      </c>
      <c r="K66" s="368"/>
      <c r="L66" s="7" t="s">
        <v>387</v>
      </c>
      <c r="M66" s="11"/>
      <c r="N66" s="81">
        <v>8.34</v>
      </c>
      <c r="O66" s="60">
        <v>12</v>
      </c>
    </row>
    <row r="67" spans="1:15" ht="15" x14ac:dyDescent="0.25">
      <c r="A67" s="1"/>
      <c r="B67" s="375">
        <v>48</v>
      </c>
      <c r="C67" s="376"/>
      <c r="D67" s="367" t="s">
        <v>381</v>
      </c>
      <c r="E67" s="368"/>
      <c r="F67" s="369">
        <v>4100073257</v>
      </c>
      <c r="G67" s="370"/>
      <c r="H67" s="391" t="s">
        <v>1678</v>
      </c>
      <c r="I67" s="370"/>
      <c r="J67" s="369" t="s">
        <v>53</v>
      </c>
      <c r="K67" s="368"/>
      <c r="L67" s="7" t="s">
        <v>387</v>
      </c>
      <c r="M67" s="11"/>
      <c r="N67" s="81">
        <v>8.34</v>
      </c>
      <c r="O67" s="60">
        <v>12</v>
      </c>
    </row>
    <row r="68" spans="1:15" ht="15" x14ac:dyDescent="0.25">
      <c r="A68" s="1"/>
      <c r="B68" s="77" t="s">
        <v>57</v>
      </c>
      <c r="C68" s="78"/>
      <c r="D68" s="20"/>
      <c r="E68" s="45"/>
      <c r="F68" s="20"/>
      <c r="H68" s="3"/>
      <c r="J68" s="20"/>
      <c r="K68" s="45"/>
      <c r="L68" s="1"/>
      <c r="M68" s="1"/>
      <c r="N68" s="163">
        <f>SUM(N69:N84)+15.46</f>
        <v>148.90000000000003</v>
      </c>
      <c r="O68" s="60"/>
    </row>
    <row r="69" spans="1:15" ht="15" x14ac:dyDescent="0.25">
      <c r="A69" s="1"/>
      <c r="B69" s="375">
        <v>49</v>
      </c>
      <c r="C69" s="376"/>
      <c r="D69" s="367" t="s">
        <v>381</v>
      </c>
      <c r="E69" s="368"/>
      <c r="F69" s="369">
        <v>4100073257</v>
      </c>
      <c r="G69" s="370"/>
      <c r="H69" s="391" t="s">
        <v>1678</v>
      </c>
      <c r="I69" s="370"/>
      <c r="J69" s="369" t="s">
        <v>53</v>
      </c>
      <c r="K69" s="368"/>
      <c r="L69" s="7" t="s">
        <v>387</v>
      </c>
      <c r="M69" s="11"/>
      <c r="N69" s="81">
        <v>8.34</v>
      </c>
      <c r="O69" s="60">
        <v>12</v>
      </c>
    </row>
    <row r="70" spans="1:15" ht="15" x14ac:dyDescent="0.25">
      <c r="A70" s="1"/>
      <c r="B70" s="375">
        <v>50</v>
      </c>
      <c r="C70" s="376"/>
      <c r="D70" s="367" t="s">
        <v>381</v>
      </c>
      <c r="E70" s="368"/>
      <c r="F70" s="369">
        <v>4100073257</v>
      </c>
      <c r="G70" s="370"/>
      <c r="H70" s="391" t="s">
        <v>1678</v>
      </c>
      <c r="I70" s="370"/>
      <c r="J70" s="369" t="s">
        <v>53</v>
      </c>
      <c r="K70" s="368"/>
      <c r="L70" s="7" t="s">
        <v>387</v>
      </c>
      <c r="M70" s="11"/>
      <c r="N70" s="81">
        <v>8.34</v>
      </c>
      <c r="O70" s="60">
        <v>12</v>
      </c>
    </row>
    <row r="71" spans="1:15" ht="15" x14ac:dyDescent="0.25">
      <c r="A71" s="1"/>
      <c r="B71" s="375">
        <v>51</v>
      </c>
      <c r="C71" s="376"/>
      <c r="D71" s="367" t="s">
        <v>381</v>
      </c>
      <c r="E71" s="368"/>
      <c r="F71" s="369">
        <v>4100073257</v>
      </c>
      <c r="G71" s="370"/>
      <c r="H71" s="391" t="s">
        <v>1678</v>
      </c>
      <c r="I71" s="370"/>
      <c r="J71" s="369" t="s">
        <v>53</v>
      </c>
      <c r="K71" s="368"/>
      <c r="L71" s="7" t="s">
        <v>387</v>
      </c>
      <c r="M71" s="11"/>
      <c r="N71" s="81">
        <v>8.34</v>
      </c>
      <c r="O71" s="60">
        <v>12</v>
      </c>
    </row>
    <row r="72" spans="1:15" ht="15" x14ac:dyDescent="0.25">
      <c r="A72" s="1"/>
      <c r="B72" s="375">
        <v>52</v>
      </c>
      <c r="C72" s="376"/>
      <c r="D72" s="367" t="s">
        <v>381</v>
      </c>
      <c r="E72" s="368"/>
      <c r="F72" s="369">
        <v>4100073257</v>
      </c>
      <c r="G72" s="370"/>
      <c r="H72" s="391" t="s">
        <v>1678</v>
      </c>
      <c r="I72" s="370"/>
      <c r="J72" s="369" t="s">
        <v>53</v>
      </c>
      <c r="K72" s="368"/>
      <c r="L72" s="7" t="s">
        <v>387</v>
      </c>
      <c r="M72" s="11"/>
      <c r="N72" s="81">
        <v>8.34</v>
      </c>
      <c r="O72" s="60">
        <v>12</v>
      </c>
    </row>
    <row r="73" spans="1:15" ht="15" x14ac:dyDescent="0.25">
      <c r="A73" s="1"/>
      <c r="B73" s="375">
        <v>53</v>
      </c>
      <c r="C73" s="376"/>
      <c r="D73" s="367" t="s">
        <v>381</v>
      </c>
      <c r="E73" s="368"/>
      <c r="F73" s="369">
        <v>4100073257</v>
      </c>
      <c r="G73" s="370"/>
      <c r="H73" s="391" t="s">
        <v>1678</v>
      </c>
      <c r="I73" s="370"/>
      <c r="J73" s="369" t="s">
        <v>53</v>
      </c>
      <c r="K73" s="368"/>
      <c r="L73" s="7" t="s">
        <v>387</v>
      </c>
      <c r="M73" s="11"/>
      <c r="N73" s="81">
        <v>8.34</v>
      </c>
      <c r="O73" s="60">
        <v>12</v>
      </c>
    </row>
    <row r="74" spans="1:15" ht="15" x14ac:dyDescent="0.25">
      <c r="A74" s="1"/>
      <c r="B74" s="375">
        <v>54</v>
      </c>
      <c r="C74" s="376"/>
      <c r="D74" s="367" t="s">
        <v>381</v>
      </c>
      <c r="E74" s="368"/>
      <c r="F74" s="369">
        <v>4100073257</v>
      </c>
      <c r="G74" s="370"/>
      <c r="H74" s="391" t="s">
        <v>1678</v>
      </c>
      <c r="I74" s="370"/>
      <c r="J74" s="369" t="s">
        <v>53</v>
      </c>
      <c r="K74" s="368"/>
      <c r="L74" s="7" t="s">
        <v>387</v>
      </c>
      <c r="M74" s="11"/>
      <c r="N74" s="81">
        <v>8.34</v>
      </c>
      <c r="O74" s="60">
        <v>12</v>
      </c>
    </row>
    <row r="75" spans="1:15" ht="15" x14ac:dyDescent="0.25">
      <c r="A75" s="1"/>
      <c r="B75" s="375">
        <v>55</v>
      </c>
      <c r="C75" s="376"/>
      <c r="D75" s="367" t="s">
        <v>381</v>
      </c>
      <c r="E75" s="368"/>
      <c r="F75" s="369">
        <v>4100073257</v>
      </c>
      <c r="G75" s="370"/>
      <c r="H75" s="391" t="s">
        <v>1678</v>
      </c>
      <c r="I75" s="370"/>
      <c r="J75" s="369" t="s">
        <v>53</v>
      </c>
      <c r="K75" s="368"/>
      <c r="L75" s="7" t="s">
        <v>387</v>
      </c>
      <c r="M75" s="11"/>
      <c r="N75" s="81">
        <v>8.34</v>
      </c>
      <c r="O75" s="60">
        <v>12</v>
      </c>
    </row>
    <row r="76" spans="1:15" ht="15" x14ac:dyDescent="0.25">
      <c r="A76" s="1"/>
      <c r="B76" s="375">
        <v>56</v>
      </c>
      <c r="C76" s="376"/>
      <c r="D76" s="367" t="s">
        <v>381</v>
      </c>
      <c r="E76" s="368"/>
      <c r="F76" s="369">
        <v>4100073257</v>
      </c>
      <c r="G76" s="370"/>
      <c r="H76" s="391" t="s">
        <v>1678</v>
      </c>
      <c r="I76" s="370"/>
      <c r="J76" s="369" t="s">
        <v>53</v>
      </c>
      <c r="K76" s="368"/>
      <c r="L76" s="7" t="s">
        <v>387</v>
      </c>
      <c r="M76" s="11"/>
      <c r="N76" s="81">
        <v>8.34</v>
      </c>
      <c r="O76" s="60">
        <v>12</v>
      </c>
    </row>
    <row r="77" spans="1:15" ht="15" x14ac:dyDescent="0.25">
      <c r="A77" s="1"/>
      <c r="B77" s="375">
        <v>57</v>
      </c>
      <c r="C77" s="376"/>
      <c r="D77" s="367" t="s">
        <v>381</v>
      </c>
      <c r="E77" s="368"/>
      <c r="F77" s="369">
        <v>4100073257</v>
      </c>
      <c r="G77" s="370"/>
      <c r="H77" s="391" t="s">
        <v>1678</v>
      </c>
      <c r="I77" s="370"/>
      <c r="J77" s="369" t="s">
        <v>53</v>
      </c>
      <c r="K77" s="368"/>
      <c r="L77" s="7" t="s">
        <v>387</v>
      </c>
      <c r="M77" s="11"/>
      <c r="N77" s="81">
        <v>8.34</v>
      </c>
      <c r="O77" s="60">
        <v>12</v>
      </c>
    </row>
    <row r="78" spans="1:15" ht="15" x14ac:dyDescent="0.25">
      <c r="A78" s="1"/>
      <c r="B78" s="375">
        <v>58</v>
      </c>
      <c r="C78" s="376"/>
      <c r="D78" s="367" t="s">
        <v>381</v>
      </c>
      <c r="E78" s="368"/>
      <c r="F78" s="369">
        <v>4100073257</v>
      </c>
      <c r="G78" s="370"/>
      <c r="H78" s="391" t="s">
        <v>1678</v>
      </c>
      <c r="I78" s="370"/>
      <c r="J78" s="369" t="s">
        <v>53</v>
      </c>
      <c r="K78" s="368"/>
      <c r="L78" s="7" t="s">
        <v>387</v>
      </c>
      <c r="M78" s="11"/>
      <c r="N78" s="81">
        <v>8.34</v>
      </c>
      <c r="O78" s="60">
        <v>12</v>
      </c>
    </row>
    <row r="79" spans="1:15" ht="15" x14ac:dyDescent="0.25">
      <c r="A79" s="1"/>
      <c r="B79" s="375">
        <v>59</v>
      </c>
      <c r="C79" s="376"/>
      <c r="D79" s="367" t="s">
        <v>381</v>
      </c>
      <c r="E79" s="368"/>
      <c r="F79" s="369">
        <v>4100073257</v>
      </c>
      <c r="G79" s="370"/>
      <c r="H79" s="391" t="s">
        <v>1678</v>
      </c>
      <c r="I79" s="370"/>
      <c r="J79" s="369" t="s">
        <v>53</v>
      </c>
      <c r="K79" s="368"/>
      <c r="L79" s="7" t="s">
        <v>387</v>
      </c>
      <c r="M79" s="11"/>
      <c r="N79" s="81">
        <v>8.34</v>
      </c>
      <c r="O79" s="60">
        <v>12</v>
      </c>
    </row>
    <row r="80" spans="1:15" ht="15" x14ac:dyDescent="0.25">
      <c r="A80" s="1"/>
      <c r="B80" s="375">
        <v>60</v>
      </c>
      <c r="C80" s="376"/>
      <c r="D80" s="367" t="s">
        <v>381</v>
      </c>
      <c r="E80" s="368"/>
      <c r="F80" s="369">
        <v>4100073257</v>
      </c>
      <c r="G80" s="370"/>
      <c r="H80" s="391" t="s">
        <v>1678</v>
      </c>
      <c r="I80" s="370"/>
      <c r="J80" s="369" t="s">
        <v>53</v>
      </c>
      <c r="K80" s="368"/>
      <c r="L80" s="7" t="s">
        <v>387</v>
      </c>
      <c r="M80" s="11"/>
      <c r="N80" s="81">
        <v>8.34</v>
      </c>
      <c r="O80" s="60">
        <v>12</v>
      </c>
    </row>
    <row r="81" spans="1:15" ht="15" x14ac:dyDescent="0.25">
      <c r="A81" s="1"/>
      <c r="B81" s="375">
        <v>61</v>
      </c>
      <c r="C81" s="376"/>
      <c r="D81" s="367" t="s">
        <v>381</v>
      </c>
      <c r="E81" s="368"/>
      <c r="F81" s="369">
        <v>4100073257</v>
      </c>
      <c r="G81" s="370"/>
      <c r="H81" s="391" t="s">
        <v>1678</v>
      </c>
      <c r="I81" s="370"/>
      <c r="J81" s="369" t="s">
        <v>53</v>
      </c>
      <c r="K81" s="368"/>
      <c r="L81" s="7" t="s">
        <v>387</v>
      </c>
      <c r="M81" s="11"/>
      <c r="N81" s="81">
        <v>8.34</v>
      </c>
      <c r="O81" s="60">
        <v>12</v>
      </c>
    </row>
    <row r="82" spans="1:15" ht="15" x14ac:dyDescent="0.25">
      <c r="A82" s="1"/>
      <c r="B82" s="375">
        <v>62</v>
      </c>
      <c r="C82" s="376"/>
      <c r="D82" s="367" t="s">
        <v>381</v>
      </c>
      <c r="E82" s="368"/>
      <c r="F82" s="369">
        <v>4100073257</v>
      </c>
      <c r="G82" s="370"/>
      <c r="H82" s="391" t="s">
        <v>1678</v>
      </c>
      <c r="I82" s="370"/>
      <c r="J82" s="369" t="s">
        <v>53</v>
      </c>
      <c r="K82" s="368"/>
      <c r="L82" s="7" t="s">
        <v>387</v>
      </c>
      <c r="M82" s="11"/>
      <c r="N82" s="81">
        <v>8.34</v>
      </c>
      <c r="O82" s="60">
        <v>12</v>
      </c>
    </row>
    <row r="83" spans="1:15" ht="15" x14ac:dyDescent="0.25">
      <c r="A83" s="1"/>
      <c r="B83" s="375">
        <v>63</v>
      </c>
      <c r="C83" s="376"/>
      <c r="D83" s="367" t="s">
        <v>381</v>
      </c>
      <c r="E83" s="368"/>
      <c r="F83" s="369">
        <v>4100073257</v>
      </c>
      <c r="G83" s="370"/>
      <c r="H83" s="391" t="s">
        <v>1678</v>
      </c>
      <c r="I83" s="370"/>
      <c r="J83" s="369" t="s">
        <v>53</v>
      </c>
      <c r="K83" s="368"/>
      <c r="L83" s="7" t="s">
        <v>387</v>
      </c>
      <c r="M83" s="11"/>
      <c r="N83" s="81">
        <v>8.34</v>
      </c>
      <c r="O83" s="60">
        <v>12</v>
      </c>
    </row>
    <row r="84" spans="1:15" ht="15" x14ac:dyDescent="0.25">
      <c r="A84" s="1"/>
      <c r="B84" s="375">
        <v>64</v>
      </c>
      <c r="C84" s="376"/>
      <c r="D84" s="367" t="s">
        <v>381</v>
      </c>
      <c r="E84" s="368"/>
      <c r="F84" s="369">
        <v>4100073257</v>
      </c>
      <c r="G84" s="370"/>
      <c r="H84" s="391" t="s">
        <v>1678</v>
      </c>
      <c r="I84" s="370"/>
      <c r="J84" s="369" t="s">
        <v>53</v>
      </c>
      <c r="K84" s="368"/>
      <c r="L84" s="7" t="s">
        <v>387</v>
      </c>
      <c r="M84" s="11"/>
      <c r="N84" s="81">
        <v>8.34</v>
      </c>
      <c r="O84" s="60">
        <v>12</v>
      </c>
    </row>
    <row r="85" spans="1:15" ht="15" x14ac:dyDescent="0.25">
      <c r="A85" s="1"/>
      <c r="B85" s="77" t="s">
        <v>103</v>
      </c>
      <c r="C85" s="78"/>
      <c r="D85" s="20"/>
      <c r="E85" s="45"/>
      <c r="F85" s="20"/>
      <c r="H85" s="3"/>
      <c r="J85" s="20"/>
      <c r="K85" s="45"/>
      <c r="L85" s="1"/>
      <c r="M85" s="1"/>
      <c r="N85" s="163">
        <f>SUM(N86:N107)+14.56</f>
        <v>191.56</v>
      </c>
      <c r="O85" s="60"/>
    </row>
    <row r="86" spans="1:15" ht="15" x14ac:dyDescent="0.25">
      <c r="A86" s="1"/>
      <c r="B86" s="375">
        <v>65</v>
      </c>
      <c r="C86" s="376"/>
      <c r="D86" s="367" t="s">
        <v>381</v>
      </c>
      <c r="E86" s="368"/>
      <c r="F86" s="369">
        <v>4100073257</v>
      </c>
      <c r="G86" s="370"/>
      <c r="H86" s="391" t="s">
        <v>1678</v>
      </c>
      <c r="I86" s="370"/>
      <c r="J86" s="369" t="s">
        <v>53</v>
      </c>
      <c r="K86" s="368"/>
      <c r="L86" s="7" t="s">
        <v>387</v>
      </c>
      <c r="M86" s="11"/>
      <c r="N86" s="81">
        <v>8.34</v>
      </c>
      <c r="O86" s="60">
        <v>12</v>
      </c>
    </row>
    <row r="87" spans="1:15" ht="15" x14ac:dyDescent="0.25">
      <c r="A87" s="1"/>
      <c r="B87" s="375">
        <v>66</v>
      </c>
      <c r="C87" s="376"/>
      <c r="D87" s="367" t="s">
        <v>381</v>
      </c>
      <c r="E87" s="368"/>
      <c r="F87" s="369">
        <v>4100073257</v>
      </c>
      <c r="G87" s="370"/>
      <c r="H87" s="391" t="s">
        <v>1678</v>
      </c>
      <c r="I87" s="370"/>
      <c r="J87" s="369" t="s">
        <v>53</v>
      </c>
      <c r="K87" s="368"/>
      <c r="L87" s="7" t="s">
        <v>387</v>
      </c>
      <c r="M87" s="11"/>
      <c r="N87" s="81">
        <v>8.34</v>
      </c>
      <c r="O87" s="60">
        <v>12</v>
      </c>
    </row>
    <row r="88" spans="1:15" ht="15" x14ac:dyDescent="0.25">
      <c r="A88" s="1"/>
      <c r="B88" s="375">
        <v>67</v>
      </c>
      <c r="C88" s="376"/>
      <c r="D88" s="367" t="s">
        <v>381</v>
      </c>
      <c r="E88" s="368"/>
      <c r="F88" s="369">
        <v>4100073257</v>
      </c>
      <c r="G88" s="370"/>
      <c r="H88" s="391" t="s">
        <v>1678</v>
      </c>
      <c r="I88" s="370"/>
      <c r="J88" s="369" t="s">
        <v>53</v>
      </c>
      <c r="K88" s="368"/>
      <c r="L88" s="7" t="s">
        <v>387</v>
      </c>
      <c r="M88" s="11"/>
      <c r="N88" s="81">
        <v>8.34</v>
      </c>
      <c r="O88" s="60">
        <v>12</v>
      </c>
    </row>
    <row r="89" spans="1:15" ht="15" x14ac:dyDescent="0.25">
      <c r="A89" s="1"/>
      <c r="B89" s="375">
        <v>68</v>
      </c>
      <c r="C89" s="376"/>
      <c r="D89" s="367" t="s">
        <v>381</v>
      </c>
      <c r="E89" s="368"/>
      <c r="F89" s="369">
        <v>4100073257</v>
      </c>
      <c r="G89" s="370"/>
      <c r="H89" s="391" t="s">
        <v>1678</v>
      </c>
      <c r="I89" s="370"/>
      <c r="J89" s="369" t="s">
        <v>53</v>
      </c>
      <c r="K89" s="368"/>
      <c r="L89" s="7" t="s">
        <v>387</v>
      </c>
      <c r="M89" s="11"/>
      <c r="N89" s="81">
        <v>8.34</v>
      </c>
      <c r="O89" s="60">
        <v>12</v>
      </c>
    </row>
    <row r="90" spans="1:15" ht="15" x14ac:dyDescent="0.25">
      <c r="A90" s="1"/>
      <c r="B90" s="375">
        <v>69</v>
      </c>
      <c r="C90" s="376"/>
      <c r="D90" s="367" t="s">
        <v>381</v>
      </c>
      <c r="E90" s="368"/>
      <c r="F90" s="369">
        <v>4100073257</v>
      </c>
      <c r="G90" s="370"/>
      <c r="H90" s="391" t="s">
        <v>1678</v>
      </c>
      <c r="I90" s="370"/>
      <c r="J90" s="369" t="s">
        <v>53</v>
      </c>
      <c r="K90" s="368"/>
      <c r="L90" s="7" t="s">
        <v>387</v>
      </c>
      <c r="M90" s="11"/>
      <c r="N90" s="81">
        <v>8.34</v>
      </c>
      <c r="O90" s="60">
        <v>12</v>
      </c>
    </row>
    <row r="91" spans="1:15" ht="15" x14ac:dyDescent="0.25">
      <c r="A91" s="1"/>
      <c r="B91" s="375">
        <v>70</v>
      </c>
      <c r="C91" s="376"/>
      <c r="D91" s="367" t="s">
        <v>381</v>
      </c>
      <c r="E91" s="368"/>
      <c r="F91" s="369">
        <v>4100073257</v>
      </c>
      <c r="G91" s="370"/>
      <c r="H91" s="391" t="s">
        <v>1678</v>
      </c>
      <c r="I91" s="370"/>
      <c r="J91" s="369" t="s">
        <v>53</v>
      </c>
      <c r="K91" s="368"/>
      <c r="L91" s="7" t="s">
        <v>387</v>
      </c>
      <c r="M91" s="11"/>
      <c r="N91" s="81">
        <v>8.34</v>
      </c>
      <c r="O91" s="60">
        <v>12</v>
      </c>
    </row>
    <row r="92" spans="1:15" ht="15" x14ac:dyDescent="0.25">
      <c r="A92" s="1"/>
      <c r="B92" s="375">
        <v>71</v>
      </c>
      <c r="C92" s="376"/>
      <c r="D92" s="367" t="s">
        <v>381</v>
      </c>
      <c r="E92" s="368"/>
      <c r="F92" s="369">
        <v>4100073257</v>
      </c>
      <c r="G92" s="370"/>
      <c r="H92" s="391" t="s">
        <v>1678</v>
      </c>
      <c r="I92" s="370"/>
      <c r="J92" s="369" t="s">
        <v>53</v>
      </c>
      <c r="K92" s="368"/>
      <c r="L92" s="7" t="s">
        <v>387</v>
      </c>
      <c r="M92" s="11"/>
      <c r="N92" s="81">
        <v>8.34</v>
      </c>
      <c r="O92" s="60">
        <v>12</v>
      </c>
    </row>
    <row r="93" spans="1:15" ht="15" x14ac:dyDescent="0.25">
      <c r="A93" s="1"/>
      <c r="B93" s="375">
        <v>72</v>
      </c>
      <c r="C93" s="376"/>
      <c r="D93" s="367" t="s">
        <v>381</v>
      </c>
      <c r="E93" s="368"/>
      <c r="F93" s="369">
        <v>4100073257</v>
      </c>
      <c r="G93" s="370"/>
      <c r="H93" s="391" t="s">
        <v>1678</v>
      </c>
      <c r="I93" s="370"/>
      <c r="J93" s="369" t="s">
        <v>53</v>
      </c>
      <c r="K93" s="368"/>
      <c r="L93" s="7" t="s">
        <v>387</v>
      </c>
      <c r="M93" s="11"/>
      <c r="N93" s="81">
        <v>8.34</v>
      </c>
      <c r="O93" s="60">
        <v>12</v>
      </c>
    </row>
    <row r="94" spans="1:15" ht="15" x14ac:dyDescent="0.25">
      <c r="A94" s="1"/>
      <c r="B94" s="375">
        <v>73</v>
      </c>
      <c r="C94" s="376"/>
      <c r="D94" s="367" t="s">
        <v>381</v>
      </c>
      <c r="E94" s="368"/>
      <c r="F94" s="369">
        <v>4100073257</v>
      </c>
      <c r="G94" s="370"/>
      <c r="H94" s="391" t="s">
        <v>1678</v>
      </c>
      <c r="I94" s="370"/>
      <c r="J94" s="369" t="s">
        <v>53</v>
      </c>
      <c r="K94" s="368"/>
      <c r="L94" s="7" t="s">
        <v>387</v>
      </c>
      <c r="M94" s="11"/>
      <c r="N94" s="81">
        <v>8.34</v>
      </c>
      <c r="O94" s="60">
        <v>12</v>
      </c>
    </row>
    <row r="95" spans="1:15" ht="15" x14ac:dyDescent="0.25">
      <c r="A95" s="1"/>
      <c r="B95" s="378">
        <v>74</v>
      </c>
      <c r="C95" s="379"/>
      <c r="D95" s="367" t="s">
        <v>381</v>
      </c>
      <c r="E95" s="368"/>
      <c r="F95" s="369">
        <v>4100073257</v>
      </c>
      <c r="G95" s="370"/>
      <c r="H95" s="391" t="s">
        <v>1678</v>
      </c>
      <c r="I95" s="370"/>
      <c r="J95" s="369" t="s">
        <v>53</v>
      </c>
      <c r="K95" s="368"/>
      <c r="L95" s="7" t="s">
        <v>387</v>
      </c>
      <c r="M95" s="11"/>
      <c r="N95" s="82">
        <v>8.34</v>
      </c>
      <c r="O95" s="60">
        <v>12</v>
      </c>
    </row>
    <row r="96" spans="1:15" ht="15" x14ac:dyDescent="0.25">
      <c r="A96" s="1"/>
      <c r="B96" s="378">
        <v>75</v>
      </c>
      <c r="C96" s="379"/>
      <c r="D96" s="367" t="s">
        <v>381</v>
      </c>
      <c r="E96" s="368"/>
      <c r="F96" s="369">
        <v>4100073257</v>
      </c>
      <c r="G96" s="370"/>
      <c r="H96" s="391" t="s">
        <v>1678</v>
      </c>
      <c r="I96" s="370"/>
      <c r="J96" s="369" t="s">
        <v>53</v>
      </c>
      <c r="K96" s="368"/>
      <c r="L96" s="7" t="s">
        <v>387</v>
      </c>
      <c r="M96" s="11"/>
      <c r="N96" s="82">
        <v>7</v>
      </c>
      <c r="O96" s="60">
        <v>4</v>
      </c>
    </row>
    <row r="97" spans="1:15" ht="15" x14ac:dyDescent="0.25">
      <c r="A97" s="1"/>
      <c r="B97" s="365"/>
      <c r="C97" s="366"/>
      <c r="D97" s="367" t="s">
        <v>381</v>
      </c>
      <c r="E97" s="368"/>
      <c r="F97" s="369">
        <v>4100078047</v>
      </c>
      <c r="G97" s="370"/>
      <c r="H97" s="391" t="s">
        <v>1678</v>
      </c>
      <c r="I97" s="370"/>
      <c r="J97" s="369" t="s">
        <v>25</v>
      </c>
      <c r="K97" s="368"/>
      <c r="L97" s="7" t="s">
        <v>387</v>
      </c>
      <c r="M97" s="11"/>
      <c r="N97" s="84"/>
      <c r="O97" s="60">
        <v>6</v>
      </c>
    </row>
    <row r="98" spans="1:15" ht="15" x14ac:dyDescent="0.25">
      <c r="A98" s="1"/>
      <c r="B98" s="365">
        <v>76</v>
      </c>
      <c r="C98" s="366"/>
      <c r="D98" s="367" t="s">
        <v>528</v>
      </c>
      <c r="E98" s="368"/>
      <c r="F98" s="369">
        <v>4100073257</v>
      </c>
      <c r="G98" s="370"/>
      <c r="H98" s="391" t="s">
        <v>1574</v>
      </c>
      <c r="I98" s="370"/>
      <c r="J98" s="369" t="s">
        <v>53</v>
      </c>
      <c r="K98" s="368"/>
      <c r="L98" s="7" t="s">
        <v>387</v>
      </c>
      <c r="M98" s="11"/>
      <c r="N98" s="84">
        <v>8.66</v>
      </c>
      <c r="O98" s="60">
        <v>50</v>
      </c>
    </row>
    <row r="99" spans="1:15" ht="15" x14ac:dyDescent="0.25">
      <c r="A99" s="1"/>
      <c r="B99" s="365">
        <v>77</v>
      </c>
      <c r="C99" s="366"/>
      <c r="D99" s="367" t="s">
        <v>528</v>
      </c>
      <c r="E99" s="368"/>
      <c r="F99" s="369">
        <v>4100073257</v>
      </c>
      <c r="G99" s="370"/>
      <c r="H99" s="391" t="s">
        <v>1574</v>
      </c>
      <c r="I99" s="370"/>
      <c r="J99" s="369" t="s">
        <v>53</v>
      </c>
      <c r="K99" s="368"/>
      <c r="L99" s="7" t="s">
        <v>387</v>
      </c>
      <c r="M99" s="11"/>
      <c r="N99" s="84">
        <v>8.66</v>
      </c>
      <c r="O99" s="60">
        <v>50</v>
      </c>
    </row>
    <row r="100" spans="1:15" ht="15" x14ac:dyDescent="0.25">
      <c r="A100" s="1"/>
      <c r="B100" s="365">
        <v>78</v>
      </c>
      <c r="C100" s="366"/>
      <c r="D100" s="367" t="s">
        <v>528</v>
      </c>
      <c r="E100" s="368"/>
      <c r="F100" s="369">
        <v>4100073257</v>
      </c>
      <c r="G100" s="370"/>
      <c r="H100" s="391" t="s">
        <v>1574</v>
      </c>
      <c r="I100" s="370"/>
      <c r="J100" s="369" t="s">
        <v>53</v>
      </c>
      <c r="K100" s="368"/>
      <c r="L100" s="7" t="s">
        <v>387</v>
      </c>
      <c r="M100" s="11"/>
      <c r="N100" s="84">
        <v>8.66</v>
      </c>
      <c r="O100" s="60">
        <v>50</v>
      </c>
    </row>
    <row r="101" spans="1:15" ht="15" x14ac:dyDescent="0.25">
      <c r="A101" s="1"/>
      <c r="B101" s="365">
        <v>79</v>
      </c>
      <c r="C101" s="366"/>
      <c r="D101" s="367" t="s">
        <v>528</v>
      </c>
      <c r="E101" s="368"/>
      <c r="F101" s="369">
        <v>4100073257</v>
      </c>
      <c r="G101" s="370"/>
      <c r="H101" s="391" t="s">
        <v>1574</v>
      </c>
      <c r="I101" s="370"/>
      <c r="J101" s="369" t="s">
        <v>53</v>
      </c>
      <c r="K101" s="368"/>
      <c r="L101" s="7" t="s">
        <v>387</v>
      </c>
      <c r="M101" s="11"/>
      <c r="N101" s="84">
        <v>8.66</v>
      </c>
      <c r="O101" s="60">
        <v>50</v>
      </c>
    </row>
    <row r="102" spans="1:15" ht="15" x14ac:dyDescent="0.25">
      <c r="A102" s="1"/>
      <c r="B102" s="365">
        <v>80</v>
      </c>
      <c r="C102" s="366"/>
      <c r="D102" s="367" t="s">
        <v>528</v>
      </c>
      <c r="E102" s="368"/>
      <c r="F102" s="369">
        <v>4100073257</v>
      </c>
      <c r="G102" s="370"/>
      <c r="H102" s="391" t="s">
        <v>1574</v>
      </c>
      <c r="I102" s="370"/>
      <c r="J102" s="369" t="s">
        <v>53</v>
      </c>
      <c r="K102" s="368"/>
      <c r="L102" s="7" t="s">
        <v>387</v>
      </c>
      <c r="M102" s="11"/>
      <c r="N102" s="84">
        <v>8.66</v>
      </c>
      <c r="O102" s="60">
        <v>50</v>
      </c>
    </row>
    <row r="103" spans="1:15" ht="15" x14ac:dyDescent="0.25">
      <c r="A103" s="1"/>
      <c r="B103" s="365">
        <v>81</v>
      </c>
      <c r="C103" s="366"/>
      <c r="D103" s="367" t="s">
        <v>528</v>
      </c>
      <c r="E103" s="368"/>
      <c r="F103" s="369">
        <v>4100073257</v>
      </c>
      <c r="G103" s="370"/>
      <c r="H103" s="391" t="s">
        <v>1574</v>
      </c>
      <c r="I103" s="370"/>
      <c r="J103" s="369" t="s">
        <v>53</v>
      </c>
      <c r="K103" s="368"/>
      <c r="L103" s="7" t="s">
        <v>387</v>
      </c>
      <c r="M103" s="11"/>
      <c r="N103" s="84">
        <v>8.66</v>
      </c>
      <c r="O103" s="60">
        <v>50</v>
      </c>
    </row>
    <row r="104" spans="1:15" ht="15" x14ac:dyDescent="0.25">
      <c r="A104" s="1"/>
      <c r="B104" s="365">
        <v>82</v>
      </c>
      <c r="C104" s="366"/>
      <c r="D104" s="367" t="s">
        <v>528</v>
      </c>
      <c r="E104" s="368"/>
      <c r="F104" s="369">
        <v>4100073257</v>
      </c>
      <c r="G104" s="370"/>
      <c r="H104" s="391" t="s">
        <v>1574</v>
      </c>
      <c r="I104" s="370"/>
      <c r="J104" s="369" t="s">
        <v>53</v>
      </c>
      <c r="K104" s="368"/>
      <c r="L104" s="7" t="s">
        <v>387</v>
      </c>
      <c r="M104" s="11"/>
      <c r="N104" s="84">
        <v>8.66</v>
      </c>
      <c r="O104" s="60">
        <v>50</v>
      </c>
    </row>
    <row r="105" spans="1:15" ht="15" x14ac:dyDescent="0.25">
      <c r="A105" s="1"/>
      <c r="B105" s="365">
        <v>83</v>
      </c>
      <c r="C105" s="366"/>
      <c r="D105" s="367" t="s">
        <v>528</v>
      </c>
      <c r="E105" s="368"/>
      <c r="F105" s="369">
        <v>4100073257</v>
      </c>
      <c r="G105" s="370"/>
      <c r="H105" s="391" t="s">
        <v>1574</v>
      </c>
      <c r="I105" s="370"/>
      <c r="J105" s="369" t="s">
        <v>53</v>
      </c>
      <c r="K105" s="368"/>
      <c r="L105" s="7" t="s">
        <v>387</v>
      </c>
      <c r="M105" s="11"/>
      <c r="N105" s="84">
        <v>8.66</v>
      </c>
      <c r="O105" s="60">
        <v>50</v>
      </c>
    </row>
    <row r="106" spans="1:15" ht="15" x14ac:dyDescent="0.25">
      <c r="A106" s="1"/>
      <c r="B106" s="365">
        <v>84</v>
      </c>
      <c r="C106" s="366"/>
      <c r="D106" s="367" t="s">
        <v>528</v>
      </c>
      <c r="E106" s="368"/>
      <c r="F106" s="369">
        <v>4100073257</v>
      </c>
      <c r="G106" s="370"/>
      <c r="H106" s="391" t="s">
        <v>1574</v>
      </c>
      <c r="I106" s="370"/>
      <c r="J106" s="369" t="s">
        <v>53</v>
      </c>
      <c r="K106" s="368"/>
      <c r="L106" s="7" t="s">
        <v>387</v>
      </c>
      <c r="M106" s="11"/>
      <c r="N106" s="84">
        <v>8.66</v>
      </c>
      <c r="O106" s="60">
        <v>50</v>
      </c>
    </row>
    <row r="107" spans="1:15" ht="15" x14ac:dyDescent="0.25">
      <c r="A107" s="1"/>
      <c r="B107" s="365">
        <v>85</v>
      </c>
      <c r="C107" s="366"/>
      <c r="D107" s="367" t="s">
        <v>528</v>
      </c>
      <c r="E107" s="368"/>
      <c r="F107" s="369">
        <v>4100073257</v>
      </c>
      <c r="G107" s="370"/>
      <c r="H107" s="391" t="s">
        <v>1574</v>
      </c>
      <c r="I107" s="370"/>
      <c r="J107" s="369" t="s">
        <v>53</v>
      </c>
      <c r="K107" s="368"/>
      <c r="L107" s="7" t="s">
        <v>387</v>
      </c>
      <c r="M107" s="11"/>
      <c r="N107" s="84">
        <v>8.66</v>
      </c>
      <c r="O107" s="60">
        <v>50</v>
      </c>
    </row>
    <row r="108" spans="1:15" ht="15" x14ac:dyDescent="0.25">
      <c r="A108" s="1"/>
      <c r="B108" s="71" t="s">
        <v>164</v>
      </c>
      <c r="C108" s="72"/>
      <c r="D108" s="50"/>
      <c r="E108" s="61"/>
      <c r="F108" s="50"/>
      <c r="G108" s="62"/>
      <c r="H108" s="63"/>
      <c r="I108" s="62"/>
      <c r="J108" s="50"/>
      <c r="K108" s="61"/>
      <c r="L108" s="8"/>
      <c r="M108" s="8"/>
      <c r="N108" s="164">
        <f>SUM(N109:N126)+6.38</f>
        <v>158.65999999999994</v>
      </c>
      <c r="O108" s="60"/>
    </row>
    <row r="109" spans="1:15" ht="15" x14ac:dyDescent="0.25">
      <c r="A109" s="1"/>
      <c r="B109" s="365">
        <v>86</v>
      </c>
      <c r="C109" s="366"/>
      <c r="D109" s="351" t="s">
        <v>528</v>
      </c>
      <c r="E109" s="352"/>
      <c r="F109" s="355">
        <v>4100073257</v>
      </c>
      <c r="G109" s="354"/>
      <c r="H109" s="353" t="s">
        <v>1574</v>
      </c>
      <c r="I109" s="354"/>
      <c r="J109" s="355" t="s">
        <v>53</v>
      </c>
      <c r="K109" s="352"/>
      <c r="L109" s="27" t="s">
        <v>387</v>
      </c>
      <c r="M109" s="24"/>
      <c r="N109" s="84">
        <v>8.66</v>
      </c>
      <c r="O109" s="109">
        <v>50</v>
      </c>
    </row>
    <row r="110" spans="1:15" ht="15" x14ac:dyDescent="0.25">
      <c r="A110" s="1"/>
      <c r="B110" s="365">
        <v>87</v>
      </c>
      <c r="C110" s="366"/>
      <c r="D110" s="367" t="s">
        <v>528</v>
      </c>
      <c r="E110" s="368"/>
      <c r="F110" s="369">
        <v>4100073257</v>
      </c>
      <c r="G110" s="370"/>
      <c r="H110" s="391" t="s">
        <v>1574</v>
      </c>
      <c r="I110" s="370"/>
      <c r="J110" s="369" t="s">
        <v>53</v>
      </c>
      <c r="K110" s="368"/>
      <c r="L110" s="7" t="s">
        <v>387</v>
      </c>
      <c r="M110" s="11"/>
      <c r="N110" s="84">
        <v>8.66</v>
      </c>
      <c r="O110" s="60">
        <v>50</v>
      </c>
    </row>
    <row r="111" spans="1:15" ht="15" x14ac:dyDescent="0.25">
      <c r="A111" s="1"/>
      <c r="B111" s="365">
        <v>88</v>
      </c>
      <c r="C111" s="366"/>
      <c r="D111" s="367" t="s">
        <v>528</v>
      </c>
      <c r="E111" s="368"/>
      <c r="F111" s="369">
        <v>4100073257</v>
      </c>
      <c r="G111" s="370"/>
      <c r="H111" s="391" t="s">
        <v>1574</v>
      </c>
      <c r="I111" s="370"/>
      <c r="J111" s="369" t="s">
        <v>53</v>
      </c>
      <c r="K111" s="368"/>
      <c r="L111" s="7" t="s">
        <v>387</v>
      </c>
      <c r="M111" s="11"/>
      <c r="N111" s="84">
        <v>8.66</v>
      </c>
      <c r="O111" s="60">
        <v>50</v>
      </c>
    </row>
    <row r="112" spans="1:15" ht="15" x14ac:dyDescent="0.25">
      <c r="A112" s="1"/>
      <c r="B112" s="365">
        <v>89</v>
      </c>
      <c r="C112" s="366"/>
      <c r="D112" s="367" t="s">
        <v>528</v>
      </c>
      <c r="E112" s="368"/>
      <c r="F112" s="369">
        <v>4100073257</v>
      </c>
      <c r="G112" s="370"/>
      <c r="H112" s="391" t="s">
        <v>1574</v>
      </c>
      <c r="I112" s="370"/>
      <c r="J112" s="369" t="s">
        <v>53</v>
      </c>
      <c r="K112" s="368"/>
      <c r="L112" s="7" t="s">
        <v>387</v>
      </c>
      <c r="M112" s="11"/>
      <c r="N112" s="84">
        <v>9.82</v>
      </c>
      <c r="O112" s="60">
        <v>57</v>
      </c>
    </row>
    <row r="113" spans="1:15" ht="15" x14ac:dyDescent="0.25">
      <c r="A113" s="1"/>
      <c r="B113" s="375">
        <v>90</v>
      </c>
      <c r="C113" s="376"/>
      <c r="D113" s="367" t="s">
        <v>381</v>
      </c>
      <c r="E113" s="368"/>
      <c r="F113" s="369">
        <v>4100073257</v>
      </c>
      <c r="G113" s="370"/>
      <c r="H113" s="391" t="s">
        <v>72</v>
      </c>
      <c r="I113" s="370"/>
      <c r="J113" s="369" t="s">
        <v>53</v>
      </c>
      <c r="K113" s="368"/>
      <c r="L113" s="11" t="s">
        <v>1584</v>
      </c>
      <c r="M113" s="11"/>
      <c r="N113" s="81">
        <v>8.32</v>
      </c>
      <c r="O113" s="60">
        <v>12</v>
      </c>
    </row>
    <row r="114" spans="1:15" ht="15" x14ac:dyDescent="0.25">
      <c r="A114" s="1"/>
      <c r="B114" s="375">
        <v>91</v>
      </c>
      <c r="C114" s="376"/>
      <c r="D114" s="367" t="s">
        <v>381</v>
      </c>
      <c r="E114" s="368"/>
      <c r="F114" s="369">
        <v>4100073257</v>
      </c>
      <c r="G114" s="370"/>
      <c r="H114" s="391" t="s">
        <v>72</v>
      </c>
      <c r="I114" s="370"/>
      <c r="J114" s="369" t="s">
        <v>53</v>
      </c>
      <c r="K114" s="368"/>
      <c r="L114" s="11" t="s">
        <v>1584</v>
      </c>
      <c r="M114" s="11"/>
      <c r="N114" s="81">
        <v>8.32</v>
      </c>
      <c r="O114" s="60">
        <v>12</v>
      </c>
    </row>
    <row r="115" spans="1:15" ht="15" x14ac:dyDescent="0.25">
      <c r="A115" s="1"/>
      <c r="B115" s="375">
        <v>92</v>
      </c>
      <c r="C115" s="376"/>
      <c r="D115" s="367" t="s">
        <v>381</v>
      </c>
      <c r="E115" s="368"/>
      <c r="F115" s="369">
        <v>4100073257</v>
      </c>
      <c r="G115" s="370"/>
      <c r="H115" s="391" t="s">
        <v>72</v>
      </c>
      <c r="I115" s="370"/>
      <c r="J115" s="369" t="s">
        <v>53</v>
      </c>
      <c r="K115" s="368"/>
      <c r="L115" s="11" t="s">
        <v>1584</v>
      </c>
      <c r="M115" s="11"/>
      <c r="N115" s="81">
        <v>8.32</v>
      </c>
      <c r="O115" s="60">
        <v>12</v>
      </c>
    </row>
    <row r="116" spans="1:15" ht="15" x14ac:dyDescent="0.25">
      <c r="A116" s="1"/>
      <c r="B116" s="375">
        <v>93</v>
      </c>
      <c r="C116" s="376"/>
      <c r="D116" s="367" t="s">
        <v>381</v>
      </c>
      <c r="E116" s="368"/>
      <c r="F116" s="369">
        <v>4100073257</v>
      </c>
      <c r="G116" s="370"/>
      <c r="H116" s="391" t="s">
        <v>72</v>
      </c>
      <c r="I116" s="370"/>
      <c r="J116" s="369" t="s">
        <v>53</v>
      </c>
      <c r="K116" s="368"/>
      <c r="L116" s="11" t="s">
        <v>1584</v>
      </c>
      <c r="M116" s="11"/>
      <c r="N116" s="81">
        <v>8.32</v>
      </c>
      <c r="O116" s="60">
        <v>12</v>
      </c>
    </row>
    <row r="117" spans="1:15" ht="15" x14ac:dyDescent="0.25">
      <c r="A117" s="1"/>
      <c r="B117" s="375">
        <v>94</v>
      </c>
      <c r="C117" s="376"/>
      <c r="D117" s="367" t="s">
        <v>381</v>
      </c>
      <c r="E117" s="368"/>
      <c r="F117" s="369">
        <v>4100073257</v>
      </c>
      <c r="G117" s="370"/>
      <c r="H117" s="391" t="s">
        <v>72</v>
      </c>
      <c r="I117" s="370"/>
      <c r="J117" s="369" t="s">
        <v>53</v>
      </c>
      <c r="K117" s="368"/>
      <c r="L117" s="11" t="s">
        <v>1584</v>
      </c>
      <c r="M117" s="11"/>
      <c r="N117" s="81">
        <v>8.32</v>
      </c>
      <c r="O117" s="60">
        <v>12</v>
      </c>
    </row>
    <row r="118" spans="1:15" ht="15" x14ac:dyDescent="0.25">
      <c r="A118" s="1"/>
      <c r="B118" s="375">
        <v>95</v>
      </c>
      <c r="C118" s="376"/>
      <c r="D118" s="367" t="s">
        <v>381</v>
      </c>
      <c r="E118" s="368"/>
      <c r="F118" s="369">
        <v>4100073257</v>
      </c>
      <c r="G118" s="370"/>
      <c r="H118" s="391" t="s">
        <v>72</v>
      </c>
      <c r="I118" s="370"/>
      <c r="J118" s="369" t="s">
        <v>53</v>
      </c>
      <c r="K118" s="368"/>
      <c r="L118" s="11" t="s">
        <v>1584</v>
      </c>
      <c r="M118" s="11"/>
      <c r="N118" s="81">
        <v>8.32</v>
      </c>
      <c r="O118" s="60">
        <v>12</v>
      </c>
    </row>
    <row r="119" spans="1:15" ht="15" x14ac:dyDescent="0.25">
      <c r="A119" s="1"/>
      <c r="B119" s="375">
        <v>96</v>
      </c>
      <c r="C119" s="376"/>
      <c r="D119" s="367" t="s">
        <v>381</v>
      </c>
      <c r="E119" s="368"/>
      <c r="F119" s="369">
        <v>4100073257</v>
      </c>
      <c r="G119" s="370"/>
      <c r="H119" s="391" t="s">
        <v>72</v>
      </c>
      <c r="I119" s="370"/>
      <c r="J119" s="369" t="s">
        <v>53</v>
      </c>
      <c r="K119" s="368"/>
      <c r="L119" s="11" t="s">
        <v>1584</v>
      </c>
      <c r="M119" s="11"/>
      <c r="N119" s="81">
        <v>8.32</v>
      </c>
      <c r="O119" s="60">
        <v>12</v>
      </c>
    </row>
    <row r="120" spans="1:15" ht="15" x14ac:dyDescent="0.25">
      <c r="A120" s="1"/>
      <c r="B120" s="375">
        <v>97</v>
      </c>
      <c r="C120" s="376"/>
      <c r="D120" s="367" t="s">
        <v>381</v>
      </c>
      <c r="E120" s="368"/>
      <c r="F120" s="369">
        <v>4100073257</v>
      </c>
      <c r="G120" s="370"/>
      <c r="H120" s="391" t="s">
        <v>72</v>
      </c>
      <c r="I120" s="370"/>
      <c r="J120" s="369" t="s">
        <v>53</v>
      </c>
      <c r="K120" s="368"/>
      <c r="L120" s="11" t="s">
        <v>1584</v>
      </c>
      <c r="M120" s="11"/>
      <c r="N120" s="81">
        <v>8.32</v>
      </c>
      <c r="O120" s="60">
        <v>12</v>
      </c>
    </row>
    <row r="121" spans="1:15" ht="15" x14ac:dyDescent="0.25">
      <c r="A121" s="1"/>
      <c r="B121" s="375">
        <v>98</v>
      </c>
      <c r="C121" s="376"/>
      <c r="D121" s="367" t="s">
        <v>381</v>
      </c>
      <c r="E121" s="368"/>
      <c r="F121" s="369">
        <v>4100073257</v>
      </c>
      <c r="G121" s="370"/>
      <c r="H121" s="391" t="s">
        <v>72</v>
      </c>
      <c r="I121" s="370"/>
      <c r="J121" s="369" t="s">
        <v>53</v>
      </c>
      <c r="K121" s="368"/>
      <c r="L121" s="11" t="s">
        <v>1584</v>
      </c>
      <c r="M121" s="11"/>
      <c r="N121" s="81">
        <v>8.32</v>
      </c>
      <c r="O121" s="60">
        <v>12</v>
      </c>
    </row>
    <row r="122" spans="1:15" ht="15" x14ac:dyDescent="0.25">
      <c r="A122" s="1"/>
      <c r="B122" s="375">
        <v>99</v>
      </c>
      <c r="C122" s="376"/>
      <c r="D122" s="367" t="s">
        <v>381</v>
      </c>
      <c r="E122" s="368"/>
      <c r="F122" s="369">
        <v>4100073257</v>
      </c>
      <c r="G122" s="370"/>
      <c r="H122" s="391" t="s">
        <v>72</v>
      </c>
      <c r="I122" s="370"/>
      <c r="J122" s="369" t="s">
        <v>53</v>
      </c>
      <c r="K122" s="368"/>
      <c r="L122" s="11" t="s">
        <v>1584</v>
      </c>
      <c r="M122" s="11"/>
      <c r="N122" s="81">
        <v>8.32</v>
      </c>
      <c r="O122" s="60">
        <v>12</v>
      </c>
    </row>
    <row r="123" spans="1:15" ht="15" x14ac:dyDescent="0.25">
      <c r="A123" s="1"/>
      <c r="B123" s="375">
        <v>100</v>
      </c>
      <c r="C123" s="376"/>
      <c r="D123" s="367" t="s">
        <v>381</v>
      </c>
      <c r="E123" s="368"/>
      <c r="F123" s="369">
        <v>4100073257</v>
      </c>
      <c r="G123" s="370"/>
      <c r="H123" s="391" t="s">
        <v>72</v>
      </c>
      <c r="I123" s="370"/>
      <c r="J123" s="369" t="s">
        <v>53</v>
      </c>
      <c r="K123" s="368"/>
      <c r="L123" s="11" t="s">
        <v>1584</v>
      </c>
      <c r="M123" s="11"/>
      <c r="N123" s="81">
        <v>8.32</v>
      </c>
      <c r="O123" s="60">
        <v>12</v>
      </c>
    </row>
    <row r="124" spans="1:15" ht="15" x14ac:dyDescent="0.25">
      <c r="A124" s="1"/>
      <c r="B124" s="375">
        <v>101</v>
      </c>
      <c r="C124" s="376"/>
      <c r="D124" s="367" t="s">
        <v>381</v>
      </c>
      <c r="E124" s="368"/>
      <c r="F124" s="369">
        <v>4100073257</v>
      </c>
      <c r="G124" s="370"/>
      <c r="H124" s="391" t="s">
        <v>72</v>
      </c>
      <c r="I124" s="370"/>
      <c r="J124" s="369" t="s">
        <v>53</v>
      </c>
      <c r="K124" s="368"/>
      <c r="L124" s="11" t="s">
        <v>1584</v>
      </c>
      <c r="M124" s="11"/>
      <c r="N124" s="81">
        <v>8.32</v>
      </c>
      <c r="O124" s="60">
        <v>12</v>
      </c>
    </row>
    <row r="125" spans="1:15" ht="15" x14ac:dyDescent="0.25">
      <c r="A125" s="1"/>
      <c r="B125" s="375">
        <v>102</v>
      </c>
      <c r="C125" s="376"/>
      <c r="D125" s="367" t="s">
        <v>381</v>
      </c>
      <c r="E125" s="368"/>
      <c r="F125" s="369">
        <v>4100073257</v>
      </c>
      <c r="G125" s="370"/>
      <c r="H125" s="391" t="s">
        <v>72</v>
      </c>
      <c r="I125" s="370"/>
      <c r="J125" s="369" t="s">
        <v>53</v>
      </c>
      <c r="K125" s="368"/>
      <c r="L125" s="11" t="s">
        <v>1584</v>
      </c>
      <c r="M125" s="11"/>
      <c r="N125" s="81">
        <v>8.32</v>
      </c>
      <c r="O125" s="60">
        <v>12</v>
      </c>
    </row>
    <row r="126" spans="1:15" ht="15" x14ac:dyDescent="0.25">
      <c r="A126" s="1"/>
      <c r="B126" s="375">
        <v>103</v>
      </c>
      <c r="C126" s="376"/>
      <c r="D126" s="367" t="s">
        <v>381</v>
      </c>
      <c r="E126" s="368"/>
      <c r="F126" s="369">
        <v>4100073257</v>
      </c>
      <c r="G126" s="370"/>
      <c r="H126" s="391" t="s">
        <v>72</v>
      </c>
      <c r="I126" s="370"/>
      <c r="J126" s="369" t="s">
        <v>53</v>
      </c>
      <c r="K126" s="368"/>
      <c r="L126" s="11" t="s">
        <v>1584</v>
      </c>
      <c r="M126" s="11"/>
      <c r="N126" s="81">
        <v>8.32</v>
      </c>
      <c r="O126" s="60">
        <v>12</v>
      </c>
    </row>
    <row r="127" spans="1:15" ht="15" x14ac:dyDescent="0.25">
      <c r="A127" s="1"/>
      <c r="B127" s="71" t="s">
        <v>165</v>
      </c>
      <c r="C127" s="72"/>
      <c r="D127" s="50"/>
      <c r="E127" s="61"/>
      <c r="F127" s="50"/>
      <c r="G127" s="62"/>
      <c r="H127" s="63"/>
      <c r="I127" s="62"/>
      <c r="J127" s="50"/>
      <c r="K127" s="61"/>
      <c r="L127" s="8"/>
      <c r="M127" s="8"/>
      <c r="N127" s="176">
        <f>SUM(N128:N143)+10.14</f>
        <v>143.25999999999993</v>
      </c>
      <c r="O127" s="60"/>
    </row>
    <row r="128" spans="1:15" ht="15" x14ac:dyDescent="0.25">
      <c r="A128" s="1"/>
      <c r="B128" s="375">
        <v>104</v>
      </c>
      <c r="C128" s="376"/>
      <c r="D128" s="367" t="s">
        <v>381</v>
      </c>
      <c r="E128" s="368"/>
      <c r="F128" s="369">
        <v>4100073257</v>
      </c>
      <c r="G128" s="370"/>
      <c r="H128" s="391" t="s">
        <v>72</v>
      </c>
      <c r="I128" s="370"/>
      <c r="J128" s="369" t="s">
        <v>53</v>
      </c>
      <c r="K128" s="368"/>
      <c r="L128" s="11" t="s">
        <v>1584</v>
      </c>
      <c r="M128" s="11"/>
      <c r="N128" s="81">
        <v>8.32</v>
      </c>
      <c r="O128" s="60">
        <v>12</v>
      </c>
    </row>
    <row r="129" spans="1:15" ht="15" x14ac:dyDescent="0.25">
      <c r="A129" s="1"/>
      <c r="B129" s="375">
        <v>105</v>
      </c>
      <c r="C129" s="376"/>
      <c r="D129" s="367" t="s">
        <v>381</v>
      </c>
      <c r="E129" s="368"/>
      <c r="F129" s="369">
        <v>4100073257</v>
      </c>
      <c r="G129" s="370"/>
      <c r="H129" s="391" t="s">
        <v>72</v>
      </c>
      <c r="I129" s="370"/>
      <c r="J129" s="369" t="s">
        <v>53</v>
      </c>
      <c r="K129" s="368"/>
      <c r="L129" s="11" t="s">
        <v>1584</v>
      </c>
      <c r="M129" s="11"/>
      <c r="N129" s="81">
        <v>8.32</v>
      </c>
      <c r="O129" s="60">
        <v>12</v>
      </c>
    </row>
    <row r="130" spans="1:15" ht="15" x14ac:dyDescent="0.25">
      <c r="A130" s="1"/>
      <c r="B130" s="375">
        <v>106</v>
      </c>
      <c r="C130" s="376"/>
      <c r="D130" s="367" t="s">
        <v>381</v>
      </c>
      <c r="E130" s="368"/>
      <c r="F130" s="369">
        <v>4100073257</v>
      </c>
      <c r="G130" s="370"/>
      <c r="H130" s="391" t="s">
        <v>72</v>
      </c>
      <c r="I130" s="370"/>
      <c r="J130" s="369" t="s">
        <v>53</v>
      </c>
      <c r="K130" s="368"/>
      <c r="L130" s="11" t="s">
        <v>1584</v>
      </c>
      <c r="M130" s="11"/>
      <c r="N130" s="81">
        <v>8.32</v>
      </c>
      <c r="O130" s="60">
        <v>12</v>
      </c>
    </row>
    <row r="131" spans="1:15" ht="15" x14ac:dyDescent="0.25">
      <c r="A131" s="1"/>
      <c r="B131" s="375">
        <v>107</v>
      </c>
      <c r="C131" s="376"/>
      <c r="D131" s="367" t="s">
        <v>381</v>
      </c>
      <c r="E131" s="368"/>
      <c r="F131" s="369">
        <v>4100073257</v>
      </c>
      <c r="G131" s="370"/>
      <c r="H131" s="391" t="s">
        <v>72</v>
      </c>
      <c r="I131" s="370"/>
      <c r="J131" s="369" t="s">
        <v>53</v>
      </c>
      <c r="K131" s="368"/>
      <c r="L131" s="11" t="s">
        <v>1584</v>
      </c>
      <c r="M131" s="11"/>
      <c r="N131" s="81">
        <v>8.32</v>
      </c>
      <c r="O131" s="60">
        <v>12</v>
      </c>
    </row>
    <row r="132" spans="1:15" ht="15" x14ac:dyDescent="0.25">
      <c r="A132" s="1"/>
      <c r="B132" s="375">
        <v>108</v>
      </c>
      <c r="C132" s="376"/>
      <c r="D132" s="367" t="s">
        <v>381</v>
      </c>
      <c r="E132" s="368"/>
      <c r="F132" s="369">
        <v>4100073257</v>
      </c>
      <c r="G132" s="370"/>
      <c r="H132" s="391" t="s">
        <v>72</v>
      </c>
      <c r="I132" s="370"/>
      <c r="J132" s="369" t="s">
        <v>53</v>
      </c>
      <c r="K132" s="368"/>
      <c r="L132" s="11" t="s">
        <v>1584</v>
      </c>
      <c r="M132" s="11"/>
      <c r="N132" s="81">
        <v>8.32</v>
      </c>
      <c r="O132" s="60">
        <v>12</v>
      </c>
    </row>
    <row r="133" spans="1:15" ht="15" x14ac:dyDescent="0.25">
      <c r="A133" s="1"/>
      <c r="B133" s="375">
        <v>109</v>
      </c>
      <c r="C133" s="376"/>
      <c r="D133" s="367" t="s">
        <v>381</v>
      </c>
      <c r="E133" s="368"/>
      <c r="F133" s="369">
        <v>4100073257</v>
      </c>
      <c r="G133" s="370"/>
      <c r="H133" s="391" t="s">
        <v>72</v>
      </c>
      <c r="I133" s="370"/>
      <c r="J133" s="369" t="s">
        <v>53</v>
      </c>
      <c r="K133" s="368"/>
      <c r="L133" s="11" t="s">
        <v>1584</v>
      </c>
      <c r="M133" s="11"/>
      <c r="N133" s="81">
        <v>8.32</v>
      </c>
      <c r="O133" s="60">
        <v>12</v>
      </c>
    </row>
    <row r="134" spans="1:15" ht="15" x14ac:dyDescent="0.25">
      <c r="A134" s="1"/>
      <c r="B134" s="375">
        <v>110</v>
      </c>
      <c r="C134" s="376"/>
      <c r="D134" s="367" t="s">
        <v>381</v>
      </c>
      <c r="E134" s="368"/>
      <c r="F134" s="369">
        <v>4100073257</v>
      </c>
      <c r="G134" s="370"/>
      <c r="H134" s="391" t="s">
        <v>72</v>
      </c>
      <c r="I134" s="370"/>
      <c r="J134" s="369" t="s">
        <v>53</v>
      </c>
      <c r="K134" s="368"/>
      <c r="L134" s="11" t="s">
        <v>1584</v>
      </c>
      <c r="M134" s="11"/>
      <c r="N134" s="81">
        <v>8.32</v>
      </c>
      <c r="O134" s="60">
        <v>12</v>
      </c>
    </row>
    <row r="135" spans="1:15" ht="15" x14ac:dyDescent="0.25">
      <c r="A135" s="1"/>
      <c r="B135" s="375">
        <v>111</v>
      </c>
      <c r="C135" s="376"/>
      <c r="D135" s="367" t="s">
        <v>381</v>
      </c>
      <c r="E135" s="368"/>
      <c r="F135" s="369">
        <v>4100073257</v>
      </c>
      <c r="G135" s="370"/>
      <c r="H135" s="391" t="s">
        <v>72</v>
      </c>
      <c r="I135" s="370"/>
      <c r="J135" s="369" t="s">
        <v>53</v>
      </c>
      <c r="K135" s="368"/>
      <c r="L135" s="11" t="s">
        <v>1584</v>
      </c>
      <c r="M135" s="11"/>
      <c r="N135" s="81">
        <v>8.32</v>
      </c>
      <c r="O135" s="60">
        <v>12</v>
      </c>
    </row>
    <row r="136" spans="1:15" ht="15" x14ac:dyDescent="0.25">
      <c r="A136" s="1"/>
      <c r="B136" s="375">
        <v>112</v>
      </c>
      <c r="C136" s="376"/>
      <c r="D136" s="367" t="s">
        <v>381</v>
      </c>
      <c r="E136" s="368"/>
      <c r="F136" s="369">
        <v>4100073257</v>
      </c>
      <c r="G136" s="370"/>
      <c r="H136" s="391" t="s">
        <v>72</v>
      </c>
      <c r="I136" s="370"/>
      <c r="J136" s="369" t="s">
        <v>53</v>
      </c>
      <c r="K136" s="368"/>
      <c r="L136" s="11" t="s">
        <v>1584</v>
      </c>
      <c r="M136" s="11"/>
      <c r="N136" s="81">
        <v>8.32</v>
      </c>
      <c r="O136" s="60">
        <v>12</v>
      </c>
    </row>
    <row r="137" spans="1:15" ht="15" x14ac:dyDescent="0.25">
      <c r="A137" s="1"/>
      <c r="B137" s="375">
        <v>113</v>
      </c>
      <c r="C137" s="376"/>
      <c r="D137" s="367" t="s">
        <v>381</v>
      </c>
      <c r="E137" s="368"/>
      <c r="F137" s="369">
        <v>4100073257</v>
      </c>
      <c r="G137" s="370"/>
      <c r="H137" s="391" t="s">
        <v>72</v>
      </c>
      <c r="I137" s="370"/>
      <c r="J137" s="369" t="s">
        <v>53</v>
      </c>
      <c r="K137" s="368"/>
      <c r="L137" s="11" t="s">
        <v>1584</v>
      </c>
      <c r="M137" s="11"/>
      <c r="N137" s="81">
        <v>8.32</v>
      </c>
      <c r="O137" s="60">
        <v>12</v>
      </c>
    </row>
    <row r="138" spans="1:15" ht="15" x14ac:dyDescent="0.25">
      <c r="A138" s="1"/>
      <c r="B138" s="375">
        <v>114</v>
      </c>
      <c r="C138" s="376"/>
      <c r="D138" s="367" t="s">
        <v>381</v>
      </c>
      <c r="E138" s="368"/>
      <c r="F138" s="369">
        <v>4100073257</v>
      </c>
      <c r="G138" s="370"/>
      <c r="H138" s="391" t="s">
        <v>72</v>
      </c>
      <c r="I138" s="370"/>
      <c r="J138" s="369" t="s">
        <v>53</v>
      </c>
      <c r="K138" s="368"/>
      <c r="L138" s="11" t="s">
        <v>1584</v>
      </c>
      <c r="M138" s="11"/>
      <c r="N138" s="81">
        <v>8.32</v>
      </c>
      <c r="O138" s="60">
        <v>12</v>
      </c>
    </row>
    <row r="139" spans="1:15" ht="15" x14ac:dyDescent="0.25">
      <c r="A139" s="1"/>
      <c r="B139" s="375">
        <v>115</v>
      </c>
      <c r="C139" s="376"/>
      <c r="D139" s="367" t="s">
        <v>381</v>
      </c>
      <c r="E139" s="368"/>
      <c r="F139" s="369">
        <v>4100073257</v>
      </c>
      <c r="G139" s="370"/>
      <c r="H139" s="391" t="s">
        <v>72</v>
      </c>
      <c r="I139" s="370"/>
      <c r="J139" s="369" t="s">
        <v>53</v>
      </c>
      <c r="K139" s="368"/>
      <c r="L139" s="11" t="s">
        <v>1584</v>
      </c>
      <c r="M139" s="11"/>
      <c r="N139" s="81">
        <v>8.32</v>
      </c>
      <c r="O139" s="60">
        <v>12</v>
      </c>
    </row>
    <row r="140" spans="1:15" ht="15" x14ac:dyDescent="0.25">
      <c r="A140" s="1"/>
      <c r="B140" s="375">
        <v>116</v>
      </c>
      <c r="C140" s="376"/>
      <c r="D140" s="367" t="s">
        <v>381</v>
      </c>
      <c r="E140" s="368"/>
      <c r="F140" s="369">
        <v>4100073257</v>
      </c>
      <c r="G140" s="370"/>
      <c r="H140" s="391" t="s">
        <v>72</v>
      </c>
      <c r="I140" s="370"/>
      <c r="J140" s="369" t="s">
        <v>53</v>
      </c>
      <c r="K140" s="368"/>
      <c r="L140" s="11" t="s">
        <v>1584</v>
      </c>
      <c r="M140" s="11"/>
      <c r="N140" s="81">
        <v>8.32</v>
      </c>
      <c r="O140" s="60">
        <v>12</v>
      </c>
    </row>
    <row r="141" spans="1:15" ht="15" x14ac:dyDescent="0.25">
      <c r="A141" s="1"/>
      <c r="B141" s="375">
        <v>117</v>
      </c>
      <c r="C141" s="376"/>
      <c r="D141" s="367" t="s">
        <v>381</v>
      </c>
      <c r="E141" s="368"/>
      <c r="F141" s="369">
        <v>4100073257</v>
      </c>
      <c r="G141" s="370"/>
      <c r="H141" s="391" t="s">
        <v>72</v>
      </c>
      <c r="I141" s="370"/>
      <c r="J141" s="369" t="s">
        <v>53</v>
      </c>
      <c r="K141" s="368"/>
      <c r="L141" s="11" t="s">
        <v>1584</v>
      </c>
      <c r="M141" s="11"/>
      <c r="N141" s="81">
        <v>8.32</v>
      </c>
      <c r="O141" s="60">
        <v>12</v>
      </c>
    </row>
    <row r="142" spans="1:15" ht="15" x14ac:dyDescent="0.25">
      <c r="A142" s="1"/>
      <c r="B142" s="375">
        <v>118</v>
      </c>
      <c r="C142" s="376"/>
      <c r="D142" s="367" t="s">
        <v>381</v>
      </c>
      <c r="E142" s="368"/>
      <c r="F142" s="369">
        <v>4100073257</v>
      </c>
      <c r="G142" s="370"/>
      <c r="H142" s="391" t="s">
        <v>72</v>
      </c>
      <c r="I142" s="370"/>
      <c r="J142" s="369" t="s">
        <v>53</v>
      </c>
      <c r="K142" s="368"/>
      <c r="L142" s="11" t="s">
        <v>1584</v>
      </c>
      <c r="M142" s="11"/>
      <c r="N142" s="81">
        <v>8.32</v>
      </c>
      <c r="O142" s="60">
        <v>12</v>
      </c>
    </row>
    <row r="143" spans="1:15" ht="15" x14ac:dyDescent="0.25">
      <c r="A143" s="1"/>
      <c r="B143" s="375">
        <v>119</v>
      </c>
      <c r="C143" s="376"/>
      <c r="D143" s="367" t="s">
        <v>381</v>
      </c>
      <c r="E143" s="368"/>
      <c r="F143" s="369">
        <v>4100073257</v>
      </c>
      <c r="G143" s="370"/>
      <c r="H143" s="391" t="s">
        <v>72</v>
      </c>
      <c r="I143" s="370"/>
      <c r="J143" s="369" t="s">
        <v>53</v>
      </c>
      <c r="K143" s="368"/>
      <c r="L143" s="11" t="s">
        <v>1584</v>
      </c>
      <c r="M143" s="11"/>
      <c r="N143" s="81">
        <v>8.32</v>
      </c>
      <c r="O143" s="60">
        <v>12</v>
      </c>
    </row>
    <row r="144" spans="1:15" ht="15" x14ac:dyDescent="0.25">
      <c r="A144" s="1"/>
      <c r="B144" s="71" t="s">
        <v>179</v>
      </c>
      <c r="C144" s="72"/>
      <c r="D144" s="50"/>
      <c r="E144" s="61"/>
      <c r="F144" s="50"/>
      <c r="G144" s="62"/>
      <c r="H144" s="63"/>
      <c r="I144" s="62"/>
      <c r="J144" s="50"/>
      <c r="K144" s="61"/>
      <c r="L144" s="8"/>
      <c r="M144" s="8"/>
      <c r="N144" s="176">
        <f>SUM(N145:N161)+11.08</f>
        <v>156.56</v>
      </c>
      <c r="O144" s="60"/>
    </row>
    <row r="145" spans="1:15" ht="15" x14ac:dyDescent="0.25">
      <c r="A145" s="1"/>
      <c r="B145" s="375">
        <v>120</v>
      </c>
      <c r="C145" s="376"/>
      <c r="D145" s="367" t="s">
        <v>381</v>
      </c>
      <c r="E145" s="368"/>
      <c r="F145" s="369">
        <v>4100073257</v>
      </c>
      <c r="G145" s="370"/>
      <c r="H145" s="391" t="s">
        <v>72</v>
      </c>
      <c r="I145" s="370"/>
      <c r="J145" s="369" t="s">
        <v>53</v>
      </c>
      <c r="K145" s="368"/>
      <c r="L145" s="11" t="s">
        <v>1584</v>
      </c>
      <c r="M145" s="11"/>
      <c r="N145" s="81">
        <v>8.32</v>
      </c>
      <c r="O145" s="60">
        <v>12</v>
      </c>
    </row>
    <row r="146" spans="1:15" ht="15" x14ac:dyDescent="0.25">
      <c r="A146" s="1"/>
      <c r="B146" s="375">
        <v>121</v>
      </c>
      <c r="C146" s="376"/>
      <c r="D146" s="367" t="s">
        <v>381</v>
      </c>
      <c r="E146" s="368"/>
      <c r="F146" s="369">
        <v>4100073257</v>
      </c>
      <c r="G146" s="370"/>
      <c r="H146" s="391" t="s">
        <v>72</v>
      </c>
      <c r="I146" s="370"/>
      <c r="J146" s="369" t="s">
        <v>53</v>
      </c>
      <c r="K146" s="368"/>
      <c r="L146" s="11" t="s">
        <v>1584</v>
      </c>
      <c r="M146" s="11"/>
      <c r="N146" s="81">
        <v>8.32</v>
      </c>
      <c r="O146" s="60">
        <v>12</v>
      </c>
    </row>
    <row r="147" spans="1:15" ht="15" x14ac:dyDescent="0.25">
      <c r="A147" s="1"/>
      <c r="B147" s="375">
        <v>122</v>
      </c>
      <c r="C147" s="376"/>
      <c r="D147" s="367" t="s">
        <v>381</v>
      </c>
      <c r="E147" s="368"/>
      <c r="F147" s="369">
        <v>4100073257</v>
      </c>
      <c r="G147" s="370"/>
      <c r="H147" s="391" t="s">
        <v>72</v>
      </c>
      <c r="I147" s="370"/>
      <c r="J147" s="369" t="s">
        <v>53</v>
      </c>
      <c r="K147" s="368"/>
      <c r="L147" s="11" t="s">
        <v>1584</v>
      </c>
      <c r="M147" s="11"/>
      <c r="N147" s="81">
        <v>8.32</v>
      </c>
      <c r="O147" s="60">
        <v>12</v>
      </c>
    </row>
    <row r="148" spans="1:15" ht="15" x14ac:dyDescent="0.25">
      <c r="A148" s="1"/>
      <c r="B148" s="378">
        <v>123</v>
      </c>
      <c r="C148" s="379"/>
      <c r="D148" s="367" t="s">
        <v>381</v>
      </c>
      <c r="E148" s="368"/>
      <c r="F148" s="369">
        <v>4100073257</v>
      </c>
      <c r="G148" s="370"/>
      <c r="H148" s="391" t="s">
        <v>72</v>
      </c>
      <c r="I148" s="370"/>
      <c r="J148" s="369" t="s">
        <v>53</v>
      </c>
      <c r="K148" s="368"/>
      <c r="L148" s="11" t="s">
        <v>1584</v>
      </c>
      <c r="M148" s="11"/>
      <c r="N148" s="82">
        <v>8.32</v>
      </c>
      <c r="O148" s="60">
        <v>12</v>
      </c>
    </row>
    <row r="149" spans="1:15" ht="15" x14ac:dyDescent="0.25">
      <c r="A149" s="1"/>
      <c r="B149" s="378">
        <v>124</v>
      </c>
      <c r="C149" s="379"/>
      <c r="D149" s="367" t="s">
        <v>381</v>
      </c>
      <c r="E149" s="368"/>
      <c r="F149" s="369">
        <v>4100073257</v>
      </c>
      <c r="G149" s="370"/>
      <c r="H149" s="391" t="s">
        <v>72</v>
      </c>
      <c r="I149" s="370"/>
      <c r="J149" s="369" t="s">
        <v>53</v>
      </c>
      <c r="K149" s="368"/>
      <c r="L149" s="11" t="s">
        <v>1584</v>
      </c>
      <c r="M149" s="11"/>
      <c r="N149" s="82">
        <v>6.48</v>
      </c>
      <c r="O149" s="60">
        <v>7</v>
      </c>
    </row>
    <row r="150" spans="1:15" ht="15" x14ac:dyDescent="0.25">
      <c r="A150" s="1"/>
      <c r="B150" s="76"/>
      <c r="C150" s="69"/>
      <c r="D150" s="367" t="s">
        <v>381</v>
      </c>
      <c r="E150" s="368"/>
      <c r="F150" s="369">
        <v>4100078046</v>
      </c>
      <c r="G150" s="370"/>
      <c r="H150" s="391" t="s">
        <v>72</v>
      </c>
      <c r="I150" s="370"/>
      <c r="J150" s="369" t="s">
        <v>25</v>
      </c>
      <c r="K150" s="368"/>
      <c r="L150" s="11" t="s">
        <v>1584</v>
      </c>
      <c r="M150" s="11"/>
      <c r="N150" s="84"/>
      <c r="O150" s="60">
        <v>4</v>
      </c>
    </row>
    <row r="151" spans="1:15" ht="15" x14ac:dyDescent="0.25">
      <c r="A151" s="1"/>
      <c r="B151" s="378">
        <v>125</v>
      </c>
      <c r="C151" s="379"/>
      <c r="D151" s="367" t="s">
        <v>381</v>
      </c>
      <c r="E151" s="368"/>
      <c r="F151" s="369">
        <v>4100078046</v>
      </c>
      <c r="G151" s="370"/>
      <c r="H151" s="391" t="s">
        <v>72</v>
      </c>
      <c r="I151" s="370"/>
      <c r="J151" s="369" t="s">
        <v>25</v>
      </c>
      <c r="K151" s="368"/>
      <c r="L151" s="11" t="s">
        <v>1584</v>
      </c>
      <c r="M151" s="11"/>
      <c r="N151" s="82">
        <v>8.32</v>
      </c>
      <c r="O151" s="60">
        <v>12</v>
      </c>
    </row>
    <row r="152" spans="1:15" ht="15" x14ac:dyDescent="0.25">
      <c r="A152" s="1"/>
      <c r="B152" s="378">
        <v>126</v>
      </c>
      <c r="C152" s="379"/>
      <c r="D152" s="367" t="s">
        <v>747</v>
      </c>
      <c r="E152" s="368"/>
      <c r="F152" s="369">
        <v>4100073257</v>
      </c>
      <c r="G152" s="370"/>
      <c r="H152" s="391" t="s">
        <v>1457</v>
      </c>
      <c r="I152" s="370"/>
      <c r="J152" s="369" t="s">
        <v>53</v>
      </c>
      <c r="K152" s="368"/>
      <c r="L152" s="11" t="s">
        <v>415</v>
      </c>
      <c r="M152" s="11"/>
      <c r="N152" s="82">
        <v>9.74</v>
      </c>
      <c r="O152" s="60">
        <v>16</v>
      </c>
    </row>
    <row r="153" spans="1:15" ht="15" x14ac:dyDescent="0.25">
      <c r="A153" s="1"/>
      <c r="B153" s="378">
        <v>127</v>
      </c>
      <c r="C153" s="379"/>
      <c r="D153" s="367" t="s">
        <v>747</v>
      </c>
      <c r="E153" s="368"/>
      <c r="F153" s="369">
        <v>4100073257</v>
      </c>
      <c r="G153" s="370"/>
      <c r="H153" s="391" t="s">
        <v>1457</v>
      </c>
      <c r="I153" s="370"/>
      <c r="J153" s="369" t="s">
        <v>53</v>
      </c>
      <c r="K153" s="368"/>
      <c r="L153" s="11" t="s">
        <v>415</v>
      </c>
      <c r="M153" s="11"/>
      <c r="N153" s="82">
        <v>9.74</v>
      </c>
      <c r="O153" s="60">
        <v>16</v>
      </c>
    </row>
    <row r="154" spans="1:15" ht="15" x14ac:dyDescent="0.25">
      <c r="A154" s="1"/>
      <c r="B154" s="378">
        <v>128</v>
      </c>
      <c r="C154" s="379"/>
      <c r="D154" s="367" t="s">
        <v>747</v>
      </c>
      <c r="E154" s="368"/>
      <c r="F154" s="369">
        <v>4100073257</v>
      </c>
      <c r="G154" s="370"/>
      <c r="H154" s="391" t="s">
        <v>1457</v>
      </c>
      <c r="I154" s="370"/>
      <c r="J154" s="369" t="s">
        <v>53</v>
      </c>
      <c r="K154" s="368"/>
      <c r="L154" s="11" t="s">
        <v>415</v>
      </c>
      <c r="M154" s="11"/>
      <c r="N154" s="82">
        <v>9.74</v>
      </c>
      <c r="O154" s="60">
        <v>16</v>
      </c>
    </row>
    <row r="155" spans="1:15" ht="15" x14ac:dyDescent="0.25">
      <c r="A155" s="1"/>
      <c r="B155" s="378">
        <v>129</v>
      </c>
      <c r="C155" s="379"/>
      <c r="D155" s="367" t="s">
        <v>747</v>
      </c>
      <c r="E155" s="368"/>
      <c r="F155" s="369">
        <v>4100073257</v>
      </c>
      <c r="G155" s="370"/>
      <c r="H155" s="391" t="s">
        <v>1457</v>
      </c>
      <c r="I155" s="370"/>
      <c r="J155" s="369" t="s">
        <v>53</v>
      </c>
      <c r="K155" s="368"/>
      <c r="L155" s="11" t="s">
        <v>415</v>
      </c>
      <c r="M155" s="11"/>
      <c r="N155" s="82">
        <v>9.74</v>
      </c>
      <c r="O155" s="60">
        <v>16</v>
      </c>
    </row>
    <row r="156" spans="1:15" ht="15" x14ac:dyDescent="0.25">
      <c r="A156" s="1"/>
      <c r="B156" s="378">
        <v>130</v>
      </c>
      <c r="C156" s="379"/>
      <c r="D156" s="367" t="s">
        <v>747</v>
      </c>
      <c r="E156" s="368"/>
      <c r="F156" s="369">
        <v>4100073257</v>
      </c>
      <c r="G156" s="370"/>
      <c r="H156" s="391" t="s">
        <v>1457</v>
      </c>
      <c r="I156" s="370"/>
      <c r="J156" s="369" t="s">
        <v>53</v>
      </c>
      <c r="K156" s="368"/>
      <c r="L156" s="11" t="s">
        <v>415</v>
      </c>
      <c r="M156" s="11"/>
      <c r="N156" s="82">
        <v>9.74</v>
      </c>
      <c r="O156" s="60">
        <v>16</v>
      </c>
    </row>
    <row r="157" spans="1:15" ht="15" x14ac:dyDescent="0.25">
      <c r="A157" s="1"/>
      <c r="B157" s="378">
        <v>131</v>
      </c>
      <c r="C157" s="379"/>
      <c r="D157" s="367" t="s">
        <v>747</v>
      </c>
      <c r="E157" s="368"/>
      <c r="F157" s="369">
        <v>4100073257</v>
      </c>
      <c r="G157" s="370"/>
      <c r="H157" s="391" t="s">
        <v>1457</v>
      </c>
      <c r="I157" s="370"/>
      <c r="J157" s="369" t="s">
        <v>53</v>
      </c>
      <c r="K157" s="368"/>
      <c r="L157" s="11" t="s">
        <v>415</v>
      </c>
      <c r="M157" s="11"/>
      <c r="N157" s="82">
        <v>9.74</v>
      </c>
      <c r="O157" s="60">
        <v>16</v>
      </c>
    </row>
    <row r="158" spans="1:15" ht="15" x14ac:dyDescent="0.25">
      <c r="A158" s="1"/>
      <c r="B158" s="378">
        <v>132</v>
      </c>
      <c r="C158" s="379"/>
      <c r="D158" s="367" t="s">
        <v>747</v>
      </c>
      <c r="E158" s="368"/>
      <c r="F158" s="369">
        <v>4100073257</v>
      </c>
      <c r="G158" s="370"/>
      <c r="H158" s="391" t="s">
        <v>1457</v>
      </c>
      <c r="I158" s="370"/>
      <c r="J158" s="369" t="s">
        <v>53</v>
      </c>
      <c r="K158" s="368"/>
      <c r="L158" s="11" t="s">
        <v>415</v>
      </c>
      <c r="M158" s="11"/>
      <c r="N158" s="82">
        <v>9.74</v>
      </c>
      <c r="O158" s="60">
        <v>16</v>
      </c>
    </row>
    <row r="159" spans="1:15" ht="15" x14ac:dyDescent="0.25">
      <c r="A159" s="1"/>
      <c r="B159" s="378">
        <v>133</v>
      </c>
      <c r="C159" s="379"/>
      <c r="D159" s="367" t="s">
        <v>747</v>
      </c>
      <c r="E159" s="368"/>
      <c r="F159" s="369">
        <v>4100073257</v>
      </c>
      <c r="G159" s="370"/>
      <c r="H159" s="391" t="s">
        <v>1457</v>
      </c>
      <c r="I159" s="370"/>
      <c r="J159" s="369" t="s">
        <v>53</v>
      </c>
      <c r="K159" s="368"/>
      <c r="L159" s="11" t="s">
        <v>415</v>
      </c>
      <c r="M159" s="11"/>
      <c r="N159" s="82">
        <v>9.74</v>
      </c>
      <c r="O159" s="60">
        <v>16</v>
      </c>
    </row>
    <row r="160" spans="1:15" ht="15" x14ac:dyDescent="0.25">
      <c r="A160" s="1"/>
      <c r="B160" s="378">
        <v>134</v>
      </c>
      <c r="C160" s="379"/>
      <c r="D160" s="367" t="s">
        <v>747</v>
      </c>
      <c r="E160" s="368"/>
      <c r="F160" s="369">
        <v>4100073257</v>
      </c>
      <c r="G160" s="370"/>
      <c r="H160" s="391" t="s">
        <v>1457</v>
      </c>
      <c r="I160" s="370"/>
      <c r="J160" s="369" t="s">
        <v>53</v>
      </c>
      <c r="K160" s="368"/>
      <c r="L160" s="11" t="s">
        <v>415</v>
      </c>
      <c r="M160" s="11"/>
      <c r="N160" s="82">
        <v>9.74</v>
      </c>
      <c r="O160" s="60">
        <v>16</v>
      </c>
    </row>
    <row r="161" spans="1:15" ht="15" x14ac:dyDescent="0.25">
      <c r="A161" s="1"/>
      <c r="B161" s="378">
        <v>135</v>
      </c>
      <c r="C161" s="379"/>
      <c r="D161" s="367" t="s">
        <v>747</v>
      </c>
      <c r="E161" s="368"/>
      <c r="F161" s="369">
        <v>4100073257</v>
      </c>
      <c r="G161" s="370"/>
      <c r="H161" s="391" t="s">
        <v>1457</v>
      </c>
      <c r="I161" s="370"/>
      <c r="J161" s="369" t="s">
        <v>53</v>
      </c>
      <c r="K161" s="368"/>
      <c r="L161" s="11" t="s">
        <v>415</v>
      </c>
      <c r="M161" s="11"/>
      <c r="N161" s="82">
        <v>9.74</v>
      </c>
      <c r="O161" s="60">
        <v>16</v>
      </c>
    </row>
    <row r="162" spans="1:15" ht="15" x14ac:dyDescent="0.25">
      <c r="A162" s="1"/>
      <c r="B162" s="71" t="s">
        <v>278</v>
      </c>
      <c r="C162" s="72"/>
      <c r="D162" s="50"/>
      <c r="E162" s="61"/>
      <c r="F162" s="50"/>
      <c r="G162" s="62"/>
      <c r="H162" s="63"/>
      <c r="I162" s="62"/>
      <c r="J162" s="50"/>
      <c r="K162" s="61"/>
      <c r="L162" s="8"/>
      <c r="M162" s="8"/>
      <c r="N162" s="176">
        <f>SUM(N163:N178)+13.18</f>
        <v>155.07999999999998</v>
      </c>
      <c r="O162" s="60"/>
    </row>
    <row r="163" spans="1:15" ht="15" x14ac:dyDescent="0.25">
      <c r="A163" s="1"/>
      <c r="B163" s="378">
        <v>136</v>
      </c>
      <c r="C163" s="379"/>
      <c r="D163" s="367" t="s">
        <v>747</v>
      </c>
      <c r="E163" s="368"/>
      <c r="F163" s="369">
        <v>4100073257</v>
      </c>
      <c r="G163" s="370"/>
      <c r="H163" s="391" t="s">
        <v>1457</v>
      </c>
      <c r="I163" s="370"/>
      <c r="J163" s="369" t="s">
        <v>53</v>
      </c>
      <c r="K163" s="368"/>
      <c r="L163" s="11" t="s">
        <v>415</v>
      </c>
      <c r="M163" s="11"/>
      <c r="N163" s="82">
        <v>9.74</v>
      </c>
      <c r="O163" s="60">
        <v>16</v>
      </c>
    </row>
    <row r="164" spans="1:15" ht="15" x14ac:dyDescent="0.25">
      <c r="A164" s="1"/>
      <c r="B164" s="378">
        <v>137</v>
      </c>
      <c r="C164" s="379"/>
      <c r="D164" s="367" t="s">
        <v>747</v>
      </c>
      <c r="E164" s="368"/>
      <c r="F164" s="369">
        <v>4100073257</v>
      </c>
      <c r="G164" s="370"/>
      <c r="H164" s="391" t="s">
        <v>1457</v>
      </c>
      <c r="I164" s="370"/>
      <c r="J164" s="369" t="s">
        <v>53</v>
      </c>
      <c r="K164" s="368"/>
      <c r="L164" s="11" t="s">
        <v>415</v>
      </c>
      <c r="M164" s="11"/>
      <c r="N164" s="82">
        <v>9.74</v>
      </c>
      <c r="O164" s="60">
        <v>16</v>
      </c>
    </row>
    <row r="165" spans="1:15" ht="15" x14ac:dyDescent="0.25">
      <c r="A165" s="1"/>
      <c r="B165" s="378">
        <v>138</v>
      </c>
      <c r="C165" s="379"/>
      <c r="D165" s="367" t="s">
        <v>747</v>
      </c>
      <c r="E165" s="368"/>
      <c r="F165" s="369">
        <v>4100073257</v>
      </c>
      <c r="G165" s="370"/>
      <c r="H165" s="391" t="s">
        <v>1457</v>
      </c>
      <c r="I165" s="370"/>
      <c r="J165" s="369" t="s">
        <v>53</v>
      </c>
      <c r="K165" s="368"/>
      <c r="L165" s="11" t="s">
        <v>415</v>
      </c>
      <c r="M165" s="11"/>
      <c r="N165" s="82">
        <v>9.74</v>
      </c>
      <c r="O165" s="60">
        <v>16</v>
      </c>
    </row>
    <row r="166" spans="1:15" ht="15" x14ac:dyDescent="0.25">
      <c r="A166" s="1"/>
      <c r="B166" s="378">
        <v>139</v>
      </c>
      <c r="C166" s="379"/>
      <c r="D166" s="367" t="s">
        <v>747</v>
      </c>
      <c r="E166" s="368"/>
      <c r="F166" s="369">
        <v>4100073257</v>
      </c>
      <c r="G166" s="370"/>
      <c r="H166" s="391" t="s">
        <v>1457</v>
      </c>
      <c r="I166" s="370"/>
      <c r="J166" s="369" t="s">
        <v>53</v>
      </c>
      <c r="K166" s="368"/>
      <c r="L166" s="11" t="s">
        <v>415</v>
      </c>
      <c r="M166" s="11"/>
      <c r="N166" s="82">
        <v>9.74</v>
      </c>
      <c r="O166" s="60">
        <v>16</v>
      </c>
    </row>
    <row r="167" spans="1:15" ht="15" x14ac:dyDescent="0.25">
      <c r="A167" s="1"/>
      <c r="B167" s="378">
        <v>140</v>
      </c>
      <c r="C167" s="379"/>
      <c r="D167" s="367" t="s">
        <v>747</v>
      </c>
      <c r="E167" s="368"/>
      <c r="F167" s="369">
        <v>4100073257</v>
      </c>
      <c r="G167" s="370"/>
      <c r="H167" s="391" t="s">
        <v>1457</v>
      </c>
      <c r="I167" s="370"/>
      <c r="J167" s="369" t="s">
        <v>53</v>
      </c>
      <c r="K167" s="368"/>
      <c r="L167" s="11" t="s">
        <v>415</v>
      </c>
      <c r="M167" s="11"/>
      <c r="N167" s="82">
        <v>9.74</v>
      </c>
      <c r="O167" s="60">
        <v>16</v>
      </c>
    </row>
    <row r="168" spans="1:15" ht="15" x14ac:dyDescent="0.25">
      <c r="A168" s="1"/>
      <c r="B168" s="378">
        <v>141</v>
      </c>
      <c r="C168" s="379"/>
      <c r="D168" s="367" t="s">
        <v>747</v>
      </c>
      <c r="E168" s="368"/>
      <c r="F168" s="369">
        <v>4100073257</v>
      </c>
      <c r="G168" s="370"/>
      <c r="H168" s="391" t="s">
        <v>1457</v>
      </c>
      <c r="I168" s="370"/>
      <c r="J168" s="369" t="s">
        <v>53</v>
      </c>
      <c r="K168" s="368"/>
      <c r="L168" s="11" t="s">
        <v>415</v>
      </c>
      <c r="M168" s="11"/>
      <c r="N168" s="82">
        <v>9.74</v>
      </c>
      <c r="O168" s="60">
        <v>16</v>
      </c>
    </row>
    <row r="169" spans="1:15" ht="15" x14ac:dyDescent="0.25">
      <c r="A169" s="1"/>
      <c r="B169" s="378">
        <v>142</v>
      </c>
      <c r="C169" s="379"/>
      <c r="D169" s="367" t="s">
        <v>747</v>
      </c>
      <c r="E169" s="368"/>
      <c r="F169" s="369">
        <v>4100073257</v>
      </c>
      <c r="G169" s="370"/>
      <c r="H169" s="391" t="s">
        <v>1457</v>
      </c>
      <c r="I169" s="370"/>
      <c r="J169" s="369" t="s">
        <v>53</v>
      </c>
      <c r="K169" s="368"/>
      <c r="L169" s="11" t="s">
        <v>415</v>
      </c>
      <c r="M169" s="11"/>
      <c r="N169" s="82">
        <v>9.74</v>
      </c>
      <c r="O169" s="60">
        <v>16</v>
      </c>
    </row>
    <row r="170" spans="1:15" ht="15" x14ac:dyDescent="0.25">
      <c r="A170" s="1"/>
      <c r="B170" s="378">
        <v>143</v>
      </c>
      <c r="C170" s="379"/>
      <c r="D170" s="367" t="s">
        <v>747</v>
      </c>
      <c r="E170" s="368"/>
      <c r="F170" s="369">
        <v>4100073257</v>
      </c>
      <c r="G170" s="370"/>
      <c r="H170" s="391" t="s">
        <v>1457</v>
      </c>
      <c r="I170" s="370"/>
      <c r="J170" s="369" t="s">
        <v>53</v>
      </c>
      <c r="K170" s="368"/>
      <c r="L170" s="11" t="s">
        <v>415</v>
      </c>
      <c r="M170" s="11"/>
      <c r="N170" s="82">
        <v>9.74</v>
      </c>
      <c r="O170" s="60">
        <v>16</v>
      </c>
    </row>
    <row r="171" spans="1:15" ht="15" x14ac:dyDescent="0.25">
      <c r="A171" s="1"/>
      <c r="B171" s="378">
        <v>144</v>
      </c>
      <c r="C171" s="379"/>
      <c r="D171" s="367" t="s">
        <v>747</v>
      </c>
      <c r="E171" s="368"/>
      <c r="F171" s="369">
        <v>4100073257</v>
      </c>
      <c r="G171" s="370"/>
      <c r="H171" s="391" t="s">
        <v>1457</v>
      </c>
      <c r="I171" s="370"/>
      <c r="J171" s="369" t="s">
        <v>53</v>
      </c>
      <c r="K171" s="368"/>
      <c r="L171" s="11" t="s">
        <v>415</v>
      </c>
      <c r="M171" s="11"/>
      <c r="N171" s="82">
        <v>9.74</v>
      </c>
      <c r="O171" s="60">
        <v>16</v>
      </c>
    </row>
    <row r="172" spans="1:15" ht="15" x14ac:dyDescent="0.25">
      <c r="A172" s="1"/>
      <c r="B172" s="378">
        <v>145</v>
      </c>
      <c r="C172" s="379"/>
      <c r="D172" s="367" t="s">
        <v>747</v>
      </c>
      <c r="E172" s="368"/>
      <c r="F172" s="369">
        <v>4100073257</v>
      </c>
      <c r="G172" s="370"/>
      <c r="H172" s="391" t="s">
        <v>1457</v>
      </c>
      <c r="I172" s="370"/>
      <c r="J172" s="369" t="s">
        <v>53</v>
      </c>
      <c r="K172" s="368"/>
      <c r="L172" s="11" t="s">
        <v>415</v>
      </c>
      <c r="M172" s="11"/>
      <c r="N172" s="82">
        <v>9.74</v>
      </c>
      <c r="O172" s="60">
        <v>16</v>
      </c>
    </row>
    <row r="173" spans="1:15" ht="15" x14ac:dyDescent="0.25">
      <c r="A173" s="1"/>
      <c r="B173" s="378">
        <v>146</v>
      </c>
      <c r="C173" s="379"/>
      <c r="D173" s="367" t="s">
        <v>747</v>
      </c>
      <c r="E173" s="368"/>
      <c r="F173" s="369">
        <v>4100073257</v>
      </c>
      <c r="G173" s="370"/>
      <c r="H173" s="391" t="s">
        <v>1457</v>
      </c>
      <c r="I173" s="370"/>
      <c r="J173" s="369" t="s">
        <v>53</v>
      </c>
      <c r="K173" s="368"/>
      <c r="L173" s="11" t="s">
        <v>415</v>
      </c>
      <c r="M173" s="11"/>
      <c r="N173" s="82">
        <v>5.6</v>
      </c>
      <c r="O173" s="60">
        <v>8</v>
      </c>
    </row>
    <row r="174" spans="1:15" ht="15" x14ac:dyDescent="0.25">
      <c r="A174" s="1"/>
      <c r="B174" s="378">
        <v>147</v>
      </c>
      <c r="C174" s="379"/>
      <c r="D174" s="367" t="s">
        <v>1582</v>
      </c>
      <c r="E174" s="368"/>
      <c r="F174" s="369">
        <v>4100073257</v>
      </c>
      <c r="G174" s="370"/>
      <c r="H174" s="391" t="s">
        <v>1583</v>
      </c>
      <c r="I174" s="370"/>
      <c r="J174" s="369" t="s">
        <v>53</v>
      </c>
      <c r="K174" s="368"/>
      <c r="L174" s="11" t="s">
        <v>1584</v>
      </c>
      <c r="M174" s="11"/>
      <c r="N174" s="82">
        <v>7.78</v>
      </c>
      <c r="O174" s="60">
        <v>10</v>
      </c>
    </row>
    <row r="175" spans="1:15" ht="15" x14ac:dyDescent="0.25">
      <c r="A175" s="1"/>
      <c r="B175" s="378">
        <v>148</v>
      </c>
      <c r="C175" s="379"/>
      <c r="D175" s="367" t="s">
        <v>1582</v>
      </c>
      <c r="E175" s="368"/>
      <c r="F175" s="369">
        <v>4100073257</v>
      </c>
      <c r="G175" s="370"/>
      <c r="H175" s="391" t="s">
        <v>1583</v>
      </c>
      <c r="I175" s="370"/>
      <c r="J175" s="369" t="s">
        <v>53</v>
      </c>
      <c r="K175" s="368"/>
      <c r="L175" s="11" t="s">
        <v>1584</v>
      </c>
      <c r="M175" s="11"/>
      <c r="N175" s="82">
        <v>7.78</v>
      </c>
      <c r="O175" s="60">
        <v>10</v>
      </c>
    </row>
    <row r="176" spans="1:15" ht="15" x14ac:dyDescent="0.25">
      <c r="A176" s="1"/>
      <c r="B176" s="378">
        <v>149</v>
      </c>
      <c r="C176" s="379"/>
      <c r="D176" s="367" t="s">
        <v>1582</v>
      </c>
      <c r="E176" s="368"/>
      <c r="F176" s="369">
        <v>4100073257</v>
      </c>
      <c r="G176" s="370"/>
      <c r="H176" s="391" t="s">
        <v>1583</v>
      </c>
      <c r="I176" s="370"/>
      <c r="J176" s="369" t="s">
        <v>53</v>
      </c>
      <c r="K176" s="368"/>
      <c r="L176" s="11" t="s">
        <v>1584</v>
      </c>
      <c r="M176" s="11"/>
      <c r="N176" s="82">
        <v>7.78</v>
      </c>
      <c r="O176" s="60">
        <v>10</v>
      </c>
    </row>
    <row r="177" spans="1:15" ht="15" x14ac:dyDescent="0.25">
      <c r="A177" s="1"/>
      <c r="B177" s="378">
        <v>150</v>
      </c>
      <c r="C177" s="379"/>
      <c r="D177" s="367" t="s">
        <v>1582</v>
      </c>
      <c r="E177" s="368"/>
      <c r="F177" s="369">
        <v>4100073257</v>
      </c>
      <c r="G177" s="370"/>
      <c r="H177" s="391" t="s">
        <v>1583</v>
      </c>
      <c r="I177" s="370"/>
      <c r="J177" s="369" t="s">
        <v>53</v>
      </c>
      <c r="K177" s="368"/>
      <c r="L177" s="11" t="s">
        <v>1584</v>
      </c>
      <c r="M177" s="11"/>
      <c r="N177" s="82">
        <v>7.78</v>
      </c>
      <c r="O177" s="60">
        <v>10</v>
      </c>
    </row>
    <row r="178" spans="1:15" ht="15" x14ac:dyDescent="0.25">
      <c r="A178" s="1"/>
      <c r="B178" s="378">
        <v>151</v>
      </c>
      <c r="C178" s="379"/>
      <c r="D178" s="367" t="s">
        <v>1582</v>
      </c>
      <c r="E178" s="368"/>
      <c r="F178" s="369">
        <v>4100073257</v>
      </c>
      <c r="G178" s="370"/>
      <c r="H178" s="391" t="s">
        <v>1583</v>
      </c>
      <c r="I178" s="370"/>
      <c r="J178" s="369" t="s">
        <v>53</v>
      </c>
      <c r="K178" s="368"/>
      <c r="L178" s="11" t="s">
        <v>1584</v>
      </c>
      <c r="M178" s="11"/>
      <c r="N178" s="82">
        <v>7.78</v>
      </c>
      <c r="O178" s="60">
        <v>10</v>
      </c>
    </row>
    <row r="179" spans="1:15" ht="15" x14ac:dyDescent="0.25">
      <c r="A179" s="1"/>
      <c r="B179" s="71" t="s">
        <v>281</v>
      </c>
      <c r="C179" s="72"/>
      <c r="D179" s="50"/>
      <c r="E179" s="61"/>
      <c r="F179" s="50"/>
      <c r="G179" s="62"/>
      <c r="H179" s="63"/>
      <c r="I179" s="62"/>
      <c r="J179" s="50"/>
      <c r="K179" s="61"/>
      <c r="L179" s="8"/>
      <c r="M179" s="8"/>
      <c r="N179" s="176">
        <f>SUM(N180:N199)+12.66</f>
        <v>168.26</v>
      </c>
      <c r="O179" s="60"/>
    </row>
    <row r="180" spans="1:15" ht="15" x14ac:dyDescent="0.25">
      <c r="A180" s="1"/>
      <c r="B180" s="378">
        <v>152</v>
      </c>
      <c r="C180" s="379"/>
      <c r="D180" s="367" t="s">
        <v>1582</v>
      </c>
      <c r="E180" s="368"/>
      <c r="F180" s="369">
        <v>4100073257</v>
      </c>
      <c r="G180" s="370"/>
      <c r="H180" s="391" t="s">
        <v>1583</v>
      </c>
      <c r="I180" s="370"/>
      <c r="J180" s="369" t="s">
        <v>53</v>
      </c>
      <c r="K180" s="368"/>
      <c r="L180" s="11" t="s">
        <v>1584</v>
      </c>
      <c r="M180" s="11"/>
      <c r="N180" s="82">
        <v>7.78</v>
      </c>
      <c r="O180" s="60">
        <v>10</v>
      </c>
    </row>
    <row r="181" spans="1:15" ht="15" x14ac:dyDescent="0.25">
      <c r="A181" s="1"/>
      <c r="B181" s="378">
        <v>153</v>
      </c>
      <c r="C181" s="379"/>
      <c r="D181" s="367" t="s">
        <v>1582</v>
      </c>
      <c r="E181" s="368"/>
      <c r="F181" s="369">
        <v>4100073257</v>
      </c>
      <c r="G181" s="370"/>
      <c r="H181" s="391" t="s">
        <v>1583</v>
      </c>
      <c r="I181" s="370"/>
      <c r="J181" s="369" t="s">
        <v>53</v>
      </c>
      <c r="K181" s="368"/>
      <c r="L181" s="11" t="s">
        <v>1584</v>
      </c>
      <c r="M181" s="11"/>
      <c r="N181" s="82">
        <v>7.78</v>
      </c>
      <c r="O181" s="60">
        <v>10</v>
      </c>
    </row>
    <row r="182" spans="1:15" ht="15" x14ac:dyDescent="0.25">
      <c r="A182" s="1"/>
      <c r="B182" s="378">
        <v>154</v>
      </c>
      <c r="C182" s="379"/>
      <c r="D182" s="367" t="s">
        <v>1582</v>
      </c>
      <c r="E182" s="368"/>
      <c r="F182" s="369">
        <v>4100073257</v>
      </c>
      <c r="G182" s="370"/>
      <c r="H182" s="391" t="s">
        <v>1583</v>
      </c>
      <c r="I182" s="370"/>
      <c r="J182" s="369" t="s">
        <v>53</v>
      </c>
      <c r="K182" s="368"/>
      <c r="L182" s="11" t="s">
        <v>1584</v>
      </c>
      <c r="M182" s="11"/>
      <c r="N182" s="82">
        <v>7.78</v>
      </c>
      <c r="O182" s="60">
        <v>10</v>
      </c>
    </row>
    <row r="183" spans="1:15" ht="15" x14ac:dyDescent="0.25">
      <c r="A183" s="1"/>
      <c r="B183" s="378">
        <v>155</v>
      </c>
      <c r="C183" s="379"/>
      <c r="D183" s="367" t="s">
        <v>1582</v>
      </c>
      <c r="E183" s="368"/>
      <c r="F183" s="369">
        <v>4100073257</v>
      </c>
      <c r="G183" s="370"/>
      <c r="H183" s="391" t="s">
        <v>1583</v>
      </c>
      <c r="I183" s="370"/>
      <c r="J183" s="369" t="s">
        <v>53</v>
      </c>
      <c r="K183" s="368"/>
      <c r="L183" s="11" t="s">
        <v>1584</v>
      </c>
      <c r="M183" s="11"/>
      <c r="N183" s="82">
        <v>7.78</v>
      </c>
      <c r="O183" s="60">
        <v>10</v>
      </c>
    </row>
    <row r="184" spans="1:15" ht="15" x14ac:dyDescent="0.25">
      <c r="A184" s="1"/>
      <c r="B184" s="378">
        <v>156</v>
      </c>
      <c r="C184" s="379"/>
      <c r="D184" s="367" t="s">
        <v>1582</v>
      </c>
      <c r="E184" s="368"/>
      <c r="F184" s="369">
        <v>4100073257</v>
      </c>
      <c r="G184" s="370"/>
      <c r="H184" s="391" t="s">
        <v>1583</v>
      </c>
      <c r="I184" s="370"/>
      <c r="J184" s="369" t="s">
        <v>53</v>
      </c>
      <c r="K184" s="368"/>
      <c r="L184" s="11" t="s">
        <v>1584</v>
      </c>
      <c r="M184" s="11"/>
      <c r="N184" s="82">
        <v>7.78</v>
      </c>
      <c r="O184" s="60">
        <v>10</v>
      </c>
    </row>
    <row r="185" spans="1:15" ht="15" x14ac:dyDescent="0.25">
      <c r="A185" s="1"/>
      <c r="B185" s="378">
        <v>157</v>
      </c>
      <c r="C185" s="379"/>
      <c r="D185" s="367" t="s">
        <v>1582</v>
      </c>
      <c r="E185" s="368"/>
      <c r="F185" s="369">
        <v>4100073257</v>
      </c>
      <c r="G185" s="370"/>
      <c r="H185" s="391" t="s">
        <v>1583</v>
      </c>
      <c r="I185" s="370"/>
      <c r="J185" s="369" t="s">
        <v>53</v>
      </c>
      <c r="K185" s="368"/>
      <c r="L185" s="11" t="s">
        <v>1584</v>
      </c>
      <c r="M185" s="11"/>
      <c r="N185" s="82">
        <v>7.78</v>
      </c>
      <c r="O185" s="60">
        <v>10</v>
      </c>
    </row>
    <row r="186" spans="1:15" ht="15" x14ac:dyDescent="0.25">
      <c r="A186" s="1"/>
      <c r="B186" s="378">
        <v>158</v>
      </c>
      <c r="C186" s="379"/>
      <c r="D186" s="367" t="s">
        <v>1582</v>
      </c>
      <c r="E186" s="368"/>
      <c r="F186" s="369">
        <v>4100073257</v>
      </c>
      <c r="G186" s="370"/>
      <c r="H186" s="391" t="s">
        <v>1583</v>
      </c>
      <c r="I186" s="370"/>
      <c r="J186" s="369" t="s">
        <v>53</v>
      </c>
      <c r="K186" s="368"/>
      <c r="L186" s="11" t="s">
        <v>1584</v>
      </c>
      <c r="M186" s="11"/>
      <c r="N186" s="82">
        <v>7.78</v>
      </c>
      <c r="O186" s="60">
        <v>10</v>
      </c>
    </row>
    <row r="187" spans="1:15" ht="15" x14ac:dyDescent="0.25">
      <c r="A187" s="1"/>
      <c r="B187" s="378">
        <v>159</v>
      </c>
      <c r="C187" s="379"/>
      <c r="D187" s="367" t="s">
        <v>1582</v>
      </c>
      <c r="E187" s="368"/>
      <c r="F187" s="369">
        <v>4100073257</v>
      </c>
      <c r="G187" s="370"/>
      <c r="H187" s="391" t="s">
        <v>1583</v>
      </c>
      <c r="I187" s="370"/>
      <c r="J187" s="369" t="s">
        <v>53</v>
      </c>
      <c r="K187" s="368"/>
      <c r="L187" s="11" t="s">
        <v>1584</v>
      </c>
      <c r="M187" s="11"/>
      <c r="N187" s="82">
        <v>7.78</v>
      </c>
      <c r="O187" s="60">
        <v>10</v>
      </c>
    </row>
    <row r="188" spans="1:15" ht="15" x14ac:dyDescent="0.25">
      <c r="A188" s="1"/>
      <c r="B188" s="378">
        <v>160</v>
      </c>
      <c r="C188" s="379"/>
      <c r="D188" s="367" t="s">
        <v>1582</v>
      </c>
      <c r="E188" s="368"/>
      <c r="F188" s="369">
        <v>4100073257</v>
      </c>
      <c r="G188" s="370"/>
      <c r="H188" s="391" t="s">
        <v>1583</v>
      </c>
      <c r="I188" s="370"/>
      <c r="J188" s="369" t="s">
        <v>53</v>
      </c>
      <c r="K188" s="368"/>
      <c r="L188" s="11" t="s">
        <v>1584</v>
      </c>
      <c r="M188" s="11"/>
      <c r="N188" s="82">
        <v>7.78</v>
      </c>
      <c r="O188" s="60">
        <v>10</v>
      </c>
    </row>
    <row r="189" spans="1:15" ht="15" x14ac:dyDescent="0.25">
      <c r="A189" s="1"/>
      <c r="B189" s="378">
        <v>161</v>
      </c>
      <c r="C189" s="379"/>
      <c r="D189" s="367" t="s">
        <v>1582</v>
      </c>
      <c r="E189" s="368"/>
      <c r="F189" s="369">
        <v>4100073257</v>
      </c>
      <c r="G189" s="370"/>
      <c r="H189" s="391" t="s">
        <v>1583</v>
      </c>
      <c r="I189" s="370"/>
      <c r="J189" s="369" t="s">
        <v>53</v>
      </c>
      <c r="K189" s="368"/>
      <c r="L189" s="11" t="s">
        <v>1584</v>
      </c>
      <c r="M189" s="11"/>
      <c r="N189" s="82">
        <v>7.78</v>
      </c>
      <c r="O189" s="60">
        <v>10</v>
      </c>
    </row>
    <row r="190" spans="1:15" ht="15" x14ac:dyDescent="0.25">
      <c r="A190" s="1"/>
      <c r="B190" s="378">
        <v>162</v>
      </c>
      <c r="C190" s="379"/>
      <c r="D190" s="367" t="s">
        <v>1582</v>
      </c>
      <c r="E190" s="368"/>
      <c r="F190" s="369">
        <v>4100073257</v>
      </c>
      <c r="G190" s="370"/>
      <c r="H190" s="391" t="s">
        <v>1583</v>
      </c>
      <c r="I190" s="370"/>
      <c r="J190" s="369" t="s">
        <v>53</v>
      </c>
      <c r="K190" s="368"/>
      <c r="L190" s="11" t="s">
        <v>1584</v>
      </c>
      <c r="M190" s="11"/>
      <c r="N190" s="82">
        <v>7.78</v>
      </c>
      <c r="O190" s="60">
        <v>10</v>
      </c>
    </row>
    <row r="191" spans="1:15" ht="15" x14ac:dyDescent="0.25">
      <c r="A191" s="1"/>
      <c r="B191" s="378">
        <v>163</v>
      </c>
      <c r="C191" s="379"/>
      <c r="D191" s="367" t="s">
        <v>1582</v>
      </c>
      <c r="E191" s="368"/>
      <c r="F191" s="369">
        <v>4100073257</v>
      </c>
      <c r="G191" s="370"/>
      <c r="H191" s="391" t="s">
        <v>1583</v>
      </c>
      <c r="I191" s="370"/>
      <c r="J191" s="369" t="s">
        <v>53</v>
      </c>
      <c r="K191" s="368"/>
      <c r="L191" s="11" t="s">
        <v>1584</v>
      </c>
      <c r="M191" s="11"/>
      <c r="N191" s="82">
        <v>7.78</v>
      </c>
      <c r="O191" s="60">
        <v>10</v>
      </c>
    </row>
    <row r="192" spans="1:15" ht="15" x14ac:dyDescent="0.25">
      <c r="A192" s="1"/>
      <c r="B192" s="378">
        <v>164</v>
      </c>
      <c r="C192" s="379"/>
      <c r="D192" s="367" t="s">
        <v>1582</v>
      </c>
      <c r="E192" s="368"/>
      <c r="F192" s="369">
        <v>4100073257</v>
      </c>
      <c r="G192" s="370"/>
      <c r="H192" s="391" t="s">
        <v>1583</v>
      </c>
      <c r="I192" s="370"/>
      <c r="J192" s="369" t="s">
        <v>53</v>
      </c>
      <c r="K192" s="368"/>
      <c r="L192" s="11" t="s">
        <v>1584</v>
      </c>
      <c r="M192" s="11"/>
      <c r="N192" s="82">
        <v>7.78</v>
      </c>
      <c r="O192" s="60">
        <v>10</v>
      </c>
    </row>
    <row r="193" spans="1:15" ht="15" x14ac:dyDescent="0.25">
      <c r="A193" s="1"/>
      <c r="B193" s="378">
        <v>165</v>
      </c>
      <c r="C193" s="379"/>
      <c r="D193" s="367" t="s">
        <v>1582</v>
      </c>
      <c r="E193" s="368"/>
      <c r="F193" s="369">
        <v>4100073257</v>
      </c>
      <c r="G193" s="370"/>
      <c r="H193" s="391" t="s">
        <v>1583</v>
      </c>
      <c r="I193" s="370"/>
      <c r="J193" s="369" t="s">
        <v>53</v>
      </c>
      <c r="K193" s="368"/>
      <c r="L193" s="11" t="s">
        <v>1584</v>
      </c>
      <c r="M193" s="11"/>
      <c r="N193" s="82">
        <v>7.78</v>
      </c>
      <c r="O193" s="60">
        <v>10</v>
      </c>
    </row>
    <row r="194" spans="1:15" ht="15" x14ac:dyDescent="0.25">
      <c r="A194" s="1"/>
      <c r="B194" s="378">
        <v>166</v>
      </c>
      <c r="C194" s="379"/>
      <c r="D194" s="367" t="s">
        <v>1582</v>
      </c>
      <c r="E194" s="368"/>
      <c r="F194" s="369">
        <v>4100073257</v>
      </c>
      <c r="G194" s="370"/>
      <c r="H194" s="391" t="s">
        <v>1583</v>
      </c>
      <c r="I194" s="370"/>
      <c r="J194" s="369" t="s">
        <v>53</v>
      </c>
      <c r="K194" s="368"/>
      <c r="L194" s="11" t="s">
        <v>1584</v>
      </c>
      <c r="M194" s="11"/>
      <c r="N194" s="82">
        <v>7.78</v>
      </c>
      <c r="O194" s="60">
        <v>10</v>
      </c>
    </row>
    <row r="195" spans="1:15" ht="15" x14ac:dyDescent="0.25">
      <c r="A195" s="1"/>
      <c r="B195" s="378">
        <v>167</v>
      </c>
      <c r="C195" s="379"/>
      <c r="D195" s="367" t="s">
        <v>1582</v>
      </c>
      <c r="E195" s="368"/>
      <c r="F195" s="369">
        <v>4100073257</v>
      </c>
      <c r="G195" s="370"/>
      <c r="H195" s="391" t="s">
        <v>1583</v>
      </c>
      <c r="I195" s="370"/>
      <c r="J195" s="369" t="s">
        <v>53</v>
      </c>
      <c r="K195" s="368"/>
      <c r="L195" s="11" t="s">
        <v>1584</v>
      </c>
      <c r="M195" s="11"/>
      <c r="N195" s="82">
        <v>7.78</v>
      </c>
      <c r="O195" s="60">
        <v>10</v>
      </c>
    </row>
    <row r="196" spans="1:15" ht="15" x14ac:dyDescent="0.25">
      <c r="A196" s="1"/>
      <c r="B196" s="378">
        <v>168</v>
      </c>
      <c r="C196" s="379"/>
      <c r="D196" s="367" t="s">
        <v>1582</v>
      </c>
      <c r="E196" s="368"/>
      <c r="F196" s="369">
        <v>4100073257</v>
      </c>
      <c r="G196" s="370"/>
      <c r="H196" s="391" t="s">
        <v>1583</v>
      </c>
      <c r="I196" s="370"/>
      <c r="J196" s="369" t="s">
        <v>53</v>
      </c>
      <c r="K196" s="368"/>
      <c r="L196" s="11" t="s">
        <v>1584</v>
      </c>
      <c r="M196" s="11"/>
      <c r="N196" s="82">
        <v>7.78</v>
      </c>
      <c r="O196" s="60">
        <v>10</v>
      </c>
    </row>
    <row r="197" spans="1:15" ht="15" x14ac:dyDescent="0.25">
      <c r="A197" s="1"/>
      <c r="B197" s="378">
        <v>169</v>
      </c>
      <c r="C197" s="379"/>
      <c r="D197" s="367" t="s">
        <v>1582</v>
      </c>
      <c r="E197" s="368"/>
      <c r="F197" s="369">
        <v>4100073257</v>
      </c>
      <c r="G197" s="370"/>
      <c r="H197" s="391" t="s">
        <v>1583</v>
      </c>
      <c r="I197" s="370"/>
      <c r="J197" s="369" t="s">
        <v>53</v>
      </c>
      <c r="K197" s="368"/>
      <c r="L197" s="11" t="s">
        <v>1584</v>
      </c>
      <c r="M197" s="11"/>
      <c r="N197" s="82">
        <v>7.78</v>
      </c>
      <c r="O197" s="60">
        <v>10</v>
      </c>
    </row>
    <row r="198" spans="1:15" ht="15" x14ac:dyDescent="0.25">
      <c r="A198" s="1"/>
      <c r="B198" s="378">
        <v>170</v>
      </c>
      <c r="C198" s="379"/>
      <c r="D198" s="367" t="s">
        <v>1582</v>
      </c>
      <c r="E198" s="368"/>
      <c r="F198" s="369">
        <v>4100073257</v>
      </c>
      <c r="G198" s="370"/>
      <c r="H198" s="391" t="s">
        <v>1583</v>
      </c>
      <c r="I198" s="370"/>
      <c r="J198" s="369" t="s">
        <v>53</v>
      </c>
      <c r="K198" s="368"/>
      <c r="L198" s="11" t="s">
        <v>1584</v>
      </c>
      <c r="M198" s="11"/>
      <c r="N198" s="82">
        <v>7.78</v>
      </c>
      <c r="O198" s="60">
        <v>10</v>
      </c>
    </row>
    <row r="199" spans="1:15" ht="15" x14ac:dyDescent="0.25">
      <c r="A199" s="1"/>
      <c r="B199" s="378">
        <v>171</v>
      </c>
      <c r="C199" s="379"/>
      <c r="D199" s="367" t="s">
        <v>1582</v>
      </c>
      <c r="E199" s="368"/>
      <c r="F199" s="369">
        <v>4100073257</v>
      </c>
      <c r="G199" s="370"/>
      <c r="H199" s="391" t="s">
        <v>1583</v>
      </c>
      <c r="I199" s="370"/>
      <c r="J199" s="369" t="s">
        <v>53</v>
      </c>
      <c r="K199" s="368"/>
      <c r="L199" s="11" t="s">
        <v>1584</v>
      </c>
      <c r="M199" s="11"/>
      <c r="N199" s="82">
        <v>7.78</v>
      </c>
      <c r="O199" s="60">
        <v>10</v>
      </c>
    </row>
    <row r="200" spans="1:15" ht="15" x14ac:dyDescent="0.25">
      <c r="A200" s="1"/>
      <c r="B200" s="71" t="s">
        <v>300</v>
      </c>
      <c r="C200" s="72"/>
      <c r="D200" s="50"/>
      <c r="E200" s="61"/>
      <c r="F200" s="50"/>
      <c r="G200" s="62"/>
      <c r="H200" s="63"/>
      <c r="I200" s="62"/>
      <c r="J200" s="50"/>
      <c r="K200" s="61"/>
      <c r="L200" s="8"/>
      <c r="M200" s="8"/>
      <c r="N200" s="176">
        <f>SUM(N201:N220)+12.32</f>
        <v>170.02</v>
      </c>
      <c r="O200" s="60"/>
    </row>
    <row r="201" spans="1:15" ht="15" x14ac:dyDescent="0.25">
      <c r="A201" s="1"/>
      <c r="B201" s="378">
        <v>172</v>
      </c>
      <c r="C201" s="379"/>
      <c r="D201" s="367" t="s">
        <v>1582</v>
      </c>
      <c r="E201" s="368"/>
      <c r="F201" s="369">
        <v>4100073257</v>
      </c>
      <c r="G201" s="370"/>
      <c r="H201" s="391" t="s">
        <v>1583</v>
      </c>
      <c r="I201" s="370"/>
      <c r="J201" s="369" t="s">
        <v>53</v>
      </c>
      <c r="K201" s="368"/>
      <c r="L201" s="11" t="s">
        <v>1584</v>
      </c>
      <c r="M201" s="11"/>
      <c r="N201" s="82">
        <v>7.78</v>
      </c>
      <c r="O201" s="60">
        <v>10</v>
      </c>
    </row>
    <row r="202" spans="1:15" ht="15" x14ac:dyDescent="0.25">
      <c r="A202" s="1"/>
      <c r="B202" s="378">
        <v>173</v>
      </c>
      <c r="C202" s="379"/>
      <c r="D202" s="367" t="s">
        <v>1582</v>
      </c>
      <c r="E202" s="368"/>
      <c r="F202" s="369">
        <v>4100073257</v>
      </c>
      <c r="G202" s="370"/>
      <c r="H202" s="391" t="s">
        <v>1583</v>
      </c>
      <c r="I202" s="370"/>
      <c r="J202" s="369" t="s">
        <v>53</v>
      </c>
      <c r="K202" s="368"/>
      <c r="L202" s="11" t="s">
        <v>1584</v>
      </c>
      <c r="M202" s="11"/>
      <c r="N202" s="82">
        <v>7.78</v>
      </c>
      <c r="O202" s="60">
        <v>10</v>
      </c>
    </row>
    <row r="203" spans="1:15" ht="15" x14ac:dyDescent="0.25">
      <c r="A203" s="1"/>
      <c r="B203" s="378">
        <v>174</v>
      </c>
      <c r="C203" s="379"/>
      <c r="D203" s="367" t="s">
        <v>1582</v>
      </c>
      <c r="E203" s="368"/>
      <c r="F203" s="369">
        <v>4100073257</v>
      </c>
      <c r="G203" s="370"/>
      <c r="H203" s="391" t="s">
        <v>1583</v>
      </c>
      <c r="I203" s="370"/>
      <c r="J203" s="369" t="s">
        <v>53</v>
      </c>
      <c r="K203" s="368"/>
      <c r="L203" s="11" t="s">
        <v>1584</v>
      </c>
      <c r="M203" s="11"/>
      <c r="N203" s="82">
        <v>7.78</v>
      </c>
      <c r="O203" s="60">
        <v>10</v>
      </c>
    </row>
    <row r="204" spans="1:15" ht="15" x14ac:dyDescent="0.25">
      <c r="A204" s="1"/>
      <c r="B204" s="378">
        <v>175</v>
      </c>
      <c r="C204" s="379"/>
      <c r="D204" s="367" t="s">
        <v>1582</v>
      </c>
      <c r="E204" s="368"/>
      <c r="F204" s="369">
        <v>4100073257</v>
      </c>
      <c r="G204" s="370"/>
      <c r="H204" s="391" t="s">
        <v>1583</v>
      </c>
      <c r="I204" s="370"/>
      <c r="J204" s="369" t="s">
        <v>53</v>
      </c>
      <c r="K204" s="368"/>
      <c r="L204" s="11" t="s">
        <v>1584</v>
      </c>
      <c r="M204" s="11"/>
      <c r="N204" s="82">
        <v>7.78</v>
      </c>
      <c r="O204" s="60">
        <v>10</v>
      </c>
    </row>
    <row r="205" spans="1:15" ht="15" x14ac:dyDescent="0.25">
      <c r="A205" s="1"/>
      <c r="B205" s="378">
        <v>176</v>
      </c>
      <c r="C205" s="379"/>
      <c r="D205" s="367" t="s">
        <v>1582</v>
      </c>
      <c r="E205" s="368"/>
      <c r="F205" s="369">
        <v>4100073257</v>
      </c>
      <c r="G205" s="370"/>
      <c r="H205" s="391" t="s">
        <v>1583</v>
      </c>
      <c r="I205" s="370"/>
      <c r="J205" s="369" t="s">
        <v>53</v>
      </c>
      <c r="K205" s="368"/>
      <c r="L205" s="11" t="s">
        <v>1584</v>
      </c>
      <c r="M205" s="11"/>
      <c r="N205" s="82">
        <v>7.78</v>
      </c>
      <c r="O205" s="60">
        <v>10</v>
      </c>
    </row>
    <row r="206" spans="1:15" ht="15" x14ac:dyDescent="0.25">
      <c r="A206" s="1"/>
      <c r="B206" s="378">
        <v>177</v>
      </c>
      <c r="C206" s="379"/>
      <c r="D206" s="367" t="s">
        <v>1582</v>
      </c>
      <c r="E206" s="368"/>
      <c r="F206" s="369">
        <v>4100073257</v>
      </c>
      <c r="G206" s="370"/>
      <c r="H206" s="391" t="s">
        <v>1583</v>
      </c>
      <c r="I206" s="370"/>
      <c r="J206" s="369" t="s">
        <v>53</v>
      </c>
      <c r="K206" s="368"/>
      <c r="L206" s="11" t="s">
        <v>1584</v>
      </c>
      <c r="M206" s="11"/>
      <c r="N206" s="82">
        <v>7.78</v>
      </c>
      <c r="O206" s="60">
        <v>10</v>
      </c>
    </row>
    <row r="207" spans="1:15" ht="15" x14ac:dyDescent="0.25">
      <c r="A207" s="1"/>
      <c r="B207" s="378">
        <v>178</v>
      </c>
      <c r="C207" s="379"/>
      <c r="D207" s="367" t="s">
        <v>1582</v>
      </c>
      <c r="E207" s="368"/>
      <c r="F207" s="369">
        <v>4100073257</v>
      </c>
      <c r="G207" s="370"/>
      <c r="H207" s="391" t="s">
        <v>1583</v>
      </c>
      <c r="I207" s="370"/>
      <c r="J207" s="369" t="s">
        <v>53</v>
      </c>
      <c r="K207" s="368"/>
      <c r="L207" s="11" t="s">
        <v>1584</v>
      </c>
      <c r="M207" s="11"/>
      <c r="N207" s="82">
        <v>7.78</v>
      </c>
      <c r="O207" s="60">
        <v>10</v>
      </c>
    </row>
    <row r="208" spans="1:15" ht="15" x14ac:dyDescent="0.25">
      <c r="A208" s="1"/>
      <c r="B208" s="378">
        <v>179</v>
      </c>
      <c r="C208" s="379"/>
      <c r="D208" s="367" t="s">
        <v>1582</v>
      </c>
      <c r="E208" s="368"/>
      <c r="F208" s="369">
        <v>4100073257</v>
      </c>
      <c r="G208" s="370"/>
      <c r="H208" s="391" t="s">
        <v>1583</v>
      </c>
      <c r="I208" s="370"/>
      <c r="J208" s="369" t="s">
        <v>53</v>
      </c>
      <c r="K208" s="368"/>
      <c r="L208" s="11" t="s">
        <v>1584</v>
      </c>
      <c r="M208" s="11"/>
      <c r="N208" s="82">
        <v>8.48</v>
      </c>
      <c r="O208" s="60">
        <v>11</v>
      </c>
    </row>
    <row r="209" spans="1:15" ht="15" x14ac:dyDescent="0.25">
      <c r="A209" s="1"/>
      <c r="B209" s="378">
        <v>180</v>
      </c>
      <c r="C209" s="379"/>
      <c r="D209" s="367" t="s">
        <v>1582</v>
      </c>
      <c r="E209" s="368"/>
      <c r="F209" s="369">
        <v>4100073257</v>
      </c>
      <c r="G209" s="370"/>
      <c r="H209" s="391" t="s">
        <v>1583</v>
      </c>
      <c r="I209" s="370"/>
      <c r="J209" s="369" t="s">
        <v>53</v>
      </c>
      <c r="K209" s="368"/>
      <c r="L209" s="11" t="s">
        <v>1584</v>
      </c>
      <c r="M209" s="11"/>
      <c r="N209" s="82">
        <v>8.48</v>
      </c>
      <c r="O209" s="60">
        <v>11</v>
      </c>
    </row>
    <row r="210" spans="1:15" ht="15" x14ac:dyDescent="0.25">
      <c r="A210" s="1"/>
      <c r="B210" s="378">
        <v>181</v>
      </c>
      <c r="C210" s="379"/>
      <c r="D210" s="367" t="s">
        <v>1582</v>
      </c>
      <c r="E210" s="368"/>
      <c r="F210" s="369">
        <v>4100073257</v>
      </c>
      <c r="G210" s="370"/>
      <c r="H210" s="391" t="s">
        <v>1583</v>
      </c>
      <c r="I210" s="370"/>
      <c r="J210" s="369" t="s">
        <v>53</v>
      </c>
      <c r="K210" s="368"/>
      <c r="L210" s="11" t="s">
        <v>1584</v>
      </c>
      <c r="M210" s="11"/>
      <c r="N210" s="82">
        <v>8.48</v>
      </c>
      <c r="O210" s="60">
        <v>11</v>
      </c>
    </row>
    <row r="211" spans="1:15" ht="15" x14ac:dyDescent="0.25">
      <c r="A211" s="1"/>
      <c r="B211" s="378">
        <v>182</v>
      </c>
      <c r="C211" s="379"/>
      <c r="D211" s="367" t="s">
        <v>1582</v>
      </c>
      <c r="E211" s="368"/>
      <c r="F211" s="369">
        <v>4100075124</v>
      </c>
      <c r="G211" s="370"/>
      <c r="H211" s="391" t="s">
        <v>1583</v>
      </c>
      <c r="I211" s="370"/>
      <c r="J211" s="369" t="s">
        <v>53</v>
      </c>
      <c r="K211" s="368"/>
      <c r="L211" s="11" t="s">
        <v>1584</v>
      </c>
      <c r="M211" s="11"/>
      <c r="N211" s="82">
        <v>7.78</v>
      </c>
      <c r="O211" s="60">
        <v>10</v>
      </c>
    </row>
    <row r="212" spans="1:15" ht="15" x14ac:dyDescent="0.25">
      <c r="A212" s="1"/>
      <c r="B212" s="378">
        <v>183</v>
      </c>
      <c r="C212" s="379"/>
      <c r="D212" s="367" t="s">
        <v>1582</v>
      </c>
      <c r="E212" s="368"/>
      <c r="F212" s="369">
        <v>4100075124</v>
      </c>
      <c r="G212" s="370"/>
      <c r="H212" s="391" t="s">
        <v>1583</v>
      </c>
      <c r="I212" s="370"/>
      <c r="J212" s="369" t="s">
        <v>53</v>
      </c>
      <c r="K212" s="368"/>
      <c r="L212" s="11" t="s">
        <v>1584</v>
      </c>
      <c r="M212" s="11"/>
      <c r="N212" s="82">
        <v>7.78</v>
      </c>
      <c r="O212" s="60">
        <v>10</v>
      </c>
    </row>
    <row r="213" spans="1:15" ht="15" x14ac:dyDescent="0.25">
      <c r="A213" s="1"/>
      <c r="B213" s="378">
        <v>184</v>
      </c>
      <c r="C213" s="379"/>
      <c r="D213" s="367" t="s">
        <v>1582</v>
      </c>
      <c r="E213" s="368"/>
      <c r="F213" s="369">
        <v>4100075124</v>
      </c>
      <c r="G213" s="370"/>
      <c r="H213" s="391" t="s">
        <v>1583</v>
      </c>
      <c r="I213" s="370"/>
      <c r="J213" s="369" t="s">
        <v>53</v>
      </c>
      <c r="K213" s="368"/>
      <c r="L213" s="11" t="s">
        <v>1584</v>
      </c>
      <c r="M213" s="11"/>
      <c r="N213" s="82">
        <v>7.78</v>
      </c>
      <c r="O213" s="60">
        <v>10</v>
      </c>
    </row>
    <row r="214" spans="1:15" ht="15" x14ac:dyDescent="0.25">
      <c r="A214" s="1"/>
      <c r="B214" s="378">
        <v>185</v>
      </c>
      <c r="C214" s="379"/>
      <c r="D214" s="367" t="s">
        <v>1582</v>
      </c>
      <c r="E214" s="368"/>
      <c r="F214" s="369">
        <v>4100075124</v>
      </c>
      <c r="G214" s="370"/>
      <c r="H214" s="391" t="s">
        <v>1583</v>
      </c>
      <c r="I214" s="370"/>
      <c r="J214" s="369" t="s">
        <v>53</v>
      </c>
      <c r="K214" s="368"/>
      <c r="L214" s="11" t="s">
        <v>1584</v>
      </c>
      <c r="M214" s="11"/>
      <c r="N214" s="82">
        <v>7.78</v>
      </c>
      <c r="O214" s="60">
        <v>10</v>
      </c>
    </row>
    <row r="215" spans="1:15" ht="15" x14ac:dyDescent="0.25">
      <c r="A215" s="1"/>
      <c r="B215" s="378">
        <v>186</v>
      </c>
      <c r="C215" s="379"/>
      <c r="D215" s="367" t="s">
        <v>1582</v>
      </c>
      <c r="E215" s="368"/>
      <c r="F215" s="369">
        <v>4100075124</v>
      </c>
      <c r="G215" s="370"/>
      <c r="H215" s="391" t="s">
        <v>1583</v>
      </c>
      <c r="I215" s="370"/>
      <c r="J215" s="369" t="s">
        <v>53</v>
      </c>
      <c r="K215" s="368"/>
      <c r="L215" s="11" t="s">
        <v>1584</v>
      </c>
      <c r="M215" s="11"/>
      <c r="N215" s="82">
        <v>7.78</v>
      </c>
      <c r="O215" s="60">
        <v>10</v>
      </c>
    </row>
    <row r="216" spans="1:15" ht="15" x14ac:dyDescent="0.25">
      <c r="A216" s="1"/>
      <c r="B216" s="378">
        <v>187</v>
      </c>
      <c r="C216" s="379"/>
      <c r="D216" s="367" t="s">
        <v>1582</v>
      </c>
      <c r="E216" s="368"/>
      <c r="F216" s="369">
        <v>4100075124</v>
      </c>
      <c r="G216" s="370"/>
      <c r="H216" s="391" t="s">
        <v>1583</v>
      </c>
      <c r="I216" s="370"/>
      <c r="J216" s="369" t="s">
        <v>53</v>
      </c>
      <c r="K216" s="368"/>
      <c r="L216" s="11" t="s">
        <v>1584</v>
      </c>
      <c r="M216" s="11"/>
      <c r="N216" s="82">
        <v>7.78</v>
      </c>
      <c r="O216" s="60">
        <v>10</v>
      </c>
    </row>
    <row r="217" spans="1:15" ht="15" x14ac:dyDescent="0.25">
      <c r="A217" s="1"/>
      <c r="B217" s="378">
        <v>188</v>
      </c>
      <c r="C217" s="379"/>
      <c r="D217" s="367" t="s">
        <v>1582</v>
      </c>
      <c r="E217" s="368"/>
      <c r="F217" s="369">
        <v>4100075124</v>
      </c>
      <c r="G217" s="370"/>
      <c r="H217" s="391" t="s">
        <v>1583</v>
      </c>
      <c r="I217" s="370"/>
      <c r="J217" s="369" t="s">
        <v>53</v>
      </c>
      <c r="K217" s="368"/>
      <c r="L217" s="11" t="s">
        <v>1584</v>
      </c>
      <c r="M217" s="11"/>
      <c r="N217" s="82">
        <v>7.78</v>
      </c>
      <c r="O217" s="60">
        <v>10</v>
      </c>
    </row>
    <row r="218" spans="1:15" ht="15" x14ac:dyDescent="0.25">
      <c r="A218" s="1"/>
      <c r="B218" s="378">
        <v>189</v>
      </c>
      <c r="C218" s="379"/>
      <c r="D218" s="367" t="s">
        <v>1582</v>
      </c>
      <c r="E218" s="368"/>
      <c r="F218" s="369">
        <v>4100075124</v>
      </c>
      <c r="G218" s="370"/>
      <c r="H218" s="391" t="s">
        <v>1583</v>
      </c>
      <c r="I218" s="370"/>
      <c r="J218" s="369" t="s">
        <v>53</v>
      </c>
      <c r="K218" s="368"/>
      <c r="L218" s="11" t="s">
        <v>1584</v>
      </c>
      <c r="M218" s="11"/>
      <c r="N218" s="82">
        <v>7.78</v>
      </c>
      <c r="O218" s="60">
        <v>10</v>
      </c>
    </row>
    <row r="219" spans="1:15" ht="15" x14ac:dyDescent="0.25">
      <c r="A219" s="1"/>
      <c r="B219" s="378">
        <v>190</v>
      </c>
      <c r="C219" s="379"/>
      <c r="D219" s="367" t="s">
        <v>1582</v>
      </c>
      <c r="E219" s="368"/>
      <c r="F219" s="369">
        <v>4100075124</v>
      </c>
      <c r="G219" s="370"/>
      <c r="H219" s="391" t="s">
        <v>1583</v>
      </c>
      <c r="I219" s="370"/>
      <c r="J219" s="369" t="s">
        <v>53</v>
      </c>
      <c r="K219" s="368"/>
      <c r="L219" s="11" t="s">
        <v>1584</v>
      </c>
      <c r="M219" s="11"/>
      <c r="N219" s="82">
        <v>7.78</v>
      </c>
      <c r="O219" s="60">
        <v>10</v>
      </c>
    </row>
    <row r="220" spans="1:15" ht="15" x14ac:dyDescent="0.25">
      <c r="A220" s="1"/>
      <c r="B220" s="378">
        <v>191</v>
      </c>
      <c r="C220" s="379"/>
      <c r="D220" s="367" t="s">
        <v>1582</v>
      </c>
      <c r="E220" s="368"/>
      <c r="F220" s="369">
        <v>4100075124</v>
      </c>
      <c r="G220" s="370"/>
      <c r="H220" s="391" t="s">
        <v>1583</v>
      </c>
      <c r="I220" s="370"/>
      <c r="J220" s="369" t="s">
        <v>53</v>
      </c>
      <c r="K220" s="368"/>
      <c r="L220" s="11" t="s">
        <v>1584</v>
      </c>
      <c r="M220" s="11"/>
      <c r="N220" s="82">
        <v>7.78</v>
      </c>
      <c r="O220" s="60">
        <v>10</v>
      </c>
    </row>
    <row r="221" spans="1:15" ht="15" x14ac:dyDescent="0.25">
      <c r="A221" s="1"/>
      <c r="B221" s="71" t="s">
        <v>309</v>
      </c>
      <c r="C221" s="72"/>
      <c r="D221" s="50"/>
      <c r="E221" s="61"/>
      <c r="F221" s="50"/>
      <c r="G221" s="62"/>
      <c r="H221" s="63"/>
      <c r="I221" s="62"/>
      <c r="J221" s="50"/>
      <c r="K221" s="61"/>
      <c r="L221" s="8"/>
      <c r="M221" s="8"/>
      <c r="N221" s="176">
        <f>SUM(N222:N241)+14.74</f>
        <v>170.34</v>
      </c>
      <c r="O221" s="60"/>
    </row>
    <row r="222" spans="1:15" ht="15" x14ac:dyDescent="0.25">
      <c r="A222" s="1"/>
      <c r="B222" s="378">
        <v>192</v>
      </c>
      <c r="C222" s="379"/>
      <c r="D222" s="367" t="s">
        <v>1582</v>
      </c>
      <c r="E222" s="368"/>
      <c r="F222" s="369">
        <v>4100075124</v>
      </c>
      <c r="G222" s="370"/>
      <c r="H222" s="391" t="s">
        <v>1583</v>
      </c>
      <c r="I222" s="370"/>
      <c r="J222" s="369" t="s">
        <v>53</v>
      </c>
      <c r="K222" s="368"/>
      <c r="L222" s="11" t="s">
        <v>1584</v>
      </c>
      <c r="M222" s="11"/>
      <c r="N222" s="82">
        <v>7.78</v>
      </c>
      <c r="O222" s="60">
        <v>10</v>
      </c>
    </row>
    <row r="223" spans="1:15" ht="15" x14ac:dyDescent="0.25">
      <c r="A223" s="1"/>
      <c r="B223" s="378">
        <v>193</v>
      </c>
      <c r="C223" s="379"/>
      <c r="D223" s="367" t="s">
        <v>1582</v>
      </c>
      <c r="E223" s="368"/>
      <c r="F223" s="369">
        <v>4100075124</v>
      </c>
      <c r="G223" s="370"/>
      <c r="H223" s="391" t="s">
        <v>1583</v>
      </c>
      <c r="I223" s="370"/>
      <c r="J223" s="369" t="s">
        <v>53</v>
      </c>
      <c r="K223" s="368"/>
      <c r="L223" s="11" t="s">
        <v>1584</v>
      </c>
      <c r="M223" s="11"/>
      <c r="N223" s="82">
        <v>7.78</v>
      </c>
      <c r="O223" s="60">
        <v>10</v>
      </c>
    </row>
    <row r="224" spans="1:15" ht="15" x14ac:dyDescent="0.25">
      <c r="A224" s="1"/>
      <c r="B224" s="378">
        <v>194</v>
      </c>
      <c r="C224" s="379"/>
      <c r="D224" s="367" t="s">
        <v>1582</v>
      </c>
      <c r="E224" s="368"/>
      <c r="F224" s="369">
        <v>4100075124</v>
      </c>
      <c r="G224" s="370"/>
      <c r="H224" s="391" t="s">
        <v>1583</v>
      </c>
      <c r="I224" s="370"/>
      <c r="J224" s="369" t="s">
        <v>53</v>
      </c>
      <c r="K224" s="368"/>
      <c r="L224" s="11" t="s">
        <v>1584</v>
      </c>
      <c r="M224" s="11"/>
      <c r="N224" s="82">
        <v>7.78</v>
      </c>
      <c r="O224" s="60">
        <v>10</v>
      </c>
    </row>
    <row r="225" spans="1:15" ht="15" x14ac:dyDescent="0.25">
      <c r="A225" s="1"/>
      <c r="B225" s="378">
        <v>195</v>
      </c>
      <c r="C225" s="379"/>
      <c r="D225" s="367" t="s">
        <v>1582</v>
      </c>
      <c r="E225" s="368"/>
      <c r="F225" s="369">
        <v>4100075124</v>
      </c>
      <c r="G225" s="370"/>
      <c r="H225" s="391" t="s">
        <v>1583</v>
      </c>
      <c r="I225" s="370"/>
      <c r="J225" s="369" t="s">
        <v>53</v>
      </c>
      <c r="K225" s="368"/>
      <c r="L225" s="11" t="s">
        <v>1584</v>
      </c>
      <c r="M225" s="11"/>
      <c r="N225" s="82">
        <v>7.78</v>
      </c>
      <c r="O225" s="60">
        <v>10</v>
      </c>
    </row>
    <row r="226" spans="1:15" ht="15" x14ac:dyDescent="0.25">
      <c r="A226" s="1"/>
      <c r="B226" s="378">
        <v>196</v>
      </c>
      <c r="C226" s="379"/>
      <c r="D226" s="367" t="s">
        <v>1582</v>
      </c>
      <c r="E226" s="368"/>
      <c r="F226" s="369">
        <v>4100075124</v>
      </c>
      <c r="G226" s="370"/>
      <c r="H226" s="391" t="s">
        <v>1583</v>
      </c>
      <c r="I226" s="370"/>
      <c r="J226" s="369" t="s">
        <v>53</v>
      </c>
      <c r="K226" s="368"/>
      <c r="L226" s="11" t="s">
        <v>1584</v>
      </c>
      <c r="M226" s="11"/>
      <c r="N226" s="82">
        <v>7.78</v>
      </c>
      <c r="O226" s="60">
        <v>10</v>
      </c>
    </row>
    <row r="227" spans="1:15" ht="15" x14ac:dyDescent="0.25">
      <c r="A227" s="1"/>
      <c r="B227" s="378">
        <v>197</v>
      </c>
      <c r="C227" s="379"/>
      <c r="D227" s="367" t="s">
        <v>1582</v>
      </c>
      <c r="E227" s="368"/>
      <c r="F227" s="369">
        <v>4100075124</v>
      </c>
      <c r="G227" s="370"/>
      <c r="H227" s="391" t="s">
        <v>1583</v>
      </c>
      <c r="I227" s="370"/>
      <c r="J227" s="369" t="s">
        <v>53</v>
      </c>
      <c r="K227" s="368"/>
      <c r="L227" s="11" t="s">
        <v>1584</v>
      </c>
      <c r="M227" s="11"/>
      <c r="N227" s="82">
        <v>7.78</v>
      </c>
      <c r="O227" s="60">
        <v>10</v>
      </c>
    </row>
    <row r="228" spans="1:15" ht="15" x14ac:dyDescent="0.25">
      <c r="A228" s="1"/>
      <c r="B228" s="378">
        <v>198</v>
      </c>
      <c r="C228" s="379"/>
      <c r="D228" s="367" t="s">
        <v>1582</v>
      </c>
      <c r="E228" s="368"/>
      <c r="F228" s="369">
        <v>4100075124</v>
      </c>
      <c r="G228" s="370"/>
      <c r="H228" s="391" t="s">
        <v>1583</v>
      </c>
      <c r="I228" s="370"/>
      <c r="J228" s="369" t="s">
        <v>53</v>
      </c>
      <c r="K228" s="368"/>
      <c r="L228" s="11" t="s">
        <v>1584</v>
      </c>
      <c r="M228" s="11"/>
      <c r="N228" s="82">
        <v>7.78</v>
      </c>
      <c r="O228" s="60">
        <v>10</v>
      </c>
    </row>
    <row r="229" spans="1:15" ht="15" x14ac:dyDescent="0.25">
      <c r="A229" s="1"/>
      <c r="B229" s="378">
        <v>199</v>
      </c>
      <c r="C229" s="379"/>
      <c r="D229" s="367" t="s">
        <v>1582</v>
      </c>
      <c r="E229" s="368"/>
      <c r="F229" s="369">
        <v>4100075124</v>
      </c>
      <c r="G229" s="370"/>
      <c r="H229" s="391" t="s">
        <v>1583</v>
      </c>
      <c r="I229" s="370"/>
      <c r="J229" s="369" t="s">
        <v>53</v>
      </c>
      <c r="K229" s="368"/>
      <c r="L229" s="11" t="s">
        <v>1584</v>
      </c>
      <c r="M229" s="11"/>
      <c r="N229" s="82">
        <v>7.78</v>
      </c>
      <c r="O229" s="60">
        <v>10</v>
      </c>
    </row>
    <row r="230" spans="1:15" ht="15" x14ac:dyDescent="0.25">
      <c r="A230" s="1"/>
      <c r="B230" s="378">
        <v>200</v>
      </c>
      <c r="C230" s="379"/>
      <c r="D230" s="367" t="s">
        <v>1582</v>
      </c>
      <c r="E230" s="368"/>
      <c r="F230" s="369">
        <v>4100075124</v>
      </c>
      <c r="G230" s="370"/>
      <c r="H230" s="391" t="s">
        <v>1583</v>
      </c>
      <c r="I230" s="370"/>
      <c r="J230" s="369" t="s">
        <v>53</v>
      </c>
      <c r="K230" s="368"/>
      <c r="L230" s="11" t="s">
        <v>1584</v>
      </c>
      <c r="M230" s="11"/>
      <c r="N230" s="82">
        <v>7.78</v>
      </c>
      <c r="O230" s="60">
        <v>10</v>
      </c>
    </row>
    <row r="231" spans="1:15" ht="15" x14ac:dyDescent="0.25">
      <c r="A231" s="1"/>
      <c r="B231" s="378">
        <v>201</v>
      </c>
      <c r="C231" s="379"/>
      <c r="D231" s="367" t="s">
        <v>1582</v>
      </c>
      <c r="E231" s="368"/>
      <c r="F231" s="369">
        <v>4100075124</v>
      </c>
      <c r="G231" s="370"/>
      <c r="H231" s="391" t="s">
        <v>1583</v>
      </c>
      <c r="I231" s="370"/>
      <c r="J231" s="369" t="s">
        <v>53</v>
      </c>
      <c r="K231" s="368"/>
      <c r="L231" s="11" t="s">
        <v>1584</v>
      </c>
      <c r="M231" s="11"/>
      <c r="N231" s="82">
        <v>7.78</v>
      </c>
      <c r="O231" s="60">
        <v>10</v>
      </c>
    </row>
    <row r="232" spans="1:15" ht="15" x14ac:dyDescent="0.25">
      <c r="A232" s="1"/>
      <c r="B232" s="378">
        <v>202</v>
      </c>
      <c r="C232" s="379"/>
      <c r="D232" s="367" t="s">
        <v>1582</v>
      </c>
      <c r="E232" s="368"/>
      <c r="F232" s="369">
        <v>4100075124</v>
      </c>
      <c r="G232" s="370"/>
      <c r="H232" s="391" t="s">
        <v>1583</v>
      </c>
      <c r="I232" s="370"/>
      <c r="J232" s="369" t="s">
        <v>53</v>
      </c>
      <c r="K232" s="368"/>
      <c r="L232" s="11" t="s">
        <v>1584</v>
      </c>
      <c r="M232" s="11"/>
      <c r="N232" s="82">
        <v>7.78</v>
      </c>
      <c r="O232" s="60">
        <v>10</v>
      </c>
    </row>
    <row r="233" spans="1:15" ht="15" x14ac:dyDescent="0.25">
      <c r="A233" s="1"/>
      <c r="B233" s="378">
        <v>203</v>
      </c>
      <c r="C233" s="379"/>
      <c r="D233" s="367" t="s">
        <v>1582</v>
      </c>
      <c r="E233" s="368"/>
      <c r="F233" s="369">
        <v>4100075124</v>
      </c>
      <c r="G233" s="370"/>
      <c r="H233" s="391" t="s">
        <v>1583</v>
      </c>
      <c r="I233" s="370"/>
      <c r="J233" s="369" t="s">
        <v>53</v>
      </c>
      <c r="K233" s="368"/>
      <c r="L233" s="11" t="s">
        <v>1584</v>
      </c>
      <c r="M233" s="11"/>
      <c r="N233" s="82">
        <v>7.78</v>
      </c>
      <c r="O233" s="60">
        <v>10</v>
      </c>
    </row>
    <row r="234" spans="1:15" ht="15" x14ac:dyDescent="0.25">
      <c r="A234" s="1"/>
      <c r="B234" s="378">
        <v>204</v>
      </c>
      <c r="C234" s="379"/>
      <c r="D234" s="367" t="s">
        <v>1582</v>
      </c>
      <c r="E234" s="368"/>
      <c r="F234" s="369">
        <v>4100075124</v>
      </c>
      <c r="G234" s="370"/>
      <c r="H234" s="391" t="s">
        <v>1583</v>
      </c>
      <c r="I234" s="370"/>
      <c r="J234" s="369" t="s">
        <v>53</v>
      </c>
      <c r="K234" s="368"/>
      <c r="L234" s="11" t="s">
        <v>1584</v>
      </c>
      <c r="M234" s="11"/>
      <c r="N234" s="82">
        <v>7.78</v>
      </c>
      <c r="O234" s="60">
        <v>10</v>
      </c>
    </row>
    <row r="235" spans="1:15" ht="15" x14ac:dyDescent="0.25">
      <c r="A235" s="1"/>
      <c r="B235" s="378">
        <v>205</v>
      </c>
      <c r="C235" s="379"/>
      <c r="D235" s="367" t="s">
        <v>1582</v>
      </c>
      <c r="E235" s="368"/>
      <c r="F235" s="369">
        <v>4100075124</v>
      </c>
      <c r="G235" s="370"/>
      <c r="H235" s="391" t="s">
        <v>1583</v>
      </c>
      <c r="I235" s="370"/>
      <c r="J235" s="369" t="s">
        <v>53</v>
      </c>
      <c r="K235" s="368"/>
      <c r="L235" s="11" t="s">
        <v>1584</v>
      </c>
      <c r="M235" s="11"/>
      <c r="N235" s="82">
        <v>7.78</v>
      </c>
      <c r="O235" s="60">
        <v>10</v>
      </c>
    </row>
    <row r="236" spans="1:15" ht="15" x14ac:dyDescent="0.25">
      <c r="A236" s="1"/>
      <c r="B236" s="378">
        <v>206</v>
      </c>
      <c r="C236" s="379"/>
      <c r="D236" s="367" t="s">
        <v>1582</v>
      </c>
      <c r="E236" s="368"/>
      <c r="F236" s="369">
        <v>4100075124</v>
      </c>
      <c r="G236" s="370"/>
      <c r="H236" s="391" t="s">
        <v>1583</v>
      </c>
      <c r="I236" s="370"/>
      <c r="J236" s="369" t="s">
        <v>53</v>
      </c>
      <c r="K236" s="368"/>
      <c r="L236" s="11" t="s">
        <v>1584</v>
      </c>
      <c r="M236" s="11"/>
      <c r="N236" s="82">
        <v>7.78</v>
      </c>
      <c r="O236" s="60">
        <v>10</v>
      </c>
    </row>
    <row r="237" spans="1:15" ht="15" x14ac:dyDescent="0.25">
      <c r="A237" s="1"/>
      <c r="B237" s="378">
        <v>207</v>
      </c>
      <c r="C237" s="379"/>
      <c r="D237" s="367" t="s">
        <v>1582</v>
      </c>
      <c r="E237" s="368"/>
      <c r="F237" s="369">
        <v>4100075124</v>
      </c>
      <c r="G237" s="370"/>
      <c r="H237" s="391" t="s">
        <v>1583</v>
      </c>
      <c r="I237" s="370"/>
      <c r="J237" s="369" t="s">
        <v>53</v>
      </c>
      <c r="K237" s="368"/>
      <c r="L237" s="11" t="s">
        <v>1584</v>
      </c>
      <c r="M237" s="11"/>
      <c r="N237" s="82">
        <v>7.78</v>
      </c>
      <c r="O237" s="60">
        <v>10</v>
      </c>
    </row>
    <row r="238" spans="1:15" ht="15" x14ac:dyDescent="0.25">
      <c r="A238" s="1"/>
      <c r="B238" s="378">
        <v>208</v>
      </c>
      <c r="C238" s="379"/>
      <c r="D238" s="367" t="s">
        <v>1582</v>
      </c>
      <c r="E238" s="368"/>
      <c r="F238" s="369">
        <v>4100075124</v>
      </c>
      <c r="G238" s="370"/>
      <c r="H238" s="391" t="s">
        <v>1583</v>
      </c>
      <c r="I238" s="370"/>
      <c r="J238" s="369" t="s">
        <v>53</v>
      </c>
      <c r="K238" s="368"/>
      <c r="L238" s="11" t="s">
        <v>1584</v>
      </c>
      <c r="M238" s="11"/>
      <c r="N238" s="82">
        <v>7.78</v>
      </c>
      <c r="O238" s="60">
        <v>10</v>
      </c>
    </row>
    <row r="239" spans="1:15" ht="15" x14ac:dyDescent="0.25">
      <c r="A239" s="1"/>
      <c r="B239" s="378">
        <v>209</v>
      </c>
      <c r="C239" s="379"/>
      <c r="D239" s="367" t="s">
        <v>1582</v>
      </c>
      <c r="E239" s="368"/>
      <c r="F239" s="369">
        <v>4100075124</v>
      </c>
      <c r="G239" s="370"/>
      <c r="H239" s="391" t="s">
        <v>1583</v>
      </c>
      <c r="I239" s="370"/>
      <c r="J239" s="369" t="s">
        <v>53</v>
      </c>
      <c r="K239" s="368"/>
      <c r="L239" s="11" t="s">
        <v>1584</v>
      </c>
      <c r="M239" s="11"/>
      <c r="N239" s="82">
        <v>7.78</v>
      </c>
      <c r="O239" s="60">
        <v>10</v>
      </c>
    </row>
    <row r="240" spans="1:15" ht="15" x14ac:dyDescent="0.25">
      <c r="A240" s="1"/>
      <c r="B240" s="378">
        <v>210</v>
      </c>
      <c r="C240" s="379"/>
      <c r="D240" s="367" t="s">
        <v>1582</v>
      </c>
      <c r="E240" s="368"/>
      <c r="F240" s="369">
        <v>4100075124</v>
      </c>
      <c r="G240" s="370"/>
      <c r="H240" s="391" t="s">
        <v>1583</v>
      </c>
      <c r="I240" s="370"/>
      <c r="J240" s="369" t="s">
        <v>53</v>
      </c>
      <c r="K240" s="368"/>
      <c r="L240" s="11" t="s">
        <v>1584</v>
      </c>
      <c r="M240" s="11"/>
      <c r="N240" s="82">
        <v>7.78</v>
      </c>
      <c r="O240" s="60">
        <v>10</v>
      </c>
    </row>
    <row r="241" spans="1:15" ht="15" x14ac:dyDescent="0.25">
      <c r="A241" s="1"/>
      <c r="B241" s="378">
        <v>211</v>
      </c>
      <c r="C241" s="379"/>
      <c r="D241" s="367" t="s">
        <v>1582</v>
      </c>
      <c r="E241" s="368"/>
      <c r="F241" s="369">
        <v>4100075124</v>
      </c>
      <c r="G241" s="370"/>
      <c r="H241" s="391" t="s">
        <v>1583</v>
      </c>
      <c r="I241" s="370"/>
      <c r="J241" s="369" t="s">
        <v>53</v>
      </c>
      <c r="K241" s="368"/>
      <c r="L241" s="11" t="s">
        <v>1584</v>
      </c>
      <c r="M241" s="11"/>
      <c r="N241" s="82">
        <v>7.78</v>
      </c>
      <c r="O241" s="60">
        <v>10</v>
      </c>
    </row>
    <row r="242" spans="1:15" ht="15" x14ac:dyDescent="0.25">
      <c r="A242" s="1"/>
      <c r="B242" s="71" t="s">
        <v>319</v>
      </c>
      <c r="C242" s="72"/>
      <c r="D242" s="50"/>
      <c r="E242" s="61"/>
      <c r="F242" s="50"/>
      <c r="G242" s="62"/>
      <c r="H242" s="63"/>
      <c r="I242" s="62"/>
      <c r="J242" s="50"/>
      <c r="K242" s="61"/>
      <c r="L242" s="8"/>
      <c r="M242" s="8"/>
      <c r="N242" s="176">
        <f>SUM(N243:N272)+12</f>
        <v>114.46000000000001</v>
      </c>
      <c r="O242" s="60"/>
    </row>
    <row r="243" spans="1:15" ht="15" x14ac:dyDescent="0.25">
      <c r="A243" s="1"/>
      <c r="B243" s="378">
        <v>212</v>
      </c>
      <c r="C243" s="379"/>
      <c r="D243" s="367" t="s">
        <v>1582</v>
      </c>
      <c r="E243" s="368"/>
      <c r="F243" s="369">
        <v>4100075124</v>
      </c>
      <c r="G243" s="370"/>
      <c r="H243" s="391" t="s">
        <v>1583</v>
      </c>
      <c r="I243" s="370"/>
      <c r="J243" s="369" t="s">
        <v>53</v>
      </c>
      <c r="K243" s="368"/>
      <c r="L243" s="11" t="s">
        <v>1584</v>
      </c>
      <c r="M243" s="11"/>
      <c r="N243" s="82">
        <v>7.78</v>
      </c>
      <c r="O243" s="60">
        <v>10</v>
      </c>
    </row>
    <row r="244" spans="1:15" ht="15" x14ac:dyDescent="0.25">
      <c r="A244" s="1"/>
      <c r="B244" s="378">
        <v>213</v>
      </c>
      <c r="C244" s="379"/>
      <c r="D244" s="367" t="s">
        <v>1582</v>
      </c>
      <c r="E244" s="368"/>
      <c r="F244" s="369">
        <v>4100075124</v>
      </c>
      <c r="G244" s="370"/>
      <c r="H244" s="391" t="s">
        <v>1583</v>
      </c>
      <c r="I244" s="370"/>
      <c r="J244" s="369" t="s">
        <v>53</v>
      </c>
      <c r="K244" s="368"/>
      <c r="L244" s="11" t="s">
        <v>1584</v>
      </c>
      <c r="M244" s="11"/>
      <c r="N244" s="82">
        <v>7.78</v>
      </c>
      <c r="O244" s="60">
        <v>10</v>
      </c>
    </row>
    <row r="245" spans="1:15" ht="15" x14ac:dyDescent="0.25">
      <c r="A245" s="1"/>
      <c r="B245" s="378">
        <v>214</v>
      </c>
      <c r="C245" s="379"/>
      <c r="D245" s="367" t="s">
        <v>1582</v>
      </c>
      <c r="E245" s="368"/>
      <c r="F245" s="369">
        <v>4100075124</v>
      </c>
      <c r="G245" s="370"/>
      <c r="H245" s="391" t="s">
        <v>1583</v>
      </c>
      <c r="I245" s="370"/>
      <c r="J245" s="369" t="s">
        <v>53</v>
      </c>
      <c r="K245" s="368"/>
      <c r="L245" s="11" t="s">
        <v>1584</v>
      </c>
      <c r="M245" s="11"/>
      <c r="N245" s="82">
        <v>7.78</v>
      </c>
      <c r="O245" s="60">
        <v>10</v>
      </c>
    </row>
    <row r="246" spans="1:15" ht="15" x14ac:dyDescent="0.25">
      <c r="A246" s="1"/>
      <c r="B246" s="378">
        <v>215</v>
      </c>
      <c r="C246" s="379"/>
      <c r="D246" s="367" t="s">
        <v>1582</v>
      </c>
      <c r="E246" s="368"/>
      <c r="F246" s="369">
        <v>4100075124</v>
      </c>
      <c r="G246" s="370"/>
      <c r="H246" s="391" t="s">
        <v>1583</v>
      </c>
      <c r="I246" s="370"/>
      <c r="J246" s="369" t="s">
        <v>53</v>
      </c>
      <c r="K246" s="368"/>
      <c r="L246" s="11" t="s">
        <v>1584</v>
      </c>
      <c r="M246" s="11"/>
      <c r="N246" s="82">
        <v>7.78</v>
      </c>
      <c r="O246" s="60">
        <v>10</v>
      </c>
    </row>
    <row r="247" spans="1:15" ht="15" x14ac:dyDescent="0.25">
      <c r="A247" s="1"/>
      <c r="B247" s="378">
        <v>216</v>
      </c>
      <c r="C247" s="379"/>
      <c r="D247" s="367" t="s">
        <v>1582</v>
      </c>
      <c r="E247" s="368"/>
      <c r="F247" s="369">
        <v>4100075124</v>
      </c>
      <c r="G247" s="370"/>
      <c r="H247" s="391" t="s">
        <v>1583</v>
      </c>
      <c r="I247" s="370"/>
      <c r="J247" s="369" t="s">
        <v>53</v>
      </c>
      <c r="K247" s="368"/>
      <c r="L247" s="11" t="s">
        <v>1584</v>
      </c>
      <c r="M247" s="11"/>
      <c r="N247" s="82">
        <v>7.78</v>
      </c>
      <c r="O247" s="60">
        <v>10</v>
      </c>
    </row>
    <row r="248" spans="1:15" ht="15" x14ac:dyDescent="0.25">
      <c r="A248" s="1"/>
      <c r="B248" s="378">
        <v>217</v>
      </c>
      <c r="C248" s="379"/>
      <c r="D248" s="367" t="s">
        <v>1582</v>
      </c>
      <c r="E248" s="368"/>
      <c r="F248" s="369">
        <v>4100075124</v>
      </c>
      <c r="G248" s="370"/>
      <c r="H248" s="391" t="s">
        <v>1583</v>
      </c>
      <c r="I248" s="370"/>
      <c r="J248" s="369" t="s">
        <v>53</v>
      </c>
      <c r="K248" s="368"/>
      <c r="L248" s="11" t="s">
        <v>1584</v>
      </c>
      <c r="M248" s="11"/>
      <c r="N248" s="82">
        <v>7.78</v>
      </c>
      <c r="O248" s="60">
        <v>10</v>
      </c>
    </row>
    <row r="249" spans="1:15" ht="15" x14ac:dyDescent="0.25">
      <c r="A249" s="1"/>
      <c r="B249" s="378">
        <v>218</v>
      </c>
      <c r="C249" s="379"/>
      <c r="D249" s="367" t="s">
        <v>1582</v>
      </c>
      <c r="E249" s="368"/>
      <c r="F249" s="369">
        <v>4100075124</v>
      </c>
      <c r="G249" s="370"/>
      <c r="H249" s="391" t="s">
        <v>1583</v>
      </c>
      <c r="I249" s="370"/>
      <c r="J249" s="369" t="s">
        <v>53</v>
      </c>
      <c r="K249" s="368"/>
      <c r="L249" s="11" t="s">
        <v>1584</v>
      </c>
      <c r="M249" s="11"/>
      <c r="N249" s="82">
        <v>7.78</v>
      </c>
      <c r="O249" s="60">
        <v>10</v>
      </c>
    </row>
    <row r="250" spans="1:15" ht="15" x14ac:dyDescent="0.25">
      <c r="A250" s="1"/>
      <c r="B250" s="378">
        <v>219</v>
      </c>
      <c r="C250" s="379"/>
      <c r="D250" s="367" t="s">
        <v>1582</v>
      </c>
      <c r="E250" s="368"/>
      <c r="F250" s="369">
        <v>4100075124</v>
      </c>
      <c r="G250" s="370"/>
      <c r="H250" s="391" t="s">
        <v>1583</v>
      </c>
      <c r="I250" s="370"/>
      <c r="J250" s="369" t="s">
        <v>53</v>
      </c>
      <c r="K250" s="368"/>
      <c r="L250" s="11" t="s">
        <v>1584</v>
      </c>
      <c r="M250" s="11"/>
      <c r="N250" s="82">
        <v>7.78</v>
      </c>
      <c r="O250" s="60">
        <v>10</v>
      </c>
    </row>
    <row r="251" spans="1:15" ht="15" x14ac:dyDescent="0.25">
      <c r="A251" s="1"/>
      <c r="B251" s="378">
        <v>220</v>
      </c>
      <c r="C251" s="379"/>
      <c r="D251" s="367" t="s">
        <v>1582</v>
      </c>
      <c r="E251" s="368"/>
      <c r="F251" s="369">
        <v>4100075124</v>
      </c>
      <c r="G251" s="370"/>
      <c r="H251" s="391" t="s">
        <v>1583</v>
      </c>
      <c r="I251" s="370"/>
      <c r="J251" s="369" t="s">
        <v>53</v>
      </c>
      <c r="K251" s="368"/>
      <c r="L251" s="11" t="s">
        <v>1584</v>
      </c>
      <c r="M251" s="11"/>
      <c r="N251" s="82">
        <v>8.48</v>
      </c>
      <c r="O251" s="60">
        <v>11</v>
      </c>
    </row>
    <row r="252" spans="1:15" ht="15" x14ac:dyDescent="0.25">
      <c r="A252" s="1"/>
      <c r="B252" s="378">
        <v>221</v>
      </c>
      <c r="C252" s="379"/>
      <c r="D252" s="367" t="s">
        <v>1582</v>
      </c>
      <c r="E252" s="368"/>
      <c r="F252" s="369">
        <v>4100075124</v>
      </c>
      <c r="G252" s="370"/>
      <c r="H252" s="391" t="s">
        <v>1583</v>
      </c>
      <c r="I252" s="370"/>
      <c r="J252" s="369" t="s">
        <v>53</v>
      </c>
      <c r="K252" s="368"/>
      <c r="L252" s="11" t="s">
        <v>1584</v>
      </c>
      <c r="M252" s="11"/>
      <c r="N252" s="82">
        <v>8.48</v>
      </c>
      <c r="O252" s="60">
        <v>11</v>
      </c>
    </row>
    <row r="253" spans="1:15" ht="15" x14ac:dyDescent="0.25">
      <c r="A253" s="1"/>
      <c r="B253" s="378">
        <v>222</v>
      </c>
      <c r="C253" s="379"/>
      <c r="D253" s="367" t="s">
        <v>1377</v>
      </c>
      <c r="E253" s="368"/>
      <c r="F253" s="369">
        <v>4100075009</v>
      </c>
      <c r="G253" s="370"/>
      <c r="H253" s="391" t="s">
        <v>1467</v>
      </c>
      <c r="I253" s="370"/>
      <c r="J253" s="369" t="s">
        <v>90</v>
      </c>
      <c r="K253" s="368"/>
      <c r="L253" s="11" t="s">
        <v>387</v>
      </c>
      <c r="M253" s="11">
        <v>75</v>
      </c>
      <c r="N253" s="82">
        <v>7.4</v>
      </c>
      <c r="O253" s="60">
        <v>1</v>
      </c>
    </row>
    <row r="254" spans="1:15" ht="15" x14ac:dyDescent="0.25">
      <c r="A254" s="1"/>
      <c r="B254" s="40"/>
      <c r="C254" s="36"/>
      <c r="D254" s="367" t="s">
        <v>1377</v>
      </c>
      <c r="E254" s="368"/>
      <c r="F254" s="369">
        <v>4100075009</v>
      </c>
      <c r="G254" s="370"/>
      <c r="H254" s="391" t="s">
        <v>1467</v>
      </c>
      <c r="I254" s="370"/>
      <c r="J254" s="369" t="s">
        <v>90</v>
      </c>
      <c r="K254" s="368"/>
      <c r="L254" s="11" t="s">
        <v>387</v>
      </c>
      <c r="M254" s="11">
        <v>80</v>
      </c>
      <c r="N254" s="83"/>
      <c r="O254" s="60">
        <v>1</v>
      </c>
    </row>
    <row r="255" spans="1:15" ht="15" x14ac:dyDescent="0.25">
      <c r="A255" s="1"/>
      <c r="B255" s="40"/>
      <c r="C255" s="36"/>
      <c r="D255" s="367" t="s">
        <v>1377</v>
      </c>
      <c r="E255" s="368"/>
      <c r="F255" s="369">
        <v>4100075010</v>
      </c>
      <c r="G255" s="370"/>
      <c r="H255" s="391" t="s">
        <v>1467</v>
      </c>
      <c r="I255" s="370"/>
      <c r="J255" s="369" t="s">
        <v>253</v>
      </c>
      <c r="K255" s="368"/>
      <c r="L255" s="11" t="s">
        <v>387</v>
      </c>
      <c r="M255" s="11">
        <v>75</v>
      </c>
      <c r="N255" s="83"/>
      <c r="O255" s="60">
        <v>1</v>
      </c>
    </row>
    <row r="256" spans="1:15" ht="15" x14ac:dyDescent="0.25">
      <c r="A256" s="1"/>
      <c r="B256" s="40"/>
      <c r="C256" s="36"/>
      <c r="D256" s="367" t="s">
        <v>1377</v>
      </c>
      <c r="E256" s="368"/>
      <c r="F256" s="369">
        <v>4100075010</v>
      </c>
      <c r="G256" s="370"/>
      <c r="H256" s="391" t="s">
        <v>1467</v>
      </c>
      <c r="I256" s="370"/>
      <c r="J256" s="369" t="s">
        <v>253</v>
      </c>
      <c r="K256" s="368"/>
      <c r="L256" s="11" t="s">
        <v>387</v>
      </c>
      <c r="M256" s="11">
        <v>80</v>
      </c>
      <c r="N256" s="83"/>
      <c r="O256" s="60">
        <v>2</v>
      </c>
    </row>
    <row r="257" spans="1:15" ht="15" x14ac:dyDescent="0.25">
      <c r="A257" s="1"/>
      <c r="B257" s="40"/>
      <c r="C257" s="36"/>
      <c r="D257" s="367" t="s">
        <v>1377</v>
      </c>
      <c r="E257" s="368"/>
      <c r="F257" s="369">
        <v>4100075013</v>
      </c>
      <c r="G257" s="370"/>
      <c r="H257" s="391" t="s">
        <v>1467</v>
      </c>
      <c r="I257" s="370"/>
      <c r="J257" s="369" t="s">
        <v>147</v>
      </c>
      <c r="K257" s="368"/>
      <c r="L257" s="11" t="s">
        <v>387</v>
      </c>
      <c r="M257" s="11">
        <v>75</v>
      </c>
      <c r="N257" s="83"/>
      <c r="O257" s="60">
        <v>2</v>
      </c>
    </row>
    <row r="258" spans="1:15" ht="15" x14ac:dyDescent="0.25">
      <c r="A258" s="1"/>
      <c r="B258" s="40"/>
      <c r="C258" s="36"/>
      <c r="D258" s="367" t="s">
        <v>1377</v>
      </c>
      <c r="E258" s="368"/>
      <c r="F258" s="369">
        <v>4100075013</v>
      </c>
      <c r="G258" s="370"/>
      <c r="H258" s="391" t="s">
        <v>1467</v>
      </c>
      <c r="I258" s="370"/>
      <c r="J258" s="369" t="s">
        <v>147</v>
      </c>
      <c r="K258" s="368"/>
      <c r="L258" s="11" t="s">
        <v>387</v>
      </c>
      <c r="M258" s="11">
        <v>80</v>
      </c>
      <c r="N258" s="83"/>
      <c r="O258" s="60">
        <v>2</v>
      </c>
    </row>
    <row r="259" spans="1:15" ht="15" x14ac:dyDescent="0.25">
      <c r="A259" s="1"/>
      <c r="B259" s="40"/>
      <c r="C259" s="36"/>
      <c r="D259" s="367" t="s">
        <v>1377</v>
      </c>
      <c r="E259" s="368"/>
      <c r="F259" s="369">
        <v>4100074987</v>
      </c>
      <c r="G259" s="370"/>
      <c r="H259" s="391" t="s">
        <v>1467</v>
      </c>
      <c r="I259" s="370"/>
      <c r="J259" s="369" t="s">
        <v>25</v>
      </c>
      <c r="K259" s="368"/>
      <c r="L259" s="11" t="s">
        <v>387</v>
      </c>
      <c r="M259" s="11">
        <v>80</v>
      </c>
      <c r="N259" s="83"/>
      <c r="O259" s="60">
        <v>3</v>
      </c>
    </row>
    <row r="260" spans="1:15" ht="15" x14ac:dyDescent="0.25">
      <c r="A260" s="1"/>
      <c r="B260" s="40"/>
      <c r="C260" s="36"/>
      <c r="D260" s="367" t="s">
        <v>1377</v>
      </c>
      <c r="E260" s="368"/>
      <c r="F260" s="369">
        <v>4100074987</v>
      </c>
      <c r="G260" s="370"/>
      <c r="H260" s="391" t="s">
        <v>1467</v>
      </c>
      <c r="I260" s="370"/>
      <c r="J260" s="369" t="s">
        <v>25</v>
      </c>
      <c r="K260" s="368"/>
      <c r="L260" s="11" t="s">
        <v>387</v>
      </c>
      <c r="M260" s="11">
        <v>85</v>
      </c>
      <c r="N260" s="83"/>
      <c r="O260" s="60">
        <v>3</v>
      </c>
    </row>
    <row r="261" spans="1:15" ht="15" x14ac:dyDescent="0.25">
      <c r="A261" s="1"/>
      <c r="B261" s="416"/>
      <c r="C261" s="417"/>
      <c r="D261" s="367" t="s">
        <v>1377</v>
      </c>
      <c r="E261" s="368"/>
      <c r="F261" s="369">
        <v>4100074987</v>
      </c>
      <c r="G261" s="370"/>
      <c r="H261" s="391" t="s">
        <v>1467</v>
      </c>
      <c r="I261" s="370"/>
      <c r="J261" s="369" t="s">
        <v>25</v>
      </c>
      <c r="K261" s="368"/>
      <c r="L261" s="11" t="s">
        <v>387</v>
      </c>
      <c r="M261" s="11">
        <v>90</v>
      </c>
      <c r="N261" s="83"/>
      <c r="O261" s="60">
        <v>1</v>
      </c>
    </row>
    <row r="262" spans="1:15" ht="15" x14ac:dyDescent="0.25">
      <c r="A262" s="1"/>
      <c r="B262" s="416"/>
      <c r="C262" s="417"/>
      <c r="D262" s="367" t="s">
        <v>1377</v>
      </c>
      <c r="E262" s="368"/>
      <c r="F262" s="369">
        <v>4100074988</v>
      </c>
      <c r="G262" s="370"/>
      <c r="H262" s="391" t="s">
        <v>1467</v>
      </c>
      <c r="I262" s="370"/>
      <c r="J262" s="369" t="s">
        <v>25</v>
      </c>
      <c r="K262" s="368"/>
      <c r="L262" s="11" t="s">
        <v>387</v>
      </c>
      <c r="M262" s="11">
        <v>85</v>
      </c>
      <c r="N262" s="83"/>
      <c r="O262" s="60">
        <v>1</v>
      </c>
    </row>
    <row r="263" spans="1:15" ht="15" x14ac:dyDescent="0.25">
      <c r="A263" s="1"/>
      <c r="B263" s="40"/>
      <c r="C263" s="36"/>
      <c r="D263" s="367" t="s">
        <v>1377</v>
      </c>
      <c r="E263" s="368"/>
      <c r="F263" s="369">
        <v>4100074989</v>
      </c>
      <c r="G263" s="370"/>
      <c r="H263" s="391" t="s">
        <v>1467</v>
      </c>
      <c r="I263" s="370"/>
      <c r="J263" s="369" t="s">
        <v>25</v>
      </c>
      <c r="K263" s="368"/>
      <c r="L263" s="11" t="s">
        <v>387</v>
      </c>
      <c r="M263" s="11">
        <v>75</v>
      </c>
      <c r="N263" s="83"/>
      <c r="O263" s="60">
        <v>10</v>
      </c>
    </row>
    <row r="264" spans="1:15" ht="15" x14ac:dyDescent="0.25">
      <c r="A264" s="1"/>
      <c r="B264" s="40"/>
      <c r="C264" s="36"/>
      <c r="D264" s="367" t="s">
        <v>1377</v>
      </c>
      <c r="E264" s="368"/>
      <c r="F264" s="369">
        <v>4100074989</v>
      </c>
      <c r="G264" s="370"/>
      <c r="H264" s="391" t="s">
        <v>1467</v>
      </c>
      <c r="I264" s="370"/>
      <c r="J264" s="369" t="s">
        <v>25</v>
      </c>
      <c r="K264" s="368"/>
      <c r="L264" s="11" t="s">
        <v>387</v>
      </c>
      <c r="M264" s="11">
        <v>80</v>
      </c>
      <c r="N264" s="83"/>
      <c r="O264" s="60">
        <v>15</v>
      </c>
    </row>
    <row r="265" spans="1:15" ht="15" x14ac:dyDescent="0.25">
      <c r="A265" s="1"/>
      <c r="B265" s="40"/>
      <c r="C265" s="36"/>
      <c r="D265" s="367" t="s">
        <v>1377</v>
      </c>
      <c r="E265" s="368"/>
      <c r="F265" s="369">
        <v>4100074989</v>
      </c>
      <c r="G265" s="370"/>
      <c r="H265" s="391" t="s">
        <v>1467</v>
      </c>
      <c r="I265" s="370"/>
      <c r="J265" s="369" t="s">
        <v>25</v>
      </c>
      <c r="K265" s="368"/>
      <c r="L265" s="11" t="s">
        <v>387</v>
      </c>
      <c r="M265" s="11">
        <v>85</v>
      </c>
      <c r="N265" s="83"/>
      <c r="O265" s="60">
        <v>15</v>
      </c>
    </row>
    <row r="266" spans="1:15" ht="15" x14ac:dyDescent="0.25">
      <c r="A266" s="1"/>
      <c r="B266" s="40"/>
      <c r="C266" s="36"/>
      <c r="D266" s="367" t="s">
        <v>1377</v>
      </c>
      <c r="E266" s="368"/>
      <c r="F266" s="369">
        <v>4100074989</v>
      </c>
      <c r="G266" s="370"/>
      <c r="H266" s="391" t="s">
        <v>1467</v>
      </c>
      <c r="I266" s="370"/>
      <c r="J266" s="369" t="s">
        <v>25</v>
      </c>
      <c r="K266" s="368"/>
      <c r="L266" s="11" t="s">
        <v>387</v>
      </c>
      <c r="M266" s="11">
        <v>90</v>
      </c>
      <c r="N266" s="83"/>
      <c r="O266" s="60">
        <v>11</v>
      </c>
    </row>
    <row r="267" spans="1:15" ht="15" x14ac:dyDescent="0.25">
      <c r="A267" s="1"/>
      <c r="B267" s="40"/>
      <c r="C267" s="36"/>
      <c r="D267" s="367" t="s">
        <v>1377</v>
      </c>
      <c r="E267" s="368"/>
      <c r="F267" s="369">
        <v>4100075011</v>
      </c>
      <c r="G267" s="370"/>
      <c r="H267" s="391" t="s">
        <v>1467</v>
      </c>
      <c r="I267" s="370"/>
      <c r="J267" s="369" t="s">
        <v>53</v>
      </c>
      <c r="K267" s="368"/>
      <c r="L267" s="11" t="s">
        <v>387</v>
      </c>
      <c r="M267" s="11">
        <v>75</v>
      </c>
      <c r="N267" s="83"/>
      <c r="O267" s="60">
        <v>1</v>
      </c>
    </row>
    <row r="268" spans="1:15" ht="15" x14ac:dyDescent="0.25">
      <c r="A268" s="1"/>
      <c r="B268" s="40"/>
      <c r="C268" s="36"/>
      <c r="D268" s="367" t="s">
        <v>1377</v>
      </c>
      <c r="E268" s="368"/>
      <c r="F268" s="369">
        <v>4100075012</v>
      </c>
      <c r="G268" s="370"/>
      <c r="H268" s="391" t="s">
        <v>1467</v>
      </c>
      <c r="I268" s="370"/>
      <c r="J268" s="369" t="s">
        <v>53</v>
      </c>
      <c r="K268" s="368"/>
      <c r="L268" s="11" t="s">
        <v>387</v>
      </c>
      <c r="M268" s="11">
        <v>90</v>
      </c>
      <c r="N268" s="83"/>
      <c r="O268" s="60">
        <v>15</v>
      </c>
    </row>
    <row r="269" spans="1:15" ht="15" x14ac:dyDescent="0.25">
      <c r="A269" s="1"/>
      <c r="B269" s="378">
        <v>223</v>
      </c>
      <c r="C269" s="379"/>
      <c r="D269" s="367" t="s">
        <v>1377</v>
      </c>
      <c r="E269" s="368"/>
      <c r="F269" s="369">
        <v>4100075012</v>
      </c>
      <c r="G269" s="370"/>
      <c r="H269" s="391" t="s">
        <v>1467</v>
      </c>
      <c r="I269" s="370"/>
      <c r="J269" s="369" t="s">
        <v>53</v>
      </c>
      <c r="K269" s="368"/>
      <c r="L269" s="11" t="s">
        <v>387</v>
      </c>
      <c r="M269" s="11">
        <v>75</v>
      </c>
      <c r="N269" s="82">
        <v>8.92</v>
      </c>
      <c r="O269" s="60">
        <v>65</v>
      </c>
    </row>
    <row r="270" spans="1:15" ht="15" x14ac:dyDescent="0.25">
      <c r="A270" s="1"/>
      <c r="B270" s="365"/>
      <c r="C270" s="366"/>
      <c r="D270" s="367" t="s">
        <v>1377</v>
      </c>
      <c r="E270" s="368"/>
      <c r="F270" s="369">
        <v>4100075012</v>
      </c>
      <c r="G270" s="370"/>
      <c r="H270" s="391" t="s">
        <v>1467</v>
      </c>
      <c r="I270" s="370"/>
      <c r="J270" s="369" t="s">
        <v>53</v>
      </c>
      <c r="K270" s="368"/>
      <c r="L270" s="11" t="s">
        <v>387</v>
      </c>
      <c r="M270" s="11">
        <v>85</v>
      </c>
      <c r="N270" s="84"/>
      <c r="O270" s="60">
        <v>46</v>
      </c>
    </row>
    <row r="271" spans="1:15" ht="15" x14ac:dyDescent="0.25">
      <c r="A271" s="1"/>
      <c r="B271" s="365">
        <v>224</v>
      </c>
      <c r="C271" s="366"/>
      <c r="D271" s="367" t="s">
        <v>1377</v>
      </c>
      <c r="E271" s="368"/>
      <c r="F271" s="369">
        <v>4100075012</v>
      </c>
      <c r="G271" s="370"/>
      <c r="H271" s="391" t="s">
        <v>1467</v>
      </c>
      <c r="I271" s="370"/>
      <c r="J271" s="369" t="s">
        <v>53</v>
      </c>
      <c r="K271" s="368"/>
      <c r="L271" s="11" t="s">
        <v>387</v>
      </c>
      <c r="M271" s="11">
        <v>80</v>
      </c>
      <c r="N271" s="84">
        <v>6.94</v>
      </c>
      <c r="O271" s="60">
        <v>80</v>
      </c>
    </row>
    <row r="272" spans="1:15" ht="15" x14ac:dyDescent="0.25">
      <c r="A272" s="1"/>
      <c r="B272" s="365"/>
      <c r="C272" s="366"/>
      <c r="D272" s="367"/>
      <c r="E272" s="368"/>
      <c r="F272" s="369"/>
      <c r="G272" s="370"/>
      <c r="H272" s="391"/>
      <c r="I272" s="370"/>
      <c r="J272" s="369"/>
      <c r="K272" s="368"/>
      <c r="L272" s="11"/>
      <c r="M272" s="11"/>
      <c r="N272" s="84"/>
      <c r="O272" s="60"/>
    </row>
    <row r="273" spans="1:15" ht="15" x14ac:dyDescent="0.25">
      <c r="A273" s="1"/>
      <c r="B273" s="365"/>
      <c r="C273" s="366"/>
      <c r="D273" s="351"/>
      <c r="E273" s="352"/>
      <c r="F273" s="369"/>
      <c r="G273" s="370"/>
      <c r="H273" s="391"/>
      <c r="I273" s="370"/>
      <c r="J273" s="369"/>
      <c r="K273" s="368"/>
      <c r="L273" s="27"/>
      <c r="M273" s="24"/>
      <c r="N273" s="84"/>
      <c r="O273" s="167"/>
    </row>
    <row r="274" spans="1:15" ht="15" x14ac:dyDescent="0.25">
      <c r="A274" s="1"/>
      <c r="B274" s="20"/>
      <c r="C274" s="45"/>
      <c r="D274" s="168"/>
      <c r="E274" s="41"/>
      <c r="F274" s="41"/>
      <c r="G274" s="41"/>
      <c r="H274" s="41"/>
      <c r="J274" s="20"/>
      <c r="K274" s="45"/>
      <c r="L274" s="1"/>
      <c r="M274" s="1"/>
      <c r="N274" s="169">
        <f>SUM(N18:N33)+SUM(N35:N50)+SUM(N52:N67)+SUM(N69:N84)+SUM(N86:N107)+SUM(N109:N126)+SUM(N128:N143)+SUM(N145:N161)+SUM(N163:N178)+SUM(N180:N199)+SUM(N201:N220)+SUM(N222:N241)+SUM(N243:N272)</f>
        <v>1854.8999999999999</v>
      </c>
    </row>
    <row r="275" spans="1:15" ht="15.75" x14ac:dyDescent="0.25">
      <c r="A275" s="1"/>
      <c r="B275" s="356" t="s">
        <v>29</v>
      </c>
      <c r="C275" s="357"/>
      <c r="D275" s="357"/>
      <c r="E275" s="357"/>
      <c r="F275" s="357"/>
      <c r="G275" s="357"/>
      <c r="H275" s="357"/>
      <c r="I275" s="357"/>
      <c r="J275" s="357"/>
      <c r="K275" s="357"/>
      <c r="L275" s="357"/>
      <c r="M275" s="79"/>
      <c r="N275" s="75"/>
      <c r="O275" s="73">
        <f>SUM(O18:O273)</f>
        <v>3394</v>
      </c>
    </row>
    <row r="276" spans="1:15" ht="15" x14ac:dyDescent="0.25">
      <c r="A276" s="1"/>
      <c r="B276" s="20"/>
      <c r="C276" s="45"/>
      <c r="D276" s="20"/>
      <c r="E276" s="45"/>
      <c r="F276" s="20"/>
      <c r="H276" s="3"/>
      <c r="J276" s="20"/>
      <c r="K276" s="45"/>
      <c r="L276" s="1"/>
      <c r="M276" s="1"/>
      <c r="N276" s="86"/>
    </row>
    <row r="277" spans="1:15" ht="3.75" customHeight="1" x14ac:dyDescent="0.25">
      <c r="A277" s="1"/>
      <c r="B277" s="1"/>
      <c r="C277" s="1"/>
      <c r="D277" s="17"/>
      <c r="E277" s="20"/>
      <c r="F277" s="20"/>
      <c r="G277" s="3"/>
      <c r="H277" s="3"/>
      <c r="I277" s="1"/>
      <c r="J277" s="1"/>
      <c r="K277" s="1"/>
      <c r="L277" s="1"/>
      <c r="M277" s="1"/>
      <c r="N277" s="1"/>
    </row>
    <row r="278" spans="1:15" ht="15" customHeight="1" x14ac:dyDescent="0.25">
      <c r="A278" s="1"/>
      <c r="B278" s="1"/>
      <c r="C278" s="1"/>
      <c r="D278" s="1" t="s">
        <v>49</v>
      </c>
      <c r="E278" s="23"/>
      <c r="F278" s="397" t="s">
        <v>1682</v>
      </c>
      <c r="G278" s="396"/>
      <c r="H278" s="1"/>
      <c r="I278" s="1"/>
      <c r="J278" s="1"/>
      <c r="K278" s="1"/>
      <c r="L278" s="1"/>
      <c r="M278" s="1"/>
      <c r="N278" s="1"/>
    </row>
    <row r="279" spans="1:15" ht="15" customHeight="1" x14ac:dyDescent="0.25">
      <c r="A279" s="1"/>
      <c r="B279" s="1"/>
      <c r="C279" s="1"/>
      <c r="D279" s="1" t="s">
        <v>1683</v>
      </c>
      <c r="E279" s="23"/>
      <c r="F279" s="1"/>
      <c r="G279" s="1"/>
      <c r="H279" s="1"/>
      <c r="I279" s="1"/>
      <c r="J279" s="1"/>
      <c r="K279" s="1"/>
      <c r="L279" s="1"/>
      <c r="M279" s="1"/>
      <c r="N279" s="1"/>
    </row>
    <row r="280" spans="1:15" ht="15" customHeight="1" x14ac:dyDescent="0.25">
      <c r="A280" s="1"/>
      <c r="B280" s="1"/>
      <c r="C280" s="1"/>
      <c r="D280" s="1" t="s">
        <v>1679</v>
      </c>
      <c r="E280" s="3"/>
      <c r="F280" s="1"/>
      <c r="G280" s="1"/>
      <c r="H280" s="1"/>
      <c r="I280" s="1"/>
      <c r="J280" s="1"/>
      <c r="K280" s="1"/>
      <c r="L280" s="1"/>
      <c r="M280" s="1"/>
      <c r="N280" s="1"/>
    </row>
    <row r="281" spans="1:15" ht="15" customHeight="1" x14ac:dyDescent="0.25">
      <c r="A281" s="1"/>
      <c r="B281" s="1"/>
      <c r="C281" s="1"/>
      <c r="D281" s="1" t="s">
        <v>1680</v>
      </c>
      <c r="E281" s="23"/>
      <c r="F281" s="1"/>
      <c r="G281" s="1"/>
      <c r="H281" s="1"/>
      <c r="I281" s="1"/>
      <c r="J281" s="1"/>
      <c r="K281" s="1"/>
      <c r="L281" s="1"/>
      <c r="M281" s="1"/>
      <c r="N281" s="1"/>
    </row>
    <row r="282" spans="1:15" ht="15" customHeight="1" x14ac:dyDescent="0.25">
      <c r="A282" s="1"/>
      <c r="B282" s="1"/>
      <c r="C282" s="1"/>
      <c r="D282" s="1" t="s">
        <v>1681</v>
      </c>
      <c r="E282" s="1"/>
      <c r="F282" s="1"/>
      <c r="G282" s="23"/>
      <c r="H282" s="23"/>
      <c r="I282" s="1"/>
      <c r="J282" s="1"/>
      <c r="K282" s="1"/>
      <c r="L282" s="1"/>
      <c r="M282" s="1"/>
      <c r="N282" s="1"/>
    </row>
    <row r="283" spans="1:15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5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5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5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5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5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ht="1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ht="1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ht="1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ht="1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ht="1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ht="1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ht="1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ht="1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ht="1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ht="1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ht="1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566" ht="8.25" customHeight="1" x14ac:dyDescent="0.2"/>
    <row r="568" ht="8.25" customHeight="1" x14ac:dyDescent="0.2"/>
    <row r="570" ht="9" customHeight="1" x14ac:dyDescent="0.2"/>
    <row r="572" ht="7.5" customHeight="1" x14ac:dyDescent="0.2"/>
    <row r="574" ht="6.75" customHeight="1" x14ac:dyDescent="0.2"/>
    <row r="576" ht="7.5" customHeight="1" x14ac:dyDescent="0.2"/>
    <row r="578" ht="9" customHeight="1" x14ac:dyDescent="0.2"/>
    <row r="580" ht="7.5" customHeight="1" x14ac:dyDescent="0.2"/>
    <row r="582" ht="8.25" customHeight="1" x14ac:dyDescent="0.2"/>
  </sheetData>
  <mergeCells count="1214">
    <mergeCell ref="M14:N14"/>
    <mergeCell ref="B16:C16"/>
    <mergeCell ref="D16:E16"/>
    <mergeCell ref="F16:G16"/>
    <mergeCell ref="H16:I16"/>
    <mergeCell ref="J16:K16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5:C35"/>
    <mergeCell ref="D35:E35"/>
    <mergeCell ref="F35:G35"/>
    <mergeCell ref="H35:I35"/>
    <mergeCell ref="J35:K35"/>
    <mergeCell ref="B166:C166"/>
    <mergeCell ref="D166:E166"/>
    <mergeCell ref="F166:G166"/>
    <mergeCell ref="H166:I166"/>
    <mergeCell ref="J166:K166"/>
    <mergeCell ref="B164:C164"/>
    <mergeCell ref="D164:E164"/>
    <mergeCell ref="F164:G164"/>
    <mergeCell ref="H164:I164"/>
    <mergeCell ref="J164:K164"/>
    <mergeCell ref="B40:C40"/>
    <mergeCell ref="D40:E40"/>
    <mergeCell ref="F40:G40"/>
    <mergeCell ref="H40:I40"/>
    <mergeCell ref="J40:K40"/>
    <mergeCell ref="B165:C165"/>
    <mergeCell ref="D165:E165"/>
    <mergeCell ref="F165:G165"/>
    <mergeCell ref="H165:I165"/>
    <mergeCell ref="J165:K165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159:C159"/>
    <mergeCell ref="D159:E159"/>
    <mergeCell ref="F159:G159"/>
    <mergeCell ref="H159:I159"/>
    <mergeCell ref="J159:K159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3:C163"/>
    <mergeCell ref="D163:E163"/>
    <mergeCell ref="F163:G163"/>
    <mergeCell ref="H163:I163"/>
    <mergeCell ref="J163:K16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0:C50"/>
    <mergeCell ref="D50:E50"/>
    <mergeCell ref="F50:G50"/>
    <mergeCell ref="H50:I50"/>
    <mergeCell ref="J50:K50"/>
    <mergeCell ref="B148:C148"/>
    <mergeCell ref="D148:E148"/>
    <mergeCell ref="F148:G148"/>
    <mergeCell ref="H148:I148"/>
    <mergeCell ref="J148:K148"/>
    <mergeCell ref="B56:C56"/>
    <mergeCell ref="D56:E56"/>
    <mergeCell ref="F56:G56"/>
    <mergeCell ref="H56:I56"/>
    <mergeCell ref="J56:K56"/>
    <mergeCell ref="D57:E57"/>
    <mergeCell ref="F57:G57"/>
    <mergeCell ref="H57:I57"/>
    <mergeCell ref="J57:K57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60:C60"/>
    <mergeCell ref="D60:E60"/>
    <mergeCell ref="F60:G60"/>
    <mergeCell ref="H60:I60"/>
    <mergeCell ref="J60:K60"/>
    <mergeCell ref="D61:E61"/>
    <mergeCell ref="F61:G61"/>
    <mergeCell ref="H61:I61"/>
    <mergeCell ref="B64:C64"/>
    <mergeCell ref="B65:C65"/>
    <mergeCell ref="B66:C66"/>
    <mergeCell ref="B67:C67"/>
    <mergeCell ref="B69:C69"/>
    <mergeCell ref="B70:C70"/>
    <mergeCell ref="J61:K61"/>
    <mergeCell ref="D58:E58"/>
    <mergeCell ref="F58:G58"/>
    <mergeCell ref="H58:I58"/>
    <mergeCell ref="J58:K58"/>
    <mergeCell ref="D59:E59"/>
    <mergeCell ref="F59:G59"/>
    <mergeCell ref="H59:I59"/>
    <mergeCell ref="J59:K59"/>
    <mergeCell ref="D66:E66"/>
    <mergeCell ref="F66:G66"/>
    <mergeCell ref="H66:I66"/>
    <mergeCell ref="J66:K66"/>
    <mergeCell ref="D67:E67"/>
    <mergeCell ref="F67:G67"/>
    <mergeCell ref="H67:I67"/>
    <mergeCell ref="J67:K67"/>
    <mergeCell ref="D64:E64"/>
    <mergeCell ref="F64:G64"/>
    <mergeCell ref="H64:I64"/>
    <mergeCell ref="J64:K64"/>
    <mergeCell ref="D65:E65"/>
    <mergeCell ref="F65:G65"/>
    <mergeCell ref="H65:I65"/>
    <mergeCell ref="J65:K65"/>
    <mergeCell ref="D70:E70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62:C62"/>
    <mergeCell ref="D62:E62"/>
    <mergeCell ref="F62:G62"/>
    <mergeCell ref="H62:I62"/>
    <mergeCell ref="J62:K62"/>
    <mergeCell ref="D63:E63"/>
    <mergeCell ref="F63:G63"/>
    <mergeCell ref="H63:I63"/>
    <mergeCell ref="J63:K63"/>
    <mergeCell ref="B63:C63"/>
    <mergeCell ref="F70:G70"/>
    <mergeCell ref="H70:I70"/>
    <mergeCell ref="J70:K70"/>
    <mergeCell ref="B71:C71"/>
    <mergeCell ref="D71:E71"/>
    <mergeCell ref="F71:G71"/>
    <mergeCell ref="H71:I71"/>
    <mergeCell ref="J71:K71"/>
    <mergeCell ref="D69:E69"/>
    <mergeCell ref="F69:G69"/>
    <mergeCell ref="H69:I69"/>
    <mergeCell ref="J69:K69"/>
    <mergeCell ref="D76:E76"/>
    <mergeCell ref="F76:G76"/>
    <mergeCell ref="H76:I76"/>
    <mergeCell ref="J76:K76"/>
    <mergeCell ref="D77:E77"/>
    <mergeCell ref="F77:G77"/>
    <mergeCell ref="H77:I77"/>
    <mergeCell ref="J77:K77"/>
    <mergeCell ref="D74:E74"/>
    <mergeCell ref="F74:G74"/>
    <mergeCell ref="H74:I74"/>
    <mergeCell ref="J74:K74"/>
    <mergeCell ref="D75:E75"/>
    <mergeCell ref="F75:G75"/>
    <mergeCell ref="H75:I75"/>
    <mergeCell ref="J75:K75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D84:E84"/>
    <mergeCell ref="F84:G84"/>
    <mergeCell ref="H84:I84"/>
    <mergeCell ref="J84:K84"/>
    <mergeCell ref="B146:C146"/>
    <mergeCell ref="D146:E146"/>
    <mergeCell ref="F146:G146"/>
    <mergeCell ref="H146:I146"/>
    <mergeCell ref="J146:K146"/>
    <mergeCell ref="D86:E86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F86:G86"/>
    <mergeCell ref="H86:I86"/>
    <mergeCell ref="J86:K86"/>
    <mergeCell ref="B87:C87"/>
    <mergeCell ref="D87:E87"/>
    <mergeCell ref="F87:G87"/>
    <mergeCell ref="H87:I87"/>
    <mergeCell ref="J87:K87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07:C107"/>
    <mergeCell ref="D107:E107"/>
    <mergeCell ref="F107:G107"/>
    <mergeCell ref="H107:I107"/>
    <mergeCell ref="J107:K107"/>
    <mergeCell ref="B158:C158"/>
    <mergeCell ref="D158:E158"/>
    <mergeCell ref="F158:G158"/>
    <mergeCell ref="H158:I158"/>
    <mergeCell ref="J158:K158"/>
    <mergeCell ref="B149:C149"/>
    <mergeCell ref="D149:E149"/>
    <mergeCell ref="F149:G149"/>
    <mergeCell ref="H149:I149"/>
    <mergeCell ref="J149:K149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54:C154"/>
    <mergeCell ref="D154:E154"/>
    <mergeCell ref="F154:G154"/>
    <mergeCell ref="H154:I154"/>
    <mergeCell ref="J154:K154"/>
    <mergeCell ref="F153:G153"/>
    <mergeCell ref="H153:I153"/>
    <mergeCell ref="J153:K153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B155:C155"/>
    <mergeCell ref="D155:E155"/>
    <mergeCell ref="F155:G155"/>
    <mergeCell ref="H155:I155"/>
    <mergeCell ref="J155:K155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52:C152"/>
    <mergeCell ref="D152:E152"/>
    <mergeCell ref="F152:G152"/>
    <mergeCell ref="H152:I152"/>
    <mergeCell ref="J152:K152"/>
    <mergeCell ref="B153:C153"/>
    <mergeCell ref="D153:E153"/>
    <mergeCell ref="J133:K133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J139:K139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51:C151"/>
    <mergeCell ref="D151:E151"/>
    <mergeCell ref="F151:G151"/>
    <mergeCell ref="H151:I151"/>
    <mergeCell ref="J151:K151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H150:I150"/>
    <mergeCell ref="J150:K150"/>
    <mergeCell ref="B147:C147"/>
    <mergeCell ref="D147:E147"/>
    <mergeCell ref="F147:G147"/>
    <mergeCell ref="H147:I147"/>
    <mergeCell ref="J147:K147"/>
    <mergeCell ref="D150:E150"/>
    <mergeCell ref="F150:G150"/>
    <mergeCell ref="B269:C269"/>
    <mergeCell ref="D269:E269"/>
    <mergeCell ref="F269:G269"/>
    <mergeCell ref="H269:I269"/>
    <mergeCell ref="J269:K269"/>
    <mergeCell ref="B270:C270"/>
    <mergeCell ref="D270:E270"/>
    <mergeCell ref="F270:G270"/>
    <mergeCell ref="H270:I270"/>
    <mergeCell ref="J270:K270"/>
    <mergeCell ref="B261:C261"/>
    <mergeCell ref="D261:E261"/>
    <mergeCell ref="F261:G261"/>
    <mergeCell ref="H261:I261"/>
    <mergeCell ref="J261:K261"/>
    <mergeCell ref="B262:C262"/>
    <mergeCell ref="D262:E262"/>
    <mergeCell ref="F262:G262"/>
    <mergeCell ref="H262:I262"/>
    <mergeCell ref="J262:K262"/>
    <mergeCell ref="D267:E267"/>
    <mergeCell ref="F267:G267"/>
    <mergeCell ref="H267:I267"/>
    <mergeCell ref="J267:K267"/>
    <mergeCell ref="D268:E268"/>
    <mergeCell ref="F268:G268"/>
    <mergeCell ref="H268:I268"/>
    <mergeCell ref="J268:K268"/>
    <mergeCell ref="D265:E265"/>
    <mergeCell ref="F265:G265"/>
    <mergeCell ref="F139:G139"/>
    <mergeCell ref="H139:I139"/>
    <mergeCell ref="F278:G278"/>
    <mergeCell ref="B41:C41"/>
    <mergeCell ref="D41:E41"/>
    <mergeCell ref="F41:G41"/>
    <mergeCell ref="H41:I41"/>
    <mergeCell ref="J41:K41"/>
    <mergeCell ref="B57:C57"/>
    <mergeCell ref="B58:C58"/>
    <mergeCell ref="B59:C59"/>
    <mergeCell ref="B61:C61"/>
    <mergeCell ref="B273:C273"/>
    <mergeCell ref="D273:E273"/>
    <mergeCell ref="F273:G273"/>
    <mergeCell ref="H273:I273"/>
    <mergeCell ref="J273:K273"/>
    <mergeCell ref="B275:L275"/>
    <mergeCell ref="B272:C272"/>
    <mergeCell ref="D272:E272"/>
    <mergeCell ref="F272:G272"/>
    <mergeCell ref="H272:I272"/>
    <mergeCell ref="J272:K272"/>
    <mergeCell ref="B271:C271"/>
    <mergeCell ref="D271:E271"/>
    <mergeCell ref="F271:G271"/>
    <mergeCell ref="H271:I271"/>
    <mergeCell ref="J271:K271"/>
    <mergeCell ref="D90:E90"/>
    <mergeCell ref="F90:G90"/>
    <mergeCell ref="H90:I90"/>
    <mergeCell ref="J90:K90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B74:C74"/>
    <mergeCell ref="B75:C75"/>
    <mergeCell ref="B76:C76"/>
    <mergeCell ref="B77:C77"/>
    <mergeCell ref="B78:C78"/>
    <mergeCell ref="B90:C90"/>
    <mergeCell ref="B88:C88"/>
    <mergeCell ref="B86:C86"/>
    <mergeCell ref="B84:C84"/>
    <mergeCell ref="B82:C82"/>
    <mergeCell ref="B145:C145"/>
    <mergeCell ref="D145:E145"/>
    <mergeCell ref="F145:G145"/>
    <mergeCell ref="H145:I145"/>
    <mergeCell ref="J145:K145"/>
    <mergeCell ref="B138:C138"/>
    <mergeCell ref="D138:E138"/>
    <mergeCell ref="F138:G138"/>
    <mergeCell ref="H138:I138"/>
    <mergeCell ref="J138:K138"/>
    <mergeCell ref="B139:C139"/>
    <mergeCell ref="D139:E139"/>
    <mergeCell ref="B171:C171"/>
    <mergeCell ref="D171:E171"/>
    <mergeCell ref="F171:G171"/>
    <mergeCell ref="H171:I171"/>
    <mergeCell ref="J171:K171"/>
    <mergeCell ref="B172:C172"/>
    <mergeCell ref="D172:E172"/>
    <mergeCell ref="F172:G172"/>
    <mergeCell ref="H172:I172"/>
    <mergeCell ref="J172:K172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B175:C175"/>
    <mergeCell ref="D175:E175"/>
    <mergeCell ref="F175:G175"/>
    <mergeCell ref="H175:I175"/>
    <mergeCell ref="J175:K175"/>
    <mergeCell ref="B176:C176"/>
    <mergeCell ref="D176:E176"/>
    <mergeCell ref="F176:G176"/>
    <mergeCell ref="H176:I176"/>
    <mergeCell ref="J176:K176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H181:I181"/>
    <mergeCell ref="J181:K181"/>
    <mergeCell ref="B177:C177"/>
    <mergeCell ref="D177:E177"/>
    <mergeCell ref="F177:G177"/>
    <mergeCell ref="H177:I177"/>
    <mergeCell ref="J177:K177"/>
    <mergeCell ref="B178:C178"/>
    <mergeCell ref="D178:E178"/>
    <mergeCell ref="F178:G178"/>
    <mergeCell ref="H178:I178"/>
    <mergeCell ref="J178:K178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82:C182"/>
    <mergeCell ref="D182:E182"/>
    <mergeCell ref="F182:G182"/>
    <mergeCell ref="H182:I182"/>
    <mergeCell ref="J182:K182"/>
    <mergeCell ref="B183:C183"/>
    <mergeCell ref="D183:E183"/>
    <mergeCell ref="F183:G183"/>
    <mergeCell ref="H183:I183"/>
    <mergeCell ref="J183:K183"/>
    <mergeCell ref="B188:C188"/>
    <mergeCell ref="D188:E188"/>
    <mergeCell ref="F188:G188"/>
    <mergeCell ref="H188:I188"/>
    <mergeCell ref="J188:K188"/>
    <mergeCell ref="B189:C189"/>
    <mergeCell ref="D189:E189"/>
    <mergeCell ref="F189:G189"/>
    <mergeCell ref="H189:I189"/>
    <mergeCell ref="J189:K189"/>
    <mergeCell ref="B186:C186"/>
    <mergeCell ref="D186:E186"/>
    <mergeCell ref="F186:G186"/>
    <mergeCell ref="H186:I186"/>
    <mergeCell ref="J186:K186"/>
    <mergeCell ref="B187:C187"/>
    <mergeCell ref="D187:E187"/>
    <mergeCell ref="F187:G187"/>
    <mergeCell ref="H187:I187"/>
    <mergeCell ref="J187:K187"/>
    <mergeCell ref="B192:C192"/>
    <mergeCell ref="D192:E192"/>
    <mergeCell ref="F192:G192"/>
    <mergeCell ref="H192:I192"/>
    <mergeCell ref="J192:K192"/>
    <mergeCell ref="B193:C193"/>
    <mergeCell ref="D193:E193"/>
    <mergeCell ref="F193:G193"/>
    <mergeCell ref="H193:I193"/>
    <mergeCell ref="J193:K193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H191:I191"/>
    <mergeCell ref="J191:K191"/>
    <mergeCell ref="B196:C196"/>
    <mergeCell ref="D196:E196"/>
    <mergeCell ref="F196:G196"/>
    <mergeCell ref="H196:I196"/>
    <mergeCell ref="J196:K196"/>
    <mergeCell ref="B197:C197"/>
    <mergeCell ref="D197:E197"/>
    <mergeCell ref="F197:G197"/>
    <mergeCell ref="H197:I197"/>
    <mergeCell ref="J197:K197"/>
    <mergeCell ref="B194:C194"/>
    <mergeCell ref="D194:E194"/>
    <mergeCell ref="F194:G194"/>
    <mergeCell ref="H194:I194"/>
    <mergeCell ref="J194:K194"/>
    <mergeCell ref="B195:C195"/>
    <mergeCell ref="D195:E195"/>
    <mergeCell ref="F195:G195"/>
    <mergeCell ref="H195:I195"/>
    <mergeCell ref="J195:K195"/>
    <mergeCell ref="B201:C201"/>
    <mergeCell ref="D201:E201"/>
    <mergeCell ref="F201:G201"/>
    <mergeCell ref="H201:I201"/>
    <mergeCell ref="J201:K201"/>
    <mergeCell ref="B202:C202"/>
    <mergeCell ref="D202:E202"/>
    <mergeCell ref="F202:G202"/>
    <mergeCell ref="H202:I202"/>
    <mergeCell ref="J202:K202"/>
    <mergeCell ref="B198:C198"/>
    <mergeCell ref="D198:E198"/>
    <mergeCell ref="F198:G198"/>
    <mergeCell ref="H198:I198"/>
    <mergeCell ref="J198:K198"/>
    <mergeCell ref="B199:C199"/>
    <mergeCell ref="D199:E199"/>
    <mergeCell ref="F199:G199"/>
    <mergeCell ref="H199:I199"/>
    <mergeCell ref="J199:K199"/>
    <mergeCell ref="B205:C205"/>
    <mergeCell ref="D205:E205"/>
    <mergeCell ref="F205:G205"/>
    <mergeCell ref="H205:I205"/>
    <mergeCell ref="J205:K205"/>
    <mergeCell ref="B206:C206"/>
    <mergeCell ref="D206:E206"/>
    <mergeCell ref="F206:G206"/>
    <mergeCell ref="H206:I206"/>
    <mergeCell ref="J206:K206"/>
    <mergeCell ref="B203:C203"/>
    <mergeCell ref="D203:E203"/>
    <mergeCell ref="F203:G203"/>
    <mergeCell ref="H203:I203"/>
    <mergeCell ref="J203:K203"/>
    <mergeCell ref="B204:C204"/>
    <mergeCell ref="D204:E204"/>
    <mergeCell ref="F204:G204"/>
    <mergeCell ref="H204:I204"/>
    <mergeCell ref="J204:K204"/>
    <mergeCell ref="B209:C209"/>
    <mergeCell ref="D209:E209"/>
    <mergeCell ref="F209:G209"/>
    <mergeCell ref="H209:I209"/>
    <mergeCell ref="J209:K209"/>
    <mergeCell ref="B210:C210"/>
    <mergeCell ref="D210:E210"/>
    <mergeCell ref="F210:G210"/>
    <mergeCell ref="H210:I210"/>
    <mergeCell ref="J210:K210"/>
    <mergeCell ref="B207:C207"/>
    <mergeCell ref="D207:E207"/>
    <mergeCell ref="F207:G207"/>
    <mergeCell ref="H207:I207"/>
    <mergeCell ref="J207:K207"/>
    <mergeCell ref="B208:C208"/>
    <mergeCell ref="D208:E208"/>
    <mergeCell ref="F208:G208"/>
    <mergeCell ref="H208:I208"/>
    <mergeCell ref="J208:K208"/>
    <mergeCell ref="B213:C213"/>
    <mergeCell ref="D213:E213"/>
    <mergeCell ref="F213:G213"/>
    <mergeCell ref="H213:I213"/>
    <mergeCell ref="J213:K213"/>
    <mergeCell ref="B214:C214"/>
    <mergeCell ref="D214:E214"/>
    <mergeCell ref="F214:G214"/>
    <mergeCell ref="H214:I214"/>
    <mergeCell ref="J214:K214"/>
    <mergeCell ref="B211:C211"/>
    <mergeCell ref="D211:E211"/>
    <mergeCell ref="F211:G211"/>
    <mergeCell ref="H211:I211"/>
    <mergeCell ref="J211:K211"/>
    <mergeCell ref="B212:C212"/>
    <mergeCell ref="D212:E212"/>
    <mergeCell ref="F212:G212"/>
    <mergeCell ref="H212:I212"/>
    <mergeCell ref="J212:K212"/>
    <mergeCell ref="B217:C217"/>
    <mergeCell ref="D217:E217"/>
    <mergeCell ref="F217:G217"/>
    <mergeCell ref="H217:I217"/>
    <mergeCell ref="J217:K217"/>
    <mergeCell ref="B218:C218"/>
    <mergeCell ref="D218:E218"/>
    <mergeCell ref="F218:G218"/>
    <mergeCell ref="H218:I218"/>
    <mergeCell ref="J218:K218"/>
    <mergeCell ref="B215:C215"/>
    <mergeCell ref="D215:E215"/>
    <mergeCell ref="F215:G215"/>
    <mergeCell ref="H215:I215"/>
    <mergeCell ref="J215:K215"/>
    <mergeCell ref="B216:C216"/>
    <mergeCell ref="D216:E216"/>
    <mergeCell ref="F216:G216"/>
    <mergeCell ref="H216:I216"/>
    <mergeCell ref="J216:K216"/>
    <mergeCell ref="B222:C222"/>
    <mergeCell ref="D222:E222"/>
    <mergeCell ref="F222:G222"/>
    <mergeCell ref="H222:I222"/>
    <mergeCell ref="J222:K222"/>
    <mergeCell ref="B223:C223"/>
    <mergeCell ref="D223:E223"/>
    <mergeCell ref="F223:G223"/>
    <mergeCell ref="H223:I223"/>
    <mergeCell ref="J223:K223"/>
    <mergeCell ref="B219:C219"/>
    <mergeCell ref="D219:E219"/>
    <mergeCell ref="F219:G219"/>
    <mergeCell ref="H219:I219"/>
    <mergeCell ref="J219:K219"/>
    <mergeCell ref="B220:C220"/>
    <mergeCell ref="D220:E220"/>
    <mergeCell ref="F220:G220"/>
    <mergeCell ref="H220:I220"/>
    <mergeCell ref="J220:K220"/>
    <mergeCell ref="B226:C226"/>
    <mergeCell ref="D226:E226"/>
    <mergeCell ref="F226:G226"/>
    <mergeCell ref="H226:I226"/>
    <mergeCell ref="J226:K226"/>
    <mergeCell ref="B227:C227"/>
    <mergeCell ref="D227:E227"/>
    <mergeCell ref="F227:G227"/>
    <mergeCell ref="H227:I227"/>
    <mergeCell ref="J227:K227"/>
    <mergeCell ref="B224:C224"/>
    <mergeCell ref="D224:E224"/>
    <mergeCell ref="F224:G224"/>
    <mergeCell ref="H224:I224"/>
    <mergeCell ref="J224:K224"/>
    <mergeCell ref="B225:C225"/>
    <mergeCell ref="D225:E225"/>
    <mergeCell ref="F225:G225"/>
    <mergeCell ref="H225:I225"/>
    <mergeCell ref="J225:K225"/>
    <mergeCell ref="B230:C230"/>
    <mergeCell ref="D230:E230"/>
    <mergeCell ref="F230:G230"/>
    <mergeCell ref="H230:I230"/>
    <mergeCell ref="J230:K230"/>
    <mergeCell ref="B231:C231"/>
    <mergeCell ref="D231:E231"/>
    <mergeCell ref="F231:G231"/>
    <mergeCell ref="H231:I231"/>
    <mergeCell ref="J231:K231"/>
    <mergeCell ref="B228:C228"/>
    <mergeCell ref="D228:E228"/>
    <mergeCell ref="F228:G228"/>
    <mergeCell ref="H228:I228"/>
    <mergeCell ref="J228:K228"/>
    <mergeCell ref="B229:C229"/>
    <mergeCell ref="D229:E229"/>
    <mergeCell ref="F229:G229"/>
    <mergeCell ref="H229:I229"/>
    <mergeCell ref="J229:K229"/>
    <mergeCell ref="B234:C234"/>
    <mergeCell ref="D234:E234"/>
    <mergeCell ref="F234:G234"/>
    <mergeCell ref="H234:I234"/>
    <mergeCell ref="J234:K234"/>
    <mergeCell ref="B235:C235"/>
    <mergeCell ref="D235:E235"/>
    <mergeCell ref="F235:G235"/>
    <mergeCell ref="H235:I235"/>
    <mergeCell ref="J235:K235"/>
    <mergeCell ref="B232:C232"/>
    <mergeCell ref="D232:E232"/>
    <mergeCell ref="F232:G232"/>
    <mergeCell ref="H232:I232"/>
    <mergeCell ref="J232:K232"/>
    <mergeCell ref="B233:C233"/>
    <mergeCell ref="D233:E233"/>
    <mergeCell ref="F233:G233"/>
    <mergeCell ref="H233:I233"/>
    <mergeCell ref="J233:K233"/>
    <mergeCell ref="B238:C238"/>
    <mergeCell ref="D238:E238"/>
    <mergeCell ref="F238:G238"/>
    <mergeCell ref="H238:I238"/>
    <mergeCell ref="J238:K238"/>
    <mergeCell ref="B239:C239"/>
    <mergeCell ref="D239:E239"/>
    <mergeCell ref="F239:G239"/>
    <mergeCell ref="H239:I239"/>
    <mergeCell ref="J239:K239"/>
    <mergeCell ref="B236:C236"/>
    <mergeCell ref="D236:E236"/>
    <mergeCell ref="F236:G236"/>
    <mergeCell ref="H236:I236"/>
    <mergeCell ref="J236:K236"/>
    <mergeCell ref="B237:C237"/>
    <mergeCell ref="D237:E237"/>
    <mergeCell ref="F237:G237"/>
    <mergeCell ref="H237:I237"/>
    <mergeCell ref="J237:K237"/>
    <mergeCell ref="B243:C243"/>
    <mergeCell ref="D243:E243"/>
    <mergeCell ref="F243:G243"/>
    <mergeCell ref="H243:I243"/>
    <mergeCell ref="J243:K243"/>
    <mergeCell ref="B244:C244"/>
    <mergeCell ref="D244:E244"/>
    <mergeCell ref="F244:G244"/>
    <mergeCell ref="H244:I244"/>
    <mergeCell ref="J244:K244"/>
    <mergeCell ref="B240:C240"/>
    <mergeCell ref="D240:E240"/>
    <mergeCell ref="F240:G240"/>
    <mergeCell ref="H240:I240"/>
    <mergeCell ref="J240:K240"/>
    <mergeCell ref="B241:C241"/>
    <mergeCell ref="D241:E241"/>
    <mergeCell ref="F241:G241"/>
    <mergeCell ref="H241:I241"/>
    <mergeCell ref="J241:K241"/>
    <mergeCell ref="B247:C247"/>
    <mergeCell ref="D247:E247"/>
    <mergeCell ref="F247:G247"/>
    <mergeCell ref="H247:I247"/>
    <mergeCell ref="J247:K247"/>
    <mergeCell ref="B248:C248"/>
    <mergeCell ref="D248:E248"/>
    <mergeCell ref="F248:G248"/>
    <mergeCell ref="H248:I248"/>
    <mergeCell ref="J248:K248"/>
    <mergeCell ref="B245:C245"/>
    <mergeCell ref="D245:E245"/>
    <mergeCell ref="F245:G245"/>
    <mergeCell ref="H245:I245"/>
    <mergeCell ref="J245:K245"/>
    <mergeCell ref="B246:C246"/>
    <mergeCell ref="D246:E246"/>
    <mergeCell ref="F246:G246"/>
    <mergeCell ref="H246:I246"/>
    <mergeCell ref="J246:K246"/>
    <mergeCell ref="B251:C251"/>
    <mergeCell ref="D251:E251"/>
    <mergeCell ref="F251:G251"/>
    <mergeCell ref="H251:I251"/>
    <mergeCell ref="J251:K251"/>
    <mergeCell ref="B252:C252"/>
    <mergeCell ref="D252:E252"/>
    <mergeCell ref="F252:G252"/>
    <mergeCell ref="H252:I252"/>
    <mergeCell ref="J252:K252"/>
    <mergeCell ref="B249:C249"/>
    <mergeCell ref="D249:E249"/>
    <mergeCell ref="F249:G249"/>
    <mergeCell ref="H249:I249"/>
    <mergeCell ref="J249:K249"/>
    <mergeCell ref="B250:C250"/>
    <mergeCell ref="D250:E250"/>
    <mergeCell ref="F250:G250"/>
    <mergeCell ref="H250:I250"/>
    <mergeCell ref="J250:K250"/>
    <mergeCell ref="D257:E257"/>
    <mergeCell ref="F257:G257"/>
    <mergeCell ref="H257:I257"/>
    <mergeCell ref="J257:K257"/>
    <mergeCell ref="D258:E258"/>
    <mergeCell ref="F258:G258"/>
    <mergeCell ref="H258:I258"/>
    <mergeCell ref="J258:K258"/>
    <mergeCell ref="D255:E255"/>
    <mergeCell ref="F255:G255"/>
    <mergeCell ref="H255:I255"/>
    <mergeCell ref="J255:K255"/>
    <mergeCell ref="D256:E256"/>
    <mergeCell ref="F256:G256"/>
    <mergeCell ref="H256:I256"/>
    <mergeCell ref="J256:K256"/>
    <mergeCell ref="B253:C253"/>
    <mergeCell ref="D253:E253"/>
    <mergeCell ref="F253:G253"/>
    <mergeCell ref="H253:I253"/>
    <mergeCell ref="J253:K253"/>
    <mergeCell ref="D254:E254"/>
    <mergeCell ref="F254:G254"/>
    <mergeCell ref="H254:I254"/>
    <mergeCell ref="J254:K254"/>
    <mergeCell ref="D266:E266"/>
    <mergeCell ref="F266:G266"/>
    <mergeCell ref="H266:I266"/>
    <mergeCell ref="J266:K266"/>
    <mergeCell ref="D263:E263"/>
    <mergeCell ref="F263:G263"/>
    <mergeCell ref="H263:I263"/>
    <mergeCell ref="J263:K263"/>
    <mergeCell ref="D264:E264"/>
    <mergeCell ref="F264:G264"/>
    <mergeCell ref="H264:I264"/>
    <mergeCell ref="J264:K264"/>
    <mergeCell ref="D259:E259"/>
    <mergeCell ref="F259:G259"/>
    <mergeCell ref="H259:I259"/>
    <mergeCell ref="J259:K259"/>
    <mergeCell ref="D260:E260"/>
    <mergeCell ref="F260:G260"/>
    <mergeCell ref="H260:I260"/>
    <mergeCell ref="J260:K260"/>
    <mergeCell ref="H265:I265"/>
    <mergeCell ref="J265:K26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sheetPr codeName="Hoja220"/>
  <dimension ref="A1:O478"/>
  <sheetViews>
    <sheetView topLeftCell="A123" workbookViewId="0">
      <selection activeCell="O95" sqref="O9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1669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200471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SUM(N18:N47)+12.06</f>
        <v>218.48000000000008</v>
      </c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4100074970</v>
      </c>
      <c r="G18" s="370"/>
      <c r="H18" s="391" t="s">
        <v>1672</v>
      </c>
      <c r="I18" s="370"/>
      <c r="J18" s="369" t="s">
        <v>53</v>
      </c>
      <c r="K18" s="368"/>
      <c r="L18" s="7" t="s">
        <v>387</v>
      </c>
      <c r="M18" s="11"/>
      <c r="N18" s="82">
        <v>9.7200000000000006</v>
      </c>
      <c r="O18" s="60">
        <v>2</v>
      </c>
    </row>
    <row r="19" spans="1:15" ht="15" x14ac:dyDescent="0.25">
      <c r="A19" s="1"/>
      <c r="B19" s="365"/>
      <c r="C19" s="366"/>
      <c r="D19" s="367" t="s">
        <v>747</v>
      </c>
      <c r="E19" s="368"/>
      <c r="F19" s="369">
        <v>4100073257</v>
      </c>
      <c r="G19" s="370"/>
      <c r="H19" s="391" t="s">
        <v>1672</v>
      </c>
      <c r="I19" s="370"/>
      <c r="J19" s="369" t="s">
        <v>53</v>
      </c>
      <c r="K19" s="368"/>
      <c r="L19" s="7" t="s">
        <v>387</v>
      </c>
      <c r="M19" s="11"/>
      <c r="N19" s="84"/>
      <c r="O19" s="60">
        <v>14</v>
      </c>
    </row>
    <row r="20" spans="1:15" ht="15" x14ac:dyDescent="0.25">
      <c r="A20" s="1"/>
      <c r="B20" s="375">
        <v>2</v>
      </c>
      <c r="C20" s="376"/>
      <c r="D20" s="367" t="s">
        <v>747</v>
      </c>
      <c r="E20" s="368"/>
      <c r="F20" s="369">
        <v>4100073257</v>
      </c>
      <c r="G20" s="370"/>
      <c r="H20" s="391" t="s">
        <v>1672</v>
      </c>
      <c r="I20" s="370"/>
      <c r="J20" s="369" t="s">
        <v>53</v>
      </c>
      <c r="K20" s="368"/>
      <c r="L20" s="7" t="s">
        <v>387</v>
      </c>
      <c r="M20" s="11"/>
      <c r="N20" s="81">
        <v>9.7200000000000006</v>
      </c>
      <c r="O20" s="60">
        <v>16</v>
      </c>
    </row>
    <row r="21" spans="1:15" ht="15" x14ac:dyDescent="0.25">
      <c r="A21" s="1"/>
      <c r="B21" s="375">
        <v>3</v>
      </c>
      <c r="C21" s="376"/>
      <c r="D21" s="367" t="s">
        <v>747</v>
      </c>
      <c r="E21" s="368"/>
      <c r="F21" s="369">
        <v>4100073257</v>
      </c>
      <c r="G21" s="370"/>
      <c r="H21" s="391" t="s">
        <v>1672</v>
      </c>
      <c r="I21" s="370"/>
      <c r="J21" s="369" t="s">
        <v>53</v>
      </c>
      <c r="K21" s="368"/>
      <c r="L21" s="7" t="s">
        <v>387</v>
      </c>
      <c r="M21" s="11"/>
      <c r="N21" s="81">
        <v>9.7200000000000006</v>
      </c>
      <c r="O21" s="60">
        <v>16</v>
      </c>
    </row>
    <row r="22" spans="1:15" ht="15" x14ac:dyDescent="0.25">
      <c r="A22" s="1"/>
      <c r="B22" s="375">
        <v>4</v>
      </c>
      <c r="C22" s="376"/>
      <c r="D22" s="367" t="s">
        <v>747</v>
      </c>
      <c r="E22" s="368"/>
      <c r="F22" s="369">
        <v>4100073257</v>
      </c>
      <c r="G22" s="370"/>
      <c r="H22" s="391" t="s">
        <v>1672</v>
      </c>
      <c r="I22" s="370"/>
      <c r="J22" s="369" t="s">
        <v>53</v>
      </c>
      <c r="K22" s="368"/>
      <c r="L22" s="7" t="s">
        <v>387</v>
      </c>
      <c r="M22" s="11"/>
      <c r="N22" s="81">
        <v>10.26</v>
      </c>
      <c r="O22" s="60">
        <v>17</v>
      </c>
    </row>
    <row r="23" spans="1:15" ht="15" x14ac:dyDescent="0.25">
      <c r="A23" s="1"/>
      <c r="B23" s="375">
        <v>5</v>
      </c>
      <c r="C23" s="376"/>
      <c r="D23" s="367" t="s">
        <v>747</v>
      </c>
      <c r="E23" s="368"/>
      <c r="F23" s="369">
        <v>4100073257</v>
      </c>
      <c r="G23" s="370"/>
      <c r="H23" s="391" t="s">
        <v>1672</v>
      </c>
      <c r="I23" s="370"/>
      <c r="J23" s="369" t="s">
        <v>53</v>
      </c>
      <c r="K23" s="368"/>
      <c r="L23" s="7" t="s">
        <v>387</v>
      </c>
      <c r="M23" s="11"/>
      <c r="N23" s="81">
        <v>10.26</v>
      </c>
      <c r="O23" s="60">
        <v>17</v>
      </c>
    </row>
    <row r="24" spans="1:15" ht="15" x14ac:dyDescent="0.25">
      <c r="A24" s="1"/>
      <c r="B24" s="375">
        <v>6</v>
      </c>
      <c r="C24" s="376"/>
      <c r="D24" s="367" t="s">
        <v>747</v>
      </c>
      <c r="E24" s="368"/>
      <c r="F24" s="369">
        <v>4100073257</v>
      </c>
      <c r="G24" s="370"/>
      <c r="H24" s="391" t="s">
        <v>1672</v>
      </c>
      <c r="I24" s="370"/>
      <c r="J24" s="369" t="s">
        <v>53</v>
      </c>
      <c r="K24" s="368"/>
      <c r="L24" s="7" t="s">
        <v>387</v>
      </c>
      <c r="M24" s="11"/>
      <c r="N24" s="81">
        <v>10.26</v>
      </c>
      <c r="O24" s="60">
        <v>17</v>
      </c>
    </row>
    <row r="25" spans="1:15" ht="15" x14ac:dyDescent="0.25">
      <c r="A25" s="1"/>
      <c r="B25" s="375">
        <v>7</v>
      </c>
      <c r="C25" s="376"/>
      <c r="D25" s="367" t="s">
        <v>747</v>
      </c>
      <c r="E25" s="368"/>
      <c r="F25" s="369">
        <v>4100073257</v>
      </c>
      <c r="G25" s="370"/>
      <c r="H25" s="391" t="s">
        <v>1672</v>
      </c>
      <c r="I25" s="370"/>
      <c r="J25" s="369" t="s">
        <v>53</v>
      </c>
      <c r="K25" s="368"/>
      <c r="L25" s="7" t="s">
        <v>387</v>
      </c>
      <c r="M25" s="11"/>
      <c r="N25" s="81">
        <v>10.26</v>
      </c>
      <c r="O25" s="60">
        <v>17</v>
      </c>
    </row>
    <row r="26" spans="1:15" ht="15" x14ac:dyDescent="0.25">
      <c r="A26" s="1"/>
      <c r="B26" s="375">
        <v>8</v>
      </c>
      <c r="C26" s="376"/>
      <c r="D26" s="367" t="s">
        <v>747</v>
      </c>
      <c r="E26" s="368"/>
      <c r="F26" s="369">
        <v>4100073257</v>
      </c>
      <c r="G26" s="370"/>
      <c r="H26" s="391" t="s">
        <v>1672</v>
      </c>
      <c r="I26" s="370"/>
      <c r="J26" s="369" t="s">
        <v>53</v>
      </c>
      <c r="K26" s="368"/>
      <c r="L26" s="7" t="s">
        <v>387</v>
      </c>
      <c r="M26" s="11"/>
      <c r="N26" s="81">
        <v>10.26</v>
      </c>
      <c r="O26" s="60">
        <v>17</v>
      </c>
    </row>
    <row r="27" spans="1:15" ht="15" x14ac:dyDescent="0.25">
      <c r="A27" s="1"/>
      <c r="B27" s="375">
        <v>9</v>
      </c>
      <c r="C27" s="376"/>
      <c r="D27" s="367" t="s">
        <v>747</v>
      </c>
      <c r="E27" s="368"/>
      <c r="F27" s="369">
        <v>4100073257</v>
      </c>
      <c r="G27" s="370"/>
      <c r="H27" s="391" t="s">
        <v>1672</v>
      </c>
      <c r="I27" s="370"/>
      <c r="J27" s="369" t="s">
        <v>53</v>
      </c>
      <c r="K27" s="368"/>
      <c r="L27" s="7" t="s">
        <v>387</v>
      </c>
      <c r="M27" s="11"/>
      <c r="N27" s="81">
        <v>10.26</v>
      </c>
      <c r="O27" s="60">
        <v>17</v>
      </c>
    </row>
    <row r="28" spans="1:15" ht="15" x14ac:dyDescent="0.25">
      <c r="A28" s="1"/>
      <c r="B28" s="375">
        <v>10</v>
      </c>
      <c r="C28" s="376"/>
      <c r="D28" s="367" t="s">
        <v>528</v>
      </c>
      <c r="E28" s="368"/>
      <c r="F28" s="369">
        <v>4100073257</v>
      </c>
      <c r="G28" s="370"/>
      <c r="H28" s="391" t="s">
        <v>1574</v>
      </c>
      <c r="I28" s="370"/>
      <c r="J28" s="369" t="s">
        <v>53</v>
      </c>
      <c r="K28" s="368"/>
      <c r="L28" s="7" t="s">
        <v>415</v>
      </c>
      <c r="M28" s="11"/>
      <c r="N28" s="81">
        <v>8.8000000000000007</v>
      </c>
      <c r="O28" s="60">
        <v>50</v>
      </c>
    </row>
    <row r="29" spans="1:15" ht="15" x14ac:dyDescent="0.25">
      <c r="A29" s="1"/>
      <c r="B29" s="375">
        <v>11</v>
      </c>
      <c r="C29" s="376"/>
      <c r="D29" s="367" t="s">
        <v>528</v>
      </c>
      <c r="E29" s="368"/>
      <c r="F29" s="369">
        <v>4100073257</v>
      </c>
      <c r="G29" s="370"/>
      <c r="H29" s="391" t="s">
        <v>1574</v>
      </c>
      <c r="I29" s="370"/>
      <c r="J29" s="369" t="s">
        <v>53</v>
      </c>
      <c r="K29" s="368"/>
      <c r="L29" s="7" t="s">
        <v>415</v>
      </c>
      <c r="M29" s="11"/>
      <c r="N29" s="81">
        <v>8.8000000000000007</v>
      </c>
      <c r="O29" s="60">
        <v>50</v>
      </c>
    </row>
    <row r="30" spans="1:15" ht="15" x14ac:dyDescent="0.25">
      <c r="A30" s="1"/>
      <c r="B30" s="375">
        <v>12</v>
      </c>
      <c r="C30" s="376"/>
      <c r="D30" s="367" t="s">
        <v>528</v>
      </c>
      <c r="E30" s="368"/>
      <c r="F30" s="369">
        <v>4100073257</v>
      </c>
      <c r="G30" s="370"/>
      <c r="H30" s="391" t="s">
        <v>1574</v>
      </c>
      <c r="I30" s="370"/>
      <c r="J30" s="369" t="s">
        <v>53</v>
      </c>
      <c r="K30" s="368"/>
      <c r="L30" s="7" t="s">
        <v>415</v>
      </c>
      <c r="M30" s="11"/>
      <c r="N30" s="81">
        <v>8.8000000000000007</v>
      </c>
      <c r="O30" s="60">
        <v>50</v>
      </c>
    </row>
    <row r="31" spans="1:15" ht="15" x14ac:dyDescent="0.25">
      <c r="A31" s="1"/>
      <c r="B31" s="375">
        <v>13</v>
      </c>
      <c r="C31" s="376"/>
      <c r="D31" s="367" t="s">
        <v>528</v>
      </c>
      <c r="E31" s="368"/>
      <c r="F31" s="369">
        <v>4100073257</v>
      </c>
      <c r="G31" s="370"/>
      <c r="H31" s="391" t="s">
        <v>1574</v>
      </c>
      <c r="I31" s="370"/>
      <c r="J31" s="369" t="s">
        <v>53</v>
      </c>
      <c r="K31" s="368"/>
      <c r="L31" s="7" t="s">
        <v>415</v>
      </c>
      <c r="M31" s="11"/>
      <c r="N31" s="81">
        <v>8.8000000000000007</v>
      </c>
      <c r="O31" s="60">
        <v>50</v>
      </c>
    </row>
    <row r="32" spans="1:15" ht="15" x14ac:dyDescent="0.25">
      <c r="A32" s="1"/>
      <c r="B32" s="375">
        <v>14</v>
      </c>
      <c r="C32" s="376"/>
      <c r="D32" s="367" t="s">
        <v>528</v>
      </c>
      <c r="E32" s="368"/>
      <c r="F32" s="369">
        <v>4100073257</v>
      </c>
      <c r="G32" s="370"/>
      <c r="H32" s="391" t="s">
        <v>1574</v>
      </c>
      <c r="I32" s="370"/>
      <c r="J32" s="369" t="s">
        <v>53</v>
      </c>
      <c r="K32" s="368"/>
      <c r="L32" s="7" t="s">
        <v>415</v>
      </c>
      <c r="M32" s="11"/>
      <c r="N32" s="81">
        <v>8.8000000000000007</v>
      </c>
      <c r="O32" s="60">
        <v>50</v>
      </c>
    </row>
    <row r="33" spans="1:15" ht="15" x14ac:dyDescent="0.25">
      <c r="A33" s="1"/>
      <c r="B33" s="375">
        <v>15</v>
      </c>
      <c r="C33" s="376"/>
      <c r="D33" s="367" t="s">
        <v>528</v>
      </c>
      <c r="E33" s="368"/>
      <c r="F33" s="369">
        <v>4100073257</v>
      </c>
      <c r="G33" s="370"/>
      <c r="H33" s="391" t="s">
        <v>1574</v>
      </c>
      <c r="I33" s="370"/>
      <c r="J33" s="369" t="s">
        <v>53</v>
      </c>
      <c r="K33" s="368"/>
      <c r="L33" s="7" t="s">
        <v>415</v>
      </c>
      <c r="M33" s="11"/>
      <c r="N33" s="81">
        <v>8.8000000000000007</v>
      </c>
      <c r="O33" s="60">
        <v>50</v>
      </c>
    </row>
    <row r="34" spans="1:15" ht="15" x14ac:dyDescent="0.25">
      <c r="A34" s="1"/>
      <c r="B34" s="375">
        <v>16</v>
      </c>
      <c r="C34" s="376"/>
      <c r="D34" s="367" t="s">
        <v>528</v>
      </c>
      <c r="E34" s="368"/>
      <c r="F34" s="369">
        <v>4100073257</v>
      </c>
      <c r="G34" s="370"/>
      <c r="H34" s="391" t="s">
        <v>1574</v>
      </c>
      <c r="I34" s="370"/>
      <c r="J34" s="369" t="s">
        <v>53</v>
      </c>
      <c r="K34" s="368"/>
      <c r="L34" s="7" t="s">
        <v>415</v>
      </c>
      <c r="M34" s="11"/>
      <c r="N34" s="81">
        <v>8.8000000000000007</v>
      </c>
      <c r="O34" s="60">
        <v>50</v>
      </c>
    </row>
    <row r="35" spans="1:15" ht="15" x14ac:dyDescent="0.25">
      <c r="A35" s="1"/>
      <c r="B35" s="375">
        <v>17</v>
      </c>
      <c r="C35" s="376"/>
      <c r="D35" s="367" t="s">
        <v>528</v>
      </c>
      <c r="E35" s="368"/>
      <c r="F35" s="369">
        <v>4100073257</v>
      </c>
      <c r="G35" s="370"/>
      <c r="H35" s="391" t="s">
        <v>1574</v>
      </c>
      <c r="I35" s="370"/>
      <c r="J35" s="369" t="s">
        <v>53</v>
      </c>
      <c r="K35" s="368"/>
      <c r="L35" s="7" t="s">
        <v>415</v>
      </c>
      <c r="M35" s="11"/>
      <c r="N35" s="81">
        <v>8.8000000000000007</v>
      </c>
      <c r="O35" s="60">
        <v>50</v>
      </c>
    </row>
    <row r="36" spans="1:15" ht="15" x14ac:dyDescent="0.25">
      <c r="A36" s="1"/>
      <c r="B36" s="375">
        <v>18</v>
      </c>
      <c r="C36" s="376"/>
      <c r="D36" s="367" t="s">
        <v>528</v>
      </c>
      <c r="E36" s="368"/>
      <c r="F36" s="369">
        <v>4100073257</v>
      </c>
      <c r="G36" s="370"/>
      <c r="H36" s="391" t="s">
        <v>1574</v>
      </c>
      <c r="I36" s="370"/>
      <c r="J36" s="369" t="s">
        <v>53</v>
      </c>
      <c r="K36" s="368"/>
      <c r="L36" s="7" t="s">
        <v>415</v>
      </c>
      <c r="M36" s="11"/>
      <c r="N36" s="81">
        <v>8.8000000000000007</v>
      </c>
      <c r="O36" s="60">
        <v>50</v>
      </c>
    </row>
    <row r="37" spans="1:15" ht="15" x14ac:dyDescent="0.25">
      <c r="A37" s="1"/>
      <c r="B37" s="375">
        <v>19</v>
      </c>
      <c r="C37" s="376"/>
      <c r="D37" s="367" t="s">
        <v>528</v>
      </c>
      <c r="E37" s="368"/>
      <c r="F37" s="369">
        <v>4100073257</v>
      </c>
      <c r="G37" s="370"/>
      <c r="H37" s="391" t="s">
        <v>1574</v>
      </c>
      <c r="I37" s="370"/>
      <c r="J37" s="369" t="s">
        <v>53</v>
      </c>
      <c r="K37" s="368"/>
      <c r="L37" s="7" t="s">
        <v>415</v>
      </c>
      <c r="M37" s="11"/>
      <c r="N37" s="81">
        <v>8.8000000000000007</v>
      </c>
      <c r="O37" s="60">
        <v>50</v>
      </c>
    </row>
    <row r="38" spans="1:15" ht="15" x14ac:dyDescent="0.25">
      <c r="A38" s="1"/>
      <c r="B38" s="375">
        <v>20</v>
      </c>
      <c r="C38" s="376"/>
      <c r="D38" s="367" t="s">
        <v>528</v>
      </c>
      <c r="E38" s="368"/>
      <c r="F38" s="369">
        <v>4100073257</v>
      </c>
      <c r="G38" s="370"/>
      <c r="H38" s="391" t="s">
        <v>1574</v>
      </c>
      <c r="I38" s="370"/>
      <c r="J38" s="369" t="s">
        <v>53</v>
      </c>
      <c r="K38" s="368"/>
      <c r="L38" s="7" t="s">
        <v>415</v>
      </c>
      <c r="M38" s="11"/>
      <c r="N38" s="81">
        <v>8.8000000000000007</v>
      </c>
      <c r="O38" s="60">
        <v>50</v>
      </c>
    </row>
    <row r="39" spans="1:15" ht="15" x14ac:dyDescent="0.25">
      <c r="A39" s="1"/>
      <c r="B39" s="378">
        <v>21</v>
      </c>
      <c r="C39" s="379"/>
      <c r="D39" s="367" t="s">
        <v>528</v>
      </c>
      <c r="E39" s="368"/>
      <c r="F39" s="369">
        <v>4100073257</v>
      </c>
      <c r="G39" s="370"/>
      <c r="H39" s="391" t="s">
        <v>1574</v>
      </c>
      <c r="I39" s="370"/>
      <c r="J39" s="369" t="s">
        <v>53</v>
      </c>
      <c r="K39" s="368"/>
      <c r="L39" s="7" t="s">
        <v>415</v>
      </c>
      <c r="M39" s="11"/>
      <c r="N39" s="82">
        <v>8.8000000000000007</v>
      </c>
      <c r="O39" s="60">
        <v>50</v>
      </c>
    </row>
    <row r="40" spans="1:15" ht="15" x14ac:dyDescent="0.25">
      <c r="A40" s="1"/>
      <c r="B40" s="378">
        <v>22</v>
      </c>
      <c r="C40" s="379"/>
      <c r="D40" s="367" t="s">
        <v>528</v>
      </c>
      <c r="E40" s="368"/>
      <c r="F40" s="369">
        <v>4100073257</v>
      </c>
      <c r="G40" s="370"/>
      <c r="H40" s="391" t="s">
        <v>1574</v>
      </c>
      <c r="I40" s="370"/>
      <c r="J40" s="369" t="s">
        <v>53</v>
      </c>
      <c r="K40" s="368"/>
      <c r="L40" s="7" t="s">
        <v>415</v>
      </c>
      <c r="M40" s="11"/>
      <c r="N40" s="82">
        <v>7.28</v>
      </c>
      <c r="O40" s="60">
        <v>33</v>
      </c>
    </row>
    <row r="41" spans="1:15" ht="15" x14ac:dyDescent="0.25">
      <c r="A41" s="1"/>
      <c r="B41" s="40"/>
      <c r="C41" s="36"/>
      <c r="D41" s="367" t="s">
        <v>528</v>
      </c>
      <c r="E41" s="368"/>
      <c r="F41" s="369">
        <v>4100074984</v>
      </c>
      <c r="G41" s="370"/>
      <c r="H41" s="391" t="s">
        <v>1574</v>
      </c>
      <c r="I41" s="370"/>
      <c r="J41" s="369" t="s">
        <v>25</v>
      </c>
      <c r="K41" s="368"/>
      <c r="L41" s="7" t="s">
        <v>415</v>
      </c>
      <c r="M41" s="1"/>
      <c r="N41" s="83"/>
      <c r="O41" s="60">
        <v>8</v>
      </c>
    </row>
    <row r="42" spans="1:15" ht="15" x14ac:dyDescent="0.25">
      <c r="A42" s="1"/>
      <c r="B42" s="378">
        <v>23</v>
      </c>
      <c r="C42" s="379"/>
      <c r="D42" s="367" t="s">
        <v>480</v>
      </c>
      <c r="E42" s="368"/>
      <c r="F42" s="369">
        <v>4100074990</v>
      </c>
      <c r="G42" s="370"/>
      <c r="H42" s="391" t="s">
        <v>1468</v>
      </c>
      <c r="I42" s="370"/>
      <c r="J42" s="369" t="s">
        <v>25</v>
      </c>
      <c r="K42" s="368"/>
      <c r="L42" s="11" t="s">
        <v>382</v>
      </c>
      <c r="M42" s="11">
        <v>90</v>
      </c>
      <c r="N42" s="82">
        <v>2.82</v>
      </c>
      <c r="O42" s="60">
        <v>1</v>
      </c>
    </row>
    <row r="43" spans="1:15" ht="15" x14ac:dyDescent="0.25">
      <c r="A43" s="1"/>
      <c r="B43" s="40"/>
      <c r="C43" s="36"/>
      <c r="D43" s="367" t="s">
        <v>480</v>
      </c>
      <c r="E43" s="368"/>
      <c r="F43" s="369">
        <v>4100074990</v>
      </c>
      <c r="G43" s="370"/>
      <c r="H43" s="391" t="s">
        <v>1468</v>
      </c>
      <c r="I43" s="370"/>
      <c r="J43" s="369" t="s">
        <v>25</v>
      </c>
      <c r="K43" s="368"/>
      <c r="L43" s="11" t="s">
        <v>382</v>
      </c>
      <c r="M43" s="11">
        <v>95</v>
      </c>
      <c r="N43" s="83"/>
      <c r="O43" s="60">
        <v>1</v>
      </c>
    </row>
    <row r="44" spans="1:15" ht="15" x14ac:dyDescent="0.25">
      <c r="A44" s="1"/>
      <c r="B44" s="40"/>
      <c r="C44" s="36"/>
      <c r="D44" s="367" t="s">
        <v>480</v>
      </c>
      <c r="E44" s="368"/>
      <c r="F44" s="369">
        <v>4100074991</v>
      </c>
      <c r="G44" s="370"/>
      <c r="H44" s="391" t="s">
        <v>1468</v>
      </c>
      <c r="I44" s="370"/>
      <c r="J44" s="369" t="s">
        <v>25</v>
      </c>
      <c r="K44" s="368"/>
      <c r="L44" s="11" t="s">
        <v>382</v>
      </c>
      <c r="M44" s="11">
        <v>85</v>
      </c>
      <c r="N44" s="83"/>
      <c r="O44" s="60">
        <v>1</v>
      </c>
    </row>
    <row r="45" spans="1:15" ht="15" x14ac:dyDescent="0.25">
      <c r="A45" s="1"/>
      <c r="B45" s="40"/>
      <c r="C45" s="36"/>
      <c r="D45" s="367" t="s">
        <v>480</v>
      </c>
      <c r="E45" s="368"/>
      <c r="F45" s="369">
        <v>4100074991</v>
      </c>
      <c r="G45" s="370"/>
      <c r="H45" s="391" t="s">
        <v>1468</v>
      </c>
      <c r="I45" s="370"/>
      <c r="J45" s="369" t="s">
        <v>25</v>
      </c>
      <c r="K45" s="368"/>
      <c r="L45" s="11" t="s">
        <v>382</v>
      </c>
      <c r="M45" s="11">
        <v>90</v>
      </c>
      <c r="N45" s="83"/>
      <c r="O45" s="60">
        <v>1</v>
      </c>
    </row>
    <row r="46" spans="1:15" ht="15" x14ac:dyDescent="0.25">
      <c r="A46" s="1"/>
      <c r="B46" s="40"/>
      <c r="C46" s="36"/>
      <c r="D46" s="367" t="s">
        <v>480</v>
      </c>
      <c r="E46" s="368"/>
      <c r="F46" s="369">
        <v>4100074992</v>
      </c>
      <c r="G46" s="370"/>
      <c r="H46" s="391" t="s">
        <v>1468</v>
      </c>
      <c r="I46" s="370"/>
      <c r="J46" s="369" t="s">
        <v>25</v>
      </c>
      <c r="K46" s="368"/>
      <c r="L46" s="11" t="s">
        <v>382</v>
      </c>
      <c r="M46" s="1">
        <v>90</v>
      </c>
      <c r="N46" s="83"/>
      <c r="O46" s="60">
        <v>5</v>
      </c>
    </row>
    <row r="47" spans="1:15" ht="15" x14ac:dyDescent="0.25">
      <c r="A47" s="1"/>
      <c r="B47" s="76"/>
      <c r="C47" s="69"/>
      <c r="D47" s="367" t="s">
        <v>480</v>
      </c>
      <c r="E47" s="368"/>
      <c r="F47" s="369">
        <v>4100074992</v>
      </c>
      <c r="G47" s="370"/>
      <c r="H47" s="391" t="s">
        <v>1468</v>
      </c>
      <c r="I47" s="370"/>
      <c r="J47" s="369" t="s">
        <v>25</v>
      </c>
      <c r="K47" s="368"/>
      <c r="L47" s="11" t="s">
        <v>382</v>
      </c>
      <c r="M47" s="1">
        <v>95</v>
      </c>
      <c r="N47" s="84"/>
      <c r="O47" s="60">
        <v>4</v>
      </c>
    </row>
    <row r="48" spans="1:15" ht="15" x14ac:dyDescent="0.25">
      <c r="A48" s="1"/>
      <c r="B48" s="111" t="s">
        <v>37</v>
      </c>
      <c r="C48" s="92"/>
      <c r="D48" s="20"/>
      <c r="E48" s="45"/>
      <c r="F48" s="20"/>
      <c r="H48" s="3"/>
      <c r="J48" s="20"/>
      <c r="K48" s="45"/>
      <c r="L48" s="1"/>
      <c r="M48" s="1"/>
      <c r="N48" s="163">
        <f>SUM(N49:N96)+8.14</f>
        <v>146.76999999999998</v>
      </c>
      <c r="O48" s="60"/>
    </row>
    <row r="49" spans="1:15" ht="15" x14ac:dyDescent="0.25">
      <c r="A49" s="1"/>
      <c r="B49" s="378">
        <v>24</v>
      </c>
      <c r="C49" s="379"/>
      <c r="D49" s="367" t="s">
        <v>1377</v>
      </c>
      <c r="E49" s="368"/>
      <c r="F49" s="369">
        <v>4100074989</v>
      </c>
      <c r="G49" s="370"/>
      <c r="H49" s="391" t="s">
        <v>1467</v>
      </c>
      <c r="I49" s="370"/>
      <c r="J49" s="369" t="s">
        <v>25</v>
      </c>
      <c r="K49" s="368"/>
      <c r="L49" s="11" t="s">
        <v>382</v>
      </c>
      <c r="M49" s="11">
        <v>85</v>
      </c>
      <c r="N49" s="82">
        <v>4.74</v>
      </c>
      <c r="O49" s="60">
        <v>5</v>
      </c>
    </row>
    <row r="50" spans="1:15" ht="15" x14ac:dyDescent="0.25">
      <c r="A50" s="1"/>
      <c r="B50" s="416"/>
      <c r="C50" s="417"/>
      <c r="D50" s="367" t="s">
        <v>1377</v>
      </c>
      <c r="E50" s="368"/>
      <c r="F50" s="369">
        <v>4100074987</v>
      </c>
      <c r="G50" s="370"/>
      <c r="H50" s="391" t="s">
        <v>1467</v>
      </c>
      <c r="I50" s="370"/>
      <c r="J50" s="369" t="s">
        <v>25</v>
      </c>
      <c r="K50" s="368"/>
      <c r="L50" s="11" t="s">
        <v>382</v>
      </c>
      <c r="M50" s="11">
        <v>75</v>
      </c>
      <c r="N50" s="83"/>
      <c r="O50" s="60">
        <v>1</v>
      </c>
    </row>
    <row r="51" spans="1:15" ht="15" x14ac:dyDescent="0.25">
      <c r="A51" s="1"/>
      <c r="B51" s="416"/>
      <c r="C51" s="417"/>
      <c r="D51" s="367" t="s">
        <v>1377</v>
      </c>
      <c r="E51" s="368"/>
      <c r="F51" s="369">
        <v>4100074987</v>
      </c>
      <c r="G51" s="370"/>
      <c r="H51" s="391" t="s">
        <v>1467</v>
      </c>
      <c r="I51" s="370"/>
      <c r="J51" s="369" t="s">
        <v>25</v>
      </c>
      <c r="K51" s="368"/>
      <c r="L51" s="11" t="s">
        <v>382</v>
      </c>
      <c r="M51" s="11">
        <v>80</v>
      </c>
      <c r="N51" s="83"/>
      <c r="O51" s="60">
        <v>2</v>
      </c>
    </row>
    <row r="52" spans="1:15" ht="15" x14ac:dyDescent="0.25">
      <c r="A52" s="1"/>
      <c r="B52" s="416"/>
      <c r="C52" s="417"/>
      <c r="D52" s="367" t="s">
        <v>1377</v>
      </c>
      <c r="E52" s="368"/>
      <c r="F52" s="369">
        <v>4100074987</v>
      </c>
      <c r="G52" s="370"/>
      <c r="H52" s="391" t="s">
        <v>1467</v>
      </c>
      <c r="I52" s="370"/>
      <c r="J52" s="369" t="s">
        <v>25</v>
      </c>
      <c r="K52" s="368"/>
      <c r="L52" s="11" t="s">
        <v>382</v>
      </c>
      <c r="M52" s="11">
        <v>85</v>
      </c>
      <c r="N52" s="83"/>
      <c r="O52" s="60">
        <v>1</v>
      </c>
    </row>
    <row r="53" spans="1:15" ht="15" x14ac:dyDescent="0.25">
      <c r="A53" s="1"/>
      <c r="B53" s="416"/>
      <c r="C53" s="417"/>
      <c r="D53" s="367" t="s">
        <v>1377</v>
      </c>
      <c r="E53" s="368"/>
      <c r="F53" s="369">
        <v>4100075012</v>
      </c>
      <c r="G53" s="370"/>
      <c r="H53" s="391" t="s">
        <v>1467</v>
      </c>
      <c r="I53" s="370"/>
      <c r="J53" s="369" t="s">
        <v>53</v>
      </c>
      <c r="K53" s="368"/>
      <c r="L53" s="11" t="s">
        <v>382</v>
      </c>
      <c r="M53" s="11">
        <v>75</v>
      </c>
      <c r="N53" s="83"/>
      <c r="O53" s="60">
        <v>14</v>
      </c>
    </row>
    <row r="54" spans="1:15" ht="15" x14ac:dyDescent="0.25">
      <c r="A54" s="1"/>
      <c r="B54" s="416"/>
      <c r="C54" s="417"/>
      <c r="D54" s="367" t="s">
        <v>1377</v>
      </c>
      <c r="E54" s="368"/>
      <c r="F54" s="369">
        <v>4100075012</v>
      </c>
      <c r="G54" s="370"/>
      <c r="H54" s="391" t="s">
        <v>1467</v>
      </c>
      <c r="I54" s="370"/>
      <c r="J54" s="369" t="s">
        <v>53</v>
      </c>
      <c r="K54" s="368"/>
      <c r="L54" s="11" t="s">
        <v>382</v>
      </c>
      <c r="M54" s="11">
        <v>80</v>
      </c>
      <c r="N54" s="83"/>
      <c r="O54" s="60">
        <v>18</v>
      </c>
    </row>
    <row r="55" spans="1:15" ht="15" x14ac:dyDescent="0.25">
      <c r="A55" s="1"/>
      <c r="B55" s="416"/>
      <c r="C55" s="417"/>
      <c r="D55" s="367" t="s">
        <v>1377</v>
      </c>
      <c r="E55" s="368"/>
      <c r="F55" s="369">
        <v>4100075012</v>
      </c>
      <c r="G55" s="370"/>
      <c r="H55" s="391" t="s">
        <v>1467</v>
      </c>
      <c r="I55" s="370"/>
      <c r="J55" s="369" t="s">
        <v>53</v>
      </c>
      <c r="K55" s="368"/>
      <c r="L55" s="11" t="s">
        <v>382</v>
      </c>
      <c r="M55" s="11">
        <v>85</v>
      </c>
      <c r="N55" s="83"/>
      <c r="O55" s="60">
        <v>6</v>
      </c>
    </row>
    <row r="56" spans="1:15" ht="15" x14ac:dyDescent="0.25">
      <c r="A56" s="1"/>
      <c r="B56" s="416"/>
      <c r="C56" s="417"/>
      <c r="D56" s="367" t="s">
        <v>1377</v>
      </c>
      <c r="E56" s="368"/>
      <c r="F56" s="369">
        <v>4100075012</v>
      </c>
      <c r="G56" s="370"/>
      <c r="H56" s="391" t="s">
        <v>1467</v>
      </c>
      <c r="I56" s="370"/>
      <c r="J56" s="369" t="s">
        <v>53</v>
      </c>
      <c r="K56" s="368"/>
      <c r="L56" s="11" t="s">
        <v>382</v>
      </c>
      <c r="M56" s="11">
        <v>90</v>
      </c>
      <c r="N56" s="83"/>
      <c r="O56" s="60">
        <v>4</v>
      </c>
    </row>
    <row r="57" spans="1:15" ht="15" x14ac:dyDescent="0.25">
      <c r="A57" s="1"/>
      <c r="B57" s="378">
        <v>25</v>
      </c>
      <c r="C57" s="379"/>
      <c r="D57" s="367" t="s">
        <v>480</v>
      </c>
      <c r="E57" s="368"/>
      <c r="F57" s="369">
        <v>4100074990</v>
      </c>
      <c r="G57" s="370"/>
      <c r="H57" s="391" t="s">
        <v>1468</v>
      </c>
      <c r="I57" s="370"/>
      <c r="J57" s="369" t="s">
        <v>25</v>
      </c>
      <c r="K57" s="368"/>
      <c r="L57" s="7" t="s">
        <v>622</v>
      </c>
      <c r="M57" s="11">
        <v>95</v>
      </c>
      <c r="N57" s="82">
        <v>12.9</v>
      </c>
      <c r="O57" s="60">
        <v>5</v>
      </c>
    </row>
    <row r="58" spans="1:15" ht="15" x14ac:dyDescent="0.25">
      <c r="A58" s="1"/>
      <c r="B58" s="416"/>
      <c r="C58" s="417"/>
      <c r="D58" s="367" t="s">
        <v>480</v>
      </c>
      <c r="E58" s="368"/>
      <c r="F58" s="369">
        <v>4100074990</v>
      </c>
      <c r="G58" s="370"/>
      <c r="H58" s="391" t="s">
        <v>1468</v>
      </c>
      <c r="I58" s="370"/>
      <c r="J58" s="369" t="s">
        <v>25</v>
      </c>
      <c r="K58" s="368"/>
      <c r="L58" s="7" t="s">
        <v>622</v>
      </c>
      <c r="M58" s="11">
        <v>100</v>
      </c>
      <c r="N58" s="83"/>
      <c r="O58" s="60">
        <v>3</v>
      </c>
    </row>
    <row r="59" spans="1:15" ht="15" x14ac:dyDescent="0.25">
      <c r="A59" s="1"/>
      <c r="B59" s="416"/>
      <c r="C59" s="417"/>
      <c r="D59" s="367" t="s">
        <v>480</v>
      </c>
      <c r="E59" s="368"/>
      <c r="F59" s="369">
        <v>4100074992</v>
      </c>
      <c r="G59" s="370"/>
      <c r="H59" s="391" t="s">
        <v>1468</v>
      </c>
      <c r="I59" s="370"/>
      <c r="J59" s="369" t="s">
        <v>25</v>
      </c>
      <c r="K59" s="368"/>
      <c r="L59" s="7" t="s">
        <v>622</v>
      </c>
      <c r="M59" s="11">
        <v>95</v>
      </c>
      <c r="N59" s="83"/>
      <c r="O59" s="60">
        <v>5</v>
      </c>
    </row>
    <row r="60" spans="1:15" ht="15" x14ac:dyDescent="0.25">
      <c r="A60" s="1"/>
      <c r="B60" s="416"/>
      <c r="C60" s="417"/>
      <c r="D60" s="367" t="s">
        <v>480</v>
      </c>
      <c r="E60" s="368"/>
      <c r="F60" s="369">
        <v>4100074992</v>
      </c>
      <c r="G60" s="370"/>
      <c r="H60" s="391" t="s">
        <v>1468</v>
      </c>
      <c r="I60" s="370"/>
      <c r="J60" s="369" t="s">
        <v>25</v>
      </c>
      <c r="K60" s="368"/>
      <c r="L60" s="7" t="s">
        <v>622</v>
      </c>
      <c r="M60" s="11">
        <v>100</v>
      </c>
      <c r="N60" s="83"/>
      <c r="O60" s="60">
        <v>3</v>
      </c>
    </row>
    <row r="61" spans="1:15" ht="15" x14ac:dyDescent="0.25">
      <c r="A61" s="1"/>
      <c r="B61" s="416"/>
      <c r="C61" s="417"/>
      <c r="D61" s="367" t="s">
        <v>480</v>
      </c>
      <c r="E61" s="368"/>
      <c r="F61" s="369">
        <v>4100075014</v>
      </c>
      <c r="G61" s="370"/>
      <c r="H61" s="391" t="s">
        <v>1468</v>
      </c>
      <c r="I61" s="370"/>
      <c r="J61" s="369" t="s">
        <v>53</v>
      </c>
      <c r="K61" s="368"/>
      <c r="L61" s="7" t="s">
        <v>622</v>
      </c>
      <c r="M61" s="11">
        <v>90</v>
      </c>
      <c r="N61" s="83"/>
      <c r="O61" s="60">
        <v>4</v>
      </c>
    </row>
    <row r="62" spans="1:15" ht="15" x14ac:dyDescent="0.25">
      <c r="A62" s="1"/>
      <c r="B62" s="416"/>
      <c r="C62" s="417"/>
      <c r="D62" s="367" t="s">
        <v>480</v>
      </c>
      <c r="E62" s="368"/>
      <c r="F62" s="369">
        <v>4100075014</v>
      </c>
      <c r="G62" s="370"/>
      <c r="H62" s="391" t="s">
        <v>1468</v>
      </c>
      <c r="I62" s="370"/>
      <c r="J62" s="369" t="s">
        <v>53</v>
      </c>
      <c r="K62" s="368"/>
      <c r="L62" s="7" t="s">
        <v>622</v>
      </c>
      <c r="M62" s="11">
        <v>95</v>
      </c>
      <c r="N62" s="83"/>
      <c r="O62" s="60">
        <v>5</v>
      </c>
    </row>
    <row r="63" spans="1:15" ht="15" x14ac:dyDescent="0.25">
      <c r="A63" s="1"/>
      <c r="B63" s="416"/>
      <c r="C63" s="417"/>
      <c r="D63" s="367" t="s">
        <v>480</v>
      </c>
      <c r="E63" s="368"/>
      <c r="F63" s="369">
        <v>4100075014</v>
      </c>
      <c r="G63" s="370"/>
      <c r="H63" s="391" t="s">
        <v>1468</v>
      </c>
      <c r="I63" s="370"/>
      <c r="J63" s="369" t="s">
        <v>53</v>
      </c>
      <c r="K63" s="368"/>
      <c r="L63" s="7" t="s">
        <v>622</v>
      </c>
      <c r="M63" s="11">
        <v>100</v>
      </c>
      <c r="N63" s="83"/>
      <c r="O63" s="60">
        <v>12</v>
      </c>
    </row>
    <row r="64" spans="1:15" ht="15" x14ac:dyDescent="0.25">
      <c r="A64" s="1"/>
      <c r="B64" s="40"/>
      <c r="C64" s="36"/>
      <c r="D64" s="367" t="s">
        <v>480</v>
      </c>
      <c r="E64" s="368"/>
      <c r="F64" s="369">
        <v>4100075015</v>
      </c>
      <c r="G64" s="370"/>
      <c r="H64" s="391" t="s">
        <v>1468</v>
      </c>
      <c r="I64" s="370"/>
      <c r="J64" s="369" t="s">
        <v>53</v>
      </c>
      <c r="K64" s="368"/>
      <c r="L64" s="7" t="s">
        <v>622</v>
      </c>
      <c r="M64" s="11">
        <v>90</v>
      </c>
      <c r="N64" s="83"/>
      <c r="O64" s="60">
        <v>15</v>
      </c>
    </row>
    <row r="65" spans="1:15" ht="15" x14ac:dyDescent="0.25">
      <c r="A65" s="1"/>
      <c r="B65" s="40"/>
      <c r="C65" s="36"/>
      <c r="D65" s="367" t="s">
        <v>480</v>
      </c>
      <c r="E65" s="368"/>
      <c r="F65" s="369">
        <v>4100075015</v>
      </c>
      <c r="G65" s="370"/>
      <c r="H65" s="391" t="s">
        <v>1468</v>
      </c>
      <c r="I65" s="370"/>
      <c r="J65" s="369" t="s">
        <v>53</v>
      </c>
      <c r="K65" s="368"/>
      <c r="L65" s="7" t="s">
        <v>622</v>
      </c>
      <c r="M65" s="11">
        <v>95</v>
      </c>
      <c r="N65" s="83"/>
      <c r="O65" s="60">
        <v>13</v>
      </c>
    </row>
    <row r="66" spans="1:15" ht="15" x14ac:dyDescent="0.25">
      <c r="A66" s="1"/>
      <c r="B66" s="76"/>
      <c r="C66" s="69"/>
      <c r="D66" s="367" t="s">
        <v>480</v>
      </c>
      <c r="E66" s="368"/>
      <c r="F66" s="369">
        <v>4100075015</v>
      </c>
      <c r="G66" s="370"/>
      <c r="H66" s="391" t="s">
        <v>1468</v>
      </c>
      <c r="I66" s="370"/>
      <c r="J66" s="369" t="s">
        <v>53</v>
      </c>
      <c r="K66" s="368"/>
      <c r="L66" s="7" t="s">
        <v>622</v>
      </c>
      <c r="M66" s="11">
        <v>100</v>
      </c>
      <c r="N66" s="84"/>
      <c r="O66" s="60">
        <v>15</v>
      </c>
    </row>
    <row r="67" spans="1:15" ht="15" x14ac:dyDescent="0.25">
      <c r="A67" s="1"/>
      <c r="B67" s="378">
        <v>26</v>
      </c>
      <c r="C67" s="379"/>
      <c r="D67" s="367" t="s">
        <v>480</v>
      </c>
      <c r="E67" s="368"/>
      <c r="F67" s="369">
        <v>4100075015</v>
      </c>
      <c r="G67" s="370"/>
      <c r="H67" s="391" t="s">
        <v>1468</v>
      </c>
      <c r="I67" s="370"/>
      <c r="J67" s="369" t="s">
        <v>53</v>
      </c>
      <c r="K67" s="368"/>
      <c r="L67" s="7" t="s">
        <v>387</v>
      </c>
      <c r="M67" s="11">
        <v>85</v>
      </c>
      <c r="N67" s="82">
        <v>14.12</v>
      </c>
      <c r="O67" s="60">
        <v>36</v>
      </c>
    </row>
    <row r="68" spans="1:15" ht="15" x14ac:dyDescent="0.25">
      <c r="A68" s="1"/>
      <c r="B68" s="40"/>
      <c r="C68" s="36"/>
      <c r="D68" s="367" t="s">
        <v>480</v>
      </c>
      <c r="E68" s="368"/>
      <c r="F68" s="369">
        <v>4100075015</v>
      </c>
      <c r="G68" s="370"/>
      <c r="H68" s="391" t="s">
        <v>1468</v>
      </c>
      <c r="I68" s="370"/>
      <c r="J68" s="369" t="s">
        <v>53</v>
      </c>
      <c r="K68" s="368"/>
      <c r="L68" s="7" t="s">
        <v>387</v>
      </c>
      <c r="M68" s="11">
        <v>90</v>
      </c>
      <c r="N68" s="83"/>
      <c r="O68" s="60">
        <v>57</v>
      </c>
    </row>
    <row r="69" spans="1:15" ht="15" x14ac:dyDescent="0.25">
      <c r="A69" s="1"/>
      <c r="B69" s="378">
        <v>27</v>
      </c>
      <c r="C69" s="379"/>
      <c r="D69" s="367" t="s">
        <v>480</v>
      </c>
      <c r="E69" s="368"/>
      <c r="F69" s="369">
        <v>4100075015</v>
      </c>
      <c r="G69" s="370"/>
      <c r="H69" s="391" t="s">
        <v>1468</v>
      </c>
      <c r="I69" s="370"/>
      <c r="J69" s="369" t="s">
        <v>53</v>
      </c>
      <c r="K69" s="368"/>
      <c r="L69" s="7" t="s">
        <v>387</v>
      </c>
      <c r="M69" s="11">
        <v>95</v>
      </c>
      <c r="N69" s="82">
        <v>13.15</v>
      </c>
      <c r="O69" s="60">
        <v>45</v>
      </c>
    </row>
    <row r="70" spans="1:15" ht="15" x14ac:dyDescent="0.25">
      <c r="A70" s="1"/>
      <c r="B70" s="40"/>
      <c r="C70" s="36"/>
      <c r="D70" s="367" t="s">
        <v>480</v>
      </c>
      <c r="E70" s="368"/>
      <c r="F70" s="369">
        <v>4100075015</v>
      </c>
      <c r="G70" s="370"/>
      <c r="H70" s="391" t="s">
        <v>1468</v>
      </c>
      <c r="I70" s="370"/>
      <c r="J70" s="369" t="s">
        <v>53</v>
      </c>
      <c r="K70" s="368"/>
      <c r="L70" s="7" t="s">
        <v>387</v>
      </c>
      <c r="M70" s="11">
        <v>100</v>
      </c>
      <c r="N70" s="83"/>
      <c r="O70" s="60">
        <v>26</v>
      </c>
    </row>
    <row r="71" spans="1:15" ht="15" x14ac:dyDescent="0.25">
      <c r="A71" s="1"/>
      <c r="B71" s="40"/>
      <c r="C71" s="36"/>
      <c r="D71" s="367" t="s">
        <v>480</v>
      </c>
      <c r="E71" s="368"/>
      <c r="F71" s="369">
        <v>4100075016</v>
      </c>
      <c r="G71" s="370"/>
      <c r="H71" s="391" t="s">
        <v>1468</v>
      </c>
      <c r="I71" s="370"/>
      <c r="J71" s="369" t="s">
        <v>147</v>
      </c>
      <c r="K71" s="368"/>
      <c r="L71" s="7" t="s">
        <v>387</v>
      </c>
      <c r="M71" s="11">
        <v>85</v>
      </c>
      <c r="N71" s="83"/>
      <c r="O71" s="60">
        <v>1</v>
      </c>
    </row>
    <row r="72" spans="1:15" ht="15" x14ac:dyDescent="0.25">
      <c r="A72" s="1"/>
      <c r="B72" s="40"/>
      <c r="C72" s="36"/>
      <c r="D72" s="367" t="s">
        <v>480</v>
      </c>
      <c r="E72" s="368"/>
      <c r="F72" s="369">
        <v>4100075016</v>
      </c>
      <c r="G72" s="370"/>
      <c r="H72" s="391" t="s">
        <v>1468</v>
      </c>
      <c r="I72" s="370"/>
      <c r="J72" s="369" t="s">
        <v>147</v>
      </c>
      <c r="K72" s="368"/>
      <c r="L72" s="7" t="s">
        <v>387</v>
      </c>
      <c r="M72" s="11">
        <v>90</v>
      </c>
      <c r="N72" s="83"/>
      <c r="O72" s="60">
        <v>2</v>
      </c>
    </row>
    <row r="73" spans="1:15" ht="15" x14ac:dyDescent="0.25">
      <c r="A73" s="1"/>
      <c r="B73" s="40"/>
      <c r="C73" s="36"/>
      <c r="D73" s="367" t="s">
        <v>480</v>
      </c>
      <c r="E73" s="368"/>
      <c r="F73" s="369">
        <v>4100075016</v>
      </c>
      <c r="G73" s="370"/>
      <c r="H73" s="391" t="s">
        <v>1468</v>
      </c>
      <c r="I73" s="370"/>
      <c r="J73" s="369" t="s">
        <v>147</v>
      </c>
      <c r="K73" s="368"/>
      <c r="L73" s="7" t="s">
        <v>387</v>
      </c>
      <c r="M73" s="11">
        <v>95</v>
      </c>
      <c r="N73" s="83"/>
      <c r="O73" s="60">
        <v>4</v>
      </c>
    </row>
    <row r="74" spans="1:15" ht="15" x14ac:dyDescent="0.25">
      <c r="A74" s="1"/>
      <c r="B74" s="40"/>
      <c r="C74" s="36"/>
      <c r="D74" s="367" t="s">
        <v>480</v>
      </c>
      <c r="E74" s="368"/>
      <c r="F74" s="369">
        <v>4100075016</v>
      </c>
      <c r="G74" s="370"/>
      <c r="H74" s="391" t="s">
        <v>1468</v>
      </c>
      <c r="I74" s="370"/>
      <c r="J74" s="369" t="s">
        <v>147</v>
      </c>
      <c r="K74" s="368"/>
      <c r="L74" s="7" t="s">
        <v>387</v>
      </c>
      <c r="M74" s="11">
        <v>100</v>
      </c>
      <c r="N74" s="83"/>
      <c r="O74" s="60">
        <v>4</v>
      </c>
    </row>
    <row r="75" spans="1:15" ht="15" x14ac:dyDescent="0.25">
      <c r="A75" s="1"/>
      <c r="B75" s="378">
        <v>28</v>
      </c>
      <c r="C75" s="379"/>
      <c r="D75" s="367" t="s">
        <v>1377</v>
      </c>
      <c r="E75" s="368"/>
      <c r="F75" s="369">
        <v>4100074989</v>
      </c>
      <c r="G75" s="370"/>
      <c r="H75" s="391" t="s">
        <v>1467</v>
      </c>
      <c r="I75" s="370"/>
      <c r="J75" s="369" t="s">
        <v>25</v>
      </c>
      <c r="K75" s="368"/>
      <c r="L75" s="11" t="s">
        <v>415</v>
      </c>
      <c r="M75" s="11">
        <v>80</v>
      </c>
      <c r="N75" s="82">
        <v>8.58</v>
      </c>
      <c r="O75" s="60">
        <v>5</v>
      </c>
    </row>
    <row r="76" spans="1:15" ht="15" x14ac:dyDescent="0.25">
      <c r="A76" s="1"/>
      <c r="B76" s="40"/>
      <c r="C76" s="36"/>
      <c r="D76" s="367" t="s">
        <v>1377</v>
      </c>
      <c r="E76" s="368"/>
      <c r="F76" s="369">
        <v>4100074989</v>
      </c>
      <c r="G76" s="370"/>
      <c r="H76" s="391" t="s">
        <v>1467</v>
      </c>
      <c r="I76" s="370"/>
      <c r="J76" s="369" t="s">
        <v>25</v>
      </c>
      <c r="K76" s="368"/>
      <c r="L76" s="11" t="s">
        <v>415</v>
      </c>
      <c r="M76" s="11">
        <v>85</v>
      </c>
      <c r="N76" s="83"/>
      <c r="O76" s="60">
        <v>10</v>
      </c>
    </row>
    <row r="77" spans="1:15" ht="15" x14ac:dyDescent="0.25">
      <c r="A77" s="1"/>
      <c r="B77" s="40"/>
      <c r="C77" s="36"/>
      <c r="D77" s="367" t="s">
        <v>1377</v>
      </c>
      <c r="E77" s="368"/>
      <c r="F77" s="369">
        <v>4100074989</v>
      </c>
      <c r="G77" s="370"/>
      <c r="H77" s="391" t="s">
        <v>1467</v>
      </c>
      <c r="I77" s="370"/>
      <c r="J77" s="369" t="s">
        <v>25</v>
      </c>
      <c r="K77" s="368"/>
      <c r="L77" s="11" t="s">
        <v>415</v>
      </c>
      <c r="M77" s="11">
        <v>90</v>
      </c>
      <c r="N77" s="83"/>
      <c r="O77" s="60">
        <v>6</v>
      </c>
    </row>
    <row r="78" spans="1:15" ht="15" x14ac:dyDescent="0.25">
      <c r="A78" s="1"/>
      <c r="B78" s="416"/>
      <c r="C78" s="417"/>
      <c r="D78" s="367" t="s">
        <v>1377</v>
      </c>
      <c r="E78" s="368"/>
      <c r="F78" s="369">
        <v>4100074987</v>
      </c>
      <c r="G78" s="370"/>
      <c r="H78" s="391" t="s">
        <v>1467</v>
      </c>
      <c r="I78" s="370"/>
      <c r="J78" s="369" t="s">
        <v>25</v>
      </c>
      <c r="K78" s="368"/>
      <c r="L78" s="11" t="s">
        <v>415</v>
      </c>
      <c r="M78" s="11">
        <v>80</v>
      </c>
      <c r="N78" s="83"/>
      <c r="O78" s="60">
        <v>3</v>
      </c>
    </row>
    <row r="79" spans="1:15" ht="15" x14ac:dyDescent="0.25">
      <c r="A79" s="1"/>
      <c r="B79" s="416"/>
      <c r="C79" s="417"/>
      <c r="D79" s="367" t="s">
        <v>1377</v>
      </c>
      <c r="E79" s="368"/>
      <c r="F79" s="369">
        <v>4100074987</v>
      </c>
      <c r="G79" s="370"/>
      <c r="H79" s="391" t="s">
        <v>1467</v>
      </c>
      <c r="I79" s="370"/>
      <c r="J79" s="369" t="s">
        <v>25</v>
      </c>
      <c r="K79" s="368"/>
      <c r="L79" s="11" t="s">
        <v>415</v>
      </c>
      <c r="M79" s="11">
        <v>85</v>
      </c>
      <c r="N79" s="83"/>
      <c r="O79" s="60">
        <v>6</v>
      </c>
    </row>
    <row r="80" spans="1:15" ht="15" x14ac:dyDescent="0.25">
      <c r="A80" s="1"/>
      <c r="B80" s="416"/>
      <c r="C80" s="417"/>
      <c r="D80" s="367" t="s">
        <v>1377</v>
      </c>
      <c r="E80" s="368"/>
      <c r="F80" s="369">
        <v>4100074987</v>
      </c>
      <c r="G80" s="370"/>
      <c r="H80" s="391" t="s">
        <v>1467</v>
      </c>
      <c r="I80" s="370"/>
      <c r="J80" s="369" t="s">
        <v>25</v>
      </c>
      <c r="K80" s="368"/>
      <c r="L80" s="11" t="s">
        <v>415</v>
      </c>
      <c r="M80" s="11">
        <v>90</v>
      </c>
      <c r="N80" s="83"/>
      <c r="O80" s="60">
        <v>3</v>
      </c>
    </row>
    <row r="81" spans="1:15" ht="15" x14ac:dyDescent="0.25">
      <c r="A81" s="1"/>
      <c r="B81" s="40"/>
      <c r="C81" s="36"/>
      <c r="D81" s="367" t="s">
        <v>1377</v>
      </c>
      <c r="E81" s="368"/>
      <c r="F81" s="369">
        <v>4100075012</v>
      </c>
      <c r="G81" s="370"/>
      <c r="H81" s="391" t="s">
        <v>1467</v>
      </c>
      <c r="I81" s="370"/>
      <c r="J81" s="369" t="s">
        <v>53</v>
      </c>
      <c r="K81" s="368"/>
      <c r="L81" s="11" t="s">
        <v>415</v>
      </c>
      <c r="M81" s="11">
        <v>75</v>
      </c>
      <c r="N81" s="83"/>
      <c r="O81" s="60">
        <v>36</v>
      </c>
    </row>
    <row r="82" spans="1:15" ht="15" x14ac:dyDescent="0.25">
      <c r="A82" s="1"/>
      <c r="B82" s="40"/>
      <c r="C82" s="36"/>
      <c r="D82" s="367" t="s">
        <v>1377</v>
      </c>
      <c r="E82" s="368"/>
      <c r="F82" s="369">
        <v>4100075012</v>
      </c>
      <c r="G82" s="370"/>
      <c r="H82" s="391" t="s">
        <v>1467</v>
      </c>
      <c r="I82" s="370"/>
      <c r="J82" s="369" t="s">
        <v>53</v>
      </c>
      <c r="K82" s="368"/>
      <c r="L82" s="11" t="s">
        <v>415</v>
      </c>
      <c r="M82" s="11">
        <v>80</v>
      </c>
      <c r="N82" s="83"/>
      <c r="O82" s="60">
        <v>23</v>
      </c>
    </row>
    <row r="83" spans="1:15" ht="15" x14ac:dyDescent="0.25">
      <c r="A83" s="1"/>
      <c r="B83" s="40"/>
      <c r="C83" s="36"/>
      <c r="D83" s="367" t="s">
        <v>1377</v>
      </c>
      <c r="E83" s="368"/>
      <c r="F83" s="369">
        <v>4100075012</v>
      </c>
      <c r="G83" s="370"/>
      <c r="H83" s="391" t="s">
        <v>1467</v>
      </c>
      <c r="I83" s="370"/>
      <c r="J83" s="369" t="s">
        <v>53</v>
      </c>
      <c r="K83" s="368"/>
      <c r="L83" s="11" t="s">
        <v>415</v>
      </c>
      <c r="M83" s="11">
        <v>85</v>
      </c>
      <c r="N83" s="83"/>
      <c r="O83" s="60">
        <v>6</v>
      </c>
    </row>
    <row r="84" spans="1:15" ht="15" x14ac:dyDescent="0.25">
      <c r="A84" s="1"/>
      <c r="B84" s="40"/>
      <c r="C84" s="36"/>
      <c r="D84" s="367" t="s">
        <v>1377</v>
      </c>
      <c r="E84" s="368"/>
      <c r="F84" s="369">
        <v>4100074988</v>
      </c>
      <c r="G84" s="370"/>
      <c r="H84" s="391" t="s">
        <v>1467</v>
      </c>
      <c r="I84" s="370"/>
      <c r="J84" s="369" t="s">
        <v>25</v>
      </c>
      <c r="K84" s="368"/>
      <c r="L84" s="11" t="s">
        <v>415</v>
      </c>
      <c r="M84" s="11">
        <v>80</v>
      </c>
      <c r="N84" s="83"/>
      <c r="O84" s="60">
        <v>2</v>
      </c>
    </row>
    <row r="85" spans="1:15" ht="15" x14ac:dyDescent="0.25">
      <c r="A85" s="1"/>
      <c r="B85" s="76"/>
      <c r="C85" s="69"/>
      <c r="D85" s="367" t="s">
        <v>1377</v>
      </c>
      <c r="E85" s="368"/>
      <c r="F85" s="369">
        <v>4100075010</v>
      </c>
      <c r="G85" s="370"/>
      <c r="H85" s="391" t="s">
        <v>1467</v>
      </c>
      <c r="I85" s="370"/>
      <c r="J85" s="369" t="s">
        <v>253</v>
      </c>
      <c r="K85" s="368"/>
      <c r="L85" s="11" t="s">
        <v>415</v>
      </c>
      <c r="M85" s="11">
        <v>80</v>
      </c>
      <c r="N85" s="84"/>
      <c r="O85" s="60">
        <v>2</v>
      </c>
    </row>
    <row r="86" spans="1:15" ht="15" x14ac:dyDescent="0.25">
      <c r="A86" s="1"/>
      <c r="B86" s="375">
        <v>29</v>
      </c>
      <c r="C86" s="376"/>
      <c r="D86" s="367" t="s">
        <v>1582</v>
      </c>
      <c r="E86" s="368"/>
      <c r="F86" s="369">
        <v>4100075124</v>
      </c>
      <c r="G86" s="370"/>
      <c r="H86" s="391" t="s">
        <v>1583</v>
      </c>
      <c r="I86" s="370"/>
      <c r="J86" s="369" t="s">
        <v>53</v>
      </c>
      <c r="K86" s="368"/>
      <c r="L86" s="11" t="s">
        <v>415</v>
      </c>
      <c r="M86" s="11"/>
      <c r="N86" s="81">
        <v>7.74</v>
      </c>
      <c r="O86" s="60">
        <v>10</v>
      </c>
    </row>
    <row r="87" spans="1:15" ht="15" x14ac:dyDescent="0.25">
      <c r="A87" s="1"/>
      <c r="B87" s="375">
        <v>30</v>
      </c>
      <c r="C87" s="376"/>
      <c r="D87" s="367" t="s">
        <v>1582</v>
      </c>
      <c r="E87" s="368"/>
      <c r="F87" s="369">
        <v>4100075124</v>
      </c>
      <c r="G87" s="370"/>
      <c r="H87" s="391" t="s">
        <v>1583</v>
      </c>
      <c r="I87" s="370"/>
      <c r="J87" s="369" t="s">
        <v>53</v>
      </c>
      <c r="K87" s="368"/>
      <c r="L87" s="11" t="s">
        <v>415</v>
      </c>
      <c r="M87" s="11"/>
      <c r="N87" s="81">
        <v>7.74</v>
      </c>
      <c r="O87" s="60">
        <v>10</v>
      </c>
    </row>
    <row r="88" spans="1:15" ht="15" x14ac:dyDescent="0.25">
      <c r="A88" s="1"/>
      <c r="B88" s="375">
        <v>31</v>
      </c>
      <c r="C88" s="376"/>
      <c r="D88" s="367" t="s">
        <v>1582</v>
      </c>
      <c r="E88" s="368"/>
      <c r="F88" s="369">
        <v>4100075124</v>
      </c>
      <c r="G88" s="370"/>
      <c r="H88" s="391" t="s">
        <v>1583</v>
      </c>
      <c r="I88" s="370"/>
      <c r="J88" s="369" t="s">
        <v>53</v>
      </c>
      <c r="K88" s="368"/>
      <c r="L88" s="11" t="s">
        <v>415</v>
      </c>
      <c r="M88" s="11"/>
      <c r="N88" s="81">
        <v>7.74</v>
      </c>
      <c r="O88" s="60">
        <v>10</v>
      </c>
    </row>
    <row r="89" spans="1:15" ht="15" x14ac:dyDescent="0.25">
      <c r="A89" s="1"/>
      <c r="B89" s="375">
        <v>32</v>
      </c>
      <c r="C89" s="376"/>
      <c r="D89" s="367" t="s">
        <v>1582</v>
      </c>
      <c r="E89" s="368"/>
      <c r="F89" s="369">
        <v>4100075124</v>
      </c>
      <c r="G89" s="370"/>
      <c r="H89" s="391" t="s">
        <v>1583</v>
      </c>
      <c r="I89" s="370"/>
      <c r="J89" s="369" t="s">
        <v>53</v>
      </c>
      <c r="K89" s="368"/>
      <c r="L89" s="11" t="s">
        <v>415</v>
      </c>
      <c r="M89" s="11"/>
      <c r="N89" s="81">
        <v>7.74</v>
      </c>
      <c r="O89" s="60">
        <v>10</v>
      </c>
    </row>
    <row r="90" spans="1:15" ht="15" x14ac:dyDescent="0.25">
      <c r="A90" s="1"/>
      <c r="B90" s="375">
        <v>33</v>
      </c>
      <c r="C90" s="376"/>
      <c r="D90" s="367" t="s">
        <v>1582</v>
      </c>
      <c r="E90" s="368"/>
      <c r="F90" s="369">
        <v>4100075124</v>
      </c>
      <c r="G90" s="370"/>
      <c r="H90" s="391" t="s">
        <v>1583</v>
      </c>
      <c r="I90" s="370"/>
      <c r="J90" s="369" t="s">
        <v>53</v>
      </c>
      <c r="K90" s="368"/>
      <c r="L90" s="11" t="s">
        <v>415</v>
      </c>
      <c r="M90" s="11"/>
      <c r="N90" s="81">
        <v>7.74</v>
      </c>
      <c r="O90" s="60">
        <v>10</v>
      </c>
    </row>
    <row r="91" spans="1:15" ht="15" x14ac:dyDescent="0.25">
      <c r="A91" s="1"/>
      <c r="B91" s="375">
        <v>34</v>
      </c>
      <c r="C91" s="376"/>
      <c r="D91" s="367" t="s">
        <v>1582</v>
      </c>
      <c r="E91" s="368"/>
      <c r="F91" s="369">
        <v>4100075124</v>
      </c>
      <c r="G91" s="370"/>
      <c r="H91" s="391" t="s">
        <v>1583</v>
      </c>
      <c r="I91" s="370"/>
      <c r="J91" s="369" t="s">
        <v>53</v>
      </c>
      <c r="K91" s="368"/>
      <c r="L91" s="11" t="s">
        <v>415</v>
      </c>
      <c r="M91" s="11"/>
      <c r="N91" s="81">
        <v>7.74</v>
      </c>
      <c r="O91" s="60">
        <v>10</v>
      </c>
    </row>
    <row r="92" spans="1:15" ht="15" x14ac:dyDescent="0.25">
      <c r="A92" s="1"/>
      <c r="B92" s="375">
        <v>35</v>
      </c>
      <c r="C92" s="376"/>
      <c r="D92" s="367" t="s">
        <v>1582</v>
      </c>
      <c r="E92" s="368"/>
      <c r="F92" s="369">
        <v>4100075124</v>
      </c>
      <c r="G92" s="370"/>
      <c r="H92" s="391" t="s">
        <v>1583</v>
      </c>
      <c r="I92" s="370"/>
      <c r="J92" s="369" t="s">
        <v>53</v>
      </c>
      <c r="K92" s="368"/>
      <c r="L92" s="11" t="s">
        <v>415</v>
      </c>
      <c r="M92" s="11"/>
      <c r="N92" s="81">
        <v>7.74</v>
      </c>
      <c r="O92" s="60">
        <v>10</v>
      </c>
    </row>
    <row r="93" spans="1:15" ht="15" x14ac:dyDescent="0.25">
      <c r="A93" s="1"/>
      <c r="B93" s="375">
        <v>36</v>
      </c>
      <c r="C93" s="376"/>
      <c r="D93" s="367" t="s">
        <v>1582</v>
      </c>
      <c r="E93" s="368"/>
      <c r="F93" s="369">
        <v>4100075124</v>
      </c>
      <c r="G93" s="370"/>
      <c r="H93" s="391" t="s">
        <v>1583</v>
      </c>
      <c r="I93" s="370"/>
      <c r="J93" s="369" t="s">
        <v>53</v>
      </c>
      <c r="K93" s="368"/>
      <c r="L93" s="11" t="s">
        <v>415</v>
      </c>
      <c r="M93" s="11"/>
      <c r="N93" s="81">
        <v>7.74</v>
      </c>
      <c r="O93" s="60">
        <v>10</v>
      </c>
    </row>
    <row r="94" spans="1:15" ht="15" x14ac:dyDescent="0.25">
      <c r="A94" s="1"/>
      <c r="B94" s="375">
        <v>37</v>
      </c>
      <c r="C94" s="376"/>
      <c r="D94" s="367" t="s">
        <v>1582</v>
      </c>
      <c r="E94" s="368"/>
      <c r="F94" s="369">
        <v>4100075124</v>
      </c>
      <c r="G94" s="370"/>
      <c r="H94" s="391" t="s">
        <v>1583</v>
      </c>
      <c r="I94" s="370"/>
      <c r="J94" s="369" t="s">
        <v>53</v>
      </c>
      <c r="K94" s="368"/>
      <c r="L94" s="11" t="s">
        <v>415</v>
      </c>
      <c r="M94" s="11"/>
      <c r="N94" s="81">
        <v>7.74</v>
      </c>
      <c r="O94" s="60">
        <v>10</v>
      </c>
    </row>
    <row r="95" spans="1:15" ht="15" x14ac:dyDescent="0.25">
      <c r="A95" s="1"/>
      <c r="B95" s="375">
        <v>38</v>
      </c>
      <c r="C95" s="376"/>
      <c r="D95" s="367" t="s">
        <v>1582</v>
      </c>
      <c r="E95" s="368"/>
      <c r="F95" s="369">
        <v>4100075124</v>
      </c>
      <c r="G95" s="370"/>
      <c r="H95" s="391" t="s">
        <v>1583</v>
      </c>
      <c r="I95" s="370"/>
      <c r="J95" s="369" t="s">
        <v>53</v>
      </c>
      <c r="K95" s="368"/>
      <c r="L95" s="11" t="s">
        <v>415</v>
      </c>
      <c r="M95" s="11"/>
      <c r="N95" s="81">
        <v>7.74</v>
      </c>
      <c r="O95" s="60">
        <v>10</v>
      </c>
    </row>
    <row r="96" spans="1:15" ht="15" x14ac:dyDescent="0.25">
      <c r="A96" s="1"/>
      <c r="B96" s="375">
        <v>39</v>
      </c>
      <c r="C96" s="376"/>
      <c r="D96" s="367" t="s">
        <v>1582</v>
      </c>
      <c r="E96" s="368"/>
      <c r="F96" s="369">
        <v>4100075124</v>
      </c>
      <c r="G96" s="370"/>
      <c r="H96" s="391" t="s">
        <v>1583</v>
      </c>
      <c r="I96" s="370"/>
      <c r="J96" s="369" t="s">
        <v>53</v>
      </c>
      <c r="K96" s="368"/>
      <c r="L96" s="11" t="s">
        <v>415</v>
      </c>
      <c r="M96" s="11"/>
      <c r="N96" s="81">
        <v>7.74</v>
      </c>
      <c r="O96" s="60">
        <v>10</v>
      </c>
    </row>
    <row r="97" spans="1:15" ht="15" x14ac:dyDescent="0.25">
      <c r="A97" s="1"/>
      <c r="B97" s="111" t="s">
        <v>56</v>
      </c>
      <c r="C97" s="92"/>
      <c r="D97" s="20"/>
      <c r="E97" s="45"/>
      <c r="F97" s="20"/>
      <c r="H97" s="3"/>
      <c r="J97" s="20"/>
      <c r="K97" s="45"/>
      <c r="L97" s="1"/>
      <c r="M97" s="1"/>
      <c r="N97" s="163">
        <f>SUM(N98:N117)+10.3</f>
        <v>165.10000000000002</v>
      </c>
      <c r="O97" s="60"/>
    </row>
    <row r="98" spans="1:15" ht="15" x14ac:dyDescent="0.25">
      <c r="A98" s="1"/>
      <c r="B98" s="375">
        <v>40</v>
      </c>
      <c r="C98" s="376"/>
      <c r="D98" s="367" t="s">
        <v>1582</v>
      </c>
      <c r="E98" s="368"/>
      <c r="F98" s="369">
        <v>4100075124</v>
      </c>
      <c r="G98" s="370"/>
      <c r="H98" s="391" t="s">
        <v>1583</v>
      </c>
      <c r="I98" s="370"/>
      <c r="J98" s="369" t="s">
        <v>53</v>
      </c>
      <c r="K98" s="368"/>
      <c r="L98" s="11" t="s">
        <v>415</v>
      </c>
      <c r="M98" s="11"/>
      <c r="N98" s="81">
        <v>7.74</v>
      </c>
      <c r="O98" s="60">
        <v>10</v>
      </c>
    </row>
    <row r="99" spans="1:15" ht="15" x14ac:dyDescent="0.25">
      <c r="A99" s="1"/>
      <c r="B99" s="375">
        <v>41</v>
      </c>
      <c r="C99" s="376"/>
      <c r="D99" s="367" t="s">
        <v>1582</v>
      </c>
      <c r="E99" s="368"/>
      <c r="F99" s="369">
        <v>4100075124</v>
      </c>
      <c r="G99" s="370"/>
      <c r="H99" s="391" t="s">
        <v>1583</v>
      </c>
      <c r="I99" s="370"/>
      <c r="J99" s="369" t="s">
        <v>53</v>
      </c>
      <c r="K99" s="368"/>
      <c r="L99" s="11" t="s">
        <v>415</v>
      </c>
      <c r="M99" s="11"/>
      <c r="N99" s="81">
        <v>7.74</v>
      </c>
      <c r="O99" s="60">
        <v>10</v>
      </c>
    </row>
    <row r="100" spans="1:15" ht="15" x14ac:dyDescent="0.25">
      <c r="A100" s="1"/>
      <c r="B100" s="375">
        <v>42</v>
      </c>
      <c r="C100" s="376"/>
      <c r="D100" s="367" t="s">
        <v>1582</v>
      </c>
      <c r="E100" s="368"/>
      <c r="F100" s="369">
        <v>4100075124</v>
      </c>
      <c r="G100" s="370"/>
      <c r="H100" s="391" t="s">
        <v>1583</v>
      </c>
      <c r="I100" s="370"/>
      <c r="J100" s="369" t="s">
        <v>53</v>
      </c>
      <c r="K100" s="368"/>
      <c r="L100" s="11" t="s">
        <v>415</v>
      </c>
      <c r="M100" s="11"/>
      <c r="N100" s="81">
        <v>7.74</v>
      </c>
      <c r="O100" s="60">
        <v>10</v>
      </c>
    </row>
    <row r="101" spans="1:15" ht="15" x14ac:dyDescent="0.25">
      <c r="A101" s="1"/>
      <c r="B101" s="375">
        <v>43</v>
      </c>
      <c r="C101" s="376"/>
      <c r="D101" s="367" t="s">
        <v>1582</v>
      </c>
      <c r="E101" s="368"/>
      <c r="F101" s="369">
        <v>4100075124</v>
      </c>
      <c r="G101" s="370"/>
      <c r="H101" s="391" t="s">
        <v>1583</v>
      </c>
      <c r="I101" s="370"/>
      <c r="J101" s="369" t="s">
        <v>53</v>
      </c>
      <c r="K101" s="368"/>
      <c r="L101" s="11" t="s">
        <v>415</v>
      </c>
      <c r="M101" s="11"/>
      <c r="N101" s="81">
        <v>7.74</v>
      </c>
      <c r="O101" s="60">
        <v>10</v>
      </c>
    </row>
    <row r="102" spans="1:15" ht="15" x14ac:dyDescent="0.25">
      <c r="A102" s="1"/>
      <c r="B102" s="375">
        <v>44</v>
      </c>
      <c r="C102" s="376"/>
      <c r="D102" s="367" t="s">
        <v>1582</v>
      </c>
      <c r="E102" s="368"/>
      <c r="F102" s="369">
        <v>4100075124</v>
      </c>
      <c r="G102" s="370"/>
      <c r="H102" s="391" t="s">
        <v>1583</v>
      </c>
      <c r="I102" s="370"/>
      <c r="J102" s="369" t="s">
        <v>53</v>
      </c>
      <c r="K102" s="368"/>
      <c r="L102" s="11" t="s">
        <v>415</v>
      </c>
      <c r="M102" s="11"/>
      <c r="N102" s="81">
        <v>7.74</v>
      </c>
      <c r="O102" s="60">
        <v>10</v>
      </c>
    </row>
    <row r="103" spans="1:15" ht="15" x14ac:dyDescent="0.25">
      <c r="A103" s="1"/>
      <c r="B103" s="375">
        <v>45</v>
      </c>
      <c r="C103" s="376"/>
      <c r="D103" s="367" t="s">
        <v>1582</v>
      </c>
      <c r="E103" s="368"/>
      <c r="F103" s="369">
        <v>4100075124</v>
      </c>
      <c r="G103" s="370"/>
      <c r="H103" s="391" t="s">
        <v>1583</v>
      </c>
      <c r="I103" s="370"/>
      <c r="J103" s="369" t="s">
        <v>53</v>
      </c>
      <c r="K103" s="368"/>
      <c r="L103" s="11" t="s">
        <v>415</v>
      </c>
      <c r="M103" s="11"/>
      <c r="N103" s="81">
        <v>7.74</v>
      </c>
      <c r="O103" s="60">
        <v>10</v>
      </c>
    </row>
    <row r="104" spans="1:15" ht="15" x14ac:dyDescent="0.25">
      <c r="A104" s="1"/>
      <c r="B104" s="375">
        <v>46</v>
      </c>
      <c r="C104" s="376"/>
      <c r="D104" s="367" t="s">
        <v>1582</v>
      </c>
      <c r="E104" s="368"/>
      <c r="F104" s="369">
        <v>4100075124</v>
      </c>
      <c r="G104" s="370"/>
      <c r="H104" s="391" t="s">
        <v>1583</v>
      </c>
      <c r="I104" s="370"/>
      <c r="J104" s="369" t="s">
        <v>53</v>
      </c>
      <c r="K104" s="368"/>
      <c r="L104" s="11" t="s">
        <v>415</v>
      </c>
      <c r="M104" s="11"/>
      <c r="N104" s="81">
        <v>7.74</v>
      </c>
      <c r="O104" s="60">
        <v>10</v>
      </c>
    </row>
    <row r="105" spans="1:15" ht="15" x14ac:dyDescent="0.25">
      <c r="A105" s="1"/>
      <c r="B105" s="375">
        <v>47</v>
      </c>
      <c r="C105" s="376"/>
      <c r="D105" s="367" t="s">
        <v>1582</v>
      </c>
      <c r="E105" s="368"/>
      <c r="F105" s="369">
        <v>4100075124</v>
      </c>
      <c r="G105" s="370"/>
      <c r="H105" s="391" t="s">
        <v>1583</v>
      </c>
      <c r="I105" s="370"/>
      <c r="J105" s="369" t="s">
        <v>53</v>
      </c>
      <c r="K105" s="368"/>
      <c r="L105" s="11" t="s">
        <v>415</v>
      </c>
      <c r="M105" s="11"/>
      <c r="N105" s="81">
        <v>7.74</v>
      </c>
      <c r="O105" s="60">
        <v>10</v>
      </c>
    </row>
    <row r="106" spans="1:15" ht="15" x14ac:dyDescent="0.25">
      <c r="A106" s="1"/>
      <c r="B106" s="375">
        <v>48</v>
      </c>
      <c r="C106" s="376"/>
      <c r="D106" s="367" t="s">
        <v>1582</v>
      </c>
      <c r="E106" s="368"/>
      <c r="F106" s="369">
        <v>4100075124</v>
      </c>
      <c r="G106" s="370"/>
      <c r="H106" s="391" t="s">
        <v>1583</v>
      </c>
      <c r="I106" s="370"/>
      <c r="J106" s="369" t="s">
        <v>53</v>
      </c>
      <c r="K106" s="368"/>
      <c r="L106" s="11" t="s">
        <v>415</v>
      </c>
      <c r="M106" s="11"/>
      <c r="N106" s="81">
        <v>7.74</v>
      </c>
      <c r="O106" s="60">
        <v>10</v>
      </c>
    </row>
    <row r="107" spans="1:15" ht="15" x14ac:dyDescent="0.25">
      <c r="A107" s="1"/>
      <c r="B107" s="375">
        <v>49</v>
      </c>
      <c r="C107" s="376"/>
      <c r="D107" s="367" t="s">
        <v>1582</v>
      </c>
      <c r="E107" s="368"/>
      <c r="F107" s="369">
        <v>4100075124</v>
      </c>
      <c r="G107" s="370"/>
      <c r="H107" s="391" t="s">
        <v>1583</v>
      </c>
      <c r="I107" s="370"/>
      <c r="J107" s="369" t="s">
        <v>53</v>
      </c>
      <c r="K107" s="368"/>
      <c r="L107" s="11" t="s">
        <v>415</v>
      </c>
      <c r="M107" s="11"/>
      <c r="N107" s="81">
        <v>7.74</v>
      </c>
      <c r="O107" s="60">
        <v>10</v>
      </c>
    </row>
    <row r="108" spans="1:15" ht="15" x14ac:dyDescent="0.25">
      <c r="A108" s="1"/>
      <c r="B108" s="375">
        <v>50</v>
      </c>
      <c r="C108" s="376"/>
      <c r="D108" s="367" t="s">
        <v>1582</v>
      </c>
      <c r="E108" s="368"/>
      <c r="F108" s="369">
        <v>4100075124</v>
      </c>
      <c r="G108" s="370"/>
      <c r="H108" s="391" t="s">
        <v>1583</v>
      </c>
      <c r="I108" s="370"/>
      <c r="J108" s="369" t="s">
        <v>53</v>
      </c>
      <c r="K108" s="368"/>
      <c r="L108" s="11" t="s">
        <v>415</v>
      </c>
      <c r="M108" s="11"/>
      <c r="N108" s="81">
        <v>7.74</v>
      </c>
      <c r="O108" s="60">
        <v>10</v>
      </c>
    </row>
    <row r="109" spans="1:15" ht="15" x14ac:dyDescent="0.25">
      <c r="A109" s="1"/>
      <c r="B109" s="375">
        <v>51</v>
      </c>
      <c r="C109" s="376"/>
      <c r="D109" s="367" t="s">
        <v>1582</v>
      </c>
      <c r="E109" s="368"/>
      <c r="F109" s="369">
        <v>4100075124</v>
      </c>
      <c r="G109" s="370"/>
      <c r="H109" s="391" t="s">
        <v>1583</v>
      </c>
      <c r="I109" s="370"/>
      <c r="J109" s="369" t="s">
        <v>53</v>
      </c>
      <c r="K109" s="368"/>
      <c r="L109" s="11" t="s">
        <v>415</v>
      </c>
      <c r="M109" s="11"/>
      <c r="N109" s="81">
        <v>7.74</v>
      </c>
      <c r="O109" s="60">
        <v>10</v>
      </c>
    </row>
    <row r="110" spans="1:15" ht="15" x14ac:dyDescent="0.25">
      <c r="A110" s="1"/>
      <c r="B110" s="375">
        <v>52</v>
      </c>
      <c r="C110" s="376"/>
      <c r="D110" s="367" t="s">
        <v>1582</v>
      </c>
      <c r="E110" s="368"/>
      <c r="F110" s="369">
        <v>4100075124</v>
      </c>
      <c r="G110" s="370"/>
      <c r="H110" s="391" t="s">
        <v>1583</v>
      </c>
      <c r="I110" s="370"/>
      <c r="J110" s="369" t="s">
        <v>53</v>
      </c>
      <c r="K110" s="368"/>
      <c r="L110" s="11" t="s">
        <v>415</v>
      </c>
      <c r="M110" s="11"/>
      <c r="N110" s="81">
        <v>7.74</v>
      </c>
      <c r="O110" s="60">
        <v>10</v>
      </c>
    </row>
    <row r="111" spans="1:15" ht="15" x14ac:dyDescent="0.25">
      <c r="A111" s="1"/>
      <c r="B111" s="375">
        <v>53</v>
      </c>
      <c r="C111" s="376"/>
      <c r="D111" s="367" t="s">
        <v>1582</v>
      </c>
      <c r="E111" s="368"/>
      <c r="F111" s="369">
        <v>4100075124</v>
      </c>
      <c r="G111" s="370"/>
      <c r="H111" s="391" t="s">
        <v>1583</v>
      </c>
      <c r="I111" s="370"/>
      <c r="J111" s="369" t="s">
        <v>53</v>
      </c>
      <c r="K111" s="368"/>
      <c r="L111" s="11" t="s">
        <v>415</v>
      </c>
      <c r="M111" s="11"/>
      <c r="N111" s="81">
        <v>7.74</v>
      </c>
      <c r="O111" s="60">
        <v>10</v>
      </c>
    </row>
    <row r="112" spans="1:15" ht="15" x14ac:dyDescent="0.25">
      <c r="A112" s="1"/>
      <c r="B112" s="375">
        <v>54</v>
      </c>
      <c r="C112" s="376"/>
      <c r="D112" s="367" t="s">
        <v>1582</v>
      </c>
      <c r="E112" s="368"/>
      <c r="F112" s="369">
        <v>4100075124</v>
      </c>
      <c r="G112" s="370"/>
      <c r="H112" s="391" t="s">
        <v>1583</v>
      </c>
      <c r="I112" s="370"/>
      <c r="J112" s="369" t="s">
        <v>53</v>
      </c>
      <c r="K112" s="368"/>
      <c r="L112" s="11" t="s">
        <v>415</v>
      </c>
      <c r="M112" s="11"/>
      <c r="N112" s="81">
        <v>7.74</v>
      </c>
      <c r="O112" s="60">
        <v>10</v>
      </c>
    </row>
    <row r="113" spans="1:15" ht="15" x14ac:dyDescent="0.25">
      <c r="A113" s="1"/>
      <c r="B113" s="375">
        <v>55</v>
      </c>
      <c r="C113" s="376"/>
      <c r="D113" s="367" t="s">
        <v>1582</v>
      </c>
      <c r="E113" s="368"/>
      <c r="F113" s="369">
        <v>4100075124</v>
      </c>
      <c r="G113" s="370"/>
      <c r="H113" s="391" t="s">
        <v>1583</v>
      </c>
      <c r="I113" s="370"/>
      <c r="J113" s="369" t="s">
        <v>53</v>
      </c>
      <c r="K113" s="368"/>
      <c r="L113" s="11" t="s">
        <v>415</v>
      </c>
      <c r="M113" s="11"/>
      <c r="N113" s="81">
        <v>7.74</v>
      </c>
      <c r="O113" s="60">
        <v>10</v>
      </c>
    </row>
    <row r="114" spans="1:15" ht="15" x14ac:dyDescent="0.25">
      <c r="A114" s="1"/>
      <c r="B114" s="375">
        <v>56</v>
      </c>
      <c r="C114" s="376"/>
      <c r="D114" s="367" t="s">
        <v>1582</v>
      </c>
      <c r="E114" s="368"/>
      <c r="F114" s="369">
        <v>4100075124</v>
      </c>
      <c r="G114" s="370"/>
      <c r="H114" s="391" t="s">
        <v>1583</v>
      </c>
      <c r="I114" s="370"/>
      <c r="J114" s="369" t="s">
        <v>53</v>
      </c>
      <c r="K114" s="368"/>
      <c r="L114" s="11" t="s">
        <v>415</v>
      </c>
      <c r="M114" s="11"/>
      <c r="N114" s="81">
        <v>7.74</v>
      </c>
      <c r="O114" s="60">
        <v>10</v>
      </c>
    </row>
    <row r="115" spans="1:15" ht="15" x14ac:dyDescent="0.25">
      <c r="A115" s="1"/>
      <c r="B115" s="375">
        <v>57</v>
      </c>
      <c r="C115" s="376"/>
      <c r="D115" s="367" t="s">
        <v>1582</v>
      </c>
      <c r="E115" s="368"/>
      <c r="F115" s="369">
        <v>4100075124</v>
      </c>
      <c r="G115" s="370"/>
      <c r="H115" s="391" t="s">
        <v>1583</v>
      </c>
      <c r="I115" s="370"/>
      <c r="J115" s="369" t="s">
        <v>53</v>
      </c>
      <c r="K115" s="368"/>
      <c r="L115" s="11" t="s">
        <v>415</v>
      </c>
      <c r="M115" s="11"/>
      <c r="N115" s="81">
        <v>7.74</v>
      </c>
      <c r="O115" s="60">
        <v>10</v>
      </c>
    </row>
    <row r="116" spans="1:15" ht="15" x14ac:dyDescent="0.25">
      <c r="A116" s="1"/>
      <c r="B116" s="375">
        <v>58</v>
      </c>
      <c r="C116" s="376"/>
      <c r="D116" s="367" t="s">
        <v>1582</v>
      </c>
      <c r="E116" s="368"/>
      <c r="F116" s="369">
        <v>4100075124</v>
      </c>
      <c r="G116" s="370"/>
      <c r="H116" s="391" t="s">
        <v>1583</v>
      </c>
      <c r="I116" s="370"/>
      <c r="J116" s="369" t="s">
        <v>53</v>
      </c>
      <c r="K116" s="368"/>
      <c r="L116" s="11" t="s">
        <v>415</v>
      </c>
      <c r="M116" s="11"/>
      <c r="N116" s="81">
        <v>7.74</v>
      </c>
      <c r="O116" s="60">
        <v>10</v>
      </c>
    </row>
    <row r="117" spans="1:15" ht="15" x14ac:dyDescent="0.25">
      <c r="A117" s="1"/>
      <c r="B117" s="375">
        <v>59</v>
      </c>
      <c r="C117" s="376"/>
      <c r="D117" s="367" t="s">
        <v>1582</v>
      </c>
      <c r="E117" s="368"/>
      <c r="F117" s="369">
        <v>4100075124</v>
      </c>
      <c r="G117" s="370"/>
      <c r="H117" s="391" t="s">
        <v>1583</v>
      </c>
      <c r="I117" s="370"/>
      <c r="J117" s="369" t="s">
        <v>53</v>
      </c>
      <c r="K117" s="368"/>
      <c r="L117" s="11" t="s">
        <v>415</v>
      </c>
      <c r="M117" s="11"/>
      <c r="N117" s="81">
        <v>7.74</v>
      </c>
      <c r="O117" s="60">
        <v>10</v>
      </c>
    </row>
    <row r="118" spans="1:15" ht="15" x14ac:dyDescent="0.25">
      <c r="A118" s="1"/>
      <c r="B118" s="111" t="s">
        <v>57</v>
      </c>
      <c r="C118" s="92"/>
      <c r="D118" s="20"/>
      <c r="E118" s="45"/>
      <c r="F118" s="20"/>
      <c r="H118" s="3"/>
      <c r="J118" s="20"/>
      <c r="K118" s="45"/>
      <c r="L118" s="1"/>
      <c r="M118" s="1"/>
      <c r="N118" s="163">
        <f>SUM(N119:N138)+9.7</f>
        <v>164.5</v>
      </c>
      <c r="O118" s="60"/>
    </row>
    <row r="119" spans="1:15" ht="15" x14ac:dyDescent="0.25">
      <c r="A119" s="1"/>
      <c r="B119" s="375">
        <v>60</v>
      </c>
      <c r="C119" s="376"/>
      <c r="D119" s="367" t="s">
        <v>1582</v>
      </c>
      <c r="E119" s="368"/>
      <c r="F119" s="369">
        <v>4100075124</v>
      </c>
      <c r="G119" s="370"/>
      <c r="H119" s="391" t="s">
        <v>1583</v>
      </c>
      <c r="I119" s="370"/>
      <c r="J119" s="369" t="s">
        <v>53</v>
      </c>
      <c r="K119" s="368"/>
      <c r="L119" s="11" t="s">
        <v>415</v>
      </c>
      <c r="M119" s="11"/>
      <c r="N119" s="81">
        <v>7.74</v>
      </c>
      <c r="O119" s="60">
        <v>10</v>
      </c>
    </row>
    <row r="120" spans="1:15" ht="15" x14ac:dyDescent="0.25">
      <c r="A120" s="1"/>
      <c r="B120" s="375">
        <v>61</v>
      </c>
      <c r="C120" s="376"/>
      <c r="D120" s="367" t="s">
        <v>1582</v>
      </c>
      <c r="E120" s="368"/>
      <c r="F120" s="369">
        <v>4100075124</v>
      </c>
      <c r="G120" s="370"/>
      <c r="H120" s="391" t="s">
        <v>1583</v>
      </c>
      <c r="I120" s="370"/>
      <c r="J120" s="369" t="s">
        <v>53</v>
      </c>
      <c r="K120" s="368"/>
      <c r="L120" s="11" t="s">
        <v>415</v>
      </c>
      <c r="M120" s="11"/>
      <c r="N120" s="81">
        <v>7.74</v>
      </c>
      <c r="O120" s="60">
        <v>10</v>
      </c>
    </row>
    <row r="121" spans="1:15" ht="15" x14ac:dyDescent="0.25">
      <c r="A121" s="1"/>
      <c r="B121" s="375">
        <v>62</v>
      </c>
      <c r="C121" s="376"/>
      <c r="D121" s="367" t="s">
        <v>1582</v>
      </c>
      <c r="E121" s="368"/>
      <c r="F121" s="369">
        <v>4100075124</v>
      </c>
      <c r="G121" s="370"/>
      <c r="H121" s="391" t="s">
        <v>1583</v>
      </c>
      <c r="I121" s="370"/>
      <c r="J121" s="369" t="s">
        <v>53</v>
      </c>
      <c r="K121" s="368"/>
      <c r="L121" s="11" t="s">
        <v>415</v>
      </c>
      <c r="M121" s="11"/>
      <c r="N121" s="81">
        <v>7.74</v>
      </c>
      <c r="O121" s="60">
        <v>10</v>
      </c>
    </row>
    <row r="122" spans="1:15" ht="15" x14ac:dyDescent="0.25">
      <c r="A122" s="1"/>
      <c r="B122" s="375">
        <v>63</v>
      </c>
      <c r="C122" s="376"/>
      <c r="D122" s="367" t="s">
        <v>1582</v>
      </c>
      <c r="E122" s="368"/>
      <c r="F122" s="369">
        <v>4100075124</v>
      </c>
      <c r="G122" s="370"/>
      <c r="H122" s="391" t="s">
        <v>1583</v>
      </c>
      <c r="I122" s="370"/>
      <c r="J122" s="369" t="s">
        <v>53</v>
      </c>
      <c r="K122" s="368"/>
      <c r="L122" s="11" t="s">
        <v>415</v>
      </c>
      <c r="M122" s="11"/>
      <c r="N122" s="81">
        <v>7.74</v>
      </c>
      <c r="O122" s="60">
        <v>10</v>
      </c>
    </row>
    <row r="123" spans="1:15" ht="15" x14ac:dyDescent="0.25">
      <c r="A123" s="1"/>
      <c r="B123" s="375">
        <v>64</v>
      </c>
      <c r="C123" s="376"/>
      <c r="D123" s="367" t="s">
        <v>1582</v>
      </c>
      <c r="E123" s="368"/>
      <c r="F123" s="369">
        <v>4100075124</v>
      </c>
      <c r="G123" s="370"/>
      <c r="H123" s="391" t="s">
        <v>1583</v>
      </c>
      <c r="I123" s="370"/>
      <c r="J123" s="369" t="s">
        <v>53</v>
      </c>
      <c r="K123" s="368"/>
      <c r="L123" s="11" t="s">
        <v>415</v>
      </c>
      <c r="M123" s="11"/>
      <c r="N123" s="81">
        <v>7.74</v>
      </c>
      <c r="O123" s="60">
        <v>10</v>
      </c>
    </row>
    <row r="124" spans="1:15" ht="15" x14ac:dyDescent="0.25">
      <c r="A124" s="1"/>
      <c r="B124" s="375">
        <v>65</v>
      </c>
      <c r="C124" s="376"/>
      <c r="D124" s="367" t="s">
        <v>1582</v>
      </c>
      <c r="E124" s="368"/>
      <c r="F124" s="369">
        <v>4100075124</v>
      </c>
      <c r="G124" s="370"/>
      <c r="H124" s="391" t="s">
        <v>1583</v>
      </c>
      <c r="I124" s="370"/>
      <c r="J124" s="369" t="s">
        <v>53</v>
      </c>
      <c r="K124" s="368"/>
      <c r="L124" s="11" t="s">
        <v>415</v>
      </c>
      <c r="M124" s="11"/>
      <c r="N124" s="81">
        <v>7.74</v>
      </c>
      <c r="O124" s="60">
        <v>10</v>
      </c>
    </row>
    <row r="125" spans="1:15" ht="15" x14ac:dyDescent="0.25">
      <c r="A125" s="1"/>
      <c r="B125" s="375">
        <v>66</v>
      </c>
      <c r="C125" s="376"/>
      <c r="D125" s="367" t="s">
        <v>1582</v>
      </c>
      <c r="E125" s="368"/>
      <c r="F125" s="369">
        <v>4100075124</v>
      </c>
      <c r="G125" s="370"/>
      <c r="H125" s="391" t="s">
        <v>1583</v>
      </c>
      <c r="I125" s="370"/>
      <c r="J125" s="369" t="s">
        <v>53</v>
      </c>
      <c r="K125" s="368"/>
      <c r="L125" s="11" t="s">
        <v>415</v>
      </c>
      <c r="M125" s="11"/>
      <c r="N125" s="81">
        <v>7.74</v>
      </c>
      <c r="O125" s="60">
        <v>10</v>
      </c>
    </row>
    <row r="126" spans="1:15" ht="15" x14ac:dyDescent="0.25">
      <c r="A126" s="1"/>
      <c r="B126" s="375">
        <v>67</v>
      </c>
      <c r="C126" s="376"/>
      <c r="D126" s="367" t="s">
        <v>1582</v>
      </c>
      <c r="E126" s="368"/>
      <c r="F126" s="369">
        <v>4100075124</v>
      </c>
      <c r="G126" s="370"/>
      <c r="H126" s="391" t="s">
        <v>1583</v>
      </c>
      <c r="I126" s="370"/>
      <c r="J126" s="369" t="s">
        <v>53</v>
      </c>
      <c r="K126" s="368"/>
      <c r="L126" s="11" t="s">
        <v>415</v>
      </c>
      <c r="M126" s="11"/>
      <c r="N126" s="81">
        <v>7.74</v>
      </c>
      <c r="O126" s="60">
        <v>10</v>
      </c>
    </row>
    <row r="127" spans="1:15" ht="15" x14ac:dyDescent="0.25">
      <c r="A127" s="1"/>
      <c r="B127" s="375">
        <v>68</v>
      </c>
      <c r="C127" s="376"/>
      <c r="D127" s="367" t="s">
        <v>1582</v>
      </c>
      <c r="E127" s="368"/>
      <c r="F127" s="369">
        <v>4100075124</v>
      </c>
      <c r="G127" s="370"/>
      <c r="H127" s="391" t="s">
        <v>1583</v>
      </c>
      <c r="I127" s="370"/>
      <c r="J127" s="369" t="s">
        <v>53</v>
      </c>
      <c r="K127" s="368"/>
      <c r="L127" s="11" t="s">
        <v>415</v>
      </c>
      <c r="M127" s="11"/>
      <c r="N127" s="81">
        <v>7.74</v>
      </c>
      <c r="O127" s="60">
        <v>10</v>
      </c>
    </row>
    <row r="128" spans="1:15" ht="15" x14ac:dyDescent="0.25">
      <c r="A128" s="1"/>
      <c r="B128" s="375">
        <v>69</v>
      </c>
      <c r="C128" s="376"/>
      <c r="D128" s="367" t="s">
        <v>1582</v>
      </c>
      <c r="E128" s="368"/>
      <c r="F128" s="369">
        <v>4100075124</v>
      </c>
      <c r="G128" s="370"/>
      <c r="H128" s="391" t="s">
        <v>1583</v>
      </c>
      <c r="I128" s="370"/>
      <c r="J128" s="369" t="s">
        <v>53</v>
      </c>
      <c r="K128" s="368"/>
      <c r="L128" s="11" t="s">
        <v>415</v>
      </c>
      <c r="M128" s="11"/>
      <c r="N128" s="81">
        <v>7.74</v>
      </c>
      <c r="O128" s="60">
        <v>10</v>
      </c>
    </row>
    <row r="129" spans="1:15" ht="15" x14ac:dyDescent="0.25">
      <c r="A129" s="1"/>
      <c r="B129" s="375">
        <v>70</v>
      </c>
      <c r="C129" s="376"/>
      <c r="D129" s="367" t="s">
        <v>1582</v>
      </c>
      <c r="E129" s="368"/>
      <c r="F129" s="369">
        <v>4100075124</v>
      </c>
      <c r="G129" s="370"/>
      <c r="H129" s="391" t="s">
        <v>1583</v>
      </c>
      <c r="I129" s="370"/>
      <c r="J129" s="369" t="s">
        <v>53</v>
      </c>
      <c r="K129" s="368"/>
      <c r="L129" s="11" t="s">
        <v>415</v>
      </c>
      <c r="M129" s="11"/>
      <c r="N129" s="81">
        <v>7.74</v>
      </c>
      <c r="O129" s="60">
        <v>10</v>
      </c>
    </row>
    <row r="130" spans="1:15" ht="15" x14ac:dyDescent="0.25">
      <c r="A130" s="1"/>
      <c r="B130" s="375">
        <v>71</v>
      </c>
      <c r="C130" s="376"/>
      <c r="D130" s="367" t="s">
        <v>1582</v>
      </c>
      <c r="E130" s="368"/>
      <c r="F130" s="369">
        <v>4100075124</v>
      </c>
      <c r="G130" s="370"/>
      <c r="H130" s="391" t="s">
        <v>1583</v>
      </c>
      <c r="I130" s="370"/>
      <c r="J130" s="369" t="s">
        <v>53</v>
      </c>
      <c r="K130" s="368"/>
      <c r="L130" s="11" t="s">
        <v>415</v>
      </c>
      <c r="M130" s="11"/>
      <c r="N130" s="81">
        <v>7.74</v>
      </c>
      <c r="O130" s="60">
        <v>10</v>
      </c>
    </row>
    <row r="131" spans="1:15" ht="15" x14ac:dyDescent="0.25">
      <c r="A131" s="1"/>
      <c r="B131" s="375">
        <v>72</v>
      </c>
      <c r="C131" s="376"/>
      <c r="D131" s="367" t="s">
        <v>1582</v>
      </c>
      <c r="E131" s="368"/>
      <c r="F131" s="369">
        <v>4100075124</v>
      </c>
      <c r="G131" s="370"/>
      <c r="H131" s="391" t="s">
        <v>1583</v>
      </c>
      <c r="I131" s="370"/>
      <c r="J131" s="369" t="s">
        <v>53</v>
      </c>
      <c r="K131" s="368"/>
      <c r="L131" s="11" t="s">
        <v>415</v>
      </c>
      <c r="M131" s="11"/>
      <c r="N131" s="81">
        <v>7.74</v>
      </c>
      <c r="O131" s="60">
        <v>10</v>
      </c>
    </row>
    <row r="132" spans="1:15" ht="15" x14ac:dyDescent="0.25">
      <c r="A132" s="1"/>
      <c r="B132" s="375">
        <v>73</v>
      </c>
      <c r="C132" s="376"/>
      <c r="D132" s="367" t="s">
        <v>1582</v>
      </c>
      <c r="E132" s="368"/>
      <c r="F132" s="369">
        <v>4100075124</v>
      </c>
      <c r="G132" s="370"/>
      <c r="H132" s="391" t="s">
        <v>1583</v>
      </c>
      <c r="I132" s="370"/>
      <c r="J132" s="369" t="s">
        <v>53</v>
      </c>
      <c r="K132" s="368"/>
      <c r="L132" s="11" t="s">
        <v>415</v>
      </c>
      <c r="M132" s="11"/>
      <c r="N132" s="81">
        <v>7.74</v>
      </c>
      <c r="O132" s="60">
        <v>10</v>
      </c>
    </row>
    <row r="133" spans="1:15" ht="15" x14ac:dyDescent="0.25">
      <c r="A133" s="1"/>
      <c r="B133" s="375">
        <v>74</v>
      </c>
      <c r="C133" s="376"/>
      <c r="D133" s="367" t="s">
        <v>1582</v>
      </c>
      <c r="E133" s="368"/>
      <c r="F133" s="369">
        <v>4100075124</v>
      </c>
      <c r="G133" s="370"/>
      <c r="H133" s="391" t="s">
        <v>1583</v>
      </c>
      <c r="I133" s="370"/>
      <c r="J133" s="369" t="s">
        <v>53</v>
      </c>
      <c r="K133" s="368"/>
      <c r="L133" s="11" t="s">
        <v>415</v>
      </c>
      <c r="M133" s="11"/>
      <c r="N133" s="81">
        <v>7.74</v>
      </c>
      <c r="O133" s="60">
        <v>10</v>
      </c>
    </row>
    <row r="134" spans="1:15" ht="15" x14ac:dyDescent="0.25">
      <c r="A134" s="1"/>
      <c r="B134" s="375">
        <v>75</v>
      </c>
      <c r="C134" s="376"/>
      <c r="D134" s="367" t="s">
        <v>1582</v>
      </c>
      <c r="E134" s="368"/>
      <c r="F134" s="369">
        <v>4100075124</v>
      </c>
      <c r="G134" s="370"/>
      <c r="H134" s="391" t="s">
        <v>1583</v>
      </c>
      <c r="I134" s="370"/>
      <c r="J134" s="369" t="s">
        <v>53</v>
      </c>
      <c r="K134" s="368"/>
      <c r="L134" s="11" t="s">
        <v>415</v>
      </c>
      <c r="M134" s="11"/>
      <c r="N134" s="81">
        <v>7.74</v>
      </c>
      <c r="O134" s="60">
        <v>10</v>
      </c>
    </row>
    <row r="135" spans="1:15" ht="15" x14ac:dyDescent="0.25">
      <c r="A135" s="1"/>
      <c r="B135" s="375">
        <v>76</v>
      </c>
      <c r="C135" s="376"/>
      <c r="D135" s="367" t="s">
        <v>1582</v>
      </c>
      <c r="E135" s="368"/>
      <c r="F135" s="369">
        <v>4100075124</v>
      </c>
      <c r="G135" s="370"/>
      <c r="H135" s="391" t="s">
        <v>1583</v>
      </c>
      <c r="I135" s="370"/>
      <c r="J135" s="369" t="s">
        <v>53</v>
      </c>
      <c r="K135" s="368"/>
      <c r="L135" s="11" t="s">
        <v>415</v>
      </c>
      <c r="M135" s="11"/>
      <c r="N135" s="81">
        <v>7.74</v>
      </c>
      <c r="O135" s="60">
        <v>10</v>
      </c>
    </row>
    <row r="136" spans="1:15" ht="15" x14ac:dyDescent="0.25">
      <c r="A136" s="1"/>
      <c r="B136" s="375">
        <v>77</v>
      </c>
      <c r="C136" s="376"/>
      <c r="D136" s="367" t="s">
        <v>1582</v>
      </c>
      <c r="E136" s="368"/>
      <c r="F136" s="369">
        <v>4100075124</v>
      </c>
      <c r="G136" s="370"/>
      <c r="H136" s="391" t="s">
        <v>1583</v>
      </c>
      <c r="I136" s="370"/>
      <c r="J136" s="369" t="s">
        <v>53</v>
      </c>
      <c r="K136" s="368"/>
      <c r="L136" s="11" t="s">
        <v>415</v>
      </c>
      <c r="M136" s="11"/>
      <c r="N136" s="81">
        <v>7.74</v>
      </c>
      <c r="O136" s="60">
        <v>10</v>
      </c>
    </row>
    <row r="137" spans="1:15" ht="15" x14ac:dyDescent="0.25">
      <c r="A137" s="1"/>
      <c r="B137" s="375">
        <v>78</v>
      </c>
      <c r="C137" s="376"/>
      <c r="D137" s="367" t="s">
        <v>1582</v>
      </c>
      <c r="E137" s="368"/>
      <c r="F137" s="369">
        <v>4100075124</v>
      </c>
      <c r="G137" s="370"/>
      <c r="H137" s="391" t="s">
        <v>1583</v>
      </c>
      <c r="I137" s="370"/>
      <c r="J137" s="369" t="s">
        <v>53</v>
      </c>
      <c r="K137" s="368"/>
      <c r="L137" s="11" t="s">
        <v>415</v>
      </c>
      <c r="M137" s="11"/>
      <c r="N137" s="81">
        <v>7.74</v>
      </c>
      <c r="O137" s="60">
        <v>10</v>
      </c>
    </row>
    <row r="138" spans="1:15" ht="15" x14ac:dyDescent="0.25">
      <c r="A138" s="1"/>
      <c r="B138" s="375">
        <v>79</v>
      </c>
      <c r="C138" s="376"/>
      <c r="D138" s="367" t="s">
        <v>1582</v>
      </c>
      <c r="E138" s="368"/>
      <c r="F138" s="369">
        <v>4100075124</v>
      </c>
      <c r="G138" s="370"/>
      <c r="H138" s="391" t="s">
        <v>1583</v>
      </c>
      <c r="I138" s="370"/>
      <c r="J138" s="369" t="s">
        <v>53</v>
      </c>
      <c r="K138" s="368"/>
      <c r="L138" s="11" t="s">
        <v>415</v>
      </c>
      <c r="M138" s="11"/>
      <c r="N138" s="81">
        <v>7.74</v>
      </c>
      <c r="O138" s="60">
        <v>10</v>
      </c>
    </row>
    <row r="139" spans="1:15" ht="15" x14ac:dyDescent="0.25">
      <c r="A139" s="1"/>
      <c r="B139" s="111" t="s">
        <v>103</v>
      </c>
      <c r="C139" s="92"/>
      <c r="D139" s="20"/>
      <c r="E139" s="45"/>
      <c r="F139" s="20"/>
      <c r="H139" s="3"/>
      <c r="J139" s="20"/>
      <c r="K139" s="45"/>
      <c r="L139" s="1"/>
      <c r="M139" s="1"/>
      <c r="N139" s="163">
        <f>SUM(N140:N158)+10.42</f>
        <v>157.47999999999999</v>
      </c>
      <c r="O139" s="60"/>
    </row>
    <row r="140" spans="1:15" ht="15" x14ac:dyDescent="0.25">
      <c r="A140" s="1"/>
      <c r="B140" s="375">
        <v>80</v>
      </c>
      <c r="C140" s="376"/>
      <c r="D140" s="367" t="s">
        <v>1582</v>
      </c>
      <c r="E140" s="368"/>
      <c r="F140" s="369">
        <v>4100075124</v>
      </c>
      <c r="G140" s="370"/>
      <c r="H140" s="391" t="s">
        <v>1583</v>
      </c>
      <c r="I140" s="370"/>
      <c r="J140" s="369" t="s">
        <v>53</v>
      </c>
      <c r="K140" s="368"/>
      <c r="L140" s="11" t="s">
        <v>415</v>
      </c>
      <c r="M140" s="11"/>
      <c r="N140" s="81">
        <v>7.74</v>
      </c>
      <c r="O140" s="60">
        <v>10</v>
      </c>
    </row>
    <row r="141" spans="1:15" ht="15" x14ac:dyDescent="0.25">
      <c r="A141" s="1"/>
      <c r="B141" s="375">
        <v>81</v>
      </c>
      <c r="C141" s="376"/>
      <c r="D141" s="367" t="s">
        <v>1582</v>
      </c>
      <c r="E141" s="368"/>
      <c r="F141" s="369">
        <v>4100075124</v>
      </c>
      <c r="G141" s="370"/>
      <c r="H141" s="391" t="s">
        <v>1583</v>
      </c>
      <c r="I141" s="370"/>
      <c r="J141" s="369" t="s">
        <v>53</v>
      </c>
      <c r="K141" s="368"/>
      <c r="L141" s="11" t="s">
        <v>415</v>
      </c>
      <c r="M141" s="11"/>
      <c r="N141" s="81">
        <v>7.74</v>
      </c>
      <c r="O141" s="60">
        <v>10</v>
      </c>
    </row>
    <row r="142" spans="1:15" ht="15" x14ac:dyDescent="0.25">
      <c r="A142" s="1"/>
      <c r="B142" s="375">
        <v>82</v>
      </c>
      <c r="C142" s="376"/>
      <c r="D142" s="367" t="s">
        <v>1582</v>
      </c>
      <c r="E142" s="368"/>
      <c r="F142" s="369">
        <v>4100075124</v>
      </c>
      <c r="G142" s="370"/>
      <c r="H142" s="391" t="s">
        <v>1583</v>
      </c>
      <c r="I142" s="370"/>
      <c r="J142" s="369" t="s">
        <v>53</v>
      </c>
      <c r="K142" s="368"/>
      <c r="L142" s="11" t="s">
        <v>415</v>
      </c>
      <c r="M142" s="11"/>
      <c r="N142" s="81">
        <v>7.74</v>
      </c>
      <c r="O142" s="60">
        <v>10</v>
      </c>
    </row>
    <row r="143" spans="1:15" ht="15" x14ac:dyDescent="0.25">
      <c r="A143" s="1"/>
      <c r="B143" s="375">
        <v>83</v>
      </c>
      <c r="C143" s="376"/>
      <c r="D143" s="367" t="s">
        <v>1582</v>
      </c>
      <c r="E143" s="368"/>
      <c r="F143" s="369">
        <v>4100075124</v>
      </c>
      <c r="G143" s="370"/>
      <c r="H143" s="391" t="s">
        <v>1583</v>
      </c>
      <c r="I143" s="370"/>
      <c r="J143" s="369" t="s">
        <v>53</v>
      </c>
      <c r="K143" s="368"/>
      <c r="L143" s="11" t="s">
        <v>415</v>
      </c>
      <c r="M143" s="11"/>
      <c r="N143" s="81">
        <v>7.74</v>
      </c>
      <c r="O143" s="60">
        <v>10</v>
      </c>
    </row>
    <row r="144" spans="1:15" ht="15" x14ac:dyDescent="0.25">
      <c r="A144" s="1"/>
      <c r="B144" s="375">
        <v>84</v>
      </c>
      <c r="C144" s="376"/>
      <c r="D144" s="367" t="s">
        <v>1582</v>
      </c>
      <c r="E144" s="368"/>
      <c r="F144" s="369">
        <v>4100075124</v>
      </c>
      <c r="G144" s="370"/>
      <c r="H144" s="391" t="s">
        <v>1583</v>
      </c>
      <c r="I144" s="370"/>
      <c r="J144" s="369" t="s">
        <v>53</v>
      </c>
      <c r="K144" s="368"/>
      <c r="L144" s="11" t="s">
        <v>415</v>
      </c>
      <c r="M144" s="11"/>
      <c r="N144" s="81">
        <v>7.74</v>
      </c>
      <c r="O144" s="60">
        <v>10</v>
      </c>
    </row>
    <row r="145" spans="1:15" ht="15" x14ac:dyDescent="0.25">
      <c r="A145" s="1"/>
      <c r="B145" s="375">
        <v>85</v>
      </c>
      <c r="C145" s="376"/>
      <c r="D145" s="367" t="s">
        <v>1582</v>
      </c>
      <c r="E145" s="368"/>
      <c r="F145" s="369">
        <v>4100075124</v>
      </c>
      <c r="G145" s="370"/>
      <c r="H145" s="391" t="s">
        <v>1583</v>
      </c>
      <c r="I145" s="370"/>
      <c r="J145" s="369" t="s">
        <v>53</v>
      </c>
      <c r="K145" s="368"/>
      <c r="L145" s="11" t="s">
        <v>415</v>
      </c>
      <c r="M145" s="11"/>
      <c r="N145" s="81">
        <v>7.74</v>
      </c>
      <c r="O145" s="60">
        <v>10</v>
      </c>
    </row>
    <row r="146" spans="1:15" ht="15" x14ac:dyDescent="0.25">
      <c r="A146" s="1"/>
      <c r="B146" s="375">
        <v>86</v>
      </c>
      <c r="C146" s="376"/>
      <c r="D146" s="367" t="s">
        <v>1582</v>
      </c>
      <c r="E146" s="368"/>
      <c r="F146" s="369">
        <v>4100075124</v>
      </c>
      <c r="G146" s="370"/>
      <c r="H146" s="391" t="s">
        <v>1583</v>
      </c>
      <c r="I146" s="370"/>
      <c r="J146" s="369" t="s">
        <v>53</v>
      </c>
      <c r="K146" s="368"/>
      <c r="L146" s="11" t="s">
        <v>415</v>
      </c>
      <c r="M146" s="11"/>
      <c r="N146" s="81">
        <v>7.74</v>
      </c>
      <c r="O146" s="60">
        <v>10</v>
      </c>
    </row>
    <row r="147" spans="1:15" ht="15" x14ac:dyDescent="0.25">
      <c r="A147" s="1"/>
      <c r="B147" s="375">
        <v>87</v>
      </c>
      <c r="C147" s="376"/>
      <c r="D147" s="367" t="s">
        <v>1582</v>
      </c>
      <c r="E147" s="368"/>
      <c r="F147" s="369">
        <v>4100075124</v>
      </c>
      <c r="G147" s="370"/>
      <c r="H147" s="391" t="s">
        <v>1583</v>
      </c>
      <c r="I147" s="370"/>
      <c r="J147" s="369" t="s">
        <v>53</v>
      </c>
      <c r="K147" s="368"/>
      <c r="L147" s="11" t="s">
        <v>415</v>
      </c>
      <c r="M147" s="11"/>
      <c r="N147" s="81">
        <v>7.74</v>
      </c>
      <c r="O147" s="60">
        <v>10</v>
      </c>
    </row>
    <row r="148" spans="1:15" ht="15" x14ac:dyDescent="0.25">
      <c r="A148" s="1"/>
      <c r="B148" s="375">
        <v>88</v>
      </c>
      <c r="C148" s="376"/>
      <c r="D148" s="367" t="s">
        <v>1582</v>
      </c>
      <c r="E148" s="368"/>
      <c r="F148" s="369">
        <v>4100075124</v>
      </c>
      <c r="G148" s="370"/>
      <c r="H148" s="391" t="s">
        <v>1583</v>
      </c>
      <c r="I148" s="370"/>
      <c r="J148" s="369" t="s">
        <v>53</v>
      </c>
      <c r="K148" s="368"/>
      <c r="L148" s="11" t="s">
        <v>415</v>
      </c>
      <c r="M148" s="11"/>
      <c r="N148" s="81">
        <v>7.74</v>
      </c>
      <c r="O148" s="60">
        <v>10</v>
      </c>
    </row>
    <row r="149" spans="1:15" ht="15" x14ac:dyDescent="0.25">
      <c r="A149" s="1"/>
      <c r="B149" s="375">
        <v>89</v>
      </c>
      <c r="C149" s="376"/>
      <c r="D149" s="367" t="s">
        <v>1582</v>
      </c>
      <c r="E149" s="368"/>
      <c r="F149" s="369">
        <v>4100075124</v>
      </c>
      <c r="G149" s="370"/>
      <c r="H149" s="391" t="s">
        <v>1583</v>
      </c>
      <c r="I149" s="370"/>
      <c r="J149" s="369" t="s">
        <v>53</v>
      </c>
      <c r="K149" s="368"/>
      <c r="L149" s="11" t="s">
        <v>415</v>
      </c>
      <c r="M149" s="11"/>
      <c r="N149" s="81">
        <v>7.74</v>
      </c>
      <c r="O149" s="60">
        <v>10</v>
      </c>
    </row>
    <row r="150" spans="1:15" ht="15" x14ac:dyDescent="0.25">
      <c r="A150" s="1"/>
      <c r="B150" s="375">
        <v>90</v>
      </c>
      <c r="C150" s="376"/>
      <c r="D150" s="367" t="s">
        <v>1582</v>
      </c>
      <c r="E150" s="368"/>
      <c r="F150" s="369">
        <v>4100075124</v>
      </c>
      <c r="G150" s="370"/>
      <c r="H150" s="391" t="s">
        <v>1583</v>
      </c>
      <c r="I150" s="370"/>
      <c r="J150" s="369" t="s">
        <v>53</v>
      </c>
      <c r="K150" s="368"/>
      <c r="L150" s="11" t="s">
        <v>415</v>
      </c>
      <c r="M150" s="11"/>
      <c r="N150" s="81">
        <v>7.74</v>
      </c>
      <c r="O150" s="60">
        <v>10</v>
      </c>
    </row>
    <row r="151" spans="1:15" ht="15" x14ac:dyDescent="0.25">
      <c r="A151" s="1"/>
      <c r="B151" s="375">
        <v>91</v>
      </c>
      <c r="C151" s="376"/>
      <c r="D151" s="367" t="s">
        <v>1582</v>
      </c>
      <c r="E151" s="368"/>
      <c r="F151" s="369">
        <v>4100075124</v>
      </c>
      <c r="G151" s="370"/>
      <c r="H151" s="391" t="s">
        <v>1583</v>
      </c>
      <c r="I151" s="370"/>
      <c r="J151" s="369" t="s">
        <v>53</v>
      </c>
      <c r="K151" s="368"/>
      <c r="L151" s="11" t="s">
        <v>415</v>
      </c>
      <c r="M151" s="11"/>
      <c r="N151" s="81">
        <v>7.74</v>
      </c>
      <c r="O151" s="60">
        <v>10</v>
      </c>
    </row>
    <row r="152" spans="1:15" ht="15" x14ac:dyDescent="0.25">
      <c r="A152" s="1"/>
      <c r="B152" s="375">
        <v>92</v>
      </c>
      <c r="C152" s="376"/>
      <c r="D152" s="367" t="s">
        <v>1582</v>
      </c>
      <c r="E152" s="368"/>
      <c r="F152" s="369">
        <v>4100075124</v>
      </c>
      <c r="G152" s="370"/>
      <c r="H152" s="391" t="s">
        <v>1583</v>
      </c>
      <c r="I152" s="370"/>
      <c r="J152" s="369" t="s">
        <v>53</v>
      </c>
      <c r="K152" s="368"/>
      <c r="L152" s="11" t="s">
        <v>415</v>
      </c>
      <c r="M152" s="11"/>
      <c r="N152" s="81">
        <v>7.74</v>
      </c>
      <c r="O152" s="60">
        <v>10</v>
      </c>
    </row>
    <row r="153" spans="1:15" ht="15" x14ac:dyDescent="0.25">
      <c r="A153" s="1"/>
      <c r="B153" s="375">
        <v>93</v>
      </c>
      <c r="C153" s="376"/>
      <c r="D153" s="367" t="s">
        <v>1582</v>
      </c>
      <c r="E153" s="368"/>
      <c r="F153" s="369">
        <v>4100075124</v>
      </c>
      <c r="G153" s="370"/>
      <c r="H153" s="391" t="s">
        <v>1583</v>
      </c>
      <c r="I153" s="370"/>
      <c r="J153" s="369" t="s">
        <v>53</v>
      </c>
      <c r="K153" s="368"/>
      <c r="L153" s="11" t="s">
        <v>415</v>
      </c>
      <c r="M153" s="11"/>
      <c r="N153" s="81">
        <v>7.74</v>
      </c>
      <c r="O153" s="60">
        <v>10</v>
      </c>
    </row>
    <row r="154" spans="1:15" ht="15" x14ac:dyDescent="0.25">
      <c r="A154" s="1"/>
      <c r="B154" s="375">
        <v>94</v>
      </c>
      <c r="C154" s="376"/>
      <c r="D154" s="367" t="s">
        <v>1582</v>
      </c>
      <c r="E154" s="368"/>
      <c r="F154" s="369">
        <v>4100075124</v>
      </c>
      <c r="G154" s="370"/>
      <c r="H154" s="391" t="s">
        <v>1583</v>
      </c>
      <c r="I154" s="370"/>
      <c r="J154" s="369" t="s">
        <v>53</v>
      </c>
      <c r="K154" s="368"/>
      <c r="L154" s="11" t="s">
        <v>415</v>
      </c>
      <c r="M154" s="11"/>
      <c r="N154" s="81">
        <v>7.74</v>
      </c>
      <c r="O154" s="60">
        <v>10</v>
      </c>
    </row>
    <row r="155" spans="1:15" ht="15" x14ac:dyDescent="0.25">
      <c r="A155" s="1"/>
      <c r="B155" s="375">
        <v>95</v>
      </c>
      <c r="C155" s="376"/>
      <c r="D155" s="367" t="s">
        <v>1582</v>
      </c>
      <c r="E155" s="368"/>
      <c r="F155" s="369">
        <v>4100075124</v>
      </c>
      <c r="G155" s="370"/>
      <c r="H155" s="391" t="s">
        <v>1583</v>
      </c>
      <c r="I155" s="370"/>
      <c r="J155" s="369" t="s">
        <v>53</v>
      </c>
      <c r="K155" s="368"/>
      <c r="L155" s="11" t="s">
        <v>415</v>
      </c>
      <c r="M155" s="11"/>
      <c r="N155" s="81">
        <v>7.74</v>
      </c>
      <c r="O155" s="60">
        <v>10</v>
      </c>
    </row>
    <row r="156" spans="1:15" ht="15" x14ac:dyDescent="0.25">
      <c r="A156" s="1"/>
      <c r="B156" s="375">
        <v>96</v>
      </c>
      <c r="C156" s="376"/>
      <c r="D156" s="367" t="s">
        <v>1582</v>
      </c>
      <c r="E156" s="368"/>
      <c r="F156" s="369">
        <v>4100075124</v>
      </c>
      <c r="G156" s="370"/>
      <c r="H156" s="391" t="s">
        <v>1583</v>
      </c>
      <c r="I156" s="370"/>
      <c r="J156" s="369" t="s">
        <v>53</v>
      </c>
      <c r="K156" s="368"/>
      <c r="L156" s="11" t="s">
        <v>415</v>
      </c>
      <c r="M156" s="11"/>
      <c r="N156" s="81">
        <v>7.74</v>
      </c>
      <c r="O156" s="60">
        <v>10</v>
      </c>
    </row>
    <row r="157" spans="1:15" ht="15" x14ac:dyDescent="0.25">
      <c r="A157" s="1"/>
      <c r="B157" s="375">
        <v>97</v>
      </c>
      <c r="C157" s="376"/>
      <c r="D157" s="367" t="s">
        <v>1582</v>
      </c>
      <c r="E157" s="368"/>
      <c r="F157" s="369">
        <v>4100075124</v>
      </c>
      <c r="G157" s="370"/>
      <c r="H157" s="391" t="s">
        <v>1583</v>
      </c>
      <c r="I157" s="370"/>
      <c r="J157" s="369" t="s">
        <v>53</v>
      </c>
      <c r="K157" s="368"/>
      <c r="L157" s="11" t="s">
        <v>415</v>
      </c>
      <c r="M157" s="11"/>
      <c r="N157" s="81">
        <v>7.74</v>
      </c>
      <c r="O157" s="60">
        <v>10</v>
      </c>
    </row>
    <row r="158" spans="1:15" ht="15" x14ac:dyDescent="0.25">
      <c r="A158" s="1"/>
      <c r="B158" s="375">
        <v>98</v>
      </c>
      <c r="C158" s="376"/>
      <c r="D158" s="367" t="s">
        <v>1582</v>
      </c>
      <c r="E158" s="368"/>
      <c r="F158" s="369">
        <v>4100075124</v>
      </c>
      <c r="G158" s="370"/>
      <c r="H158" s="391" t="s">
        <v>1583</v>
      </c>
      <c r="I158" s="370"/>
      <c r="J158" s="369" t="s">
        <v>53</v>
      </c>
      <c r="K158" s="368"/>
      <c r="L158" s="11" t="s">
        <v>415</v>
      </c>
      <c r="M158" s="11"/>
      <c r="N158" s="81">
        <v>7.74</v>
      </c>
      <c r="O158" s="60">
        <v>10</v>
      </c>
    </row>
    <row r="159" spans="1:15" ht="15" x14ac:dyDescent="0.25">
      <c r="A159" s="1"/>
      <c r="B159" s="111" t="s">
        <v>164</v>
      </c>
      <c r="C159" s="92"/>
      <c r="D159" s="20"/>
      <c r="E159" s="45"/>
      <c r="F159" s="20"/>
      <c r="H159" s="3"/>
      <c r="J159" s="20"/>
      <c r="K159" s="45"/>
      <c r="L159" s="1"/>
      <c r="M159" s="1"/>
      <c r="N159" s="163">
        <f>SUM(N160:N168)+10.02</f>
        <v>91.24</v>
      </c>
      <c r="O159" s="60"/>
    </row>
    <row r="160" spans="1:15" ht="15" x14ac:dyDescent="0.25">
      <c r="A160" s="1"/>
      <c r="B160" s="375">
        <v>99</v>
      </c>
      <c r="C160" s="376"/>
      <c r="D160" s="367" t="s">
        <v>747</v>
      </c>
      <c r="E160" s="368"/>
      <c r="F160" s="369">
        <v>4100073257</v>
      </c>
      <c r="G160" s="370"/>
      <c r="H160" s="391" t="s">
        <v>1457</v>
      </c>
      <c r="I160" s="370"/>
      <c r="J160" s="369" t="s">
        <v>53</v>
      </c>
      <c r="K160" s="368"/>
      <c r="L160" s="11" t="s">
        <v>1584</v>
      </c>
      <c r="M160" s="11"/>
      <c r="N160" s="81">
        <v>10.94</v>
      </c>
      <c r="O160" s="60">
        <v>17</v>
      </c>
    </row>
    <row r="161" spans="1:15" ht="15" x14ac:dyDescent="0.25">
      <c r="A161" s="1"/>
      <c r="B161" s="375">
        <v>100</v>
      </c>
      <c r="C161" s="376"/>
      <c r="D161" s="367" t="s">
        <v>747</v>
      </c>
      <c r="E161" s="368"/>
      <c r="F161" s="369">
        <v>4100073257</v>
      </c>
      <c r="G161" s="370"/>
      <c r="H161" s="391" t="s">
        <v>1457</v>
      </c>
      <c r="I161" s="370"/>
      <c r="J161" s="369" t="s">
        <v>53</v>
      </c>
      <c r="K161" s="368"/>
      <c r="L161" s="11" t="s">
        <v>1584</v>
      </c>
      <c r="M161" s="11"/>
      <c r="N161" s="81">
        <v>10.94</v>
      </c>
      <c r="O161" s="60">
        <v>17</v>
      </c>
    </row>
    <row r="162" spans="1:15" ht="15" x14ac:dyDescent="0.25">
      <c r="A162" s="1"/>
      <c r="B162" s="375">
        <v>101</v>
      </c>
      <c r="C162" s="376"/>
      <c r="D162" s="367" t="s">
        <v>747</v>
      </c>
      <c r="E162" s="368"/>
      <c r="F162" s="369">
        <v>4100073257</v>
      </c>
      <c r="G162" s="370"/>
      <c r="H162" s="391" t="s">
        <v>1457</v>
      </c>
      <c r="I162" s="370"/>
      <c r="J162" s="369" t="s">
        <v>53</v>
      </c>
      <c r="K162" s="368"/>
      <c r="L162" s="11" t="s">
        <v>1584</v>
      </c>
      <c r="M162" s="11"/>
      <c r="N162" s="81">
        <v>10.94</v>
      </c>
      <c r="O162" s="60">
        <v>17</v>
      </c>
    </row>
    <row r="163" spans="1:15" ht="15" x14ac:dyDescent="0.25">
      <c r="A163" s="1"/>
      <c r="B163" s="375">
        <v>102</v>
      </c>
      <c r="C163" s="376"/>
      <c r="D163" s="367" t="s">
        <v>747</v>
      </c>
      <c r="E163" s="368"/>
      <c r="F163" s="369">
        <v>4100073257</v>
      </c>
      <c r="G163" s="370"/>
      <c r="H163" s="391" t="s">
        <v>1457</v>
      </c>
      <c r="I163" s="370"/>
      <c r="J163" s="369" t="s">
        <v>53</v>
      </c>
      <c r="K163" s="368"/>
      <c r="L163" s="11" t="s">
        <v>1584</v>
      </c>
      <c r="M163" s="11"/>
      <c r="N163" s="81">
        <v>10.94</v>
      </c>
      <c r="O163" s="60">
        <v>17</v>
      </c>
    </row>
    <row r="164" spans="1:15" ht="15" x14ac:dyDescent="0.25">
      <c r="A164" s="1"/>
      <c r="B164" s="375">
        <v>103</v>
      </c>
      <c r="C164" s="376"/>
      <c r="D164" s="367" t="s">
        <v>747</v>
      </c>
      <c r="E164" s="368"/>
      <c r="F164" s="369">
        <v>4100073257</v>
      </c>
      <c r="G164" s="370"/>
      <c r="H164" s="391" t="s">
        <v>1457</v>
      </c>
      <c r="I164" s="370"/>
      <c r="J164" s="369" t="s">
        <v>53</v>
      </c>
      <c r="K164" s="368"/>
      <c r="L164" s="11" t="s">
        <v>1584</v>
      </c>
      <c r="M164" s="11"/>
      <c r="N164" s="81">
        <v>10.94</v>
      </c>
      <c r="O164" s="60">
        <v>17</v>
      </c>
    </row>
    <row r="165" spans="1:15" ht="15" x14ac:dyDescent="0.25">
      <c r="A165" s="1"/>
      <c r="B165" s="375">
        <v>104</v>
      </c>
      <c r="C165" s="376"/>
      <c r="D165" s="367" t="s">
        <v>747</v>
      </c>
      <c r="E165" s="368"/>
      <c r="F165" s="369">
        <v>4100073257</v>
      </c>
      <c r="G165" s="370"/>
      <c r="H165" s="391" t="s">
        <v>1457</v>
      </c>
      <c r="I165" s="370"/>
      <c r="J165" s="369" t="s">
        <v>53</v>
      </c>
      <c r="K165" s="368"/>
      <c r="L165" s="11" t="s">
        <v>1584</v>
      </c>
      <c r="M165" s="11"/>
      <c r="N165" s="81">
        <v>10.94</v>
      </c>
      <c r="O165" s="60">
        <v>17</v>
      </c>
    </row>
    <row r="166" spans="1:15" ht="15" x14ac:dyDescent="0.25">
      <c r="A166" s="1"/>
      <c r="B166" s="378">
        <v>105</v>
      </c>
      <c r="C166" s="379"/>
      <c r="D166" s="367" t="s">
        <v>747</v>
      </c>
      <c r="E166" s="368"/>
      <c r="F166" s="369">
        <v>4100073257</v>
      </c>
      <c r="G166" s="370"/>
      <c r="H166" s="391" t="s">
        <v>1457</v>
      </c>
      <c r="I166" s="370"/>
      <c r="J166" s="369" t="s">
        <v>53</v>
      </c>
      <c r="K166" s="368"/>
      <c r="L166" s="11" t="s">
        <v>1584</v>
      </c>
      <c r="M166" s="11"/>
      <c r="N166" s="82">
        <v>10.18</v>
      </c>
      <c r="O166" s="60">
        <v>16</v>
      </c>
    </row>
    <row r="167" spans="1:15" ht="15" x14ac:dyDescent="0.25">
      <c r="A167" s="1"/>
      <c r="B167" s="378">
        <v>106</v>
      </c>
      <c r="C167" s="379"/>
      <c r="D167" s="367" t="s">
        <v>747</v>
      </c>
      <c r="E167" s="368"/>
      <c r="F167" s="369">
        <v>4100074982</v>
      </c>
      <c r="G167" s="370"/>
      <c r="H167" s="391" t="s">
        <v>1457</v>
      </c>
      <c r="I167" s="370"/>
      <c r="J167" s="369" t="s">
        <v>25</v>
      </c>
      <c r="K167" s="368"/>
      <c r="L167" s="11" t="s">
        <v>1584</v>
      </c>
      <c r="M167" s="11"/>
      <c r="N167" s="82">
        <v>5.4</v>
      </c>
      <c r="O167" s="60">
        <v>4</v>
      </c>
    </row>
    <row r="168" spans="1:15" ht="15" x14ac:dyDescent="0.25">
      <c r="A168" s="1"/>
      <c r="B168" s="365"/>
      <c r="C168" s="366"/>
      <c r="D168" s="367" t="s">
        <v>747</v>
      </c>
      <c r="E168" s="368"/>
      <c r="F168" s="369">
        <v>4100074983</v>
      </c>
      <c r="G168" s="370"/>
      <c r="H168" s="391" t="s">
        <v>1457</v>
      </c>
      <c r="I168" s="370"/>
      <c r="J168" s="369" t="s">
        <v>25</v>
      </c>
      <c r="K168" s="368"/>
      <c r="L168" s="11" t="s">
        <v>1584</v>
      </c>
      <c r="M168" s="11"/>
      <c r="N168" s="84"/>
      <c r="O168" s="60">
        <v>3</v>
      </c>
    </row>
    <row r="169" spans="1:15" ht="15" x14ac:dyDescent="0.25">
      <c r="A169" s="1"/>
      <c r="B169" s="365"/>
      <c r="C169" s="366"/>
      <c r="D169" s="351"/>
      <c r="E169" s="352"/>
      <c r="F169" s="369"/>
      <c r="G169" s="370"/>
      <c r="H169" s="391"/>
      <c r="I169" s="370"/>
      <c r="J169" s="369"/>
      <c r="K169" s="368"/>
      <c r="L169" s="27"/>
      <c r="M169" s="24"/>
      <c r="N169" s="84"/>
      <c r="O169" s="167"/>
    </row>
    <row r="170" spans="1:15" ht="15" x14ac:dyDescent="0.25">
      <c r="A170" s="1"/>
      <c r="B170" s="20"/>
      <c r="C170" s="45"/>
      <c r="D170" s="168"/>
      <c r="E170" s="41"/>
      <c r="F170" s="41"/>
      <c r="G170" s="41"/>
      <c r="H170" s="41"/>
      <c r="J170" s="20"/>
      <c r="K170" s="45"/>
      <c r="L170" s="1"/>
      <c r="M170" s="1"/>
      <c r="N170" s="169">
        <f>SUM(N18:N47)+SUM(N49:N96)+SUM(N98:N117)+SUM(N119:N138)+SUM(N140:N158)+SUM(N160:N168)</f>
        <v>882.93000000000006</v>
      </c>
    </row>
    <row r="171" spans="1:15" ht="15.75" x14ac:dyDescent="0.25">
      <c r="A171" s="1"/>
      <c r="B171" s="356" t="s">
        <v>29</v>
      </c>
      <c r="C171" s="357"/>
      <c r="D171" s="357"/>
      <c r="E171" s="357"/>
      <c r="F171" s="357"/>
      <c r="G171" s="357"/>
      <c r="H171" s="357"/>
      <c r="I171" s="357"/>
      <c r="J171" s="357"/>
      <c r="K171" s="357"/>
      <c r="L171" s="357"/>
      <c r="M171" s="79"/>
      <c r="N171" s="75"/>
      <c r="O171" s="73">
        <f>SUM(O18:O169)</f>
        <v>2037</v>
      </c>
    </row>
    <row r="172" spans="1:15" ht="15" x14ac:dyDescent="0.25">
      <c r="A172" s="1"/>
      <c r="B172" s="20"/>
      <c r="C172" s="45"/>
      <c r="D172" s="20"/>
      <c r="E172" s="45"/>
      <c r="F172" s="20"/>
      <c r="H172" s="3"/>
      <c r="J172" s="20"/>
      <c r="K172" s="45"/>
      <c r="L172" s="1"/>
      <c r="M172" s="1"/>
      <c r="N172" s="86"/>
    </row>
    <row r="173" spans="1:15" ht="3.75" customHeight="1" x14ac:dyDescent="0.25">
      <c r="A173" s="1"/>
      <c r="B173" s="1"/>
      <c r="C173" s="1"/>
      <c r="D173" s="17"/>
      <c r="E173" s="20"/>
      <c r="F173" s="20"/>
      <c r="G173" s="3"/>
      <c r="H173" s="3"/>
      <c r="I173" s="1"/>
      <c r="J173" s="1"/>
      <c r="K173" s="1"/>
      <c r="L173" s="1"/>
      <c r="M173" s="1"/>
      <c r="N173" s="1"/>
    </row>
    <row r="174" spans="1:15" ht="15" customHeight="1" x14ac:dyDescent="0.25">
      <c r="A174" s="1"/>
      <c r="B174" s="1"/>
      <c r="C174" s="1"/>
      <c r="D174" s="1" t="s">
        <v>49</v>
      </c>
      <c r="E174" s="23"/>
      <c r="F174" s="397" t="s">
        <v>1676</v>
      </c>
      <c r="G174" s="396"/>
      <c r="H174" s="1"/>
      <c r="I174" s="1"/>
      <c r="J174" s="1"/>
      <c r="K174" s="1"/>
      <c r="L174" s="1"/>
      <c r="M174" s="1"/>
      <c r="N174" s="1"/>
    </row>
    <row r="175" spans="1:15" ht="15" customHeight="1" x14ac:dyDescent="0.25">
      <c r="A175" s="1"/>
      <c r="B175" s="1"/>
      <c r="C175" s="1"/>
      <c r="D175" s="1" t="s">
        <v>1677</v>
      </c>
      <c r="E175" s="23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customHeight="1" x14ac:dyDescent="0.25">
      <c r="A176" s="1"/>
      <c r="B176" s="1"/>
      <c r="C176" s="1"/>
      <c r="D176" s="1" t="s">
        <v>1673</v>
      </c>
      <c r="E176" s="3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customHeight="1" x14ac:dyDescent="0.25">
      <c r="A177" s="1"/>
      <c r="B177" s="1"/>
      <c r="C177" s="1"/>
      <c r="D177" s="1" t="s">
        <v>1674</v>
      </c>
      <c r="E177" s="23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customHeight="1" x14ac:dyDescent="0.25">
      <c r="A178" s="1"/>
      <c r="B178" s="1"/>
      <c r="C178" s="1"/>
      <c r="D178" s="1" t="s">
        <v>1675</v>
      </c>
      <c r="E178" s="1"/>
      <c r="F178" s="1"/>
      <c r="G178" s="23"/>
      <c r="H178" s="23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462" ht="8.25" customHeight="1" x14ac:dyDescent="0.2"/>
    <row r="464" ht="8.25" customHeight="1" x14ac:dyDescent="0.2"/>
    <row r="466" ht="9" customHeight="1" x14ac:dyDescent="0.2"/>
    <row r="468" ht="7.5" customHeight="1" x14ac:dyDescent="0.2"/>
    <row r="470" ht="6.75" customHeight="1" x14ac:dyDescent="0.2"/>
    <row r="472" ht="7.5" customHeight="1" x14ac:dyDescent="0.2"/>
    <row r="474" ht="9" customHeight="1" x14ac:dyDescent="0.2"/>
    <row r="476" ht="7.5" customHeight="1" x14ac:dyDescent="0.2"/>
    <row r="478" ht="8.25" customHeight="1" x14ac:dyDescent="0.2"/>
  </sheetData>
  <mergeCells count="721">
    <mergeCell ref="H18:I18"/>
    <mergeCell ref="J18:K18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D39:E39"/>
    <mergeCell ref="F39:G39"/>
    <mergeCell ref="H39:I39"/>
    <mergeCell ref="J39:K39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D50:E50"/>
    <mergeCell ref="F50:G50"/>
    <mergeCell ref="H50:I50"/>
    <mergeCell ref="J50:K50"/>
    <mergeCell ref="B38:C38"/>
    <mergeCell ref="D38:E38"/>
    <mergeCell ref="F38:G38"/>
    <mergeCell ref="H38:I38"/>
    <mergeCell ref="J38:K38"/>
    <mergeCell ref="H41:I41"/>
    <mergeCell ref="J41:K41"/>
    <mergeCell ref="B42:C42"/>
    <mergeCell ref="D42:E42"/>
    <mergeCell ref="F42:G42"/>
    <mergeCell ref="H42:I42"/>
    <mergeCell ref="J42:K42"/>
    <mergeCell ref="J45:K45"/>
    <mergeCell ref="J46:K46"/>
    <mergeCell ref="D43:E43"/>
    <mergeCell ref="F43:G43"/>
    <mergeCell ref="H43:I43"/>
    <mergeCell ref="J43:K43"/>
    <mergeCell ref="D44:E44"/>
    <mergeCell ref="B39:C39"/>
    <mergeCell ref="B53:C53"/>
    <mergeCell ref="D53:E53"/>
    <mergeCell ref="F53:G53"/>
    <mergeCell ref="H53:I53"/>
    <mergeCell ref="J49:K49"/>
    <mergeCell ref="B54:C54"/>
    <mergeCell ref="D54:E54"/>
    <mergeCell ref="F54:G54"/>
    <mergeCell ref="H54:I54"/>
    <mergeCell ref="J54:K54"/>
    <mergeCell ref="B51:C51"/>
    <mergeCell ref="D51:E51"/>
    <mergeCell ref="F51:G51"/>
    <mergeCell ref="H51:I51"/>
    <mergeCell ref="B52:C52"/>
    <mergeCell ref="D52:E52"/>
    <mergeCell ref="F52:G52"/>
    <mergeCell ref="H52:I52"/>
    <mergeCell ref="J52:K52"/>
    <mergeCell ref="B49:C49"/>
    <mergeCell ref="D49:E49"/>
    <mergeCell ref="F49:G49"/>
    <mergeCell ref="H49:I49"/>
    <mergeCell ref="B50:C50"/>
    <mergeCell ref="B59:C59"/>
    <mergeCell ref="D59:E59"/>
    <mergeCell ref="F59:G59"/>
    <mergeCell ref="H59:I59"/>
    <mergeCell ref="J55:K55"/>
    <mergeCell ref="B60:C60"/>
    <mergeCell ref="D60:E60"/>
    <mergeCell ref="F60:G60"/>
    <mergeCell ref="H60:I60"/>
    <mergeCell ref="J60:K60"/>
    <mergeCell ref="B57:C57"/>
    <mergeCell ref="D57:E57"/>
    <mergeCell ref="F57:G57"/>
    <mergeCell ref="H57:I57"/>
    <mergeCell ref="B58:C58"/>
    <mergeCell ref="D58:E58"/>
    <mergeCell ref="F58:G58"/>
    <mergeCell ref="H58:I58"/>
    <mergeCell ref="J58:K58"/>
    <mergeCell ref="B55:C55"/>
    <mergeCell ref="D55:E55"/>
    <mergeCell ref="F55:G55"/>
    <mergeCell ref="H55:I55"/>
    <mergeCell ref="B56:C56"/>
    <mergeCell ref="B78:C78"/>
    <mergeCell ref="D78:E78"/>
    <mergeCell ref="F78:G78"/>
    <mergeCell ref="H78:I78"/>
    <mergeCell ref="J78:K78"/>
    <mergeCell ref="B61:C61"/>
    <mergeCell ref="D61:E61"/>
    <mergeCell ref="F61:G61"/>
    <mergeCell ref="H61:I61"/>
    <mergeCell ref="B62:C62"/>
    <mergeCell ref="D62:E62"/>
    <mergeCell ref="F62:G62"/>
    <mergeCell ref="H62:I62"/>
    <mergeCell ref="J62:K62"/>
    <mergeCell ref="J65:K65"/>
    <mergeCell ref="J66:K66"/>
    <mergeCell ref="J67:K67"/>
    <mergeCell ref="F68:G68"/>
    <mergeCell ref="H68:I68"/>
    <mergeCell ref="J68:K68"/>
    <mergeCell ref="B69:C69"/>
    <mergeCell ref="D69:E69"/>
    <mergeCell ref="F69:G69"/>
    <mergeCell ref="H69:I69"/>
    <mergeCell ref="F174:G174"/>
    <mergeCell ref="B40:C40"/>
    <mergeCell ref="D40:E40"/>
    <mergeCell ref="F40:G40"/>
    <mergeCell ref="H40:I40"/>
    <mergeCell ref="J40:K40"/>
    <mergeCell ref="D41:E41"/>
    <mergeCell ref="F41:G41"/>
    <mergeCell ref="J91:K91"/>
    <mergeCell ref="B169:C169"/>
    <mergeCell ref="D169:E169"/>
    <mergeCell ref="F169:G169"/>
    <mergeCell ref="H169:I169"/>
    <mergeCell ref="J169:K169"/>
    <mergeCell ref="B167:C167"/>
    <mergeCell ref="D167:E167"/>
    <mergeCell ref="F167:G167"/>
    <mergeCell ref="H167:I167"/>
    <mergeCell ref="B168:C168"/>
    <mergeCell ref="D168:E168"/>
    <mergeCell ref="F168:G168"/>
    <mergeCell ref="H168:I168"/>
    <mergeCell ref="J168:K168"/>
    <mergeCell ref="B91:C91"/>
    <mergeCell ref="J167:K167"/>
    <mergeCell ref="B171:L171"/>
    <mergeCell ref="D91:E91"/>
    <mergeCell ref="F91:G91"/>
    <mergeCell ref="H91:I91"/>
    <mergeCell ref="B96:C96"/>
    <mergeCell ref="D96:E96"/>
    <mergeCell ref="F96:G96"/>
    <mergeCell ref="H96:I96"/>
    <mergeCell ref="J96:K96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B79:C79"/>
    <mergeCell ref="D79:E79"/>
    <mergeCell ref="F79:G79"/>
    <mergeCell ref="H79:I79"/>
    <mergeCell ref="B80:C80"/>
    <mergeCell ref="D80:E80"/>
    <mergeCell ref="B63:C63"/>
    <mergeCell ref="D45:E45"/>
    <mergeCell ref="F45:G45"/>
    <mergeCell ref="H45:I45"/>
    <mergeCell ref="D46:E46"/>
    <mergeCell ref="F46:G46"/>
    <mergeCell ref="H46:I46"/>
    <mergeCell ref="D66:E66"/>
    <mergeCell ref="F66:G66"/>
    <mergeCell ref="H66:I66"/>
    <mergeCell ref="B67:C67"/>
    <mergeCell ref="D67:E67"/>
    <mergeCell ref="F67:G67"/>
    <mergeCell ref="H67:I67"/>
    <mergeCell ref="D65:E65"/>
    <mergeCell ref="F65:G65"/>
    <mergeCell ref="H65:I65"/>
    <mergeCell ref="D68:E68"/>
    <mergeCell ref="F44:G44"/>
    <mergeCell ref="H44:I44"/>
    <mergeCell ref="J44:K44"/>
    <mergeCell ref="D47:E47"/>
    <mergeCell ref="F47:G47"/>
    <mergeCell ref="H47:I47"/>
    <mergeCell ref="J47:K47"/>
    <mergeCell ref="D64:E64"/>
    <mergeCell ref="F64:G64"/>
    <mergeCell ref="H64:I64"/>
    <mergeCell ref="J64:K64"/>
    <mergeCell ref="J63:K63"/>
    <mergeCell ref="J61:K61"/>
    <mergeCell ref="D63:E63"/>
    <mergeCell ref="F63:G63"/>
    <mergeCell ref="H63:I63"/>
    <mergeCell ref="J59:K59"/>
    <mergeCell ref="J57:K57"/>
    <mergeCell ref="J53:K53"/>
    <mergeCell ref="J51:K51"/>
    <mergeCell ref="D56:E56"/>
    <mergeCell ref="F56:G56"/>
    <mergeCell ref="H56:I56"/>
    <mergeCell ref="J56:K56"/>
    <mergeCell ref="J69:K69"/>
    <mergeCell ref="D72:E72"/>
    <mergeCell ref="F72:G72"/>
    <mergeCell ref="H72:I72"/>
    <mergeCell ref="J72:K72"/>
    <mergeCell ref="D73:E73"/>
    <mergeCell ref="F73:G73"/>
    <mergeCell ref="H73:I73"/>
    <mergeCell ref="J73:K73"/>
    <mergeCell ref="D70:E70"/>
    <mergeCell ref="F70:G70"/>
    <mergeCell ref="H70:I70"/>
    <mergeCell ref="J70:K70"/>
    <mergeCell ref="D71:E71"/>
    <mergeCell ref="F71:G71"/>
    <mergeCell ref="H71:I71"/>
    <mergeCell ref="J71:K71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D76:E76"/>
    <mergeCell ref="F76:G76"/>
    <mergeCell ref="H76:I76"/>
    <mergeCell ref="J76:K76"/>
    <mergeCell ref="J83:K83"/>
    <mergeCell ref="D77:E77"/>
    <mergeCell ref="F77:G77"/>
    <mergeCell ref="H77:I77"/>
    <mergeCell ref="J77:K77"/>
    <mergeCell ref="D81:E81"/>
    <mergeCell ref="F81:G81"/>
    <mergeCell ref="H81:I81"/>
    <mergeCell ref="J81:K81"/>
    <mergeCell ref="J79:K79"/>
    <mergeCell ref="F85:G85"/>
    <mergeCell ref="H85:I85"/>
    <mergeCell ref="J85:K85"/>
    <mergeCell ref="F80:G80"/>
    <mergeCell ref="H80:I80"/>
    <mergeCell ref="J80:K80"/>
    <mergeCell ref="D84:E84"/>
    <mergeCell ref="F84:G84"/>
    <mergeCell ref="H84:I84"/>
    <mergeCell ref="J84:K84"/>
    <mergeCell ref="D85:E85"/>
    <mergeCell ref="D82:E82"/>
    <mergeCell ref="F82:G82"/>
    <mergeCell ref="H82:I82"/>
    <mergeCell ref="J82:K82"/>
    <mergeCell ref="D83:E83"/>
    <mergeCell ref="F83:G83"/>
    <mergeCell ref="H83:I83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2:C92"/>
    <mergeCell ref="D92:E92"/>
    <mergeCell ref="F92:G92"/>
    <mergeCell ref="H92:I92"/>
    <mergeCell ref="J92:K92"/>
    <mergeCell ref="J95:K95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62:C162"/>
    <mergeCell ref="D162:E162"/>
    <mergeCell ref="F162:G162"/>
    <mergeCell ref="H162:I162"/>
    <mergeCell ref="J162:K162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61:C161"/>
    <mergeCell ref="D161:E161"/>
    <mergeCell ref="F161:G161"/>
    <mergeCell ref="H161:I161"/>
    <mergeCell ref="J161:K161"/>
    <mergeCell ref="B160:C160"/>
    <mergeCell ref="D160:E160"/>
    <mergeCell ref="F160:G160"/>
    <mergeCell ref="H160:I160"/>
    <mergeCell ref="J160:K160"/>
    <mergeCell ref="B163:C163"/>
    <mergeCell ref="D163:E163"/>
    <mergeCell ref="F163:G163"/>
    <mergeCell ref="H163:I163"/>
    <mergeCell ref="J163:K163"/>
    <mergeCell ref="B166:C166"/>
    <mergeCell ref="D166:E166"/>
    <mergeCell ref="F166:G166"/>
    <mergeCell ref="H166:I166"/>
    <mergeCell ref="J166:K166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sheetPr codeName="Hoja221"/>
  <dimension ref="A1:O326"/>
  <sheetViews>
    <sheetView workbookViewId="0">
      <selection activeCell="D32" sqref="D3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1669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200470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4100074999</v>
      </c>
      <c r="G18" s="370"/>
      <c r="H18" s="391" t="s">
        <v>1468</v>
      </c>
      <c r="I18" s="370"/>
      <c r="J18" s="369" t="s">
        <v>1009</v>
      </c>
      <c r="K18" s="368"/>
      <c r="L18" s="9" t="s">
        <v>622</v>
      </c>
      <c r="M18" s="151">
        <v>85</v>
      </c>
      <c r="N18" s="82">
        <v>7.6</v>
      </c>
      <c r="O18" s="60">
        <v>5</v>
      </c>
    </row>
    <row r="19" spans="1:15" ht="15" x14ac:dyDescent="0.25">
      <c r="A19" s="1"/>
      <c r="B19" s="416"/>
      <c r="C19" s="417"/>
      <c r="D19" s="367" t="s">
        <v>480</v>
      </c>
      <c r="E19" s="368"/>
      <c r="F19" s="369">
        <v>4100074999</v>
      </c>
      <c r="G19" s="370"/>
      <c r="H19" s="391" t="s">
        <v>1468</v>
      </c>
      <c r="I19" s="370"/>
      <c r="J19" s="369" t="s">
        <v>1009</v>
      </c>
      <c r="K19" s="368"/>
      <c r="L19" s="9" t="s">
        <v>622</v>
      </c>
      <c r="M19" s="151">
        <v>90</v>
      </c>
      <c r="N19" s="83"/>
      <c r="O19" s="60">
        <v>6</v>
      </c>
    </row>
    <row r="20" spans="1:15" ht="15" x14ac:dyDescent="0.25">
      <c r="A20" s="1"/>
      <c r="B20" s="416"/>
      <c r="C20" s="417"/>
      <c r="D20" s="367" t="s">
        <v>480</v>
      </c>
      <c r="E20" s="368"/>
      <c r="F20" s="369">
        <v>4100074999</v>
      </c>
      <c r="G20" s="370"/>
      <c r="H20" s="391" t="s">
        <v>1468</v>
      </c>
      <c r="I20" s="370"/>
      <c r="J20" s="369" t="s">
        <v>1009</v>
      </c>
      <c r="K20" s="368"/>
      <c r="L20" s="9" t="s">
        <v>622</v>
      </c>
      <c r="M20" s="151">
        <v>95</v>
      </c>
      <c r="N20" s="83"/>
      <c r="O20" s="60">
        <v>6</v>
      </c>
    </row>
    <row r="21" spans="1:15" ht="15" x14ac:dyDescent="0.25">
      <c r="A21" s="1"/>
      <c r="B21" s="416"/>
      <c r="C21" s="417"/>
      <c r="D21" s="367" t="s">
        <v>480</v>
      </c>
      <c r="E21" s="368"/>
      <c r="F21" s="369">
        <v>4100074999</v>
      </c>
      <c r="G21" s="370"/>
      <c r="H21" s="391" t="s">
        <v>1468</v>
      </c>
      <c r="I21" s="370"/>
      <c r="J21" s="369" t="s">
        <v>1009</v>
      </c>
      <c r="K21" s="368"/>
      <c r="L21" s="9" t="s">
        <v>622</v>
      </c>
      <c r="M21" s="151">
        <v>100</v>
      </c>
      <c r="N21" s="83"/>
      <c r="O21" s="60">
        <v>5</v>
      </c>
    </row>
    <row r="22" spans="1:15" ht="15" x14ac:dyDescent="0.25">
      <c r="A22" s="1"/>
      <c r="B22" s="40"/>
      <c r="C22" s="36"/>
      <c r="D22" s="367" t="s">
        <v>480</v>
      </c>
      <c r="E22" s="368"/>
      <c r="F22" s="369">
        <v>4100074999</v>
      </c>
      <c r="G22" s="370"/>
      <c r="H22" s="391" t="s">
        <v>1468</v>
      </c>
      <c r="I22" s="370"/>
      <c r="J22" s="369" t="s">
        <v>1009</v>
      </c>
      <c r="K22" s="368"/>
      <c r="L22" s="9" t="s">
        <v>387</v>
      </c>
      <c r="M22" s="151">
        <v>85</v>
      </c>
      <c r="N22" s="83"/>
      <c r="O22" s="60">
        <v>5</v>
      </c>
    </row>
    <row r="23" spans="1:15" ht="15" x14ac:dyDescent="0.25">
      <c r="A23" s="1"/>
      <c r="B23" s="416"/>
      <c r="C23" s="417"/>
      <c r="D23" s="367" t="s">
        <v>480</v>
      </c>
      <c r="E23" s="368"/>
      <c r="F23" s="369">
        <v>4100074999</v>
      </c>
      <c r="G23" s="370"/>
      <c r="H23" s="391" t="s">
        <v>1468</v>
      </c>
      <c r="I23" s="370"/>
      <c r="J23" s="369" t="s">
        <v>1009</v>
      </c>
      <c r="K23" s="368"/>
      <c r="L23" s="9" t="s">
        <v>387</v>
      </c>
      <c r="M23" s="151">
        <v>90</v>
      </c>
      <c r="N23" s="83"/>
      <c r="O23" s="60">
        <v>6</v>
      </c>
    </row>
    <row r="24" spans="1:15" ht="15" x14ac:dyDescent="0.25">
      <c r="A24" s="1"/>
      <c r="B24" s="40"/>
      <c r="C24" s="36"/>
      <c r="D24" s="367" t="s">
        <v>480</v>
      </c>
      <c r="E24" s="368"/>
      <c r="F24" s="369">
        <v>4100074999</v>
      </c>
      <c r="G24" s="370"/>
      <c r="H24" s="391" t="s">
        <v>1468</v>
      </c>
      <c r="I24" s="370"/>
      <c r="J24" s="369" t="s">
        <v>1009</v>
      </c>
      <c r="K24" s="368"/>
      <c r="L24" s="9" t="s">
        <v>387</v>
      </c>
      <c r="M24" s="151">
        <v>95</v>
      </c>
      <c r="N24" s="83"/>
      <c r="O24" s="60">
        <v>6</v>
      </c>
    </row>
    <row r="25" spans="1:15" ht="15" x14ac:dyDescent="0.25">
      <c r="A25" s="1"/>
      <c r="B25" s="365"/>
      <c r="C25" s="366"/>
      <c r="D25" s="367" t="s">
        <v>480</v>
      </c>
      <c r="E25" s="368"/>
      <c r="F25" s="369">
        <v>4100074999</v>
      </c>
      <c r="G25" s="370"/>
      <c r="H25" s="391" t="s">
        <v>1468</v>
      </c>
      <c r="I25" s="370"/>
      <c r="J25" s="369" t="s">
        <v>1009</v>
      </c>
      <c r="K25" s="368"/>
      <c r="L25" s="9" t="s">
        <v>387</v>
      </c>
      <c r="M25" s="151">
        <v>100</v>
      </c>
      <c r="N25" s="84"/>
      <c r="O25" s="60">
        <v>5</v>
      </c>
    </row>
    <row r="26" spans="1:15" ht="15" x14ac:dyDescent="0.25">
      <c r="A26" s="1"/>
      <c r="B26" s="76"/>
      <c r="C26" s="65"/>
      <c r="D26" s="392"/>
      <c r="E26" s="393"/>
      <c r="F26" s="393"/>
      <c r="G26" s="393"/>
      <c r="H26" s="393"/>
      <c r="I26" s="62"/>
      <c r="J26" s="50"/>
      <c r="K26" s="61"/>
      <c r="L26" s="8"/>
      <c r="M26" s="8"/>
      <c r="N26" s="139">
        <f>SUM(N18:N25)</f>
        <v>7.6</v>
      </c>
      <c r="O26" s="60"/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SUM(O18:O25)</f>
        <v>44</v>
      </c>
    </row>
    <row r="28" spans="1:15" ht="15" x14ac:dyDescent="0.25">
      <c r="A28" s="1"/>
      <c r="B28" s="20"/>
      <c r="C28" s="45"/>
      <c r="D28" s="20"/>
      <c r="E28" s="45"/>
      <c r="F28" s="20"/>
      <c r="H28" s="3"/>
      <c r="J28" s="20"/>
      <c r="K28" s="45"/>
      <c r="L28" s="1"/>
      <c r="M28" s="1"/>
      <c r="N28" s="86"/>
    </row>
    <row r="29" spans="1:15" ht="3.75" customHeight="1" x14ac:dyDescent="0.25">
      <c r="A29" s="1"/>
      <c r="B29" s="1"/>
      <c r="C29" s="1"/>
      <c r="D29" s="17"/>
      <c r="E29" s="20"/>
      <c r="F29" s="20"/>
      <c r="G29" s="3"/>
      <c r="H29" s="3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23"/>
      <c r="F30" s="397" t="s">
        <v>1671</v>
      </c>
      <c r="G30" s="396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368</v>
      </c>
      <c r="E31" s="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369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50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J23:K23"/>
    <mergeCell ref="D24:E24"/>
    <mergeCell ref="F24:G24"/>
    <mergeCell ref="H24:I24"/>
    <mergeCell ref="J24:K24"/>
    <mergeCell ref="B27:L27"/>
    <mergeCell ref="F30:G30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D26:H26"/>
    <mergeCell ref="B23:C23"/>
    <mergeCell ref="D23:E23"/>
    <mergeCell ref="F23:G23"/>
    <mergeCell ref="H23:I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sheetPr codeName="Hoja222"/>
  <dimension ref="A1:O319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1669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200469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/>
      <c r="O17" s="60"/>
    </row>
    <row r="18" spans="1:15" ht="15" x14ac:dyDescent="0.25">
      <c r="A18" s="1"/>
      <c r="B18" s="378">
        <v>1</v>
      </c>
      <c r="C18" s="379"/>
      <c r="D18" s="367" t="s">
        <v>1377</v>
      </c>
      <c r="E18" s="368"/>
      <c r="F18" s="369">
        <v>4100074979</v>
      </c>
      <c r="G18" s="370"/>
      <c r="H18" s="391" t="s">
        <v>1467</v>
      </c>
      <c r="I18" s="370"/>
      <c r="J18" s="369" t="s">
        <v>76</v>
      </c>
      <c r="K18" s="368"/>
      <c r="L18" s="9" t="s">
        <v>415</v>
      </c>
      <c r="M18" s="151">
        <v>75</v>
      </c>
      <c r="N18" s="82">
        <v>3.84</v>
      </c>
      <c r="O18" s="60">
        <v>20</v>
      </c>
    </row>
    <row r="19" spans="1:15" ht="15" x14ac:dyDescent="0.25">
      <c r="A19" s="1"/>
      <c r="B19" s="365"/>
      <c r="C19" s="366"/>
      <c r="D19" s="367" t="s">
        <v>1377</v>
      </c>
      <c r="E19" s="368"/>
      <c r="F19" s="369">
        <v>4100074979</v>
      </c>
      <c r="G19" s="370"/>
      <c r="H19" s="391" t="s">
        <v>1467</v>
      </c>
      <c r="I19" s="370"/>
      <c r="J19" s="369" t="s">
        <v>76</v>
      </c>
      <c r="K19" s="368"/>
      <c r="L19" s="9" t="s">
        <v>415</v>
      </c>
      <c r="M19" s="151">
        <v>80</v>
      </c>
      <c r="N19" s="84"/>
      <c r="O19" s="60">
        <v>20</v>
      </c>
    </row>
    <row r="20" spans="1:15" ht="15" x14ac:dyDescent="0.25">
      <c r="A20" s="1"/>
      <c r="B20" s="76"/>
      <c r="C20" s="132"/>
      <c r="D20" s="367"/>
      <c r="E20" s="368"/>
      <c r="F20" s="369"/>
      <c r="G20" s="370"/>
      <c r="H20" s="391"/>
      <c r="I20" s="370"/>
      <c r="J20" s="369"/>
      <c r="K20" s="368"/>
      <c r="L20" s="9"/>
      <c r="M20" s="61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3.84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40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1670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1636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1635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303" ht="8.25" customHeight="1" x14ac:dyDescent="0.2"/>
    <row r="305" ht="8.25" customHeight="1" x14ac:dyDescent="0.2"/>
    <row r="307" ht="9" customHeight="1" x14ac:dyDescent="0.2"/>
    <row r="309" ht="7.5" customHeight="1" x14ac:dyDescent="0.2"/>
    <row r="311" ht="6.75" customHeight="1" x14ac:dyDescent="0.2"/>
    <row r="313" ht="7.5" customHeight="1" x14ac:dyDescent="0.2"/>
    <row r="315" ht="9" customHeight="1" x14ac:dyDescent="0.2"/>
    <row r="317" ht="7.5" customHeight="1" x14ac:dyDescent="0.2"/>
    <row r="319" ht="8.25" customHeight="1" x14ac:dyDescent="0.2"/>
  </sheetData>
  <mergeCells count="26">
    <mergeCell ref="D21:H21"/>
    <mergeCell ref="B22:L22"/>
    <mergeCell ref="F25:G25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sheetPr codeName="Hoja223"/>
  <dimension ref="A1:O343"/>
  <sheetViews>
    <sheetView topLeftCell="A28" workbookViewId="0">
      <selection activeCell="B29" sqref="B29:C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1648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200463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5">
        <f>SUM(N18:N33)+9.04</f>
        <v>130.34000000000003</v>
      </c>
      <c r="O17" s="60"/>
    </row>
    <row r="18" spans="1:15" ht="15" x14ac:dyDescent="0.25">
      <c r="A18" s="1"/>
      <c r="B18" s="378">
        <v>1</v>
      </c>
      <c r="C18" s="379"/>
      <c r="D18" s="367" t="s">
        <v>1582</v>
      </c>
      <c r="E18" s="368"/>
      <c r="F18" s="369">
        <v>4100073160</v>
      </c>
      <c r="G18" s="370"/>
      <c r="H18" s="391" t="s">
        <v>1649</v>
      </c>
      <c r="I18" s="370"/>
      <c r="J18" s="369" t="s">
        <v>76</v>
      </c>
      <c r="K18" s="368"/>
      <c r="L18" s="9" t="s">
        <v>387</v>
      </c>
      <c r="M18" s="151"/>
      <c r="N18" s="82">
        <v>7.9</v>
      </c>
      <c r="O18" s="60">
        <v>10</v>
      </c>
    </row>
    <row r="19" spans="1:15" ht="15" x14ac:dyDescent="0.25">
      <c r="A19" s="1"/>
      <c r="B19" s="378">
        <v>2</v>
      </c>
      <c r="C19" s="379"/>
      <c r="D19" s="367" t="s">
        <v>1582</v>
      </c>
      <c r="E19" s="368"/>
      <c r="F19" s="369">
        <v>4100073160</v>
      </c>
      <c r="G19" s="370"/>
      <c r="H19" s="391" t="s">
        <v>1649</v>
      </c>
      <c r="I19" s="370"/>
      <c r="J19" s="369" t="s">
        <v>76</v>
      </c>
      <c r="K19" s="368"/>
      <c r="L19" s="9" t="s">
        <v>387</v>
      </c>
      <c r="M19" s="151"/>
      <c r="N19" s="82">
        <v>7.9</v>
      </c>
      <c r="O19" s="60">
        <v>10</v>
      </c>
    </row>
    <row r="20" spans="1:15" ht="15" x14ac:dyDescent="0.25">
      <c r="A20" s="1"/>
      <c r="B20" s="378">
        <v>3</v>
      </c>
      <c r="C20" s="379"/>
      <c r="D20" s="367" t="s">
        <v>1582</v>
      </c>
      <c r="E20" s="368"/>
      <c r="F20" s="369">
        <v>4100073160</v>
      </c>
      <c r="G20" s="370"/>
      <c r="H20" s="391" t="s">
        <v>1649</v>
      </c>
      <c r="I20" s="370"/>
      <c r="J20" s="369" t="s">
        <v>76</v>
      </c>
      <c r="K20" s="368"/>
      <c r="L20" s="9" t="s">
        <v>387</v>
      </c>
      <c r="M20" s="151"/>
      <c r="N20" s="82">
        <v>7.9</v>
      </c>
      <c r="O20" s="60">
        <v>10</v>
      </c>
    </row>
    <row r="21" spans="1:15" ht="15" x14ac:dyDescent="0.25">
      <c r="A21" s="1"/>
      <c r="B21" s="378">
        <v>4</v>
      </c>
      <c r="C21" s="379"/>
      <c r="D21" s="367" t="s">
        <v>1582</v>
      </c>
      <c r="E21" s="368"/>
      <c r="F21" s="369">
        <v>4100073160</v>
      </c>
      <c r="G21" s="370"/>
      <c r="H21" s="391" t="s">
        <v>1649</v>
      </c>
      <c r="I21" s="370"/>
      <c r="J21" s="369" t="s">
        <v>76</v>
      </c>
      <c r="K21" s="368"/>
      <c r="L21" s="9" t="s">
        <v>387</v>
      </c>
      <c r="M21" s="151"/>
      <c r="N21" s="82">
        <v>7.9</v>
      </c>
      <c r="O21" s="60">
        <v>10</v>
      </c>
    </row>
    <row r="22" spans="1:15" ht="15" x14ac:dyDescent="0.25">
      <c r="A22" s="1"/>
      <c r="B22" s="378">
        <v>5</v>
      </c>
      <c r="C22" s="379"/>
      <c r="D22" s="367" t="s">
        <v>1582</v>
      </c>
      <c r="E22" s="368"/>
      <c r="F22" s="369">
        <v>4100073160</v>
      </c>
      <c r="G22" s="370"/>
      <c r="H22" s="391" t="s">
        <v>1649</v>
      </c>
      <c r="I22" s="370"/>
      <c r="J22" s="369" t="s">
        <v>76</v>
      </c>
      <c r="K22" s="368"/>
      <c r="L22" s="9" t="s">
        <v>387</v>
      </c>
      <c r="M22" s="151"/>
      <c r="N22" s="82">
        <v>7.9</v>
      </c>
      <c r="O22" s="60">
        <v>10</v>
      </c>
    </row>
    <row r="23" spans="1:15" ht="15" x14ac:dyDescent="0.25">
      <c r="A23" s="1"/>
      <c r="B23" s="378">
        <v>6</v>
      </c>
      <c r="C23" s="379"/>
      <c r="D23" s="367" t="s">
        <v>1582</v>
      </c>
      <c r="E23" s="368"/>
      <c r="F23" s="369">
        <v>4100073161</v>
      </c>
      <c r="G23" s="370"/>
      <c r="H23" s="391" t="s">
        <v>1651</v>
      </c>
      <c r="I23" s="370"/>
      <c r="J23" s="369" t="s">
        <v>76</v>
      </c>
      <c r="K23" s="368"/>
      <c r="L23" s="9" t="s">
        <v>387</v>
      </c>
      <c r="M23" s="151"/>
      <c r="N23" s="82">
        <v>7.62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1582</v>
      </c>
      <c r="E24" s="368"/>
      <c r="F24" s="369">
        <v>4100073161</v>
      </c>
      <c r="G24" s="370"/>
      <c r="H24" s="391" t="s">
        <v>1651</v>
      </c>
      <c r="I24" s="370"/>
      <c r="J24" s="369" t="s">
        <v>76</v>
      </c>
      <c r="K24" s="368"/>
      <c r="L24" s="9" t="s">
        <v>387</v>
      </c>
      <c r="M24" s="151"/>
      <c r="N24" s="82">
        <v>7.62</v>
      </c>
      <c r="O24" s="60">
        <v>12</v>
      </c>
    </row>
    <row r="25" spans="1:15" ht="15" x14ac:dyDescent="0.25">
      <c r="A25" s="1"/>
      <c r="B25" s="378">
        <v>8</v>
      </c>
      <c r="C25" s="379"/>
      <c r="D25" s="367" t="s">
        <v>1582</v>
      </c>
      <c r="E25" s="368"/>
      <c r="F25" s="369">
        <v>4100073161</v>
      </c>
      <c r="G25" s="370"/>
      <c r="H25" s="391" t="s">
        <v>1651</v>
      </c>
      <c r="I25" s="370"/>
      <c r="J25" s="369" t="s">
        <v>76</v>
      </c>
      <c r="K25" s="368"/>
      <c r="L25" s="9" t="s">
        <v>387</v>
      </c>
      <c r="M25" s="151"/>
      <c r="N25" s="82">
        <v>4.4800000000000004</v>
      </c>
      <c r="O25" s="60">
        <v>6</v>
      </c>
    </row>
    <row r="26" spans="1:15" ht="15" x14ac:dyDescent="0.25">
      <c r="A26" s="1"/>
      <c r="B26" s="378">
        <v>9</v>
      </c>
      <c r="C26" s="379"/>
      <c r="D26" s="367" t="s">
        <v>1582</v>
      </c>
      <c r="E26" s="368"/>
      <c r="F26" s="369">
        <v>4100075033</v>
      </c>
      <c r="G26" s="370"/>
      <c r="H26" s="391" t="s">
        <v>1583</v>
      </c>
      <c r="I26" s="370"/>
      <c r="J26" s="369" t="s">
        <v>76</v>
      </c>
      <c r="K26" s="368"/>
      <c r="L26" s="9" t="s">
        <v>415</v>
      </c>
      <c r="M26" s="151"/>
      <c r="N26" s="82">
        <v>7.76</v>
      </c>
      <c r="O26" s="60">
        <v>10</v>
      </c>
    </row>
    <row r="27" spans="1:15" ht="15" x14ac:dyDescent="0.25">
      <c r="A27" s="1"/>
      <c r="B27" s="378">
        <v>10</v>
      </c>
      <c r="C27" s="379"/>
      <c r="D27" s="367" t="s">
        <v>1582</v>
      </c>
      <c r="E27" s="368"/>
      <c r="F27" s="369">
        <v>4100075033</v>
      </c>
      <c r="G27" s="370"/>
      <c r="H27" s="391" t="s">
        <v>1583</v>
      </c>
      <c r="I27" s="370"/>
      <c r="J27" s="369" t="s">
        <v>76</v>
      </c>
      <c r="K27" s="368"/>
      <c r="L27" s="9" t="s">
        <v>415</v>
      </c>
      <c r="M27" s="151"/>
      <c r="N27" s="82">
        <v>7.76</v>
      </c>
      <c r="O27" s="60">
        <v>10</v>
      </c>
    </row>
    <row r="28" spans="1:15" ht="15" x14ac:dyDescent="0.25">
      <c r="A28" s="1"/>
      <c r="B28" s="378">
        <v>11</v>
      </c>
      <c r="C28" s="379"/>
      <c r="D28" s="367" t="s">
        <v>1582</v>
      </c>
      <c r="E28" s="368"/>
      <c r="F28" s="369">
        <v>4100075033</v>
      </c>
      <c r="G28" s="370"/>
      <c r="H28" s="391" t="s">
        <v>1583</v>
      </c>
      <c r="I28" s="370"/>
      <c r="J28" s="369" t="s">
        <v>76</v>
      </c>
      <c r="K28" s="368"/>
      <c r="L28" s="9" t="s">
        <v>415</v>
      </c>
      <c r="M28" s="151"/>
      <c r="N28" s="82">
        <v>7.76</v>
      </c>
      <c r="O28" s="60">
        <v>10</v>
      </c>
    </row>
    <row r="29" spans="1:15" ht="15" x14ac:dyDescent="0.25">
      <c r="A29" s="1"/>
      <c r="B29" s="378">
        <v>12</v>
      </c>
      <c r="C29" s="379"/>
      <c r="D29" s="367" t="s">
        <v>1582</v>
      </c>
      <c r="E29" s="368"/>
      <c r="F29" s="369">
        <v>4100075033</v>
      </c>
      <c r="G29" s="370"/>
      <c r="H29" s="391" t="s">
        <v>1583</v>
      </c>
      <c r="I29" s="370"/>
      <c r="J29" s="369" t="s">
        <v>76</v>
      </c>
      <c r="K29" s="368"/>
      <c r="L29" s="9" t="s">
        <v>415</v>
      </c>
      <c r="M29" s="151"/>
      <c r="N29" s="82">
        <v>7.76</v>
      </c>
      <c r="O29" s="60">
        <v>10</v>
      </c>
    </row>
    <row r="30" spans="1:15" ht="15" x14ac:dyDescent="0.25">
      <c r="A30" s="1"/>
      <c r="B30" s="378">
        <v>13</v>
      </c>
      <c r="C30" s="379"/>
      <c r="D30" s="367" t="s">
        <v>1582</v>
      </c>
      <c r="E30" s="368"/>
      <c r="F30" s="369">
        <v>4100075033</v>
      </c>
      <c r="G30" s="370"/>
      <c r="H30" s="391" t="s">
        <v>1583</v>
      </c>
      <c r="I30" s="370"/>
      <c r="J30" s="369" t="s">
        <v>76</v>
      </c>
      <c r="K30" s="368"/>
      <c r="L30" s="9" t="s">
        <v>415</v>
      </c>
      <c r="M30" s="151"/>
      <c r="N30" s="82">
        <v>7.76</v>
      </c>
      <c r="O30" s="60">
        <v>10</v>
      </c>
    </row>
    <row r="31" spans="1:15" ht="15" x14ac:dyDescent="0.25">
      <c r="A31" s="1"/>
      <c r="B31" s="378">
        <v>14</v>
      </c>
      <c r="C31" s="379"/>
      <c r="D31" s="367" t="s">
        <v>1582</v>
      </c>
      <c r="E31" s="368"/>
      <c r="F31" s="369">
        <v>4100075033</v>
      </c>
      <c r="G31" s="370"/>
      <c r="H31" s="391" t="s">
        <v>1583</v>
      </c>
      <c r="I31" s="370"/>
      <c r="J31" s="369" t="s">
        <v>76</v>
      </c>
      <c r="K31" s="368"/>
      <c r="L31" s="9" t="s">
        <v>415</v>
      </c>
      <c r="M31" s="151"/>
      <c r="N31" s="82">
        <v>7.76</v>
      </c>
      <c r="O31" s="60">
        <v>10</v>
      </c>
    </row>
    <row r="32" spans="1:15" ht="15" x14ac:dyDescent="0.25">
      <c r="A32" s="1"/>
      <c r="B32" s="378">
        <v>15</v>
      </c>
      <c r="C32" s="379"/>
      <c r="D32" s="367" t="s">
        <v>1582</v>
      </c>
      <c r="E32" s="368"/>
      <c r="F32" s="369">
        <v>4100075033</v>
      </c>
      <c r="G32" s="370"/>
      <c r="H32" s="391" t="s">
        <v>1583</v>
      </c>
      <c r="I32" s="370"/>
      <c r="J32" s="369" t="s">
        <v>76</v>
      </c>
      <c r="K32" s="368"/>
      <c r="L32" s="9" t="s">
        <v>415</v>
      </c>
      <c r="M32" s="151"/>
      <c r="N32" s="82">
        <v>7.76</v>
      </c>
      <c r="O32" s="60">
        <v>10</v>
      </c>
    </row>
    <row r="33" spans="1:15" ht="15" x14ac:dyDescent="0.25">
      <c r="A33" s="1"/>
      <c r="B33" s="378">
        <v>16</v>
      </c>
      <c r="C33" s="379"/>
      <c r="D33" s="367" t="s">
        <v>1582</v>
      </c>
      <c r="E33" s="368"/>
      <c r="F33" s="369">
        <v>4100075033</v>
      </c>
      <c r="G33" s="370"/>
      <c r="H33" s="391" t="s">
        <v>1583</v>
      </c>
      <c r="I33" s="370"/>
      <c r="J33" s="369" t="s">
        <v>76</v>
      </c>
      <c r="K33" s="368"/>
      <c r="L33" s="9" t="s">
        <v>415</v>
      </c>
      <c r="M33" s="151"/>
      <c r="N33" s="81">
        <v>7.76</v>
      </c>
      <c r="O33" s="60">
        <v>10</v>
      </c>
    </row>
    <row r="34" spans="1:15" ht="15" x14ac:dyDescent="0.25">
      <c r="A34" s="1"/>
      <c r="B34" s="77" t="s">
        <v>37</v>
      </c>
      <c r="C34" s="78"/>
      <c r="D34" s="20"/>
      <c r="E34" s="45"/>
      <c r="F34" s="20"/>
      <c r="H34" s="3"/>
      <c r="J34" s="20"/>
      <c r="K34" s="45"/>
      <c r="L34" s="1"/>
      <c r="M34" s="1"/>
      <c r="N34" s="175">
        <f>SUM(N35:N41)+7.32</f>
        <v>61.639999999999993</v>
      </c>
      <c r="O34" s="60"/>
    </row>
    <row r="35" spans="1:15" ht="15" x14ac:dyDescent="0.25">
      <c r="A35" s="1"/>
      <c r="B35" s="378">
        <v>17</v>
      </c>
      <c r="C35" s="379"/>
      <c r="D35" s="367" t="s">
        <v>1582</v>
      </c>
      <c r="E35" s="368"/>
      <c r="F35" s="369">
        <v>4100075033</v>
      </c>
      <c r="G35" s="370"/>
      <c r="H35" s="391" t="s">
        <v>1583</v>
      </c>
      <c r="I35" s="370"/>
      <c r="J35" s="369" t="s">
        <v>76</v>
      </c>
      <c r="K35" s="368"/>
      <c r="L35" s="9" t="s">
        <v>415</v>
      </c>
      <c r="M35" s="151"/>
      <c r="N35" s="82">
        <v>7.76</v>
      </c>
      <c r="O35" s="60">
        <v>10</v>
      </c>
    </row>
    <row r="36" spans="1:15" ht="15" x14ac:dyDescent="0.25">
      <c r="A36" s="1"/>
      <c r="B36" s="378">
        <v>18</v>
      </c>
      <c r="C36" s="379"/>
      <c r="D36" s="367" t="s">
        <v>1582</v>
      </c>
      <c r="E36" s="368"/>
      <c r="F36" s="369">
        <v>4100075033</v>
      </c>
      <c r="G36" s="370"/>
      <c r="H36" s="391" t="s">
        <v>1583</v>
      </c>
      <c r="I36" s="370"/>
      <c r="J36" s="369" t="s">
        <v>76</v>
      </c>
      <c r="K36" s="368"/>
      <c r="L36" s="9" t="s">
        <v>415</v>
      </c>
      <c r="M36" s="151"/>
      <c r="N36" s="82">
        <v>7.76</v>
      </c>
      <c r="O36" s="60">
        <v>10</v>
      </c>
    </row>
    <row r="37" spans="1:15" ht="15" x14ac:dyDescent="0.25">
      <c r="A37" s="1"/>
      <c r="B37" s="378">
        <v>19</v>
      </c>
      <c r="C37" s="379"/>
      <c r="D37" s="367" t="s">
        <v>1582</v>
      </c>
      <c r="E37" s="368"/>
      <c r="F37" s="369">
        <v>4100075033</v>
      </c>
      <c r="G37" s="370"/>
      <c r="H37" s="391" t="s">
        <v>1583</v>
      </c>
      <c r="I37" s="370"/>
      <c r="J37" s="369" t="s">
        <v>76</v>
      </c>
      <c r="K37" s="368"/>
      <c r="L37" s="9" t="s">
        <v>415</v>
      </c>
      <c r="M37" s="151"/>
      <c r="N37" s="82">
        <v>7.76</v>
      </c>
      <c r="O37" s="60">
        <v>10</v>
      </c>
    </row>
    <row r="38" spans="1:15" ht="15" x14ac:dyDescent="0.25">
      <c r="A38" s="1"/>
      <c r="B38" s="378">
        <v>20</v>
      </c>
      <c r="C38" s="379"/>
      <c r="D38" s="367" t="s">
        <v>1582</v>
      </c>
      <c r="E38" s="368"/>
      <c r="F38" s="369">
        <v>4100075033</v>
      </c>
      <c r="G38" s="370"/>
      <c r="H38" s="391" t="s">
        <v>1583</v>
      </c>
      <c r="I38" s="370"/>
      <c r="J38" s="369" t="s">
        <v>76</v>
      </c>
      <c r="K38" s="368"/>
      <c r="L38" s="9" t="s">
        <v>415</v>
      </c>
      <c r="M38" s="151"/>
      <c r="N38" s="82">
        <v>7.76</v>
      </c>
      <c r="O38" s="60">
        <v>10</v>
      </c>
    </row>
    <row r="39" spans="1:15" ht="15" x14ac:dyDescent="0.25">
      <c r="A39" s="1"/>
      <c r="B39" s="378">
        <v>21</v>
      </c>
      <c r="C39" s="379"/>
      <c r="D39" s="367" t="s">
        <v>1582</v>
      </c>
      <c r="E39" s="368"/>
      <c r="F39" s="369">
        <v>4100075033</v>
      </c>
      <c r="G39" s="370"/>
      <c r="H39" s="391" t="s">
        <v>1583</v>
      </c>
      <c r="I39" s="370"/>
      <c r="J39" s="369" t="s">
        <v>76</v>
      </c>
      <c r="K39" s="368"/>
      <c r="L39" s="9" t="s">
        <v>415</v>
      </c>
      <c r="M39" s="151"/>
      <c r="N39" s="82">
        <v>7.76</v>
      </c>
      <c r="O39" s="60">
        <v>10</v>
      </c>
    </row>
    <row r="40" spans="1:15" ht="15" x14ac:dyDescent="0.25">
      <c r="A40" s="1"/>
      <c r="B40" s="378">
        <v>22</v>
      </c>
      <c r="C40" s="379"/>
      <c r="D40" s="367" t="s">
        <v>1582</v>
      </c>
      <c r="E40" s="368"/>
      <c r="F40" s="369">
        <v>4100075033</v>
      </c>
      <c r="G40" s="370"/>
      <c r="H40" s="391" t="s">
        <v>1583</v>
      </c>
      <c r="I40" s="370"/>
      <c r="J40" s="369" t="s">
        <v>76</v>
      </c>
      <c r="K40" s="368"/>
      <c r="L40" s="9" t="s">
        <v>415</v>
      </c>
      <c r="M40" s="151"/>
      <c r="N40" s="82">
        <v>7.76</v>
      </c>
      <c r="O40" s="60">
        <v>10</v>
      </c>
    </row>
    <row r="41" spans="1:15" ht="15" x14ac:dyDescent="0.25">
      <c r="A41" s="1"/>
      <c r="B41" s="375">
        <v>23</v>
      </c>
      <c r="C41" s="376"/>
      <c r="D41" s="367" t="s">
        <v>1582</v>
      </c>
      <c r="E41" s="368"/>
      <c r="F41" s="369">
        <v>4100075033</v>
      </c>
      <c r="G41" s="370"/>
      <c r="H41" s="391" t="s">
        <v>1583</v>
      </c>
      <c r="I41" s="370"/>
      <c r="J41" s="369" t="s">
        <v>76</v>
      </c>
      <c r="K41" s="368"/>
      <c r="L41" s="9" t="s">
        <v>415</v>
      </c>
      <c r="M41" s="151"/>
      <c r="N41" s="81">
        <v>7.76</v>
      </c>
      <c r="O41" s="60">
        <v>10</v>
      </c>
    </row>
    <row r="42" spans="1:15" ht="15" x14ac:dyDescent="0.25">
      <c r="A42" s="1"/>
      <c r="B42" s="76"/>
      <c r="C42" s="132"/>
      <c r="D42" s="367"/>
      <c r="E42" s="368"/>
      <c r="F42" s="369"/>
      <c r="G42" s="370"/>
      <c r="H42" s="391"/>
      <c r="I42" s="370"/>
      <c r="J42" s="369"/>
      <c r="K42" s="368"/>
      <c r="L42" s="9"/>
      <c r="M42" s="61"/>
      <c r="N42" s="84"/>
      <c r="O42" s="60"/>
    </row>
    <row r="43" spans="1:15" ht="15" x14ac:dyDescent="0.25">
      <c r="A43" s="1"/>
      <c r="B43" s="76"/>
      <c r="C43" s="65"/>
      <c r="D43" s="392"/>
      <c r="E43" s="393"/>
      <c r="F43" s="393"/>
      <c r="G43" s="393"/>
      <c r="H43" s="393"/>
      <c r="I43" s="62"/>
      <c r="J43" s="50"/>
      <c r="K43" s="61"/>
      <c r="L43" s="8"/>
      <c r="M43" s="8"/>
      <c r="N43" s="139">
        <f>SUM(N18:N33)+SUM(N35:N41)</f>
        <v>175.62000000000003</v>
      </c>
      <c r="O43" s="60"/>
    </row>
    <row r="44" spans="1:15" ht="15.75" x14ac:dyDescent="0.25">
      <c r="A44" s="1"/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79"/>
      <c r="N44" s="75"/>
      <c r="O44" s="73">
        <f>SUM(O18:O42)</f>
        <v>230</v>
      </c>
    </row>
    <row r="45" spans="1:15" ht="15" x14ac:dyDescent="0.25">
      <c r="A45" s="1"/>
      <c r="B45" s="20"/>
      <c r="C45" s="45"/>
      <c r="D45" s="20"/>
      <c r="E45" s="45"/>
      <c r="F45" s="20"/>
      <c r="H45" s="3"/>
      <c r="J45" s="20"/>
      <c r="K45" s="45"/>
      <c r="L45" s="1"/>
      <c r="M45" s="1"/>
      <c r="N45" s="86"/>
    </row>
    <row r="46" spans="1:15" ht="3.75" customHeight="1" x14ac:dyDescent="0.25">
      <c r="A46" s="1"/>
      <c r="B46" s="1"/>
      <c r="C46" s="1"/>
      <c r="D46" s="17"/>
      <c r="E46" s="20"/>
      <c r="F46" s="20"/>
      <c r="G46" s="3"/>
      <c r="H46" s="3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49</v>
      </c>
      <c r="E47" s="23"/>
      <c r="F47" s="397" t="s">
        <v>1667</v>
      </c>
      <c r="G47" s="396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 t="s">
        <v>1668</v>
      </c>
      <c r="E48" s="23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 t="s">
        <v>1653</v>
      </c>
      <c r="E49" s="3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 t="s">
        <v>1652</v>
      </c>
      <c r="E50" s="23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 t="s">
        <v>1492</v>
      </c>
      <c r="E51" s="1"/>
      <c r="F51" s="1"/>
      <c r="G51" s="23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327" ht="8.25" customHeight="1" x14ac:dyDescent="0.2"/>
    <row r="329" ht="8.25" customHeight="1" x14ac:dyDescent="0.2"/>
    <row r="331" ht="9" customHeight="1" x14ac:dyDescent="0.2"/>
    <row r="333" ht="7.5" customHeight="1" x14ac:dyDescent="0.2"/>
    <row r="335" ht="6.75" customHeight="1" x14ac:dyDescent="0.2"/>
    <row r="337" ht="7.5" customHeight="1" x14ac:dyDescent="0.2"/>
    <row r="339" ht="9" customHeight="1" x14ac:dyDescent="0.2"/>
    <row r="341" ht="7.5" customHeight="1" x14ac:dyDescent="0.2"/>
    <row r="343" ht="8.25" customHeight="1" x14ac:dyDescent="0.2"/>
  </sheetData>
  <mergeCells count="131"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H20:I20"/>
    <mergeCell ref="B19:C19"/>
    <mergeCell ref="D19:E19"/>
    <mergeCell ref="F19:G19"/>
    <mergeCell ref="H19:I19"/>
    <mergeCell ref="J19:K19"/>
    <mergeCell ref="B20:C20"/>
    <mergeCell ref="F23:G23"/>
    <mergeCell ref="H23:I23"/>
    <mergeCell ref="J42:K42"/>
    <mergeCell ref="D43:H43"/>
    <mergeCell ref="J21:K21"/>
    <mergeCell ref="J20:K20"/>
    <mergeCell ref="B21:C21"/>
    <mergeCell ref="D21:E21"/>
    <mergeCell ref="F21:G21"/>
    <mergeCell ref="H21:I21"/>
    <mergeCell ref="D20:E20"/>
    <mergeCell ref="F20:G20"/>
    <mergeCell ref="B23:C23"/>
    <mergeCell ref="D23:E23"/>
    <mergeCell ref="B22:C22"/>
    <mergeCell ref="D22:E22"/>
    <mergeCell ref="F22:G22"/>
    <mergeCell ref="H22:I22"/>
    <mergeCell ref="J22:K22"/>
    <mergeCell ref="H27:I27"/>
    <mergeCell ref="J27:K27"/>
    <mergeCell ref="B28:C28"/>
    <mergeCell ref="D28:E28"/>
    <mergeCell ref="F28:G28"/>
    <mergeCell ref="F47:G47"/>
    <mergeCell ref="B44:L44"/>
    <mergeCell ref="D42:E42"/>
    <mergeCell ref="F42:G42"/>
    <mergeCell ref="H42:I42"/>
    <mergeCell ref="J23:K23"/>
    <mergeCell ref="B25:C25"/>
    <mergeCell ref="D25:E25"/>
    <mergeCell ref="F25:G25"/>
    <mergeCell ref="H25:I25"/>
    <mergeCell ref="B24:C24"/>
    <mergeCell ref="D24:E24"/>
    <mergeCell ref="F24:G24"/>
    <mergeCell ref="H24:I24"/>
    <mergeCell ref="J24:K24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41:C41"/>
    <mergeCell ref="D41:E41"/>
    <mergeCell ref="F41:G41"/>
    <mergeCell ref="H41:I41"/>
    <mergeCell ref="J41:K41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sheetPr codeName="Hoja224"/>
  <dimension ref="A1:O325"/>
  <sheetViews>
    <sheetView workbookViewId="0">
      <selection activeCell="F30" sqref="F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1648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200462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1582</v>
      </c>
      <c r="E18" s="368"/>
      <c r="F18" s="369">
        <v>4100075031</v>
      </c>
      <c r="G18" s="370"/>
      <c r="H18" s="391" t="s">
        <v>1583</v>
      </c>
      <c r="I18" s="370"/>
      <c r="J18" s="369" t="s">
        <v>1009</v>
      </c>
      <c r="K18" s="368"/>
      <c r="L18" s="9" t="s">
        <v>415</v>
      </c>
      <c r="M18" s="151"/>
      <c r="N18" s="82">
        <v>8.4</v>
      </c>
      <c r="O18" s="60">
        <v>11</v>
      </c>
    </row>
    <row r="19" spans="1:15" ht="15" x14ac:dyDescent="0.25">
      <c r="A19" s="1"/>
      <c r="B19" s="378">
        <v>2</v>
      </c>
      <c r="C19" s="379"/>
      <c r="D19" s="367" t="s">
        <v>1582</v>
      </c>
      <c r="E19" s="368"/>
      <c r="F19" s="369">
        <v>4100075031</v>
      </c>
      <c r="G19" s="370"/>
      <c r="H19" s="391" t="s">
        <v>1583</v>
      </c>
      <c r="I19" s="370"/>
      <c r="J19" s="369" t="s">
        <v>1009</v>
      </c>
      <c r="K19" s="368"/>
      <c r="L19" s="9" t="s">
        <v>415</v>
      </c>
      <c r="M19" s="151"/>
      <c r="N19" s="82">
        <v>8.4</v>
      </c>
      <c r="O19" s="60">
        <v>11</v>
      </c>
    </row>
    <row r="20" spans="1:15" ht="15" x14ac:dyDescent="0.25">
      <c r="A20" s="1"/>
      <c r="B20" s="378">
        <v>3</v>
      </c>
      <c r="C20" s="379"/>
      <c r="D20" s="367" t="s">
        <v>1582</v>
      </c>
      <c r="E20" s="368"/>
      <c r="F20" s="369">
        <v>4100075031</v>
      </c>
      <c r="G20" s="370"/>
      <c r="H20" s="391" t="s">
        <v>1583</v>
      </c>
      <c r="I20" s="370"/>
      <c r="J20" s="369" t="s">
        <v>1009</v>
      </c>
      <c r="K20" s="368"/>
      <c r="L20" s="9" t="s">
        <v>415</v>
      </c>
      <c r="M20" s="151"/>
      <c r="N20" s="82">
        <v>8.4</v>
      </c>
      <c r="O20" s="60">
        <v>11</v>
      </c>
    </row>
    <row r="21" spans="1:15" ht="15" x14ac:dyDescent="0.25">
      <c r="A21" s="1"/>
      <c r="B21" s="378">
        <v>4</v>
      </c>
      <c r="C21" s="379"/>
      <c r="D21" s="367" t="s">
        <v>1582</v>
      </c>
      <c r="E21" s="368"/>
      <c r="F21" s="369">
        <v>4100075031</v>
      </c>
      <c r="G21" s="370"/>
      <c r="H21" s="391" t="s">
        <v>1583</v>
      </c>
      <c r="I21" s="370"/>
      <c r="J21" s="369" t="s">
        <v>1009</v>
      </c>
      <c r="K21" s="368"/>
      <c r="L21" s="9" t="s">
        <v>415</v>
      </c>
      <c r="M21" s="151"/>
      <c r="N21" s="82">
        <v>8.4</v>
      </c>
      <c r="O21" s="60">
        <v>11</v>
      </c>
    </row>
    <row r="22" spans="1:15" ht="15" x14ac:dyDescent="0.25">
      <c r="A22" s="1"/>
      <c r="B22" s="375">
        <v>5</v>
      </c>
      <c r="C22" s="376"/>
      <c r="D22" s="367" t="s">
        <v>1582</v>
      </c>
      <c r="E22" s="368"/>
      <c r="F22" s="369">
        <v>4100075031</v>
      </c>
      <c r="G22" s="370"/>
      <c r="H22" s="391" t="s">
        <v>1583</v>
      </c>
      <c r="I22" s="370"/>
      <c r="J22" s="369" t="s">
        <v>1009</v>
      </c>
      <c r="K22" s="368"/>
      <c r="L22" s="9" t="s">
        <v>415</v>
      </c>
      <c r="M22" s="151"/>
      <c r="N22" s="82">
        <v>8.4</v>
      </c>
      <c r="O22" s="60">
        <v>11</v>
      </c>
    </row>
    <row r="23" spans="1:15" ht="15" x14ac:dyDescent="0.25">
      <c r="A23" s="1"/>
      <c r="B23" s="76"/>
      <c r="C23" s="69"/>
      <c r="D23" s="367"/>
      <c r="E23" s="368"/>
      <c r="F23" s="369"/>
      <c r="G23" s="370"/>
      <c r="H23" s="391"/>
      <c r="I23" s="370"/>
      <c r="J23" s="369"/>
      <c r="K23" s="368"/>
      <c r="L23" s="9"/>
      <c r="M23" s="151"/>
      <c r="N23" s="84"/>
      <c r="O23" s="60"/>
    </row>
    <row r="24" spans="1:15" ht="15" x14ac:dyDescent="0.25">
      <c r="A24" s="1"/>
      <c r="B24" s="365"/>
      <c r="C24" s="366"/>
      <c r="D24" s="367"/>
      <c r="E24" s="368"/>
      <c r="F24" s="369"/>
      <c r="G24" s="370"/>
      <c r="H24" s="391"/>
      <c r="I24" s="370"/>
      <c r="J24" s="369"/>
      <c r="K24" s="368"/>
      <c r="L24" s="9"/>
      <c r="M24" s="15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42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55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1666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1657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1656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46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H23:I23"/>
    <mergeCell ref="J23:K23"/>
    <mergeCell ref="D20:E20"/>
    <mergeCell ref="F20:G20"/>
    <mergeCell ref="H20:I20"/>
    <mergeCell ref="J20:K20"/>
    <mergeCell ref="B26:L26"/>
    <mergeCell ref="F29:G29"/>
    <mergeCell ref="B20:C20"/>
    <mergeCell ref="B24:C24"/>
    <mergeCell ref="D24:E24"/>
    <mergeCell ref="F24:G24"/>
    <mergeCell ref="H24:I24"/>
    <mergeCell ref="J24:K24"/>
    <mergeCell ref="D25:H25"/>
    <mergeCell ref="B22:C22"/>
    <mergeCell ref="D22:E22"/>
    <mergeCell ref="F22:G22"/>
    <mergeCell ref="H22:I22"/>
    <mergeCell ref="J22:K22"/>
    <mergeCell ref="D23:E23"/>
    <mergeCell ref="F23:G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sheetPr codeName="Hoja225"/>
  <dimension ref="A1:O382"/>
  <sheetViews>
    <sheetView topLeftCell="A46" workbookViewId="0">
      <selection activeCell="D83" sqref="D8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1648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200461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SUM(N18:N39)+7.28</f>
        <v>161.02000000000001</v>
      </c>
      <c r="O17" s="60"/>
    </row>
    <row r="18" spans="1:15" ht="15" x14ac:dyDescent="0.25">
      <c r="A18" s="1"/>
      <c r="B18" s="378">
        <v>1</v>
      </c>
      <c r="C18" s="379"/>
      <c r="D18" s="367" t="s">
        <v>1582</v>
      </c>
      <c r="E18" s="368"/>
      <c r="F18" s="369">
        <v>4100073171</v>
      </c>
      <c r="G18" s="370"/>
      <c r="H18" s="391" t="s">
        <v>1649</v>
      </c>
      <c r="I18" s="370"/>
      <c r="J18" s="369" t="s">
        <v>53</v>
      </c>
      <c r="K18" s="368"/>
      <c r="L18" s="7" t="s">
        <v>387</v>
      </c>
      <c r="M18" s="11"/>
      <c r="N18" s="82">
        <v>8.56</v>
      </c>
      <c r="O18" s="60">
        <v>11</v>
      </c>
    </row>
    <row r="19" spans="1:15" ht="15" x14ac:dyDescent="0.25">
      <c r="A19" s="1"/>
      <c r="B19" s="378">
        <v>2</v>
      </c>
      <c r="C19" s="379"/>
      <c r="D19" s="367" t="s">
        <v>1582</v>
      </c>
      <c r="E19" s="368"/>
      <c r="F19" s="369">
        <v>4100073171</v>
      </c>
      <c r="G19" s="370"/>
      <c r="H19" s="391" t="s">
        <v>1649</v>
      </c>
      <c r="I19" s="370"/>
      <c r="J19" s="369" t="s">
        <v>53</v>
      </c>
      <c r="K19" s="368"/>
      <c r="L19" s="7" t="s">
        <v>387</v>
      </c>
      <c r="M19" s="11"/>
      <c r="N19" s="82">
        <v>8.52</v>
      </c>
      <c r="O19" s="60">
        <v>7</v>
      </c>
    </row>
    <row r="20" spans="1:15" ht="15" x14ac:dyDescent="0.25">
      <c r="A20" s="1"/>
      <c r="B20" s="416"/>
      <c r="C20" s="417"/>
      <c r="D20" s="367" t="s">
        <v>1582</v>
      </c>
      <c r="E20" s="368"/>
      <c r="F20" s="369">
        <v>4100073170</v>
      </c>
      <c r="G20" s="370"/>
      <c r="H20" s="391" t="s">
        <v>1649</v>
      </c>
      <c r="I20" s="370"/>
      <c r="J20" s="369" t="s">
        <v>253</v>
      </c>
      <c r="K20" s="368"/>
      <c r="L20" s="7" t="s">
        <v>387</v>
      </c>
      <c r="M20" s="11"/>
      <c r="N20" s="83"/>
      <c r="O20" s="60">
        <v>2</v>
      </c>
    </row>
    <row r="21" spans="1:15" ht="15" x14ac:dyDescent="0.25">
      <c r="A21" s="1"/>
      <c r="B21" s="365"/>
      <c r="C21" s="366"/>
      <c r="D21" s="367" t="s">
        <v>1582</v>
      </c>
      <c r="E21" s="368"/>
      <c r="F21" s="369">
        <v>4100073169</v>
      </c>
      <c r="G21" s="370"/>
      <c r="H21" s="391" t="s">
        <v>1649</v>
      </c>
      <c r="I21" s="370"/>
      <c r="J21" s="369" t="s">
        <v>90</v>
      </c>
      <c r="K21" s="368"/>
      <c r="L21" s="7" t="s">
        <v>387</v>
      </c>
      <c r="M21" s="11"/>
      <c r="N21" s="84"/>
      <c r="O21" s="60">
        <v>2</v>
      </c>
    </row>
    <row r="22" spans="1:15" ht="15" x14ac:dyDescent="0.25">
      <c r="A22" s="1"/>
      <c r="B22" s="365">
        <v>3</v>
      </c>
      <c r="C22" s="366"/>
      <c r="D22" s="367" t="s">
        <v>1650</v>
      </c>
      <c r="E22" s="368"/>
      <c r="F22" s="369">
        <v>4100073172</v>
      </c>
      <c r="G22" s="370"/>
      <c r="H22" s="391" t="s">
        <v>1651</v>
      </c>
      <c r="I22" s="370"/>
      <c r="J22" s="369" t="s">
        <v>53</v>
      </c>
      <c r="K22" s="368"/>
      <c r="L22" s="7" t="s">
        <v>387</v>
      </c>
      <c r="M22" s="11"/>
      <c r="N22" s="84">
        <v>7.62</v>
      </c>
      <c r="O22" s="60">
        <v>12</v>
      </c>
    </row>
    <row r="23" spans="1:15" ht="15" x14ac:dyDescent="0.25">
      <c r="A23" s="1"/>
      <c r="B23" s="365">
        <v>4</v>
      </c>
      <c r="C23" s="366"/>
      <c r="D23" s="367" t="s">
        <v>1650</v>
      </c>
      <c r="E23" s="368"/>
      <c r="F23" s="369">
        <v>4100073172</v>
      </c>
      <c r="G23" s="370"/>
      <c r="H23" s="391" t="s">
        <v>1651</v>
      </c>
      <c r="I23" s="370"/>
      <c r="J23" s="369" t="s">
        <v>53</v>
      </c>
      <c r="K23" s="368"/>
      <c r="L23" s="7" t="s">
        <v>387</v>
      </c>
      <c r="M23" s="11"/>
      <c r="N23" s="84">
        <v>4.88</v>
      </c>
      <c r="O23" s="60">
        <v>7</v>
      </c>
    </row>
    <row r="24" spans="1:15" ht="15" x14ac:dyDescent="0.25">
      <c r="A24" s="1"/>
      <c r="B24" s="365">
        <v>5</v>
      </c>
      <c r="C24" s="366"/>
      <c r="D24" s="367" t="s">
        <v>1582</v>
      </c>
      <c r="E24" s="368"/>
      <c r="F24" s="369">
        <v>4100073257</v>
      </c>
      <c r="G24" s="370"/>
      <c r="H24" s="391" t="s">
        <v>1583</v>
      </c>
      <c r="I24" s="370"/>
      <c r="J24" s="369" t="s">
        <v>53</v>
      </c>
      <c r="K24" s="368"/>
      <c r="L24" s="7" t="s">
        <v>415</v>
      </c>
      <c r="M24" s="11"/>
      <c r="N24" s="84">
        <v>7.76</v>
      </c>
      <c r="O24" s="60">
        <v>10</v>
      </c>
    </row>
    <row r="25" spans="1:15" ht="15" x14ac:dyDescent="0.25">
      <c r="A25" s="1"/>
      <c r="B25" s="365">
        <v>6</v>
      </c>
      <c r="C25" s="366"/>
      <c r="D25" s="367" t="s">
        <v>1582</v>
      </c>
      <c r="E25" s="368"/>
      <c r="F25" s="369">
        <v>4100073257</v>
      </c>
      <c r="G25" s="370"/>
      <c r="H25" s="391" t="s">
        <v>1583</v>
      </c>
      <c r="I25" s="370"/>
      <c r="J25" s="369" t="s">
        <v>53</v>
      </c>
      <c r="K25" s="368"/>
      <c r="L25" s="7" t="s">
        <v>415</v>
      </c>
      <c r="M25" s="11"/>
      <c r="N25" s="84">
        <v>7.76</v>
      </c>
      <c r="O25" s="60">
        <v>10</v>
      </c>
    </row>
    <row r="26" spans="1:15" ht="15" x14ac:dyDescent="0.25">
      <c r="A26" s="1"/>
      <c r="B26" s="365">
        <v>7</v>
      </c>
      <c r="C26" s="366"/>
      <c r="D26" s="367" t="s">
        <v>1582</v>
      </c>
      <c r="E26" s="368"/>
      <c r="F26" s="369">
        <v>4100073257</v>
      </c>
      <c r="G26" s="370"/>
      <c r="H26" s="391" t="s">
        <v>1583</v>
      </c>
      <c r="I26" s="370"/>
      <c r="J26" s="369" t="s">
        <v>53</v>
      </c>
      <c r="K26" s="368"/>
      <c r="L26" s="7" t="s">
        <v>415</v>
      </c>
      <c r="M26" s="11"/>
      <c r="N26" s="84">
        <v>7.76</v>
      </c>
      <c r="O26" s="60">
        <v>10</v>
      </c>
    </row>
    <row r="27" spans="1:15" ht="15" x14ac:dyDescent="0.25">
      <c r="A27" s="1"/>
      <c r="B27" s="365">
        <v>8</v>
      </c>
      <c r="C27" s="366"/>
      <c r="D27" s="367" t="s">
        <v>1582</v>
      </c>
      <c r="E27" s="368"/>
      <c r="F27" s="369">
        <v>4100073257</v>
      </c>
      <c r="G27" s="370"/>
      <c r="H27" s="391" t="s">
        <v>1583</v>
      </c>
      <c r="I27" s="370"/>
      <c r="J27" s="369" t="s">
        <v>53</v>
      </c>
      <c r="K27" s="368"/>
      <c r="L27" s="7" t="s">
        <v>415</v>
      </c>
      <c r="M27" s="11"/>
      <c r="N27" s="84">
        <v>7.76</v>
      </c>
      <c r="O27" s="60">
        <v>10</v>
      </c>
    </row>
    <row r="28" spans="1:15" ht="15" x14ac:dyDescent="0.25">
      <c r="A28" s="1"/>
      <c r="B28" s="365">
        <v>9</v>
      </c>
      <c r="C28" s="366"/>
      <c r="D28" s="367" t="s">
        <v>1582</v>
      </c>
      <c r="E28" s="368"/>
      <c r="F28" s="369">
        <v>4100073257</v>
      </c>
      <c r="G28" s="370"/>
      <c r="H28" s="391" t="s">
        <v>1583</v>
      </c>
      <c r="I28" s="370"/>
      <c r="J28" s="369" t="s">
        <v>53</v>
      </c>
      <c r="K28" s="368"/>
      <c r="L28" s="7" t="s">
        <v>415</v>
      </c>
      <c r="M28" s="11"/>
      <c r="N28" s="84">
        <v>7.76</v>
      </c>
      <c r="O28" s="60">
        <v>10</v>
      </c>
    </row>
    <row r="29" spans="1:15" ht="15" x14ac:dyDescent="0.25">
      <c r="A29" s="1"/>
      <c r="B29" s="365">
        <v>10</v>
      </c>
      <c r="C29" s="366"/>
      <c r="D29" s="367" t="s">
        <v>1582</v>
      </c>
      <c r="E29" s="368"/>
      <c r="F29" s="369">
        <v>4100073257</v>
      </c>
      <c r="G29" s="370"/>
      <c r="H29" s="391" t="s">
        <v>1583</v>
      </c>
      <c r="I29" s="370"/>
      <c r="J29" s="369" t="s">
        <v>53</v>
      </c>
      <c r="K29" s="368"/>
      <c r="L29" s="7" t="s">
        <v>415</v>
      </c>
      <c r="M29" s="11"/>
      <c r="N29" s="84">
        <v>7.76</v>
      </c>
      <c r="O29" s="60">
        <v>10</v>
      </c>
    </row>
    <row r="30" spans="1:15" ht="15" x14ac:dyDescent="0.25">
      <c r="A30" s="1"/>
      <c r="B30" s="365">
        <v>11</v>
      </c>
      <c r="C30" s="366"/>
      <c r="D30" s="367" t="s">
        <v>1582</v>
      </c>
      <c r="E30" s="368"/>
      <c r="F30" s="369">
        <v>4100073257</v>
      </c>
      <c r="G30" s="370"/>
      <c r="H30" s="391" t="s">
        <v>1583</v>
      </c>
      <c r="I30" s="370"/>
      <c r="J30" s="369" t="s">
        <v>53</v>
      </c>
      <c r="K30" s="368"/>
      <c r="L30" s="7" t="s">
        <v>415</v>
      </c>
      <c r="M30" s="11"/>
      <c r="N30" s="84">
        <v>7.76</v>
      </c>
      <c r="O30" s="60">
        <v>10</v>
      </c>
    </row>
    <row r="31" spans="1:15" ht="15" x14ac:dyDescent="0.25">
      <c r="A31" s="1"/>
      <c r="B31" s="365">
        <v>12</v>
      </c>
      <c r="C31" s="366"/>
      <c r="D31" s="367" t="s">
        <v>1582</v>
      </c>
      <c r="E31" s="368"/>
      <c r="F31" s="369">
        <v>4100073257</v>
      </c>
      <c r="G31" s="370"/>
      <c r="H31" s="391" t="s">
        <v>1583</v>
      </c>
      <c r="I31" s="370"/>
      <c r="J31" s="369" t="s">
        <v>53</v>
      </c>
      <c r="K31" s="368"/>
      <c r="L31" s="7" t="s">
        <v>415</v>
      </c>
      <c r="M31" s="11"/>
      <c r="N31" s="84">
        <v>7.76</v>
      </c>
      <c r="O31" s="60">
        <v>10</v>
      </c>
    </row>
    <row r="32" spans="1:15" ht="15" x14ac:dyDescent="0.25">
      <c r="A32" s="1"/>
      <c r="B32" s="365">
        <v>13</v>
      </c>
      <c r="C32" s="366"/>
      <c r="D32" s="367" t="s">
        <v>1582</v>
      </c>
      <c r="E32" s="368"/>
      <c r="F32" s="369">
        <v>4100073257</v>
      </c>
      <c r="G32" s="370"/>
      <c r="H32" s="391" t="s">
        <v>1583</v>
      </c>
      <c r="I32" s="370"/>
      <c r="J32" s="369" t="s">
        <v>53</v>
      </c>
      <c r="K32" s="368"/>
      <c r="L32" s="7" t="s">
        <v>415</v>
      </c>
      <c r="M32" s="11"/>
      <c r="N32" s="84">
        <v>7.76</v>
      </c>
      <c r="O32" s="60">
        <v>10</v>
      </c>
    </row>
    <row r="33" spans="1:15" ht="15" x14ac:dyDescent="0.25">
      <c r="A33" s="1"/>
      <c r="B33" s="365">
        <v>14</v>
      </c>
      <c r="C33" s="366"/>
      <c r="D33" s="367" t="s">
        <v>1582</v>
      </c>
      <c r="E33" s="368"/>
      <c r="F33" s="369">
        <v>4100073257</v>
      </c>
      <c r="G33" s="370"/>
      <c r="H33" s="391" t="s">
        <v>1583</v>
      </c>
      <c r="I33" s="370"/>
      <c r="J33" s="369" t="s">
        <v>53</v>
      </c>
      <c r="K33" s="368"/>
      <c r="L33" s="7" t="s">
        <v>415</v>
      </c>
      <c r="M33" s="11"/>
      <c r="N33" s="84">
        <v>7.76</v>
      </c>
      <c r="O33" s="60">
        <v>10</v>
      </c>
    </row>
    <row r="34" spans="1:15" ht="15" x14ac:dyDescent="0.25">
      <c r="A34" s="1"/>
      <c r="B34" s="365">
        <v>15</v>
      </c>
      <c r="C34" s="366"/>
      <c r="D34" s="367" t="s">
        <v>1582</v>
      </c>
      <c r="E34" s="368"/>
      <c r="F34" s="369">
        <v>4100073257</v>
      </c>
      <c r="G34" s="370"/>
      <c r="H34" s="391" t="s">
        <v>1583</v>
      </c>
      <c r="I34" s="370"/>
      <c r="J34" s="369" t="s">
        <v>53</v>
      </c>
      <c r="K34" s="368"/>
      <c r="L34" s="7" t="s">
        <v>415</v>
      </c>
      <c r="M34" s="11"/>
      <c r="N34" s="84">
        <v>7.76</v>
      </c>
      <c r="O34" s="60">
        <v>10</v>
      </c>
    </row>
    <row r="35" spans="1:15" ht="15" x14ac:dyDescent="0.25">
      <c r="A35" s="1"/>
      <c r="B35" s="365">
        <v>16</v>
      </c>
      <c r="C35" s="366"/>
      <c r="D35" s="367" t="s">
        <v>1582</v>
      </c>
      <c r="E35" s="368"/>
      <c r="F35" s="369">
        <v>4100073257</v>
      </c>
      <c r="G35" s="370"/>
      <c r="H35" s="391" t="s">
        <v>1583</v>
      </c>
      <c r="I35" s="370"/>
      <c r="J35" s="369" t="s">
        <v>53</v>
      </c>
      <c r="K35" s="368"/>
      <c r="L35" s="7" t="s">
        <v>415</v>
      </c>
      <c r="M35" s="11"/>
      <c r="N35" s="84">
        <v>7.76</v>
      </c>
      <c r="O35" s="60">
        <v>10</v>
      </c>
    </row>
    <row r="36" spans="1:15" ht="15" x14ac:dyDescent="0.25">
      <c r="A36" s="1"/>
      <c r="B36" s="365">
        <v>17</v>
      </c>
      <c r="C36" s="366"/>
      <c r="D36" s="367" t="s">
        <v>1582</v>
      </c>
      <c r="E36" s="368"/>
      <c r="F36" s="369">
        <v>4100073257</v>
      </c>
      <c r="G36" s="370"/>
      <c r="H36" s="391" t="s">
        <v>1583</v>
      </c>
      <c r="I36" s="370"/>
      <c r="J36" s="369" t="s">
        <v>53</v>
      </c>
      <c r="K36" s="368"/>
      <c r="L36" s="7" t="s">
        <v>415</v>
      </c>
      <c r="M36" s="11"/>
      <c r="N36" s="84">
        <v>7.76</v>
      </c>
      <c r="O36" s="60">
        <v>10</v>
      </c>
    </row>
    <row r="37" spans="1:15" ht="15" x14ac:dyDescent="0.25">
      <c r="A37" s="1"/>
      <c r="B37" s="365">
        <v>18</v>
      </c>
      <c r="C37" s="366"/>
      <c r="D37" s="367" t="s">
        <v>1582</v>
      </c>
      <c r="E37" s="368"/>
      <c r="F37" s="369">
        <v>4100073257</v>
      </c>
      <c r="G37" s="370"/>
      <c r="H37" s="391" t="s">
        <v>1583</v>
      </c>
      <c r="I37" s="370"/>
      <c r="J37" s="369" t="s">
        <v>53</v>
      </c>
      <c r="K37" s="368"/>
      <c r="L37" s="7" t="s">
        <v>415</v>
      </c>
      <c r="M37" s="11"/>
      <c r="N37" s="84">
        <v>7.76</v>
      </c>
      <c r="O37" s="60">
        <v>10</v>
      </c>
    </row>
    <row r="38" spans="1:15" ht="15" x14ac:dyDescent="0.25">
      <c r="A38" s="1"/>
      <c r="B38" s="365">
        <v>19</v>
      </c>
      <c r="C38" s="366"/>
      <c r="D38" s="367" t="s">
        <v>1582</v>
      </c>
      <c r="E38" s="368"/>
      <c r="F38" s="369">
        <v>4100073257</v>
      </c>
      <c r="G38" s="370"/>
      <c r="H38" s="391" t="s">
        <v>1583</v>
      </c>
      <c r="I38" s="370"/>
      <c r="J38" s="369" t="s">
        <v>53</v>
      </c>
      <c r="K38" s="368"/>
      <c r="L38" s="7" t="s">
        <v>415</v>
      </c>
      <c r="M38" s="11"/>
      <c r="N38" s="84">
        <v>7.76</v>
      </c>
      <c r="O38" s="60">
        <v>10</v>
      </c>
    </row>
    <row r="39" spans="1:15" ht="15" x14ac:dyDescent="0.25">
      <c r="A39" s="1"/>
      <c r="B39" s="365">
        <v>20</v>
      </c>
      <c r="C39" s="366"/>
      <c r="D39" s="367" t="s">
        <v>1582</v>
      </c>
      <c r="E39" s="368"/>
      <c r="F39" s="369">
        <v>4100073257</v>
      </c>
      <c r="G39" s="370"/>
      <c r="H39" s="391" t="s">
        <v>1583</v>
      </c>
      <c r="I39" s="370"/>
      <c r="J39" s="369" t="s">
        <v>53</v>
      </c>
      <c r="K39" s="368"/>
      <c r="L39" s="7" t="s">
        <v>415</v>
      </c>
      <c r="M39" s="11"/>
      <c r="N39" s="84">
        <v>7.76</v>
      </c>
      <c r="O39" s="60">
        <v>10</v>
      </c>
    </row>
    <row r="40" spans="1:15" ht="15" x14ac:dyDescent="0.25">
      <c r="A40" s="1"/>
      <c r="B40" s="71" t="s">
        <v>37</v>
      </c>
      <c r="C40" s="72"/>
      <c r="D40" s="20"/>
      <c r="E40" s="45"/>
      <c r="F40" s="20"/>
      <c r="H40" s="3"/>
      <c r="J40" s="20"/>
      <c r="K40" s="45"/>
      <c r="L40" s="1"/>
      <c r="M40" s="1"/>
      <c r="N40" s="164">
        <f>SUM(N41:N60)+15.6</f>
        <v>170.79999999999998</v>
      </c>
      <c r="O40" s="60"/>
    </row>
    <row r="41" spans="1:15" ht="15" x14ac:dyDescent="0.25">
      <c r="A41" s="1"/>
      <c r="B41" s="365">
        <v>21</v>
      </c>
      <c r="C41" s="366"/>
      <c r="D41" s="367" t="s">
        <v>1582</v>
      </c>
      <c r="E41" s="368"/>
      <c r="F41" s="369">
        <v>4100073257</v>
      </c>
      <c r="G41" s="370"/>
      <c r="H41" s="391" t="s">
        <v>1583</v>
      </c>
      <c r="I41" s="370"/>
      <c r="J41" s="369" t="s">
        <v>53</v>
      </c>
      <c r="K41" s="368"/>
      <c r="L41" s="7" t="s">
        <v>415</v>
      </c>
      <c r="M41" s="11"/>
      <c r="N41" s="84">
        <v>7.76</v>
      </c>
      <c r="O41" s="60">
        <v>10</v>
      </c>
    </row>
    <row r="42" spans="1:15" ht="15" x14ac:dyDescent="0.25">
      <c r="A42" s="1"/>
      <c r="B42" s="365">
        <v>22</v>
      </c>
      <c r="C42" s="366"/>
      <c r="D42" s="367" t="s">
        <v>1582</v>
      </c>
      <c r="E42" s="368"/>
      <c r="F42" s="369">
        <v>4100073257</v>
      </c>
      <c r="G42" s="370"/>
      <c r="H42" s="391" t="s">
        <v>1583</v>
      </c>
      <c r="I42" s="370"/>
      <c r="J42" s="369" t="s">
        <v>53</v>
      </c>
      <c r="K42" s="368"/>
      <c r="L42" s="7" t="s">
        <v>415</v>
      </c>
      <c r="M42" s="11"/>
      <c r="N42" s="84">
        <v>7.76</v>
      </c>
      <c r="O42" s="60">
        <v>10</v>
      </c>
    </row>
    <row r="43" spans="1:15" ht="15" x14ac:dyDescent="0.25">
      <c r="A43" s="1"/>
      <c r="B43" s="365">
        <v>23</v>
      </c>
      <c r="C43" s="366"/>
      <c r="D43" s="367" t="s">
        <v>1582</v>
      </c>
      <c r="E43" s="368"/>
      <c r="F43" s="369">
        <v>4100073257</v>
      </c>
      <c r="G43" s="370"/>
      <c r="H43" s="391" t="s">
        <v>1583</v>
      </c>
      <c r="I43" s="370"/>
      <c r="J43" s="369" t="s">
        <v>53</v>
      </c>
      <c r="K43" s="368"/>
      <c r="L43" s="7" t="s">
        <v>415</v>
      </c>
      <c r="M43" s="11"/>
      <c r="N43" s="84">
        <v>7.76</v>
      </c>
      <c r="O43" s="60">
        <v>10</v>
      </c>
    </row>
    <row r="44" spans="1:15" ht="15" x14ac:dyDescent="0.25">
      <c r="A44" s="1"/>
      <c r="B44" s="365">
        <v>24</v>
      </c>
      <c r="C44" s="366"/>
      <c r="D44" s="367" t="s">
        <v>1582</v>
      </c>
      <c r="E44" s="368"/>
      <c r="F44" s="369">
        <v>4100073257</v>
      </c>
      <c r="G44" s="370"/>
      <c r="H44" s="391" t="s">
        <v>1583</v>
      </c>
      <c r="I44" s="370"/>
      <c r="J44" s="369" t="s">
        <v>53</v>
      </c>
      <c r="K44" s="368"/>
      <c r="L44" s="7" t="s">
        <v>415</v>
      </c>
      <c r="M44" s="11"/>
      <c r="N44" s="84">
        <v>7.76</v>
      </c>
      <c r="O44" s="60">
        <v>10</v>
      </c>
    </row>
    <row r="45" spans="1:15" ht="15" x14ac:dyDescent="0.25">
      <c r="A45" s="1"/>
      <c r="B45" s="365">
        <v>25</v>
      </c>
      <c r="C45" s="366"/>
      <c r="D45" s="367" t="s">
        <v>1582</v>
      </c>
      <c r="E45" s="368"/>
      <c r="F45" s="369">
        <v>4100073257</v>
      </c>
      <c r="G45" s="370"/>
      <c r="H45" s="391" t="s">
        <v>1583</v>
      </c>
      <c r="I45" s="370"/>
      <c r="J45" s="369" t="s">
        <v>53</v>
      </c>
      <c r="K45" s="368"/>
      <c r="L45" s="7" t="s">
        <v>415</v>
      </c>
      <c r="M45" s="11"/>
      <c r="N45" s="84">
        <v>7.76</v>
      </c>
      <c r="O45" s="60">
        <v>10</v>
      </c>
    </row>
    <row r="46" spans="1:15" ht="15" x14ac:dyDescent="0.25">
      <c r="A46" s="1"/>
      <c r="B46" s="365">
        <v>26</v>
      </c>
      <c r="C46" s="366"/>
      <c r="D46" s="367" t="s">
        <v>1582</v>
      </c>
      <c r="E46" s="368"/>
      <c r="F46" s="369">
        <v>4100073257</v>
      </c>
      <c r="G46" s="370"/>
      <c r="H46" s="391" t="s">
        <v>1583</v>
      </c>
      <c r="I46" s="370"/>
      <c r="J46" s="369" t="s">
        <v>53</v>
      </c>
      <c r="K46" s="368"/>
      <c r="L46" s="7" t="s">
        <v>415</v>
      </c>
      <c r="M46" s="11"/>
      <c r="N46" s="84">
        <v>7.76</v>
      </c>
      <c r="O46" s="60">
        <v>10</v>
      </c>
    </row>
    <row r="47" spans="1:15" ht="15" x14ac:dyDescent="0.25">
      <c r="A47" s="1"/>
      <c r="B47" s="365">
        <v>27</v>
      </c>
      <c r="C47" s="366"/>
      <c r="D47" s="367" t="s">
        <v>1582</v>
      </c>
      <c r="E47" s="368"/>
      <c r="F47" s="369">
        <v>4100073257</v>
      </c>
      <c r="G47" s="370"/>
      <c r="H47" s="391" t="s">
        <v>1583</v>
      </c>
      <c r="I47" s="370"/>
      <c r="J47" s="369" t="s">
        <v>53</v>
      </c>
      <c r="K47" s="368"/>
      <c r="L47" s="7" t="s">
        <v>415</v>
      </c>
      <c r="M47" s="11"/>
      <c r="N47" s="84">
        <v>7.76</v>
      </c>
      <c r="O47" s="60">
        <v>10</v>
      </c>
    </row>
    <row r="48" spans="1:15" ht="15" x14ac:dyDescent="0.25">
      <c r="A48" s="1"/>
      <c r="B48" s="365">
        <v>28</v>
      </c>
      <c r="C48" s="366"/>
      <c r="D48" s="367" t="s">
        <v>1582</v>
      </c>
      <c r="E48" s="368"/>
      <c r="F48" s="369">
        <v>4100073257</v>
      </c>
      <c r="G48" s="370"/>
      <c r="H48" s="391" t="s">
        <v>1583</v>
      </c>
      <c r="I48" s="370"/>
      <c r="J48" s="369" t="s">
        <v>53</v>
      </c>
      <c r="K48" s="368"/>
      <c r="L48" s="7" t="s">
        <v>415</v>
      </c>
      <c r="M48" s="11"/>
      <c r="N48" s="84">
        <v>7.76</v>
      </c>
      <c r="O48" s="60">
        <v>10</v>
      </c>
    </row>
    <row r="49" spans="1:15" ht="15" x14ac:dyDescent="0.25">
      <c r="A49" s="1"/>
      <c r="B49" s="365">
        <v>29</v>
      </c>
      <c r="C49" s="366"/>
      <c r="D49" s="367" t="s">
        <v>1582</v>
      </c>
      <c r="E49" s="368"/>
      <c r="F49" s="369">
        <v>4100073257</v>
      </c>
      <c r="G49" s="370"/>
      <c r="H49" s="391" t="s">
        <v>1583</v>
      </c>
      <c r="I49" s="370"/>
      <c r="J49" s="369" t="s">
        <v>53</v>
      </c>
      <c r="K49" s="368"/>
      <c r="L49" s="7" t="s">
        <v>415</v>
      </c>
      <c r="M49" s="11"/>
      <c r="N49" s="84">
        <v>7.76</v>
      </c>
      <c r="O49" s="60">
        <v>10</v>
      </c>
    </row>
    <row r="50" spans="1:15" ht="15" x14ac:dyDescent="0.25">
      <c r="A50" s="1"/>
      <c r="B50" s="365">
        <v>30</v>
      </c>
      <c r="C50" s="366"/>
      <c r="D50" s="367" t="s">
        <v>1582</v>
      </c>
      <c r="E50" s="368"/>
      <c r="F50" s="369">
        <v>4100073257</v>
      </c>
      <c r="G50" s="370"/>
      <c r="H50" s="391" t="s">
        <v>1583</v>
      </c>
      <c r="I50" s="370"/>
      <c r="J50" s="369" t="s">
        <v>53</v>
      </c>
      <c r="K50" s="368"/>
      <c r="L50" s="7" t="s">
        <v>415</v>
      </c>
      <c r="M50" s="11"/>
      <c r="N50" s="84">
        <v>7.76</v>
      </c>
      <c r="O50" s="60">
        <v>10</v>
      </c>
    </row>
    <row r="51" spans="1:15" ht="15" x14ac:dyDescent="0.25">
      <c r="A51" s="1"/>
      <c r="B51" s="365">
        <v>31</v>
      </c>
      <c r="C51" s="366"/>
      <c r="D51" s="367" t="s">
        <v>1582</v>
      </c>
      <c r="E51" s="368"/>
      <c r="F51" s="369">
        <v>4100073257</v>
      </c>
      <c r="G51" s="370"/>
      <c r="H51" s="391" t="s">
        <v>1583</v>
      </c>
      <c r="I51" s="370"/>
      <c r="J51" s="369" t="s">
        <v>53</v>
      </c>
      <c r="K51" s="368"/>
      <c r="L51" s="7" t="s">
        <v>415</v>
      </c>
      <c r="M51" s="11"/>
      <c r="N51" s="84">
        <v>7.76</v>
      </c>
      <c r="O51" s="60">
        <v>10</v>
      </c>
    </row>
    <row r="52" spans="1:15" ht="15" x14ac:dyDescent="0.25">
      <c r="A52" s="1"/>
      <c r="B52" s="365">
        <v>32</v>
      </c>
      <c r="C52" s="366"/>
      <c r="D52" s="367" t="s">
        <v>1582</v>
      </c>
      <c r="E52" s="368"/>
      <c r="F52" s="369">
        <v>4100073257</v>
      </c>
      <c r="G52" s="370"/>
      <c r="H52" s="391" t="s">
        <v>1583</v>
      </c>
      <c r="I52" s="370"/>
      <c r="J52" s="369" t="s">
        <v>53</v>
      </c>
      <c r="K52" s="368"/>
      <c r="L52" s="7" t="s">
        <v>415</v>
      </c>
      <c r="M52" s="11"/>
      <c r="N52" s="84">
        <v>7.76</v>
      </c>
      <c r="O52" s="60">
        <v>10</v>
      </c>
    </row>
    <row r="53" spans="1:15" ht="15" x14ac:dyDescent="0.25">
      <c r="A53" s="1"/>
      <c r="B53" s="365">
        <v>33</v>
      </c>
      <c r="C53" s="366"/>
      <c r="D53" s="367" t="s">
        <v>1582</v>
      </c>
      <c r="E53" s="368"/>
      <c r="F53" s="369">
        <v>4100073257</v>
      </c>
      <c r="G53" s="370"/>
      <c r="H53" s="391" t="s">
        <v>1583</v>
      </c>
      <c r="I53" s="370"/>
      <c r="J53" s="369" t="s">
        <v>53</v>
      </c>
      <c r="K53" s="368"/>
      <c r="L53" s="7" t="s">
        <v>415</v>
      </c>
      <c r="M53" s="11"/>
      <c r="N53" s="84">
        <v>7.76</v>
      </c>
      <c r="O53" s="60">
        <v>10</v>
      </c>
    </row>
    <row r="54" spans="1:15" ht="15" x14ac:dyDescent="0.25">
      <c r="A54" s="1"/>
      <c r="B54" s="365">
        <v>34</v>
      </c>
      <c r="C54" s="366"/>
      <c r="D54" s="367" t="s">
        <v>1582</v>
      </c>
      <c r="E54" s="368"/>
      <c r="F54" s="369">
        <v>4100073257</v>
      </c>
      <c r="G54" s="370"/>
      <c r="H54" s="391" t="s">
        <v>1583</v>
      </c>
      <c r="I54" s="370"/>
      <c r="J54" s="369" t="s">
        <v>53</v>
      </c>
      <c r="K54" s="368"/>
      <c r="L54" s="7" t="s">
        <v>415</v>
      </c>
      <c r="M54" s="11"/>
      <c r="N54" s="84">
        <v>7.76</v>
      </c>
      <c r="O54" s="60">
        <v>10</v>
      </c>
    </row>
    <row r="55" spans="1:15" ht="15" x14ac:dyDescent="0.25">
      <c r="A55" s="1"/>
      <c r="B55" s="365">
        <v>35</v>
      </c>
      <c r="C55" s="366"/>
      <c r="D55" s="367" t="s">
        <v>1582</v>
      </c>
      <c r="E55" s="368"/>
      <c r="F55" s="369">
        <v>4100073257</v>
      </c>
      <c r="G55" s="370"/>
      <c r="H55" s="391" t="s">
        <v>1583</v>
      </c>
      <c r="I55" s="370"/>
      <c r="J55" s="369" t="s">
        <v>53</v>
      </c>
      <c r="K55" s="368"/>
      <c r="L55" s="7" t="s">
        <v>415</v>
      </c>
      <c r="M55" s="11"/>
      <c r="N55" s="84">
        <v>7.76</v>
      </c>
      <c r="O55" s="60">
        <v>10</v>
      </c>
    </row>
    <row r="56" spans="1:15" ht="15" x14ac:dyDescent="0.25">
      <c r="A56" s="1"/>
      <c r="B56" s="365">
        <v>36</v>
      </c>
      <c r="C56" s="366"/>
      <c r="D56" s="367" t="s">
        <v>1582</v>
      </c>
      <c r="E56" s="368"/>
      <c r="F56" s="369">
        <v>4100073257</v>
      </c>
      <c r="G56" s="370"/>
      <c r="H56" s="391" t="s">
        <v>1583</v>
      </c>
      <c r="I56" s="370"/>
      <c r="J56" s="369" t="s">
        <v>53</v>
      </c>
      <c r="K56" s="368"/>
      <c r="L56" s="7" t="s">
        <v>415</v>
      </c>
      <c r="M56" s="11"/>
      <c r="N56" s="84">
        <v>7.76</v>
      </c>
      <c r="O56" s="60">
        <v>10</v>
      </c>
    </row>
    <row r="57" spans="1:15" ht="15" x14ac:dyDescent="0.25">
      <c r="A57" s="1"/>
      <c r="B57" s="365">
        <v>37</v>
      </c>
      <c r="C57" s="366"/>
      <c r="D57" s="367" t="s">
        <v>1582</v>
      </c>
      <c r="E57" s="368"/>
      <c r="F57" s="369">
        <v>4100073257</v>
      </c>
      <c r="G57" s="370"/>
      <c r="H57" s="391" t="s">
        <v>1583</v>
      </c>
      <c r="I57" s="370"/>
      <c r="J57" s="369" t="s">
        <v>53</v>
      </c>
      <c r="K57" s="368"/>
      <c r="L57" s="7" t="s">
        <v>415</v>
      </c>
      <c r="M57" s="11"/>
      <c r="N57" s="84">
        <v>7.76</v>
      </c>
      <c r="O57" s="60">
        <v>10</v>
      </c>
    </row>
    <row r="58" spans="1:15" ht="15" x14ac:dyDescent="0.25">
      <c r="A58" s="1"/>
      <c r="B58" s="365">
        <v>38</v>
      </c>
      <c r="C58" s="366"/>
      <c r="D58" s="367" t="s">
        <v>1582</v>
      </c>
      <c r="E58" s="368"/>
      <c r="F58" s="369">
        <v>4100073257</v>
      </c>
      <c r="G58" s="370"/>
      <c r="H58" s="391" t="s">
        <v>1583</v>
      </c>
      <c r="I58" s="370"/>
      <c r="J58" s="369" t="s">
        <v>53</v>
      </c>
      <c r="K58" s="368"/>
      <c r="L58" s="7" t="s">
        <v>415</v>
      </c>
      <c r="M58" s="11"/>
      <c r="N58" s="84">
        <v>7.76</v>
      </c>
      <c r="O58" s="60">
        <v>10</v>
      </c>
    </row>
    <row r="59" spans="1:15" ht="15" x14ac:dyDescent="0.25">
      <c r="A59" s="1"/>
      <c r="B59" s="365">
        <v>39</v>
      </c>
      <c r="C59" s="366"/>
      <c r="D59" s="367" t="s">
        <v>1582</v>
      </c>
      <c r="E59" s="368"/>
      <c r="F59" s="369">
        <v>4100073257</v>
      </c>
      <c r="G59" s="370"/>
      <c r="H59" s="391" t="s">
        <v>1583</v>
      </c>
      <c r="I59" s="370"/>
      <c r="J59" s="369" t="s">
        <v>53</v>
      </c>
      <c r="K59" s="368"/>
      <c r="L59" s="7" t="s">
        <v>415</v>
      </c>
      <c r="M59" s="11"/>
      <c r="N59" s="84">
        <v>7.76</v>
      </c>
      <c r="O59" s="60">
        <v>10</v>
      </c>
    </row>
    <row r="60" spans="1:15" ht="15" x14ac:dyDescent="0.25">
      <c r="A60" s="1"/>
      <c r="B60" s="365">
        <v>40</v>
      </c>
      <c r="C60" s="366"/>
      <c r="D60" s="367" t="s">
        <v>1582</v>
      </c>
      <c r="E60" s="368"/>
      <c r="F60" s="369">
        <v>4100073257</v>
      </c>
      <c r="G60" s="370"/>
      <c r="H60" s="391" t="s">
        <v>1583</v>
      </c>
      <c r="I60" s="370"/>
      <c r="J60" s="369" t="s">
        <v>53</v>
      </c>
      <c r="K60" s="368"/>
      <c r="L60" s="7" t="s">
        <v>415</v>
      </c>
      <c r="M60" s="11"/>
      <c r="N60" s="84">
        <v>7.76</v>
      </c>
      <c r="O60" s="60">
        <v>10</v>
      </c>
    </row>
    <row r="61" spans="1:15" ht="15" x14ac:dyDescent="0.25">
      <c r="A61" s="1"/>
      <c r="B61" s="71" t="s">
        <v>56</v>
      </c>
      <c r="C61" s="72"/>
      <c r="D61" s="20"/>
      <c r="E61" s="45"/>
      <c r="F61" s="20"/>
      <c r="H61" s="3"/>
      <c r="J61" s="20"/>
      <c r="K61" s="45"/>
      <c r="L61" s="1"/>
      <c r="M61" s="1"/>
      <c r="N61" s="164">
        <f>SUM(N62:N73)+13.26</f>
        <v>86.259999999999991</v>
      </c>
      <c r="O61" s="60"/>
    </row>
    <row r="62" spans="1:15" ht="15" x14ac:dyDescent="0.25">
      <c r="A62" s="1"/>
      <c r="B62" s="365">
        <v>41</v>
      </c>
      <c r="C62" s="366"/>
      <c r="D62" s="367" t="s">
        <v>1582</v>
      </c>
      <c r="E62" s="368"/>
      <c r="F62" s="369">
        <v>4100073257</v>
      </c>
      <c r="G62" s="370"/>
      <c r="H62" s="391" t="s">
        <v>1583</v>
      </c>
      <c r="I62" s="370"/>
      <c r="J62" s="369" t="s">
        <v>53</v>
      </c>
      <c r="K62" s="368"/>
      <c r="L62" s="7" t="s">
        <v>415</v>
      </c>
      <c r="M62" s="11"/>
      <c r="N62" s="84">
        <v>7.76</v>
      </c>
      <c r="O62" s="60">
        <v>10</v>
      </c>
    </row>
    <row r="63" spans="1:15" ht="15" x14ac:dyDescent="0.25">
      <c r="A63" s="1"/>
      <c r="B63" s="365">
        <v>42</v>
      </c>
      <c r="C63" s="366"/>
      <c r="D63" s="367" t="s">
        <v>1582</v>
      </c>
      <c r="E63" s="368"/>
      <c r="F63" s="369">
        <v>4100073257</v>
      </c>
      <c r="G63" s="370"/>
      <c r="H63" s="391" t="s">
        <v>1583</v>
      </c>
      <c r="I63" s="370"/>
      <c r="J63" s="369" t="s">
        <v>53</v>
      </c>
      <c r="K63" s="368"/>
      <c r="L63" s="7" t="s">
        <v>415</v>
      </c>
      <c r="M63" s="11"/>
      <c r="N63" s="84">
        <v>7.76</v>
      </c>
      <c r="O63" s="60">
        <v>10</v>
      </c>
    </row>
    <row r="64" spans="1:15" ht="15" x14ac:dyDescent="0.25">
      <c r="A64" s="1"/>
      <c r="B64" s="365">
        <v>43</v>
      </c>
      <c r="C64" s="366"/>
      <c r="D64" s="367" t="s">
        <v>1582</v>
      </c>
      <c r="E64" s="368"/>
      <c r="F64" s="369">
        <v>4100073257</v>
      </c>
      <c r="G64" s="370"/>
      <c r="H64" s="391" t="s">
        <v>1583</v>
      </c>
      <c r="I64" s="370"/>
      <c r="J64" s="369" t="s">
        <v>53</v>
      </c>
      <c r="K64" s="368"/>
      <c r="L64" s="7" t="s">
        <v>415</v>
      </c>
      <c r="M64" s="11"/>
      <c r="N64" s="84">
        <v>7.76</v>
      </c>
      <c r="O64" s="60">
        <v>10</v>
      </c>
    </row>
    <row r="65" spans="1:15" ht="15" x14ac:dyDescent="0.25">
      <c r="A65" s="1"/>
      <c r="B65" s="365">
        <v>44</v>
      </c>
      <c r="C65" s="366"/>
      <c r="D65" s="367" t="s">
        <v>1582</v>
      </c>
      <c r="E65" s="368"/>
      <c r="F65" s="369">
        <v>4100073257</v>
      </c>
      <c r="G65" s="370"/>
      <c r="H65" s="391" t="s">
        <v>1583</v>
      </c>
      <c r="I65" s="370"/>
      <c r="J65" s="369" t="s">
        <v>53</v>
      </c>
      <c r="K65" s="368"/>
      <c r="L65" s="7" t="s">
        <v>415</v>
      </c>
      <c r="M65" s="11"/>
      <c r="N65" s="84">
        <v>7.76</v>
      </c>
      <c r="O65" s="60">
        <v>10</v>
      </c>
    </row>
    <row r="66" spans="1:15" ht="15" x14ac:dyDescent="0.25">
      <c r="A66" s="1"/>
      <c r="B66" s="365">
        <v>45</v>
      </c>
      <c r="C66" s="366"/>
      <c r="D66" s="367" t="s">
        <v>1582</v>
      </c>
      <c r="E66" s="368"/>
      <c r="F66" s="369">
        <v>4100073257</v>
      </c>
      <c r="G66" s="370"/>
      <c r="H66" s="391" t="s">
        <v>1583</v>
      </c>
      <c r="I66" s="370"/>
      <c r="J66" s="369" t="s">
        <v>53</v>
      </c>
      <c r="K66" s="368"/>
      <c r="L66" s="7" t="s">
        <v>415</v>
      </c>
      <c r="M66" s="11"/>
      <c r="N66" s="84">
        <v>6.4</v>
      </c>
      <c r="O66" s="60">
        <v>8</v>
      </c>
    </row>
    <row r="67" spans="1:15" ht="15" x14ac:dyDescent="0.25">
      <c r="A67" s="1"/>
      <c r="B67" s="365">
        <v>46</v>
      </c>
      <c r="C67" s="366"/>
      <c r="D67" s="367" t="s">
        <v>1582</v>
      </c>
      <c r="E67" s="368"/>
      <c r="F67" s="369">
        <v>4100075124</v>
      </c>
      <c r="G67" s="370"/>
      <c r="H67" s="391" t="s">
        <v>1583</v>
      </c>
      <c r="I67" s="370"/>
      <c r="J67" s="369" t="s">
        <v>53</v>
      </c>
      <c r="K67" s="368"/>
      <c r="L67" s="7" t="s">
        <v>415</v>
      </c>
      <c r="M67" s="11"/>
      <c r="N67" s="84">
        <v>7.76</v>
      </c>
      <c r="O67" s="60">
        <v>10</v>
      </c>
    </row>
    <row r="68" spans="1:15" ht="15" x14ac:dyDescent="0.25">
      <c r="A68" s="1"/>
      <c r="B68" s="365">
        <v>47</v>
      </c>
      <c r="C68" s="366"/>
      <c r="D68" s="367" t="s">
        <v>1582</v>
      </c>
      <c r="E68" s="368"/>
      <c r="F68" s="369">
        <v>4100075124</v>
      </c>
      <c r="G68" s="370"/>
      <c r="H68" s="391" t="s">
        <v>1583</v>
      </c>
      <c r="I68" s="370"/>
      <c r="J68" s="369" t="s">
        <v>53</v>
      </c>
      <c r="K68" s="368"/>
      <c r="L68" s="7" t="s">
        <v>415</v>
      </c>
      <c r="M68" s="11"/>
      <c r="N68" s="84">
        <v>7.76</v>
      </c>
      <c r="O68" s="60">
        <v>10</v>
      </c>
    </row>
    <row r="69" spans="1:15" ht="15" x14ac:dyDescent="0.25">
      <c r="A69" s="1"/>
      <c r="B69" s="365">
        <v>48</v>
      </c>
      <c r="C69" s="366"/>
      <c r="D69" s="367" t="s">
        <v>1582</v>
      </c>
      <c r="E69" s="368"/>
      <c r="F69" s="369">
        <v>4100075124</v>
      </c>
      <c r="G69" s="370"/>
      <c r="H69" s="391" t="s">
        <v>1583</v>
      </c>
      <c r="I69" s="370"/>
      <c r="J69" s="369" t="s">
        <v>53</v>
      </c>
      <c r="K69" s="368"/>
      <c r="L69" s="7" t="s">
        <v>415</v>
      </c>
      <c r="M69" s="11"/>
      <c r="N69" s="84">
        <v>7.76</v>
      </c>
      <c r="O69" s="60">
        <v>10</v>
      </c>
    </row>
    <row r="70" spans="1:15" ht="15" x14ac:dyDescent="0.25">
      <c r="A70" s="1"/>
      <c r="B70" s="365">
        <v>49</v>
      </c>
      <c r="C70" s="366"/>
      <c r="D70" s="367" t="s">
        <v>1582</v>
      </c>
      <c r="E70" s="368"/>
      <c r="F70" s="369">
        <v>4100075124</v>
      </c>
      <c r="G70" s="370"/>
      <c r="H70" s="391" t="s">
        <v>1583</v>
      </c>
      <c r="I70" s="370"/>
      <c r="J70" s="369" t="s">
        <v>53</v>
      </c>
      <c r="K70" s="368"/>
      <c r="L70" s="7" t="s">
        <v>415</v>
      </c>
      <c r="M70" s="11"/>
      <c r="N70" s="84">
        <v>7.76</v>
      </c>
      <c r="O70" s="60">
        <v>10</v>
      </c>
    </row>
    <row r="71" spans="1:15" ht="15" x14ac:dyDescent="0.25">
      <c r="A71" s="1"/>
      <c r="B71" s="365">
        <v>50</v>
      </c>
      <c r="C71" s="366"/>
      <c r="D71" s="367" t="s">
        <v>1582</v>
      </c>
      <c r="E71" s="368"/>
      <c r="F71" s="369">
        <v>4100075124</v>
      </c>
      <c r="G71" s="370"/>
      <c r="H71" s="391" t="s">
        <v>1583</v>
      </c>
      <c r="I71" s="370"/>
      <c r="J71" s="369" t="s">
        <v>53</v>
      </c>
      <c r="K71" s="368"/>
      <c r="L71" s="7" t="s">
        <v>415</v>
      </c>
      <c r="M71" s="11"/>
      <c r="N71" s="84">
        <v>4.5199999999999996</v>
      </c>
      <c r="O71" s="60">
        <v>5</v>
      </c>
    </row>
    <row r="72" spans="1:15" ht="15" x14ac:dyDescent="0.25">
      <c r="A72" s="1"/>
      <c r="B72" s="375"/>
      <c r="C72" s="376"/>
      <c r="D72" s="367"/>
      <c r="E72" s="368"/>
      <c r="F72" s="369"/>
      <c r="G72" s="370"/>
      <c r="H72" s="391"/>
      <c r="I72" s="370"/>
      <c r="J72" s="369"/>
      <c r="K72" s="368"/>
      <c r="L72" s="7"/>
      <c r="M72" s="11"/>
      <c r="N72" s="81"/>
      <c r="O72" s="60"/>
    </row>
    <row r="73" spans="1:15" ht="15" x14ac:dyDescent="0.25">
      <c r="A73" s="1"/>
      <c r="B73" s="365"/>
      <c r="C73" s="366"/>
      <c r="D73" s="351"/>
      <c r="E73" s="352"/>
      <c r="F73" s="369"/>
      <c r="G73" s="370"/>
      <c r="H73" s="391"/>
      <c r="I73" s="370"/>
      <c r="J73" s="369"/>
      <c r="K73" s="368"/>
      <c r="L73" s="27"/>
      <c r="M73" s="24"/>
      <c r="N73" s="84"/>
      <c r="O73" s="167"/>
    </row>
    <row r="74" spans="1:15" ht="15" x14ac:dyDescent="0.25">
      <c r="A74" s="1"/>
      <c r="B74" s="20"/>
      <c r="C74" s="45"/>
      <c r="D74" s="168"/>
      <c r="E74" s="41"/>
      <c r="F74" s="41"/>
      <c r="G74" s="41"/>
      <c r="H74" s="41"/>
      <c r="J74" s="20"/>
      <c r="K74" s="45"/>
      <c r="L74" s="1"/>
      <c r="M74" s="1"/>
      <c r="N74" s="169">
        <f>SUM(N18:N39)+SUM(N41:N60)+SUM(N62:N71)</f>
        <v>381.94</v>
      </c>
    </row>
    <row r="75" spans="1:15" ht="15.75" x14ac:dyDescent="0.25">
      <c r="A75" s="1"/>
      <c r="B75" s="356" t="s">
        <v>29</v>
      </c>
      <c r="C75" s="357"/>
      <c r="D75" s="357"/>
      <c r="E75" s="357"/>
      <c r="F75" s="357"/>
      <c r="G75" s="357"/>
      <c r="H75" s="357"/>
      <c r="I75" s="357"/>
      <c r="J75" s="357"/>
      <c r="K75" s="357"/>
      <c r="L75" s="357"/>
      <c r="M75" s="79"/>
      <c r="N75" s="75"/>
      <c r="O75" s="73">
        <f>SUM(O18:O73)</f>
        <v>494</v>
      </c>
    </row>
    <row r="76" spans="1:15" ht="15" x14ac:dyDescent="0.25">
      <c r="A76" s="1"/>
      <c r="B76" s="20"/>
      <c r="C76" s="45"/>
      <c r="D76" s="20"/>
      <c r="E76" s="45"/>
      <c r="F76" s="20"/>
      <c r="H76" s="3"/>
      <c r="J76" s="20"/>
      <c r="K76" s="45"/>
      <c r="L76" s="1"/>
      <c r="M76" s="1"/>
      <c r="N76" s="86"/>
    </row>
    <row r="77" spans="1:15" ht="3.75" customHeight="1" x14ac:dyDescent="0.25">
      <c r="A77" s="1"/>
      <c r="B77" s="1"/>
      <c r="C77" s="1"/>
      <c r="D77" s="17"/>
      <c r="E77" s="20"/>
      <c r="F77" s="20"/>
      <c r="G77" s="3"/>
      <c r="H77" s="3"/>
      <c r="I77" s="1"/>
      <c r="J77" s="1"/>
      <c r="K77" s="1"/>
      <c r="L77" s="1"/>
      <c r="M77" s="1"/>
      <c r="N77" s="1"/>
    </row>
    <row r="78" spans="1:15" ht="15" customHeight="1" x14ac:dyDescent="0.25">
      <c r="A78" s="1"/>
      <c r="B78" s="1"/>
      <c r="C78" s="1"/>
      <c r="D78" s="1" t="s">
        <v>49</v>
      </c>
      <c r="E78" s="23"/>
      <c r="F78" s="397" t="s">
        <v>1661</v>
      </c>
      <c r="G78" s="396"/>
      <c r="H78" s="1"/>
      <c r="I78" s="1"/>
      <c r="J78" s="1"/>
      <c r="K78" s="1"/>
      <c r="L78" s="1"/>
      <c r="M78" s="1"/>
      <c r="N78" s="1"/>
    </row>
    <row r="79" spans="1:15" ht="15" customHeight="1" x14ac:dyDescent="0.25">
      <c r="A79" s="1"/>
      <c r="B79" s="1"/>
      <c r="C79" s="1"/>
      <c r="D79" s="1" t="s">
        <v>1662</v>
      </c>
      <c r="E79" s="23"/>
      <c r="F79" s="1"/>
      <c r="G79" s="1"/>
      <c r="H79" s="1"/>
      <c r="I79" s="1"/>
      <c r="J79" s="1"/>
      <c r="K79" s="1"/>
      <c r="L79" s="1"/>
      <c r="M79" s="1"/>
      <c r="N79" s="1"/>
    </row>
    <row r="80" spans="1:15" ht="15" customHeight="1" x14ac:dyDescent="0.25">
      <c r="A80" s="1"/>
      <c r="B80" s="1"/>
      <c r="C80" s="1"/>
      <c r="D80" s="1" t="s">
        <v>1664</v>
      </c>
      <c r="E80" s="3"/>
      <c r="F80" s="1"/>
      <c r="G80" s="1"/>
      <c r="H80" s="1"/>
      <c r="I80" s="1"/>
      <c r="J80" s="1"/>
      <c r="K80" s="1"/>
      <c r="L80" s="1"/>
      <c r="M80" s="1"/>
      <c r="N80" s="1"/>
    </row>
    <row r="81" spans="1:14" ht="15" customHeight="1" x14ac:dyDescent="0.25">
      <c r="A81" s="1"/>
      <c r="B81" s="1"/>
      <c r="C81" s="1"/>
      <c r="D81" s="1" t="s">
        <v>1663</v>
      </c>
      <c r="E81" s="23"/>
      <c r="F81" s="1"/>
      <c r="G81" s="1"/>
      <c r="H81" s="1"/>
      <c r="I81" s="1"/>
      <c r="J81" s="1"/>
      <c r="K81" s="1"/>
      <c r="L81" s="1"/>
      <c r="M81" s="1"/>
      <c r="N81" s="1"/>
    </row>
    <row r="82" spans="1:14" ht="15" customHeight="1" x14ac:dyDescent="0.25">
      <c r="A82" s="1"/>
      <c r="B82" s="1"/>
      <c r="C82" s="1"/>
      <c r="D82" s="1" t="s">
        <v>1665</v>
      </c>
      <c r="E82" s="1"/>
      <c r="F82" s="1"/>
      <c r="G82" s="23"/>
      <c r="H82" s="23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366" ht="8.25" customHeight="1" x14ac:dyDescent="0.2"/>
    <row r="368" ht="8.25" customHeight="1" x14ac:dyDescent="0.2"/>
    <row r="370" ht="9" customHeight="1" x14ac:dyDescent="0.2"/>
    <row r="372" ht="7.5" customHeight="1" x14ac:dyDescent="0.2"/>
    <row r="374" ht="6.75" customHeight="1" x14ac:dyDescent="0.2"/>
    <row r="376" ht="7.5" customHeight="1" x14ac:dyDescent="0.2"/>
    <row r="378" ht="9" customHeight="1" x14ac:dyDescent="0.2"/>
    <row r="380" ht="7.5" customHeight="1" x14ac:dyDescent="0.2"/>
    <row r="382" ht="8.25" customHeight="1" x14ac:dyDescent="0.2"/>
  </sheetData>
  <mergeCells count="278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D46:E46"/>
    <mergeCell ref="F46:G46"/>
    <mergeCell ref="H46:I46"/>
    <mergeCell ref="J46:K46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D47:E47"/>
    <mergeCell ref="F47:G47"/>
    <mergeCell ref="H47:I47"/>
    <mergeCell ref="J47:K47"/>
    <mergeCell ref="B47:C47"/>
    <mergeCell ref="B28:C28"/>
    <mergeCell ref="D28:E28"/>
    <mergeCell ref="F28:G28"/>
    <mergeCell ref="H28:I28"/>
    <mergeCell ref="J28:K28"/>
    <mergeCell ref="B29:C29"/>
    <mergeCell ref="D29:E29"/>
    <mergeCell ref="F29:G29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72:C72"/>
    <mergeCell ref="D72:E72"/>
    <mergeCell ref="F72:G72"/>
    <mergeCell ref="H72:I72"/>
    <mergeCell ref="B63:C63"/>
    <mergeCell ref="D63:E63"/>
    <mergeCell ref="F63:G63"/>
    <mergeCell ref="H63:I63"/>
    <mergeCell ref="J72:K72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B48:C48"/>
    <mergeCell ref="H29:I29"/>
    <mergeCell ref="J29:K29"/>
    <mergeCell ref="B30:C30"/>
    <mergeCell ref="D30:E30"/>
    <mergeCell ref="F30:G30"/>
    <mergeCell ref="H30:I30"/>
    <mergeCell ref="J30:K30"/>
    <mergeCell ref="B75:L75"/>
    <mergeCell ref="B46:C46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F78:G78"/>
    <mergeCell ref="B73:C73"/>
    <mergeCell ref="D73:E73"/>
    <mergeCell ref="F73:G73"/>
    <mergeCell ref="H73:I73"/>
    <mergeCell ref="J73:K73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B39:C39"/>
    <mergeCell ref="D39:E39"/>
    <mergeCell ref="F39:G39"/>
    <mergeCell ref="H39:I39"/>
    <mergeCell ref="J39:K39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2:C62"/>
    <mergeCell ref="D62:E62"/>
    <mergeCell ref="F62:G62"/>
    <mergeCell ref="H62:I62"/>
    <mergeCell ref="J62:K62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71:C71"/>
    <mergeCell ref="D71:E71"/>
    <mergeCell ref="F71:G71"/>
    <mergeCell ref="H71:I71"/>
    <mergeCell ref="J71:K71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sheetPr codeName="Hoja226"/>
  <dimension ref="A1:O340"/>
  <sheetViews>
    <sheetView workbookViewId="0">
      <selection activeCell="A21" sqref="A21:IV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1660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200460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SUM(N18:N30)+11.8</f>
        <v>86.26</v>
      </c>
      <c r="O17" s="60"/>
    </row>
    <row r="18" spans="1:15" ht="15" x14ac:dyDescent="0.25">
      <c r="A18" s="1"/>
      <c r="B18" s="375">
        <v>1</v>
      </c>
      <c r="C18" s="376"/>
      <c r="D18" s="367" t="s">
        <v>1440</v>
      </c>
      <c r="E18" s="368"/>
      <c r="F18" s="369">
        <v>4100074972</v>
      </c>
      <c r="G18" s="370"/>
      <c r="H18" s="391" t="s">
        <v>1639</v>
      </c>
      <c r="I18" s="370"/>
      <c r="J18" s="369" t="s">
        <v>73</v>
      </c>
      <c r="K18" s="368"/>
      <c r="L18" s="7" t="s">
        <v>628</v>
      </c>
      <c r="M18" s="11"/>
      <c r="N18" s="81">
        <v>6.24</v>
      </c>
      <c r="O18" s="60">
        <v>50</v>
      </c>
    </row>
    <row r="19" spans="1:15" ht="15" x14ac:dyDescent="0.25">
      <c r="A19" s="1"/>
      <c r="B19" s="375">
        <v>2</v>
      </c>
      <c r="C19" s="376"/>
      <c r="D19" s="367" t="s">
        <v>1440</v>
      </c>
      <c r="E19" s="368"/>
      <c r="F19" s="369">
        <v>4100074972</v>
      </c>
      <c r="G19" s="370"/>
      <c r="H19" s="391" t="s">
        <v>1639</v>
      </c>
      <c r="I19" s="370"/>
      <c r="J19" s="369" t="s">
        <v>73</v>
      </c>
      <c r="K19" s="368"/>
      <c r="L19" s="7" t="s">
        <v>628</v>
      </c>
      <c r="M19" s="11"/>
      <c r="N19" s="81">
        <v>6.1</v>
      </c>
      <c r="O19" s="60">
        <v>50</v>
      </c>
    </row>
    <row r="20" spans="1:15" ht="15" x14ac:dyDescent="0.25">
      <c r="A20" s="1"/>
      <c r="B20" s="375">
        <v>3</v>
      </c>
      <c r="C20" s="376"/>
      <c r="D20" s="367" t="s">
        <v>1440</v>
      </c>
      <c r="E20" s="368"/>
      <c r="F20" s="369">
        <v>4100074972</v>
      </c>
      <c r="G20" s="370"/>
      <c r="H20" s="391" t="s">
        <v>1639</v>
      </c>
      <c r="I20" s="370"/>
      <c r="J20" s="369" t="s">
        <v>73</v>
      </c>
      <c r="K20" s="368"/>
      <c r="L20" s="7" t="s">
        <v>628</v>
      </c>
      <c r="M20" s="11"/>
      <c r="N20" s="81">
        <v>6.16</v>
      </c>
      <c r="O20" s="60">
        <v>50</v>
      </c>
    </row>
    <row r="21" spans="1:15" ht="15" x14ac:dyDescent="0.25">
      <c r="A21" s="1"/>
      <c r="B21" s="375">
        <v>4</v>
      </c>
      <c r="C21" s="376"/>
      <c r="D21" s="367" t="s">
        <v>1440</v>
      </c>
      <c r="E21" s="368"/>
      <c r="F21" s="369">
        <v>4100074972</v>
      </c>
      <c r="G21" s="370"/>
      <c r="H21" s="391" t="s">
        <v>1639</v>
      </c>
      <c r="I21" s="370"/>
      <c r="J21" s="369" t="s">
        <v>73</v>
      </c>
      <c r="K21" s="368"/>
      <c r="L21" s="7" t="s">
        <v>628</v>
      </c>
      <c r="M21" s="11"/>
      <c r="N21" s="81">
        <v>6.14</v>
      </c>
      <c r="O21" s="60">
        <v>50</v>
      </c>
    </row>
    <row r="22" spans="1:15" ht="15" x14ac:dyDescent="0.25">
      <c r="A22" s="1"/>
      <c r="B22" s="375">
        <v>5</v>
      </c>
      <c r="C22" s="376"/>
      <c r="D22" s="367" t="s">
        <v>1440</v>
      </c>
      <c r="E22" s="368"/>
      <c r="F22" s="369">
        <v>4100074972</v>
      </c>
      <c r="G22" s="370"/>
      <c r="H22" s="391" t="s">
        <v>1639</v>
      </c>
      <c r="I22" s="370"/>
      <c r="J22" s="369" t="s">
        <v>73</v>
      </c>
      <c r="K22" s="368"/>
      <c r="L22" s="7" t="s">
        <v>628</v>
      </c>
      <c r="M22" s="11"/>
      <c r="N22" s="81">
        <v>6.22</v>
      </c>
      <c r="O22" s="60">
        <v>50</v>
      </c>
    </row>
    <row r="23" spans="1:15" ht="15" x14ac:dyDescent="0.25">
      <c r="A23" s="1"/>
      <c r="B23" s="375">
        <v>6</v>
      </c>
      <c r="C23" s="376"/>
      <c r="D23" s="367" t="s">
        <v>1440</v>
      </c>
      <c r="E23" s="368"/>
      <c r="F23" s="369">
        <v>4100074972</v>
      </c>
      <c r="G23" s="370"/>
      <c r="H23" s="391" t="s">
        <v>1639</v>
      </c>
      <c r="I23" s="370"/>
      <c r="J23" s="369" t="s">
        <v>73</v>
      </c>
      <c r="K23" s="368"/>
      <c r="L23" s="7" t="s">
        <v>628</v>
      </c>
      <c r="M23" s="11"/>
      <c r="N23" s="81">
        <v>6.14</v>
      </c>
      <c r="O23" s="60">
        <v>50</v>
      </c>
    </row>
    <row r="24" spans="1:15" ht="15" x14ac:dyDescent="0.25">
      <c r="A24" s="1"/>
      <c r="B24" s="375">
        <v>7</v>
      </c>
      <c r="C24" s="376"/>
      <c r="D24" s="367" t="s">
        <v>1440</v>
      </c>
      <c r="E24" s="368"/>
      <c r="F24" s="369">
        <v>4100074972</v>
      </c>
      <c r="G24" s="370"/>
      <c r="H24" s="391" t="s">
        <v>1639</v>
      </c>
      <c r="I24" s="370"/>
      <c r="J24" s="369" t="s">
        <v>73</v>
      </c>
      <c r="K24" s="368"/>
      <c r="L24" s="7" t="s">
        <v>628</v>
      </c>
      <c r="M24" s="11"/>
      <c r="N24" s="81">
        <v>6.14</v>
      </c>
      <c r="O24" s="60">
        <v>50</v>
      </c>
    </row>
    <row r="25" spans="1:15" ht="15" x14ac:dyDescent="0.25">
      <c r="A25" s="1"/>
      <c r="B25" s="375">
        <v>8</v>
      </c>
      <c r="C25" s="376"/>
      <c r="D25" s="367" t="s">
        <v>1440</v>
      </c>
      <c r="E25" s="368"/>
      <c r="F25" s="369">
        <v>4100074972</v>
      </c>
      <c r="G25" s="370"/>
      <c r="H25" s="391" t="s">
        <v>1639</v>
      </c>
      <c r="I25" s="370"/>
      <c r="J25" s="369" t="s">
        <v>73</v>
      </c>
      <c r="K25" s="368"/>
      <c r="L25" s="7" t="s">
        <v>628</v>
      </c>
      <c r="M25" s="11"/>
      <c r="N25" s="81">
        <v>6.18</v>
      </c>
      <c r="O25" s="60">
        <v>50</v>
      </c>
    </row>
    <row r="26" spans="1:15" ht="15" x14ac:dyDescent="0.25">
      <c r="A26" s="1"/>
      <c r="B26" s="375">
        <v>9</v>
      </c>
      <c r="C26" s="376"/>
      <c r="D26" s="367" t="s">
        <v>1440</v>
      </c>
      <c r="E26" s="368"/>
      <c r="F26" s="369">
        <v>4100074972</v>
      </c>
      <c r="G26" s="370"/>
      <c r="H26" s="391" t="s">
        <v>1639</v>
      </c>
      <c r="I26" s="370"/>
      <c r="J26" s="369" t="s">
        <v>73</v>
      </c>
      <c r="K26" s="368"/>
      <c r="L26" s="7" t="s">
        <v>628</v>
      </c>
      <c r="M26" s="11"/>
      <c r="N26" s="81">
        <v>6.16</v>
      </c>
      <c r="O26" s="60">
        <v>50</v>
      </c>
    </row>
    <row r="27" spans="1:15" ht="15" x14ac:dyDescent="0.25">
      <c r="A27" s="1"/>
      <c r="B27" s="375">
        <v>10</v>
      </c>
      <c r="C27" s="376"/>
      <c r="D27" s="367" t="s">
        <v>1440</v>
      </c>
      <c r="E27" s="368"/>
      <c r="F27" s="369">
        <v>4100074972</v>
      </c>
      <c r="G27" s="370"/>
      <c r="H27" s="391" t="s">
        <v>1639</v>
      </c>
      <c r="I27" s="370"/>
      <c r="J27" s="369" t="s">
        <v>73</v>
      </c>
      <c r="K27" s="368"/>
      <c r="L27" s="7" t="s">
        <v>628</v>
      </c>
      <c r="M27" s="11"/>
      <c r="N27" s="81">
        <v>6.16</v>
      </c>
      <c r="O27" s="60">
        <v>50</v>
      </c>
    </row>
    <row r="28" spans="1:15" ht="15" x14ac:dyDescent="0.25">
      <c r="A28" s="1"/>
      <c r="B28" s="378">
        <v>11</v>
      </c>
      <c r="C28" s="379"/>
      <c r="D28" s="367" t="s">
        <v>1440</v>
      </c>
      <c r="E28" s="368"/>
      <c r="F28" s="369">
        <v>4100074972</v>
      </c>
      <c r="G28" s="370"/>
      <c r="H28" s="391" t="s">
        <v>1639</v>
      </c>
      <c r="I28" s="370"/>
      <c r="J28" s="369" t="s">
        <v>73</v>
      </c>
      <c r="K28" s="368"/>
      <c r="L28" s="7" t="s">
        <v>628</v>
      </c>
      <c r="M28" s="11"/>
      <c r="N28" s="82">
        <v>6.12</v>
      </c>
      <c r="O28" s="60">
        <v>50</v>
      </c>
    </row>
    <row r="29" spans="1:15" ht="15" x14ac:dyDescent="0.25">
      <c r="A29" s="1"/>
      <c r="B29" s="378">
        <v>12</v>
      </c>
      <c r="C29" s="379"/>
      <c r="D29" s="367" t="s">
        <v>1440</v>
      </c>
      <c r="E29" s="368"/>
      <c r="F29" s="369">
        <v>4100074972</v>
      </c>
      <c r="G29" s="370"/>
      <c r="H29" s="391" t="s">
        <v>1639</v>
      </c>
      <c r="I29" s="370"/>
      <c r="J29" s="369" t="s">
        <v>73</v>
      </c>
      <c r="K29" s="368"/>
      <c r="L29" s="7" t="s">
        <v>628</v>
      </c>
      <c r="M29" s="11"/>
      <c r="N29" s="82">
        <v>6.7</v>
      </c>
      <c r="O29" s="60">
        <v>50</v>
      </c>
    </row>
    <row r="30" spans="1:15" ht="15" x14ac:dyDescent="0.25">
      <c r="A30" s="1"/>
      <c r="B30" s="365"/>
      <c r="C30" s="366"/>
      <c r="D30" s="367" t="s">
        <v>1650</v>
      </c>
      <c r="E30" s="368"/>
      <c r="F30" s="369">
        <v>4100073158</v>
      </c>
      <c r="G30" s="370"/>
      <c r="H30" s="391" t="s">
        <v>1651</v>
      </c>
      <c r="I30" s="370"/>
      <c r="J30" s="369" t="s">
        <v>73</v>
      </c>
      <c r="K30" s="368"/>
      <c r="L30" s="7" t="s">
        <v>387</v>
      </c>
      <c r="M30" s="11"/>
      <c r="N30" s="84"/>
      <c r="O30" s="60">
        <v>1</v>
      </c>
    </row>
    <row r="31" spans="1:15" ht="15" x14ac:dyDescent="0.25">
      <c r="A31" s="1"/>
      <c r="B31" s="375"/>
      <c r="C31" s="376"/>
      <c r="D31" s="367"/>
      <c r="E31" s="368"/>
      <c r="F31" s="369"/>
      <c r="G31" s="370"/>
      <c r="H31" s="391"/>
      <c r="I31" s="370"/>
      <c r="J31" s="369"/>
      <c r="K31" s="368"/>
      <c r="L31" s="7"/>
      <c r="M31" s="11"/>
      <c r="N31" s="81"/>
      <c r="O31" s="60"/>
    </row>
    <row r="32" spans="1:15" ht="15" x14ac:dyDescent="0.25">
      <c r="A32" s="1"/>
      <c r="B32" s="76"/>
      <c r="C32" s="65"/>
      <c r="D32" s="392"/>
      <c r="E32" s="393"/>
      <c r="F32" s="393"/>
      <c r="G32" s="393"/>
      <c r="H32" s="393"/>
      <c r="I32" s="62"/>
      <c r="J32" s="50"/>
      <c r="K32" s="61"/>
      <c r="L32" s="8"/>
      <c r="M32" s="8"/>
      <c r="N32" s="139">
        <f>SUM(N18:N30)</f>
        <v>74.460000000000008</v>
      </c>
      <c r="O32" s="60"/>
    </row>
    <row r="33" spans="1:15" ht="15.75" x14ac:dyDescent="0.25">
      <c r="A33" s="1"/>
      <c r="B33" s="356" t="s">
        <v>29</v>
      </c>
      <c r="C33" s="357"/>
      <c r="D33" s="357"/>
      <c r="E33" s="357"/>
      <c r="F33" s="357"/>
      <c r="G33" s="357"/>
      <c r="H33" s="357"/>
      <c r="I33" s="357"/>
      <c r="J33" s="357"/>
      <c r="K33" s="357"/>
      <c r="L33" s="357"/>
      <c r="M33" s="79"/>
      <c r="N33" s="75"/>
      <c r="O33" s="73">
        <f>SUM(O18:O31)</f>
        <v>601</v>
      </c>
    </row>
    <row r="34" spans="1:15" ht="15" x14ac:dyDescent="0.25">
      <c r="A34" s="1"/>
      <c r="B34" s="20"/>
      <c r="C34" s="45"/>
      <c r="D34" s="20"/>
      <c r="E34" s="45"/>
      <c r="F34" s="20"/>
      <c r="H34" s="3"/>
      <c r="J34" s="20"/>
      <c r="K34" s="45"/>
      <c r="L34" s="1"/>
      <c r="M34" s="1"/>
      <c r="N34" s="86"/>
    </row>
    <row r="35" spans="1:15" ht="3.75" customHeight="1" x14ac:dyDescent="0.25">
      <c r="A35" s="1"/>
      <c r="B35" s="1"/>
      <c r="C35" s="1"/>
      <c r="D35" s="17"/>
      <c r="E35" s="20"/>
      <c r="F35" s="20"/>
      <c r="G35" s="3"/>
      <c r="H35" s="3"/>
      <c r="I35" s="1"/>
      <c r="J35" s="1"/>
      <c r="K35" s="1"/>
      <c r="L35" s="1"/>
      <c r="M35" s="1"/>
      <c r="N35" s="1"/>
    </row>
    <row r="36" spans="1:15" ht="15" customHeight="1" x14ac:dyDescent="0.25">
      <c r="A36" s="1"/>
      <c r="B36" s="1"/>
      <c r="C36" s="1"/>
      <c r="D36" s="1" t="s">
        <v>49</v>
      </c>
      <c r="E36" s="23"/>
      <c r="F36" s="397" t="s">
        <v>1658</v>
      </c>
      <c r="G36" s="396"/>
      <c r="H36" s="1"/>
      <c r="I36" s="1"/>
      <c r="J36" s="1"/>
      <c r="K36" s="1"/>
      <c r="L36" s="1"/>
      <c r="M36" s="1"/>
      <c r="N36" s="1"/>
    </row>
    <row r="37" spans="1:15" ht="15" customHeight="1" x14ac:dyDescent="0.25">
      <c r="A37" s="1"/>
      <c r="B37" s="1"/>
      <c r="C37" s="1"/>
      <c r="D37" s="1" t="s">
        <v>1659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5" ht="15" customHeight="1" x14ac:dyDescent="0.25">
      <c r="A38" s="1"/>
      <c r="B38" s="1"/>
      <c r="C38" s="1"/>
      <c r="D38" s="1" t="s">
        <v>1082</v>
      </c>
      <c r="E38" s="3"/>
      <c r="F38" s="1"/>
      <c r="G38" s="1"/>
      <c r="H38" s="1"/>
      <c r="I38" s="1"/>
      <c r="J38" s="1"/>
      <c r="K38" s="1"/>
      <c r="L38" s="1"/>
      <c r="M38" s="1"/>
      <c r="N38" s="1"/>
    </row>
    <row r="39" spans="1:15" ht="15" customHeight="1" x14ac:dyDescent="0.25">
      <c r="A39" s="1"/>
      <c r="B39" s="1"/>
      <c r="C39" s="1"/>
      <c r="D39" s="1" t="s">
        <v>1655</v>
      </c>
      <c r="E39" s="23"/>
      <c r="F39" s="1"/>
      <c r="G39" s="1"/>
      <c r="H39" s="1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1654</v>
      </c>
      <c r="E40" s="1"/>
      <c r="F40" s="1"/>
      <c r="G40" s="23"/>
      <c r="H40" s="23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324" ht="8.25" customHeight="1" x14ac:dyDescent="0.2"/>
    <row r="326" ht="8.25" customHeight="1" x14ac:dyDescent="0.2"/>
    <row r="328" ht="9" customHeight="1" x14ac:dyDescent="0.2"/>
    <row r="330" ht="7.5" customHeight="1" x14ac:dyDescent="0.2"/>
    <row r="332" ht="6.75" customHeight="1" x14ac:dyDescent="0.2"/>
    <row r="334" ht="7.5" customHeight="1" x14ac:dyDescent="0.2"/>
    <row r="336" ht="9" customHeight="1" x14ac:dyDescent="0.2"/>
    <row r="338" ht="7.5" customHeight="1" x14ac:dyDescent="0.2"/>
    <row r="340" ht="8.25" customHeight="1" x14ac:dyDescent="0.2"/>
  </sheetData>
  <mergeCells count="8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B33:L33"/>
    <mergeCell ref="F36:G36"/>
    <mergeCell ref="B31:C31"/>
    <mergeCell ref="D31:E31"/>
    <mergeCell ref="F31:G31"/>
    <mergeCell ref="H31:I31"/>
    <mergeCell ref="J31:K31"/>
    <mergeCell ref="D32:H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sheetPr codeName="Hoja227"/>
  <dimension ref="A1:O347"/>
  <sheetViews>
    <sheetView workbookViewId="0">
      <selection activeCell="D45" sqref="D4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M1" s="2" t="s">
        <v>1052</v>
      </c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M2" s="1" t="s">
        <v>931</v>
      </c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M3" s="3" t="s">
        <v>10</v>
      </c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M4" s="1" t="s">
        <v>13</v>
      </c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M5" s="1" t="s">
        <v>685</v>
      </c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1637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200442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SUM(N18:N37)+11.64</f>
        <v>145.10000000000008</v>
      </c>
      <c r="O17" s="60"/>
    </row>
    <row r="18" spans="1:15" ht="15" x14ac:dyDescent="0.25">
      <c r="A18" s="1"/>
      <c r="B18" s="375">
        <v>1</v>
      </c>
      <c r="C18" s="376"/>
      <c r="D18" s="367" t="s">
        <v>1382</v>
      </c>
      <c r="E18" s="368"/>
      <c r="F18" s="369">
        <v>4100073153</v>
      </c>
      <c r="G18" s="370"/>
      <c r="H18" s="391" t="s">
        <v>1565</v>
      </c>
      <c r="I18" s="370"/>
      <c r="J18" s="369" t="s">
        <v>73</v>
      </c>
      <c r="K18" s="368"/>
      <c r="L18" s="7" t="s">
        <v>1638</v>
      </c>
      <c r="M18" s="11"/>
      <c r="N18" s="81">
        <v>9.9</v>
      </c>
      <c r="O18" s="60">
        <v>26</v>
      </c>
    </row>
    <row r="19" spans="1:15" ht="15" x14ac:dyDescent="0.25">
      <c r="A19" s="1"/>
      <c r="B19" s="375">
        <v>2</v>
      </c>
      <c r="C19" s="376"/>
      <c r="D19" s="367" t="s">
        <v>1382</v>
      </c>
      <c r="E19" s="368"/>
      <c r="F19" s="369">
        <v>4100073153</v>
      </c>
      <c r="G19" s="370"/>
      <c r="H19" s="391" t="s">
        <v>1565</v>
      </c>
      <c r="I19" s="370"/>
      <c r="J19" s="369" t="s">
        <v>73</v>
      </c>
      <c r="K19" s="368"/>
      <c r="L19" s="7" t="s">
        <v>1638</v>
      </c>
      <c r="M19" s="11"/>
      <c r="N19" s="81">
        <v>9.9</v>
      </c>
      <c r="O19" s="60">
        <v>26</v>
      </c>
    </row>
    <row r="20" spans="1:15" ht="15" x14ac:dyDescent="0.25">
      <c r="A20" s="1"/>
      <c r="B20" s="375">
        <v>3</v>
      </c>
      <c r="C20" s="376"/>
      <c r="D20" s="367" t="s">
        <v>1382</v>
      </c>
      <c r="E20" s="368"/>
      <c r="F20" s="369">
        <v>4100073153</v>
      </c>
      <c r="G20" s="370"/>
      <c r="H20" s="391" t="s">
        <v>1565</v>
      </c>
      <c r="I20" s="370"/>
      <c r="J20" s="369" t="s">
        <v>73</v>
      </c>
      <c r="K20" s="368"/>
      <c r="L20" s="7" t="s">
        <v>1638</v>
      </c>
      <c r="M20" s="11"/>
      <c r="N20" s="81">
        <v>9.6</v>
      </c>
      <c r="O20" s="60">
        <v>25</v>
      </c>
    </row>
    <row r="21" spans="1:15" ht="15" x14ac:dyDescent="0.25">
      <c r="A21" s="1"/>
      <c r="B21" s="365">
        <v>4</v>
      </c>
      <c r="C21" s="366"/>
      <c r="D21" s="367" t="s">
        <v>1442</v>
      </c>
      <c r="E21" s="368"/>
      <c r="F21" s="369">
        <v>4100074973</v>
      </c>
      <c r="G21" s="370"/>
      <c r="H21" s="391" t="s">
        <v>625</v>
      </c>
      <c r="I21" s="370"/>
      <c r="J21" s="369" t="s">
        <v>73</v>
      </c>
      <c r="K21" s="368"/>
      <c r="L21" s="7" t="s">
        <v>387</v>
      </c>
      <c r="M21" s="11"/>
      <c r="N21" s="84">
        <v>6.5</v>
      </c>
      <c r="O21" s="60">
        <v>50</v>
      </c>
    </row>
    <row r="22" spans="1:15" ht="15" x14ac:dyDescent="0.25">
      <c r="A22" s="1"/>
      <c r="B22" s="365">
        <v>5</v>
      </c>
      <c r="C22" s="366"/>
      <c r="D22" s="367" t="s">
        <v>1442</v>
      </c>
      <c r="E22" s="368"/>
      <c r="F22" s="369">
        <v>4100074973</v>
      </c>
      <c r="G22" s="370"/>
      <c r="H22" s="391" t="s">
        <v>625</v>
      </c>
      <c r="I22" s="370"/>
      <c r="J22" s="369" t="s">
        <v>73</v>
      </c>
      <c r="K22" s="368"/>
      <c r="L22" s="7" t="s">
        <v>387</v>
      </c>
      <c r="M22" s="11"/>
      <c r="N22" s="84">
        <v>6.5</v>
      </c>
      <c r="O22" s="60">
        <v>50</v>
      </c>
    </row>
    <row r="23" spans="1:15" ht="15" x14ac:dyDescent="0.25">
      <c r="A23" s="1"/>
      <c r="B23" s="365">
        <v>6</v>
      </c>
      <c r="C23" s="366"/>
      <c r="D23" s="367" t="s">
        <v>1442</v>
      </c>
      <c r="E23" s="368"/>
      <c r="F23" s="369">
        <v>4100074973</v>
      </c>
      <c r="G23" s="370"/>
      <c r="H23" s="391" t="s">
        <v>625</v>
      </c>
      <c r="I23" s="370"/>
      <c r="J23" s="369" t="s">
        <v>73</v>
      </c>
      <c r="K23" s="368"/>
      <c r="L23" s="7" t="s">
        <v>387</v>
      </c>
      <c r="M23" s="11"/>
      <c r="N23" s="84">
        <v>6.5</v>
      </c>
      <c r="O23" s="60">
        <v>50</v>
      </c>
    </row>
    <row r="24" spans="1:15" ht="15" x14ac:dyDescent="0.25">
      <c r="A24" s="1"/>
      <c r="B24" s="365">
        <v>7</v>
      </c>
      <c r="C24" s="366"/>
      <c r="D24" s="367" t="s">
        <v>1442</v>
      </c>
      <c r="E24" s="368"/>
      <c r="F24" s="369">
        <v>4100074973</v>
      </c>
      <c r="G24" s="370"/>
      <c r="H24" s="391" t="s">
        <v>625</v>
      </c>
      <c r="I24" s="370"/>
      <c r="J24" s="369" t="s">
        <v>73</v>
      </c>
      <c r="K24" s="368"/>
      <c r="L24" s="7" t="s">
        <v>387</v>
      </c>
      <c r="M24" s="11"/>
      <c r="N24" s="84">
        <v>6.5</v>
      </c>
      <c r="O24" s="60">
        <v>50</v>
      </c>
    </row>
    <row r="25" spans="1:15" ht="15" x14ac:dyDescent="0.25">
      <c r="A25" s="1"/>
      <c r="B25" s="365">
        <v>8</v>
      </c>
      <c r="C25" s="366"/>
      <c r="D25" s="367" t="s">
        <v>1442</v>
      </c>
      <c r="E25" s="368"/>
      <c r="F25" s="369">
        <v>4100074973</v>
      </c>
      <c r="G25" s="370"/>
      <c r="H25" s="391" t="s">
        <v>625</v>
      </c>
      <c r="I25" s="370"/>
      <c r="J25" s="369" t="s">
        <v>73</v>
      </c>
      <c r="K25" s="368"/>
      <c r="L25" s="7" t="s">
        <v>387</v>
      </c>
      <c r="M25" s="11"/>
      <c r="N25" s="84">
        <v>6.5</v>
      </c>
      <c r="O25" s="60">
        <v>50</v>
      </c>
    </row>
    <row r="26" spans="1:15" ht="15" x14ac:dyDescent="0.25">
      <c r="A26" s="1"/>
      <c r="B26" s="365">
        <v>9</v>
      </c>
      <c r="C26" s="366"/>
      <c r="D26" s="367" t="s">
        <v>1442</v>
      </c>
      <c r="E26" s="368"/>
      <c r="F26" s="369">
        <v>4100074973</v>
      </c>
      <c r="G26" s="370"/>
      <c r="H26" s="391" t="s">
        <v>625</v>
      </c>
      <c r="I26" s="370"/>
      <c r="J26" s="369" t="s">
        <v>73</v>
      </c>
      <c r="K26" s="368"/>
      <c r="L26" s="7" t="s">
        <v>387</v>
      </c>
      <c r="M26" s="11"/>
      <c r="N26" s="84">
        <v>6.5</v>
      </c>
      <c r="O26" s="60">
        <v>50</v>
      </c>
    </row>
    <row r="27" spans="1:15" ht="15" x14ac:dyDescent="0.25">
      <c r="A27" s="1"/>
      <c r="B27" s="365">
        <v>10</v>
      </c>
      <c r="C27" s="366"/>
      <c r="D27" s="367" t="s">
        <v>1442</v>
      </c>
      <c r="E27" s="368"/>
      <c r="F27" s="369">
        <v>4100074973</v>
      </c>
      <c r="G27" s="370"/>
      <c r="H27" s="391" t="s">
        <v>625</v>
      </c>
      <c r="I27" s="370"/>
      <c r="J27" s="369" t="s">
        <v>73</v>
      </c>
      <c r="K27" s="368"/>
      <c r="L27" s="7" t="s">
        <v>387</v>
      </c>
      <c r="M27" s="11"/>
      <c r="N27" s="84">
        <v>6.06</v>
      </c>
      <c r="O27" s="60">
        <v>45</v>
      </c>
    </row>
    <row r="28" spans="1:15" ht="15" x14ac:dyDescent="0.25">
      <c r="A28" s="1"/>
      <c r="B28" s="375">
        <v>11</v>
      </c>
      <c r="C28" s="376"/>
      <c r="D28" s="367" t="s">
        <v>1440</v>
      </c>
      <c r="E28" s="368"/>
      <c r="F28" s="369">
        <v>4100074972</v>
      </c>
      <c r="G28" s="370"/>
      <c r="H28" s="391" t="s">
        <v>1639</v>
      </c>
      <c r="I28" s="370"/>
      <c r="J28" s="369" t="s">
        <v>73</v>
      </c>
      <c r="K28" s="368"/>
      <c r="L28" s="7" t="s">
        <v>387</v>
      </c>
      <c r="M28" s="11"/>
      <c r="N28" s="81">
        <v>5.9</v>
      </c>
      <c r="O28" s="60">
        <v>50</v>
      </c>
    </row>
    <row r="29" spans="1:15" ht="15" x14ac:dyDescent="0.25">
      <c r="A29" s="1"/>
      <c r="B29" s="375">
        <v>12</v>
      </c>
      <c r="C29" s="376"/>
      <c r="D29" s="367" t="s">
        <v>1440</v>
      </c>
      <c r="E29" s="368"/>
      <c r="F29" s="369">
        <v>4100074972</v>
      </c>
      <c r="G29" s="370"/>
      <c r="H29" s="391" t="s">
        <v>1639</v>
      </c>
      <c r="I29" s="370"/>
      <c r="J29" s="369" t="s">
        <v>73</v>
      </c>
      <c r="K29" s="368"/>
      <c r="L29" s="7" t="s">
        <v>387</v>
      </c>
      <c r="M29" s="11"/>
      <c r="N29" s="81">
        <v>5.9</v>
      </c>
      <c r="O29" s="60">
        <v>50</v>
      </c>
    </row>
    <row r="30" spans="1:15" ht="15" x14ac:dyDescent="0.25">
      <c r="A30" s="1"/>
      <c r="B30" s="375">
        <v>13</v>
      </c>
      <c r="C30" s="376"/>
      <c r="D30" s="367" t="s">
        <v>1440</v>
      </c>
      <c r="E30" s="368"/>
      <c r="F30" s="369">
        <v>4100074972</v>
      </c>
      <c r="G30" s="370"/>
      <c r="H30" s="391" t="s">
        <v>1639</v>
      </c>
      <c r="I30" s="370"/>
      <c r="J30" s="369" t="s">
        <v>73</v>
      </c>
      <c r="K30" s="368"/>
      <c r="L30" s="7" t="s">
        <v>387</v>
      </c>
      <c r="M30" s="11"/>
      <c r="N30" s="81">
        <v>5.9</v>
      </c>
      <c r="O30" s="60">
        <v>50</v>
      </c>
    </row>
    <row r="31" spans="1:15" ht="15" x14ac:dyDescent="0.25">
      <c r="A31" s="1"/>
      <c r="B31" s="375">
        <v>14</v>
      </c>
      <c r="C31" s="376"/>
      <c r="D31" s="367" t="s">
        <v>1440</v>
      </c>
      <c r="E31" s="368"/>
      <c r="F31" s="369">
        <v>4100074972</v>
      </c>
      <c r="G31" s="370"/>
      <c r="H31" s="391" t="s">
        <v>1639</v>
      </c>
      <c r="I31" s="370"/>
      <c r="J31" s="369" t="s">
        <v>73</v>
      </c>
      <c r="K31" s="368"/>
      <c r="L31" s="7" t="s">
        <v>387</v>
      </c>
      <c r="M31" s="11"/>
      <c r="N31" s="81">
        <v>5.9</v>
      </c>
      <c r="O31" s="60">
        <v>50</v>
      </c>
    </row>
    <row r="32" spans="1:15" ht="15" x14ac:dyDescent="0.25">
      <c r="A32" s="1"/>
      <c r="B32" s="375">
        <v>15</v>
      </c>
      <c r="C32" s="376"/>
      <c r="D32" s="367" t="s">
        <v>1440</v>
      </c>
      <c r="E32" s="368"/>
      <c r="F32" s="369">
        <v>4100074972</v>
      </c>
      <c r="G32" s="370"/>
      <c r="H32" s="391" t="s">
        <v>1639</v>
      </c>
      <c r="I32" s="370"/>
      <c r="J32" s="369" t="s">
        <v>73</v>
      </c>
      <c r="K32" s="368"/>
      <c r="L32" s="7" t="s">
        <v>387</v>
      </c>
      <c r="M32" s="11"/>
      <c r="N32" s="81">
        <v>5.9</v>
      </c>
      <c r="O32" s="60">
        <v>50</v>
      </c>
    </row>
    <row r="33" spans="1:15" ht="15" x14ac:dyDescent="0.25">
      <c r="A33" s="1"/>
      <c r="B33" s="375">
        <v>16</v>
      </c>
      <c r="C33" s="376"/>
      <c r="D33" s="367" t="s">
        <v>1440</v>
      </c>
      <c r="E33" s="368"/>
      <c r="F33" s="369">
        <v>4100074972</v>
      </c>
      <c r="G33" s="370"/>
      <c r="H33" s="391" t="s">
        <v>1639</v>
      </c>
      <c r="I33" s="370"/>
      <c r="J33" s="369" t="s">
        <v>73</v>
      </c>
      <c r="K33" s="368"/>
      <c r="L33" s="7" t="s">
        <v>387</v>
      </c>
      <c r="M33" s="11"/>
      <c r="N33" s="81">
        <v>5.9</v>
      </c>
      <c r="O33" s="60">
        <v>50</v>
      </c>
    </row>
    <row r="34" spans="1:15" ht="15" x14ac:dyDescent="0.25">
      <c r="A34" s="1"/>
      <c r="B34" s="375">
        <v>17</v>
      </c>
      <c r="C34" s="376"/>
      <c r="D34" s="367" t="s">
        <v>1440</v>
      </c>
      <c r="E34" s="368"/>
      <c r="F34" s="369">
        <v>4100074972</v>
      </c>
      <c r="G34" s="370"/>
      <c r="H34" s="391" t="s">
        <v>1639</v>
      </c>
      <c r="I34" s="370"/>
      <c r="J34" s="369" t="s">
        <v>73</v>
      </c>
      <c r="K34" s="368"/>
      <c r="L34" s="7" t="s">
        <v>387</v>
      </c>
      <c r="M34" s="11"/>
      <c r="N34" s="81">
        <v>5.9</v>
      </c>
      <c r="O34" s="60">
        <v>50</v>
      </c>
    </row>
    <row r="35" spans="1:15" ht="15" x14ac:dyDescent="0.25">
      <c r="A35" s="1"/>
      <c r="B35" s="375">
        <v>18</v>
      </c>
      <c r="C35" s="376"/>
      <c r="D35" s="367" t="s">
        <v>1440</v>
      </c>
      <c r="E35" s="368"/>
      <c r="F35" s="369">
        <v>4100074972</v>
      </c>
      <c r="G35" s="370"/>
      <c r="H35" s="391" t="s">
        <v>1639</v>
      </c>
      <c r="I35" s="370"/>
      <c r="J35" s="369" t="s">
        <v>73</v>
      </c>
      <c r="K35" s="368"/>
      <c r="L35" s="7" t="s">
        <v>387</v>
      </c>
      <c r="M35" s="11"/>
      <c r="N35" s="81">
        <v>5.9</v>
      </c>
      <c r="O35" s="60">
        <v>50</v>
      </c>
    </row>
    <row r="36" spans="1:15" ht="15" x14ac:dyDescent="0.25">
      <c r="A36" s="1"/>
      <c r="B36" s="375">
        <v>19</v>
      </c>
      <c r="C36" s="376"/>
      <c r="D36" s="367" t="s">
        <v>1440</v>
      </c>
      <c r="E36" s="368"/>
      <c r="F36" s="369">
        <v>4100074972</v>
      </c>
      <c r="G36" s="370"/>
      <c r="H36" s="391" t="s">
        <v>1639</v>
      </c>
      <c r="I36" s="370"/>
      <c r="J36" s="369" t="s">
        <v>73</v>
      </c>
      <c r="K36" s="368"/>
      <c r="L36" s="7" t="s">
        <v>387</v>
      </c>
      <c r="M36" s="11"/>
      <c r="N36" s="81">
        <v>5.9</v>
      </c>
      <c r="O36" s="60">
        <v>50</v>
      </c>
    </row>
    <row r="37" spans="1:15" ht="15" x14ac:dyDescent="0.25">
      <c r="A37" s="1"/>
      <c r="B37" s="375">
        <v>20</v>
      </c>
      <c r="C37" s="376"/>
      <c r="D37" s="367" t="s">
        <v>1440</v>
      </c>
      <c r="E37" s="368"/>
      <c r="F37" s="369">
        <v>4100074972</v>
      </c>
      <c r="G37" s="370"/>
      <c r="H37" s="391" t="s">
        <v>1639</v>
      </c>
      <c r="I37" s="370"/>
      <c r="J37" s="369" t="s">
        <v>73</v>
      </c>
      <c r="K37" s="368"/>
      <c r="L37" s="7" t="s">
        <v>387</v>
      </c>
      <c r="M37" s="11"/>
      <c r="N37" s="81">
        <v>5.9</v>
      </c>
      <c r="O37" s="60">
        <v>50</v>
      </c>
    </row>
    <row r="38" spans="1:15" ht="15" x14ac:dyDescent="0.25">
      <c r="A38" s="1"/>
      <c r="B38" s="375"/>
      <c r="C38" s="376"/>
      <c r="D38" s="367"/>
      <c r="E38" s="368"/>
      <c r="F38" s="369"/>
      <c r="G38" s="370"/>
      <c r="H38" s="391"/>
      <c r="I38" s="370"/>
      <c r="J38" s="369"/>
      <c r="K38" s="368"/>
      <c r="L38" s="7"/>
      <c r="M38" s="11"/>
      <c r="N38" s="81"/>
      <c r="O38" s="60"/>
    </row>
    <row r="39" spans="1:15" ht="15" x14ac:dyDescent="0.25">
      <c r="A39" s="1"/>
      <c r="B39" s="76"/>
      <c r="C39" s="65"/>
      <c r="D39" s="392"/>
      <c r="E39" s="393"/>
      <c r="F39" s="393"/>
      <c r="G39" s="393"/>
      <c r="H39" s="393"/>
      <c r="I39" s="62"/>
      <c r="J39" s="50"/>
      <c r="K39" s="61"/>
      <c r="L39" s="8"/>
      <c r="M39" s="8"/>
      <c r="N39" s="139">
        <f>SUM(N18:N37)</f>
        <v>133.46000000000006</v>
      </c>
      <c r="O39" s="60"/>
    </row>
    <row r="40" spans="1:15" ht="15.75" x14ac:dyDescent="0.25">
      <c r="A40" s="1"/>
      <c r="B40" s="356" t="s">
        <v>29</v>
      </c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79"/>
      <c r="N40" s="75"/>
      <c r="O40" s="73">
        <f>SUM(O18:O38)</f>
        <v>922</v>
      </c>
    </row>
    <row r="41" spans="1:15" ht="15" x14ac:dyDescent="0.25">
      <c r="A41" s="1"/>
      <c r="B41" s="20"/>
      <c r="C41" s="45"/>
      <c r="D41" s="20"/>
      <c r="E41" s="45"/>
      <c r="F41" s="20"/>
      <c r="H41" s="3"/>
      <c r="J41" s="20"/>
      <c r="K41" s="45"/>
      <c r="L41" s="1"/>
      <c r="M41" s="1"/>
      <c r="N41" s="86"/>
    </row>
    <row r="42" spans="1:15" ht="3.75" customHeight="1" x14ac:dyDescent="0.25">
      <c r="A42" s="1"/>
      <c r="B42" s="1"/>
      <c r="C42" s="1"/>
      <c r="D42" s="17"/>
      <c r="E42" s="20"/>
      <c r="F42" s="20"/>
      <c r="G42" s="3"/>
      <c r="H42" s="3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49</v>
      </c>
      <c r="E43" s="23"/>
      <c r="F43" s="397" t="s">
        <v>1646</v>
      </c>
      <c r="G43" s="396"/>
      <c r="H43" s="1"/>
      <c r="I43" s="1"/>
      <c r="J43" s="1"/>
      <c r="K43" s="1"/>
      <c r="L43" s="1"/>
      <c r="M43" s="1"/>
      <c r="N43" s="1"/>
    </row>
    <row r="44" spans="1:15" ht="15" customHeight="1" x14ac:dyDescent="0.25">
      <c r="A44" s="1"/>
      <c r="B44" s="1"/>
      <c r="C44" s="1"/>
      <c r="D44" s="1" t="s">
        <v>1647</v>
      </c>
      <c r="E44" s="23"/>
      <c r="F44" s="1"/>
      <c r="G44" s="1"/>
      <c r="H44" s="1"/>
      <c r="I44" s="1"/>
      <c r="J44" s="1"/>
      <c r="K44" s="1"/>
      <c r="L44" s="1"/>
      <c r="M44" s="1"/>
      <c r="N44" s="1"/>
    </row>
    <row r="45" spans="1:15" ht="15" customHeight="1" x14ac:dyDescent="0.25">
      <c r="A45" s="1"/>
      <c r="B45" s="1"/>
      <c r="C45" s="1"/>
      <c r="D45" s="1" t="s">
        <v>1641</v>
      </c>
      <c r="E45" s="3"/>
      <c r="F45" s="1"/>
      <c r="G45" s="1"/>
      <c r="H45" s="1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1640</v>
      </c>
      <c r="E46" s="23"/>
      <c r="F46" s="1"/>
      <c r="G46" s="1"/>
      <c r="H46" s="1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1324</v>
      </c>
      <c r="E47" s="1"/>
      <c r="F47" s="1"/>
      <c r="G47" s="23"/>
      <c r="H47" s="23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mergeCells count="117"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34:C34"/>
    <mergeCell ref="D34:E34"/>
    <mergeCell ref="F34:G34"/>
    <mergeCell ref="H34:I34"/>
    <mergeCell ref="J34:K34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B40:L40"/>
    <mergeCell ref="F43:G43"/>
    <mergeCell ref="B38:C38"/>
    <mergeCell ref="D38:E38"/>
    <mergeCell ref="F38:G38"/>
    <mergeCell ref="H38:I38"/>
    <mergeCell ref="J38:K38"/>
    <mergeCell ref="D39:H39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sheetPr codeName="Hoja228"/>
  <dimension ref="A1:O331"/>
  <sheetViews>
    <sheetView workbookViewId="0">
      <selection activeCell="D31" sqref="D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1642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200441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/>
      <c r="O17" s="60"/>
    </row>
    <row r="18" spans="1:15" ht="15" x14ac:dyDescent="0.25">
      <c r="A18" s="1"/>
      <c r="B18" s="378">
        <v>1</v>
      </c>
      <c r="C18" s="379"/>
      <c r="D18" s="367" t="s">
        <v>623</v>
      </c>
      <c r="E18" s="368"/>
      <c r="F18" s="369">
        <v>4100073224</v>
      </c>
      <c r="G18" s="370"/>
      <c r="H18" s="391" t="s">
        <v>1643</v>
      </c>
      <c r="I18" s="370"/>
      <c r="J18" s="369" t="s">
        <v>1009</v>
      </c>
      <c r="K18" s="368"/>
      <c r="L18" s="7" t="s">
        <v>387</v>
      </c>
      <c r="M18" s="11"/>
      <c r="N18" s="82">
        <v>7.18</v>
      </c>
      <c r="O18" s="60">
        <v>20</v>
      </c>
    </row>
    <row r="19" spans="1:15" ht="15" x14ac:dyDescent="0.25">
      <c r="A19" s="1"/>
      <c r="B19" s="416"/>
      <c r="C19" s="417"/>
      <c r="D19" s="367" t="s">
        <v>623</v>
      </c>
      <c r="E19" s="368"/>
      <c r="F19" s="369">
        <v>4100073228</v>
      </c>
      <c r="G19" s="370"/>
      <c r="H19" s="391" t="s">
        <v>1643</v>
      </c>
      <c r="I19" s="370"/>
      <c r="J19" s="369" t="s">
        <v>53</v>
      </c>
      <c r="K19" s="368"/>
      <c r="L19" s="7" t="s">
        <v>387</v>
      </c>
      <c r="M19" s="11"/>
      <c r="N19" s="83"/>
      <c r="O19" s="60">
        <v>20</v>
      </c>
    </row>
    <row r="20" spans="1:15" ht="15" x14ac:dyDescent="0.25">
      <c r="A20" s="1"/>
      <c r="B20" s="416"/>
      <c r="C20" s="417"/>
      <c r="D20" s="367" t="s">
        <v>623</v>
      </c>
      <c r="E20" s="368"/>
      <c r="F20" s="369">
        <v>4100073227</v>
      </c>
      <c r="G20" s="370"/>
      <c r="H20" s="391" t="s">
        <v>1643</v>
      </c>
      <c r="I20" s="370"/>
      <c r="J20" s="369" t="s">
        <v>25</v>
      </c>
      <c r="K20" s="368"/>
      <c r="L20" s="7" t="s">
        <v>387</v>
      </c>
      <c r="M20" s="11"/>
      <c r="N20" s="83"/>
      <c r="O20" s="60">
        <v>1</v>
      </c>
    </row>
    <row r="21" spans="1:15" ht="15" x14ac:dyDescent="0.25">
      <c r="A21" s="1"/>
      <c r="B21" s="365"/>
      <c r="C21" s="366"/>
      <c r="D21" s="367" t="s">
        <v>623</v>
      </c>
      <c r="E21" s="368"/>
      <c r="F21" s="369">
        <v>4100073223</v>
      </c>
      <c r="G21" s="370"/>
      <c r="H21" s="391" t="s">
        <v>1643</v>
      </c>
      <c r="I21" s="370"/>
      <c r="J21" s="369" t="s">
        <v>25</v>
      </c>
      <c r="K21" s="368"/>
      <c r="L21" s="7" t="s">
        <v>387</v>
      </c>
      <c r="M21" s="11"/>
      <c r="N21" s="84"/>
      <c r="O21" s="60">
        <v>12</v>
      </c>
    </row>
    <row r="22" spans="1:15" ht="15" x14ac:dyDescent="0.25">
      <c r="A22" s="1"/>
      <c r="B22" s="375">
        <v>2</v>
      </c>
      <c r="C22" s="376"/>
      <c r="D22" s="367" t="s">
        <v>1620</v>
      </c>
      <c r="E22" s="368"/>
      <c r="F22" s="369">
        <v>4100072313</v>
      </c>
      <c r="G22" s="370"/>
      <c r="H22" s="391" t="s">
        <v>1624</v>
      </c>
      <c r="I22" s="370"/>
      <c r="J22" s="369" t="s">
        <v>53</v>
      </c>
      <c r="K22" s="368"/>
      <c r="L22" s="7" t="s">
        <v>387</v>
      </c>
      <c r="M22" s="11"/>
      <c r="N22" s="81">
        <v>14.12</v>
      </c>
      <c r="O22" s="60">
        <v>42</v>
      </c>
    </row>
    <row r="23" spans="1:15" ht="15" x14ac:dyDescent="0.25">
      <c r="A23" s="1"/>
      <c r="B23" s="375">
        <v>3</v>
      </c>
      <c r="C23" s="376"/>
      <c r="D23" s="367" t="s">
        <v>1620</v>
      </c>
      <c r="E23" s="368"/>
      <c r="F23" s="369">
        <v>4100072313</v>
      </c>
      <c r="G23" s="370"/>
      <c r="H23" s="391" t="s">
        <v>1624</v>
      </c>
      <c r="I23" s="370"/>
      <c r="J23" s="369" t="s">
        <v>53</v>
      </c>
      <c r="K23" s="368"/>
      <c r="L23" s="7" t="s">
        <v>387</v>
      </c>
      <c r="M23" s="11"/>
      <c r="N23" s="81">
        <v>5.76</v>
      </c>
      <c r="O23" s="60">
        <v>16</v>
      </c>
    </row>
    <row r="24" spans="1:15" ht="15" x14ac:dyDescent="0.25">
      <c r="A24" s="1"/>
      <c r="B24" s="365"/>
      <c r="C24" s="366"/>
      <c r="D24" s="351"/>
      <c r="E24" s="352"/>
      <c r="F24" s="369"/>
      <c r="G24" s="370"/>
      <c r="H24" s="391"/>
      <c r="I24" s="370"/>
      <c r="J24" s="369"/>
      <c r="K24" s="368"/>
      <c r="L24" s="27"/>
      <c r="M24" s="24"/>
      <c r="N24" s="84"/>
      <c r="O24" s="167"/>
    </row>
    <row r="25" spans="1:15" ht="15" x14ac:dyDescent="0.25">
      <c r="A25" s="1"/>
      <c r="B25" s="20"/>
      <c r="C25" s="45"/>
      <c r="D25" s="168"/>
      <c r="E25" s="41"/>
      <c r="F25" s="41"/>
      <c r="G25" s="41"/>
      <c r="H25" s="41"/>
      <c r="J25" s="20"/>
      <c r="K25" s="45"/>
      <c r="L25" s="1"/>
      <c r="M25" s="1"/>
      <c r="N25" s="169">
        <f>SUM(N18:N23)</f>
        <v>27.059999999999995</v>
      </c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111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1644</v>
      </c>
      <c r="G29" s="396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1645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1632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43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3:C23"/>
    <mergeCell ref="D23:E23"/>
    <mergeCell ref="F23:G23"/>
    <mergeCell ref="H23:I23"/>
    <mergeCell ref="J23:K23"/>
    <mergeCell ref="B26:L26"/>
    <mergeCell ref="F29:G29"/>
    <mergeCell ref="B24:C24"/>
    <mergeCell ref="D24:E24"/>
    <mergeCell ref="F24:G24"/>
    <mergeCell ref="H24:I24"/>
    <mergeCell ref="J24:K2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sheetPr codeName="Hoja229"/>
  <dimension ref="A1:O321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1627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200440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/>
      <c r="O17" s="60"/>
    </row>
    <row r="18" spans="1:15" ht="15" x14ac:dyDescent="0.25">
      <c r="A18" s="1"/>
      <c r="B18" s="378">
        <v>1</v>
      </c>
      <c r="C18" s="379"/>
      <c r="D18" s="367" t="s">
        <v>1440</v>
      </c>
      <c r="E18" s="368"/>
      <c r="F18" s="369">
        <v>4100072215</v>
      </c>
      <c r="G18" s="370"/>
      <c r="H18" s="391" t="s">
        <v>1533</v>
      </c>
      <c r="I18" s="370"/>
      <c r="J18" s="369" t="s">
        <v>76</v>
      </c>
      <c r="K18" s="368"/>
      <c r="L18" s="9" t="s">
        <v>415</v>
      </c>
      <c r="M18" s="151"/>
      <c r="N18" s="82">
        <v>7.24</v>
      </c>
      <c r="O18" s="60">
        <v>60</v>
      </c>
    </row>
    <row r="19" spans="1:15" ht="15" x14ac:dyDescent="0.25">
      <c r="A19" s="1"/>
      <c r="B19" s="375"/>
      <c r="C19" s="376"/>
      <c r="D19" s="367"/>
      <c r="E19" s="368"/>
      <c r="F19" s="369"/>
      <c r="G19" s="370"/>
      <c r="H19" s="391"/>
      <c r="I19" s="370"/>
      <c r="J19" s="369"/>
      <c r="K19" s="368"/>
      <c r="L19" s="9"/>
      <c r="M19" s="151"/>
      <c r="N19" s="81"/>
      <c r="O19" s="60"/>
    </row>
    <row r="20" spans="1:15" ht="15" x14ac:dyDescent="0.25">
      <c r="A20" s="1"/>
      <c r="B20" s="76"/>
      <c r="C20" s="132"/>
      <c r="D20" s="367"/>
      <c r="E20" s="368"/>
      <c r="F20" s="369"/>
      <c r="G20" s="370"/>
      <c r="H20" s="391"/>
      <c r="I20" s="370"/>
      <c r="J20" s="369"/>
      <c r="K20" s="368"/>
      <c r="L20" s="9"/>
      <c r="M20" s="61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7.24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60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1634</v>
      </c>
      <c r="G25" s="396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1636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1635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305" ht="8.25" customHeight="1" x14ac:dyDescent="0.2"/>
    <row r="307" ht="8.25" customHeight="1" x14ac:dyDescent="0.2"/>
    <row r="309" ht="9" customHeight="1" x14ac:dyDescent="0.2"/>
    <row r="311" ht="7.5" customHeight="1" x14ac:dyDescent="0.2"/>
    <row r="313" ht="6.75" customHeight="1" x14ac:dyDescent="0.2"/>
    <row r="315" ht="7.5" customHeight="1" x14ac:dyDescent="0.2"/>
    <row r="317" ht="9" customHeight="1" x14ac:dyDescent="0.2"/>
    <row r="319" ht="7.5" customHeight="1" x14ac:dyDescent="0.2"/>
    <row r="321" ht="8.25" customHeight="1" x14ac:dyDescent="0.2"/>
  </sheetData>
  <mergeCells count="26">
    <mergeCell ref="F25:G25"/>
    <mergeCell ref="D20:E20"/>
    <mergeCell ref="F20:G20"/>
    <mergeCell ref="H20:I20"/>
    <mergeCell ref="J20:K20"/>
    <mergeCell ref="D21:H21"/>
    <mergeCell ref="B22:L22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sheetPr codeName="Hoja230"/>
  <dimension ref="A1:O350"/>
  <sheetViews>
    <sheetView topLeftCell="A10" workbookViewId="0">
      <selection activeCell="L1" sqref="L1:L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1627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200438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SUM(N18:N40)+7.58</f>
        <v>79.819999999999993</v>
      </c>
      <c r="O17" s="60"/>
    </row>
    <row r="18" spans="1:15" ht="15" x14ac:dyDescent="0.25">
      <c r="A18" s="1"/>
      <c r="B18" s="378">
        <v>1</v>
      </c>
      <c r="C18" s="379"/>
      <c r="D18" s="367" t="s">
        <v>1456</v>
      </c>
      <c r="E18" s="368"/>
      <c r="F18" s="369">
        <v>4100073166</v>
      </c>
      <c r="G18" s="370"/>
      <c r="H18" s="391" t="s">
        <v>1575</v>
      </c>
      <c r="I18" s="370"/>
      <c r="J18" s="369" t="s">
        <v>53</v>
      </c>
      <c r="K18" s="368"/>
      <c r="L18" s="7" t="s">
        <v>1332</v>
      </c>
      <c r="M18" s="11"/>
      <c r="N18" s="82">
        <v>5.28</v>
      </c>
      <c r="O18" s="60">
        <v>47</v>
      </c>
    </row>
    <row r="19" spans="1:15" ht="15" x14ac:dyDescent="0.25">
      <c r="A19" s="1"/>
      <c r="B19" s="378">
        <v>2</v>
      </c>
      <c r="C19" s="379"/>
      <c r="D19" s="367" t="s">
        <v>1456</v>
      </c>
      <c r="E19" s="368"/>
      <c r="F19" s="369">
        <v>4100073167</v>
      </c>
      <c r="G19" s="370"/>
      <c r="H19" s="391" t="s">
        <v>1575</v>
      </c>
      <c r="I19" s="370"/>
      <c r="J19" s="369" t="s">
        <v>147</v>
      </c>
      <c r="K19" s="368"/>
      <c r="L19" s="7" t="s">
        <v>1332</v>
      </c>
      <c r="M19" s="11"/>
      <c r="N19" s="82">
        <v>6.14</v>
      </c>
      <c r="O19" s="60">
        <v>27</v>
      </c>
    </row>
    <row r="20" spans="1:15" ht="15" x14ac:dyDescent="0.25">
      <c r="A20" s="1"/>
      <c r="B20" s="416"/>
      <c r="C20" s="417"/>
      <c r="D20" s="367" t="s">
        <v>1440</v>
      </c>
      <c r="E20" s="368"/>
      <c r="F20" s="369">
        <v>4100072240</v>
      </c>
      <c r="G20" s="370"/>
      <c r="H20" s="391" t="s">
        <v>1619</v>
      </c>
      <c r="I20" s="370"/>
      <c r="J20" s="369" t="s">
        <v>25</v>
      </c>
      <c r="K20" s="368"/>
      <c r="L20" s="7" t="s">
        <v>757</v>
      </c>
      <c r="M20" s="11"/>
      <c r="N20" s="83"/>
      <c r="O20" s="60">
        <v>16</v>
      </c>
    </row>
    <row r="21" spans="1:15" ht="15" x14ac:dyDescent="0.25">
      <c r="A21" s="1"/>
      <c r="B21" s="416"/>
      <c r="C21" s="417"/>
      <c r="D21" s="367" t="s">
        <v>1440</v>
      </c>
      <c r="E21" s="368"/>
      <c r="F21" s="369">
        <v>4100072315</v>
      </c>
      <c r="G21" s="370"/>
      <c r="H21" s="391" t="s">
        <v>1619</v>
      </c>
      <c r="I21" s="370"/>
      <c r="J21" s="369" t="s">
        <v>53</v>
      </c>
      <c r="K21" s="368"/>
      <c r="L21" s="7" t="s">
        <v>757</v>
      </c>
      <c r="M21" s="11"/>
      <c r="N21" s="83"/>
      <c r="O21" s="60">
        <v>4</v>
      </c>
    </row>
    <row r="22" spans="1:15" ht="15" x14ac:dyDescent="0.25">
      <c r="A22" s="1"/>
      <c r="B22" s="365"/>
      <c r="C22" s="366"/>
      <c r="D22" s="367" t="s">
        <v>1440</v>
      </c>
      <c r="E22" s="368"/>
      <c r="F22" s="369">
        <v>4100072311</v>
      </c>
      <c r="G22" s="370"/>
      <c r="H22" s="391" t="s">
        <v>1533</v>
      </c>
      <c r="I22" s="370"/>
      <c r="J22" s="369" t="s">
        <v>53</v>
      </c>
      <c r="K22" s="368"/>
      <c r="L22" s="7" t="s">
        <v>1192</v>
      </c>
      <c r="M22" s="11"/>
      <c r="N22" s="84"/>
      <c r="O22" s="60">
        <v>1</v>
      </c>
    </row>
    <row r="23" spans="1:15" ht="15" x14ac:dyDescent="0.25">
      <c r="A23" s="1"/>
      <c r="B23" s="375">
        <v>3</v>
      </c>
      <c r="C23" s="376"/>
      <c r="D23" s="367" t="s">
        <v>1620</v>
      </c>
      <c r="E23" s="368"/>
      <c r="F23" s="369">
        <v>4100072314</v>
      </c>
      <c r="G23" s="370"/>
      <c r="H23" s="391" t="s">
        <v>1624</v>
      </c>
      <c r="I23" s="370"/>
      <c r="J23" s="369" t="s">
        <v>147</v>
      </c>
      <c r="K23" s="368"/>
      <c r="L23" s="7" t="s">
        <v>757</v>
      </c>
      <c r="M23" s="11"/>
      <c r="N23" s="83">
        <v>4.5599999999999996</v>
      </c>
      <c r="O23" s="60">
        <v>12</v>
      </c>
    </row>
    <row r="24" spans="1:15" ht="15" x14ac:dyDescent="0.25">
      <c r="A24" s="1"/>
      <c r="B24" s="416">
        <v>4</v>
      </c>
      <c r="C24" s="417"/>
      <c r="D24" s="367" t="s">
        <v>1620</v>
      </c>
      <c r="E24" s="368"/>
      <c r="F24" s="369">
        <v>4100072238</v>
      </c>
      <c r="G24" s="370"/>
      <c r="H24" s="391" t="s">
        <v>1624</v>
      </c>
      <c r="I24" s="370"/>
      <c r="J24" s="369" t="s">
        <v>25</v>
      </c>
      <c r="K24" s="368"/>
      <c r="L24" s="7" t="s">
        <v>757</v>
      </c>
      <c r="M24" s="11"/>
      <c r="N24" s="81">
        <v>4.5599999999999996</v>
      </c>
      <c r="O24" s="60">
        <v>12</v>
      </c>
    </row>
    <row r="25" spans="1:15" ht="15" x14ac:dyDescent="0.25">
      <c r="A25" s="1"/>
      <c r="B25" s="378">
        <v>5</v>
      </c>
      <c r="C25" s="379"/>
      <c r="D25" s="367" t="s">
        <v>1620</v>
      </c>
      <c r="E25" s="368"/>
      <c r="F25" s="369">
        <v>4100072238</v>
      </c>
      <c r="G25" s="370"/>
      <c r="H25" s="391" t="s">
        <v>1624</v>
      </c>
      <c r="I25" s="370"/>
      <c r="J25" s="369" t="s">
        <v>25</v>
      </c>
      <c r="K25" s="368"/>
      <c r="L25" s="7" t="s">
        <v>757</v>
      </c>
      <c r="M25" s="11"/>
      <c r="N25" s="82">
        <v>4.5599999999999996</v>
      </c>
      <c r="O25" s="60">
        <v>12</v>
      </c>
    </row>
    <row r="26" spans="1:15" ht="15" x14ac:dyDescent="0.25">
      <c r="A26" s="1"/>
      <c r="B26" s="378">
        <v>6</v>
      </c>
      <c r="C26" s="379"/>
      <c r="D26" s="367" t="s">
        <v>1620</v>
      </c>
      <c r="E26" s="368"/>
      <c r="F26" s="369">
        <v>4100072238</v>
      </c>
      <c r="G26" s="370"/>
      <c r="H26" s="391" t="s">
        <v>1624</v>
      </c>
      <c r="I26" s="370"/>
      <c r="J26" s="369" t="s">
        <v>25</v>
      </c>
      <c r="K26" s="368"/>
      <c r="L26" s="7" t="s">
        <v>757</v>
      </c>
      <c r="M26" s="11"/>
      <c r="N26" s="82">
        <v>4.5599999999999996</v>
      </c>
      <c r="O26" s="60">
        <v>4</v>
      </c>
    </row>
    <row r="27" spans="1:15" ht="15" x14ac:dyDescent="0.25">
      <c r="A27" s="1"/>
      <c r="B27" s="416"/>
      <c r="C27" s="417"/>
      <c r="D27" s="367" t="s">
        <v>1620</v>
      </c>
      <c r="E27" s="368"/>
      <c r="F27" s="369">
        <v>4100072239</v>
      </c>
      <c r="G27" s="370"/>
      <c r="H27" s="391" t="s">
        <v>1624</v>
      </c>
      <c r="I27" s="370"/>
      <c r="J27" s="369" t="s">
        <v>25</v>
      </c>
      <c r="K27" s="368"/>
      <c r="L27" s="7" t="s">
        <v>757</v>
      </c>
      <c r="M27" s="11"/>
      <c r="N27" s="83"/>
      <c r="O27" s="60">
        <v>1</v>
      </c>
    </row>
    <row r="28" spans="1:15" ht="15" x14ac:dyDescent="0.25">
      <c r="A28" s="1"/>
      <c r="B28" s="416"/>
      <c r="C28" s="417"/>
      <c r="D28" s="367" t="s">
        <v>1620</v>
      </c>
      <c r="E28" s="368"/>
      <c r="F28" s="369">
        <v>4100072312</v>
      </c>
      <c r="G28" s="370"/>
      <c r="H28" s="391" t="s">
        <v>1624</v>
      </c>
      <c r="I28" s="370"/>
      <c r="J28" s="369" t="s">
        <v>25</v>
      </c>
      <c r="K28" s="368"/>
      <c r="L28" s="7" t="s">
        <v>757</v>
      </c>
      <c r="M28" s="11"/>
      <c r="N28" s="83"/>
      <c r="O28" s="60">
        <v>2</v>
      </c>
    </row>
    <row r="29" spans="1:15" ht="15" x14ac:dyDescent="0.25">
      <c r="A29" s="1"/>
      <c r="B29" s="76"/>
      <c r="C29" s="69"/>
      <c r="D29" s="367" t="s">
        <v>1620</v>
      </c>
      <c r="E29" s="368"/>
      <c r="F29" s="369">
        <v>4100072313</v>
      </c>
      <c r="G29" s="370"/>
      <c r="H29" s="391" t="s">
        <v>1624</v>
      </c>
      <c r="I29" s="370"/>
      <c r="J29" s="369" t="s">
        <v>53</v>
      </c>
      <c r="K29" s="368"/>
      <c r="L29" s="7" t="s">
        <v>757</v>
      </c>
      <c r="M29" s="11"/>
      <c r="N29" s="84"/>
      <c r="O29" s="60">
        <v>5</v>
      </c>
    </row>
    <row r="30" spans="1:15" ht="15" x14ac:dyDescent="0.25">
      <c r="A30" s="1"/>
      <c r="B30" s="355">
        <v>7</v>
      </c>
      <c r="C30" s="352"/>
      <c r="D30" s="367" t="s">
        <v>1620</v>
      </c>
      <c r="E30" s="368"/>
      <c r="F30" s="369">
        <v>4100072313</v>
      </c>
      <c r="G30" s="370"/>
      <c r="H30" s="391" t="s">
        <v>1624</v>
      </c>
      <c r="I30" s="370"/>
      <c r="J30" s="369" t="s">
        <v>53</v>
      </c>
      <c r="K30" s="368"/>
      <c r="L30" s="7" t="s">
        <v>757</v>
      </c>
      <c r="M30" s="11"/>
      <c r="N30" s="84">
        <v>4.54</v>
      </c>
      <c r="O30" s="60">
        <v>12</v>
      </c>
    </row>
    <row r="31" spans="1:15" ht="15" x14ac:dyDescent="0.25">
      <c r="A31" s="1"/>
      <c r="B31" s="369">
        <v>8</v>
      </c>
      <c r="C31" s="368"/>
      <c r="D31" s="367" t="s">
        <v>1620</v>
      </c>
      <c r="E31" s="368"/>
      <c r="F31" s="369">
        <v>4100072313</v>
      </c>
      <c r="G31" s="370"/>
      <c r="H31" s="391" t="s">
        <v>1624</v>
      </c>
      <c r="I31" s="370"/>
      <c r="J31" s="369" t="s">
        <v>53</v>
      </c>
      <c r="K31" s="368"/>
      <c r="L31" s="7" t="s">
        <v>757</v>
      </c>
      <c r="M31" s="11"/>
      <c r="N31" s="81">
        <v>4.54</v>
      </c>
      <c r="O31" s="60">
        <v>12</v>
      </c>
    </row>
    <row r="32" spans="1:15" ht="15" x14ac:dyDescent="0.25">
      <c r="A32" s="1"/>
      <c r="B32" s="369">
        <v>9</v>
      </c>
      <c r="C32" s="368"/>
      <c r="D32" s="367" t="s">
        <v>1620</v>
      </c>
      <c r="E32" s="368"/>
      <c r="F32" s="369">
        <v>4100072313</v>
      </c>
      <c r="G32" s="370"/>
      <c r="H32" s="391" t="s">
        <v>1624</v>
      </c>
      <c r="I32" s="370"/>
      <c r="J32" s="369" t="s">
        <v>53</v>
      </c>
      <c r="K32" s="368"/>
      <c r="L32" s="7" t="s">
        <v>757</v>
      </c>
      <c r="M32" s="11"/>
      <c r="N32" s="81">
        <v>4.54</v>
      </c>
      <c r="O32" s="60">
        <v>12</v>
      </c>
    </row>
    <row r="33" spans="1:15" ht="15" x14ac:dyDescent="0.25">
      <c r="A33" s="1"/>
      <c r="B33" s="424">
        <v>10</v>
      </c>
      <c r="C33" s="425"/>
      <c r="D33" s="367" t="s">
        <v>1620</v>
      </c>
      <c r="E33" s="368"/>
      <c r="F33" s="369">
        <v>4100072313</v>
      </c>
      <c r="G33" s="370"/>
      <c r="H33" s="391" t="s">
        <v>1624</v>
      </c>
      <c r="I33" s="370"/>
      <c r="J33" s="369" t="s">
        <v>53</v>
      </c>
      <c r="K33" s="368"/>
      <c r="L33" s="7" t="s">
        <v>757</v>
      </c>
      <c r="M33" s="11"/>
      <c r="N33" s="82">
        <v>4.54</v>
      </c>
      <c r="O33" s="60">
        <v>12</v>
      </c>
    </row>
    <row r="34" spans="1:15" ht="15" x14ac:dyDescent="0.25">
      <c r="A34" s="1"/>
      <c r="B34" s="378">
        <v>11</v>
      </c>
      <c r="C34" s="379"/>
      <c r="D34" s="367" t="s">
        <v>1620</v>
      </c>
      <c r="E34" s="368"/>
      <c r="F34" s="369">
        <v>4100072313</v>
      </c>
      <c r="G34" s="370"/>
      <c r="H34" s="391" t="s">
        <v>1624</v>
      </c>
      <c r="I34" s="370"/>
      <c r="J34" s="369" t="s">
        <v>53</v>
      </c>
      <c r="K34" s="368"/>
      <c r="L34" s="7" t="s">
        <v>757</v>
      </c>
      <c r="M34" s="11"/>
      <c r="N34" s="82">
        <v>5.22</v>
      </c>
      <c r="O34" s="60">
        <v>6</v>
      </c>
    </row>
    <row r="35" spans="1:15" ht="15" x14ac:dyDescent="0.25">
      <c r="A35" s="1"/>
      <c r="B35" s="76"/>
      <c r="C35" s="69"/>
      <c r="D35" s="367" t="s">
        <v>1622</v>
      </c>
      <c r="E35" s="368"/>
      <c r="F35" s="369">
        <v>4100072310</v>
      </c>
      <c r="G35" s="370"/>
      <c r="H35" s="391" t="s">
        <v>1621</v>
      </c>
      <c r="I35" s="370"/>
      <c r="J35" s="369" t="s">
        <v>53</v>
      </c>
      <c r="K35" s="368"/>
      <c r="L35" s="7" t="s">
        <v>761</v>
      </c>
      <c r="M35" s="11"/>
      <c r="N35" s="84"/>
      <c r="O35" s="60">
        <v>13</v>
      </c>
    </row>
    <row r="36" spans="1:15" ht="15" x14ac:dyDescent="0.25">
      <c r="A36" s="1"/>
      <c r="B36" s="416">
        <v>12</v>
      </c>
      <c r="C36" s="417"/>
      <c r="D36" s="367" t="s">
        <v>1620</v>
      </c>
      <c r="E36" s="368"/>
      <c r="F36" s="369">
        <v>4100072313</v>
      </c>
      <c r="G36" s="370"/>
      <c r="H36" s="391" t="s">
        <v>1624</v>
      </c>
      <c r="I36" s="370"/>
      <c r="J36" s="369" t="s">
        <v>53</v>
      </c>
      <c r="K36" s="368"/>
      <c r="L36" s="7" t="s">
        <v>761</v>
      </c>
      <c r="M36" s="11"/>
      <c r="N36" s="83">
        <v>4.9000000000000004</v>
      </c>
      <c r="O36" s="60">
        <v>11</v>
      </c>
    </row>
    <row r="37" spans="1:15" ht="15" x14ac:dyDescent="0.25">
      <c r="A37" s="1"/>
      <c r="B37" s="365"/>
      <c r="C37" s="366"/>
      <c r="D37" s="367" t="s">
        <v>1620</v>
      </c>
      <c r="E37" s="368"/>
      <c r="F37" s="369">
        <v>4100072312</v>
      </c>
      <c r="G37" s="370"/>
      <c r="H37" s="391" t="s">
        <v>1624</v>
      </c>
      <c r="I37" s="370"/>
      <c r="J37" s="369" t="s">
        <v>53</v>
      </c>
      <c r="K37" s="368"/>
      <c r="L37" s="7" t="s">
        <v>761</v>
      </c>
      <c r="M37" s="11"/>
      <c r="N37" s="84"/>
      <c r="O37" s="60">
        <v>2</v>
      </c>
    </row>
    <row r="38" spans="1:15" ht="15" x14ac:dyDescent="0.25">
      <c r="A38" s="1"/>
      <c r="B38" s="416">
        <v>13</v>
      </c>
      <c r="C38" s="417"/>
      <c r="D38" s="367" t="s">
        <v>1622</v>
      </c>
      <c r="E38" s="368"/>
      <c r="F38" s="369">
        <v>4100072310</v>
      </c>
      <c r="G38" s="370"/>
      <c r="H38" s="391" t="s">
        <v>1621</v>
      </c>
      <c r="I38" s="370"/>
      <c r="J38" s="369" t="s">
        <v>53</v>
      </c>
      <c r="K38" s="368"/>
      <c r="L38" s="7" t="s">
        <v>757</v>
      </c>
      <c r="M38" s="11"/>
      <c r="N38" s="83">
        <v>3.3</v>
      </c>
      <c r="O38" s="60">
        <v>13</v>
      </c>
    </row>
    <row r="39" spans="1:15" ht="15" x14ac:dyDescent="0.25">
      <c r="A39" s="1"/>
      <c r="B39" s="375">
        <v>14</v>
      </c>
      <c r="C39" s="376"/>
      <c r="D39" s="367" t="s">
        <v>1580</v>
      </c>
      <c r="E39" s="368"/>
      <c r="F39" s="369">
        <v>4100072306</v>
      </c>
      <c r="G39" s="370"/>
      <c r="H39" s="391" t="s">
        <v>1581</v>
      </c>
      <c r="I39" s="370"/>
      <c r="J39" s="369" t="s">
        <v>53</v>
      </c>
      <c r="K39" s="368"/>
      <c r="L39" s="7" t="s">
        <v>757</v>
      </c>
      <c r="M39" s="11"/>
      <c r="N39" s="81">
        <v>8.1</v>
      </c>
      <c r="O39" s="60">
        <v>12</v>
      </c>
    </row>
    <row r="40" spans="1:15" ht="15" x14ac:dyDescent="0.25">
      <c r="A40" s="1"/>
      <c r="B40" s="375">
        <v>15</v>
      </c>
      <c r="C40" s="376"/>
      <c r="D40" s="367" t="s">
        <v>1440</v>
      </c>
      <c r="E40" s="368"/>
      <c r="F40" s="369">
        <v>4100072311</v>
      </c>
      <c r="G40" s="370"/>
      <c r="H40" s="391" t="s">
        <v>1533</v>
      </c>
      <c r="I40" s="370"/>
      <c r="J40" s="369" t="s">
        <v>53</v>
      </c>
      <c r="K40" s="368"/>
      <c r="L40" s="7" t="s">
        <v>761</v>
      </c>
      <c r="M40" s="11"/>
      <c r="N40" s="81">
        <v>2.9</v>
      </c>
      <c r="O40" s="60">
        <v>19</v>
      </c>
    </row>
    <row r="41" spans="1:15" ht="15" x14ac:dyDescent="0.25">
      <c r="A41" s="1"/>
      <c r="B41" s="365"/>
      <c r="C41" s="366"/>
      <c r="D41" s="351"/>
      <c r="E41" s="352"/>
      <c r="F41" s="369"/>
      <c r="G41" s="370"/>
      <c r="H41" s="391"/>
      <c r="I41" s="370"/>
      <c r="J41" s="369"/>
      <c r="K41" s="368"/>
      <c r="L41" s="27"/>
      <c r="M41" s="24"/>
      <c r="N41" s="84"/>
      <c r="O41" s="167"/>
    </row>
    <row r="42" spans="1:15" ht="15" x14ac:dyDescent="0.25">
      <c r="A42" s="1"/>
      <c r="B42" s="20"/>
      <c r="C42" s="45"/>
      <c r="D42" s="168"/>
      <c r="E42" s="41"/>
      <c r="F42" s="41"/>
      <c r="G42" s="41"/>
      <c r="H42" s="41"/>
      <c r="J42" s="20"/>
      <c r="K42" s="45"/>
      <c r="L42" s="1"/>
      <c r="M42" s="1"/>
      <c r="N42" s="169">
        <f>SUM(N18:N40)</f>
        <v>72.239999999999995</v>
      </c>
    </row>
    <row r="43" spans="1:15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79"/>
      <c r="N43" s="75"/>
      <c r="O43" s="73">
        <f>SUM(O18:O41)</f>
        <v>267</v>
      </c>
    </row>
    <row r="44" spans="1:15" ht="15" x14ac:dyDescent="0.25">
      <c r="A44" s="1"/>
      <c r="B44" s="20"/>
      <c r="C44" s="45"/>
      <c r="D44" s="20"/>
      <c r="E44" s="45"/>
      <c r="F44" s="20"/>
      <c r="H44" s="3"/>
      <c r="J44" s="20"/>
      <c r="K44" s="45"/>
      <c r="L44" s="1"/>
      <c r="M44" s="1"/>
      <c r="N44" s="86"/>
    </row>
    <row r="45" spans="1:15" ht="3.75" customHeight="1" x14ac:dyDescent="0.25">
      <c r="A45" s="1"/>
      <c r="B45" s="1"/>
      <c r="C45" s="1"/>
      <c r="D45" s="17"/>
      <c r="E45" s="20"/>
      <c r="F45" s="20"/>
      <c r="G45" s="3"/>
      <c r="H45" s="3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49</v>
      </c>
      <c r="E46" s="23"/>
      <c r="F46" s="397" t="s">
        <v>1630</v>
      </c>
      <c r="G46" s="396"/>
      <c r="H46" s="1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1631</v>
      </c>
      <c r="E47" s="23"/>
      <c r="F47" s="1"/>
      <c r="G47" s="1"/>
      <c r="H47" s="1"/>
      <c r="I47" s="1"/>
      <c r="J47" s="1"/>
      <c r="K47" s="1"/>
      <c r="L47" s="1"/>
      <c r="M47" s="1"/>
      <c r="N47" s="1"/>
    </row>
    <row r="48" spans="1:15" ht="15" customHeight="1" x14ac:dyDescent="0.25">
      <c r="A48" s="1"/>
      <c r="B48" s="1"/>
      <c r="C48" s="1"/>
      <c r="D48" s="1" t="s">
        <v>1633</v>
      </c>
      <c r="E48" s="3"/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 t="s">
        <v>1632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1422</v>
      </c>
      <c r="E50" s="1"/>
      <c r="F50" s="1"/>
      <c r="G50" s="23"/>
      <c r="H50" s="23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334" ht="8.25" customHeight="1" x14ac:dyDescent="0.2"/>
    <row r="336" ht="8.25" customHeight="1" x14ac:dyDescent="0.2"/>
    <row r="338" ht="9" customHeight="1" x14ac:dyDescent="0.2"/>
    <row r="340" ht="7.5" customHeight="1" x14ac:dyDescent="0.2"/>
    <row r="342" ht="6.75" customHeight="1" x14ac:dyDescent="0.2"/>
    <row r="344" ht="7.5" customHeight="1" x14ac:dyDescent="0.2"/>
    <row r="346" ht="9" customHeight="1" x14ac:dyDescent="0.2"/>
    <row r="348" ht="7.5" customHeight="1" x14ac:dyDescent="0.2"/>
    <row r="350" ht="8.25" customHeight="1" x14ac:dyDescent="0.2"/>
  </sheetData>
  <mergeCells count="126">
    <mergeCell ref="H18:I18"/>
    <mergeCell ref="J18:K18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H34:I34"/>
    <mergeCell ref="J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F38:G38"/>
    <mergeCell ref="H38:I38"/>
    <mergeCell ref="J33:K33"/>
    <mergeCell ref="B39:C39"/>
    <mergeCell ref="D39:E39"/>
    <mergeCell ref="F39:G39"/>
    <mergeCell ref="H39:I39"/>
    <mergeCell ref="J39:K39"/>
    <mergeCell ref="B36:C36"/>
    <mergeCell ref="D36:E36"/>
    <mergeCell ref="F36:G36"/>
    <mergeCell ref="H36:I36"/>
    <mergeCell ref="B37:C37"/>
    <mergeCell ref="D37:E37"/>
    <mergeCell ref="F37:G37"/>
    <mergeCell ref="H37:I37"/>
    <mergeCell ref="J37:K37"/>
    <mergeCell ref="B33:C33"/>
    <mergeCell ref="D33:E33"/>
    <mergeCell ref="F33:G33"/>
    <mergeCell ref="H33:I33"/>
    <mergeCell ref="B34:C34"/>
    <mergeCell ref="D34:E34"/>
    <mergeCell ref="F34:G34"/>
    <mergeCell ref="B43:L43"/>
    <mergeCell ref="D29:E29"/>
    <mergeCell ref="F29:G29"/>
    <mergeCell ref="H29:I29"/>
    <mergeCell ref="J29:K29"/>
    <mergeCell ref="F46:G46"/>
    <mergeCell ref="D35:E35"/>
    <mergeCell ref="F35:G35"/>
    <mergeCell ref="H35:I35"/>
    <mergeCell ref="J35:K35"/>
    <mergeCell ref="J38:K38"/>
    <mergeCell ref="B41:C41"/>
    <mergeCell ref="D41:E41"/>
    <mergeCell ref="F41:G41"/>
    <mergeCell ref="H41:I41"/>
    <mergeCell ref="J41:K41"/>
    <mergeCell ref="J36:K36"/>
    <mergeCell ref="B40:C40"/>
    <mergeCell ref="D40:E40"/>
    <mergeCell ref="F40:G40"/>
    <mergeCell ref="H40:I40"/>
    <mergeCell ref="J40:K40"/>
    <mergeCell ref="B38:C38"/>
    <mergeCell ref="D38:E3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sheetPr codeName="Hoja231"/>
  <dimension ref="A1:O325"/>
  <sheetViews>
    <sheetView workbookViewId="0">
      <selection activeCell="D30" sqref="D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1627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200437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1620</v>
      </c>
      <c r="E18" s="368"/>
      <c r="F18" s="369">
        <v>4100072264</v>
      </c>
      <c r="G18" s="370"/>
      <c r="H18" s="391" t="s">
        <v>1624</v>
      </c>
      <c r="I18" s="370"/>
      <c r="J18" s="369" t="s">
        <v>1009</v>
      </c>
      <c r="K18" s="368"/>
      <c r="L18" s="9" t="s">
        <v>387</v>
      </c>
      <c r="M18" s="151"/>
      <c r="N18" s="82">
        <v>4.54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1620</v>
      </c>
      <c r="E19" s="368"/>
      <c r="F19" s="369">
        <v>4100072264</v>
      </c>
      <c r="G19" s="370"/>
      <c r="H19" s="391" t="s">
        <v>1624</v>
      </c>
      <c r="I19" s="370"/>
      <c r="J19" s="369" t="s">
        <v>1009</v>
      </c>
      <c r="K19" s="368"/>
      <c r="L19" s="9" t="s">
        <v>387</v>
      </c>
      <c r="M19" s="151"/>
      <c r="N19" s="82">
        <v>4.5199999999999996</v>
      </c>
      <c r="O19" s="60">
        <v>8</v>
      </c>
    </row>
    <row r="20" spans="1:15" ht="15" x14ac:dyDescent="0.25">
      <c r="A20" s="1"/>
      <c r="B20" s="76"/>
      <c r="C20" s="69"/>
      <c r="D20" s="367" t="s">
        <v>1620</v>
      </c>
      <c r="E20" s="368"/>
      <c r="F20" s="369">
        <v>4100072264</v>
      </c>
      <c r="G20" s="370"/>
      <c r="H20" s="391" t="s">
        <v>1624</v>
      </c>
      <c r="I20" s="370"/>
      <c r="J20" s="369" t="s">
        <v>1009</v>
      </c>
      <c r="K20" s="368"/>
      <c r="L20" s="9" t="s">
        <v>415</v>
      </c>
      <c r="M20" s="151"/>
      <c r="N20" s="84"/>
      <c r="O20" s="60">
        <v>4</v>
      </c>
    </row>
    <row r="21" spans="1:15" ht="15" x14ac:dyDescent="0.25">
      <c r="A21" s="1"/>
      <c r="B21" s="375">
        <v>3</v>
      </c>
      <c r="C21" s="376"/>
      <c r="D21" s="367" t="s">
        <v>1620</v>
      </c>
      <c r="E21" s="368"/>
      <c r="F21" s="369">
        <v>4100072264</v>
      </c>
      <c r="G21" s="370"/>
      <c r="H21" s="391" t="s">
        <v>1624</v>
      </c>
      <c r="I21" s="370"/>
      <c r="J21" s="369" t="s">
        <v>1009</v>
      </c>
      <c r="K21" s="368"/>
      <c r="L21" s="9" t="s">
        <v>415</v>
      </c>
      <c r="M21" s="151"/>
      <c r="N21" s="81">
        <v>4.5</v>
      </c>
      <c r="O21" s="60">
        <v>12</v>
      </c>
    </row>
    <row r="22" spans="1:15" ht="15" x14ac:dyDescent="0.25">
      <c r="A22" s="1"/>
      <c r="B22" s="378">
        <v>4</v>
      </c>
      <c r="C22" s="379"/>
      <c r="D22" s="367" t="s">
        <v>1622</v>
      </c>
      <c r="E22" s="368"/>
      <c r="F22" s="369">
        <v>4100072263</v>
      </c>
      <c r="G22" s="370"/>
      <c r="H22" s="391" t="s">
        <v>1621</v>
      </c>
      <c r="I22" s="370"/>
      <c r="J22" s="369" t="s">
        <v>1009</v>
      </c>
      <c r="K22" s="368"/>
      <c r="L22" s="9" t="s">
        <v>387</v>
      </c>
      <c r="M22" s="151"/>
      <c r="N22" s="82">
        <v>3.04</v>
      </c>
      <c r="O22" s="60">
        <v>5</v>
      </c>
    </row>
    <row r="23" spans="1:15" ht="15" x14ac:dyDescent="0.25">
      <c r="A23" s="1"/>
      <c r="B23" s="76"/>
      <c r="C23" s="69"/>
      <c r="D23" s="367" t="s">
        <v>1620</v>
      </c>
      <c r="E23" s="368"/>
      <c r="F23" s="369">
        <v>4100072264</v>
      </c>
      <c r="G23" s="370"/>
      <c r="H23" s="391" t="s">
        <v>1624</v>
      </c>
      <c r="I23" s="370"/>
      <c r="J23" s="369" t="s">
        <v>1009</v>
      </c>
      <c r="K23" s="368"/>
      <c r="L23" s="9" t="s">
        <v>415</v>
      </c>
      <c r="M23" s="151"/>
      <c r="N23" s="84"/>
      <c r="O23" s="60">
        <v>4</v>
      </c>
    </row>
    <row r="24" spans="1:15" ht="15" x14ac:dyDescent="0.25">
      <c r="A24" s="1"/>
      <c r="B24" s="365"/>
      <c r="C24" s="366"/>
      <c r="D24" s="367"/>
      <c r="E24" s="368"/>
      <c r="F24" s="369"/>
      <c r="G24" s="370"/>
      <c r="H24" s="391"/>
      <c r="I24" s="370"/>
      <c r="J24" s="369"/>
      <c r="K24" s="368"/>
      <c r="L24" s="9"/>
      <c r="M24" s="15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16.599999999999998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45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1629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1146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1623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45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D20:E20"/>
    <mergeCell ref="F20:G20"/>
    <mergeCell ref="H20:I20"/>
    <mergeCell ref="J20:K20"/>
    <mergeCell ref="B24:C24"/>
    <mergeCell ref="D24:E24"/>
    <mergeCell ref="F24:G24"/>
    <mergeCell ref="H24:I24"/>
    <mergeCell ref="J24:K24"/>
    <mergeCell ref="F22:G22"/>
    <mergeCell ref="D25:H25"/>
    <mergeCell ref="B26:L26"/>
    <mergeCell ref="F29:G29"/>
    <mergeCell ref="B21:C21"/>
    <mergeCell ref="D21:E21"/>
    <mergeCell ref="F21:G21"/>
    <mergeCell ref="H21:I21"/>
    <mergeCell ref="J21:K21"/>
    <mergeCell ref="B22:C22"/>
    <mergeCell ref="D22:E22"/>
    <mergeCell ref="H22:I22"/>
    <mergeCell ref="J22:K22"/>
    <mergeCell ref="D23:E23"/>
    <mergeCell ref="F23:G23"/>
    <mergeCell ref="H23:I23"/>
    <mergeCell ref="J23:K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sheetPr codeName="Hoja232"/>
  <dimension ref="A1:O341"/>
  <sheetViews>
    <sheetView topLeftCell="A4" workbookViewId="0">
      <selection activeCell="D42" sqref="D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1627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200436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SUM(N18:N32)+10.16</f>
        <v>79.339999999999989</v>
      </c>
      <c r="O17" s="60"/>
    </row>
    <row r="18" spans="1:15" ht="15" x14ac:dyDescent="0.25">
      <c r="A18" s="1"/>
      <c r="B18" s="378">
        <v>1</v>
      </c>
      <c r="C18" s="379"/>
      <c r="D18" s="367" t="s">
        <v>1456</v>
      </c>
      <c r="E18" s="368"/>
      <c r="F18" s="369">
        <v>4100073155</v>
      </c>
      <c r="G18" s="370"/>
      <c r="H18" s="391" t="s">
        <v>1575</v>
      </c>
      <c r="I18" s="370"/>
      <c r="J18" s="369" t="s">
        <v>73</v>
      </c>
      <c r="K18" s="368"/>
      <c r="L18" s="7" t="s">
        <v>1602</v>
      </c>
      <c r="M18" s="11"/>
      <c r="N18" s="82">
        <v>6.76</v>
      </c>
      <c r="O18" s="60">
        <v>2</v>
      </c>
    </row>
    <row r="19" spans="1:15" ht="15" x14ac:dyDescent="0.25">
      <c r="A19" s="1"/>
      <c r="B19" s="365"/>
      <c r="C19" s="366"/>
      <c r="D19" s="367" t="s">
        <v>1440</v>
      </c>
      <c r="E19" s="368"/>
      <c r="F19" s="369">
        <v>4100072206</v>
      </c>
      <c r="G19" s="370"/>
      <c r="H19" s="391" t="s">
        <v>1619</v>
      </c>
      <c r="I19" s="370"/>
      <c r="J19" s="369" t="s">
        <v>73</v>
      </c>
      <c r="K19" s="368"/>
      <c r="L19" s="7" t="s">
        <v>387</v>
      </c>
      <c r="M19" s="11"/>
      <c r="N19" s="84"/>
      <c r="O19" s="60">
        <v>52</v>
      </c>
    </row>
    <row r="20" spans="1:15" ht="15" x14ac:dyDescent="0.25">
      <c r="A20" s="1"/>
      <c r="B20" s="365">
        <v>2</v>
      </c>
      <c r="C20" s="366"/>
      <c r="D20" s="367" t="s">
        <v>1440</v>
      </c>
      <c r="E20" s="368"/>
      <c r="F20" s="369">
        <v>4100072206</v>
      </c>
      <c r="G20" s="370"/>
      <c r="H20" s="391" t="s">
        <v>1619</v>
      </c>
      <c r="I20" s="370"/>
      <c r="J20" s="369" t="s">
        <v>73</v>
      </c>
      <c r="K20" s="368"/>
      <c r="L20" s="7" t="s">
        <v>387</v>
      </c>
      <c r="M20" s="11"/>
      <c r="N20" s="84">
        <v>6.64</v>
      </c>
      <c r="O20" s="60">
        <v>52</v>
      </c>
    </row>
    <row r="21" spans="1:15" ht="15" x14ac:dyDescent="0.25">
      <c r="A21" s="1"/>
      <c r="B21" s="365">
        <v>3</v>
      </c>
      <c r="C21" s="366"/>
      <c r="D21" s="367" t="s">
        <v>1440</v>
      </c>
      <c r="E21" s="368"/>
      <c r="F21" s="369">
        <v>4100072204</v>
      </c>
      <c r="G21" s="370"/>
      <c r="H21" s="391" t="s">
        <v>1533</v>
      </c>
      <c r="I21" s="370"/>
      <c r="J21" s="369" t="s">
        <v>73</v>
      </c>
      <c r="K21" s="368"/>
      <c r="L21" s="7" t="s">
        <v>1618</v>
      </c>
      <c r="M21" s="11"/>
      <c r="N21" s="84">
        <v>6.02</v>
      </c>
      <c r="O21" s="60">
        <v>50</v>
      </c>
    </row>
    <row r="22" spans="1:15" ht="15" x14ac:dyDescent="0.25">
      <c r="A22" s="1"/>
      <c r="B22" s="365">
        <v>4</v>
      </c>
      <c r="C22" s="366"/>
      <c r="D22" s="367" t="s">
        <v>1440</v>
      </c>
      <c r="E22" s="368"/>
      <c r="F22" s="369">
        <v>4100072204</v>
      </c>
      <c r="G22" s="370"/>
      <c r="H22" s="391" t="s">
        <v>1533</v>
      </c>
      <c r="I22" s="370"/>
      <c r="J22" s="369" t="s">
        <v>73</v>
      </c>
      <c r="K22" s="368"/>
      <c r="L22" s="7" t="s">
        <v>1618</v>
      </c>
      <c r="M22" s="11"/>
      <c r="N22" s="84">
        <v>6.02</v>
      </c>
      <c r="O22" s="60">
        <v>50</v>
      </c>
    </row>
    <row r="23" spans="1:15" ht="15" x14ac:dyDescent="0.25">
      <c r="A23" s="1"/>
      <c r="B23" s="375">
        <v>5</v>
      </c>
      <c r="C23" s="376"/>
      <c r="D23" s="367" t="s">
        <v>1620</v>
      </c>
      <c r="E23" s="368"/>
      <c r="F23" s="369">
        <v>4100072205</v>
      </c>
      <c r="G23" s="370"/>
      <c r="H23" s="391" t="s">
        <v>1624</v>
      </c>
      <c r="I23" s="370"/>
      <c r="J23" s="369" t="s">
        <v>73</v>
      </c>
      <c r="K23" s="368"/>
      <c r="L23" s="7" t="s">
        <v>387</v>
      </c>
      <c r="M23" s="11"/>
      <c r="N23" s="81">
        <v>4.54</v>
      </c>
      <c r="O23" s="60">
        <v>12</v>
      </c>
    </row>
    <row r="24" spans="1:15" ht="15" x14ac:dyDescent="0.25">
      <c r="A24" s="1"/>
      <c r="B24" s="375">
        <v>6</v>
      </c>
      <c r="C24" s="376"/>
      <c r="D24" s="367" t="s">
        <v>1620</v>
      </c>
      <c r="E24" s="368"/>
      <c r="F24" s="369">
        <v>4100072205</v>
      </c>
      <c r="G24" s="370"/>
      <c r="H24" s="391" t="s">
        <v>1624</v>
      </c>
      <c r="I24" s="370"/>
      <c r="J24" s="369" t="s">
        <v>73</v>
      </c>
      <c r="K24" s="368"/>
      <c r="L24" s="7" t="s">
        <v>387</v>
      </c>
      <c r="M24" s="11"/>
      <c r="N24" s="81">
        <v>4.54</v>
      </c>
      <c r="O24" s="60">
        <v>12</v>
      </c>
    </row>
    <row r="25" spans="1:15" ht="15" x14ac:dyDescent="0.25">
      <c r="A25" s="1"/>
      <c r="B25" s="375">
        <v>7</v>
      </c>
      <c r="C25" s="376"/>
      <c r="D25" s="367" t="s">
        <v>1620</v>
      </c>
      <c r="E25" s="368"/>
      <c r="F25" s="369">
        <v>4100072205</v>
      </c>
      <c r="G25" s="370"/>
      <c r="H25" s="391" t="s">
        <v>1624</v>
      </c>
      <c r="I25" s="370"/>
      <c r="J25" s="369" t="s">
        <v>73</v>
      </c>
      <c r="K25" s="368"/>
      <c r="L25" s="7" t="s">
        <v>387</v>
      </c>
      <c r="M25" s="11"/>
      <c r="N25" s="81">
        <v>4.54</v>
      </c>
      <c r="O25" s="60">
        <v>12</v>
      </c>
    </row>
    <row r="26" spans="1:15" ht="15" x14ac:dyDescent="0.25">
      <c r="A26" s="1"/>
      <c r="B26" s="375">
        <v>8</v>
      </c>
      <c r="C26" s="376"/>
      <c r="D26" s="367" t="s">
        <v>1620</v>
      </c>
      <c r="E26" s="368"/>
      <c r="F26" s="369">
        <v>4100072205</v>
      </c>
      <c r="G26" s="370"/>
      <c r="H26" s="391" t="s">
        <v>1624</v>
      </c>
      <c r="I26" s="370"/>
      <c r="J26" s="369" t="s">
        <v>73</v>
      </c>
      <c r="K26" s="368"/>
      <c r="L26" s="7" t="s">
        <v>387</v>
      </c>
      <c r="M26" s="11"/>
      <c r="N26" s="81">
        <v>4.54</v>
      </c>
      <c r="O26" s="60">
        <v>12</v>
      </c>
    </row>
    <row r="27" spans="1:15" ht="15" x14ac:dyDescent="0.25">
      <c r="A27" s="1"/>
      <c r="B27" s="375">
        <v>9</v>
      </c>
      <c r="C27" s="376"/>
      <c r="D27" s="367" t="s">
        <v>1620</v>
      </c>
      <c r="E27" s="368"/>
      <c r="F27" s="369">
        <v>4100072205</v>
      </c>
      <c r="G27" s="370"/>
      <c r="H27" s="391" t="s">
        <v>1624</v>
      </c>
      <c r="I27" s="370"/>
      <c r="J27" s="369" t="s">
        <v>73</v>
      </c>
      <c r="K27" s="368"/>
      <c r="L27" s="7" t="s">
        <v>387</v>
      </c>
      <c r="M27" s="11"/>
      <c r="N27" s="81">
        <v>4.54</v>
      </c>
      <c r="O27" s="60">
        <v>12</v>
      </c>
    </row>
    <row r="28" spans="1:15" ht="15" x14ac:dyDescent="0.25">
      <c r="A28" s="1"/>
      <c r="B28" s="375">
        <v>10</v>
      </c>
      <c r="C28" s="376"/>
      <c r="D28" s="367" t="s">
        <v>1620</v>
      </c>
      <c r="E28" s="368"/>
      <c r="F28" s="369">
        <v>4100072205</v>
      </c>
      <c r="G28" s="370"/>
      <c r="H28" s="391" t="s">
        <v>1624</v>
      </c>
      <c r="I28" s="370"/>
      <c r="J28" s="369" t="s">
        <v>73</v>
      </c>
      <c r="K28" s="368"/>
      <c r="L28" s="7" t="s">
        <v>387</v>
      </c>
      <c r="M28" s="11"/>
      <c r="N28" s="81">
        <v>4.54</v>
      </c>
      <c r="O28" s="60">
        <v>12</v>
      </c>
    </row>
    <row r="29" spans="1:15" ht="15" x14ac:dyDescent="0.25">
      <c r="A29" s="1"/>
      <c r="B29" s="365">
        <v>11</v>
      </c>
      <c r="C29" s="366"/>
      <c r="D29" s="367" t="s">
        <v>1440</v>
      </c>
      <c r="E29" s="368"/>
      <c r="F29" s="369">
        <v>4100072204</v>
      </c>
      <c r="G29" s="370"/>
      <c r="H29" s="391" t="s">
        <v>1533</v>
      </c>
      <c r="I29" s="370"/>
      <c r="J29" s="369" t="s">
        <v>73</v>
      </c>
      <c r="K29" s="368"/>
      <c r="L29" s="7" t="s">
        <v>415</v>
      </c>
      <c r="M29" s="11"/>
      <c r="N29" s="84">
        <v>5.6</v>
      </c>
      <c r="O29" s="60">
        <v>45</v>
      </c>
    </row>
    <row r="30" spans="1:15" ht="15" x14ac:dyDescent="0.25">
      <c r="A30" s="1"/>
      <c r="B30" s="365">
        <v>12</v>
      </c>
      <c r="C30" s="366"/>
      <c r="D30" s="367" t="s">
        <v>1440</v>
      </c>
      <c r="E30" s="368"/>
      <c r="F30" s="369">
        <v>4100072204</v>
      </c>
      <c r="G30" s="370"/>
      <c r="H30" s="391" t="s">
        <v>1533</v>
      </c>
      <c r="I30" s="370"/>
      <c r="J30" s="369" t="s">
        <v>73</v>
      </c>
      <c r="K30" s="368"/>
      <c r="L30" s="7" t="s">
        <v>415</v>
      </c>
      <c r="M30" s="11"/>
      <c r="N30" s="84">
        <v>5.6</v>
      </c>
      <c r="O30" s="60">
        <v>45</v>
      </c>
    </row>
    <row r="31" spans="1:15" ht="15" x14ac:dyDescent="0.25">
      <c r="A31" s="1"/>
      <c r="B31" s="365">
        <v>13</v>
      </c>
      <c r="C31" s="366"/>
      <c r="D31" s="367" t="s">
        <v>1440</v>
      </c>
      <c r="E31" s="368"/>
      <c r="F31" s="369">
        <v>4100072204</v>
      </c>
      <c r="G31" s="370"/>
      <c r="H31" s="391" t="s">
        <v>1533</v>
      </c>
      <c r="I31" s="370"/>
      <c r="J31" s="369" t="s">
        <v>73</v>
      </c>
      <c r="K31" s="368"/>
      <c r="L31" s="7" t="s">
        <v>415</v>
      </c>
      <c r="M31" s="11"/>
      <c r="N31" s="84">
        <v>5.3</v>
      </c>
      <c r="O31" s="60">
        <v>42</v>
      </c>
    </row>
    <row r="32" spans="1:15" ht="15" x14ac:dyDescent="0.25">
      <c r="A32" s="1"/>
      <c r="B32" s="375"/>
      <c r="C32" s="376"/>
      <c r="D32" s="367"/>
      <c r="E32" s="368"/>
      <c r="F32" s="369"/>
      <c r="G32" s="370"/>
      <c r="H32" s="391"/>
      <c r="I32" s="370"/>
      <c r="J32" s="369"/>
      <c r="K32" s="368"/>
      <c r="L32" s="7"/>
      <c r="M32" s="11"/>
      <c r="N32" s="81"/>
      <c r="O32" s="60"/>
    </row>
    <row r="33" spans="1:15" ht="15" x14ac:dyDescent="0.25">
      <c r="A33" s="1"/>
      <c r="B33" s="76"/>
      <c r="C33" s="65"/>
      <c r="D33" s="392"/>
      <c r="E33" s="393"/>
      <c r="F33" s="393"/>
      <c r="G33" s="393"/>
      <c r="H33" s="393"/>
      <c r="I33" s="62"/>
      <c r="J33" s="50"/>
      <c r="K33" s="61"/>
      <c r="L33" s="8"/>
      <c r="M33" s="8"/>
      <c r="N33" s="139">
        <f>SUM(N18:N31)</f>
        <v>69.179999999999993</v>
      </c>
      <c r="O33" s="60"/>
    </row>
    <row r="34" spans="1:15" ht="15.75" x14ac:dyDescent="0.25">
      <c r="A34" s="1"/>
      <c r="B34" s="356" t="s">
        <v>29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79"/>
      <c r="N34" s="75"/>
      <c r="O34" s="73">
        <f>SUM(O18:O32)</f>
        <v>410</v>
      </c>
    </row>
    <row r="35" spans="1:15" ht="15" x14ac:dyDescent="0.25">
      <c r="A35" s="1"/>
      <c r="B35" s="20"/>
      <c r="C35" s="45"/>
      <c r="D35" s="20"/>
      <c r="E35" s="45"/>
      <c r="F35" s="20"/>
      <c r="H35" s="3"/>
      <c r="J35" s="20"/>
      <c r="K35" s="45"/>
      <c r="L35" s="1"/>
      <c r="M35" s="1"/>
      <c r="N35" s="86"/>
    </row>
    <row r="36" spans="1:15" ht="3.75" customHeight="1" x14ac:dyDescent="0.25">
      <c r="A36" s="1"/>
      <c r="B36" s="1"/>
      <c r="C36" s="1"/>
      <c r="D36" s="17"/>
      <c r="E36" s="20"/>
      <c r="F36" s="20"/>
      <c r="G36" s="3"/>
      <c r="H36" s="3"/>
      <c r="I36" s="1"/>
      <c r="J36" s="1"/>
      <c r="K36" s="1"/>
      <c r="L36" s="1"/>
      <c r="M36" s="1"/>
      <c r="N36" s="1"/>
    </row>
    <row r="37" spans="1:15" ht="15" customHeight="1" x14ac:dyDescent="0.25">
      <c r="A37" s="1"/>
      <c r="B37" s="1"/>
      <c r="C37" s="1"/>
      <c r="D37" s="1" t="s">
        <v>49</v>
      </c>
      <c r="E37" s="23"/>
      <c r="F37" s="397" t="s">
        <v>1625</v>
      </c>
      <c r="G37" s="396"/>
      <c r="H37" s="1"/>
      <c r="I37" s="1"/>
      <c r="J37" s="1"/>
      <c r="K37" s="1"/>
      <c r="L37" s="1"/>
      <c r="M37" s="1"/>
      <c r="N37" s="1"/>
    </row>
    <row r="38" spans="1:15" ht="15" customHeight="1" x14ac:dyDescent="0.25">
      <c r="A38" s="1"/>
      <c r="B38" s="1"/>
      <c r="C38" s="1"/>
      <c r="D38" s="1" t="s">
        <v>1626</v>
      </c>
      <c r="E38" s="23"/>
      <c r="F38" s="1"/>
      <c r="G38" s="1"/>
      <c r="H38" s="1"/>
      <c r="I38" s="1"/>
      <c r="J38" s="1"/>
      <c r="K38" s="1"/>
      <c r="L38" s="1"/>
      <c r="M38" s="1"/>
      <c r="N38" s="1"/>
    </row>
    <row r="39" spans="1:15" ht="15" customHeight="1" x14ac:dyDescent="0.25">
      <c r="A39" s="1"/>
      <c r="B39" s="1"/>
      <c r="C39" s="1"/>
      <c r="D39" s="1" t="s">
        <v>1137</v>
      </c>
      <c r="E39" s="3"/>
      <c r="F39" s="1"/>
      <c r="G39" s="1"/>
      <c r="H39" s="1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1628</v>
      </c>
      <c r="E40" s="23"/>
      <c r="F40" s="1"/>
      <c r="G40" s="1"/>
      <c r="H40" s="1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1466</v>
      </c>
      <c r="E41" s="1"/>
      <c r="F41" s="1"/>
      <c r="G41" s="23"/>
      <c r="H41" s="23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325" ht="8.25" customHeight="1" x14ac:dyDescent="0.2"/>
    <row r="327" ht="8.25" customHeight="1" x14ac:dyDescent="0.2"/>
    <row r="329" ht="9" customHeight="1" x14ac:dyDescent="0.2"/>
    <row r="331" ht="7.5" customHeight="1" x14ac:dyDescent="0.2"/>
    <row r="333" ht="6.75" customHeight="1" x14ac:dyDescent="0.2"/>
    <row r="335" ht="7.5" customHeight="1" x14ac:dyDescent="0.2"/>
    <row r="337" ht="9" customHeight="1" x14ac:dyDescent="0.2"/>
    <row r="339" ht="7.5" customHeight="1" x14ac:dyDescent="0.2"/>
    <row r="341" ht="8.25" customHeight="1" x14ac:dyDescent="0.2"/>
  </sheetData>
  <mergeCells count="87">
    <mergeCell ref="B31:C31"/>
    <mergeCell ref="D31:E31"/>
    <mergeCell ref="F31:G31"/>
    <mergeCell ref="H31:I31"/>
    <mergeCell ref="J31:K31"/>
    <mergeCell ref="M14:N14"/>
    <mergeCell ref="B16:C16"/>
    <mergeCell ref="D16:E16"/>
    <mergeCell ref="F16:G16"/>
    <mergeCell ref="H16:I16"/>
    <mergeCell ref="F18:G18"/>
    <mergeCell ref="H18:I18"/>
    <mergeCell ref="J18:K18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B20:C20"/>
    <mergeCell ref="D20:E20"/>
    <mergeCell ref="F20:G20"/>
    <mergeCell ref="G8:I8"/>
    <mergeCell ref="G10:L10"/>
    <mergeCell ref="G12:H12"/>
    <mergeCell ref="B21:C21"/>
    <mergeCell ref="D21:E21"/>
    <mergeCell ref="F21:G21"/>
    <mergeCell ref="H21:I21"/>
    <mergeCell ref="J21:K21"/>
    <mergeCell ref="B18:C18"/>
    <mergeCell ref="D18:E18"/>
    <mergeCell ref="J16:K16"/>
    <mergeCell ref="B19:C19"/>
    <mergeCell ref="D19:E19"/>
    <mergeCell ref="F19:G19"/>
    <mergeCell ref="H19:I19"/>
    <mergeCell ref="J19:K19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34:L34"/>
    <mergeCell ref="F37:G37"/>
    <mergeCell ref="B32:C32"/>
    <mergeCell ref="D32:E32"/>
    <mergeCell ref="F32:G32"/>
    <mergeCell ref="H32:I32"/>
    <mergeCell ref="J32:K32"/>
    <mergeCell ref="D33:H3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sheetPr codeName="Hoja233"/>
  <dimension ref="A1:O412"/>
  <sheetViews>
    <sheetView topLeftCell="A88" workbookViewId="0">
      <selection activeCell="B48" sqref="B48:C4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1601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200426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SUM(N18:N37)+10.24</f>
        <v>163.94</v>
      </c>
      <c r="O17" s="60"/>
    </row>
    <row r="18" spans="1:15" ht="15" x14ac:dyDescent="0.25">
      <c r="A18" s="1"/>
      <c r="B18" s="378">
        <v>1</v>
      </c>
      <c r="C18" s="379"/>
      <c r="D18" s="367" t="s">
        <v>1582</v>
      </c>
      <c r="E18" s="368"/>
      <c r="F18" s="369">
        <v>4100072330</v>
      </c>
      <c r="G18" s="370"/>
      <c r="H18" s="391" t="s">
        <v>1583</v>
      </c>
      <c r="I18" s="370"/>
      <c r="J18" s="369" t="s">
        <v>25</v>
      </c>
      <c r="K18" s="368"/>
      <c r="L18" s="7" t="s">
        <v>415</v>
      </c>
      <c r="M18" s="11"/>
      <c r="N18" s="82">
        <v>7.78</v>
      </c>
      <c r="O18" s="60">
        <v>10</v>
      </c>
    </row>
    <row r="19" spans="1:15" ht="15" x14ac:dyDescent="0.25">
      <c r="A19" s="1"/>
      <c r="B19" s="378">
        <v>2</v>
      </c>
      <c r="C19" s="379"/>
      <c r="D19" s="367" t="s">
        <v>1582</v>
      </c>
      <c r="E19" s="368"/>
      <c r="F19" s="369">
        <v>4100072330</v>
      </c>
      <c r="G19" s="370"/>
      <c r="H19" s="391" t="s">
        <v>1583</v>
      </c>
      <c r="I19" s="370"/>
      <c r="J19" s="369" t="s">
        <v>25</v>
      </c>
      <c r="K19" s="368"/>
      <c r="L19" s="7" t="s">
        <v>415</v>
      </c>
      <c r="M19" s="11"/>
      <c r="N19" s="82">
        <v>7.78</v>
      </c>
      <c r="O19" s="60">
        <v>10</v>
      </c>
    </row>
    <row r="20" spans="1:15" ht="15" x14ac:dyDescent="0.25">
      <c r="A20" s="1"/>
      <c r="B20" s="378">
        <v>3</v>
      </c>
      <c r="C20" s="379"/>
      <c r="D20" s="367" t="s">
        <v>1582</v>
      </c>
      <c r="E20" s="368"/>
      <c r="F20" s="369">
        <v>4100072330</v>
      </c>
      <c r="G20" s="370"/>
      <c r="H20" s="391" t="s">
        <v>1583</v>
      </c>
      <c r="I20" s="370"/>
      <c r="J20" s="369" t="s">
        <v>25</v>
      </c>
      <c r="K20" s="368"/>
      <c r="L20" s="7" t="s">
        <v>415</v>
      </c>
      <c r="M20" s="11"/>
      <c r="N20" s="82">
        <v>7.78</v>
      </c>
      <c r="O20" s="60">
        <v>10</v>
      </c>
    </row>
    <row r="21" spans="1:15" ht="15" x14ac:dyDescent="0.25">
      <c r="A21" s="1"/>
      <c r="B21" s="378">
        <v>4</v>
      </c>
      <c r="C21" s="379"/>
      <c r="D21" s="367" t="s">
        <v>1582</v>
      </c>
      <c r="E21" s="368"/>
      <c r="F21" s="369">
        <v>4100072330</v>
      </c>
      <c r="G21" s="370"/>
      <c r="H21" s="391" t="s">
        <v>1583</v>
      </c>
      <c r="I21" s="370"/>
      <c r="J21" s="369" t="s">
        <v>25</v>
      </c>
      <c r="K21" s="368"/>
      <c r="L21" s="7" t="s">
        <v>415</v>
      </c>
      <c r="M21" s="11"/>
      <c r="N21" s="82">
        <v>7.78</v>
      </c>
      <c r="O21" s="60">
        <v>10</v>
      </c>
    </row>
    <row r="22" spans="1:15" ht="15" x14ac:dyDescent="0.25">
      <c r="A22" s="1"/>
      <c r="B22" s="378">
        <v>5</v>
      </c>
      <c r="C22" s="379"/>
      <c r="D22" s="367" t="s">
        <v>1582</v>
      </c>
      <c r="E22" s="368"/>
      <c r="F22" s="369">
        <v>4100072330</v>
      </c>
      <c r="G22" s="370"/>
      <c r="H22" s="391" t="s">
        <v>1583</v>
      </c>
      <c r="I22" s="370"/>
      <c r="J22" s="369" t="s">
        <v>25</v>
      </c>
      <c r="K22" s="368"/>
      <c r="L22" s="7" t="s">
        <v>415</v>
      </c>
      <c r="M22" s="11"/>
      <c r="N22" s="82">
        <v>7.78</v>
      </c>
      <c r="O22" s="60">
        <v>10</v>
      </c>
    </row>
    <row r="23" spans="1:15" ht="15" x14ac:dyDescent="0.25">
      <c r="A23" s="1"/>
      <c r="B23" s="378">
        <v>6</v>
      </c>
      <c r="C23" s="379"/>
      <c r="D23" s="367" t="s">
        <v>1582</v>
      </c>
      <c r="E23" s="368"/>
      <c r="F23" s="369">
        <v>4100072330</v>
      </c>
      <c r="G23" s="370"/>
      <c r="H23" s="391" t="s">
        <v>1583</v>
      </c>
      <c r="I23" s="370"/>
      <c r="J23" s="369" t="s">
        <v>25</v>
      </c>
      <c r="K23" s="368"/>
      <c r="L23" s="7" t="s">
        <v>415</v>
      </c>
      <c r="M23" s="11"/>
      <c r="N23" s="82">
        <v>7.78</v>
      </c>
      <c r="O23" s="60">
        <v>10</v>
      </c>
    </row>
    <row r="24" spans="1:15" ht="15" x14ac:dyDescent="0.25">
      <c r="A24" s="1"/>
      <c r="B24" s="378">
        <v>7</v>
      </c>
      <c r="C24" s="379"/>
      <c r="D24" s="367" t="s">
        <v>1582</v>
      </c>
      <c r="E24" s="368"/>
      <c r="F24" s="369">
        <v>4100072330</v>
      </c>
      <c r="G24" s="370"/>
      <c r="H24" s="391" t="s">
        <v>1583</v>
      </c>
      <c r="I24" s="370"/>
      <c r="J24" s="369" t="s">
        <v>25</v>
      </c>
      <c r="K24" s="368"/>
      <c r="L24" s="7" t="s">
        <v>415</v>
      </c>
      <c r="M24" s="11"/>
      <c r="N24" s="82">
        <v>7.78</v>
      </c>
      <c r="O24" s="60">
        <v>10</v>
      </c>
    </row>
    <row r="25" spans="1:15" ht="15" x14ac:dyDescent="0.25">
      <c r="A25" s="1"/>
      <c r="B25" s="378">
        <v>8</v>
      </c>
      <c r="C25" s="379"/>
      <c r="D25" s="367" t="s">
        <v>1582</v>
      </c>
      <c r="E25" s="368"/>
      <c r="F25" s="369">
        <v>4100072330</v>
      </c>
      <c r="G25" s="370"/>
      <c r="H25" s="391" t="s">
        <v>1583</v>
      </c>
      <c r="I25" s="370"/>
      <c r="J25" s="369" t="s">
        <v>25</v>
      </c>
      <c r="K25" s="368"/>
      <c r="L25" s="7" t="s">
        <v>415</v>
      </c>
      <c r="M25" s="11"/>
      <c r="N25" s="82">
        <v>7.78</v>
      </c>
      <c r="O25" s="60">
        <v>10</v>
      </c>
    </row>
    <row r="26" spans="1:15" ht="15" x14ac:dyDescent="0.25">
      <c r="A26" s="1"/>
      <c r="B26" s="378">
        <v>9</v>
      </c>
      <c r="C26" s="379"/>
      <c r="D26" s="367" t="s">
        <v>1582</v>
      </c>
      <c r="E26" s="368"/>
      <c r="F26" s="369">
        <v>4100072330</v>
      </c>
      <c r="G26" s="370"/>
      <c r="H26" s="391" t="s">
        <v>1583</v>
      </c>
      <c r="I26" s="370"/>
      <c r="J26" s="369" t="s">
        <v>25</v>
      </c>
      <c r="K26" s="368"/>
      <c r="L26" s="7" t="s">
        <v>415</v>
      </c>
      <c r="M26" s="11"/>
      <c r="N26" s="82">
        <v>7.78</v>
      </c>
      <c r="O26" s="60">
        <v>10</v>
      </c>
    </row>
    <row r="27" spans="1:15" ht="15" x14ac:dyDescent="0.25">
      <c r="A27" s="1"/>
      <c r="B27" s="378">
        <v>10</v>
      </c>
      <c r="C27" s="379"/>
      <c r="D27" s="367" t="s">
        <v>1582</v>
      </c>
      <c r="E27" s="368"/>
      <c r="F27" s="369">
        <v>4100072330</v>
      </c>
      <c r="G27" s="370"/>
      <c r="H27" s="391" t="s">
        <v>1583</v>
      </c>
      <c r="I27" s="370"/>
      <c r="J27" s="369" t="s">
        <v>25</v>
      </c>
      <c r="K27" s="368"/>
      <c r="L27" s="7" t="s">
        <v>415</v>
      </c>
      <c r="M27" s="11"/>
      <c r="N27" s="82">
        <v>7.78</v>
      </c>
      <c r="O27" s="60">
        <v>10</v>
      </c>
    </row>
    <row r="28" spans="1:15" ht="15" x14ac:dyDescent="0.25">
      <c r="A28" s="1"/>
      <c r="B28" s="378">
        <v>11</v>
      </c>
      <c r="C28" s="379"/>
      <c r="D28" s="367" t="s">
        <v>1582</v>
      </c>
      <c r="E28" s="368"/>
      <c r="F28" s="369">
        <v>4100072330</v>
      </c>
      <c r="G28" s="370"/>
      <c r="H28" s="391" t="s">
        <v>1583</v>
      </c>
      <c r="I28" s="370"/>
      <c r="J28" s="369" t="s">
        <v>25</v>
      </c>
      <c r="K28" s="368"/>
      <c r="L28" s="7" t="s">
        <v>415</v>
      </c>
      <c r="M28" s="11"/>
      <c r="N28" s="82">
        <v>7.78</v>
      </c>
      <c r="O28" s="60">
        <v>10</v>
      </c>
    </row>
    <row r="29" spans="1:15" ht="15" x14ac:dyDescent="0.25">
      <c r="A29" s="1"/>
      <c r="B29" s="378">
        <v>12</v>
      </c>
      <c r="C29" s="379"/>
      <c r="D29" s="367" t="s">
        <v>1582</v>
      </c>
      <c r="E29" s="368"/>
      <c r="F29" s="369">
        <v>4100072330</v>
      </c>
      <c r="G29" s="370"/>
      <c r="H29" s="391" t="s">
        <v>1583</v>
      </c>
      <c r="I29" s="370"/>
      <c r="J29" s="369" t="s">
        <v>25</v>
      </c>
      <c r="K29" s="368"/>
      <c r="L29" s="7" t="s">
        <v>415</v>
      </c>
      <c r="M29" s="11"/>
      <c r="N29" s="82">
        <v>5.88</v>
      </c>
      <c r="O29" s="60">
        <v>7</v>
      </c>
    </row>
    <row r="30" spans="1:15" ht="15" x14ac:dyDescent="0.25">
      <c r="A30" s="1"/>
      <c r="B30" s="378">
        <v>13</v>
      </c>
      <c r="C30" s="379"/>
      <c r="D30" s="367" t="s">
        <v>1582</v>
      </c>
      <c r="E30" s="368"/>
      <c r="F30" s="369">
        <v>4100072334</v>
      </c>
      <c r="G30" s="370"/>
      <c r="H30" s="391" t="s">
        <v>1583</v>
      </c>
      <c r="I30" s="370"/>
      <c r="J30" s="369" t="s">
        <v>53</v>
      </c>
      <c r="K30" s="368"/>
      <c r="L30" s="7" t="s">
        <v>415</v>
      </c>
      <c r="M30" s="11"/>
      <c r="N30" s="82">
        <v>7.78</v>
      </c>
      <c r="O30" s="60">
        <v>10</v>
      </c>
    </row>
    <row r="31" spans="1:15" ht="15" x14ac:dyDescent="0.25">
      <c r="A31" s="1"/>
      <c r="B31" s="378">
        <v>14</v>
      </c>
      <c r="C31" s="379"/>
      <c r="D31" s="367" t="s">
        <v>1582</v>
      </c>
      <c r="E31" s="368"/>
      <c r="F31" s="369">
        <v>4100072334</v>
      </c>
      <c r="G31" s="370"/>
      <c r="H31" s="391" t="s">
        <v>1583</v>
      </c>
      <c r="I31" s="370"/>
      <c r="J31" s="369" t="s">
        <v>53</v>
      </c>
      <c r="K31" s="368"/>
      <c r="L31" s="7" t="s">
        <v>415</v>
      </c>
      <c r="M31" s="11"/>
      <c r="N31" s="82">
        <v>7.78</v>
      </c>
      <c r="O31" s="60">
        <v>10</v>
      </c>
    </row>
    <row r="32" spans="1:15" ht="15" x14ac:dyDescent="0.25">
      <c r="A32" s="1"/>
      <c r="B32" s="378">
        <v>15</v>
      </c>
      <c r="C32" s="379"/>
      <c r="D32" s="367" t="s">
        <v>1582</v>
      </c>
      <c r="E32" s="368"/>
      <c r="F32" s="369">
        <v>4100072334</v>
      </c>
      <c r="G32" s="370"/>
      <c r="H32" s="391" t="s">
        <v>1583</v>
      </c>
      <c r="I32" s="370"/>
      <c r="J32" s="369" t="s">
        <v>53</v>
      </c>
      <c r="K32" s="368"/>
      <c r="L32" s="7" t="s">
        <v>415</v>
      </c>
      <c r="M32" s="11"/>
      <c r="N32" s="82">
        <v>7.78</v>
      </c>
      <c r="O32" s="60">
        <v>10</v>
      </c>
    </row>
    <row r="33" spans="1:15" ht="15" x14ac:dyDescent="0.25">
      <c r="A33" s="1"/>
      <c r="B33" s="378">
        <v>16</v>
      </c>
      <c r="C33" s="379"/>
      <c r="D33" s="367" t="s">
        <v>1582</v>
      </c>
      <c r="E33" s="368"/>
      <c r="F33" s="369">
        <v>4100072334</v>
      </c>
      <c r="G33" s="370"/>
      <c r="H33" s="391" t="s">
        <v>1583</v>
      </c>
      <c r="I33" s="370"/>
      <c r="J33" s="369" t="s">
        <v>53</v>
      </c>
      <c r="K33" s="368"/>
      <c r="L33" s="7" t="s">
        <v>415</v>
      </c>
      <c r="M33" s="11"/>
      <c r="N33" s="82">
        <v>7.78</v>
      </c>
      <c r="O33" s="60">
        <v>10</v>
      </c>
    </row>
    <row r="34" spans="1:15" ht="15" x14ac:dyDescent="0.25">
      <c r="A34" s="1"/>
      <c r="B34" s="378">
        <v>17</v>
      </c>
      <c r="C34" s="379"/>
      <c r="D34" s="367" t="s">
        <v>1582</v>
      </c>
      <c r="E34" s="368"/>
      <c r="F34" s="369">
        <v>4100072334</v>
      </c>
      <c r="G34" s="370"/>
      <c r="H34" s="391" t="s">
        <v>1583</v>
      </c>
      <c r="I34" s="370"/>
      <c r="J34" s="369" t="s">
        <v>53</v>
      </c>
      <c r="K34" s="368"/>
      <c r="L34" s="7" t="s">
        <v>415</v>
      </c>
      <c r="M34" s="11"/>
      <c r="N34" s="82">
        <v>7.78</v>
      </c>
      <c r="O34" s="60">
        <v>10</v>
      </c>
    </row>
    <row r="35" spans="1:15" ht="15" x14ac:dyDescent="0.25">
      <c r="A35" s="1"/>
      <c r="B35" s="378">
        <v>18</v>
      </c>
      <c r="C35" s="379"/>
      <c r="D35" s="367" t="s">
        <v>1582</v>
      </c>
      <c r="E35" s="368"/>
      <c r="F35" s="369">
        <v>4100072334</v>
      </c>
      <c r="G35" s="370"/>
      <c r="H35" s="391" t="s">
        <v>1583</v>
      </c>
      <c r="I35" s="370"/>
      <c r="J35" s="369" t="s">
        <v>53</v>
      </c>
      <c r="K35" s="368"/>
      <c r="L35" s="7" t="s">
        <v>415</v>
      </c>
      <c r="M35" s="11"/>
      <c r="N35" s="82">
        <v>7.78</v>
      </c>
      <c r="O35" s="60">
        <v>10</v>
      </c>
    </row>
    <row r="36" spans="1:15" ht="15" x14ac:dyDescent="0.25">
      <c r="A36" s="1"/>
      <c r="B36" s="378">
        <v>19</v>
      </c>
      <c r="C36" s="379"/>
      <c r="D36" s="367" t="s">
        <v>1582</v>
      </c>
      <c r="E36" s="368"/>
      <c r="F36" s="369">
        <v>4100072334</v>
      </c>
      <c r="G36" s="370"/>
      <c r="H36" s="391" t="s">
        <v>1583</v>
      </c>
      <c r="I36" s="370"/>
      <c r="J36" s="369" t="s">
        <v>53</v>
      </c>
      <c r="K36" s="368"/>
      <c r="L36" s="7" t="s">
        <v>415</v>
      </c>
      <c r="M36" s="11"/>
      <c r="N36" s="82">
        <v>7.78</v>
      </c>
      <c r="O36" s="60">
        <v>10</v>
      </c>
    </row>
    <row r="37" spans="1:15" ht="15" x14ac:dyDescent="0.25">
      <c r="A37" s="1"/>
      <c r="B37" s="378">
        <v>20</v>
      </c>
      <c r="C37" s="379"/>
      <c r="D37" s="367" t="s">
        <v>1582</v>
      </c>
      <c r="E37" s="368"/>
      <c r="F37" s="369">
        <v>4100072334</v>
      </c>
      <c r="G37" s="370"/>
      <c r="H37" s="391" t="s">
        <v>1583</v>
      </c>
      <c r="I37" s="370"/>
      <c r="J37" s="369" t="s">
        <v>53</v>
      </c>
      <c r="K37" s="368"/>
      <c r="L37" s="7" t="s">
        <v>415</v>
      </c>
      <c r="M37" s="11"/>
      <c r="N37" s="81">
        <v>7.78</v>
      </c>
      <c r="O37" s="60">
        <v>10</v>
      </c>
    </row>
    <row r="38" spans="1:15" ht="15" x14ac:dyDescent="0.25">
      <c r="A38" s="1"/>
      <c r="B38" s="77" t="s">
        <v>37</v>
      </c>
      <c r="C38" s="78"/>
      <c r="D38" s="20"/>
      <c r="E38" s="45"/>
      <c r="F38" s="20"/>
      <c r="H38" s="3"/>
      <c r="J38" s="20"/>
      <c r="K38" s="45"/>
      <c r="L38" s="1"/>
      <c r="M38" s="1"/>
      <c r="N38" s="163">
        <f>SUM(N39:N58)+8.96</f>
        <v>164.64000000000004</v>
      </c>
      <c r="O38" s="60"/>
    </row>
    <row r="39" spans="1:15" ht="15" x14ac:dyDescent="0.25">
      <c r="A39" s="1"/>
      <c r="B39" s="378">
        <v>21</v>
      </c>
      <c r="C39" s="379"/>
      <c r="D39" s="367" t="s">
        <v>1582</v>
      </c>
      <c r="E39" s="368"/>
      <c r="F39" s="369">
        <v>4100072334</v>
      </c>
      <c r="G39" s="370"/>
      <c r="H39" s="391" t="s">
        <v>1583</v>
      </c>
      <c r="I39" s="370"/>
      <c r="J39" s="369" t="s">
        <v>53</v>
      </c>
      <c r="K39" s="368"/>
      <c r="L39" s="7" t="s">
        <v>415</v>
      </c>
      <c r="M39" s="11"/>
      <c r="N39" s="82">
        <v>7.78</v>
      </c>
      <c r="O39" s="60">
        <v>10</v>
      </c>
    </row>
    <row r="40" spans="1:15" ht="15" x14ac:dyDescent="0.25">
      <c r="A40" s="1"/>
      <c r="B40" s="378">
        <v>22</v>
      </c>
      <c r="C40" s="379"/>
      <c r="D40" s="367" t="s">
        <v>1582</v>
      </c>
      <c r="E40" s="368"/>
      <c r="F40" s="369">
        <v>4100072334</v>
      </c>
      <c r="G40" s="370"/>
      <c r="H40" s="391" t="s">
        <v>1583</v>
      </c>
      <c r="I40" s="370"/>
      <c r="J40" s="369" t="s">
        <v>53</v>
      </c>
      <c r="K40" s="368"/>
      <c r="L40" s="7" t="s">
        <v>415</v>
      </c>
      <c r="M40" s="11"/>
      <c r="N40" s="82">
        <v>7.78</v>
      </c>
      <c r="O40" s="60">
        <v>10</v>
      </c>
    </row>
    <row r="41" spans="1:15" ht="15" x14ac:dyDescent="0.25">
      <c r="A41" s="1"/>
      <c r="B41" s="378">
        <v>23</v>
      </c>
      <c r="C41" s="379"/>
      <c r="D41" s="367" t="s">
        <v>1582</v>
      </c>
      <c r="E41" s="368"/>
      <c r="F41" s="369">
        <v>4100072334</v>
      </c>
      <c r="G41" s="370"/>
      <c r="H41" s="391" t="s">
        <v>1583</v>
      </c>
      <c r="I41" s="370"/>
      <c r="J41" s="369" t="s">
        <v>53</v>
      </c>
      <c r="K41" s="368"/>
      <c r="L41" s="7" t="s">
        <v>415</v>
      </c>
      <c r="M41" s="11"/>
      <c r="N41" s="82">
        <v>7.78</v>
      </c>
      <c r="O41" s="60">
        <v>10</v>
      </c>
    </row>
    <row r="42" spans="1:15" ht="15" x14ac:dyDescent="0.25">
      <c r="A42" s="1"/>
      <c r="B42" s="378">
        <v>24</v>
      </c>
      <c r="C42" s="379"/>
      <c r="D42" s="367" t="s">
        <v>1582</v>
      </c>
      <c r="E42" s="368"/>
      <c r="F42" s="369">
        <v>4100072334</v>
      </c>
      <c r="G42" s="370"/>
      <c r="H42" s="391" t="s">
        <v>1583</v>
      </c>
      <c r="I42" s="370"/>
      <c r="J42" s="369" t="s">
        <v>53</v>
      </c>
      <c r="K42" s="368"/>
      <c r="L42" s="7" t="s">
        <v>415</v>
      </c>
      <c r="M42" s="11"/>
      <c r="N42" s="82">
        <v>7.78</v>
      </c>
      <c r="O42" s="60">
        <v>10</v>
      </c>
    </row>
    <row r="43" spans="1:15" ht="15" x14ac:dyDescent="0.25">
      <c r="A43" s="1"/>
      <c r="B43" s="378">
        <v>25</v>
      </c>
      <c r="C43" s="379"/>
      <c r="D43" s="367" t="s">
        <v>1582</v>
      </c>
      <c r="E43" s="368"/>
      <c r="F43" s="369">
        <v>4100072334</v>
      </c>
      <c r="G43" s="370"/>
      <c r="H43" s="391" t="s">
        <v>1583</v>
      </c>
      <c r="I43" s="370"/>
      <c r="J43" s="369" t="s">
        <v>53</v>
      </c>
      <c r="K43" s="368"/>
      <c r="L43" s="7" t="s">
        <v>415</v>
      </c>
      <c r="M43" s="11"/>
      <c r="N43" s="82">
        <v>7.78</v>
      </c>
      <c r="O43" s="60">
        <v>10</v>
      </c>
    </row>
    <row r="44" spans="1:15" ht="15" x14ac:dyDescent="0.25">
      <c r="A44" s="1"/>
      <c r="B44" s="378">
        <v>26</v>
      </c>
      <c r="C44" s="379"/>
      <c r="D44" s="367" t="s">
        <v>1582</v>
      </c>
      <c r="E44" s="368"/>
      <c r="F44" s="369">
        <v>4100072334</v>
      </c>
      <c r="G44" s="370"/>
      <c r="H44" s="391" t="s">
        <v>1583</v>
      </c>
      <c r="I44" s="370"/>
      <c r="J44" s="369" t="s">
        <v>53</v>
      </c>
      <c r="K44" s="368"/>
      <c r="L44" s="7" t="s">
        <v>415</v>
      </c>
      <c r="M44" s="11"/>
      <c r="N44" s="82">
        <v>7.78</v>
      </c>
      <c r="O44" s="60">
        <v>10</v>
      </c>
    </row>
    <row r="45" spans="1:15" ht="15" x14ac:dyDescent="0.25">
      <c r="A45" s="1"/>
      <c r="B45" s="378">
        <v>27</v>
      </c>
      <c r="C45" s="379"/>
      <c r="D45" s="367" t="s">
        <v>1582</v>
      </c>
      <c r="E45" s="368"/>
      <c r="F45" s="369">
        <v>4100072334</v>
      </c>
      <c r="G45" s="370"/>
      <c r="H45" s="391" t="s">
        <v>1583</v>
      </c>
      <c r="I45" s="370"/>
      <c r="J45" s="369" t="s">
        <v>53</v>
      </c>
      <c r="K45" s="368"/>
      <c r="L45" s="7" t="s">
        <v>415</v>
      </c>
      <c r="M45" s="11"/>
      <c r="N45" s="82">
        <v>7.78</v>
      </c>
      <c r="O45" s="60">
        <v>10</v>
      </c>
    </row>
    <row r="46" spans="1:15" ht="15" x14ac:dyDescent="0.25">
      <c r="A46" s="1"/>
      <c r="B46" s="378">
        <v>28</v>
      </c>
      <c r="C46" s="379"/>
      <c r="D46" s="367" t="s">
        <v>1582</v>
      </c>
      <c r="E46" s="368"/>
      <c r="F46" s="369">
        <v>4100072334</v>
      </c>
      <c r="G46" s="370"/>
      <c r="H46" s="391" t="s">
        <v>1583</v>
      </c>
      <c r="I46" s="370"/>
      <c r="J46" s="369" t="s">
        <v>53</v>
      </c>
      <c r="K46" s="368"/>
      <c r="L46" s="7" t="s">
        <v>415</v>
      </c>
      <c r="M46" s="11"/>
      <c r="N46" s="82">
        <v>7.78</v>
      </c>
      <c r="O46" s="60">
        <v>10</v>
      </c>
    </row>
    <row r="47" spans="1:15" ht="15" x14ac:dyDescent="0.25">
      <c r="A47" s="1"/>
      <c r="B47" s="369">
        <v>29</v>
      </c>
      <c r="C47" s="368"/>
      <c r="D47" s="367" t="s">
        <v>1582</v>
      </c>
      <c r="E47" s="368"/>
      <c r="F47" s="369">
        <v>4100072334</v>
      </c>
      <c r="G47" s="370"/>
      <c r="H47" s="391" t="s">
        <v>1583</v>
      </c>
      <c r="I47" s="370"/>
      <c r="J47" s="369" t="s">
        <v>53</v>
      </c>
      <c r="K47" s="368"/>
      <c r="L47" s="7" t="s">
        <v>415</v>
      </c>
      <c r="M47" s="11"/>
      <c r="N47" s="81">
        <v>7.78</v>
      </c>
      <c r="O47" s="60">
        <v>10</v>
      </c>
    </row>
    <row r="48" spans="1:15" ht="15" x14ac:dyDescent="0.25">
      <c r="A48" s="1"/>
      <c r="B48" s="378">
        <v>30</v>
      </c>
      <c r="C48" s="379"/>
      <c r="D48" s="367" t="s">
        <v>1582</v>
      </c>
      <c r="E48" s="368"/>
      <c r="F48" s="369">
        <v>4100072334</v>
      </c>
      <c r="G48" s="370"/>
      <c r="H48" s="391" t="s">
        <v>1583</v>
      </c>
      <c r="I48" s="370"/>
      <c r="J48" s="369" t="s">
        <v>53</v>
      </c>
      <c r="K48" s="368"/>
      <c r="L48" s="7" t="s">
        <v>415</v>
      </c>
      <c r="M48" s="11"/>
      <c r="N48" s="82">
        <v>7.78</v>
      </c>
      <c r="O48" s="60">
        <v>10</v>
      </c>
    </row>
    <row r="49" spans="1:15" ht="15" x14ac:dyDescent="0.25">
      <c r="A49" s="1"/>
      <c r="B49" s="378">
        <v>31</v>
      </c>
      <c r="C49" s="379"/>
      <c r="D49" s="367" t="s">
        <v>1582</v>
      </c>
      <c r="E49" s="368"/>
      <c r="F49" s="369">
        <v>4100072334</v>
      </c>
      <c r="G49" s="370"/>
      <c r="H49" s="391" t="s">
        <v>1583</v>
      </c>
      <c r="I49" s="370"/>
      <c r="J49" s="369" t="s">
        <v>53</v>
      </c>
      <c r="K49" s="368"/>
      <c r="L49" s="7" t="s">
        <v>415</v>
      </c>
      <c r="M49" s="11"/>
      <c r="N49" s="82">
        <v>7.78</v>
      </c>
      <c r="O49" s="60">
        <v>10</v>
      </c>
    </row>
    <row r="50" spans="1:15" ht="15" x14ac:dyDescent="0.25">
      <c r="A50" s="1"/>
      <c r="B50" s="378">
        <v>32</v>
      </c>
      <c r="C50" s="379"/>
      <c r="D50" s="367" t="s">
        <v>1582</v>
      </c>
      <c r="E50" s="368"/>
      <c r="F50" s="369">
        <v>4100072334</v>
      </c>
      <c r="G50" s="370"/>
      <c r="H50" s="391" t="s">
        <v>1583</v>
      </c>
      <c r="I50" s="370"/>
      <c r="J50" s="369" t="s">
        <v>53</v>
      </c>
      <c r="K50" s="368"/>
      <c r="L50" s="7" t="s">
        <v>415</v>
      </c>
      <c r="M50" s="11"/>
      <c r="N50" s="82">
        <v>7.78</v>
      </c>
      <c r="O50" s="60">
        <v>10</v>
      </c>
    </row>
    <row r="51" spans="1:15" ht="15" x14ac:dyDescent="0.25">
      <c r="A51" s="1"/>
      <c r="B51" s="378">
        <v>33</v>
      </c>
      <c r="C51" s="379"/>
      <c r="D51" s="367" t="s">
        <v>1582</v>
      </c>
      <c r="E51" s="368"/>
      <c r="F51" s="369">
        <v>4100072334</v>
      </c>
      <c r="G51" s="370"/>
      <c r="H51" s="391" t="s">
        <v>1583</v>
      </c>
      <c r="I51" s="370"/>
      <c r="J51" s="369" t="s">
        <v>53</v>
      </c>
      <c r="K51" s="368"/>
      <c r="L51" s="7" t="s">
        <v>415</v>
      </c>
      <c r="M51" s="11"/>
      <c r="N51" s="82">
        <v>7.78</v>
      </c>
      <c r="O51" s="60">
        <v>10</v>
      </c>
    </row>
    <row r="52" spans="1:15" ht="15" x14ac:dyDescent="0.25">
      <c r="A52" s="1"/>
      <c r="B52" s="369">
        <v>34</v>
      </c>
      <c r="C52" s="368"/>
      <c r="D52" s="367" t="s">
        <v>1582</v>
      </c>
      <c r="E52" s="368"/>
      <c r="F52" s="369">
        <v>4100072334</v>
      </c>
      <c r="G52" s="370"/>
      <c r="H52" s="391" t="s">
        <v>1583</v>
      </c>
      <c r="I52" s="370"/>
      <c r="J52" s="369" t="s">
        <v>53</v>
      </c>
      <c r="K52" s="368"/>
      <c r="L52" s="7" t="s">
        <v>415</v>
      </c>
      <c r="M52" s="11"/>
      <c r="N52" s="81">
        <v>7.78</v>
      </c>
      <c r="O52" s="60">
        <v>10</v>
      </c>
    </row>
    <row r="53" spans="1:15" ht="15" x14ac:dyDescent="0.25">
      <c r="A53" s="1"/>
      <c r="B53" s="378">
        <v>35</v>
      </c>
      <c r="C53" s="379"/>
      <c r="D53" s="367" t="s">
        <v>1582</v>
      </c>
      <c r="E53" s="368"/>
      <c r="F53" s="369">
        <v>4100072334</v>
      </c>
      <c r="G53" s="370"/>
      <c r="H53" s="391" t="s">
        <v>1583</v>
      </c>
      <c r="I53" s="370"/>
      <c r="J53" s="369" t="s">
        <v>53</v>
      </c>
      <c r="K53" s="368"/>
      <c r="L53" s="7" t="s">
        <v>415</v>
      </c>
      <c r="M53" s="11"/>
      <c r="N53" s="82">
        <v>7.78</v>
      </c>
      <c r="O53" s="60">
        <v>10</v>
      </c>
    </row>
    <row r="54" spans="1:15" ht="15" x14ac:dyDescent="0.25">
      <c r="A54" s="1"/>
      <c r="B54" s="375">
        <v>36</v>
      </c>
      <c r="C54" s="367"/>
      <c r="D54" s="375" t="s">
        <v>1582</v>
      </c>
      <c r="E54" s="367"/>
      <c r="F54" s="375">
        <v>4100072334</v>
      </c>
      <c r="G54" s="367"/>
      <c r="H54" s="419" t="s">
        <v>1583</v>
      </c>
      <c r="I54" s="420"/>
      <c r="J54" s="375" t="s">
        <v>53</v>
      </c>
      <c r="K54" s="367"/>
      <c r="L54" s="7" t="s">
        <v>415</v>
      </c>
      <c r="M54" s="11"/>
      <c r="N54" s="82">
        <v>7.78</v>
      </c>
      <c r="O54" s="60">
        <v>10</v>
      </c>
    </row>
    <row r="55" spans="1:15" ht="15" x14ac:dyDescent="0.25">
      <c r="A55" s="1"/>
      <c r="B55" s="375">
        <v>37</v>
      </c>
      <c r="C55" s="367"/>
      <c r="D55" s="375" t="s">
        <v>1582</v>
      </c>
      <c r="E55" s="367"/>
      <c r="F55" s="375">
        <v>4100072336</v>
      </c>
      <c r="G55" s="367"/>
      <c r="H55" s="419" t="s">
        <v>1583</v>
      </c>
      <c r="I55" s="420"/>
      <c r="J55" s="375" t="s">
        <v>25</v>
      </c>
      <c r="K55" s="367"/>
      <c r="L55" s="7" t="s">
        <v>1584</v>
      </c>
      <c r="M55" s="11"/>
      <c r="N55" s="82">
        <v>7.8</v>
      </c>
      <c r="O55" s="60">
        <v>10</v>
      </c>
    </row>
    <row r="56" spans="1:15" ht="15" x14ac:dyDescent="0.25">
      <c r="A56" s="1"/>
      <c r="B56" s="375">
        <v>38</v>
      </c>
      <c r="C56" s="367"/>
      <c r="D56" s="375" t="s">
        <v>1582</v>
      </c>
      <c r="E56" s="367"/>
      <c r="F56" s="375">
        <v>4100072336</v>
      </c>
      <c r="G56" s="367"/>
      <c r="H56" s="419" t="s">
        <v>1583</v>
      </c>
      <c r="I56" s="420"/>
      <c r="J56" s="375" t="s">
        <v>25</v>
      </c>
      <c r="K56" s="367"/>
      <c r="L56" s="7" t="s">
        <v>1584</v>
      </c>
      <c r="M56" s="11"/>
      <c r="N56" s="82">
        <v>7.8</v>
      </c>
      <c r="O56" s="60">
        <v>10</v>
      </c>
    </row>
    <row r="57" spans="1:15" ht="15" x14ac:dyDescent="0.25">
      <c r="A57" s="1"/>
      <c r="B57" s="375">
        <v>39</v>
      </c>
      <c r="C57" s="367"/>
      <c r="D57" s="375" t="s">
        <v>1582</v>
      </c>
      <c r="E57" s="367"/>
      <c r="F57" s="375">
        <v>4100072336</v>
      </c>
      <c r="G57" s="367"/>
      <c r="H57" s="419" t="s">
        <v>1583</v>
      </c>
      <c r="I57" s="420"/>
      <c r="J57" s="375" t="s">
        <v>25</v>
      </c>
      <c r="K57" s="367"/>
      <c r="L57" s="7" t="s">
        <v>1584</v>
      </c>
      <c r="M57" s="11"/>
      <c r="N57" s="82">
        <v>7.8</v>
      </c>
      <c r="O57" s="60">
        <v>10</v>
      </c>
    </row>
    <row r="58" spans="1:15" ht="15" x14ac:dyDescent="0.25">
      <c r="A58" s="1"/>
      <c r="B58" s="375">
        <v>40</v>
      </c>
      <c r="C58" s="367"/>
      <c r="D58" s="375" t="s">
        <v>1582</v>
      </c>
      <c r="E58" s="367"/>
      <c r="F58" s="375">
        <v>4100072336</v>
      </c>
      <c r="G58" s="367"/>
      <c r="H58" s="419" t="s">
        <v>1583</v>
      </c>
      <c r="I58" s="420"/>
      <c r="J58" s="375" t="s">
        <v>25</v>
      </c>
      <c r="K58" s="367"/>
      <c r="L58" s="7" t="s">
        <v>1584</v>
      </c>
      <c r="M58" s="11"/>
      <c r="N58" s="81">
        <v>7.8</v>
      </c>
      <c r="O58" s="60">
        <v>10</v>
      </c>
    </row>
    <row r="59" spans="1:15" ht="15" x14ac:dyDescent="0.25">
      <c r="A59" s="1"/>
      <c r="B59" s="77" t="s">
        <v>56</v>
      </c>
      <c r="C59" s="78"/>
      <c r="D59" s="20"/>
      <c r="E59" s="45"/>
      <c r="F59" s="20"/>
      <c r="H59" s="3"/>
      <c r="J59" s="20"/>
      <c r="K59" s="45"/>
      <c r="L59" s="1"/>
      <c r="M59" s="1"/>
      <c r="N59" s="163">
        <f>SUM(N60:N83)+6.9</f>
        <v>162.57999999999998</v>
      </c>
      <c r="O59" s="60"/>
    </row>
    <row r="60" spans="1:15" ht="15" x14ac:dyDescent="0.25">
      <c r="A60" s="1"/>
      <c r="B60" s="375">
        <v>41</v>
      </c>
      <c r="C60" s="367"/>
      <c r="D60" s="375" t="s">
        <v>1582</v>
      </c>
      <c r="E60" s="367"/>
      <c r="F60" s="375">
        <v>4100072336</v>
      </c>
      <c r="G60" s="367"/>
      <c r="H60" s="419" t="s">
        <v>1583</v>
      </c>
      <c r="I60" s="420"/>
      <c r="J60" s="375" t="s">
        <v>25</v>
      </c>
      <c r="K60" s="367"/>
      <c r="L60" s="7" t="s">
        <v>1584</v>
      </c>
      <c r="M60" s="11"/>
      <c r="N60" s="82">
        <v>7.8</v>
      </c>
      <c r="O60" s="60">
        <v>10</v>
      </c>
    </row>
    <row r="61" spans="1:15" ht="15" x14ac:dyDescent="0.25">
      <c r="A61" s="1"/>
      <c r="B61" s="375">
        <v>42</v>
      </c>
      <c r="C61" s="367"/>
      <c r="D61" s="375" t="s">
        <v>1582</v>
      </c>
      <c r="E61" s="367"/>
      <c r="F61" s="375">
        <v>4100072336</v>
      </c>
      <c r="G61" s="367"/>
      <c r="H61" s="419" t="s">
        <v>1583</v>
      </c>
      <c r="I61" s="420"/>
      <c r="J61" s="375" t="s">
        <v>25</v>
      </c>
      <c r="K61" s="367"/>
      <c r="L61" s="7" t="s">
        <v>1584</v>
      </c>
      <c r="M61" s="11"/>
      <c r="N61" s="82">
        <v>7.8</v>
      </c>
      <c r="O61" s="60">
        <v>10</v>
      </c>
    </row>
    <row r="62" spans="1:15" ht="15" x14ac:dyDescent="0.25">
      <c r="A62" s="1"/>
      <c r="B62" s="378">
        <v>43</v>
      </c>
      <c r="C62" s="438"/>
      <c r="D62" s="375" t="s">
        <v>1582</v>
      </c>
      <c r="E62" s="367"/>
      <c r="F62" s="375">
        <v>4100072336</v>
      </c>
      <c r="G62" s="367"/>
      <c r="H62" s="419" t="s">
        <v>1583</v>
      </c>
      <c r="I62" s="420"/>
      <c r="J62" s="375" t="s">
        <v>25</v>
      </c>
      <c r="K62" s="367"/>
      <c r="L62" s="7" t="s">
        <v>1584</v>
      </c>
      <c r="M62" s="11"/>
      <c r="N62" s="82">
        <v>7.8</v>
      </c>
      <c r="O62" s="60">
        <v>10</v>
      </c>
    </row>
    <row r="63" spans="1:15" ht="15" x14ac:dyDescent="0.25">
      <c r="A63" s="1"/>
      <c r="B63" s="378">
        <v>44</v>
      </c>
      <c r="C63" s="438"/>
      <c r="D63" s="386" t="s">
        <v>1582</v>
      </c>
      <c r="E63" s="367"/>
      <c r="F63" s="375">
        <v>4100072336</v>
      </c>
      <c r="G63" s="367"/>
      <c r="H63" s="419" t="s">
        <v>1583</v>
      </c>
      <c r="I63" s="420"/>
      <c r="J63" s="375" t="s">
        <v>25</v>
      </c>
      <c r="K63" s="367"/>
      <c r="L63" s="7" t="s">
        <v>1584</v>
      </c>
      <c r="M63" s="11"/>
      <c r="N63" s="82">
        <v>7.08</v>
      </c>
      <c r="O63" s="60">
        <v>2</v>
      </c>
    </row>
    <row r="64" spans="1:15" ht="15" x14ac:dyDescent="0.25">
      <c r="A64" s="1"/>
      <c r="B64" s="416"/>
      <c r="C64" s="417"/>
      <c r="D64" s="386" t="s">
        <v>1582</v>
      </c>
      <c r="E64" s="367"/>
      <c r="F64" s="375">
        <v>4100072333</v>
      </c>
      <c r="G64" s="367"/>
      <c r="H64" s="419" t="s">
        <v>1583</v>
      </c>
      <c r="I64" s="420"/>
      <c r="J64" s="375" t="s">
        <v>25</v>
      </c>
      <c r="K64" s="367"/>
      <c r="L64" s="7" t="s">
        <v>1584</v>
      </c>
      <c r="M64" s="11"/>
      <c r="N64" s="83"/>
      <c r="O64" s="60">
        <v>3</v>
      </c>
    </row>
    <row r="65" spans="1:15" ht="15.75" customHeight="1" x14ac:dyDescent="0.25">
      <c r="A65" s="1"/>
      <c r="B65" s="365"/>
      <c r="C65" s="366"/>
      <c r="D65" s="386" t="s">
        <v>1582</v>
      </c>
      <c r="E65" s="367"/>
      <c r="F65" s="375">
        <v>4100072332</v>
      </c>
      <c r="G65" s="367"/>
      <c r="H65" s="419" t="s">
        <v>1583</v>
      </c>
      <c r="I65" s="420"/>
      <c r="J65" s="375" t="s">
        <v>53</v>
      </c>
      <c r="K65" s="367"/>
      <c r="L65" s="7" t="s">
        <v>1584</v>
      </c>
      <c r="M65" s="11"/>
      <c r="N65" s="84"/>
      <c r="O65" s="60">
        <v>3</v>
      </c>
    </row>
    <row r="66" spans="1:15" ht="15" x14ac:dyDescent="0.25">
      <c r="A66" s="1"/>
      <c r="B66" s="375">
        <v>45</v>
      </c>
      <c r="C66" s="367"/>
      <c r="D66" s="375" t="s">
        <v>1582</v>
      </c>
      <c r="E66" s="367"/>
      <c r="F66" s="375">
        <v>4100072332</v>
      </c>
      <c r="G66" s="367"/>
      <c r="H66" s="419" t="s">
        <v>1583</v>
      </c>
      <c r="I66" s="420"/>
      <c r="J66" s="375" t="s">
        <v>53</v>
      </c>
      <c r="K66" s="367"/>
      <c r="L66" s="7" t="s">
        <v>1584</v>
      </c>
      <c r="M66" s="11"/>
      <c r="N66" s="81">
        <v>7.8</v>
      </c>
      <c r="O66" s="60">
        <v>10</v>
      </c>
    </row>
    <row r="67" spans="1:15" ht="15" x14ac:dyDescent="0.25">
      <c r="A67" s="1"/>
      <c r="B67" s="375">
        <v>46</v>
      </c>
      <c r="C67" s="367"/>
      <c r="D67" s="375" t="s">
        <v>1582</v>
      </c>
      <c r="E67" s="367"/>
      <c r="F67" s="375">
        <v>4100072332</v>
      </c>
      <c r="G67" s="367"/>
      <c r="H67" s="419" t="s">
        <v>1583</v>
      </c>
      <c r="I67" s="420"/>
      <c r="J67" s="375" t="s">
        <v>53</v>
      </c>
      <c r="K67" s="367"/>
      <c r="L67" s="7" t="s">
        <v>1584</v>
      </c>
      <c r="M67" s="11"/>
      <c r="N67" s="81">
        <v>7.8</v>
      </c>
      <c r="O67" s="60">
        <v>10</v>
      </c>
    </row>
    <row r="68" spans="1:15" ht="15" x14ac:dyDescent="0.25">
      <c r="A68" s="1"/>
      <c r="B68" s="375">
        <v>47</v>
      </c>
      <c r="C68" s="367"/>
      <c r="D68" s="375" t="s">
        <v>1582</v>
      </c>
      <c r="E68" s="367"/>
      <c r="F68" s="375">
        <v>4100072332</v>
      </c>
      <c r="G68" s="367"/>
      <c r="H68" s="419" t="s">
        <v>1583</v>
      </c>
      <c r="I68" s="420"/>
      <c r="J68" s="375" t="s">
        <v>53</v>
      </c>
      <c r="K68" s="367"/>
      <c r="L68" s="7" t="s">
        <v>1584</v>
      </c>
      <c r="M68" s="11"/>
      <c r="N68" s="81">
        <v>7.8</v>
      </c>
      <c r="O68" s="60">
        <v>10</v>
      </c>
    </row>
    <row r="69" spans="1:15" ht="15" x14ac:dyDescent="0.25">
      <c r="A69" s="1"/>
      <c r="B69" s="375">
        <v>48</v>
      </c>
      <c r="C69" s="367"/>
      <c r="D69" s="375" t="s">
        <v>1582</v>
      </c>
      <c r="E69" s="367"/>
      <c r="F69" s="375">
        <v>4100072334</v>
      </c>
      <c r="G69" s="367"/>
      <c r="H69" s="419" t="s">
        <v>1583</v>
      </c>
      <c r="I69" s="420"/>
      <c r="J69" s="375" t="s">
        <v>53</v>
      </c>
      <c r="K69" s="367"/>
      <c r="L69" s="7" t="s">
        <v>1584</v>
      </c>
      <c r="M69" s="11"/>
      <c r="N69" s="81">
        <v>7.8</v>
      </c>
      <c r="O69" s="60">
        <v>10</v>
      </c>
    </row>
    <row r="70" spans="1:15" ht="15" x14ac:dyDescent="0.25">
      <c r="A70" s="1"/>
      <c r="B70" s="375">
        <v>49</v>
      </c>
      <c r="C70" s="367"/>
      <c r="D70" s="375" t="s">
        <v>1582</v>
      </c>
      <c r="E70" s="367"/>
      <c r="F70" s="375">
        <v>4100072334</v>
      </c>
      <c r="G70" s="367"/>
      <c r="H70" s="419" t="s">
        <v>1583</v>
      </c>
      <c r="I70" s="420"/>
      <c r="J70" s="375" t="s">
        <v>53</v>
      </c>
      <c r="K70" s="367"/>
      <c r="L70" s="7" t="s">
        <v>1584</v>
      </c>
      <c r="M70" s="11"/>
      <c r="N70" s="81">
        <v>7.8</v>
      </c>
      <c r="O70" s="60">
        <v>10</v>
      </c>
    </row>
    <row r="71" spans="1:15" ht="15" x14ac:dyDescent="0.25">
      <c r="A71" s="1"/>
      <c r="B71" s="375">
        <v>50</v>
      </c>
      <c r="C71" s="367"/>
      <c r="D71" s="375" t="s">
        <v>1582</v>
      </c>
      <c r="E71" s="367"/>
      <c r="F71" s="375">
        <v>4100072334</v>
      </c>
      <c r="G71" s="367"/>
      <c r="H71" s="419" t="s">
        <v>1583</v>
      </c>
      <c r="I71" s="420"/>
      <c r="J71" s="375" t="s">
        <v>53</v>
      </c>
      <c r="K71" s="367"/>
      <c r="L71" s="7" t="s">
        <v>1584</v>
      </c>
      <c r="M71" s="11"/>
      <c r="N71" s="81">
        <v>7.8</v>
      </c>
      <c r="O71" s="60">
        <v>10</v>
      </c>
    </row>
    <row r="72" spans="1:15" ht="15" x14ac:dyDescent="0.25">
      <c r="A72" s="1"/>
      <c r="B72" s="375">
        <v>51</v>
      </c>
      <c r="C72" s="367"/>
      <c r="D72" s="375" t="s">
        <v>1582</v>
      </c>
      <c r="E72" s="367"/>
      <c r="F72" s="375">
        <v>4100072334</v>
      </c>
      <c r="G72" s="367"/>
      <c r="H72" s="419" t="s">
        <v>1583</v>
      </c>
      <c r="I72" s="420"/>
      <c r="J72" s="375" t="s">
        <v>53</v>
      </c>
      <c r="K72" s="367"/>
      <c r="L72" s="7" t="s">
        <v>1584</v>
      </c>
      <c r="M72" s="11"/>
      <c r="N72" s="81">
        <v>7.8</v>
      </c>
      <c r="O72" s="60">
        <v>10</v>
      </c>
    </row>
    <row r="73" spans="1:15" ht="15" x14ac:dyDescent="0.25">
      <c r="A73" s="1"/>
      <c r="B73" s="375">
        <v>52</v>
      </c>
      <c r="C73" s="367"/>
      <c r="D73" s="375" t="s">
        <v>1582</v>
      </c>
      <c r="E73" s="367"/>
      <c r="F73" s="375">
        <v>4100072334</v>
      </c>
      <c r="G73" s="367"/>
      <c r="H73" s="419" t="s">
        <v>1583</v>
      </c>
      <c r="I73" s="420"/>
      <c r="J73" s="375" t="s">
        <v>53</v>
      </c>
      <c r="K73" s="367"/>
      <c r="L73" s="7" t="s">
        <v>1584</v>
      </c>
      <c r="M73" s="11"/>
      <c r="N73" s="81">
        <v>7.8</v>
      </c>
      <c r="O73" s="60">
        <v>10</v>
      </c>
    </row>
    <row r="74" spans="1:15" ht="15" x14ac:dyDescent="0.25">
      <c r="A74" s="1"/>
      <c r="B74" s="375">
        <v>53</v>
      </c>
      <c r="C74" s="367"/>
      <c r="D74" s="375" t="s">
        <v>1582</v>
      </c>
      <c r="E74" s="367"/>
      <c r="F74" s="375">
        <v>4100072334</v>
      </c>
      <c r="G74" s="367"/>
      <c r="H74" s="419" t="s">
        <v>1583</v>
      </c>
      <c r="I74" s="420"/>
      <c r="J74" s="375" t="s">
        <v>53</v>
      </c>
      <c r="K74" s="367"/>
      <c r="L74" s="7" t="s">
        <v>1584</v>
      </c>
      <c r="M74" s="11"/>
      <c r="N74" s="81">
        <v>7.8</v>
      </c>
      <c r="O74" s="60">
        <v>10</v>
      </c>
    </row>
    <row r="75" spans="1:15" ht="15" x14ac:dyDescent="0.25">
      <c r="A75" s="1"/>
      <c r="B75" s="375">
        <v>54</v>
      </c>
      <c r="C75" s="367"/>
      <c r="D75" s="375" t="s">
        <v>1582</v>
      </c>
      <c r="E75" s="367"/>
      <c r="F75" s="375">
        <v>4100072334</v>
      </c>
      <c r="G75" s="367"/>
      <c r="H75" s="419" t="s">
        <v>1583</v>
      </c>
      <c r="I75" s="420"/>
      <c r="J75" s="375" t="s">
        <v>53</v>
      </c>
      <c r="K75" s="367"/>
      <c r="L75" s="7" t="s">
        <v>1584</v>
      </c>
      <c r="M75" s="11"/>
      <c r="N75" s="81">
        <v>7.8</v>
      </c>
      <c r="O75" s="60">
        <v>10</v>
      </c>
    </row>
    <row r="76" spans="1:15" ht="15" x14ac:dyDescent="0.25">
      <c r="A76" s="1"/>
      <c r="B76" s="375">
        <v>55</v>
      </c>
      <c r="C76" s="367"/>
      <c r="D76" s="375" t="s">
        <v>1582</v>
      </c>
      <c r="E76" s="367"/>
      <c r="F76" s="375">
        <v>4100072334</v>
      </c>
      <c r="G76" s="367"/>
      <c r="H76" s="419" t="s">
        <v>1583</v>
      </c>
      <c r="I76" s="420"/>
      <c r="J76" s="375" t="s">
        <v>53</v>
      </c>
      <c r="K76" s="367"/>
      <c r="L76" s="7" t="s">
        <v>1584</v>
      </c>
      <c r="M76" s="11"/>
      <c r="N76" s="81">
        <v>7.8</v>
      </c>
      <c r="O76" s="60">
        <v>10</v>
      </c>
    </row>
    <row r="77" spans="1:15" ht="15" x14ac:dyDescent="0.25">
      <c r="A77" s="1"/>
      <c r="B77" s="375">
        <v>56</v>
      </c>
      <c r="C77" s="367"/>
      <c r="D77" s="375" t="s">
        <v>1582</v>
      </c>
      <c r="E77" s="367"/>
      <c r="F77" s="375">
        <v>4100072334</v>
      </c>
      <c r="G77" s="367"/>
      <c r="H77" s="419" t="s">
        <v>1583</v>
      </c>
      <c r="I77" s="420"/>
      <c r="J77" s="375" t="s">
        <v>53</v>
      </c>
      <c r="K77" s="367"/>
      <c r="L77" s="7" t="s">
        <v>1584</v>
      </c>
      <c r="M77" s="11"/>
      <c r="N77" s="81">
        <v>7.8</v>
      </c>
      <c r="O77" s="60">
        <v>10</v>
      </c>
    </row>
    <row r="78" spans="1:15" ht="15" x14ac:dyDescent="0.25">
      <c r="A78" s="1"/>
      <c r="B78" s="375">
        <v>57</v>
      </c>
      <c r="C78" s="367"/>
      <c r="D78" s="375" t="s">
        <v>1582</v>
      </c>
      <c r="E78" s="367"/>
      <c r="F78" s="375">
        <v>4100072334</v>
      </c>
      <c r="G78" s="367"/>
      <c r="H78" s="419" t="s">
        <v>1583</v>
      </c>
      <c r="I78" s="420"/>
      <c r="J78" s="375" t="s">
        <v>53</v>
      </c>
      <c r="K78" s="367"/>
      <c r="L78" s="7" t="s">
        <v>1584</v>
      </c>
      <c r="M78" s="11"/>
      <c r="N78" s="81">
        <v>7.8</v>
      </c>
      <c r="O78" s="60">
        <v>10</v>
      </c>
    </row>
    <row r="79" spans="1:15" ht="15" x14ac:dyDescent="0.25">
      <c r="A79" s="1"/>
      <c r="B79" s="375">
        <v>58</v>
      </c>
      <c r="C79" s="367"/>
      <c r="D79" s="375" t="s">
        <v>1582</v>
      </c>
      <c r="E79" s="367"/>
      <c r="F79" s="375">
        <v>4100072334</v>
      </c>
      <c r="G79" s="367"/>
      <c r="H79" s="419" t="s">
        <v>1583</v>
      </c>
      <c r="I79" s="420"/>
      <c r="J79" s="375" t="s">
        <v>53</v>
      </c>
      <c r="K79" s="367"/>
      <c r="L79" s="7" t="s">
        <v>1584</v>
      </c>
      <c r="M79" s="11"/>
      <c r="N79" s="81">
        <v>7.8</v>
      </c>
      <c r="O79" s="60">
        <v>10</v>
      </c>
    </row>
    <row r="80" spans="1:15" ht="15" x14ac:dyDescent="0.25">
      <c r="A80" s="1"/>
      <c r="B80" s="378">
        <v>59</v>
      </c>
      <c r="C80" s="438"/>
      <c r="D80" s="375" t="s">
        <v>1582</v>
      </c>
      <c r="E80" s="367"/>
      <c r="F80" s="375">
        <v>4100072334</v>
      </c>
      <c r="G80" s="367"/>
      <c r="H80" s="419" t="s">
        <v>1583</v>
      </c>
      <c r="I80" s="420"/>
      <c r="J80" s="375" t="s">
        <v>53</v>
      </c>
      <c r="K80" s="367"/>
      <c r="L80" s="7" t="s">
        <v>1584</v>
      </c>
      <c r="M80" s="11"/>
      <c r="N80" s="82">
        <v>7.8</v>
      </c>
      <c r="O80" s="60">
        <v>10</v>
      </c>
    </row>
    <row r="81" spans="1:15" ht="15" x14ac:dyDescent="0.25">
      <c r="A81" s="1"/>
      <c r="B81" s="378">
        <v>60</v>
      </c>
      <c r="C81" s="438"/>
      <c r="D81" s="386" t="s">
        <v>1580</v>
      </c>
      <c r="E81" s="367"/>
      <c r="F81" s="375">
        <v>4100072304</v>
      </c>
      <c r="G81" s="367"/>
      <c r="H81" s="419" t="s">
        <v>1581</v>
      </c>
      <c r="I81" s="420"/>
      <c r="J81" s="375" t="s">
        <v>90</v>
      </c>
      <c r="K81" s="367"/>
      <c r="L81" s="7" t="s">
        <v>387</v>
      </c>
      <c r="M81" s="11"/>
      <c r="N81" s="82">
        <v>8.1999999999999993</v>
      </c>
      <c r="O81" s="60">
        <v>6</v>
      </c>
    </row>
    <row r="82" spans="1:15" ht="15" x14ac:dyDescent="0.25">
      <c r="A82" s="1"/>
      <c r="B82" s="40"/>
      <c r="C82" s="53"/>
      <c r="D82" s="386" t="s">
        <v>1580</v>
      </c>
      <c r="E82" s="367"/>
      <c r="F82" s="375">
        <v>4100072305</v>
      </c>
      <c r="G82" s="367"/>
      <c r="H82" s="419" t="s">
        <v>1581</v>
      </c>
      <c r="I82" s="420"/>
      <c r="J82" s="375" t="s">
        <v>253</v>
      </c>
      <c r="K82" s="367"/>
      <c r="L82" s="7" t="s">
        <v>387</v>
      </c>
      <c r="M82" s="11"/>
      <c r="N82" s="83"/>
      <c r="O82" s="60">
        <v>2</v>
      </c>
    </row>
    <row r="83" spans="1:15" ht="15" x14ac:dyDescent="0.25">
      <c r="A83" s="1"/>
      <c r="B83" s="76"/>
      <c r="C83" s="132"/>
      <c r="D83" s="386" t="s">
        <v>1580</v>
      </c>
      <c r="E83" s="367"/>
      <c r="F83" s="375">
        <v>4100072307</v>
      </c>
      <c r="G83" s="367"/>
      <c r="H83" s="419" t="s">
        <v>1581</v>
      </c>
      <c r="I83" s="420"/>
      <c r="J83" s="375" t="s">
        <v>147</v>
      </c>
      <c r="K83" s="367"/>
      <c r="L83" s="7" t="s">
        <v>387</v>
      </c>
      <c r="M83" s="11"/>
      <c r="N83" s="84"/>
      <c r="O83" s="60">
        <v>4</v>
      </c>
    </row>
    <row r="84" spans="1:15" ht="15" x14ac:dyDescent="0.25">
      <c r="A84" s="1"/>
      <c r="B84" s="77" t="s">
        <v>57</v>
      </c>
      <c r="C84" s="78"/>
      <c r="D84" s="20"/>
      <c r="E84" s="45"/>
      <c r="F84" s="20"/>
      <c r="H84" s="3"/>
      <c r="J84" s="20"/>
      <c r="K84" s="45"/>
      <c r="L84" s="1"/>
      <c r="M84" s="1"/>
      <c r="N84" s="163">
        <f>SUM(N85:N103)+11.66</f>
        <v>144.38000000000002</v>
      </c>
      <c r="O84" s="60"/>
    </row>
    <row r="85" spans="1:15" ht="15" x14ac:dyDescent="0.25">
      <c r="A85" s="1"/>
      <c r="B85" s="378">
        <v>61</v>
      </c>
      <c r="C85" s="438"/>
      <c r="D85" s="386" t="s">
        <v>1580</v>
      </c>
      <c r="E85" s="367"/>
      <c r="F85" s="375">
        <v>4100072236</v>
      </c>
      <c r="G85" s="367"/>
      <c r="H85" s="419" t="s">
        <v>1581</v>
      </c>
      <c r="I85" s="420"/>
      <c r="J85" s="375" t="s">
        <v>25</v>
      </c>
      <c r="K85" s="367"/>
      <c r="L85" s="7" t="s">
        <v>387</v>
      </c>
      <c r="M85" s="11"/>
      <c r="N85" s="82">
        <v>8.1999999999999993</v>
      </c>
      <c r="O85" s="60">
        <v>12</v>
      </c>
    </row>
    <row r="86" spans="1:15" ht="15" x14ac:dyDescent="0.25">
      <c r="A86" s="1"/>
      <c r="B86" s="378">
        <v>62</v>
      </c>
      <c r="C86" s="438"/>
      <c r="D86" s="386" t="s">
        <v>1580</v>
      </c>
      <c r="E86" s="367"/>
      <c r="F86" s="375">
        <v>4100072236</v>
      </c>
      <c r="G86" s="367"/>
      <c r="H86" s="419" t="s">
        <v>1581</v>
      </c>
      <c r="I86" s="420"/>
      <c r="J86" s="375" t="s">
        <v>25</v>
      </c>
      <c r="K86" s="367"/>
      <c r="L86" s="7" t="s">
        <v>387</v>
      </c>
      <c r="M86" s="11"/>
      <c r="N86" s="82">
        <v>8.1999999999999993</v>
      </c>
      <c r="O86" s="60">
        <v>12</v>
      </c>
    </row>
    <row r="87" spans="1:15" ht="15" x14ac:dyDescent="0.25">
      <c r="A87" s="1"/>
      <c r="B87" s="378">
        <v>63</v>
      </c>
      <c r="C87" s="438"/>
      <c r="D87" s="386" t="s">
        <v>1580</v>
      </c>
      <c r="E87" s="367"/>
      <c r="F87" s="375">
        <v>4100072236</v>
      </c>
      <c r="G87" s="367"/>
      <c r="H87" s="419" t="s">
        <v>1581</v>
      </c>
      <c r="I87" s="420"/>
      <c r="J87" s="375" t="s">
        <v>25</v>
      </c>
      <c r="K87" s="367"/>
      <c r="L87" s="7" t="s">
        <v>387</v>
      </c>
      <c r="M87" s="11"/>
      <c r="N87" s="82">
        <v>8.1999999999999993</v>
      </c>
      <c r="O87" s="60">
        <v>12</v>
      </c>
    </row>
    <row r="88" spans="1:15" ht="15" x14ac:dyDescent="0.25">
      <c r="A88" s="1"/>
      <c r="B88" s="378">
        <v>64</v>
      </c>
      <c r="C88" s="438"/>
      <c r="D88" s="386" t="s">
        <v>1580</v>
      </c>
      <c r="E88" s="367"/>
      <c r="F88" s="375">
        <v>4100072236</v>
      </c>
      <c r="G88" s="367"/>
      <c r="H88" s="419" t="s">
        <v>1581</v>
      </c>
      <c r="I88" s="420"/>
      <c r="J88" s="375" t="s">
        <v>25</v>
      </c>
      <c r="K88" s="367"/>
      <c r="L88" s="7" t="s">
        <v>387</v>
      </c>
      <c r="M88" s="11"/>
      <c r="N88" s="82">
        <v>8.1999999999999993</v>
      </c>
      <c r="O88" s="60">
        <v>12</v>
      </c>
    </row>
    <row r="89" spans="1:15" ht="15" x14ac:dyDescent="0.25">
      <c r="A89" s="1"/>
      <c r="B89" s="378">
        <v>65</v>
      </c>
      <c r="C89" s="438"/>
      <c r="D89" s="386" t="s">
        <v>1580</v>
      </c>
      <c r="E89" s="367"/>
      <c r="F89" s="375">
        <v>4100072236</v>
      </c>
      <c r="G89" s="367"/>
      <c r="H89" s="419" t="s">
        <v>1581</v>
      </c>
      <c r="I89" s="420"/>
      <c r="J89" s="375" t="s">
        <v>25</v>
      </c>
      <c r="K89" s="367"/>
      <c r="L89" s="7" t="s">
        <v>387</v>
      </c>
      <c r="M89" s="11"/>
      <c r="N89" s="82">
        <v>8.1999999999999993</v>
      </c>
      <c r="O89" s="60">
        <v>12</v>
      </c>
    </row>
    <row r="90" spans="1:15" ht="15" x14ac:dyDescent="0.25">
      <c r="A90" s="1"/>
      <c r="B90" s="378">
        <v>66</v>
      </c>
      <c r="C90" s="438"/>
      <c r="D90" s="386" t="s">
        <v>1580</v>
      </c>
      <c r="E90" s="367"/>
      <c r="F90" s="375">
        <v>4100072236</v>
      </c>
      <c r="G90" s="367"/>
      <c r="H90" s="419" t="s">
        <v>1581</v>
      </c>
      <c r="I90" s="420"/>
      <c r="J90" s="375" t="s">
        <v>25</v>
      </c>
      <c r="K90" s="367"/>
      <c r="L90" s="7" t="s">
        <v>387</v>
      </c>
      <c r="M90" s="11"/>
      <c r="N90" s="82">
        <v>8.1999999999999993</v>
      </c>
      <c r="O90" s="60">
        <v>12</v>
      </c>
    </row>
    <row r="91" spans="1:15" ht="15" x14ac:dyDescent="0.25">
      <c r="A91" s="1"/>
      <c r="B91" s="378">
        <v>67</v>
      </c>
      <c r="C91" s="438"/>
      <c r="D91" s="386" t="s">
        <v>1580</v>
      </c>
      <c r="E91" s="367"/>
      <c r="F91" s="375">
        <v>4100072236</v>
      </c>
      <c r="G91" s="367"/>
      <c r="H91" s="419" t="s">
        <v>1581</v>
      </c>
      <c r="I91" s="420"/>
      <c r="J91" s="375" t="s">
        <v>25</v>
      </c>
      <c r="K91" s="367"/>
      <c r="L91" s="7" t="s">
        <v>387</v>
      </c>
      <c r="M91" s="11"/>
      <c r="N91" s="82">
        <v>8.24</v>
      </c>
      <c r="O91" s="60">
        <v>10</v>
      </c>
    </row>
    <row r="92" spans="1:15" ht="15.75" customHeight="1" x14ac:dyDescent="0.25">
      <c r="A92" s="1"/>
      <c r="B92" s="365"/>
      <c r="C92" s="366"/>
      <c r="D92" s="367" t="s">
        <v>531</v>
      </c>
      <c r="E92" s="368"/>
      <c r="F92" s="369">
        <v>4100073162</v>
      </c>
      <c r="G92" s="370"/>
      <c r="H92" s="391" t="s">
        <v>1505</v>
      </c>
      <c r="I92" s="370"/>
      <c r="J92" s="369" t="s">
        <v>53</v>
      </c>
      <c r="K92" s="368"/>
      <c r="L92" s="7" t="s">
        <v>387</v>
      </c>
      <c r="M92" s="11"/>
      <c r="N92" s="84"/>
      <c r="O92" s="60">
        <v>7</v>
      </c>
    </row>
    <row r="93" spans="1:15" ht="15.75" customHeight="1" x14ac:dyDescent="0.25">
      <c r="A93" s="1"/>
      <c r="B93" s="375">
        <v>68</v>
      </c>
      <c r="C93" s="376"/>
      <c r="D93" s="367" t="s">
        <v>1580</v>
      </c>
      <c r="E93" s="368"/>
      <c r="F93" s="369">
        <v>4100072306</v>
      </c>
      <c r="G93" s="370"/>
      <c r="H93" s="419" t="s">
        <v>1581</v>
      </c>
      <c r="I93" s="420"/>
      <c r="J93" s="369" t="s">
        <v>53</v>
      </c>
      <c r="K93" s="368"/>
      <c r="L93" s="7" t="s">
        <v>387</v>
      </c>
      <c r="M93" s="11"/>
      <c r="N93" s="81">
        <v>8.1999999999999993</v>
      </c>
      <c r="O93" s="60">
        <v>12</v>
      </c>
    </row>
    <row r="94" spans="1:15" ht="15.75" customHeight="1" x14ac:dyDescent="0.25">
      <c r="A94" s="1"/>
      <c r="B94" s="375">
        <v>69</v>
      </c>
      <c r="C94" s="376"/>
      <c r="D94" s="367" t="s">
        <v>1580</v>
      </c>
      <c r="E94" s="368"/>
      <c r="F94" s="369">
        <v>4100072306</v>
      </c>
      <c r="G94" s="370"/>
      <c r="H94" s="419" t="s">
        <v>1581</v>
      </c>
      <c r="I94" s="420"/>
      <c r="J94" s="369" t="s">
        <v>53</v>
      </c>
      <c r="K94" s="368"/>
      <c r="L94" s="7" t="s">
        <v>387</v>
      </c>
      <c r="M94" s="11"/>
      <c r="N94" s="81">
        <v>8.1999999999999993</v>
      </c>
      <c r="O94" s="60">
        <v>12</v>
      </c>
    </row>
    <row r="95" spans="1:15" ht="15.75" customHeight="1" x14ac:dyDescent="0.25">
      <c r="A95" s="1"/>
      <c r="B95" s="375">
        <v>70</v>
      </c>
      <c r="C95" s="376"/>
      <c r="D95" s="367" t="s">
        <v>1580</v>
      </c>
      <c r="E95" s="368"/>
      <c r="F95" s="369">
        <v>4100072306</v>
      </c>
      <c r="G95" s="370"/>
      <c r="H95" s="419" t="s">
        <v>1581</v>
      </c>
      <c r="I95" s="420"/>
      <c r="J95" s="369" t="s">
        <v>53</v>
      </c>
      <c r="K95" s="368"/>
      <c r="L95" s="7" t="s">
        <v>387</v>
      </c>
      <c r="M95" s="11"/>
      <c r="N95" s="81">
        <v>8.1999999999999993</v>
      </c>
      <c r="O95" s="60">
        <v>12</v>
      </c>
    </row>
    <row r="96" spans="1:15" ht="15.75" customHeight="1" x14ac:dyDescent="0.25">
      <c r="A96" s="1"/>
      <c r="B96" s="375">
        <v>71</v>
      </c>
      <c r="C96" s="376"/>
      <c r="D96" s="367" t="s">
        <v>1580</v>
      </c>
      <c r="E96" s="368"/>
      <c r="F96" s="369">
        <v>4100072306</v>
      </c>
      <c r="G96" s="370"/>
      <c r="H96" s="419" t="s">
        <v>1581</v>
      </c>
      <c r="I96" s="420"/>
      <c r="J96" s="369" t="s">
        <v>53</v>
      </c>
      <c r="K96" s="368"/>
      <c r="L96" s="7" t="s">
        <v>387</v>
      </c>
      <c r="M96" s="11"/>
      <c r="N96" s="81">
        <v>8.1999999999999993</v>
      </c>
      <c r="O96" s="60">
        <v>12</v>
      </c>
    </row>
    <row r="97" spans="1:15" ht="15.75" customHeight="1" x14ac:dyDescent="0.25">
      <c r="A97" s="1"/>
      <c r="B97" s="375">
        <v>72</v>
      </c>
      <c r="C97" s="376"/>
      <c r="D97" s="367" t="s">
        <v>1580</v>
      </c>
      <c r="E97" s="368"/>
      <c r="F97" s="369">
        <v>4100072306</v>
      </c>
      <c r="G97" s="370"/>
      <c r="H97" s="419" t="s">
        <v>1581</v>
      </c>
      <c r="I97" s="420"/>
      <c r="J97" s="369" t="s">
        <v>53</v>
      </c>
      <c r="K97" s="368"/>
      <c r="L97" s="7" t="s">
        <v>387</v>
      </c>
      <c r="M97" s="11"/>
      <c r="N97" s="81">
        <v>8.1999999999999993</v>
      </c>
      <c r="O97" s="60">
        <v>12</v>
      </c>
    </row>
    <row r="98" spans="1:15" ht="15.75" customHeight="1" x14ac:dyDescent="0.25">
      <c r="A98" s="1"/>
      <c r="B98" s="375">
        <v>73</v>
      </c>
      <c r="C98" s="376"/>
      <c r="D98" s="367" t="s">
        <v>1580</v>
      </c>
      <c r="E98" s="368"/>
      <c r="F98" s="369">
        <v>4100072306</v>
      </c>
      <c r="G98" s="370"/>
      <c r="H98" s="419" t="s">
        <v>1581</v>
      </c>
      <c r="I98" s="420"/>
      <c r="J98" s="369" t="s">
        <v>53</v>
      </c>
      <c r="K98" s="368"/>
      <c r="L98" s="7" t="s">
        <v>387</v>
      </c>
      <c r="M98" s="11"/>
      <c r="N98" s="81">
        <v>8.1999999999999993</v>
      </c>
      <c r="O98" s="60">
        <v>12</v>
      </c>
    </row>
    <row r="99" spans="1:15" ht="15.75" customHeight="1" x14ac:dyDescent="0.25">
      <c r="A99" s="1"/>
      <c r="B99" s="375">
        <v>74</v>
      </c>
      <c r="C99" s="376"/>
      <c r="D99" s="367" t="s">
        <v>1580</v>
      </c>
      <c r="E99" s="368"/>
      <c r="F99" s="369">
        <v>4100072306</v>
      </c>
      <c r="G99" s="370"/>
      <c r="H99" s="419" t="s">
        <v>1581</v>
      </c>
      <c r="I99" s="420"/>
      <c r="J99" s="369" t="s">
        <v>53</v>
      </c>
      <c r="K99" s="368"/>
      <c r="L99" s="7" t="s">
        <v>387</v>
      </c>
      <c r="M99" s="11"/>
      <c r="N99" s="81">
        <v>8.1999999999999993</v>
      </c>
      <c r="O99" s="60">
        <v>12</v>
      </c>
    </row>
    <row r="100" spans="1:15" ht="15.75" customHeight="1" x14ac:dyDescent="0.25">
      <c r="A100" s="1"/>
      <c r="B100" s="378">
        <v>75</v>
      </c>
      <c r="C100" s="379"/>
      <c r="D100" s="367" t="s">
        <v>1580</v>
      </c>
      <c r="E100" s="368"/>
      <c r="F100" s="369">
        <v>4100072306</v>
      </c>
      <c r="G100" s="370"/>
      <c r="H100" s="419" t="s">
        <v>1581</v>
      </c>
      <c r="I100" s="420"/>
      <c r="J100" s="369" t="s">
        <v>53</v>
      </c>
      <c r="K100" s="368"/>
      <c r="L100" s="7" t="s">
        <v>387</v>
      </c>
      <c r="M100" s="11"/>
      <c r="N100" s="82">
        <v>8.1999999999999993</v>
      </c>
      <c r="O100" s="60">
        <v>12</v>
      </c>
    </row>
    <row r="101" spans="1:15" ht="15.75" customHeight="1" x14ac:dyDescent="0.25">
      <c r="A101" s="1"/>
      <c r="B101" s="378">
        <v>76</v>
      </c>
      <c r="C101" s="379"/>
      <c r="D101" s="367" t="s">
        <v>1580</v>
      </c>
      <c r="E101" s="368"/>
      <c r="F101" s="369">
        <v>4100072306</v>
      </c>
      <c r="G101" s="370"/>
      <c r="H101" s="419" t="s">
        <v>1581</v>
      </c>
      <c r="I101" s="420"/>
      <c r="J101" s="369" t="s">
        <v>53</v>
      </c>
      <c r="K101" s="368"/>
      <c r="L101" s="7" t="s">
        <v>387</v>
      </c>
      <c r="M101" s="11"/>
      <c r="N101" s="82">
        <v>9.68</v>
      </c>
      <c r="O101" s="60">
        <v>7</v>
      </c>
    </row>
    <row r="102" spans="1:15" ht="15" x14ac:dyDescent="0.25">
      <c r="A102" s="1"/>
      <c r="B102" s="365"/>
      <c r="C102" s="366"/>
      <c r="D102" s="367" t="s">
        <v>1582</v>
      </c>
      <c r="E102" s="368"/>
      <c r="F102" s="369">
        <v>4100073261</v>
      </c>
      <c r="G102" s="370"/>
      <c r="H102" s="391" t="s">
        <v>1583</v>
      </c>
      <c r="I102" s="370"/>
      <c r="J102" s="369" t="s">
        <v>25</v>
      </c>
      <c r="K102" s="368"/>
      <c r="L102" s="7" t="s">
        <v>1585</v>
      </c>
      <c r="M102" s="8"/>
      <c r="N102" s="84"/>
      <c r="O102" s="138">
        <v>5</v>
      </c>
    </row>
    <row r="103" spans="1:15" ht="15" x14ac:dyDescent="0.25">
      <c r="A103" s="1"/>
      <c r="B103" s="365"/>
      <c r="C103" s="366"/>
      <c r="D103" s="351"/>
      <c r="E103" s="352"/>
      <c r="F103" s="369"/>
      <c r="G103" s="370"/>
      <c r="H103" s="391"/>
      <c r="I103" s="370"/>
      <c r="J103" s="369"/>
      <c r="K103" s="368"/>
      <c r="L103" s="27"/>
      <c r="M103" s="24"/>
      <c r="N103" s="84"/>
      <c r="O103" s="167"/>
    </row>
    <row r="104" spans="1:15" ht="15" x14ac:dyDescent="0.25">
      <c r="A104" s="1"/>
      <c r="B104" s="20"/>
      <c r="C104" s="45"/>
      <c r="D104" s="168"/>
      <c r="E104" s="41"/>
      <c r="F104" s="41"/>
      <c r="G104" s="41"/>
      <c r="H104" s="41"/>
      <c r="J104" s="20"/>
      <c r="K104" s="45"/>
      <c r="L104" s="1"/>
      <c r="M104" s="1"/>
      <c r="N104" s="169">
        <f>SUM(N18:N37)+SUM(N39:N58)+SUM(N60:N83)+SUM(N85:N102)</f>
        <v>597.78</v>
      </c>
    </row>
    <row r="105" spans="1:15" ht="15.75" x14ac:dyDescent="0.25">
      <c r="A105" s="1"/>
      <c r="B105" s="356" t="s">
        <v>29</v>
      </c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79"/>
      <c r="N105" s="75"/>
      <c r="O105" s="73">
        <f>SUM(O18:O103)</f>
        <v>794</v>
      </c>
    </row>
    <row r="106" spans="1:15" ht="15" x14ac:dyDescent="0.25">
      <c r="A106" s="1"/>
      <c r="B106" s="20"/>
      <c r="C106" s="45"/>
      <c r="D106" s="20"/>
      <c r="E106" s="45"/>
      <c r="F106" s="20"/>
      <c r="H106" s="3"/>
      <c r="J106" s="20"/>
      <c r="K106" s="45"/>
      <c r="L106" s="1"/>
      <c r="M106" s="1"/>
      <c r="N106" s="86"/>
    </row>
    <row r="107" spans="1:15" ht="3.75" customHeight="1" x14ac:dyDescent="0.25">
      <c r="A107" s="1"/>
      <c r="B107" s="1"/>
      <c r="C107" s="1"/>
      <c r="D107" s="17"/>
      <c r="E107" s="20"/>
      <c r="F107" s="20"/>
      <c r="G107" s="3"/>
      <c r="H107" s="3"/>
      <c r="I107" s="1"/>
      <c r="J107" s="1"/>
      <c r="K107" s="1"/>
      <c r="L107" s="1"/>
      <c r="M107" s="1"/>
      <c r="N107" s="1"/>
    </row>
    <row r="108" spans="1:15" ht="15" customHeight="1" x14ac:dyDescent="0.25">
      <c r="A108" s="1"/>
      <c r="B108" s="1"/>
      <c r="C108" s="1"/>
      <c r="D108" s="1" t="s">
        <v>49</v>
      </c>
      <c r="E108" s="23"/>
      <c r="F108" s="397" t="s">
        <v>1613</v>
      </c>
      <c r="G108" s="396"/>
      <c r="H108" s="1"/>
      <c r="I108" s="1"/>
      <c r="J108" s="1"/>
      <c r="K108" s="1"/>
      <c r="L108" s="1"/>
      <c r="M108" s="1"/>
      <c r="N108" s="1"/>
    </row>
    <row r="109" spans="1:15" ht="15" customHeight="1" x14ac:dyDescent="0.25">
      <c r="A109" s="1"/>
      <c r="B109" s="1"/>
      <c r="C109" s="1"/>
      <c r="D109" s="1" t="s">
        <v>1614</v>
      </c>
      <c r="E109" s="23"/>
      <c r="F109" s="1"/>
      <c r="G109" s="1"/>
      <c r="H109" s="1"/>
      <c r="I109" s="1"/>
      <c r="J109" s="1"/>
      <c r="K109" s="1"/>
      <c r="L109" s="1"/>
      <c r="M109" s="1"/>
      <c r="N109" s="1"/>
    </row>
    <row r="110" spans="1:15" ht="15" customHeight="1" x14ac:dyDescent="0.25">
      <c r="A110" s="1"/>
      <c r="B110" s="1"/>
      <c r="C110" s="1"/>
      <c r="D110" s="1" t="s">
        <v>1616</v>
      </c>
      <c r="E110" s="3"/>
      <c r="F110" s="1"/>
      <c r="G110" s="1"/>
      <c r="H110" s="1"/>
      <c r="I110" s="1"/>
      <c r="J110" s="1"/>
      <c r="K110" s="1"/>
      <c r="L110" s="1"/>
      <c r="M110" s="1"/>
      <c r="N110" s="1"/>
    </row>
    <row r="111" spans="1:15" ht="15" customHeight="1" x14ac:dyDescent="0.25">
      <c r="A111" s="1"/>
      <c r="B111" s="1"/>
      <c r="C111" s="1"/>
      <c r="D111" s="1" t="s">
        <v>1615</v>
      </c>
      <c r="E111" s="23"/>
      <c r="F111" s="1"/>
      <c r="G111" s="1"/>
      <c r="H111" s="1"/>
      <c r="I111" s="1"/>
      <c r="J111" s="1"/>
      <c r="K111" s="1"/>
      <c r="L111" s="1"/>
      <c r="M111" s="1"/>
      <c r="N111" s="1"/>
    </row>
    <row r="112" spans="1:15" ht="15" customHeight="1" x14ac:dyDescent="0.25">
      <c r="A112" s="1"/>
      <c r="B112" s="1"/>
      <c r="C112" s="1"/>
      <c r="D112" s="1" t="s">
        <v>1617</v>
      </c>
      <c r="E112" s="1"/>
      <c r="F112" s="1"/>
      <c r="G112" s="23"/>
      <c r="H112" s="23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396" ht="8.25" customHeight="1" x14ac:dyDescent="0.2"/>
    <row r="398" ht="8.25" customHeight="1" x14ac:dyDescent="0.2"/>
    <row r="400" ht="9" customHeight="1" x14ac:dyDescent="0.2"/>
    <row r="402" ht="7.5" customHeight="1" x14ac:dyDescent="0.2"/>
    <row r="404" ht="6.75" customHeight="1" x14ac:dyDescent="0.2"/>
    <row r="406" ht="7.5" customHeight="1" x14ac:dyDescent="0.2"/>
    <row r="408" ht="9" customHeight="1" x14ac:dyDescent="0.2"/>
    <row r="410" ht="7.5" customHeight="1" x14ac:dyDescent="0.2"/>
    <row r="412" ht="8.25" customHeight="1" x14ac:dyDescent="0.2"/>
  </sheetData>
  <mergeCells count="421">
    <mergeCell ref="B101:C101"/>
    <mergeCell ref="D101:E101"/>
    <mergeCell ref="F101:G101"/>
    <mergeCell ref="H101:I101"/>
    <mergeCell ref="J101:K101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D82:E82"/>
    <mergeCell ref="F82:G82"/>
    <mergeCell ref="H82:I82"/>
    <mergeCell ref="J82:K82"/>
    <mergeCell ref="D83:E83"/>
    <mergeCell ref="F83:G83"/>
    <mergeCell ref="H83:I83"/>
    <mergeCell ref="J83:K83"/>
    <mergeCell ref="B85:C85"/>
    <mergeCell ref="D85:E85"/>
    <mergeCell ref="F85:G85"/>
    <mergeCell ref="H85:I85"/>
    <mergeCell ref="J85:K85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105:L105"/>
    <mergeCell ref="F108:G10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70:C70"/>
    <mergeCell ref="D70:E70"/>
    <mergeCell ref="F70:G70"/>
    <mergeCell ref="H70:I70"/>
    <mergeCell ref="J70:K70"/>
    <mergeCell ref="B69:C69"/>
    <mergeCell ref="D69:E69"/>
    <mergeCell ref="F69:G69"/>
    <mergeCell ref="H71:I71"/>
    <mergeCell ref="J71:K71"/>
    <mergeCell ref="B72:C72"/>
    <mergeCell ref="D72:E72"/>
    <mergeCell ref="B103:C103"/>
    <mergeCell ref="D103:E103"/>
    <mergeCell ref="F103:G103"/>
    <mergeCell ref="H103:I103"/>
    <mergeCell ref="J103:K103"/>
    <mergeCell ref="B102:C102"/>
    <mergeCell ref="D102:E102"/>
    <mergeCell ref="F102:G102"/>
    <mergeCell ref="H102:I102"/>
    <mergeCell ref="J102:K10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H69:I69"/>
    <mergeCell ref="J69:K69"/>
    <mergeCell ref="B90:C90"/>
    <mergeCell ref="D90:E90"/>
    <mergeCell ref="F90:G90"/>
    <mergeCell ref="H90:I90"/>
    <mergeCell ref="J90:K90"/>
    <mergeCell ref="B71:C71"/>
    <mergeCell ref="D71:E71"/>
    <mergeCell ref="F71:G71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58:C58"/>
    <mergeCell ref="D58:E58"/>
    <mergeCell ref="F58:G58"/>
    <mergeCell ref="H58:I58"/>
    <mergeCell ref="J58:K58"/>
    <mergeCell ref="B60:C60"/>
    <mergeCell ref="D60:E60"/>
    <mergeCell ref="F60:G60"/>
    <mergeCell ref="H60:I60"/>
    <mergeCell ref="J60:K60"/>
    <mergeCell ref="B54:C54"/>
    <mergeCell ref="D54:E54"/>
    <mergeCell ref="F54:G54"/>
    <mergeCell ref="H54:I54"/>
    <mergeCell ref="J54:K54"/>
    <mergeCell ref="B57:C57"/>
    <mergeCell ref="D57:E57"/>
    <mergeCell ref="F57:G57"/>
    <mergeCell ref="H57:I57"/>
    <mergeCell ref="J57:K57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81:C81"/>
    <mergeCell ref="D81:E81"/>
    <mergeCell ref="F81:G81"/>
    <mergeCell ref="H81:I81"/>
    <mergeCell ref="J81:K81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B37:C37"/>
    <mergeCell ref="D37:E37"/>
    <mergeCell ref="F37:G37"/>
    <mergeCell ref="H37:I37"/>
    <mergeCell ref="J37:K37"/>
    <mergeCell ref="B39:C39"/>
    <mergeCell ref="D39:E39"/>
    <mergeCell ref="F39:G39"/>
    <mergeCell ref="H39:I39"/>
    <mergeCell ref="J39:K39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sheetPr codeName="Hoja234"/>
  <dimension ref="A1:Q329"/>
  <sheetViews>
    <sheetView workbookViewId="0">
      <selection activeCell="D36" sqref="D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1601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200425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SUM(N18:N25)+8.7</f>
        <v>62.339999999999989</v>
      </c>
      <c r="O17" s="60"/>
    </row>
    <row r="18" spans="1:15" ht="15" x14ac:dyDescent="0.25">
      <c r="A18" s="1"/>
      <c r="B18" s="378">
        <v>1</v>
      </c>
      <c r="C18" s="379"/>
      <c r="D18" s="367" t="s">
        <v>1580</v>
      </c>
      <c r="E18" s="368"/>
      <c r="F18" s="369">
        <v>4100072214</v>
      </c>
      <c r="G18" s="370"/>
      <c r="H18" s="391" t="s">
        <v>1581</v>
      </c>
      <c r="I18" s="370"/>
      <c r="J18" s="369" t="s">
        <v>76</v>
      </c>
      <c r="K18" s="368"/>
      <c r="L18" s="9" t="s">
        <v>387</v>
      </c>
      <c r="M18" s="151"/>
      <c r="N18" s="82">
        <v>8.24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1580</v>
      </c>
      <c r="E19" s="368"/>
      <c r="F19" s="369">
        <v>4100072214</v>
      </c>
      <c r="G19" s="370"/>
      <c r="H19" s="391" t="s">
        <v>1581</v>
      </c>
      <c r="I19" s="370"/>
      <c r="J19" s="369" t="s">
        <v>76</v>
      </c>
      <c r="K19" s="368"/>
      <c r="L19" s="9" t="s">
        <v>387</v>
      </c>
      <c r="M19" s="151"/>
      <c r="N19" s="82">
        <v>8.24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1580</v>
      </c>
      <c r="E20" s="368"/>
      <c r="F20" s="369">
        <v>4100072214</v>
      </c>
      <c r="G20" s="370"/>
      <c r="H20" s="391" t="s">
        <v>1581</v>
      </c>
      <c r="I20" s="370"/>
      <c r="J20" s="369" t="s">
        <v>76</v>
      </c>
      <c r="K20" s="368"/>
      <c r="L20" s="9" t="s">
        <v>387</v>
      </c>
      <c r="M20" s="151"/>
      <c r="N20" s="82">
        <v>8.24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1580</v>
      </c>
      <c r="E21" s="368"/>
      <c r="F21" s="369">
        <v>4100072214</v>
      </c>
      <c r="G21" s="370"/>
      <c r="H21" s="391" t="s">
        <v>1581</v>
      </c>
      <c r="I21" s="370"/>
      <c r="J21" s="369" t="s">
        <v>76</v>
      </c>
      <c r="K21" s="368"/>
      <c r="L21" s="9" t="s">
        <v>387</v>
      </c>
      <c r="M21" s="151"/>
      <c r="N21" s="82">
        <v>5.64</v>
      </c>
      <c r="O21" s="60">
        <v>4</v>
      </c>
    </row>
    <row r="22" spans="1:15" ht="15" x14ac:dyDescent="0.25">
      <c r="A22" s="1"/>
      <c r="B22" s="365"/>
      <c r="C22" s="366"/>
      <c r="D22" s="367" t="s">
        <v>1440</v>
      </c>
      <c r="E22" s="368"/>
      <c r="F22" s="369">
        <v>4100073159</v>
      </c>
      <c r="G22" s="370"/>
      <c r="H22" s="391" t="s">
        <v>1607</v>
      </c>
      <c r="I22" s="370"/>
      <c r="J22" s="369" t="s">
        <v>76</v>
      </c>
      <c r="K22" s="368"/>
      <c r="L22" s="9" t="s">
        <v>1602</v>
      </c>
      <c r="M22" s="151"/>
      <c r="N22" s="84"/>
      <c r="O22" s="60">
        <v>20</v>
      </c>
    </row>
    <row r="23" spans="1:15" ht="15" x14ac:dyDescent="0.25">
      <c r="A23" s="1"/>
      <c r="B23" s="375">
        <v>5</v>
      </c>
      <c r="C23" s="376"/>
      <c r="D23" s="367" t="s">
        <v>1582</v>
      </c>
      <c r="E23" s="368"/>
      <c r="F23" s="369">
        <v>4100073238</v>
      </c>
      <c r="G23" s="370"/>
      <c r="H23" s="391" t="s">
        <v>1583</v>
      </c>
      <c r="I23" s="370"/>
      <c r="J23" s="369" t="s">
        <v>76</v>
      </c>
      <c r="K23" s="368"/>
      <c r="L23" s="9" t="s">
        <v>1584</v>
      </c>
      <c r="M23" s="151"/>
      <c r="N23" s="81">
        <v>7.76</v>
      </c>
      <c r="O23" s="60">
        <v>10</v>
      </c>
    </row>
    <row r="24" spans="1:15" ht="15" x14ac:dyDescent="0.25">
      <c r="A24" s="1"/>
      <c r="B24" s="375">
        <v>6</v>
      </c>
      <c r="C24" s="376"/>
      <c r="D24" s="367" t="s">
        <v>1582</v>
      </c>
      <c r="E24" s="368"/>
      <c r="F24" s="369">
        <v>4100073238</v>
      </c>
      <c r="G24" s="370"/>
      <c r="H24" s="391" t="s">
        <v>1583</v>
      </c>
      <c r="I24" s="370"/>
      <c r="J24" s="369" t="s">
        <v>76</v>
      </c>
      <c r="K24" s="368"/>
      <c r="L24" s="9" t="s">
        <v>1584</v>
      </c>
      <c r="M24" s="151"/>
      <c r="N24" s="81">
        <v>7.76</v>
      </c>
      <c r="O24" s="60">
        <v>10</v>
      </c>
    </row>
    <row r="25" spans="1:15" ht="15" x14ac:dyDescent="0.25">
      <c r="A25" s="1"/>
      <c r="B25" s="375">
        <v>7</v>
      </c>
      <c r="C25" s="376"/>
      <c r="D25" s="367" t="s">
        <v>1582</v>
      </c>
      <c r="E25" s="368"/>
      <c r="F25" s="369">
        <v>4100073238</v>
      </c>
      <c r="G25" s="370"/>
      <c r="H25" s="391" t="s">
        <v>1583</v>
      </c>
      <c r="I25" s="370"/>
      <c r="J25" s="369" t="s">
        <v>76</v>
      </c>
      <c r="K25" s="368"/>
      <c r="L25" s="9" t="s">
        <v>1584</v>
      </c>
      <c r="M25" s="151"/>
      <c r="N25" s="81">
        <v>7.76</v>
      </c>
      <c r="O25" s="60">
        <v>10</v>
      </c>
    </row>
    <row r="26" spans="1:15" ht="15" x14ac:dyDescent="0.25">
      <c r="A26" s="1"/>
      <c r="B26" s="76"/>
      <c r="C26" s="132"/>
      <c r="D26" s="367"/>
      <c r="E26" s="368"/>
      <c r="F26" s="369"/>
      <c r="G26" s="370"/>
      <c r="H26" s="391"/>
      <c r="I26" s="370"/>
      <c r="J26" s="369"/>
      <c r="K26" s="368"/>
      <c r="L26" s="9"/>
      <c r="M26" s="61"/>
      <c r="N26" s="84"/>
      <c r="O26" s="60"/>
    </row>
    <row r="27" spans="1:15" ht="15" x14ac:dyDescent="0.25">
      <c r="A27" s="1"/>
      <c r="B27" s="76"/>
      <c r="C27" s="65"/>
      <c r="D27" s="392"/>
      <c r="E27" s="393"/>
      <c r="F27" s="393"/>
      <c r="G27" s="393"/>
      <c r="H27" s="393"/>
      <c r="I27" s="62"/>
      <c r="J27" s="50"/>
      <c r="K27" s="61"/>
      <c r="L27" s="8"/>
      <c r="M27" s="8"/>
      <c r="N27" s="139">
        <f>SUM(N18:N25)</f>
        <v>53.639999999999993</v>
      </c>
      <c r="O27" s="60"/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90</v>
      </c>
    </row>
    <row r="29" spans="1:15" ht="15" x14ac:dyDescent="0.25">
      <c r="A29" s="1"/>
      <c r="B29" s="20"/>
      <c r="C29" s="45"/>
      <c r="D29" s="20"/>
      <c r="E29" s="45"/>
      <c r="F29" s="20"/>
      <c r="H29" s="3"/>
      <c r="J29" s="20"/>
      <c r="K29" s="45"/>
      <c r="L29" s="1"/>
      <c r="M29" s="1"/>
      <c r="N29" s="86"/>
    </row>
    <row r="30" spans="1:15" ht="3.75" customHeight="1" x14ac:dyDescent="0.25">
      <c r="A30" s="1"/>
      <c r="B30" s="1"/>
      <c r="C30" s="1"/>
      <c r="D30" s="17"/>
      <c r="E30" s="20"/>
      <c r="F30" s="20"/>
      <c r="G30" s="3"/>
      <c r="H30" s="3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49</v>
      </c>
      <c r="E31" s="23"/>
      <c r="F31" s="397" t="s">
        <v>1608</v>
      </c>
      <c r="G31" s="396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 t="s">
        <v>1609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7" ht="15" x14ac:dyDescent="0.25">
      <c r="A33" s="1"/>
      <c r="B33" s="1"/>
      <c r="C33" s="1"/>
      <c r="D33" s="1" t="s">
        <v>1611</v>
      </c>
      <c r="E33" s="3"/>
      <c r="F33" s="1"/>
      <c r="G33" s="1"/>
      <c r="H33" s="1"/>
      <c r="I33" s="1"/>
      <c r="J33" s="1"/>
      <c r="K33" s="1"/>
      <c r="L33" s="1"/>
      <c r="M33" s="1"/>
      <c r="N33" s="1"/>
    </row>
    <row r="34" spans="1:17" ht="15.75" thickBot="1" x14ac:dyDescent="0.3">
      <c r="A34" s="1"/>
      <c r="B34" s="1"/>
      <c r="C34" s="1"/>
      <c r="D34" s="1" t="s">
        <v>1610</v>
      </c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7" ht="16.5" customHeight="1" thickBot="1" x14ac:dyDescent="0.3">
      <c r="A35" s="1"/>
      <c r="B35" s="1"/>
      <c r="C35" s="1"/>
      <c r="D35" s="1" t="s">
        <v>1612</v>
      </c>
      <c r="E35" s="1"/>
      <c r="F35" s="1"/>
      <c r="G35" s="23"/>
      <c r="H35" s="1"/>
      <c r="I35" s="1"/>
      <c r="J35" s="1"/>
      <c r="L35" s="1"/>
      <c r="M35" s="1"/>
      <c r="N35" s="1"/>
      <c r="Q35" s="165"/>
    </row>
    <row r="36" spans="1:17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7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7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7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7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7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7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7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7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7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7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7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7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56">
    <mergeCell ref="F31:G31"/>
    <mergeCell ref="D26:E26"/>
    <mergeCell ref="F26:G26"/>
    <mergeCell ref="H26:I26"/>
    <mergeCell ref="J26:K26"/>
    <mergeCell ref="D27:H27"/>
    <mergeCell ref="B28:L28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sheetPr codeName="Hoja235"/>
  <dimension ref="A1:O322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1601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200424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1580</v>
      </c>
      <c r="E18" s="368"/>
      <c r="F18" s="369">
        <v>4100072260</v>
      </c>
      <c r="G18" s="370"/>
      <c r="H18" s="391" t="s">
        <v>1581</v>
      </c>
      <c r="I18" s="370"/>
      <c r="J18" s="369" t="s">
        <v>1009</v>
      </c>
      <c r="K18" s="368"/>
      <c r="L18" s="9" t="s">
        <v>387</v>
      </c>
      <c r="M18" s="151"/>
      <c r="N18" s="82">
        <v>8.2799999999999994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1580</v>
      </c>
      <c r="E19" s="368"/>
      <c r="F19" s="369">
        <v>4100072260</v>
      </c>
      <c r="G19" s="370"/>
      <c r="H19" s="391" t="s">
        <v>1581</v>
      </c>
      <c r="I19" s="370"/>
      <c r="J19" s="369" t="s">
        <v>1009</v>
      </c>
      <c r="K19" s="368"/>
      <c r="L19" s="9" t="s">
        <v>387</v>
      </c>
      <c r="M19" s="151"/>
      <c r="N19" s="82">
        <v>8.2799999999999994</v>
      </c>
      <c r="O19" s="60">
        <v>6</v>
      </c>
    </row>
    <row r="20" spans="1:15" ht="15" x14ac:dyDescent="0.25">
      <c r="A20" s="1"/>
      <c r="B20" s="76"/>
      <c r="C20" s="69"/>
      <c r="D20" s="367" t="s">
        <v>1580</v>
      </c>
      <c r="E20" s="368"/>
      <c r="F20" s="369">
        <v>4100072261</v>
      </c>
      <c r="G20" s="370"/>
      <c r="H20" s="391" t="s">
        <v>1581</v>
      </c>
      <c r="I20" s="370"/>
      <c r="J20" s="369" t="s">
        <v>1009</v>
      </c>
      <c r="K20" s="368"/>
      <c r="L20" s="9" t="s">
        <v>387</v>
      </c>
      <c r="M20" s="151"/>
      <c r="N20" s="84"/>
      <c r="O20" s="60">
        <v>6</v>
      </c>
    </row>
    <row r="21" spans="1:15" ht="15" x14ac:dyDescent="0.25">
      <c r="A21" s="1"/>
      <c r="B21" s="365"/>
      <c r="C21" s="366"/>
      <c r="D21" s="367"/>
      <c r="E21" s="368"/>
      <c r="F21" s="369"/>
      <c r="G21" s="370"/>
      <c r="H21" s="391"/>
      <c r="I21" s="370"/>
      <c r="J21" s="369"/>
      <c r="K21" s="368"/>
      <c r="L21" s="9"/>
      <c r="M21" s="151"/>
      <c r="N21" s="84"/>
      <c r="O21" s="60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139">
        <f>SUM(N18:N21)</f>
        <v>16.559999999999999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24</v>
      </c>
    </row>
    <row r="24" spans="1:15" ht="15" x14ac:dyDescent="0.25">
      <c r="A24" s="1"/>
      <c r="B24" s="20"/>
      <c r="C24" s="45"/>
      <c r="D24" s="20"/>
      <c r="E24" s="45"/>
      <c r="F24" s="20"/>
      <c r="H24" s="3"/>
      <c r="J24" s="20"/>
      <c r="K24" s="45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3"/>
      <c r="H25" s="3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23"/>
      <c r="F26" s="397" t="s">
        <v>1606</v>
      </c>
      <c r="G26" s="396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 t="s">
        <v>1146</v>
      </c>
      <c r="E27" s="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808</v>
      </c>
      <c r="E28" s="23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31">
    <mergeCell ref="D22:H22"/>
    <mergeCell ref="B23:L23"/>
    <mergeCell ref="F26:G26"/>
    <mergeCell ref="B21:C21"/>
    <mergeCell ref="D21:E21"/>
    <mergeCell ref="F21:G21"/>
    <mergeCell ref="H21:I21"/>
    <mergeCell ref="J21:K21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sheetPr codeName="Hoja236"/>
  <dimension ref="A1:O341"/>
  <sheetViews>
    <sheetView workbookViewId="0">
      <selection activeCell="D42" sqref="D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1601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200423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SUM(N18:N32)+9</f>
        <v>124.78000000000002</v>
      </c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4100073151</v>
      </c>
      <c r="G18" s="370"/>
      <c r="H18" s="391" t="s">
        <v>1574</v>
      </c>
      <c r="I18" s="370"/>
      <c r="J18" s="369" t="s">
        <v>73</v>
      </c>
      <c r="K18" s="368"/>
      <c r="L18" s="7" t="s">
        <v>415</v>
      </c>
      <c r="M18" s="11"/>
      <c r="N18" s="81">
        <v>9.32</v>
      </c>
      <c r="O18" s="60">
        <v>50</v>
      </c>
    </row>
    <row r="19" spans="1:15" ht="15" x14ac:dyDescent="0.25">
      <c r="A19" s="1"/>
      <c r="B19" s="375">
        <v>2</v>
      </c>
      <c r="C19" s="376"/>
      <c r="D19" s="367" t="s">
        <v>528</v>
      </c>
      <c r="E19" s="368"/>
      <c r="F19" s="369">
        <v>4100073151</v>
      </c>
      <c r="G19" s="370"/>
      <c r="H19" s="391" t="s">
        <v>1574</v>
      </c>
      <c r="I19" s="370"/>
      <c r="J19" s="369" t="s">
        <v>73</v>
      </c>
      <c r="K19" s="368"/>
      <c r="L19" s="7" t="s">
        <v>415</v>
      </c>
      <c r="M19" s="11"/>
      <c r="N19" s="81">
        <v>9.32</v>
      </c>
      <c r="O19" s="60">
        <v>50</v>
      </c>
    </row>
    <row r="20" spans="1:15" ht="15" x14ac:dyDescent="0.25">
      <c r="A20" s="1"/>
      <c r="B20" s="375">
        <v>3</v>
      </c>
      <c r="C20" s="376"/>
      <c r="D20" s="367" t="s">
        <v>528</v>
      </c>
      <c r="E20" s="368"/>
      <c r="F20" s="369">
        <v>4100073151</v>
      </c>
      <c r="G20" s="370"/>
      <c r="H20" s="391" t="s">
        <v>1574</v>
      </c>
      <c r="I20" s="370"/>
      <c r="J20" s="369" t="s">
        <v>73</v>
      </c>
      <c r="K20" s="368"/>
      <c r="L20" s="7" t="s">
        <v>415</v>
      </c>
      <c r="M20" s="11"/>
      <c r="N20" s="81">
        <v>9.32</v>
      </c>
      <c r="O20" s="60">
        <v>50</v>
      </c>
    </row>
    <row r="21" spans="1:15" ht="15" x14ac:dyDescent="0.25">
      <c r="A21" s="1"/>
      <c r="B21" s="375">
        <v>4</v>
      </c>
      <c r="C21" s="376"/>
      <c r="D21" s="367" t="s">
        <v>528</v>
      </c>
      <c r="E21" s="368"/>
      <c r="F21" s="369">
        <v>4100073151</v>
      </c>
      <c r="G21" s="370"/>
      <c r="H21" s="391" t="s">
        <v>1574</v>
      </c>
      <c r="I21" s="370"/>
      <c r="J21" s="369" t="s">
        <v>73</v>
      </c>
      <c r="K21" s="368"/>
      <c r="L21" s="7" t="s">
        <v>415</v>
      </c>
      <c r="M21" s="11"/>
      <c r="N21" s="81">
        <v>9.3800000000000008</v>
      </c>
      <c r="O21" s="60">
        <v>51</v>
      </c>
    </row>
    <row r="22" spans="1:15" ht="14.25" customHeight="1" x14ac:dyDescent="0.25">
      <c r="A22" s="1"/>
      <c r="B22" s="375">
        <v>5</v>
      </c>
      <c r="C22" s="376"/>
      <c r="D22" s="367" t="s">
        <v>531</v>
      </c>
      <c r="E22" s="368"/>
      <c r="F22" s="369">
        <v>4100073152</v>
      </c>
      <c r="G22" s="370"/>
      <c r="H22" s="391" t="s">
        <v>1505</v>
      </c>
      <c r="I22" s="370"/>
      <c r="J22" s="369" t="s">
        <v>73</v>
      </c>
      <c r="K22" s="368"/>
      <c r="L22" s="7" t="s">
        <v>387</v>
      </c>
      <c r="M22" s="11"/>
      <c r="N22" s="81">
        <v>9.56</v>
      </c>
      <c r="O22" s="60">
        <v>51</v>
      </c>
    </row>
    <row r="23" spans="1:15" ht="15" x14ac:dyDescent="0.25">
      <c r="A23" s="1"/>
      <c r="B23" s="375">
        <v>6</v>
      </c>
      <c r="C23" s="376"/>
      <c r="D23" s="367" t="s">
        <v>531</v>
      </c>
      <c r="E23" s="368"/>
      <c r="F23" s="369">
        <v>4100073152</v>
      </c>
      <c r="G23" s="370"/>
      <c r="H23" s="391" t="s">
        <v>1505</v>
      </c>
      <c r="I23" s="370"/>
      <c r="J23" s="369" t="s">
        <v>73</v>
      </c>
      <c r="K23" s="368"/>
      <c r="L23" s="7" t="s">
        <v>387</v>
      </c>
      <c r="M23" s="11"/>
      <c r="N23" s="81">
        <v>9.56</v>
      </c>
      <c r="O23" s="60">
        <v>51</v>
      </c>
    </row>
    <row r="24" spans="1:15" ht="15" x14ac:dyDescent="0.25">
      <c r="A24" s="1"/>
      <c r="B24" s="375">
        <v>7</v>
      </c>
      <c r="C24" s="376"/>
      <c r="D24" s="367" t="s">
        <v>531</v>
      </c>
      <c r="E24" s="368"/>
      <c r="F24" s="369">
        <v>4100073152</v>
      </c>
      <c r="G24" s="370"/>
      <c r="H24" s="391" t="s">
        <v>1505</v>
      </c>
      <c r="I24" s="370"/>
      <c r="J24" s="369" t="s">
        <v>73</v>
      </c>
      <c r="K24" s="368"/>
      <c r="L24" s="7" t="s">
        <v>387</v>
      </c>
      <c r="M24" s="11"/>
      <c r="N24" s="81">
        <v>9.56</v>
      </c>
      <c r="O24" s="60">
        <v>51</v>
      </c>
    </row>
    <row r="25" spans="1:15" ht="15" x14ac:dyDescent="0.25">
      <c r="A25" s="1"/>
      <c r="B25" s="375">
        <v>8</v>
      </c>
      <c r="C25" s="376"/>
      <c r="D25" s="367" t="s">
        <v>1440</v>
      </c>
      <c r="E25" s="368"/>
      <c r="F25" s="369">
        <v>4100073156</v>
      </c>
      <c r="G25" s="370"/>
      <c r="H25" s="391" t="s">
        <v>1578</v>
      </c>
      <c r="I25" s="370"/>
      <c r="J25" s="369" t="s">
        <v>73</v>
      </c>
      <c r="K25" s="368"/>
      <c r="L25" s="7" t="s">
        <v>1602</v>
      </c>
      <c r="M25" s="11"/>
      <c r="N25" s="81">
        <v>6.6</v>
      </c>
      <c r="O25" s="60">
        <v>50</v>
      </c>
    </row>
    <row r="26" spans="1:15" ht="15" x14ac:dyDescent="0.25">
      <c r="A26" s="1"/>
      <c r="B26" s="375">
        <v>9</v>
      </c>
      <c r="C26" s="376"/>
      <c r="D26" s="367" t="s">
        <v>1440</v>
      </c>
      <c r="E26" s="368"/>
      <c r="F26" s="369">
        <v>4100073156</v>
      </c>
      <c r="G26" s="370"/>
      <c r="H26" s="391" t="s">
        <v>1578</v>
      </c>
      <c r="I26" s="370"/>
      <c r="J26" s="369" t="s">
        <v>73</v>
      </c>
      <c r="K26" s="368"/>
      <c r="L26" s="7" t="s">
        <v>1602</v>
      </c>
      <c r="M26" s="11"/>
      <c r="N26" s="81">
        <v>6.6</v>
      </c>
      <c r="O26" s="60">
        <v>50</v>
      </c>
    </row>
    <row r="27" spans="1:15" ht="15" x14ac:dyDescent="0.25">
      <c r="A27" s="1"/>
      <c r="B27" s="375">
        <v>10</v>
      </c>
      <c r="C27" s="376"/>
      <c r="D27" s="367" t="s">
        <v>1440</v>
      </c>
      <c r="E27" s="368"/>
      <c r="F27" s="369">
        <v>4100073156</v>
      </c>
      <c r="G27" s="370"/>
      <c r="H27" s="391" t="s">
        <v>1578</v>
      </c>
      <c r="I27" s="370"/>
      <c r="J27" s="369" t="s">
        <v>73</v>
      </c>
      <c r="K27" s="368"/>
      <c r="L27" s="7" t="s">
        <v>1602</v>
      </c>
      <c r="M27" s="11"/>
      <c r="N27" s="81">
        <v>6.6</v>
      </c>
      <c r="O27" s="60">
        <v>50</v>
      </c>
    </row>
    <row r="28" spans="1:15" ht="15" x14ac:dyDescent="0.25">
      <c r="A28" s="1"/>
      <c r="B28" s="375">
        <v>11</v>
      </c>
      <c r="C28" s="376"/>
      <c r="D28" s="367" t="s">
        <v>1440</v>
      </c>
      <c r="E28" s="368"/>
      <c r="F28" s="369">
        <v>4100073156</v>
      </c>
      <c r="G28" s="370"/>
      <c r="H28" s="391" t="s">
        <v>1578</v>
      </c>
      <c r="I28" s="370"/>
      <c r="J28" s="369" t="s">
        <v>73</v>
      </c>
      <c r="K28" s="368"/>
      <c r="L28" s="7" t="s">
        <v>1602</v>
      </c>
      <c r="M28" s="11"/>
      <c r="N28" s="81">
        <v>4.5599999999999996</v>
      </c>
      <c r="O28" s="60">
        <v>29</v>
      </c>
    </row>
    <row r="29" spans="1:15" ht="15" x14ac:dyDescent="0.25">
      <c r="A29" s="1"/>
      <c r="B29" s="375">
        <v>12</v>
      </c>
      <c r="C29" s="376"/>
      <c r="D29" s="367" t="s">
        <v>528</v>
      </c>
      <c r="E29" s="368"/>
      <c r="F29" s="369">
        <v>4100073154</v>
      </c>
      <c r="G29" s="370"/>
      <c r="H29" s="391" t="s">
        <v>1579</v>
      </c>
      <c r="I29" s="370"/>
      <c r="J29" s="369" t="s">
        <v>73</v>
      </c>
      <c r="K29" s="368"/>
      <c r="L29" s="7" t="s">
        <v>1602</v>
      </c>
      <c r="M29" s="11"/>
      <c r="N29" s="81">
        <v>9.18</v>
      </c>
      <c r="O29" s="60">
        <v>50</v>
      </c>
    </row>
    <row r="30" spans="1:15" ht="15" x14ac:dyDescent="0.25">
      <c r="A30" s="1"/>
      <c r="B30" s="375">
        <v>13</v>
      </c>
      <c r="C30" s="376"/>
      <c r="D30" s="367" t="s">
        <v>528</v>
      </c>
      <c r="E30" s="368"/>
      <c r="F30" s="369">
        <v>4100073154</v>
      </c>
      <c r="G30" s="370"/>
      <c r="H30" s="391" t="s">
        <v>1579</v>
      </c>
      <c r="I30" s="370"/>
      <c r="J30" s="369" t="s">
        <v>73</v>
      </c>
      <c r="K30" s="368"/>
      <c r="L30" s="7" t="s">
        <v>1602</v>
      </c>
      <c r="M30" s="11"/>
      <c r="N30" s="81">
        <v>9.18</v>
      </c>
      <c r="O30" s="60">
        <v>50</v>
      </c>
    </row>
    <row r="31" spans="1:15" ht="15" x14ac:dyDescent="0.25">
      <c r="A31" s="1"/>
      <c r="B31" s="375">
        <v>14</v>
      </c>
      <c r="C31" s="376"/>
      <c r="D31" s="367" t="s">
        <v>528</v>
      </c>
      <c r="E31" s="368"/>
      <c r="F31" s="369">
        <v>4100073154</v>
      </c>
      <c r="G31" s="370"/>
      <c r="H31" s="391" t="s">
        <v>1579</v>
      </c>
      <c r="I31" s="370"/>
      <c r="J31" s="369" t="s">
        <v>73</v>
      </c>
      <c r="K31" s="368"/>
      <c r="L31" s="7" t="s">
        <v>1602</v>
      </c>
      <c r="M31" s="11"/>
      <c r="N31" s="81">
        <v>7.04</v>
      </c>
      <c r="O31" s="60">
        <v>37</v>
      </c>
    </row>
    <row r="32" spans="1:15" ht="15" x14ac:dyDescent="0.25">
      <c r="A32" s="1"/>
      <c r="B32" s="375"/>
      <c r="C32" s="376"/>
      <c r="D32" s="367"/>
      <c r="E32" s="368"/>
      <c r="F32" s="369"/>
      <c r="G32" s="370"/>
      <c r="H32" s="391"/>
      <c r="I32" s="370"/>
      <c r="J32" s="369"/>
      <c r="K32" s="368"/>
      <c r="L32" s="7"/>
      <c r="M32" s="11"/>
      <c r="N32" s="81"/>
      <c r="O32" s="60"/>
    </row>
    <row r="33" spans="1:15" ht="15" x14ac:dyDescent="0.25">
      <c r="A33" s="1"/>
      <c r="B33" s="76"/>
      <c r="C33" s="65"/>
      <c r="D33" s="392"/>
      <c r="E33" s="393"/>
      <c r="F33" s="393"/>
      <c r="G33" s="393"/>
      <c r="H33" s="393"/>
      <c r="I33" s="62"/>
      <c r="J33" s="50"/>
      <c r="K33" s="61"/>
      <c r="L33" s="8"/>
      <c r="M33" s="8"/>
      <c r="N33" s="139">
        <f>SUM(N18:N31)</f>
        <v>115.78000000000002</v>
      </c>
      <c r="O33" s="60"/>
    </row>
    <row r="34" spans="1:15" ht="15.75" x14ac:dyDescent="0.25">
      <c r="A34" s="1"/>
      <c r="B34" s="356" t="s">
        <v>29</v>
      </c>
      <c r="C34" s="357"/>
      <c r="D34" s="357"/>
      <c r="E34" s="357"/>
      <c r="F34" s="357"/>
      <c r="G34" s="357"/>
      <c r="H34" s="357"/>
      <c r="I34" s="357"/>
      <c r="J34" s="357"/>
      <c r="K34" s="357"/>
      <c r="L34" s="357"/>
      <c r="M34" s="79"/>
      <c r="N34" s="75"/>
      <c r="O34" s="73">
        <f>SUM(O18:O32)</f>
        <v>670</v>
      </c>
    </row>
    <row r="35" spans="1:15" ht="15" x14ac:dyDescent="0.25">
      <c r="A35" s="1"/>
      <c r="B35" s="20"/>
      <c r="C35" s="45"/>
      <c r="D35" s="20"/>
      <c r="E35" s="45"/>
      <c r="F35" s="20"/>
      <c r="H35" s="3"/>
      <c r="J35" s="20"/>
      <c r="K35" s="45"/>
      <c r="L35" s="1"/>
      <c r="M35" s="1"/>
      <c r="N35" s="86"/>
    </row>
    <row r="36" spans="1:15" ht="3.75" customHeight="1" x14ac:dyDescent="0.25">
      <c r="A36" s="1"/>
      <c r="B36" s="1"/>
      <c r="C36" s="1"/>
      <c r="D36" s="17"/>
      <c r="E36" s="20"/>
      <c r="F36" s="20"/>
      <c r="G36" s="3"/>
      <c r="H36" s="3"/>
      <c r="I36" s="1"/>
      <c r="J36" s="1"/>
      <c r="K36" s="1"/>
      <c r="L36" s="1"/>
      <c r="M36" s="1"/>
      <c r="N36" s="1"/>
    </row>
    <row r="37" spans="1:15" ht="15" customHeight="1" x14ac:dyDescent="0.25">
      <c r="A37" s="1"/>
      <c r="B37" s="1"/>
      <c r="C37" s="1"/>
      <c r="D37" s="1" t="s">
        <v>49</v>
      </c>
      <c r="E37" s="23"/>
      <c r="F37" s="397" t="s">
        <v>1603</v>
      </c>
      <c r="G37" s="396"/>
      <c r="H37" s="1"/>
      <c r="I37" s="1"/>
      <c r="J37" s="1"/>
      <c r="K37" s="1"/>
      <c r="L37" s="1"/>
      <c r="M37" s="1"/>
      <c r="N37" s="1"/>
    </row>
    <row r="38" spans="1:15" ht="15" customHeight="1" x14ac:dyDescent="0.25">
      <c r="A38" s="1"/>
      <c r="B38" s="1"/>
      <c r="C38" s="1"/>
      <c r="D38" s="1" t="s">
        <v>1604</v>
      </c>
      <c r="E38" s="23"/>
      <c r="F38" s="1"/>
      <c r="G38" s="1"/>
      <c r="H38" s="1"/>
      <c r="I38" s="1"/>
      <c r="J38" s="1"/>
      <c r="K38" s="1"/>
      <c r="L38" s="1"/>
      <c r="M38" s="1"/>
      <c r="N38" s="1"/>
    </row>
    <row r="39" spans="1:15" ht="15" customHeight="1" x14ac:dyDescent="0.25">
      <c r="A39" s="1"/>
      <c r="B39" s="1"/>
      <c r="C39" s="1"/>
      <c r="D39" s="1" t="s">
        <v>227</v>
      </c>
      <c r="E39" s="3"/>
      <c r="F39" s="1"/>
      <c r="G39" s="1"/>
      <c r="H39" s="1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1605</v>
      </c>
      <c r="E40" s="23"/>
      <c r="F40" s="1"/>
      <c r="G40" s="1"/>
      <c r="H40" s="1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1466</v>
      </c>
      <c r="E41" s="1"/>
      <c r="F41" s="1"/>
      <c r="G41" s="23"/>
      <c r="H41" s="23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325" ht="8.25" customHeight="1" x14ac:dyDescent="0.2"/>
    <row r="327" ht="8.25" customHeight="1" x14ac:dyDescent="0.2"/>
    <row r="329" ht="9" customHeight="1" x14ac:dyDescent="0.2"/>
    <row r="331" ht="7.5" customHeight="1" x14ac:dyDescent="0.2"/>
    <row r="333" ht="6.75" customHeight="1" x14ac:dyDescent="0.2"/>
    <row r="335" ht="7.5" customHeight="1" x14ac:dyDescent="0.2"/>
    <row r="337" ht="9" customHeight="1" x14ac:dyDescent="0.2"/>
    <row r="339" ht="7.5" customHeight="1" x14ac:dyDescent="0.2"/>
    <row r="341" ht="8.25" customHeight="1" x14ac:dyDescent="0.2"/>
  </sheetData>
  <mergeCells count="87">
    <mergeCell ref="B34:L34"/>
    <mergeCell ref="F37:G37"/>
    <mergeCell ref="B31:C31"/>
    <mergeCell ref="B32:C32"/>
    <mergeCell ref="D32:E32"/>
    <mergeCell ref="F32:G32"/>
    <mergeCell ref="H32:I32"/>
    <mergeCell ref="J32:K32"/>
    <mergeCell ref="D31:E31"/>
    <mergeCell ref="F31:G31"/>
    <mergeCell ref="H31:I31"/>
    <mergeCell ref="J31:K31"/>
    <mergeCell ref="D33:H33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sheetPr codeName="Hoja237"/>
  <dimension ref="A1:O386"/>
  <sheetViews>
    <sheetView workbookViewId="0">
      <selection activeCell="D84" sqref="D8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1573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200420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SUM(N18:N38)+7.96</f>
        <v>151.28000000000006</v>
      </c>
      <c r="O17" s="60"/>
    </row>
    <row r="18" spans="1:15" ht="15" x14ac:dyDescent="0.25">
      <c r="A18" s="1"/>
      <c r="B18" s="378">
        <v>1</v>
      </c>
      <c r="C18" s="379"/>
      <c r="D18" s="367" t="s">
        <v>1582</v>
      </c>
      <c r="E18" s="368"/>
      <c r="F18" s="369">
        <v>4100072332</v>
      </c>
      <c r="G18" s="370"/>
      <c r="H18" s="391" t="s">
        <v>1583</v>
      </c>
      <c r="I18" s="370"/>
      <c r="J18" s="369" t="s">
        <v>53</v>
      </c>
      <c r="K18" s="368"/>
      <c r="L18" s="7" t="s">
        <v>415</v>
      </c>
      <c r="M18" s="11"/>
      <c r="N18" s="82">
        <v>7.54</v>
      </c>
      <c r="O18" s="60">
        <v>10</v>
      </c>
    </row>
    <row r="19" spans="1:15" ht="15" x14ac:dyDescent="0.25">
      <c r="A19" s="1"/>
      <c r="B19" s="378">
        <v>2</v>
      </c>
      <c r="C19" s="379"/>
      <c r="D19" s="367" t="s">
        <v>1582</v>
      </c>
      <c r="E19" s="368"/>
      <c r="F19" s="369">
        <v>4100072332</v>
      </c>
      <c r="G19" s="370"/>
      <c r="H19" s="391" t="s">
        <v>1583</v>
      </c>
      <c r="I19" s="370"/>
      <c r="J19" s="369" t="s">
        <v>53</v>
      </c>
      <c r="K19" s="368"/>
      <c r="L19" s="7" t="s">
        <v>415</v>
      </c>
      <c r="M19" s="11"/>
      <c r="N19" s="82">
        <v>7.54</v>
      </c>
      <c r="O19" s="60">
        <v>10</v>
      </c>
    </row>
    <row r="20" spans="1:15" ht="15" x14ac:dyDescent="0.25">
      <c r="A20" s="1"/>
      <c r="B20" s="378">
        <v>3</v>
      </c>
      <c r="C20" s="379"/>
      <c r="D20" s="367" t="s">
        <v>1582</v>
      </c>
      <c r="E20" s="368"/>
      <c r="F20" s="369">
        <v>4100072332</v>
      </c>
      <c r="G20" s="370"/>
      <c r="H20" s="391" t="s">
        <v>1583</v>
      </c>
      <c r="I20" s="370"/>
      <c r="J20" s="369" t="s">
        <v>53</v>
      </c>
      <c r="K20" s="368"/>
      <c r="L20" s="7" t="s">
        <v>415</v>
      </c>
      <c r="M20" s="11"/>
      <c r="N20" s="82">
        <v>7.54</v>
      </c>
      <c r="O20" s="60">
        <v>10</v>
      </c>
    </row>
    <row r="21" spans="1:15" ht="15" x14ac:dyDescent="0.25">
      <c r="A21" s="1"/>
      <c r="B21" s="378">
        <v>4</v>
      </c>
      <c r="C21" s="379"/>
      <c r="D21" s="367" t="s">
        <v>1582</v>
      </c>
      <c r="E21" s="368"/>
      <c r="F21" s="369">
        <v>4100072332</v>
      </c>
      <c r="G21" s="370"/>
      <c r="H21" s="391" t="s">
        <v>1583</v>
      </c>
      <c r="I21" s="370"/>
      <c r="J21" s="369" t="s">
        <v>53</v>
      </c>
      <c r="K21" s="368"/>
      <c r="L21" s="7" t="s">
        <v>415</v>
      </c>
      <c r="M21" s="11"/>
      <c r="N21" s="82">
        <v>7.54</v>
      </c>
      <c r="O21" s="60">
        <v>10</v>
      </c>
    </row>
    <row r="22" spans="1:15" ht="15" x14ac:dyDescent="0.25">
      <c r="A22" s="1"/>
      <c r="B22" s="378">
        <v>5</v>
      </c>
      <c r="C22" s="379"/>
      <c r="D22" s="367" t="s">
        <v>1582</v>
      </c>
      <c r="E22" s="368"/>
      <c r="F22" s="369">
        <v>4100072332</v>
      </c>
      <c r="G22" s="370"/>
      <c r="H22" s="391" t="s">
        <v>1583</v>
      </c>
      <c r="I22" s="370"/>
      <c r="J22" s="369" t="s">
        <v>53</v>
      </c>
      <c r="K22" s="368"/>
      <c r="L22" s="7" t="s">
        <v>415</v>
      </c>
      <c r="M22" s="11"/>
      <c r="N22" s="82">
        <v>7.54</v>
      </c>
      <c r="O22" s="60">
        <v>10</v>
      </c>
    </row>
    <row r="23" spans="1:15" ht="15" x14ac:dyDescent="0.25">
      <c r="A23" s="1"/>
      <c r="B23" s="378">
        <v>6</v>
      </c>
      <c r="C23" s="379"/>
      <c r="D23" s="367" t="s">
        <v>1582</v>
      </c>
      <c r="E23" s="368"/>
      <c r="F23" s="369">
        <v>4100072332</v>
      </c>
      <c r="G23" s="370"/>
      <c r="H23" s="391" t="s">
        <v>1583</v>
      </c>
      <c r="I23" s="370"/>
      <c r="J23" s="369" t="s">
        <v>53</v>
      </c>
      <c r="K23" s="368"/>
      <c r="L23" s="7" t="s">
        <v>415</v>
      </c>
      <c r="M23" s="11"/>
      <c r="N23" s="82">
        <v>7.54</v>
      </c>
      <c r="O23" s="60">
        <v>10</v>
      </c>
    </row>
    <row r="24" spans="1:15" ht="15" x14ac:dyDescent="0.25">
      <c r="A24" s="1"/>
      <c r="B24" s="378">
        <v>7</v>
      </c>
      <c r="C24" s="379"/>
      <c r="D24" s="367" t="s">
        <v>1582</v>
      </c>
      <c r="E24" s="368"/>
      <c r="F24" s="369">
        <v>4100072332</v>
      </c>
      <c r="G24" s="370"/>
      <c r="H24" s="391" t="s">
        <v>1583</v>
      </c>
      <c r="I24" s="370"/>
      <c r="J24" s="369" t="s">
        <v>53</v>
      </c>
      <c r="K24" s="368"/>
      <c r="L24" s="7" t="s">
        <v>415</v>
      </c>
      <c r="M24" s="11"/>
      <c r="N24" s="82">
        <v>7.54</v>
      </c>
      <c r="O24" s="60">
        <v>10</v>
      </c>
    </row>
    <row r="25" spans="1:15" ht="15" x14ac:dyDescent="0.25">
      <c r="A25" s="1"/>
      <c r="B25" s="378">
        <v>8</v>
      </c>
      <c r="C25" s="379"/>
      <c r="D25" s="367" t="s">
        <v>1582</v>
      </c>
      <c r="E25" s="368"/>
      <c r="F25" s="369">
        <v>4100072332</v>
      </c>
      <c r="G25" s="370"/>
      <c r="H25" s="391" t="s">
        <v>1583</v>
      </c>
      <c r="I25" s="370"/>
      <c r="J25" s="369" t="s">
        <v>53</v>
      </c>
      <c r="K25" s="368"/>
      <c r="L25" s="7" t="s">
        <v>415</v>
      </c>
      <c r="M25" s="11"/>
      <c r="N25" s="82">
        <v>4.3600000000000003</v>
      </c>
      <c r="O25" s="60">
        <v>5</v>
      </c>
    </row>
    <row r="26" spans="1:15" ht="15" x14ac:dyDescent="0.25">
      <c r="A26" s="1"/>
      <c r="B26" s="378">
        <v>9</v>
      </c>
      <c r="C26" s="379"/>
      <c r="D26" s="367" t="s">
        <v>1582</v>
      </c>
      <c r="E26" s="368"/>
      <c r="F26" s="369">
        <v>4100072334</v>
      </c>
      <c r="G26" s="370"/>
      <c r="H26" s="391" t="s">
        <v>1583</v>
      </c>
      <c r="I26" s="370"/>
      <c r="J26" s="369" t="s">
        <v>53</v>
      </c>
      <c r="K26" s="368"/>
      <c r="L26" s="7" t="s">
        <v>415</v>
      </c>
      <c r="M26" s="11"/>
      <c r="N26" s="82">
        <v>7.54</v>
      </c>
      <c r="O26" s="60">
        <v>10</v>
      </c>
    </row>
    <row r="27" spans="1:15" ht="15" x14ac:dyDescent="0.25">
      <c r="A27" s="1"/>
      <c r="B27" s="378">
        <v>10</v>
      </c>
      <c r="C27" s="379"/>
      <c r="D27" s="367" t="s">
        <v>1582</v>
      </c>
      <c r="E27" s="368"/>
      <c r="F27" s="369">
        <v>4100072334</v>
      </c>
      <c r="G27" s="370"/>
      <c r="H27" s="391" t="s">
        <v>1583</v>
      </c>
      <c r="I27" s="370"/>
      <c r="J27" s="369" t="s">
        <v>53</v>
      </c>
      <c r="K27" s="368"/>
      <c r="L27" s="7" t="s">
        <v>415</v>
      </c>
      <c r="M27" s="11"/>
      <c r="N27" s="82">
        <v>7.54</v>
      </c>
      <c r="O27" s="60">
        <v>10</v>
      </c>
    </row>
    <row r="28" spans="1:15" ht="15" x14ac:dyDescent="0.25">
      <c r="A28" s="1"/>
      <c r="B28" s="378">
        <v>11</v>
      </c>
      <c r="C28" s="379"/>
      <c r="D28" s="367" t="s">
        <v>1582</v>
      </c>
      <c r="E28" s="368"/>
      <c r="F28" s="369">
        <v>4100072334</v>
      </c>
      <c r="G28" s="370"/>
      <c r="H28" s="391" t="s">
        <v>1583</v>
      </c>
      <c r="I28" s="370"/>
      <c r="J28" s="369" t="s">
        <v>53</v>
      </c>
      <c r="K28" s="368"/>
      <c r="L28" s="7" t="s">
        <v>415</v>
      </c>
      <c r="M28" s="11"/>
      <c r="N28" s="82">
        <v>7.54</v>
      </c>
      <c r="O28" s="60">
        <v>10</v>
      </c>
    </row>
    <row r="29" spans="1:15" ht="15" x14ac:dyDescent="0.25">
      <c r="A29" s="1"/>
      <c r="B29" s="378">
        <v>12</v>
      </c>
      <c r="C29" s="379"/>
      <c r="D29" s="367" t="s">
        <v>1582</v>
      </c>
      <c r="E29" s="368"/>
      <c r="F29" s="369">
        <v>4100072334</v>
      </c>
      <c r="G29" s="370"/>
      <c r="H29" s="391" t="s">
        <v>1583</v>
      </c>
      <c r="I29" s="370"/>
      <c r="J29" s="369" t="s">
        <v>53</v>
      </c>
      <c r="K29" s="368"/>
      <c r="L29" s="7" t="s">
        <v>415</v>
      </c>
      <c r="M29" s="11"/>
      <c r="N29" s="82">
        <v>7.54</v>
      </c>
      <c r="O29" s="60">
        <v>10</v>
      </c>
    </row>
    <row r="30" spans="1:15" ht="15" x14ac:dyDescent="0.25">
      <c r="A30" s="1"/>
      <c r="B30" s="378">
        <v>13</v>
      </c>
      <c r="C30" s="379"/>
      <c r="D30" s="367" t="s">
        <v>1582</v>
      </c>
      <c r="E30" s="368"/>
      <c r="F30" s="369">
        <v>4100072334</v>
      </c>
      <c r="G30" s="370"/>
      <c r="H30" s="391" t="s">
        <v>1583</v>
      </c>
      <c r="I30" s="370"/>
      <c r="J30" s="369" t="s">
        <v>53</v>
      </c>
      <c r="K30" s="368"/>
      <c r="L30" s="7" t="s">
        <v>415</v>
      </c>
      <c r="M30" s="11"/>
      <c r="N30" s="82">
        <v>7.54</v>
      </c>
      <c r="O30" s="60">
        <v>10</v>
      </c>
    </row>
    <row r="31" spans="1:15" ht="15" x14ac:dyDescent="0.25">
      <c r="A31" s="1"/>
      <c r="B31" s="378">
        <v>14</v>
      </c>
      <c r="C31" s="379"/>
      <c r="D31" s="367" t="s">
        <v>1582</v>
      </c>
      <c r="E31" s="368"/>
      <c r="F31" s="369">
        <v>4100072334</v>
      </c>
      <c r="G31" s="370"/>
      <c r="H31" s="391" t="s">
        <v>1583</v>
      </c>
      <c r="I31" s="370"/>
      <c r="J31" s="369" t="s">
        <v>53</v>
      </c>
      <c r="K31" s="368"/>
      <c r="L31" s="7" t="s">
        <v>415</v>
      </c>
      <c r="M31" s="11"/>
      <c r="N31" s="82">
        <v>7.54</v>
      </c>
      <c r="O31" s="60">
        <v>10</v>
      </c>
    </row>
    <row r="32" spans="1:15" ht="15" x14ac:dyDescent="0.25">
      <c r="A32" s="1"/>
      <c r="B32" s="378">
        <v>15</v>
      </c>
      <c r="C32" s="379"/>
      <c r="D32" s="367" t="s">
        <v>1582</v>
      </c>
      <c r="E32" s="368"/>
      <c r="F32" s="369">
        <v>4100072334</v>
      </c>
      <c r="G32" s="370"/>
      <c r="H32" s="391" t="s">
        <v>1583</v>
      </c>
      <c r="I32" s="370"/>
      <c r="J32" s="369" t="s">
        <v>53</v>
      </c>
      <c r="K32" s="368"/>
      <c r="L32" s="7" t="s">
        <v>415</v>
      </c>
      <c r="M32" s="11"/>
      <c r="N32" s="82">
        <v>7.54</v>
      </c>
      <c r="O32" s="60">
        <v>10</v>
      </c>
    </row>
    <row r="33" spans="1:15" ht="15" x14ac:dyDescent="0.25">
      <c r="A33" s="1"/>
      <c r="B33" s="378">
        <v>16</v>
      </c>
      <c r="C33" s="379"/>
      <c r="D33" s="367" t="s">
        <v>1582</v>
      </c>
      <c r="E33" s="368"/>
      <c r="F33" s="369">
        <v>4100072332</v>
      </c>
      <c r="G33" s="370"/>
      <c r="H33" s="391" t="s">
        <v>1583</v>
      </c>
      <c r="I33" s="370"/>
      <c r="J33" s="369" t="s">
        <v>53</v>
      </c>
      <c r="K33" s="368"/>
      <c r="L33" s="7" t="s">
        <v>1584</v>
      </c>
      <c r="M33" s="11"/>
      <c r="N33" s="82">
        <v>7.72</v>
      </c>
      <c r="O33" s="60">
        <v>10</v>
      </c>
    </row>
    <row r="34" spans="1:15" ht="15" x14ac:dyDescent="0.25">
      <c r="A34" s="1"/>
      <c r="B34" s="378">
        <v>17</v>
      </c>
      <c r="C34" s="379"/>
      <c r="D34" s="367" t="s">
        <v>1582</v>
      </c>
      <c r="E34" s="368"/>
      <c r="F34" s="369">
        <v>4100072332</v>
      </c>
      <c r="G34" s="370"/>
      <c r="H34" s="391" t="s">
        <v>1583</v>
      </c>
      <c r="I34" s="370"/>
      <c r="J34" s="369" t="s">
        <v>53</v>
      </c>
      <c r="K34" s="368"/>
      <c r="L34" s="7" t="s">
        <v>1584</v>
      </c>
      <c r="M34" s="11"/>
      <c r="N34" s="82">
        <v>7.72</v>
      </c>
      <c r="O34" s="60">
        <v>5</v>
      </c>
    </row>
    <row r="35" spans="1:15" ht="15" x14ac:dyDescent="0.25">
      <c r="A35" s="1"/>
      <c r="B35" s="416"/>
      <c r="C35" s="417"/>
      <c r="D35" s="367" t="s">
        <v>1582</v>
      </c>
      <c r="E35" s="368"/>
      <c r="F35" s="369">
        <v>4100072334</v>
      </c>
      <c r="G35" s="370"/>
      <c r="H35" s="391" t="s">
        <v>1583</v>
      </c>
      <c r="I35" s="370"/>
      <c r="J35" s="369" t="s">
        <v>53</v>
      </c>
      <c r="K35" s="368"/>
      <c r="L35" s="7" t="s">
        <v>1584</v>
      </c>
      <c r="M35" s="11"/>
      <c r="N35" s="83"/>
      <c r="O35" s="60">
        <v>5</v>
      </c>
    </row>
    <row r="36" spans="1:15" ht="15" x14ac:dyDescent="0.25">
      <c r="A36" s="1"/>
      <c r="B36" s="375">
        <v>18</v>
      </c>
      <c r="C36" s="376"/>
      <c r="D36" s="367" t="s">
        <v>1582</v>
      </c>
      <c r="E36" s="368"/>
      <c r="F36" s="369">
        <v>4100073261</v>
      </c>
      <c r="G36" s="370"/>
      <c r="H36" s="391" t="s">
        <v>1583</v>
      </c>
      <c r="I36" s="370"/>
      <c r="J36" s="369" t="s">
        <v>25</v>
      </c>
      <c r="K36" s="368"/>
      <c r="L36" s="7" t="s">
        <v>1585</v>
      </c>
      <c r="M36" s="11"/>
      <c r="N36" s="81">
        <v>7.72</v>
      </c>
      <c r="O36" s="60">
        <v>10</v>
      </c>
    </row>
    <row r="37" spans="1:15" ht="15" x14ac:dyDescent="0.25">
      <c r="A37" s="1"/>
      <c r="B37" s="375">
        <v>19</v>
      </c>
      <c r="C37" s="376"/>
      <c r="D37" s="367" t="s">
        <v>1582</v>
      </c>
      <c r="E37" s="368"/>
      <c r="F37" s="369">
        <v>4100073261</v>
      </c>
      <c r="G37" s="370"/>
      <c r="H37" s="391" t="s">
        <v>1583</v>
      </c>
      <c r="I37" s="370"/>
      <c r="J37" s="369" t="s">
        <v>25</v>
      </c>
      <c r="K37" s="368"/>
      <c r="L37" s="7" t="s">
        <v>1585</v>
      </c>
      <c r="M37" s="11"/>
      <c r="N37" s="81">
        <v>7.72</v>
      </c>
      <c r="O37" s="60">
        <v>10</v>
      </c>
    </row>
    <row r="38" spans="1:15" ht="15" x14ac:dyDescent="0.25">
      <c r="A38" s="1"/>
      <c r="B38" s="416">
        <v>20</v>
      </c>
      <c r="C38" s="417"/>
      <c r="D38" s="367" t="s">
        <v>1582</v>
      </c>
      <c r="E38" s="368"/>
      <c r="F38" s="369">
        <v>4100073261</v>
      </c>
      <c r="G38" s="370"/>
      <c r="H38" s="391" t="s">
        <v>1583</v>
      </c>
      <c r="I38" s="370"/>
      <c r="J38" s="369" t="s">
        <v>25</v>
      </c>
      <c r="K38" s="368"/>
      <c r="L38" s="7" t="s">
        <v>1585</v>
      </c>
      <c r="M38" s="11"/>
      <c r="N38" s="81">
        <v>2.52</v>
      </c>
      <c r="O38" s="60">
        <v>2</v>
      </c>
    </row>
    <row r="39" spans="1:15" ht="15" x14ac:dyDescent="0.25">
      <c r="A39" s="1"/>
      <c r="B39" s="77" t="s">
        <v>37</v>
      </c>
      <c r="C39" s="78"/>
      <c r="D39" s="20"/>
      <c r="E39" s="45"/>
      <c r="F39" s="20"/>
      <c r="H39" s="3"/>
      <c r="J39" s="20"/>
      <c r="K39" s="45"/>
      <c r="L39" s="1"/>
      <c r="M39" s="1"/>
      <c r="N39" s="163">
        <f>SUM(N40:N57)+8.84</f>
        <v>139.49999999999994</v>
      </c>
      <c r="O39" s="60"/>
    </row>
    <row r="40" spans="1:15" ht="15" x14ac:dyDescent="0.25">
      <c r="A40" s="1"/>
      <c r="B40" s="375">
        <v>21</v>
      </c>
      <c r="C40" s="376"/>
      <c r="D40" s="367" t="s">
        <v>1440</v>
      </c>
      <c r="E40" s="368"/>
      <c r="F40" s="369">
        <v>4100073168</v>
      </c>
      <c r="G40" s="370"/>
      <c r="H40" s="391" t="s">
        <v>1578</v>
      </c>
      <c r="I40" s="370"/>
      <c r="J40" s="369" t="s">
        <v>53</v>
      </c>
      <c r="K40" s="368"/>
      <c r="L40" s="7" t="s">
        <v>387</v>
      </c>
      <c r="M40" s="11"/>
      <c r="N40" s="81">
        <v>4.08</v>
      </c>
      <c r="O40" s="60">
        <v>27</v>
      </c>
    </row>
    <row r="41" spans="1:15" ht="15" x14ac:dyDescent="0.25">
      <c r="A41" s="1"/>
      <c r="B41" s="416">
        <v>22</v>
      </c>
      <c r="C41" s="417"/>
      <c r="D41" s="367" t="s">
        <v>528</v>
      </c>
      <c r="E41" s="368"/>
      <c r="F41" s="369">
        <v>4100073165</v>
      </c>
      <c r="G41" s="370"/>
      <c r="H41" s="391" t="s">
        <v>1579</v>
      </c>
      <c r="I41" s="370"/>
      <c r="J41" s="369" t="s">
        <v>53</v>
      </c>
      <c r="K41" s="368"/>
      <c r="L41" s="7" t="s">
        <v>387</v>
      </c>
      <c r="M41" s="11"/>
      <c r="N41" s="83">
        <v>5.52</v>
      </c>
      <c r="O41" s="60">
        <v>28</v>
      </c>
    </row>
    <row r="42" spans="1:15" ht="15" x14ac:dyDescent="0.25">
      <c r="A42" s="1"/>
      <c r="B42" s="375">
        <v>23</v>
      </c>
      <c r="C42" s="376"/>
      <c r="D42" s="367" t="s">
        <v>1580</v>
      </c>
      <c r="E42" s="368"/>
      <c r="F42" s="369">
        <v>4100072236</v>
      </c>
      <c r="G42" s="370"/>
      <c r="H42" s="391" t="s">
        <v>1581</v>
      </c>
      <c r="I42" s="370"/>
      <c r="J42" s="369" t="s">
        <v>25</v>
      </c>
      <c r="K42" s="368"/>
      <c r="L42" s="7" t="s">
        <v>415</v>
      </c>
      <c r="M42" s="11"/>
      <c r="N42" s="81">
        <v>8.1199999999999992</v>
      </c>
      <c r="O42" s="60">
        <v>12</v>
      </c>
    </row>
    <row r="43" spans="1:15" ht="15" x14ac:dyDescent="0.25">
      <c r="A43" s="1"/>
      <c r="B43" s="375">
        <v>24</v>
      </c>
      <c r="C43" s="376"/>
      <c r="D43" s="367" t="s">
        <v>1580</v>
      </c>
      <c r="E43" s="368"/>
      <c r="F43" s="369">
        <v>4100072236</v>
      </c>
      <c r="G43" s="370"/>
      <c r="H43" s="391" t="s">
        <v>1581</v>
      </c>
      <c r="I43" s="370"/>
      <c r="J43" s="369" t="s">
        <v>25</v>
      </c>
      <c r="K43" s="368"/>
      <c r="L43" s="7" t="s">
        <v>415</v>
      </c>
      <c r="M43" s="11"/>
      <c r="N43" s="81">
        <v>8.1199999999999992</v>
      </c>
      <c r="O43" s="60">
        <v>12</v>
      </c>
    </row>
    <row r="44" spans="1:15" ht="15" x14ac:dyDescent="0.25">
      <c r="A44" s="1"/>
      <c r="B44" s="375">
        <v>25</v>
      </c>
      <c r="C44" s="376"/>
      <c r="D44" s="367" t="s">
        <v>1580</v>
      </c>
      <c r="E44" s="368"/>
      <c r="F44" s="369">
        <v>4100072236</v>
      </c>
      <c r="G44" s="370"/>
      <c r="H44" s="391" t="s">
        <v>1581</v>
      </c>
      <c r="I44" s="370"/>
      <c r="J44" s="369" t="s">
        <v>25</v>
      </c>
      <c r="K44" s="368"/>
      <c r="L44" s="7" t="s">
        <v>415</v>
      </c>
      <c r="M44" s="11"/>
      <c r="N44" s="81">
        <v>8.1199999999999992</v>
      </c>
      <c r="O44" s="60">
        <v>12</v>
      </c>
    </row>
    <row r="45" spans="1:15" ht="15" x14ac:dyDescent="0.25">
      <c r="A45" s="1"/>
      <c r="B45" s="375">
        <v>26</v>
      </c>
      <c r="C45" s="376"/>
      <c r="D45" s="367" t="s">
        <v>1580</v>
      </c>
      <c r="E45" s="368"/>
      <c r="F45" s="369">
        <v>4100072236</v>
      </c>
      <c r="G45" s="370"/>
      <c r="H45" s="391" t="s">
        <v>1581</v>
      </c>
      <c r="I45" s="370"/>
      <c r="J45" s="369" t="s">
        <v>25</v>
      </c>
      <c r="K45" s="368"/>
      <c r="L45" s="7" t="s">
        <v>415</v>
      </c>
      <c r="M45" s="11"/>
      <c r="N45" s="81">
        <v>8.1199999999999992</v>
      </c>
      <c r="O45" s="60">
        <v>12</v>
      </c>
    </row>
    <row r="46" spans="1:15" ht="15" x14ac:dyDescent="0.25">
      <c r="A46" s="1"/>
      <c r="B46" s="375">
        <v>27</v>
      </c>
      <c r="C46" s="376"/>
      <c r="D46" s="367" t="s">
        <v>1580</v>
      </c>
      <c r="E46" s="368"/>
      <c r="F46" s="369">
        <v>4100072236</v>
      </c>
      <c r="G46" s="370"/>
      <c r="H46" s="391" t="s">
        <v>1581</v>
      </c>
      <c r="I46" s="370"/>
      <c r="J46" s="369" t="s">
        <v>25</v>
      </c>
      <c r="K46" s="368"/>
      <c r="L46" s="7" t="s">
        <v>415</v>
      </c>
      <c r="M46" s="11"/>
      <c r="N46" s="81">
        <v>8.1199999999999992</v>
      </c>
      <c r="O46" s="60">
        <v>12</v>
      </c>
    </row>
    <row r="47" spans="1:15" ht="15" x14ac:dyDescent="0.25">
      <c r="A47" s="1"/>
      <c r="B47" s="378">
        <v>28</v>
      </c>
      <c r="C47" s="379"/>
      <c r="D47" s="367" t="s">
        <v>1580</v>
      </c>
      <c r="E47" s="368"/>
      <c r="F47" s="369">
        <v>4100072236</v>
      </c>
      <c r="G47" s="370"/>
      <c r="H47" s="391" t="s">
        <v>1581</v>
      </c>
      <c r="I47" s="370"/>
      <c r="J47" s="369" t="s">
        <v>25</v>
      </c>
      <c r="K47" s="368"/>
      <c r="L47" s="7" t="s">
        <v>415</v>
      </c>
      <c r="M47" s="11"/>
      <c r="N47" s="81">
        <v>8.1199999999999992</v>
      </c>
      <c r="O47" s="60">
        <v>12</v>
      </c>
    </row>
    <row r="48" spans="1:15" ht="15" x14ac:dyDescent="0.25">
      <c r="A48" s="1"/>
      <c r="B48" s="378">
        <v>29</v>
      </c>
      <c r="C48" s="379"/>
      <c r="D48" s="367" t="s">
        <v>1580</v>
      </c>
      <c r="E48" s="368"/>
      <c r="F48" s="369">
        <v>4100072236</v>
      </c>
      <c r="G48" s="370"/>
      <c r="H48" s="391" t="s">
        <v>1581</v>
      </c>
      <c r="I48" s="370"/>
      <c r="J48" s="369" t="s">
        <v>25</v>
      </c>
      <c r="K48" s="368"/>
      <c r="L48" s="7" t="s">
        <v>415</v>
      </c>
      <c r="M48" s="11"/>
      <c r="N48" s="82">
        <v>7.54</v>
      </c>
      <c r="O48" s="60">
        <v>9</v>
      </c>
    </row>
    <row r="49" spans="1:15" ht="15" x14ac:dyDescent="0.25">
      <c r="A49" s="1"/>
      <c r="B49" s="365"/>
      <c r="C49" s="366"/>
      <c r="D49" s="367" t="s">
        <v>1580</v>
      </c>
      <c r="E49" s="368"/>
      <c r="F49" s="369">
        <v>4100072305</v>
      </c>
      <c r="G49" s="370"/>
      <c r="H49" s="391" t="s">
        <v>1581</v>
      </c>
      <c r="I49" s="370"/>
      <c r="J49" s="369" t="s">
        <v>253</v>
      </c>
      <c r="K49" s="368"/>
      <c r="L49" s="7" t="s">
        <v>415</v>
      </c>
      <c r="M49" s="11"/>
      <c r="N49" s="84"/>
      <c r="O49" s="60">
        <v>2</v>
      </c>
    </row>
    <row r="50" spans="1:15" ht="15" x14ac:dyDescent="0.25">
      <c r="A50" s="1"/>
      <c r="B50" s="378">
        <v>30</v>
      </c>
      <c r="C50" s="379"/>
      <c r="D50" s="367" t="s">
        <v>1580</v>
      </c>
      <c r="E50" s="368"/>
      <c r="F50" s="369">
        <v>4100072306</v>
      </c>
      <c r="G50" s="370"/>
      <c r="H50" s="391" t="s">
        <v>1581</v>
      </c>
      <c r="I50" s="370"/>
      <c r="J50" s="369" t="s">
        <v>53</v>
      </c>
      <c r="K50" s="368"/>
      <c r="L50" s="7" t="s">
        <v>415</v>
      </c>
      <c r="M50" s="11"/>
      <c r="N50" s="82">
        <v>8.1</v>
      </c>
      <c r="O50" s="60">
        <v>12</v>
      </c>
    </row>
    <row r="51" spans="1:15" ht="15" x14ac:dyDescent="0.25">
      <c r="A51" s="1"/>
      <c r="B51" s="378">
        <v>31</v>
      </c>
      <c r="C51" s="379"/>
      <c r="D51" s="367" t="s">
        <v>1580</v>
      </c>
      <c r="E51" s="368"/>
      <c r="F51" s="369">
        <v>4100072306</v>
      </c>
      <c r="G51" s="370"/>
      <c r="H51" s="391" t="s">
        <v>1581</v>
      </c>
      <c r="I51" s="370"/>
      <c r="J51" s="369" t="s">
        <v>53</v>
      </c>
      <c r="K51" s="368"/>
      <c r="L51" s="7" t="s">
        <v>415</v>
      </c>
      <c r="M51" s="11"/>
      <c r="N51" s="82">
        <v>8.1</v>
      </c>
      <c r="O51" s="60">
        <v>12</v>
      </c>
    </row>
    <row r="52" spans="1:15" ht="15" x14ac:dyDescent="0.25">
      <c r="A52" s="1"/>
      <c r="B52" s="378">
        <v>32</v>
      </c>
      <c r="C52" s="379"/>
      <c r="D52" s="367" t="s">
        <v>1580</v>
      </c>
      <c r="E52" s="368"/>
      <c r="F52" s="369">
        <v>4100072306</v>
      </c>
      <c r="G52" s="370"/>
      <c r="H52" s="391" t="s">
        <v>1581</v>
      </c>
      <c r="I52" s="370"/>
      <c r="J52" s="369" t="s">
        <v>53</v>
      </c>
      <c r="K52" s="368"/>
      <c r="L52" s="7" t="s">
        <v>415</v>
      </c>
      <c r="M52" s="11"/>
      <c r="N52" s="82">
        <v>8.1</v>
      </c>
      <c r="O52" s="60">
        <v>12</v>
      </c>
    </row>
    <row r="53" spans="1:15" ht="15" x14ac:dyDescent="0.25">
      <c r="A53" s="1"/>
      <c r="B53" s="378">
        <v>33</v>
      </c>
      <c r="C53" s="379"/>
      <c r="D53" s="367" t="s">
        <v>1580</v>
      </c>
      <c r="E53" s="368"/>
      <c r="F53" s="369">
        <v>4100072306</v>
      </c>
      <c r="G53" s="370"/>
      <c r="H53" s="391" t="s">
        <v>1581</v>
      </c>
      <c r="I53" s="370"/>
      <c r="J53" s="369" t="s">
        <v>53</v>
      </c>
      <c r="K53" s="368"/>
      <c r="L53" s="7" t="s">
        <v>415</v>
      </c>
      <c r="M53" s="11"/>
      <c r="N53" s="82">
        <v>8.1</v>
      </c>
      <c r="O53" s="60">
        <v>12</v>
      </c>
    </row>
    <row r="54" spans="1:15" ht="15" x14ac:dyDescent="0.25">
      <c r="A54" s="1"/>
      <c r="B54" s="378">
        <v>34</v>
      </c>
      <c r="C54" s="379"/>
      <c r="D54" s="367" t="s">
        <v>1580</v>
      </c>
      <c r="E54" s="368"/>
      <c r="F54" s="369">
        <v>4100072306</v>
      </c>
      <c r="G54" s="370"/>
      <c r="H54" s="391" t="s">
        <v>1581</v>
      </c>
      <c r="I54" s="370"/>
      <c r="J54" s="369" t="s">
        <v>53</v>
      </c>
      <c r="K54" s="368"/>
      <c r="L54" s="7" t="s">
        <v>415</v>
      </c>
      <c r="M54" s="11"/>
      <c r="N54" s="82">
        <v>8.1</v>
      </c>
      <c r="O54" s="60">
        <v>12</v>
      </c>
    </row>
    <row r="55" spans="1:15" ht="15" x14ac:dyDescent="0.25">
      <c r="A55" s="1"/>
      <c r="B55" s="378">
        <v>35</v>
      </c>
      <c r="C55" s="379"/>
      <c r="D55" s="367" t="s">
        <v>1580</v>
      </c>
      <c r="E55" s="368"/>
      <c r="F55" s="369">
        <v>4100072306</v>
      </c>
      <c r="G55" s="370"/>
      <c r="H55" s="391" t="s">
        <v>1581</v>
      </c>
      <c r="I55" s="370"/>
      <c r="J55" s="369" t="s">
        <v>53</v>
      </c>
      <c r="K55" s="368"/>
      <c r="L55" s="7" t="s">
        <v>415</v>
      </c>
      <c r="M55" s="11"/>
      <c r="N55" s="82">
        <v>8.1</v>
      </c>
      <c r="O55" s="60">
        <v>12</v>
      </c>
    </row>
    <row r="56" spans="1:15" ht="15" x14ac:dyDescent="0.25">
      <c r="A56" s="1"/>
      <c r="B56" s="378">
        <v>36</v>
      </c>
      <c r="C56" s="379"/>
      <c r="D56" s="367" t="s">
        <v>1580</v>
      </c>
      <c r="E56" s="368"/>
      <c r="F56" s="369">
        <v>4100072306</v>
      </c>
      <c r="G56" s="370"/>
      <c r="H56" s="391" t="s">
        <v>1581</v>
      </c>
      <c r="I56" s="370"/>
      <c r="J56" s="369" t="s">
        <v>53</v>
      </c>
      <c r="K56" s="368"/>
      <c r="L56" s="7" t="s">
        <v>415</v>
      </c>
      <c r="M56" s="11"/>
      <c r="N56" s="82">
        <v>8.1</v>
      </c>
      <c r="O56" s="60">
        <v>12</v>
      </c>
    </row>
    <row r="57" spans="1:15" ht="15" x14ac:dyDescent="0.25">
      <c r="A57" s="1"/>
      <c r="B57" s="378">
        <v>37</v>
      </c>
      <c r="C57" s="379"/>
      <c r="D57" s="367" t="s">
        <v>1580</v>
      </c>
      <c r="E57" s="368"/>
      <c r="F57" s="369">
        <v>4100072306</v>
      </c>
      <c r="G57" s="370"/>
      <c r="H57" s="391" t="s">
        <v>1581</v>
      </c>
      <c r="I57" s="370"/>
      <c r="J57" s="369" t="s">
        <v>53</v>
      </c>
      <c r="K57" s="368"/>
      <c r="L57" s="7" t="s">
        <v>415</v>
      </c>
      <c r="M57" s="11"/>
      <c r="N57" s="82">
        <v>8.1</v>
      </c>
      <c r="O57" s="60">
        <v>12</v>
      </c>
    </row>
    <row r="58" spans="1:15" ht="15" x14ac:dyDescent="0.25">
      <c r="A58" s="1"/>
      <c r="B58" s="77" t="s">
        <v>56</v>
      </c>
      <c r="C58" s="78"/>
      <c r="D58" s="20"/>
      <c r="E58" s="45"/>
      <c r="F58" s="20"/>
      <c r="H58" s="3"/>
      <c r="J58" s="20"/>
      <c r="K58" s="45"/>
      <c r="L58" s="1"/>
      <c r="M58" s="1"/>
      <c r="N58" s="163">
        <f>SUM(N59:N76)+7.96</f>
        <v>120.85999999999997</v>
      </c>
      <c r="O58" s="60"/>
    </row>
    <row r="59" spans="1:15" ht="15" x14ac:dyDescent="0.25">
      <c r="A59" s="1"/>
      <c r="B59" s="378">
        <v>38</v>
      </c>
      <c r="C59" s="379"/>
      <c r="D59" s="367" t="s">
        <v>1580</v>
      </c>
      <c r="E59" s="368"/>
      <c r="F59" s="369">
        <v>4100072306</v>
      </c>
      <c r="G59" s="370"/>
      <c r="H59" s="391" t="s">
        <v>1581</v>
      </c>
      <c r="I59" s="370"/>
      <c r="J59" s="369" t="s">
        <v>53</v>
      </c>
      <c r="K59" s="368"/>
      <c r="L59" s="7" t="s">
        <v>415</v>
      </c>
      <c r="M59" s="11"/>
      <c r="N59" s="82">
        <v>8.1</v>
      </c>
      <c r="O59" s="60">
        <v>12</v>
      </c>
    </row>
    <row r="60" spans="1:15" ht="15" x14ac:dyDescent="0.25">
      <c r="A60" s="1"/>
      <c r="B60" s="378">
        <v>39</v>
      </c>
      <c r="C60" s="379"/>
      <c r="D60" s="367" t="s">
        <v>1580</v>
      </c>
      <c r="E60" s="368"/>
      <c r="F60" s="369">
        <v>4100072306</v>
      </c>
      <c r="G60" s="370"/>
      <c r="H60" s="391" t="s">
        <v>1581</v>
      </c>
      <c r="I60" s="370"/>
      <c r="J60" s="369" t="s">
        <v>53</v>
      </c>
      <c r="K60" s="368"/>
      <c r="L60" s="7" t="s">
        <v>415</v>
      </c>
      <c r="M60" s="11"/>
      <c r="N60" s="82">
        <v>8.1</v>
      </c>
      <c r="O60" s="60">
        <v>12</v>
      </c>
    </row>
    <row r="61" spans="1:15" ht="15" x14ac:dyDescent="0.25">
      <c r="A61" s="1"/>
      <c r="B61" s="378">
        <v>40</v>
      </c>
      <c r="C61" s="379"/>
      <c r="D61" s="367" t="s">
        <v>1580</v>
      </c>
      <c r="E61" s="368"/>
      <c r="F61" s="369">
        <v>4100072306</v>
      </c>
      <c r="G61" s="370"/>
      <c r="H61" s="391" t="s">
        <v>1581</v>
      </c>
      <c r="I61" s="370"/>
      <c r="J61" s="369" t="s">
        <v>53</v>
      </c>
      <c r="K61" s="368"/>
      <c r="L61" s="7" t="s">
        <v>415</v>
      </c>
      <c r="M61" s="11"/>
      <c r="N61" s="82">
        <v>6.92</v>
      </c>
      <c r="O61" s="60">
        <v>10</v>
      </c>
    </row>
    <row r="62" spans="1:15" ht="15" x14ac:dyDescent="0.25">
      <c r="A62" s="1"/>
      <c r="B62" s="378">
        <v>41</v>
      </c>
      <c r="C62" s="379"/>
      <c r="D62" s="367" t="s">
        <v>1576</v>
      </c>
      <c r="E62" s="368"/>
      <c r="F62" s="369">
        <v>4100072237</v>
      </c>
      <c r="G62" s="370"/>
      <c r="H62" s="391" t="s">
        <v>1577</v>
      </c>
      <c r="I62" s="370"/>
      <c r="J62" s="369" t="s">
        <v>25</v>
      </c>
      <c r="K62" s="368"/>
      <c r="L62" s="7" t="s">
        <v>387</v>
      </c>
      <c r="M62" s="11"/>
      <c r="N62" s="82">
        <v>8.6199999999999992</v>
      </c>
      <c r="O62" s="60">
        <v>10</v>
      </c>
    </row>
    <row r="63" spans="1:15" ht="15" x14ac:dyDescent="0.25">
      <c r="A63" s="1"/>
      <c r="B63" s="378">
        <v>42</v>
      </c>
      <c r="C63" s="379"/>
      <c r="D63" s="367" t="s">
        <v>1576</v>
      </c>
      <c r="E63" s="368"/>
      <c r="F63" s="369">
        <v>4100072237</v>
      </c>
      <c r="G63" s="370"/>
      <c r="H63" s="391" t="s">
        <v>1577</v>
      </c>
      <c r="I63" s="370"/>
      <c r="J63" s="369" t="s">
        <v>25</v>
      </c>
      <c r="K63" s="368"/>
      <c r="L63" s="7" t="s">
        <v>387</v>
      </c>
      <c r="M63" s="11"/>
      <c r="N63" s="82">
        <v>8.6199999999999992</v>
      </c>
      <c r="O63" s="60">
        <v>10</v>
      </c>
    </row>
    <row r="64" spans="1:15" ht="15.75" customHeight="1" x14ac:dyDescent="0.25">
      <c r="A64" s="1"/>
      <c r="B64" s="378">
        <v>43</v>
      </c>
      <c r="C64" s="379"/>
      <c r="D64" s="367" t="s">
        <v>1576</v>
      </c>
      <c r="E64" s="368"/>
      <c r="F64" s="369">
        <v>4100072237</v>
      </c>
      <c r="G64" s="370"/>
      <c r="H64" s="391" t="s">
        <v>1577</v>
      </c>
      <c r="I64" s="370"/>
      <c r="J64" s="369" t="s">
        <v>25</v>
      </c>
      <c r="K64" s="368"/>
      <c r="L64" s="7" t="s">
        <v>387</v>
      </c>
      <c r="M64" s="11"/>
      <c r="N64" s="82">
        <v>8.6199999999999992</v>
      </c>
      <c r="O64" s="60">
        <v>10</v>
      </c>
    </row>
    <row r="65" spans="1:15" ht="15.75" customHeight="1" x14ac:dyDescent="0.25">
      <c r="A65" s="1"/>
      <c r="B65" s="378">
        <v>44</v>
      </c>
      <c r="C65" s="379"/>
      <c r="D65" s="367" t="s">
        <v>1576</v>
      </c>
      <c r="E65" s="368"/>
      <c r="F65" s="369">
        <v>4100072237</v>
      </c>
      <c r="G65" s="370"/>
      <c r="H65" s="391" t="s">
        <v>1577</v>
      </c>
      <c r="I65" s="370"/>
      <c r="J65" s="369" t="s">
        <v>25</v>
      </c>
      <c r="K65" s="368"/>
      <c r="L65" s="7" t="s">
        <v>387</v>
      </c>
      <c r="M65" s="11"/>
      <c r="N65" s="82">
        <v>3.3</v>
      </c>
      <c r="O65" s="60">
        <v>1</v>
      </c>
    </row>
    <row r="66" spans="1:15" ht="15" x14ac:dyDescent="0.25">
      <c r="A66" s="1"/>
      <c r="B66" s="365"/>
      <c r="C66" s="366"/>
      <c r="D66" s="367" t="s">
        <v>1576</v>
      </c>
      <c r="E66" s="368"/>
      <c r="F66" s="369">
        <v>4100072309</v>
      </c>
      <c r="G66" s="370"/>
      <c r="H66" s="391" t="s">
        <v>1577</v>
      </c>
      <c r="I66" s="370"/>
      <c r="J66" s="369" t="s">
        <v>53</v>
      </c>
      <c r="K66" s="368"/>
      <c r="L66" s="7" t="s">
        <v>387</v>
      </c>
      <c r="M66" s="11"/>
      <c r="N66" s="84"/>
      <c r="O66" s="60">
        <v>2</v>
      </c>
    </row>
    <row r="67" spans="1:15" ht="15.75" customHeight="1" x14ac:dyDescent="0.25">
      <c r="A67" s="1"/>
      <c r="B67" s="375">
        <v>45</v>
      </c>
      <c r="C67" s="376"/>
      <c r="D67" s="367" t="s">
        <v>1576</v>
      </c>
      <c r="E67" s="368"/>
      <c r="F67" s="369">
        <v>4100072309</v>
      </c>
      <c r="G67" s="370"/>
      <c r="H67" s="391" t="s">
        <v>1577</v>
      </c>
      <c r="I67" s="370"/>
      <c r="J67" s="369" t="s">
        <v>53</v>
      </c>
      <c r="K67" s="368"/>
      <c r="L67" s="7" t="s">
        <v>387</v>
      </c>
      <c r="M67" s="11"/>
      <c r="N67" s="81">
        <v>8.6199999999999992</v>
      </c>
      <c r="O67" s="60">
        <v>10</v>
      </c>
    </row>
    <row r="68" spans="1:15" ht="15.75" customHeight="1" x14ac:dyDescent="0.25">
      <c r="A68" s="1"/>
      <c r="B68" s="375">
        <v>46</v>
      </c>
      <c r="C68" s="376"/>
      <c r="D68" s="367" t="s">
        <v>1576</v>
      </c>
      <c r="E68" s="368"/>
      <c r="F68" s="369">
        <v>4100072309</v>
      </c>
      <c r="G68" s="370"/>
      <c r="H68" s="391" t="s">
        <v>1577</v>
      </c>
      <c r="I68" s="370"/>
      <c r="J68" s="369" t="s">
        <v>53</v>
      </c>
      <c r="K68" s="368"/>
      <c r="L68" s="7" t="s">
        <v>387</v>
      </c>
      <c r="M68" s="11"/>
      <c r="N68" s="81">
        <v>8.6199999999999992</v>
      </c>
      <c r="O68" s="60">
        <v>10</v>
      </c>
    </row>
    <row r="69" spans="1:15" ht="15.75" customHeight="1" x14ac:dyDescent="0.25">
      <c r="A69" s="1"/>
      <c r="B69" s="375">
        <v>47</v>
      </c>
      <c r="C69" s="376"/>
      <c r="D69" s="367" t="s">
        <v>1576</v>
      </c>
      <c r="E69" s="368"/>
      <c r="F69" s="369">
        <v>4100072309</v>
      </c>
      <c r="G69" s="370"/>
      <c r="H69" s="391" t="s">
        <v>1577</v>
      </c>
      <c r="I69" s="370"/>
      <c r="J69" s="369" t="s">
        <v>53</v>
      </c>
      <c r="K69" s="368"/>
      <c r="L69" s="7" t="s">
        <v>415</v>
      </c>
      <c r="M69" s="11"/>
      <c r="N69" s="81">
        <v>8.5</v>
      </c>
      <c r="O69" s="60">
        <v>10</v>
      </c>
    </row>
    <row r="70" spans="1:15" ht="15.75" customHeight="1" x14ac:dyDescent="0.25">
      <c r="A70" s="1"/>
      <c r="B70" s="375">
        <v>48</v>
      </c>
      <c r="C70" s="376"/>
      <c r="D70" s="367" t="s">
        <v>1576</v>
      </c>
      <c r="E70" s="368"/>
      <c r="F70" s="369">
        <v>4100072309</v>
      </c>
      <c r="G70" s="370"/>
      <c r="H70" s="391" t="s">
        <v>1577</v>
      </c>
      <c r="I70" s="370"/>
      <c r="J70" s="369" t="s">
        <v>53</v>
      </c>
      <c r="K70" s="368"/>
      <c r="L70" s="7" t="s">
        <v>415</v>
      </c>
      <c r="M70" s="11"/>
      <c r="N70" s="81">
        <v>8.5</v>
      </c>
      <c r="O70" s="60">
        <v>10</v>
      </c>
    </row>
    <row r="71" spans="1:15" ht="15.75" customHeight="1" x14ac:dyDescent="0.25">
      <c r="A71" s="1"/>
      <c r="B71" s="378">
        <v>49</v>
      </c>
      <c r="C71" s="379"/>
      <c r="D71" s="367" t="s">
        <v>1576</v>
      </c>
      <c r="E71" s="368"/>
      <c r="F71" s="369">
        <v>4100072309</v>
      </c>
      <c r="G71" s="370"/>
      <c r="H71" s="391" t="s">
        <v>1577</v>
      </c>
      <c r="I71" s="370"/>
      <c r="J71" s="369" t="s">
        <v>53</v>
      </c>
      <c r="K71" s="368"/>
      <c r="L71" s="7" t="s">
        <v>415</v>
      </c>
      <c r="M71" s="11"/>
      <c r="N71" s="82">
        <v>8.5</v>
      </c>
      <c r="O71" s="60">
        <v>10</v>
      </c>
    </row>
    <row r="72" spans="1:15" ht="15.75" customHeight="1" x14ac:dyDescent="0.25">
      <c r="A72" s="1"/>
      <c r="B72" s="378">
        <v>50</v>
      </c>
      <c r="C72" s="379"/>
      <c r="D72" s="367" t="s">
        <v>1576</v>
      </c>
      <c r="E72" s="368"/>
      <c r="F72" s="369">
        <v>4100072309</v>
      </c>
      <c r="G72" s="370"/>
      <c r="H72" s="391" t="s">
        <v>1577</v>
      </c>
      <c r="I72" s="370"/>
      <c r="J72" s="369" t="s">
        <v>53</v>
      </c>
      <c r="K72" s="368"/>
      <c r="L72" s="7" t="s">
        <v>415</v>
      </c>
      <c r="M72" s="11"/>
      <c r="N72" s="82">
        <v>6.98</v>
      </c>
      <c r="O72" s="60">
        <v>2</v>
      </c>
    </row>
    <row r="73" spans="1:15" ht="15" x14ac:dyDescent="0.25">
      <c r="A73" s="1"/>
      <c r="B73" s="365"/>
      <c r="C73" s="366"/>
      <c r="D73" s="367" t="s">
        <v>1576</v>
      </c>
      <c r="E73" s="368"/>
      <c r="F73" s="369">
        <v>4100072308</v>
      </c>
      <c r="G73" s="370"/>
      <c r="H73" s="391" t="s">
        <v>1577</v>
      </c>
      <c r="I73" s="370"/>
      <c r="J73" s="369" t="s">
        <v>90</v>
      </c>
      <c r="K73" s="368"/>
      <c r="L73" s="7" t="s">
        <v>415</v>
      </c>
      <c r="M73" s="8"/>
      <c r="N73" s="84"/>
      <c r="O73" s="138">
        <v>6</v>
      </c>
    </row>
    <row r="74" spans="1:15" ht="15" x14ac:dyDescent="0.25">
      <c r="A74" s="1"/>
      <c r="B74" s="416">
        <v>51</v>
      </c>
      <c r="C74" s="417"/>
      <c r="D74" s="367" t="s">
        <v>1456</v>
      </c>
      <c r="E74" s="368"/>
      <c r="F74" s="369">
        <v>4100073166</v>
      </c>
      <c r="G74" s="370"/>
      <c r="H74" s="391" t="s">
        <v>1575</v>
      </c>
      <c r="I74" s="370"/>
      <c r="J74" s="369" t="s">
        <v>53</v>
      </c>
      <c r="K74" s="368"/>
      <c r="L74" s="7" t="s">
        <v>387</v>
      </c>
      <c r="M74" s="8"/>
      <c r="N74" s="83">
        <v>6.08</v>
      </c>
      <c r="O74" s="138">
        <v>50</v>
      </c>
    </row>
    <row r="75" spans="1:15" ht="15" x14ac:dyDescent="0.25">
      <c r="A75" s="1"/>
      <c r="B75" s="378">
        <v>52</v>
      </c>
      <c r="C75" s="379"/>
      <c r="D75" s="367" t="s">
        <v>1456</v>
      </c>
      <c r="E75" s="368"/>
      <c r="F75" s="369">
        <v>4100073166</v>
      </c>
      <c r="G75" s="370"/>
      <c r="H75" s="391" t="s">
        <v>1575</v>
      </c>
      <c r="I75" s="370"/>
      <c r="J75" s="369" t="s">
        <v>53</v>
      </c>
      <c r="K75" s="368"/>
      <c r="L75" s="7" t="s">
        <v>387</v>
      </c>
      <c r="M75" s="8"/>
      <c r="N75" s="82">
        <v>4.82</v>
      </c>
      <c r="O75" s="138">
        <v>10</v>
      </c>
    </row>
    <row r="76" spans="1:15" ht="15" x14ac:dyDescent="0.25">
      <c r="A76" s="1"/>
      <c r="B76" s="365"/>
      <c r="C76" s="366"/>
      <c r="D76" s="367" t="s">
        <v>1456</v>
      </c>
      <c r="E76" s="368"/>
      <c r="F76" s="369">
        <v>4100073167</v>
      </c>
      <c r="G76" s="370"/>
      <c r="H76" s="391" t="s">
        <v>1575</v>
      </c>
      <c r="I76" s="370"/>
      <c r="J76" s="369" t="s">
        <v>147</v>
      </c>
      <c r="K76" s="368"/>
      <c r="L76" s="7" t="s">
        <v>387</v>
      </c>
      <c r="M76" s="8"/>
      <c r="N76" s="84"/>
      <c r="O76" s="138">
        <v>27</v>
      </c>
    </row>
    <row r="77" spans="1:15" ht="15" x14ac:dyDescent="0.25">
      <c r="A77" s="1"/>
      <c r="B77" s="365"/>
      <c r="C77" s="366"/>
      <c r="D77" s="351"/>
      <c r="E77" s="352"/>
      <c r="F77" s="369"/>
      <c r="G77" s="370"/>
      <c r="H77" s="391"/>
      <c r="I77" s="370"/>
      <c r="J77" s="369"/>
      <c r="K77" s="368"/>
      <c r="L77" s="27"/>
      <c r="M77" s="24"/>
      <c r="N77" s="84"/>
      <c r="O77" s="167"/>
    </row>
    <row r="78" spans="1:15" ht="15" x14ac:dyDescent="0.25">
      <c r="A78" s="1"/>
      <c r="B78" s="20"/>
      <c r="C78" s="45"/>
      <c r="D78" s="168"/>
      <c r="E78" s="41"/>
      <c r="F78" s="41"/>
      <c r="G78" s="41"/>
      <c r="H78" s="41"/>
      <c r="J78" s="20"/>
      <c r="K78" s="45"/>
      <c r="L78" s="1"/>
      <c r="M78" s="1"/>
      <c r="N78" s="169">
        <f>SUM(N18:N38)+SUM(N40:N57)+SUM(N59:N76)</f>
        <v>386.88</v>
      </c>
    </row>
    <row r="79" spans="1:15" ht="15.75" x14ac:dyDescent="0.25">
      <c r="A79" s="1"/>
      <c r="B79" s="356" t="s">
        <v>29</v>
      </c>
      <c r="C79" s="357"/>
      <c r="D79" s="357"/>
      <c r="E79" s="357"/>
      <c r="F79" s="357"/>
      <c r="G79" s="357"/>
      <c r="H79" s="357"/>
      <c r="I79" s="357"/>
      <c r="J79" s="357"/>
      <c r="K79" s="357"/>
      <c r="L79" s="357"/>
      <c r="M79" s="79"/>
      <c r="N79" s="75"/>
      <c r="O79" s="73">
        <f>SUM(O18:O77)</f>
        <v>633</v>
      </c>
    </row>
    <row r="80" spans="1:15" ht="15" x14ac:dyDescent="0.25">
      <c r="A80" s="1"/>
      <c r="B80" s="20"/>
      <c r="C80" s="45"/>
      <c r="D80" s="20"/>
      <c r="E80" s="45"/>
      <c r="F80" s="20"/>
      <c r="H80" s="3"/>
      <c r="J80" s="20"/>
      <c r="K80" s="45"/>
      <c r="L80" s="1"/>
      <c r="M80" s="1"/>
      <c r="N80" s="86"/>
    </row>
    <row r="81" spans="1:14" ht="3.75" customHeight="1" x14ac:dyDescent="0.25">
      <c r="A81" s="1"/>
      <c r="B81" s="1"/>
      <c r="C81" s="1"/>
      <c r="D81" s="17"/>
      <c r="E81" s="20"/>
      <c r="F81" s="20"/>
      <c r="G81" s="3"/>
      <c r="H81" s="3"/>
      <c r="I81" s="1"/>
      <c r="J81" s="1"/>
      <c r="K81" s="1"/>
      <c r="L81" s="1"/>
      <c r="M81" s="1"/>
      <c r="N81" s="1"/>
    </row>
    <row r="82" spans="1:14" ht="15" customHeight="1" x14ac:dyDescent="0.25">
      <c r="A82" s="1"/>
      <c r="B82" s="1"/>
      <c r="C82" s="1"/>
      <c r="D82" s="1" t="s">
        <v>49</v>
      </c>
      <c r="E82" s="23"/>
      <c r="F82" s="397" t="s">
        <v>1599</v>
      </c>
      <c r="G82" s="396"/>
      <c r="H82" s="1"/>
      <c r="I82" s="1"/>
      <c r="J82" s="1"/>
      <c r="K82" s="1"/>
      <c r="L82" s="1"/>
      <c r="M82" s="1"/>
      <c r="N82" s="1"/>
    </row>
    <row r="83" spans="1:14" ht="15" customHeight="1" x14ac:dyDescent="0.25">
      <c r="A83" s="1"/>
      <c r="B83" s="1"/>
      <c r="C83" s="1"/>
      <c r="D83" s="1" t="s">
        <v>1600</v>
      </c>
      <c r="E83" s="23"/>
      <c r="F83" s="1"/>
      <c r="G83" s="1"/>
      <c r="H83" s="1"/>
      <c r="I83" s="1"/>
      <c r="J83" s="1"/>
      <c r="K83" s="1"/>
      <c r="L83" s="1"/>
      <c r="M83" s="1"/>
      <c r="N83" s="1"/>
    </row>
    <row r="84" spans="1:14" ht="15" customHeight="1" x14ac:dyDescent="0.25">
      <c r="A84" s="1"/>
      <c r="B84" s="1"/>
      <c r="C84" s="1"/>
      <c r="D84" s="1" t="s">
        <v>1591</v>
      </c>
      <c r="E84" s="3"/>
      <c r="F84" s="1"/>
      <c r="G84" s="1"/>
      <c r="H84" s="1"/>
      <c r="I84" s="1"/>
      <c r="J84" s="1"/>
      <c r="K84" s="1"/>
      <c r="L84" s="1"/>
      <c r="M84" s="1"/>
      <c r="N84" s="1"/>
    </row>
    <row r="85" spans="1:14" ht="15" customHeight="1" x14ac:dyDescent="0.25">
      <c r="A85" s="1"/>
      <c r="B85" s="1"/>
      <c r="C85" s="1"/>
      <c r="D85" s="1" t="s">
        <v>1590</v>
      </c>
      <c r="E85" s="23"/>
      <c r="F85" s="1"/>
      <c r="G85" s="1"/>
      <c r="H85" s="1"/>
      <c r="I85" s="1"/>
      <c r="J85" s="1"/>
      <c r="K85" s="1"/>
      <c r="L85" s="1"/>
      <c r="M85" s="1"/>
      <c r="N85" s="1"/>
    </row>
    <row r="86" spans="1:14" ht="15" customHeight="1" x14ac:dyDescent="0.25">
      <c r="A86" s="1"/>
      <c r="B86" s="1"/>
      <c r="C86" s="1"/>
      <c r="D86" s="1" t="s">
        <v>1589</v>
      </c>
      <c r="E86" s="1"/>
      <c r="F86" s="1"/>
      <c r="G86" s="23"/>
      <c r="H86" s="23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370" ht="8.25" customHeight="1" x14ac:dyDescent="0.2"/>
    <row r="372" ht="8.25" customHeight="1" x14ac:dyDescent="0.2"/>
    <row r="374" ht="9" customHeight="1" x14ac:dyDescent="0.2"/>
    <row r="376" ht="7.5" customHeight="1" x14ac:dyDescent="0.2"/>
    <row r="378" ht="6.75" customHeight="1" x14ac:dyDescent="0.2"/>
    <row r="380" ht="7.5" customHeight="1" x14ac:dyDescent="0.2"/>
    <row r="382" ht="9" customHeight="1" x14ac:dyDescent="0.2"/>
    <row r="384" ht="7.5" customHeight="1" x14ac:dyDescent="0.2"/>
    <row r="386" ht="8.25" customHeight="1" x14ac:dyDescent="0.2"/>
  </sheetData>
  <mergeCells count="298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41:C41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B40:C40"/>
    <mergeCell ref="D40:E40"/>
    <mergeCell ref="F40:G40"/>
    <mergeCell ref="H40:I40"/>
    <mergeCell ref="J40:K40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H56:I56"/>
    <mergeCell ref="J56:K56"/>
    <mergeCell ref="B57:C57"/>
    <mergeCell ref="D57:E57"/>
    <mergeCell ref="F57:G57"/>
    <mergeCell ref="H57:I57"/>
    <mergeCell ref="J57:K57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H60:I60"/>
    <mergeCell ref="J60:K60"/>
    <mergeCell ref="B61:C61"/>
    <mergeCell ref="D61:E61"/>
    <mergeCell ref="F61:G61"/>
    <mergeCell ref="H61:I61"/>
    <mergeCell ref="J61:K61"/>
    <mergeCell ref="B59:C59"/>
    <mergeCell ref="D59:E59"/>
    <mergeCell ref="F59:G59"/>
    <mergeCell ref="H59:I59"/>
    <mergeCell ref="J59:K59"/>
    <mergeCell ref="H64:I64"/>
    <mergeCell ref="J64:K64"/>
    <mergeCell ref="B65:C65"/>
    <mergeCell ref="D65:E65"/>
    <mergeCell ref="F65:G65"/>
    <mergeCell ref="H65:I65"/>
    <mergeCell ref="J65:K65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H68:I68"/>
    <mergeCell ref="J68:K68"/>
    <mergeCell ref="D69:E69"/>
    <mergeCell ref="F69:G69"/>
    <mergeCell ref="H69:I69"/>
    <mergeCell ref="J69:K69"/>
    <mergeCell ref="D66:E66"/>
    <mergeCell ref="F66:G66"/>
    <mergeCell ref="H66:I66"/>
    <mergeCell ref="J66:K66"/>
    <mergeCell ref="D67:E67"/>
    <mergeCell ref="F67:G67"/>
    <mergeCell ref="H67:I67"/>
    <mergeCell ref="J67:K67"/>
    <mergeCell ref="H72:I72"/>
    <mergeCell ref="J72:K72"/>
    <mergeCell ref="B73:C73"/>
    <mergeCell ref="D73:E73"/>
    <mergeCell ref="F73:G73"/>
    <mergeCell ref="H73:I73"/>
    <mergeCell ref="J73:K73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H77:I77"/>
    <mergeCell ref="J77:K77"/>
    <mergeCell ref="B79:L79"/>
    <mergeCell ref="B76:C76"/>
    <mergeCell ref="D76:E76"/>
    <mergeCell ref="F76:G76"/>
    <mergeCell ref="H76:I76"/>
    <mergeCell ref="J76:K76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F82:G82"/>
    <mergeCell ref="B56:C56"/>
    <mergeCell ref="B67:C67"/>
    <mergeCell ref="B68:C68"/>
    <mergeCell ref="B77:C77"/>
    <mergeCell ref="D77:E77"/>
    <mergeCell ref="F77:G77"/>
    <mergeCell ref="B69:C69"/>
    <mergeCell ref="B66:C66"/>
    <mergeCell ref="B74:C74"/>
    <mergeCell ref="B72:C72"/>
    <mergeCell ref="D72:E72"/>
    <mergeCell ref="F72:G72"/>
    <mergeCell ref="D68:E68"/>
    <mergeCell ref="F68:G68"/>
    <mergeCell ref="B64:C64"/>
    <mergeCell ref="D64:E64"/>
    <mergeCell ref="F64:G64"/>
    <mergeCell ref="B60:C60"/>
    <mergeCell ref="D60:E60"/>
    <mergeCell ref="F60:G60"/>
    <mergeCell ref="D56:E56"/>
    <mergeCell ref="F56:G5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sheetPr codeName="Hoja238"/>
  <dimension ref="A1:Q337"/>
  <sheetViews>
    <sheetView topLeftCell="A13" workbookViewId="0">
      <selection activeCell="D42" sqref="D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200419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SUM(N18:N33)+7.92</f>
        <v>124.23999999999998</v>
      </c>
      <c r="O17" s="60"/>
    </row>
    <row r="18" spans="1:15" ht="15" x14ac:dyDescent="0.25">
      <c r="A18" s="1"/>
      <c r="B18" s="378">
        <v>1</v>
      </c>
      <c r="C18" s="379"/>
      <c r="D18" s="367" t="s">
        <v>1582</v>
      </c>
      <c r="E18" s="368"/>
      <c r="F18" s="369">
        <v>4100072329</v>
      </c>
      <c r="G18" s="370"/>
      <c r="H18" s="391" t="s">
        <v>1583</v>
      </c>
      <c r="I18" s="370"/>
      <c r="J18" s="369" t="s">
        <v>76</v>
      </c>
      <c r="K18" s="368"/>
      <c r="L18" s="9" t="s">
        <v>415</v>
      </c>
      <c r="M18" s="151"/>
      <c r="N18" s="82">
        <v>7.84</v>
      </c>
      <c r="O18" s="60">
        <v>10</v>
      </c>
    </row>
    <row r="19" spans="1:15" ht="15" x14ac:dyDescent="0.25">
      <c r="A19" s="1"/>
      <c r="B19" s="378">
        <v>2</v>
      </c>
      <c r="C19" s="379"/>
      <c r="D19" s="367" t="s">
        <v>1582</v>
      </c>
      <c r="E19" s="368"/>
      <c r="F19" s="369">
        <v>4100072329</v>
      </c>
      <c r="G19" s="370"/>
      <c r="H19" s="391" t="s">
        <v>1583</v>
      </c>
      <c r="I19" s="370"/>
      <c r="J19" s="369" t="s">
        <v>76</v>
      </c>
      <c r="K19" s="368"/>
      <c r="L19" s="9" t="s">
        <v>415</v>
      </c>
      <c r="M19" s="151"/>
      <c r="N19" s="82">
        <v>7.84</v>
      </c>
      <c r="O19" s="60">
        <v>10</v>
      </c>
    </row>
    <row r="20" spans="1:15" ht="15" x14ac:dyDescent="0.25">
      <c r="A20" s="1"/>
      <c r="B20" s="378">
        <v>3</v>
      </c>
      <c r="C20" s="379"/>
      <c r="D20" s="367" t="s">
        <v>1582</v>
      </c>
      <c r="E20" s="368"/>
      <c r="F20" s="369">
        <v>4100072329</v>
      </c>
      <c r="G20" s="370"/>
      <c r="H20" s="391" t="s">
        <v>1583</v>
      </c>
      <c r="I20" s="370"/>
      <c r="J20" s="369" t="s">
        <v>76</v>
      </c>
      <c r="K20" s="368"/>
      <c r="L20" s="9" t="s">
        <v>415</v>
      </c>
      <c r="M20" s="151"/>
      <c r="N20" s="82">
        <v>7.84</v>
      </c>
      <c r="O20" s="60">
        <v>10</v>
      </c>
    </row>
    <row r="21" spans="1:15" ht="15" x14ac:dyDescent="0.25">
      <c r="A21" s="1"/>
      <c r="B21" s="378">
        <v>4</v>
      </c>
      <c r="C21" s="379"/>
      <c r="D21" s="367" t="s">
        <v>1582</v>
      </c>
      <c r="E21" s="368"/>
      <c r="F21" s="369">
        <v>4100072329</v>
      </c>
      <c r="G21" s="370"/>
      <c r="H21" s="391" t="s">
        <v>1583</v>
      </c>
      <c r="I21" s="370"/>
      <c r="J21" s="369" t="s">
        <v>76</v>
      </c>
      <c r="K21" s="368"/>
      <c r="L21" s="9" t="s">
        <v>1584</v>
      </c>
      <c r="M21" s="151"/>
      <c r="N21" s="82">
        <v>7.76</v>
      </c>
      <c r="O21" s="60">
        <v>10</v>
      </c>
    </row>
    <row r="22" spans="1:15" ht="15" x14ac:dyDescent="0.25">
      <c r="A22" s="1"/>
      <c r="B22" s="378">
        <v>5</v>
      </c>
      <c r="C22" s="379"/>
      <c r="D22" s="367" t="s">
        <v>1582</v>
      </c>
      <c r="E22" s="368"/>
      <c r="F22" s="369">
        <v>4100072329</v>
      </c>
      <c r="G22" s="370"/>
      <c r="H22" s="391" t="s">
        <v>1583</v>
      </c>
      <c r="I22" s="370"/>
      <c r="J22" s="369" t="s">
        <v>76</v>
      </c>
      <c r="K22" s="368"/>
      <c r="L22" s="9" t="s">
        <v>1584</v>
      </c>
      <c r="M22" s="151"/>
      <c r="N22" s="82">
        <v>7.76</v>
      </c>
      <c r="O22" s="60">
        <v>10</v>
      </c>
    </row>
    <row r="23" spans="1:15" ht="15" x14ac:dyDescent="0.25">
      <c r="A23" s="1"/>
      <c r="B23" s="378">
        <v>6</v>
      </c>
      <c r="C23" s="379"/>
      <c r="D23" s="367" t="s">
        <v>1582</v>
      </c>
      <c r="E23" s="368"/>
      <c r="F23" s="369">
        <v>4100072329</v>
      </c>
      <c r="G23" s="370"/>
      <c r="H23" s="391" t="s">
        <v>1583</v>
      </c>
      <c r="I23" s="370"/>
      <c r="J23" s="369" t="s">
        <v>76</v>
      </c>
      <c r="K23" s="368"/>
      <c r="L23" s="9" t="s">
        <v>1584</v>
      </c>
      <c r="M23" s="151"/>
      <c r="N23" s="82">
        <v>7.76</v>
      </c>
      <c r="O23" s="60">
        <v>10</v>
      </c>
    </row>
    <row r="24" spans="1:15" ht="15" x14ac:dyDescent="0.25">
      <c r="A24" s="1"/>
      <c r="B24" s="378">
        <v>7</v>
      </c>
      <c r="C24" s="379"/>
      <c r="D24" s="367" t="s">
        <v>1582</v>
      </c>
      <c r="E24" s="368"/>
      <c r="F24" s="369">
        <v>4100072329</v>
      </c>
      <c r="G24" s="370"/>
      <c r="H24" s="391" t="s">
        <v>1583</v>
      </c>
      <c r="I24" s="370"/>
      <c r="J24" s="369" t="s">
        <v>76</v>
      </c>
      <c r="K24" s="368"/>
      <c r="L24" s="9" t="s">
        <v>1584</v>
      </c>
      <c r="M24" s="151"/>
      <c r="N24" s="82">
        <v>7.76</v>
      </c>
      <c r="O24" s="60">
        <v>10</v>
      </c>
    </row>
    <row r="25" spans="1:15" ht="15" x14ac:dyDescent="0.25">
      <c r="A25" s="1"/>
      <c r="B25" s="378">
        <v>8</v>
      </c>
      <c r="C25" s="379"/>
      <c r="D25" s="367" t="s">
        <v>1582</v>
      </c>
      <c r="E25" s="368"/>
      <c r="F25" s="369">
        <v>4100072329</v>
      </c>
      <c r="G25" s="370"/>
      <c r="H25" s="391" t="s">
        <v>1583</v>
      </c>
      <c r="I25" s="370"/>
      <c r="J25" s="369" t="s">
        <v>76</v>
      </c>
      <c r="K25" s="368"/>
      <c r="L25" s="9" t="s">
        <v>1584</v>
      </c>
      <c r="M25" s="151"/>
      <c r="N25" s="82">
        <v>7.76</v>
      </c>
      <c r="O25" s="60">
        <v>10</v>
      </c>
    </row>
    <row r="26" spans="1:15" ht="15" x14ac:dyDescent="0.25">
      <c r="A26" s="1"/>
      <c r="B26" s="378">
        <v>9</v>
      </c>
      <c r="C26" s="379"/>
      <c r="D26" s="367" t="s">
        <v>1582</v>
      </c>
      <c r="E26" s="368"/>
      <c r="F26" s="369">
        <v>4100072329</v>
      </c>
      <c r="G26" s="370"/>
      <c r="H26" s="391" t="s">
        <v>1583</v>
      </c>
      <c r="I26" s="370"/>
      <c r="J26" s="369" t="s">
        <v>76</v>
      </c>
      <c r="K26" s="368"/>
      <c r="L26" s="9" t="s">
        <v>1584</v>
      </c>
      <c r="M26" s="151"/>
      <c r="N26" s="82">
        <v>7.76</v>
      </c>
      <c r="O26" s="60">
        <v>10</v>
      </c>
    </row>
    <row r="27" spans="1:15" ht="15" x14ac:dyDescent="0.25">
      <c r="A27" s="1"/>
      <c r="B27" s="378">
        <v>10</v>
      </c>
      <c r="C27" s="379"/>
      <c r="D27" s="367" t="s">
        <v>1582</v>
      </c>
      <c r="E27" s="368"/>
      <c r="F27" s="369">
        <v>4100072329</v>
      </c>
      <c r="G27" s="370"/>
      <c r="H27" s="391" t="s">
        <v>1583</v>
      </c>
      <c r="I27" s="370"/>
      <c r="J27" s="369" t="s">
        <v>76</v>
      </c>
      <c r="K27" s="368"/>
      <c r="L27" s="9" t="s">
        <v>1584</v>
      </c>
      <c r="M27" s="151"/>
      <c r="N27" s="82">
        <v>7.76</v>
      </c>
      <c r="O27" s="60">
        <v>10</v>
      </c>
    </row>
    <row r="28" spans="1:15" ht="15" x14ac:dyDescent="0.25">
      <c r="A28" s="1"/>
      <c r="B28" s="378">
        <v>11</v>
      </c>
      <c r="C28" s="379"/>
      <c r="D28" s="367" t="s">
        <v>1582</v>
      </c>
      <c r="E28" s="368"/>
      <c r="F28" s="369">
        <v>4100073260</v>
      </c>
      <c r="G28" s="370"/>
      <c r="H28" s="391" t="s">
        <v>1583</v>
      </c>
      <c r="I28" s="370"/>
      <c r="J28" s="369" t="s">
        <v>76</v>
      </c>
      <c r="K28" s="368"/>
      <c r="L28" s="9" t="s">
        <v>1585</v>
      </c>
      <c r="M28" s="151"/>
      <c r="N28" s="82">
        <v>7.72</v>
      </c>
      <c r="O28" s="60">
        <v>10</v>
      </c>
    </row>
    <row r="29" spans="1:15" ht="15" x14ac:dyDescent="0.25">
      <c r="A29" s="1"/>
      <c r="B29" s="378">
        <v>12</v>
      </c>
      <c r="C29" s="379"/>
      <c r="D29" s="367" t="s">
        <v>1440</v>
      </c>
      <c r="E29" s="368"/>
      <c r="F29" s="369">
        <v>4100073159</v>
      </c>
      <c r="G29" s="370"/>
      <c r="H29" s="391" t="s">
        <v>1578</v>
      </c>
      <c r="I29" s="370"/>
      <c r="J29" s="369" t="s">
        <v>76</v>
      </c>
      <c r="K29" s="368"/>
      <c r="L29" s="9" t="s">
        <v>387</v>
      </c>
      <c r="M29" s="151"/>
      <c r="N29" s="82">
        <v>3.24</v>
      </c>
      <c r="O29" s="60">
        <v>20</v>
      </c>
    </row>
    <row r="30" spans="1:15" ht="15" x14ac:dyDescent="0.25">
      <c r="A30" s="1"/>
      <c r="B30" s="378">
        <v>13</v>
      </c>
      <c r="C30" s="379"/>
      <c r="D30" s="367" t="s">
        <v>1580</v>
      </c>
      <c r="E30" s="368"/>
      <c r="F30" s="369">
        <v>4100072214</v>
      </c>
      <c r="G30" s="370"/>
      <c r="H30" s="391" t="s">
        <v>1581</v>
      </c>
      <c r="I30" s="370"/>
      <c r="J30" s="369" t="s">
        <v>76</v>
      </c>
      <c r="K30" s="368"/>
      <c r="L30" s="9" t="s">
        <v>415</v>
      </c>
      <c r="M30" s="151"/>
      <c r="N30" s="82">
        <v>6.88</v>
      </c>
      <c r="O30" s="60">
        <v>10</v>
      </c>
    </row>
    <row r="31" spans="1:15" ht="15" x14ac:dyDescent="0.25">
      <c r="A31" s="1"/>
      <c r="B31" s="378">
        <v>14</v>
      </c>
      <c r="C31" s="379"/>
      <c r="D31" s="367" t="s">
        <v>1580</v>
      </c>
      <c r="E31" s="368"/>
      <c r="F31" s="369">
        <v>4100072214</v>
      </c>
      <c r="G31" s="370"/>
      <c r="H31" s="391" t="s">
        <v>1581</v>
      </c>
      <c r="I31" s="370"/>
      <c r="J31" s="369" t="s">
        <v>76</v>
      </c>
      <c r="K31" s="368"/>
      <c r="L31" s="9" t="s">
        <v>415</v>
      </c>
      <c r="M31" s="151"/>
      <c r="N31" s="82">
        <v>6.88</v>
      </c>
      <c r="O31" s="60">
        <v>10</v>
      </c>
    </row>
    <row r="32" spans="1:15" ht="15" x14ac:dyDescent="0.25">
      <c r="A32" s="1"/>
      <c r="B32" s="378">
        <v>15</v>
      </c>
      <c r="C32" s="379"/>
      <c r="D32" s="367" t="s">
        <v>1580</v>
      </c>
      <c r="E32" s="368"/>
      <c r="F32" s="369">
        <v>4100072214</v>
      </c>
      <c r="G32" s="370"/>
      <c r="H32" s="391" t="s">
        <v>1581</v>
      </c>
      <c r="I32" s="370"/>
      <c r="J32" s="369" t="s">
        <v>76</v>
      </c>
      <c r="K32" s="368"/>
      <c r="L32" s="9" t="s">
        <v>415</v>
      </c>
      <c r="M32" s="151"/>
      <c r="N32" s="82">
        <v>6.88</v>
      </c>
      <c r="O32" s="60">
        <v>10</v>
      </c>
    </row>
    <row r="33" spans="1:17" ht="15" x14ac:dyDescent="0.25">
      <c r="A33" s="1"/>
      <c r="B33" s="378">
        <v>16</v>
      </c>
      <c r="C33" s="379"/>
      <c r="D33" s="367" t="s">
        <v>1580</v>
      </c>
      <c r="E33" s="368"/>
      <c r="F33" s="369">
        <v>4100072214</v>
      </c>
      <c r="G33" s="370"/>
      <c r="H33" s="391" t="s">
        <v>1581</v>
      </c>
      <c r="I33" s="370"/>
      <c r="J33" s="369" t="s">
        <v>76</v>
      </c>
      <c r="K33" s="368"/>
      <c r="L33" s="9" t="s">
        <v>415</v>
      </c>
      <c r="M33" s="151"/>
      <c r="N33" s="82">
        <v>6.88</v>
      </c>
      <c r="O33" s="60">
        <v>10</v>
      </c>
    </row>
    <row r="34" spans="1:17" ht="15" x14ac:dyDescent="0.25">
      <c r="A34" s="1"/>
      <c r="B34" s="76"/>
      <c r="C34" s="132"/>
      <c r="D34" s="367"/>
      <c r="E34" s="368"/>
      <c r="F34" s="369"/>
      <c r="G34" s="370"/>
      <c r="H34" s="391"/>
      <c r="I34" s="370"/>
      <c r="J34" s="369"/>
      <c r="K34" s="368"/>
      <c r="L34" s="9"/>
      <c r="M34" s="61"/>
      <c r="N34" s="84"/>
      <c r="O34" s="60"/>
    </row>
    <row r="35" spans="1:17" ht="15" x14ac:dyDescent="0.25">
      <c r="A35" s="1"/>
      <c r="B35" s="76"/>
      <c r="C35" s="65"/>
      <c r="D35" s="392"/>
      <c r="E35" s="393"/>
      <c r="F35" s="393"/>
      <c r="G35" s="393"/>
      <c r="H35" s="393"/>
      <c r="I35" s="62"/>
      <c r="J35" s="50"/>
      <c r="K35" s="61"/>
      <c r="L35" s="8"/>
      <c r="M35" s="8"/>
      <c r="N35" s="139">
        <f>SUM(N18:N33)</f>
        <v>116.31999999999998</v>
      </c>
      <c r="O35" s="60"/>
    </row>
    <row r="36" spans="1:17" ht="15.75" x14ac:dyDescent="0.25">
      <c r="A36" s="1"/>
      <c r="B36" s="356" t="s">
        <v>29</v>
      </c>
      <c r="C36" s="357"/>
      <c r="D36" s="357"/>
      <c r="E36" s="357"/>
      <c r="F36" s="357"/>
      <c r="G36" s="357"/>
      <c r="H36" s="357"/>
      <c r="I36" s="357"/>
      <c r="J36" s="357"/>
      <c r="K36" s="357"/>
      <c r="L36" s="357"/>
      <c r="M36" s="79"/>
      <c r="N36" s="75"/>
      <c r="O36" s="73">
        <f>SUM(O18:O34)</f>
        <v>170</v>
      </c>
    </row>
    <row r="37" spans="1:17" ht="15" x14ac:dyDescent="0.25">
      <c r="A37" s="1"/>
      <c r="B37" s="20"/>
      <c r="C37" s="45"/>
      <c r="D37" s="20"/>
      <c r="E37" s="45"/>
      <c r="F37" s="20"/>
      <c r="H37" s="3"/>
      <c r="J37" s="20"/>
      <c r="K37" s="45"/>
      <c r="L37" s="1"/>
      <c r="M37" s="1"/>
      <c r="N37" s="86"/>
    </row>
    <row r="38" spans="1:17" ht="3.75" customHeight="1" x14ac:dyDescent="0.25">
      <c r="A38" s="1"/>
      <c r="B38" s="1"/>
      <c r="C38" s="1"/>
      <c r="D38" s="17"/>
      <c r="E38" s="20"/>
      <c r="F38" s="20"/>
      <c r="G38" s="3"/>
      <c r="H38" s="3"/>
      <c r="I38" s="1"/>
      <c r="J38" s="1"/>
      <c r="K38" s="1"/>
      <c r="L38" s="1"/>
      <c r="M38" s="1"/>
      <c r="N38" s="1"/>
    </row>
    <row r="39" spans="1:17" ht="15" customHeight="1" x14ac:dyDescent="0.25">
      <c r="A39" s="1"/>
      <c r="B39" s="1"/>
      <c r="C39" s="1"/>
      <c r="D39" s="1" t="s">
        <v>49</v>
      </c>
      <c r="E39" s="23"/>
      <c r="F39" s="397" t="s">
        <v>1595</v>
      </c>
      <c r="G39" s="396"/>
      <c r="H39" s="1"/>
      <c r="I39" s="1"/>
      <c r="J39" s="1"/>
      <c r="K39" s="1"/>
      <c r="L39" s="1"/>
      <c r="M39" s="1"/>
      <c r="N39" s="1"/>
    </row>
    <row r="40" spans="1:17" ht="15" x14ac:dyDescent="0.25">
      <c r="A40" s="1"/>
      <c r="B40" s="1"/>
      <c r="C40" s="1"/>
      <c r="D40" s="1" t="s">
        <v>1596</v>
      </c>
      <c r="E40" s="23"/>
      <c r="F40" s="1"/>
      <c r="G40" s="1"/>
      <c r="H40" s="1"/>
      <c r="I40" s="1"/>
      <c r="J40" s="1"/>
      <c r="K40" s="1"/>
      <c r="L40" s="1"/>
      <c r="M40" s="1"/>
      <c r="N40" s="1"/>
    </row>
    <row r="41" spans="1:17" ht="15" x14ac:dyDescent="0.25">
      <c r="A41" s="1"/>
      <c r="B41" s="1"/>
      <c r="C41" s="1"/>
      <c r="D41" s="1" t="s">
        <v>1598</v>
      </c>
      <c r="E41" s="3"/>
      <c r="F41" s="1"/>
      <c r="G41" s="1"/>
      <c r="H41" s="1"/>
      <c r="I41" s="1"/>
      <c r="J41" s="1"/>
      <c r="K41" s="1"/>
      <c r="L41" s="1"/>
      <c r="M41" s="1"/>
      <c r="N41" s="1"/>
    </row>
    <row r="42" spans="1:17" ht="15.75" thickBot="1" x14ac:dyDescent="0.3">
      <c r="A42" s="1"/>
      <c r="B42" s="1"/>
      <c r="C42" s="1"/>
      <c r="D42" s="1" t="s">
        <v>1597</v>
      </c>
      <c r="E42" s="23"/>
      <c r="F42" s="1"/>
      <c r="G42" s="1"/>
      <c r="H42" s="1"/>
      <c r="I42" s="1"/>
      <c r="J42" s="1"/>
      <c r="K42" s="1"/>
      <c r="L42" s="1"/>
      <c r="M42" s="1"/>
      <c r="N42" s="1"/>
    </row>
    <row r="43" spans="1:17" ht="16.5" customHeight="1" thickBot="1" x14ac:dyDescent="0.3">
      <c r="A43" s="1"/>
      <c r="B43" s="1"/>
      <c r="C43" s="1"/>
      <c r="D43" s="1" t="s">
        <v>1444</v>
      </c>
      <c r="E43" s="1"/>
      <c r="F43" s="1"/>
      <c r="G43" s="23"/>
      <c r="H43" s="1"/>
      <c r="I43" s="1"/>
      <c r="J43" s="1"/>
      <c r="L43" s="1"/>
      <c r="M43" s="1"/>
      <c r="N43" s="1"/>
      <c r="Q43" s="165"/>
    </row>
    <row r="44" spans="1:17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7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7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7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7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321" ht="8.25" customHeight="1" x14ac:dyDescent="0.2"/>
    <row r="323" ht="8.25" customHeight="1" x14ac:dyDescent="0.2"/>
    <row r="325" ht="9" customHeight="1" x14ac:dyDescent="0.2"/>
    <row r="327" ht="7.5" customHeight="1" x14ac:dyDescent="0.2"/>
    <row r="329" ht="6.75" customHeight="1" x14ac:dyDescent="0.2"/>
    <row r="331" ht="7.5" customHeight="1" x14ac:dyDescent="0.2"/>
    <row r="333" ht="9" customHeight="1" x14ac:dyDescent="0.2"/>
    <row r="335" ht="7.5" customHeight="1" x14ac:dyDescent="0.2"/>
    <row r="337" ht="8.25" customHeight="1" x14ac:dyDescent="0.2"/>
  </sheetData>
  <mergeCells count="96">
    <mergeCell ref="F39:G39"/>
    <mergeCell ref="D34:E34"/>
    <mergeCell ref="F34:G34"/>
    <mergeCell ref="H34:I34"/>
    <mergeCell ref="J34:K34"/>
    <mergeCell ref="D35:H35"/>
    <mergeCell ref="B36:L36"/>
    <mergeCell ref="B31:C31"/>
    <mergeCell ref="D31:E31"/>
    <mergeCell ref="F31:G31"/>
    <mergeCell ref="H31:I31"/>
    <mergeCell ref="J31:K31"/>
    <mergeCell ref="B33:C33"/>
    <mergeCell ref="D33:E33"/>
    <mergeCell ref="F33:G33"/>
    <mergeCell ref="H33:I33"/>
    <mergeCell ref="J33:K33"/>
    <mergeCell ref="B32:C32"/>
    <mergeCell ref="D32:E32"/>
    <mergeCell ref="F32:G32"/>
    <mergeCell ref="H32:I32"/>
    <mergeCell ref="J32:K32"/>
    <mergeCell ref="D30:E30"/>
    <mergeCell ref="F30:G30"/>
    <mergeCell ref="H30:I30"/>
    <mergeCell ref="J30:K30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sheetPr codeName="Hoja239"/>
  <dimension ref="A1:O330"/>
  <sheetViews>
    <sheetView workbookViewId="0">
      <selection activeCell="N37" sqref="N3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1573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200418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1582</v>
      </c>
      <c r="E18" s="368"/>
      <c r="F18" s="369">
        <v>4100072331</v>
      </c>
      <c r="G18" s="370"/>
      <c r="H18" s="391" t="s">
        <v>1583</v>
      </c>
      <c r="I18" s="370"/>
      <c r="J18" s="369" t="s">
        <v>1009</v>
      </c>
      <c r="K18" s="368"/>
      <c r="L18" s="9" t="s">
        <v>415</v>
      </c>
      <c r="M18" s="151"/>
      <c r="N18" s="81">
        <v>7.88</v>
      </c>
      <c r="O18" s="60">
        <v>10</v>
      </c>
    </row>
    <row r="19" spans="1:15" ht="15" x14ac:dyDescent="0.25">
      <c r="A19" s="1"/>
      <c r="B19" s="375">
        <v>2</v>
      </c>
      <c r="C19" s="376"/>
      <c r="D19" s="367" t="s">
        <v>1582</v>
      </c>
      <c r="E19" s="368"/>
      <c r="F19" s="369">
        <v>4100072331</v>
      </c>
      <c r="G19" s="370"/>
      <c r="H19" s="391" t="s">
        <v>1583</v>
      </c>
      <c r="I19" s="370"/>
      <c r="J19" s="369" t="s">
        <v>1009</v>
      </c>
      <c r="K19" s="368"/>
      <c r="L19" s="9" t="s">
        <v>415</v>
      </c>
      <c r="M19" s="151"/>
      <c r="N19" s="81">
        <v>7.88</v>
      </c>
      <c r="O19" s="60">
        <v>10</v>
      </c>
    </row>
    <row r="20" spans="1:15" ht="15" x14ac:dyDescent="0.25">
      <c r="A20" s="1"/>
      <c r="B20" s="375">
        <v>3</v>
      </c>
      <c r="C20" s="376"/>
      <c r="D20" s="367" t="s">
        <v>1582</v>
      </c>
      <c r="E20" s="368"/>
      <c r="F20" s="369">
        <v>4100072331</v>
      </c>
      <c r="G20" s="370"/>
      <c r="H20" s="391" t="s">
        <v>1583</v>
      </c>
      <c r="I20" s="370"/>
      <c r="J20" s="369" t="s">
        <v>1009</v>
      </c>
      <c r="K20" s="368"/>
      <c r="L20" s="9" t="s">
        <v>415</v>
      </c>
      <c r="M20" s="151"/>
      <c r="N20" s="81">
        <v>7.88</v>
      </c>
      <c r="O20" s="60">
        <v>10</v>
      </c>
    </row>
    <row r="21" spans="1:15" ht="15" x14ac:dyDescent="0.25">
      <c r="A21" s="1"/>
      <c r="B21" s="375">
        <v>4</v>
      </c>
      <c r="C21" s="376"/>
      <c r="D21" s="367" t="s">
        <v>1582</v>
      </c>
      <c r="E21" s="368"/>
      <c r="F21" s="369">
        <v>4100072331</v>
      </c>
      <c r="G21" s="370"/>
      <c r="H21" s="391" t="s">
        <v>1583</v>
      </c>
      <c r="I21" s="370"/>
      <c r="J21" s="369" t="s">
        <v>1009</v>
      </c>
      <c r="K21" s="368"/>
      <c r="L21" s="9" t="s">
        <v>1584</v>
      </c>
      <c r="M21" s="151"/>
      <c r="N21" s="81">
        <v>7.7</v>
      </c>
      <c r="O21" s="60">
        <v>10</v>
      </c>
    </row>
    <row r="22" spans="1:15" ht="15" x14ac:dyDescent="0.25">
      <c r="A22" s="1"/>
      <c r="B22" s="375">
        <v>5</v>
      </c>
      <c r="C22" s="376"/>
      <c r="D22" s="367" t="s">
        <v>1582</v>
      </c>
      <c r="E22" s="368"/>
      <c r="F22" s="369">
        <v>4100072331</v>
      </c>
      <c r="G22" s="370"/>
      <c r="H22" s="391" t="s">
        <v>1583</v>
      </c>
      <c r="I22" s="370"/>
      <c r="J22" s="369" t="s">
        <v>1009</v>
      </c>
      <c r="K22" s="368"/>
      <c r="L22" s="9" t="s">
        <v>1584</v>
      </c>
      <c r="M22" s="151"/>
      <c r="N22" s="81">
        <v>4.4800000000000004</v>
      </c>
      <c r="O22" s="60">
        <v>5</v>
      </c>
    </row>
    <row r="23" spans="1:15" ht="15" x14ac:dyDescent="0.25">
      <c r="A23" s="1"/>
      <c r="B23" s="375">
        <v>6</v>
      </c>
      <c r="C23" s="376"/>
      <c r="D23" s="367" t="s">
        <v>1582</v>
      </c>
      <c r="E23" s="368"/>
      <c r="F23" s="369">
        <v>4100073262</v>
      </c>
      <c r="G23" s="370"/>
      <c r="H23" s="391" t="s">
        <v>1583</v>
      </c>
      <c r="I23" s="370"/>
      <c r="J23" s="369" t="s">
        <v>1009</v>
      </c>
      <c r="K23" s="368"/>
      <c r="L23" s="9" t="s">
        <v>1585</v>
      </c>
      <c r="M23" s="151"/>
      <c r="N23" s="81">
        <v>7.72</v>
      </c>
      <c r="O23" s="60">
        <v>10</v>
      </c>
    </row>
    <row r="24" spans="1:15" ht="15" x14ac:dyDescent="0.25">
      <c r="A24" s="1"/>
      <c r="B24" s="378">
        <v>7</v>
      </c>
      <c r="C24" s="379"/>
      <c r="D24" s="367" t="s">
        <v>1580</v>
      </c>
      <c r="E24" s="368"/>
      <c r="F24" s="369">
        <v>4100072260</v>
      </c>
      <c r="G24" s="370"/>
      <c r="H24" s="391" t="s">
        <v>1581</v>
      </c>
      <c r="I24" s="370"/>
      <c r="J24" s="369" t="s">
        <v>1009</v>
      </c>
      <c r="K24" s="368"/>
      <c r="L24" s="9" t="s">
        <v>415</v>
      </c>
      <c r="M24" s="151"/>
      <c r="N24" s="82">
        <v>6.88</v>
      </c>
      <c r="O24" s="60">
        <v>10</v>
      </c>
    </row>
    <row r="25" spans="1:15" ht="15" x14ac:dyDescent="0.25">
      <c r="A25" s="1"/>
      <c r="B25" s="378">
        <v>8</v>
      </c>
      <c r="C25" s="379"/>
      <c r="D25" s="367" t="s">
        <v>1580</v>
      </c>
      <c r="E25" s="368"/>
      <c r="F25" s="369">
        <v>4100072260</v>
      </c>
      <c r="G25" s="370"/>
      <c r="H25" s="391" t="s">
        <v>1581</v>
      </c>
      <c r="I25" s="370"/>
      <c r="J25" s="369" t="s">
        <v>1009</v>
      </c>
      <c r="K25" s="368"/>
      <c r="L25" s="9" t="s">
        <v>415</v>
      </c>
      <c r="M25" s="151"/>
      <c r="N25" s="82">
        <v>7.58</v>
      </c>
      <c r="O25" s="60">
        <v>8</v>
      </c>
    </row>
    <row r="26" spans="1:15" ht="15" x14ac:dyDescent="0.25">
      <c r="A26" s="1"/>
      <c r="B26" s="76"/>
      <c r="C26" s="69"/>
      <c r="D26" s="367" t="s">
        <v>1580</v>
      </c>
      <c r="E26" s="368"/>
      <c r="F26" s="369">
        <v>4100072261</v>
      </c>
      <c r="G26" s="370"/>
      <c r="H26" s="391" t="s">
        <v>1581</v>
      </c>
      <c r="I26" s="370"/>
      <c r="J26" s="369" t="s">
        <v>1009</v>
      </c>
      <c r="K26" s="368"/>
      <c r="L26" s="9" t="s">
        <v>415</v>
      </c>
      <c r="M26" s="151"/>
      <c r="N26" s="84"/>
      <c r="O26" s="60">
        <v>3</v>
      </c>
    </row>
    <row r="27" spans="1:15" ht="15" x14ac:dyDescent="0.25">
      <c r="A27" s="1"/>
      <c r="B27" s="375">
        <v>9</v>
      </c>
      <c r="C27" s="376"/>
      <c r="D27" s="367" t="s">
        <v>1576</v>
      </c>
      <c r="E27" s="368"/>
      <c r="F27" s="369">
        <v>4100072262</v>
      </c>
      <c r="G27" s="370"/>
      <c r="H27" s="391" t="s">
        <v>1577</v>
      </c>
      <c r="I27" s="370"/>
      <c r="J27" s="369" t="s">
        <v>1009</v>
      </c>
      <c r="K27" s="368"/>
      <c r="L27" s="9" t="s">
        <v>387</v>
      </c>
      <c r="M27" s="151"/>
      <c r="N27" s="81">
        <v>7.92</v>
      </c>
      <c r="O27" s="60">
        <v>9</v>
      </c>
    </row>
    <row r="28" spans="1:15" ht="15" x14ac:dyDescent="0.25">
      <c r="A28" s="1"/>
      <c r="B28" s="375">
        <v>10</v>
      </c>
      <c r="C28" s="376"/>
      <c r="D28" s="367" t="s">
        <v>1576</v>
      </c>
      <c r="E28" s="368"/>
      <c r="F28" s="369">
        <v>4100072262</v>
      </c>
      <c r="G28" s="370"/>
      <c r="H28" s="391" t="s">
        <v>1577</v>
      </c>
      <c r="I28" s="370"/>
      <c r="J28" s="369" t="s">
        <v>1009</v>
      </c>
      <c r="K28" s="368"/>
      <c r="L28" s="9" t="s">
        <v>387</v>
      </c>
      <c r="M28" s="151"/>
      <c r="N28" s="81">
        <v>7.92</v>
      </c>
      <c r="O28" s="60">
        <v>9</v>
      </c>
    </row>
    <row r="29" spans="1:15" ht="15" x14ac:dyDescent="0.25">
      <c r="A29" s="1"/>
      <c r="B29" s="365"/>
      <c r="C29" s="366"/>
      <c r="D29" s="367"/>
      <c r="E29" s="368"/>
      <c r="F29" s="369"/>
      <c r="G29" s="370"/>
      <c r="H29" s="391"/>
      <c r="I29" s="370"/>
      <c r="J29" s="369"/>
      <c r="K29" s="368"/>
      <c r="L29" s="9"/>
      <c r="M29" s="151"/>
      <c r="N29" s="84"/>
      <c r="O29" s="60"/>
    </row>
    <row r="30" spans="1:15" ht="15" x14ac:dyDescent="0.25">
      <c r="A30" s="1"/>
      <c r="B30" s="76"/>
      <c r="C30" s="65"/>
      <c r="D30" s="392"/>
      <c r="E30" s="393"/>
      <c r="F30" s="393"/>
      <c r="G30" s="393"/>
      <c r="H30" s="393"/>
      <c r="I30" s="62"/>
      <c r="J30" s="50"/>
      <c r="K30" s="61"/>
      <c r="L30" s="8"/>
      <c r="M30" s="8"/>
      <c r="N30" s="139">
        <f>SUM(N18:N29)</f>
        <v>73.84</v>
      </c>
      <c r="O30" s="60"/>
    </row>
    <row r="31" spans="1:15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79"/>
      <c r="N31" s="75"/>
      <c r="O31" s="73">
        <f>SUM(O18:O29)</f>
        <v>94</v>
      </c>
    </row>
    <row r="32" spans="1:15" ht="15" x14ac:dyDescent="0.25">
      <c r="A32" s="1"/>
      <c r="B32" s="20"/>
      <c r="C32" s="45"/>
      <c r="D32" s="20"/>
      <c r="E32" s="45"/>
      <c r="F32" s="20"/>
      <c r="H32" s="3"/>
      <c r="J32" s="20"/>
      <c r="K32" s="45"/>
      <c r="L32" s="1"/>
      <c r="M32" s="1"/>
      <c r="N32" s="86"/>
    </row>
    <row r="33" spans="1:14" ht="3.75" customHeight="1" x14ac:dyDescent="0.25">
      <c r="A33" s="1"/>
      <c r="B33" s="1"/>
      <c r="C33" s="1"/>
      <c r="D33" s="17"/>
      <c r="E33" s="20"/>
      <c r="F33" s="20"/>
      <c r="G33" s="3"/>
      <c r="H33" s="3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49</v>
      </c>
      <c r="E34" s="23"/>
      <c r="F34" s="397" t="s">
        <v>1586</v>
      </c>
      <c r="G34" s="396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1587</v>
      </c>
      <c r="E35" s="3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1588</v>
      </c>
      <c r="E36" s="23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71">
    <mergeCell ref="B28:C28"/>
    <mergeCell ref="D28:E28"/>
    <mergeCell ref="F28:G28"/>
    <mergeCell ref="H28:I28"/>
    <mergeCell ref="J28:K28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F24:G24"/>
    <mergeCell ref="H24:I24"/>
    <mergeCell ref="J24:K24"/>
    <mergeCell ref="B25:C25"/>
    <mergeCell ref="D25:E25"/>
    <mergeCell ref="F25:G25"/>
    <mergeCell ref="H25:I25"/>
    <mergeCell ref="J25:K25"/>
    <mergeCell ref="D30:H30"/>
    <mergeCell ref="B31:L31"/>
    <mergeCell ref="F34:G34"/>
    <mergeCell ref="B19:C19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B29:C29"/>
    <mergeCell ref="D29:E29"/>
    <mergeCell ref="F29:G29"/>
    <mergeCell ref="H29:I29"/>
    <mergeCell ref="J29:K29"/>
    <mergeCell ref="B21:C21"/>
    <mergeCell ref="D21:E21"/>
    <mergeCell ref="F21:G21"/>
    <mergeCell ref="H21:I21"/>
    <mergeCell ref="J21:K21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sheetPr codeName="Hoja240"/>
  <dimension ref="A1:O344"/>
  <sheetViews>
    <sheetView topLeftCell="A10" workbookViewId="0">
      <selection activeCell="H42" sqref="H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1573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200417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SUM(N18:N35)+8.56</f>
        <v>130.27999999999997</v>
      </c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4100073151</v>
      </c>
      <c r="G18" s="370"/>
      <c r="H18" s="391" t="s">
        <v>1574</v>
      </c>
      <c r="I18" s="370"/>
      <c r="J18" s="369" t="s">
        <v>73</v>
      </c>
      <c r="K18" s="368"/>
      <c r="L18" s="7" t="s">
        <v>387</v>
      </c>
      <c r="M18" s="11"/>
      <c r="N18" s="81">
        <v>9.52</v>
      </c>
      <c r="O18" s="60">
        <v>51</v>
      </c>
    </row>
    <row r="19" spans="1:15" ht="15" x14ac:dyDescent="0.25">
      <c r="A19" s="1"/>
      <c r="B19" s="375">
        <v>2</v>
      </c>
      <c r="C19" s="376"/>
      <c r="D19" s="367" t="s">
        <v>528</v>
      </c>
      <c r="E19" s="368"/>
      <c r="F19" s="369">
        <v>4100073151</v>
      </c>
      <c r="G19" s="370"/>
      <c r="H19" s="391" t="s">
        <v>1574</v>
      </c>
      <c r="I19" s="370"/>
      <c r="J19" s="369" t="s">
        <v>73</v>
      </c>
      <c r="K19" s="368"/>
      <c r="L19" s="7" t="s">
        <v>387</v>
      </c>
      <c r="M19" s="11"/>
      <c r="N19" s="81">
        <v>9.52</v>
      </c>
      <c r="O19" s="60">
        <v>51</v>
      </c>
    </row>
    <row r="20" spans="1:15" ht="15" x14ac:dyDescent="0.25">
      <c r="A20" s="1"/>
      <c r="B20" s="375">
        <v>3</v>
      </c>
      <c r="C20" s="376"/>
      <c r="D20" s="367" t="s">
        <v>528</v>
      </c>
      <c r="E20" s="368"/>
      <c r="F20" s="369">
        <v>4100073151</v>
      </c>
      <c r="G20" s="370"/>
      <c r="H20" s="391" t="s">
        <v>1574</v>
      </c>
      <c r="I20" s="370"/>
      <c r="J20" s="369" t="s">
        <v>73</v>
      </c>
      <c r="K20" s="368"/>
      <c r="L20" s="7" t="s">
        <v>387</v>
      </c>
      <c r="M20" s="11"/>
      <c r="N20" s="81">
        <v>9.52</v>
      </c>
      <c r="O20" s="60">
        <v>51</v>
      </c>
    </row>
    <row r="21" spans="1:15" ht="15" x14ac:dyDescent="0.25">
      <c r="A21" s="1"/>
      <c r="B21" s="375">
        <v>4</v>
      </c>
      <c r="C21" s="376"/>
      <c r="D21" s="367" t="s">
        <v>528</v>
      </c>
      <c r="E21" s="368"/>
      <c r="F21" s="369">
        <v>4100073151</v>
      </c>
      <c r="G21" s="370"/>
      <c r="H21" s="391" t="s">
        <v>1574</v>
      </c>
      <c r="I21" s="370"/>
      <c r="J21" s="369" t="s">
        <v>73</v>
      </c>
      <c r="K21" s="368"/>
      <c r="L21" s="7" t="s">
        <v>387</v>
      </c>
      <c r="M21" s="11"/>
      <c r="N21" s="81">
        <v>9.52</v>
      </c>
      <c r="O21" s="60">
        <v>51</v>
      </c>
    </row>
    <row r="22" spans="1:15" ht="15" x14ac:dyDescent="0.25">
      <c r="A22" s="1"/>
      <c r="B22" s="375">
        <v>5</v>
      </c>
      <c r="C22" s="376"/>
      <c r="D22" s="367" t="s">
        <v>528</v>
      </c>
      <c r="E22" s="368"/>
      <c r="F22" s="369">
        <v>4100073151</v>
      </c>
      <c r="G22" s="370"/>
      <c r="H22" s="391" t="s">
        <v>1574</v>
      </c>
      <c r="I22" s="370"/>
      <c r="J22" s="369" t="s">
        <v>73</v>
      </c>
      <c r="K22" s="368"/>
      <c r="L22" s="7" t="s">
        <v>387</v>
      </c>
      <c r="M22" s="11"/>
      <c r="N22" s="81">
        <v>9.52</v>
      </c>
      <c r="O22" s="60">
        <v>51</v>
      </c>
    </row>
    <row r="23" spans="1:15" ht="15" x14ac:dyDescent="0.25">
      <c r="A23" s="1"/>
      <c r="B23" s="375">
        <v>6</v>
      </c>
      <c r="C23" s="376"/>
      <c r="D23" s="367" t="s">
        <v>528</v>
      </c>
      <c r="E23" s="368"/>
      <c r="F23" s="369">
        <v>4100073151</v>
      </c>
      <c r="G23" s="370"/>
      <c r="H23" s="391" t="s">
        <v>1574</v>
      </c>
      <c r="I23" s="370"/>
      <c r="J23" s="369" t="s">
        <v>73</v>
      </c>
      <c r="K23" s="368"/>
      <c r="L23" s="7" t="s">
        <v>387</v>
      </c>
      <c r="M23" s="11"/>
      <c r="N23" s="81">
        <v>9.52</v>
      </c>
      <c r="O23" s="60">
        <v>51</v>
      </c>
    </row>
    <row r="24" spans="1:15" ht="15" x14ac:dyDescent="0.25">
      <c r="A24" s="1"/>
      <c r="B24" s="375">
        <v>7</v>
      </c>
      <c r="C24" s="376"/>
      <c r="D24" s="367" t="s">
        <v>528</v>
      </c>
      <c r="E24" s="368"/>
      <c r="F24" s="369">
        <v>4100073151</v>
      </c>
      <c r="G24" s="370"/>
      <c r="H24" s="391" t="s">
        <v>1574</v>
      </c>
      <c r="I24" s="370"/>
      <c r="J24" s="369" t="s">
        <v>73</v>
      </c>
      <c r="K24" s="368"/>
      <c r="L24" s="7" t="s">
        <v>387</v>
      </c>
      <c r="M24" s="11"/>
      <c r="N24" s="81">
        <v>9.52</v>
      </c>
      <c r="O24" s="60">
        <v>51</v>
      </c>
    </row>
    <row r="25" spans="1:15" ht="15" x14ac:dyDescent="0.25">
      <c r="A25" s="1"/>
      <c r="B25" s="365">
        <v>8</v>
      </c>
      <c r="C25" s="366"/>
      <c r="D25" s="367" t="s">
        <v>1576</v>
      </c>
      <c r="E25" s="368"/>
      <c r="F25" s="369">
        <v>4100072203</v>
      </c>
      <c r="G25" s="370"/>
      <c r="H25" s="391" t="s">
        <v>1577</v>
      </c>
      <c r="I25" s="370"/>
      <c r="J25" s="369" t="s">
        <v>73</v>
      </c>
      <c r="K25" s="368"/>
      <c r="L25" s="7" t="s">
        <v>387</v>
      </c>
      <c r="M25" s="11"/>
      <c r="N25" s="84">
        <v>8.66</v>
      </c>
      <c r="O25" s="60">
        <v>10</v>
      </c>
    </row>
    <row r="26" spans="1:15" ht="15" x14ac:dyDescent="0.25">
      <c r="A26" s="1"/>
      <c r="B26" s="365">
        <v>9</v>
      </c>
      <c r="C26" s="366"/>
      <c r="D26" s="367" t="s">
        <v>1576</v>
      </c>
      <c r="E26" s="368"/>
      <c r="F26" s="369">
        <v>4100072203</v>
      </c>
      <c r="G26" s="370"/>
      <c r="H26" s="391" t="s">
        <v>1577</v>
      </c>
      <c r="I26" s="370"/>
      <c r="J26" s="369" t="s">
        <v>73</v>
      </c>
      <c r="K26" s="368"/>
      <c r="L26" s="7" t="s">
        <v>387</v>
      </c>
      <c r="M26" s="11"/>
      <c r="N26" s="84">
        <v>4.9400000000000004</v>
      </c>
      <c r="O26" s="60">
        <v>5</v>
      </c>
    </row>
    <row r="27" spans="1:15" ht="15" x14ac:dyDescent="0.25">
      <c r="A27" s="1"/>
      <c r="B27" s="365">
        <v>10</v>
      </c>
      <c r="C27" s="366"/>
      <c r="D27" s="367" t="s">
        <v>1440</v>
      </c>
      <c r="E27" s="368"/>
      <c r="F27" s="369">
        <v>4100073156</v>
      </c>
      <c r="G27" s="370"/>
      <c r="H27" s="391" t="s">
        <v>1578</v>
      </c>
      <c r="I27" s="370"/>
      <c r="J27" s="369" t="s">
        <v>73</v>
      </c>
      <c r="K27" s="368"/>
      <c r="L27" s="7" t="s">
        <v>387</v>
      </c>
      <c r="M27" s="11"/>
      <c r="N27" s="84">
        <v>6.8</v>
      </c>
      <c r="O27" s="60">
        <v>52</v>
      </c>
    </row>
    <row r="28" spans="1:15" ht="14.25" customHeight="1" x14ac:dyDescent="0.25">
      <c r="A28" s="1"/>
      <c r="B28" s="365">
        <v>11</v>
      </c>
      <c r="C28" s="366"/>
      <c r="D28" s="367" t="s">
        <v>1440</v>
      </c>
      <c r="E28" s="368"/>
      <c r="F28" s="369">
        <v>4100073156</v>
      </c>
      <c r="G28" s="370"/>
      <c r="H28" s="391" t="s">
        <v>1578</v>
      </c>
      <c r="I28" s="370"/>
      <c r="J28" s="369" t="s">
        <v>73</v>
      </c>
      <c r="K28" s="368"/>
      <c r="L28" s="7" t="s">
        <v>387</v>
      </c>
      <c r="M28" s="11"/>
      <c r="N28" s="84">
        <v>6.8</v>
      </c>
      <c r="O28" s="60">
        <v>52</v>
      </c>
    </row>
    <row r="29" spans="1:15" ht="14.25" customHeight="1" x14ac:dyDescent="0.25">
      <c r="A29" s="1"/>
      <c r="B29" s="416">
        <v>12</v>
      </c>
      <c r="C29" s="417"/>
      <c r="D29" s="367" t="s">
        <v>1440</v>
      </c>
      <c r="E29" s="368"/>
      <c r="F29" s="369">
        <v>4100073156</v>
      </c>
      <c r="G29" s="370"/>
      <c r="H29" s="391" t="s">
        <v>1578</v>
      </c>
      <c r="I29" s="370"/>
      <c r="J29" s="369" t="s">
        <v>73</v>
      </c>
      <c r="K29" s="368"/>
      <c r="L29" s="7" t="s">
        <v>387</v>
      </c>
      <c r="M29" s="11"/>
      <c r="N29" s="83">
        <v>6.8</v>
      </c>
      <c r="O29" s="60">
        <v>52</v>
      </c>
    </row>
    <row r="30" spans="1:15" ht="14.25" customHeight="1" x14ac:dyDescent="0.25">
      <c r="A30" s="1"/>
      <c r="B30" s="378">
        <v>13</v>
      </c>
      <c r="C30" s="379"/>
      <c r="D30" s="367" t="s">
        <v>1440</v>
      </c>
      <c r="E30" s="368"/>
      <c r="F30" s="369">
        <v>4100073156</v>
      </c>
      <c r="G30" s="370"/>
      <c r="H30" s="391" t="s">
        <v>1578</v>
      </c>
      <c r="I30" s="370"/>
      <c r="J30" s="369" t="s">
        <v>73</v>
      </c>
      <c r="K30" s="368"/>
      <c r="L30" s="7" t="s">
        <v>387</v>
      </c>
      <c r="M30" s="11"/>
      <c r="N30" s="82">
        <v>7.28</v>
      </c>
      <c r="O30" s="60">
        <v>51</v>
      </c>
    </row>
    <row r="31" spans="1:15" ht="14.25" customHeight="1" x14ac:dyDescent="0.25">
      <c r="A31" s="1"/>
      <c r="B31" s="40"/>
      <c r="C31" s="36"/>
      <c r="D31" s="367" t="s">
        <v>528</v>
      </c>
      <c r="E31" s="368"/>
      <c r="F31" s="369">
        <v>4100073154</v>
      </c>
      <c r="G31" s="370"/>
      <c r="H31" s="391" t="s">
        <v>1579</v>
      </c>
      <c r="I31" s="370"/>
      <c r="J31" s="369" t="s">
        <v>73</v>
      </c>
      <c r="K31" s="368"/>
      <c r="L31" s="7" t="s">
        <v>387</v>
      </c>
      <c r="M31" s="11"/>
      <c r="N31" s="83"/>
      <c r="O31" s="60">
        <v>4</v>
      </c>
    </row>
    <row r="32" spans="1:15" ht="15" x14ac:dyDescent="0.25">
      <c r="A32" s="1"/>
      <c r="B32" s="365"/>
      <c r="C32" s="366"/>
      <c r="D32" s="367" t="s">
        <v>1456</v>
      </c>
      <c r="E32" s="368"/>
      <c r="F32" s="369">
        <v>4100073155</v>
      </c>
      <c r="G32" s="370"/>
      <c r="H32" s="391" t="s">
        <v>1575</v>
      </c>
      <c r="I32" s="370"/>
      <c r="J32" s="369" t="s">
        <v>73</v>
      </c>
      <c r="K32" s="368"/>
      <c r="L32" s="7" t="s">
        <v>387</v>
      </c>
      <c r="M32" s="11"/>
      <c r="N32" s="84"/>
      <c r="O32" s="60">
        <v>2</v>
      </c>
    </row>
    <row r="33" spans="1:15" ht="15" x14ac:dyDescent="0.25">
      <c r="A33" s="1"/>
      <c r="B33" s="365">
        <v>14</v>
      </c>
      <c r="C33" s="366"/>
      <c r="D33" s="367" t="s">
        <v>1580</v>
      </c>
      <c r="E33" s="368"/>
      <c r="F33" s="369">
        <v>4100072202</v>
      </c>
      <c r="G33" s="370"/>
      <c r="H33" s="391" t="s">
        <v>1581</v>
      </c>
      <c r="I33" s="370"/>
      <c r="J33" s="369" t="s">
        <v>73</v>
      </c>
      <c r="K33" s="368"/>
      <c r="L33" s="7" t="s">
        <v>415</v>
      </c>
      <c r="M33" s="11"/>
      <c r="N33" s="84">
        <v>6.9</v>
      </c>
      <c r="O33" s="60">
        <v>10</v>
      </c>
    </row>
    <row r="34" spans="1:15" ht="15" x14ac:dyDescent="0.25">
      <c r="A34" s="1"/>
      <c r="B34" s="375">
        <v>15</v>
      </c>
      <c r="C34" s="376"/>
      <c r="D34" s="367" t="s">
        <v>1580</v>
      </c>
      <c r="E34" s="368"/>
      <c r="F34" s="369">
        <v>4100072202</v>
      </c>
      <c r="G34" s="370"/>
      <c r="H34" s="391" t="s">
        <v>1581</v>
      </c>
      <c r="I34" s="370"/>
      <c r="J34" s="369" t="s">
        <v>73</v>
      </c>
      <c r="K34" s="368"/>
      <c r="L34" s="7" t="s">
        <v>415</v>
      </c>
      <c r="M34" s="11"/>
      <c r="N34" s="81">
        <v>6.9</v>
      </c>
      <c r="O34" s="60">
        <v>10</v>
      </c>
    </row>
    <row r="35" spans="1:15" ht="15" x14ac:dyDescent="0.25">
      <c r="A35" s="1"/>
      <c r="B35" s="375"/>
      <c r="C35" s="376"/>
      <c r="D35" s="367"/>
      <c r="E35" s="368"/>
      <c r="F35" s="369"/>
      <c r="G35" s="370"/>
      <c r="H35" s="391"/>
      <c r="I35" s="370"/>
      <c r="J35" s="369"/>
      <c r="K35" s="368"/>
      <c r="L35" s="7"/>
      <c r="M35" s="11"/>
      <c r="N35" s="81"/>
      <c r="O35" s="60"/>
    </row>
    <row r="36" spans="1:15" ht="15" x14ac:dyDescent="0.25">
      <c r="A36" s="1"/>
      <c r="B36" s="76"/>
      <c r="C36" s="65"/>
      <c r="D36" s="392"/>
      <c r="E36" s="393"/>
      <c r="F36" s="393"/>
      <c r="G36" s="393"/>
      <c r="H36" s="393"/>
      <c r="I36" s="62"/>
      <c r="J36" s="50"/>
      <c r="K36" s="61"/>
      <c r="L36" s="8"/>
      <c r="M36" s="8"/>
      <c r="N36" s="139">
        <f>SUM(N18:N34)</f>
        <v>121.71999999999998</v>
      </c>
      <c r="O36" s="60"/>
    </row>
    <row r="37" spans="1:15" ht="15.75" x14ac:dyDescent="0.25">
      <c r="A37" s="1"/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79"/>
      <c r="N37" s="75"/>
      <c r="O37" s="73">
        <f>SUM(O18:O35)</f>
        <v>605</v>
      </c>
    </row>
    <row r="38" spans="1:15" ht="15" x14ac:dyDescent="0.25">
      <c r="A38" s="1"/>
      <c r="B38" s="20"/>
      <c r="C38" s="45"/>
      <c r="D38" s="20"/>
      <c r="E38" s="45"/>
      <c r="F38" s="20"/>
      <c r="H38" s="3"/>
      <c r="J38" s="20"/>
      <c r="K38" s="45"/>
      <c r="L38" s="1"/>
      <c r="M38" s="1"/>
      <c r="N38" s="86"/>
    </row>
    <row r="39" spans="1:15" ht="3.75" customHeight="1" x14ac:dyDescent="0.25">
      <c r="A39" s="1"/>
      <c r="B39" s="1"/>
      <c r="C39" s="1"/>
      <c r="D39" s="17"/>
      <c r="E39" s="20"/>
      <c r="F39" s="20"/>
      <c r="G39" s="3"/>
      <c r="H39" s="3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49</v>
      </c>
      <c r="E40" s="23"/>
      <c r="F40" s="397" t="s">
        <v>1592</v>
      </c>
      <c r="G40" s="396"/>
      <c r="H40" s="1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1593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870</v>
      </c>
      <c r="E42" s="3"/>
      <c r="F42" s="1"/>
      <c r="G42" s="1"/>
      <c r="H42" s="1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1594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customHeight="1" x14ac:dyDescent="0.25">
      <c r="A44" s="1"/>
      <c r="B44" s="1"/>
      <c r="C44" s="1"/>
      <c r="D44" s="1" t="s">
        <v>1422</v>
      </c>
      <c r="E44" s="1"/>
      <c r="F44" s="1"/>
      <c r="G44" s="23"/>
      <c r="H44" s="23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101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H32:I32"/>
    <mergeCell ref="J32:K32"/>
    <mergeCell ref="B33:C33"/>
    <mergeCell ref="D33:E33"/>
    <mergeCell ref="F33:G33"/>
    <mergeCell ref="H33:I33"/>
    <mergeCell ref="J33:K33"/>
    <mergeCell ref="B32:C32"/>
    <mergeCell ref="B28:C28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B37:L37"/>
    <mergeCell ref="F40:G40"/>
    <mergeCell ref="D36:H36"/>
    <mergeCell ref="B34:C34"/>
    <mergeCell ref="D34:E34"/>
    <mergeCell ref="F34:G34"/>
    <mergeCell ref="H34:I34"/>
    <mergeCell ref="J34:K34"/>
    <mergeCell ref="B29:C29"/>
    <mergeCell ref="D29:E29"/>
    <mergeCell ref="F29:G29"/>
    <mergeCell ref="H29:I29"/>
    <mergeCell ref="J29:K29"/>
    <mergeCell ref="B35:C35"/>
    <mergeCell ref="D35:E35"/>
    <mergeCell ref="F35:G35"/>
    <mergeCell ref="H35:I35"/>
    <mergeCell ref="J35:K35"/>
    <mergeCell ref="D31:E31"/>
    <mergeCell ref="F31:G31"/>
    <mergeCell ref="H31:I31"/>
    <mergeCell ref="J31:K31"/>
    <mergeCell ref="D32:E32"/>
    <mergeCell ref="F32:G3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sheetPr codeName="Hoja241"/>
  <dimension ref="A1:O389"/>
  <sheetViews>
    <sheetView topLeftCell="A58"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1554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200409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SUM(N18:N48)+9</f>
        <v>141.9</v>
      </c>
      <c r="O17" s="60"/>
    </row>
    <row r="18" spans="1:15" ht="15" x14ac:dyDescent="0.25">
      <c r="A18" s="1"/>
      <c r="B18" s="378">
        <v>1</v>
      </c>
      <c r="C18" s="379"/>
      <c r="D18" s="367" t="s">
        <v>1555</v>
      </c>
      <c r="E18" s="368"/>
      <c r="F18" s="369">
        <v>4100072243</v>
      </c>
      <c r="G18" s="370"/>
      <c r="H18" s="391" t="s">
        <v>1556</v>
      </c>
      <c r="I18" s="370"/>
      <c r="J18" s="369" t="s">
        <v>25</v>
      </c>
      <c r="K18" s="368"/>
      <c r="L18" s="7" t="s">
        <v>898</v>
      </c>
      <c r="M18" s="11"/>
      <c r="N18" s="82">
        <v>4.68</v>
      </c>
      <c r="O18" s="60">
        <v>15</v>
      </c>
    </row>
    <row r="19" spans="1:15" ht="15" x14ac:dyDescent="0.25">
      <c r="A19" s="1"/>
      <c r="B19" s="378">
        <v>2</v>
      </c>
      <c r="C19" s="379"/>
      <c r="D19" s="367" t="s">
        <v>1555</v>
      </c>
      <c r="E19" s="368"/>
      <c r="F19" s="369">
        <v>4100072321</v>
      </c>
      <c r="G19" s="370"/>
      <c r="H19" s="391" t="s">
        <v>1556</v>
      </c>
      <c r="I19" s="370"/>
      <c r="J19" s="369" t="s">
        <v>90</v>
      </c>
      <c r="K19" s="368"/>
      <c r="L19" s="7" t="s">
        <v>898</v>
      </c>
      <c r="M19" s="11"/>
      <c r="N19" s="82">
        <v>4.4400000000000004</v>
      </c>
      <c r="O19" s="60">
        <v>2</v>
      </c>
    </row>
    <row r="20" spans="1:15" ht="15" x14ac:dyDescent="0.25">
      <c r="A20" s="1"/>
      <c r="B20" s="365"/>
      <c r="C20" s="366"/>
      <c r="D20" s="367" t="s">
        <v>1555</v>
      </c>
      <c r="E20" s="368"/>
      <c r="F20" s="369">
        <v>4100072323</v>
      </c>
      <c r="G20" s="370"/>
      <c r="H20" s="391" t="s">
        <v>1556</v>
      </c>
      <c r="I20" s="370"/>
      <c r="J20" s="369" t="s">
        <v>53</v>
      </c>
      <c r="K20" s="368"/>
      <c r="L20" s="7" t="s">
        <v>898</v>
      </c>
      <c r="M20" s="11"/>
      <c r="N20" s="84"/>
      <c r="O20" s="60">
        <v>12</v>
      </c>
    </row>
    <row r="21" spans="1:15" ht="15" x14ac:dyDescent="0.25">
      <c r="A21" s="1"/>
      <c r="B21" s="378">
        <v>3</v>
      </c>
      <c r="C21" s="379"/>
      <c r="D21" s="367" t="s">
        <v>1555</v>
      </c>
      <c r="E21" s="368"/>
      <c r="F21" s="369">
        <v>4100072323</v>
      </c>
      <c r="G21" s="370"/>
      <c r="H21" s="391" t="s">
        <v>1556</v>
      </c>
      <c r="I21" s="370"/>
      <c r="J21" s="369" t="s">
        <v>53</v>
      </c>
      <c r="K21" s="368"/>
      <c r="L21" s="7" t="s">
        <v>898</v>
      </c>
      <c r="M21" s="11"/>
      <c r="N21" s="82">
        <v>4.4400000000000004</v>
      </c>
      <c r="O21" s="60">
        <v>14</v>
      </c>
    </row>
    <row r="22" spans="1:15" ht="15" x14ac:dyDescent="0.25">
      <c r="A22" s="1"/>
      <c r="B22" s="378">
        <v>4</v>
      </c>
      <c r="C22" s="379"/>
      <c r="D22" s="367" t="s">
        <v>1555</v>
      </c>
      <c r="E22" s="368"/>
      <c r="F22" s="369">
        <v>4100072323</v>
      </c>
      <c r="G22" s="370"/>
      <c r="H22" s="391" t="s">
        <v>1556</v>
      </c>
      <c r="I22" s="370"/>
      <c r="J22" s="369" t="s">
        <v>53</v>
      </c>
      <c r="K22" s="368"/>
      <c r="L22" s="7" t="s">
        <v>898</v>
      </c>
      <c r="M22" s="11"/>
      <c r="N22" s="82">
        <v>4.4400000000000004</v>
      </c>
      <c r="O22" s="60">
        <v>14</v>
      </c>
    </row>
    <row r="23" spans="1:15" ht="15" x14ac:dyDescent="0.25">
      <c r="A23" s="1"/>
      <c r="B23" s="378">
        <v>5</v>
      </c>
      <c r="C23" s="379"/>
      <c r="D23" s="367" t="s">
        <v>1555</v>
      </c>
      <c r="E23" s="368"/>
      <c r="F23" s="369">
        <v>4100072323</v>
      </c>
      <c r="G23" s="370"/>
      <c r="H23" s="391" t="s">
        <v>1556</v>
      </c>
      <c r="I23" s="370"/>
      <c r="J23" s="369" t="s">
        <v>53</v>
      </c>
      <c r="K23" s="368"/>
      <c r="L23" s="7" t="s">
        <v>898</v>
      </c>
      <c r="M23" s="11"/>
      <c r="N23" s="82">
        <v>4.4400000000000004</v>
      </c>
      <c r="O23" s="60">
        <v>14</v>
      </c>
    </row>
    <row r="24" spans="1:15" ht="15" x14ac:dyDescent="0.25">
      <c r="A24" s="1"/>
      <c r="B24" s="378">
        <v>6</v>
      </c>
      <c r="C24" s="379"/>
      <c r="D24" s="367" t="s">
        <v>1555</v>
      </c>
      <c r="E24" s="368"/>
      <c r="F24" s="369">
        <v>4100072323</v>
      </c>
      <c r="G24" s="370"/>
      <c r="H24" s="391" t="s">
        <v>1556</v>
      </c>
      <c r="I24" s="370"/>
      <c r="J24" s="369" t="s">
        <v>53</v>
      </c>
      <c r="K24" s="368"/>
      <c r="L24" s="7" t="s">
        <v>898</v>
      </c>
      <c r="M24" s="11"/>
      <c r="N24" s="82">
        <v>4.4400000000000004</v>
      </c>
      <c r="O24" s="60">
        <v>14</v>
      </c>
    </row>
    <row r="25" spans="1:15" ht="15" x14ac:dyDescent="0.25">
      <c r="A25" s="1"/>
      <c r="B25" s="378">
        <v>7</v>
      </c>
      <c r="C25" s="379"/>
      <c r="D25" s="367" t="s">
        <v>1555</v>
      </c>
      <c r="E25" s="368"/>
      <c r="F25" s="369">
        <v>4100072323</v>
      </c>
      <c r="G25" s="370"/>
      <c r="H25" s="391" t="s">
        <v>1556</v>
      </c>
      <c r="I25" s="370"/>
      <c r="J25" s="369" t="s">
        <v>53</v>
      </c>
      <c r="K25" s="368"/>
      <c r="L25" s="7" t="s">
        <v>898</v>
      </c>
      <c r="M25" s="11"/>
      <c r="N25" s="82">
        <v>4.4400000000000004</v>
      </c>
      <c r="O25" s="60">
        <v>14</v>
      </c>
    </row>
    <row r="26" spans="1:15" ht="15" x14ac:dyDescent="0.25">
      <c r="A26" s="1"/>
      <c r="B26" s="378">
        <v>8</v>
      </c>
      <c r="C26" s="379"/>
      <c r="D26" s="367" t="s">
        <v>1555</v>
      </c>
      <c r="E26" s="368"/>
      <c r="F26" s="369">
        <v>4100072323</v>
      </c>
      <c r="G26" s="370"/>
      <c r="H26" s="391" t="s">
        <v>1556</v>
      </c>
      <c r="I26" s="370"/>
      <c r="J26" s="369" t="s">
        <v>53</v>
      </c>
      <c r="K26" s="368"/>
      <c r="L26" s="7" t="s">
        <v>898</v>
      </c>
      <c r="M26" s="11"/>
      <c r="N26" s="82">
        <v>4.4400000000000004</v>
      </c>
      <c r="O26" s="60">
        <v>14</v>
      </c>
    </row>
    <row r="27" spans="1:15" ht="15" x14ac:dyDescent="0.25">
      <c r="A27" s="1"/>
      <c r="B27" s="378">
        <v>9</v>
      </c>
      <c r="C27" s="379"/>
      <c r="D27" s="367" t="s">
        <v>1555</v>
      </c>
      <c r="E27" s="368"/>
      <c r="F27" s="369">
        <v>4100072323</v>
      </c>
      <c r="G27" s="370"/>
      <c r="H27" s="391" t="s">
        <v>1556</v>
      </c>
      <c r="I27" s="370"/>
      <c r="J27" s="369" t="s">
        <v>53</v>
      </c>
      <c r="K27" s="368"/>
      <c r="L27" s="7" t="s">
        <v>898</v>
      </c>
      <c r="M27" s="11"/>
      <c r="N27" s="82">
        <v>4.4400000000000004</v>
      </c>
      <c r="O27" s="60">
        <v>14</v>
      </c>
    </row>
    <row r="28" spans="1:15" ht="15" x14ac:dyDescent="0.25">
      <c r="A28" s="1"/>
      <c r="B28" s="378">
        <v>10</v>
      </c>
      <c r="C28" s="379"/>
      <c r="D28" s="367" t="s">
        <v>1555</v>
      </c>
      <c r="E28" s="368"/>
      <c r="F28" s="369">
        <v>4100072323</v>
      </c>
      <c r="G28" s="370"/>
      <c r="H28" s="391" t="s">
        <v>1556</v>
      </c>
      <c r="I28" s="370"/>
      <c r="J28" s="369" t="s">
        <v>53</v>
      </c>
      <c r="K28" s="368"/>
      <c r="L28" s="7" t="s">
        <v>898</v>
      </c>
      <c r="M28" s="11"/>
      <c r="N28" s="82">
        <v>4.4400000000000004</v>
      </c>
      <c r="O28" s="60">
        <v>14</v>
      </c>
    </row>
    <row r="29" spans="1:15" ht="15" x14ac:dyDescent="0.25">
      <c r="A29" s="1"/>
      <c r="B29" s="378">
        <v>11</v>
      </c>
      <c r="C29" s="379"/>
      <c r="D29" s="367" t="s">
        <v>1555</v>
      </c>
      <c r="E29" s="368"/>
      <c r="F29" s="369">
        <v>4100072323</v>
      </c>
      <c r="G29" s="370"/>
      <c r="H29" s="391" t="s">
        <v>1556</v>
      </c>
      <c r="I29" s="370"/>
      <c r="J29" s="369" t="s">
        <v>53</v>
      </c>
      <c r="K29" s="368"/>
      <c r="L29" s="7" t="s">
        <v>898</v>
      </c>
      <c r="M29" s="11"/>
      <c r="N29" s="82">
        <v>4.68</v>
      </c>
      <c r="O29" s="60">
        <v>15</v>
      </c>
    </row>
    <row r="30" spans="1:15" ht="15" x14ac:dyDescent="0.25">
      <c r="A30" s="1"/>
      <c r="B30" s="378">
        <v>12</v>
      </c>
      <c r="C30" s="379"/>
      <c r="D30" s="367" t="s">
        <v>1555</v>
      </c>
      <c r="E30" s="368"/>
      <c r="F30" s="369">
        <v>4100072323</v>
      </c>
      <c r="G30" s="370"/>
      <c r="H30" s="391" t="s">
        <v>1556</v>
      </c>
      <c r="I30" s="370"/>
      <c r="J30" s="369" t="s">
        <v>53</v>
      </c>
      <c r="K30" s="368"/>
      <c r="L30" s="7" t="s">
        <v>898</v>
      </c>
      <c r="M30" s="11"/>
      <c r="N30" s="82">
        <v>4.68</v>
      </c>
      <c r="O30" s="60">
        <v>15</v>
      </c>
    </row>
    <row r="31" spans="1:15" ht="15" x14ac:dyDescent="0.25">
      <c r="A31" s="1"/>
      <c r="B31" s="378">
        <v>13</v>
      </c>
      <c r="C31" s="379"/>
      <c r="D31" s="367" t="s">
        <v>1555</v>
      </c>
      <c r="E31" s="368"/>
      <c r="F31" s="369">
        <v>4100072322</v>
      </c>
      <c r="G31" s="370"/>
      <c r="H31" s="391" t="s">
        <v>1556</v>
      </c>
      <c r="I31" s="370"/>
      <c r="J31" s="369" t="s">
        <v>253</v>
      </c>
      <c r="K31" s="368"/>
      <c r="L31" s="7" t="s">
        <v>425</v>
      </c>
      <c r="M31" s="11"/>
      <c r="N31" s="82">
        <v>3.96</v>
      </c>
      <c r="O31" s="60">
        <v>2</v>
      </c>
    </row>
    <row r="32" spans="1:15" ht="15" x14ac:dyDescent="0.25">
      <c r="A32" s="1"/>
      <c r="B32" s="365"/>
      <c r="C32" s="366"/>
      <c r="D32" s="367" t="s">
        <v>1555</v>
      </c>
      <c r="E32" s="368"/>
      <c r="F32" s="369">
        <v>4100072243</v>
      </c>
      <c r="G32" s="370"/>
      <c r="H32" s="391" t="s">
        <v>1556</v>
      </c>
      <c r="I32" s="370"/>
      <c r="J32" s="369" t="s">
        <v>25</v>
      </c>
      <c r="K32" s="368"/>
      <c r="L32" s="7" t="s">
        <v>425</v>
      </c>
      <c r="M32" s="11"/>
      <c r="N32" s="84"/>
      <c r="O32" s="60">
        <v>10</v>
      </c>
    </row>
    <row r="33" spans="1:15" ht="15" x14ac:dyDescent="0.25">
      <c r="A33" s="1"/>
      <c r="B33" s="378">
        <v>14</v>
      </c>
      <c r="C33" s="379"/>
      <c r="D33" s="367" t="s">
        <v>1555</v>
      </c>
      <c r="E33" s="368"/>
      <c r="F33" s="369">
        <v>4100072323</v>
      </c>
      <c r="G33" s="370"/>
      <c r="H33" s="391" t="s">
        <v>1556</v>
      </c>
      <c r="I33" s="370"/>
      <c r="J33" s="369" t="s">
        <v>53</v>
      </c>
      <c r="K33" s="368"/>
      <c r="L33" s="7" t="s">
        <v>425</v>
      </c>
      <c r="M33" s="11"/>
      <c r="N33" s="82">
        <v>4.3600000000000003</v>
      </c>
      <c r="O33" s="60">
        <v>14</v>
      </c>
    </row>
    <row r="34" spans="1:15" ht="15" x14ac:dyDescent="0.25">
      <c r="A34" s="1"/>
      <c r="B34" s="378">
        <v>15</v>
      </c>
      <c r="C34" s="379"/>
      <c r="D34" s="367" t="s">
        <v>1555</v>
      </c>
      <c r="E34" s="368"/>
      <c r="F34" s="369">
        <v>4100072323</v>
      </c>
      <c r="G34" s="370"/>
      <c r="H34" s="391" t="s">
        <v>1556</v>
      </c>
      <c r="I34" s="370"/>
      <c r="J34" s="369" t="s">
        <v>53</v>
      </c>
      <c r="K34" s="368"/>
      <c r="L34" s="7" t="s">
        <v>425</v>
      </c>
      <c r="M34" s="11"/>
      <c r="N34" s="82">
        <v>4.3600000000000003</v>
      </c>
      <c r="O34" s="60">
        <v>14</v>
      </c>
    </row>
    <row r="35" spans="1:15" ht="15" x14ac:dyDescent="0.25">
      <c r="A35" s="1"/>
      <c r="B35" s="378">
        <v>16</v>
      </c>
      <c r="C35" s="379"/>
      <c r="D35" s="367" t="s">
        <v>1555</v>
      </c>
      <c r="E35" s="368"/>
      <c r="F35" s="369">
        <v>4100072323</v>
      </c>
      <c r="G35" s="370"/>
      <c r="H35" s="391" t="s">
        <v>1556</v>
      </c>
      <c r="I35" s="370"/>
      <c r="J35" s="369" t="s">
        <v>53</v>
      </c>
      <c r="K35" s="368"/>
      <c r="L35" s="7" t="s">
        <v>425</v>
      </c>
      <c r="M35" s="11"/>
      <c r="N35" s="82">
        <v>4.3600000000000003</v>
      </c>
      <c r="O35" s="60">
        <v>14</v>
      </c>
    </row>
    <row r="36" spans="1:15" ht="15" x14ac:dyDescent="0.25">
      <c r="A36" s="1"/>
      <c r="B36" s="378">
        <v>17</v>
      </c>
      <c r="C36" s="379"/>
      <c r="D36" s="367" t="s">
        <v>1555</v>
      </c>
      <c r="E36" s="368"/>
      <c r="F36" s="369">
        <v>4100072323</v>
      </c>
      <c r="G36" s="370"/>
      <c r="H36" s="391" t="s">
        <v>1556</v>
      </c>
      <c r="I36" s="370"/>
      <c r="J36" s="369" t="s">
        <v>53</v>
      </c>
      <c r="K36" s="368"/>
      <c r="L36" s="7" t="s">
        <v>425</v>
      </c>
      <c r="M36" s="11"/>
      <c r="N36" s="82">
        <v>4.3600000000000003</v>
      </c>
      <c r="O36" s="60">
        <v>14</v>
      </c>
    </row>
    <row r="37" spans="1:15" ht="15" x14ac:dyDescent="0.25">
      <c r="A37" s="1"/>
      <c r="B37" s="378">
        <v>18</v>
      </c>
      <c r="C37" s="379"/>
      <c r="D37" s="367" t="s">
        <v>1555</v>
      </c>
      <c r="E37" s="368"/>
      <c r="F37" s="369">
        <v>4100072323</v>
      </c>
      <c r="G37" s="370"/>
      <c r="H37" s="391" t="s">
        <v>1556</v>
      </c>
      <c r="I37" s="370"/>
      <c r="J37" s="369" t="s">
        <v>53</v>
      </c>
      <c r="K37" s="368"/>
      <c r="L37" s="7" t="s">
        <v>425</v>
      </c>
      <c r="M37" s="11"/>
      <c r="N37" s="82">
        <v>4.3600000000000003</v>
      </c>
      <c r="O37" s="60">
        <v>14</v>
      </c>
    </row>
    <row r="38" spans="1:15" ht="15" x14ac:dyDescent="0.25">
      <c r="A38" s="1"/>
      <c r="B38" s="378">
        <v>19</v>
      </c>
      <c r="C38" s="379"/>
      <c r="D38" s="367" t="s">
        <v>1555</v>
      </c>
      <c r="E38" s="368"/>
      <c r="F38" s="369">
        <v>4100072323</v>
      </c>
      <c r="G38" s="370"/>
      <c r="H38" s="391" t="s">
        <v>1556</v>
      </c>
      <c r="I38" s="370"/>
      <c r="J38" s="369" t="s">
        <v>53</v>
      </c>
      <c r="K38" s="368"/>
      <c r="L38" s="7" t="s">
        <v>425</v>
      </c>
      <c r="M38" s="11"/>
      <c r="N38" s="82">
        <v>4.3600000000000003</v>
      </c>
      <c r="O38" s="60">
        <v>14</v>
      </c>
    </row>
    <row r="39" spans="1:15" ht="15" x14ac:dyDescent="0.25">
      <c r="A39" s="1"/>
      <c r="B39" s="378">
        <v>20</v>
      </c>
      <c r="C39" s="379"/>
      <c r="D39" s="367" t="s">
        <v>1555</v>
      </c>
      <c r="E39" s="368"/>
      <c r="F39" s="369">
        <v>4100072323</v>
      </c>
      <c r="G39" s="370"/>
      <c r="H39" s="391" t="s">
        <v>1556</v>
      </c>
      <c r="I39" s="370"/>
      <c r="J39" s="369" t="s">
        <v>53</v>
      </c>
      <c r="K39" s="368"/>
      <c r="L39" s="7" t="s">
        <v>425</v>
      </c>
      <c r="M39" s="11"/>
      <c r="N39" s="82">
        <v>4.3600000000000003</v>
      </c>
      <c r="O39" s="60">
        <v>14</v>
      </c>
    </row>
    <row r="40" spans="1:15" ht="15" x14ac:dyDescent="0.25">
      <c r="A40" s="1"/>
      <c r="B40" s="378">
        <v>21</v>
      </c>
      <c r="C40" s="379"/>
      <c r="D40" s="367" t="s">
        <v>1555</v>
      </c>
      <c r="E40" s="368"/>
      <c r="F40" s="369">
        <v>4100072323</v>
      </c>
      <c r="G40" s="370"/>
      <c r="H40" s="391" t="s">
        <v>1556</v>
      </c>
      <c r="I40" s="370"/>
      <c r="J40" s="369" t="s">
        <v>53</v>
      </c>
      <c r="K40" s="368"/>
      <c r="L40" s="7" t="s">
        <v>425</v>
      </c>
      <c r="M40" s="11"/>
      <c r="N40" s="82">
        <v>4.3600000000000003</v>
      </c>
      <c r="O40" s="60">
        <v>14</v>
      </c>
    </row>
    <row r="41" spans="1:15" ht="15" x14ac:dyDescent="0.25">
      <c r="A41" s="1"/>
      <c r="B41" s="378">
        <v>22</v>
      </c>
      <c r="C41" s="379"/>
      <c r="D41" s="367" t="s">
        <v>1555</v>
      </c>
      <c r="E41" s="368"/>
      <c r="F41" s="369">
        <v>4100072323</v>
      </c>
      <c r="G41" s="370"/>
      <c r="H41" s="391" t="s">
        <v>1556</v>
      </c>
      <c r="I41" s="370"/>
      <c r="J41" s="369" t="s">
        <v>53</v>
      </c>
      <c r="K41" s="368"/>
      <c r="L41" s="7" t="s">
        <v>425</v>
      </c>
      <c r="M41" s="11"/>
      <c r="N41" s="82">
        <v>4.3600000000000003</v>
      </c>
      <c r="O41" s="60">
        <v>14</v>
      </c>
    </row>
    <row r="42" spans="1:15" ht="15" x14ac:dyDescent="0.25">
      <c r="A42" s="1"/>
      <c r="B42" s="378">
        <v>23</v>
      </c>
      <c r="C42" s="379"/>
      <c r="D42" s="367" t="s">
        <v>1555</v>
      </c>
      <c r="E42" s="368"/>
      <c r="F42" s="369">
        <v>4100072323</v>
      </c>
      <c r="G42" s="370"/>
      <c r="H42" s="391" t="s">
        <v>1556</v>
      </c>
      <c r="I42" s="370"/>
      <c r="J42" s="369" t="s">
        <v>53</v>
      </c>
      <c r="K42" s="368"/>
      <c r="L42" s="7" t="s">
        <v>425</v>
      </c>
      <c r="M42" s="11"/>
      <c r="N42" s="82">
        <v>4.3600000000000003</v>
      </c>
      <c r="O42" s="60">
        <v>14</v>
      </c>
    </row>
    <row r="43" spans="1:15" ht="15" x14ac:dyDescent="0.25">
      <c r="A43" s="1"/>
      <c r="B43" s="375">
        <v>24</v>
      </c>
      <c r="C43" s="376"/>
      <c r="D43" s="367" t="s">
        <v>1555</v>
      </c>
      <c r="E43" s="368"/>
      <c r="F43" s="369">
        <v>4100072323</v>
      </c>
      <c r="G43" s="370"/>
      <c r="H43" s="391" t="s">
        <v>1556</v>
      </c>
      <c r="I43" s="370"/>
      <c r="J43" s="369" t="s">
        <v>53</v>
      </c>
      <c r="K43" s="368"/>
      <c r="L43" s="7" t="s">
        <v>425</v>
      </c>
      <c r="M43" s="11"/>
      <c r="N43" s="81">
        <v>4.3600000000000003</v>
      </c>
      <c r="O43" s="60">
        <v>14</v>
      </c>
    </row>
    <row r="44" spans="1:15" ht="15" x14ac:dyDescent="0.25">
      <c r="A44" s="1"/>
      <c r="B44" s="375">
        <v>25</v>
      </c>
      <c r="C44" s="376"/>
      <c r="D44" s="367" t="s">
        <v>1555</v>
      </c>
      <c r="E44" s="368"/>
      <c r="F44" s="369">
        <v>4100072323</v>
      </c>
      <c r="G44" s="370"/>
      <c r="H44" s="391" t="s">
        <v>1556</v>
      </c>
      <c r="I44" s="370"/>
      <c r="J44" s="369" t="s">
        <v>53</v>
      </c>
      <c r="K44" s="368"/>
      <c r="L44" s="7" t="s">
        <v>425</v>
      </c>
      <c r="M44" s="11"/>
      <c r="N44" s="81">
        <v>4.1399999999999997</v>
      </c>
      <c r="O44" s="60">
        <v>13</v>
      </c>
    </row>
    <row r="45" spans="1:15" ht="15" x14ac:dyDescent="0.25">
      <c r="A45" s="1"/>
      <c r="B45" s="375">
        <v>26</v>
      </c>
      <c r="C45" s="376"/>
      <c r="D45" s="367" t="s">
        <v>1382</v>
      </c>
      <c r="E45" s="368"/>
      <c r="F45" s="369">
        <v>4100073164</v>
      </c>
      <c r="G45" s="370"/>
      <c r="H45" s="391" t="s">
        <v>1565</v>
      </c>
      <c r="I45" s="370"/>
      <c r="J45" s="369" t="s">
        <v>147</v>
      </c>
      <c r="K45" s="368"/>
      <c r="L45" s="7" t="s">
        <v>757</v>
      </c>
      <c r="M45" s="11"/>
      <c r="N45" s="81">
        <v>5.0999999999999996</v>
      </c>
      <c r="O45" s="60">
        <v>12</v>
      </c>
    </row>
    <row r="46" spans="1:15" ht="15" x14ac:dyDescent="0.25">
      <c r="A46" s="1"/>
      <c r="B46" s="375">
        <v>27</v>
      </c>
      <c r="C46" s="376"/>
      <c r="D46" s="367" t="s">
        <v>1382</v>
      </c>
      <c r="E46" s="368"/>
      <c r="F46" s="369">
        <v>4100073163</v>
      </c>
      <c r="G46" s="370"/>
      <c r="H46" s="391" t="s">
        <v>1565</v>
      </c>
      <c r="I46" s="370"/>
      <c r="J46" s="369" t="s">
        <v>53</v>
      </c>
      <c r="K46" s="368"/>
      <c r="L46" s="7" t="s">
        <v>757</v>
      </c>
      <c r="M46" s="11"/>
      <c r="N46" s="81">
        <v>5.22</v>
      </c>
      <c r="O46" s="60">
        <v>14</v>
      </c>
    </row>
    <row r="47" spans="1:15" ht="15" x14ac:dyDescent="0.25">
      <c r="A47" s="1"/>
      <c r="B47" s="375">
        <v>28</v>
      </c>
      <c r="C47" s="376"/>
      <c r="D47" s="367" t="s">
        <v>1160</v>
      </c>
      <c r="E47" s="368"/>
      <c r="F47" s="369">
        <v>4100072303</v>
      </c>
      <c r="G47" s="370"/>
      <c r="H47" s="391" t="s">
        <v>1495</v>
      </c>
      <c r="I47" s="370"/>
      <c r="J47" s="369" t="s">
        <v>53</v>
      </c>
      <c r="K47" s="368"/>
      <c r="L47" s="7" t="s">
        <v>1507</v>
      </c>
      <c r="M47" s="11"/>
      <c r="N47" s="81">
        <v>6.26</v>
      </c>
      <c r="O47" s="60">
        <v>8</v>
      </c>
    </row>
    <row r="48" spans="1:15" ht="15" x14ac:dyDescent="0.25">
      <c r="A48" s="1"/>
      <c r="B48" s="375">
        <v>29</v>
      </c>
      <c r="C48" s="376"/>
      <c r="D48" s="367" t="s">
        <v>1160</v>
      </c>
      <c r="E48" s="368"/>
      <c r="F48" s="369">
        <v>4100072303</v>
      </c>
      <c r="G48" s="370"/>
      <c r="H48" s="391" t="s">
        <v>1495</v>
      </c>
      <c r="I48" s="370"/>
      <c r="J48" s="369" t="s">
        <v>53</v>
      </c>
      <c r="K48" s="368"/>
      <c r="L48" s="7" t="s">
        <v>1507</v>
      </c>
      <c r="M48" s="11"/>
      <c r="N48" s="81">
        <v>6.26</v>
      </c>
      <c r="O48" s="60">
        <v>8</v>
      </c>
    </row>
    <row r="49" spans="1:15" ht="15" x14ac:dyDescent="0.25">
      <c r="A49" s="1"/>
      <c r="B49" s="77" t="s">
        <v>37</v>
      </c>
      <c r="C49" s="78"/>
      <c r="D49" s="20"/>
      <c r="E49" s="45"/>
      <c r="F49" s="20"/>
      <c r="H49" s="3"/>
      <c r="J49" s="20"/>
      <c r="K49" s="45"/>
      <c r="L49" s="1"/>
      <c r="M49" s="1"/>
      <c r="N49" s="163">
        <f>SUM(N50:N66)+10.7</f>
        <v>91.24799999999999</v>
      </c>
      <c r="O49" s="60"/>
    </row>
    <row r="50" spans="1:15" ht="15" x14ac:dyDescent="0.25">
      <c r="A50" s="1"/>
      <c r="B50" s="375">
        <v>30</v>
      </c>
      <c r="C50" s="376"/>
      <c r="D50" s="367" t="s">
        <v>1160</v>
      </c>
      <c r="E50" s="368"/>
      <c r="F50" s="369">
        <v>4100072303</v>
      </c>
      <c r="G50" s="370"/>
      <c r="H50" s="391" t="s">
        <v>1495</v>
      </c>
      <c r="I50" s="370"/>
      <c r="J50" s="369" t="s">
        <v>53</v>
      </c>
      <c r="K50" s="368"/>
      <c r="L50" s="7" t="s">
        <v>1507</v>
      </c>
      <c r="M50" s="11"/>
      <c r="N50" s="81">
        <v>6.26</v>
      </c>
      <c r="O50" s="60">
        <v>8</v>
      </c>
    </row>
    <row r="51" spans="1:15" ht="15" x14ac:dyDescent="0.25">
      <c r="A51" s="1"/>
      <c r="B51" s="375">
        <v>31</v>
      </c>
      <c r="C51" s="376"/>
      <c r="D51" s="367" t="s">
        <v>1160</v>
      </c>
      <c r="E51" s="368"/>
      <c r="F51" s="369">
        <v>4100072303</v>
      </c>
      <c r="G51" s="370"/>
      <c r="H51" s="391" t="s">
        <v>1495</v>
      </c>
      <c r="I51" s="370"/>
      <c r="J51" s="369" t="s">
        <v>53</v>
      </c>
      <c r="K51" s="368"/>
      <c r="L51" s="7" t="s">
        <v>1507</v>
      </c>
      <c r="M51" s="11"/>
      <c r="N51" s="81">
        <v>6.26</v>
      </c>
      <c r="O51" s="60">
        <v>8</v>
      </c>
    </row>
    <row r="52" spans="1:15" ht="15" x14ac:dyDescent="0.25">
      <c r="A52" s="1"/>
      <c r="B52" s="375">
        <v>32</v>
      </c>
      <c r="C52" s="376"/>
      <c r="D52" s="367" t="s">
        <v>1160</v>
      </c>
      <c r="E52" s="368"/>
      <c r="F52" s="369">
        <v>4100072303</v>
      </c>
      <c r="G52" s="370"/>
      <c r="H52" s="391" t="s">
        <v>1495</v>
      </c>
      <c r="I52" s="370"/>
      <c r="J52" s="369" t="s">
        <v>53</v>
      </c>
      <c r="K52" s="368"/>
      <c r="L52" s="7" t="s">
        <v>1507</v>
      </c>
      <c r="M52" s="11"/>
      <c r="N52" s="81">
        <v>6.26</v>
      </c>
      <c r="O52" s="60">
        <v>8</v>
      </c>
    </row>
    <row r="53" spans="1:15" ht="15" x14ac:dyDescent="0.25">
      <c r="A53" s="1"/>
      <c r="B53" s="375">
        <v>33</v>
      </c>
      <c r="C53" s="376"/>
      <c r="D53" s="367" t="s">
        <v>1160</v>
      </c>
      <c r="E53" s="368"/>
      <c r="F53" s="369">
        <v>4100072303</v>
      </c>
      <c r="G53" s="370"/>
      <c r="H53" s="391" t="s">
        <v>1495</v>
      </c>
      <c r="I53" s="370"/>
      <c r="J53" s="369" t="s">
        <v>53</v>
      </c>
      <c r="K53" s="368"/>
      <c r="L53" s="7" t="s">
        <v>846</v>
      </c>
      <c r="M53" s="11"/>
      <c r="N53" s="81">
        <v>6.3</v>
      </c>
      <c r="O53" s="60">
        <v>8</v>
      </c>
    </row>
    <row r="54" spans="1:15" ht="15" x14ac:dyDescent="0.25">
      <c r="A54" s="1"/>
      <c r="B54" s="375">
        <v>34</v>
      </c>
      <c r="C54" s="376"/>
      <c r="D54" s="367" t="s">
        <v>1160</v>
      </c>
      <c r="E54" s="368"/>
      <c r="F54" s="369">
        <v>4100072303</v>
      </c>
      <c r="G54" s="370"/>
      <c r="H54" s="391" t="s">
        <v>1495</v>
      </c>
      <c r="I54" s="370"/>
      <c r="J54" s="369" t="s">
        <v>53</v>
      </c>
      <c r="K54" s="368"/>
      <c r="L54" s="7" t="s">
        <v>846</v>
      </c>
      <c r="M54" s="11"/>
      <c r="N54" s="81">
        <v>6.3</v>
      </c>
      <c r="O54" s="60">
        <v>8</v>
      </c>
    </row>
    <row r="55" spans="1:15" ht="15" x14ac:dyDescent="0.25">
      <c r="A55" s="1"/>
      <c r="B55" s="378">
        <v>35</v>
      </c>
      <c r="C55" s="379"/>
      <c r="D55" s="367" t="s">
        <v>1160</v>
      </c>
      <c r="E55" s="368"/>
      <c r="F55" s="369">
        <v>4100072303</v>
      </c>
      <c r="G55" s="370"/>
      <c r="H55" s="391" t="s">
        <v>1495</v>
      </c>
      <c r="I55" s="370"/>
      <c r="J55" s="369" t="s">
        <v>53</v>
      </c>
      <c r="K55" s="368"/>
      <c r="L55" s="7" t="s">
        <v>846</v>
      </c>
      <c r="M55" s="11"/>
      <c r="N55" s="82">
        <v>5.64</v>
      </c>
      <c r="O55" s="60">
        <v>7</v>
      </c>
    </row>
    <row r="56" spans="1:15" ht="15" x14ac:dyDescent="0.25">
      <c r="A56" s="1"/>
      <c r="B56" s="378">
        <v>36</v>
      </c>
      <c r="C56" s="379"/>
      <c r="D56" s="367" t="s">
        <v>402</v>
      </c>
      <c r="E56" s="368"/>
      <c r="F56" s="369">
        <v>4100072318</v>
      </c>
      <c r="G56" s="370"/>
      <c r="H56" s="391" t="s">
        <v>1557</v>
      </c>
      <c r="I56" s="370"/>
      <c r="J56" s="369" t="s">
        <v>90</v>
      </c>
      <c r="K56" s="368"/>
      <c r="L56" s="7" t="s">
        <v>1558</v>
      </c>
      <c r="M56" s="11"/>
      <c r="N56" s="82">
        <v>2.58</v>
      </c>
      <c r="O56" s="60">
        <v>2</v>
      </c>
    </row>
    <row r="57" spans="1:15" ht="15" x14ac:dyDescent="0.25">
      <c r="A57" s="1"/>
      <c r="B57" s="76"/>
      <c r="C57" s="69"/>
      <c r="D57" s="367" t="s">
        <v>402</v>
      </c>
      <c r="E57" s="368"/>
      <c r="F57" s="369">
        <v>4100072319</v>
      </c>
      <c r="G57" s="370"/>
      <c r="H57" s="391" t="s">
        <v>1557</v>
      </c>
      <c r="I57" s="370"/>
      <c r="J57" s="369" t="s">
        <v>253</v>
      </c>
      <c r="K57" s="368"/>
      <c r="L57" s="7" t="s">
        <v>1558</v>
      </c>
      <c r="M57" s="8"/>
      <c r="N57" s="84"/>
      <c r="O57" s="60">
        <v>2</v>
      </c>
    </row>
    <row r="58" spans="1:15" ht="15" x14ac:dyDescent="0.25">
      <c r="A58" s="1"/>
      <c r="B58" s="375">
        <v>37</v>
      </c>
      <c r="C58" s="376"/>
      <c r="D58" s="367" t="s">
        <v>402</v>
      </c>
      <c r="E58" s="368"/>
      <c r="F58" s="369">
        <v>4100072242</v>
      </c>
      <c r="G58" s="370"/>
      <c r="H58" s="391" t="s">
        <v>1557</v>
      </c>
      <c r="I58" s="370"/>
      <c r="J58" s="369" t="s">
        <v>25</v>
      </c>
      <c r="K58" s="368"/>
      <c r="L58" s="7" t="s">
        <v>1558</v>
      </c>
      <c r="M58" s="11"/>
      <c r="N58" s="81">
        <v>4.68</v>
      </c>
      <c r="O58" s="60">
        <v>10</v>
      </c>
    </row>
    <row r="59" spans="1:15" ht="15" x14ac:dyDescent="0.25">
      <c r="A59" s="1"/>
      <c r="B59" s="375">
        <v>38</v>
      </c>
      <c r="C59" s="376"/>
      <c r="D59" s="367" t="s">
        <v>402</v>
      </c>
      <c r="E59" s="368"/>
      <c r="F59" s="369">
        <v>4100072242</v>
      </c>
      <c r="G59" s="370"/>
      <c r="H59" s="391" t="s">
        <v>1557</v>
      </c>
      <c r="I59" s="370"/>
      <c r="J59" s="369" t="s">
        <v>25</v>
      </c>
      <c r="K59" s="368"/>
      <c r="L59" s="7" t="s">
        <v>1558</v>
      </c>
      <c r="M59" s="11"/>
      <c r="N59" s="81">
        <v>4.68</v>
      </c>
      <c r="O59" s="60">
        <v>10</v>
      </c>
    </row>
    <row r="60" spans="1:15" ht="15" x14ac:dyDescent="0.25">
      <c r="A60" s="1"/>
      <c r="B60" s="375">
        <v>39</v>
      </c>
      <c r="C60" s="376"/>
      <c r="D60" s="367" t="s">
        <v>402</v>
      </c>
      <c r="E60" s="368"/>
      <c r="F60" s="369">
        <v>4100072320</v>
      </c>
      <c r="G60" s="370"/>
      <c r="H60" s="391" t="s">
        <v>1557</v>
      </c>
      <c r="I60" s="370"/>
      <c r="J60" s="369" t="s">
        <v>53</v>
      </c>
      <c r="K60" s="368"/>
      <c r="L60" s="7" t="s">
        <v>1558</v>
      </c>
      <c r="M60" s="11"/>
      <c r="N60" s="81">
        <v>3.52</v>
      </c>
      <c r="O60" s="60">
        <v>7</v>
      </c>
    </row>
    <row r="61" spans="1:15" ht="15" x14ac:dyDescent="0.25">
      <c r="A61" s="1"/>
      <c r="B61" s="375">
        <v>40</v>
      </c>
      <c r="C61" s="376"/>
      <c r="D61" s="367" t="s">
        <v>402</v>
      </c>
      <c r="E61" s="368"/>
      <c r="F61" s="369">
        <v>4100072320</v>
      </c>
      <c r="G61" s="370"/>
      <c r="H61" s="391" t="s">
        <v>1557</v>
      </c>
      <c r="I61" s="370"/>
      <c r="J61" s="369" t="s">
        <v>53</v>
      </c>
      <c r="K61" s="368"/>
      <c r="L61" s="7" t="s">
        <v>1558</v>
      </c>
      <c r="M61" s="11"/>
      <c r="N61" s="81">
        <v>4.6779999999999999</v>
      </c>
      <c r="O61" s="60">
        <v>10</v>
      </c>
    </row>
    <row r="62" spans="1:15" ht="15" x14ac:dyDescent="0.25">
      <c r="A62" s="1"/>
      <c r="B62" s="375">
        <v>41</v>
      </c>
      <c r="C62" s="376"/>
      <c r="D62" s="367" t="s">
        <v>402</v>
      </c>
      <c r="E62" s="368"/>
      <c r="F62" s="369">
        <v>4100072320</v>
      </c>
      <c r="G62" s="370"/>
      <c r="H62" s="391" t="s">
        <v>1557</v>
      </c>
      <c r="I62" s="370"/>
      <c r="J62" s="369" t="s">
        <v>53</v>
      </c>
      <c r="K62" s="368"/>
      <c r="L62" s="7" t="s">
        <v>1558</v>
      </c>
      <c r="M62" s="11"/>
      <c r="N62" s="81">
        <v>4.6779999999999999</v>
      </c>
      <c r="O62" s="60">
        <v>10</v>
      </c>
    </row>
    <row r="63" spans="1:15" ht="15" x14ac:dyDescent="0.25">
      <c r="A63" s="1"/>
      <c r="B63" s="375">
        <v>42</v>
      </c>
      <c r="C63" s="376"/>
      <c r="D63" s="367" t="s">
        <v>402</v>
      </c>
      <c r="E63" s="368"/>
      <c r="F63" s="369">
        <v>4100072320</v>
      </c>
      <c r="G63" s="370"/>
      <c r="H63" s="391" t="s">
        <v>1557</v>
      </c>
      <c r="I63" s="370"/>
      <c r="J63" s="369" t="s">
        <v>53</v>
      </c>
      <c r="K63" s="368"/>
      <c r="L63" s="7" t="s">
        <v>1558</v>
      </c>
      <c r="M63" s="11"/>
      <c r="N63" s="81">
        <v>4.6779999999999999</v>
      </c>
      <c r="O63" s="60">
        <v>10</v>
      </c>
    </row>
    <row r="64" spans="1:15" ht="15" x14ac:dyDescent="0.25">
      <c r="A64" s="1"/>
      <c r="B64" s="375">
        <v>43</v>
      </c>
      <c r="C64" s="376"/>
      <c r="D64" s="367" t="s">
        <v>402</v>
      </c>
      <c r="E64" s="368"/>
      <c r="F64" s="369">
        <v>4100072320</v>
      </c>
      <c r="G64" s="370"/>
      <c r="H64" s="391" t="s">
        <v>1557</v>
      </c>
      <c r="I64" s="370"/>
      <c r="J64" s="369" t="s">
        <v>53</v>
      </c>
      <c r="K64" s="368"/>
      <c r="L64" s="7" t="s">
        <v>1558</v>
      </c>
      <c r="M64" s="11"/>
      <c r="N64" s="81">
        <v>4.6779999999999999</v>
      </c>
      <c r="O64" s="60">
        <v>10</v>
      </c>
    </row>
    <row r="65" spans="1:15" ht="15" x14ac:dyDescent="0.25">
      <c r="A65" s="1"/>
      <c r="B65" s="375">
        <v>44</v>
      </c>
      <c r="C65" s="376"/>
      <c r="D65" s="367" t="s">
        <v>402</v>
      </c>
      <c r="E65" s="368"/>
      <c r="F65" s="369">
        <v>4100072320</v>
      </c>
      <c r="G65" s="370"/>
      <c r="H65" s="391" t="s">
        <v>1557</v>
      </c>
      <c r="I65" s="370"/>
      <c r="J65" s="369" t="s">
        <v>53</v>
      </c>
      <c r="K65" s="368"/>
      <c r="L65" s="7" t="s">
        <v>1558</v>
      </c>
      <c r="M65" s="11"/>
      <c r="N65" s="81">
        <v>4.6779999999999999</v>
      </c>
      <c r="O65" s="60">
        <v>10</v>
      </c>
    </row>
    <row r="66" spans="1:15" ht="15" x14ac:dyDescent="0.25">
      <c r="A66" s="1"/>
      <c r="B66" s="375">
        <v>45</v>
      </c>
      <c r="C66" s="376"/>
      <c r="D66" s="367" t="s">
        <v>402</v>
      </c>
      <c r="E66" s="368"/>
      <c r="F66" s="369">
        <v>4100072320</v>
      </c>
      <c r="G66" s="370"/>
      <c r="H66" s="391" t="s">
        <v>1557</v>
      </c>
      <c r="I66" s="370"/>
      <c r="J66" s="369" t="s">
        <v>53</v>
      </c>
      <c r="K66" s="368"/>
      <c r="L66" s="7" t="s">
        <v>1558</v>
      </c>
      <c r="M66" s="11"/>
      <c r="N66" s="81">
        <v>4.6779999999999999</v>
      </c>
      <c r="O66" s="60">
        <v>10</v>
      </c>
    </row>
    <row r="67" spans="1:15" ht="15" x14ac:dyDescent="0.25">
      <c r="A67" s="1"/>
      <c r="B67" s="77" t="s">
        <v>56</v>
      </c>
      <c r="C67" s="78"/>
      <c r="D67" s="20"/>
      <c r="E67" s="45"/>
      <c r="F67" s="20"/>
      <c r="H67" s="3"/>
      <c r="J67" s="20"/>
      <c r="K67" s="45"/>
      <c r="L67" s="1"/>
      <c r="M67" s="1"/>
      <c r="N67" s="163">
        <f>SUM(N68:N80)+12.48</f>
        <v>67.73</v>
      </c>
      <c r="O67" s="60"/>
    </row>
    <row r="68" spans="1:15" ht="15" x14ac:dyDescent="0.25">
      <c r="A68" s="1"/>
      <c r="B68" s="378">
        <v>46</v>
      </c>
      <c r="C68" s="379"/>
      <c r="D68" s="367" t="s">
        <v>402</v>
      </c>
      <c r="E68" s="368"/>
      <c r="F68" s="369">
        <v>4100072316</v>
      </c>
      <c r="G68" s="370"/>
      <c r="H68" s="391" t="s">
        <v>1559</v>
      </c>
      <c r="I68" s="370"/>
      <c r="J68" s="369" t="s">
        <v>90</v>
      </c>
      <c r="K68" s="368"/>
      <c r="L68" s="7" t="s">
        <v>757</v>
      </c>
      <c r="M68" s="11"/>
      <c r="N68" s="82">
        <v>5.21</v>
      </c>
      <c r="O68" s="60">
        <v>2</v>
      </c>
    </row>
    <row r="69" spans="1:15" ht="15" x14ac:dyDescent="0.25">
      <c r="A69" s="1"/>
      <c r="B69" s="40"/>
      <c r="C69" s="36"/>
      <c r="D69" s="367" t="s">
        <v>402</v>
      </c>
      <c r="E69" s="368"/>
      <c r="F69" s="369">
        <v>4100072241</v>
      </c>
      <c r="G69" s="370"/>
      <c r="H69" s="391" t="s">
        <v>1559</v>
      </c>
      <c r="I69" s="370"/>
      <c r="J69" s="369" t="s">
        <v>25</v>
      </c>
      <c r="K69" s="368"/>
      <c r="L69" s="7" t="s">
        <v>757</v>
      </c>
      <c r="M69" s="8"/>
      <c r="N69" s="83"/>
      <c r="O69" s="60">
        <v>4</v>
      </c>
    </row>
    <row r="70" spans="1:15" ht="15" x14ac:dyDescent="0.25">
      <c r="A70" s="1"/>
      <c r="B70" s="76"/>
      <c r="C70" s="69"/>
      <c r="D70" s="367" t="s">
        <v>402</v>
      </c>
      <c r="E70" s="368"/>
      <c r="F70" s="369">
        <v>4100072317</v>
      </c>
      <c r="G70" s="370"/>
      <c r="H70" s="391" t="s">
        <v>1559</v>
      </c>
      <c r="I70" s="370"/>
      <c r="J70" s="369" t="s">
        <v>53</v>
      </c>
      <c r="K70" s="368"/>
      <c r="L70" s="7" t="s">
        <v>757</v>
      </c>
      <c r="M70" s="8"/>
      <c r="N70" s="84"/>
      <c r="O70" s="60">
        <v>3</v>
      </c>
    </row>
    <row r="71" spans="1:15" ht="15" x14ac:dyDescent="0.25">
      <c r="A71" s="1"/>
      <c r="B71" s="375">
        <v>47</v>
      </c>
      <c r="C71" s="376"/>
      <c r="D71" s="367" t="s">
        <v>402</v>
      </c>
      <c r="E71" s="368"/>
      <c r="F71" s="369">
        <v>4100072241</v>
      </c>
      <c r="G71" s="370"/>
      <c r="H71" s="391" t="s">
        <v>1559</v>
      </c>
      <c r="I71" s="370"/>
      <c r="J71" s="369" t="s">
        <v>25</v>
      </c>
      <c r="K71" s="368"/>
      <c r="L71" s="7" t="s">
        <v>757</v>
      </c>
      <c r="M71" s="8"/>
      <c r="N71" s="81">
        <v>5.56</v>
      </c>
      <c r="O71" s="138">
        <v>10</v>
      </c>
    </row>
    <row r="72" spans="1:15" ht="15" x14ac:dyDescent="0.25">
      <c r="A72" s="1"/>
      <c r="B72" s="375">
        <v>48</v>
      </c>
      <c r="C72" s="376"/>
      <c r="D72" s="367" t="s">
        <v>402</v>
      </c>
      <c r="E72" s="368"/>
      <c r="F72" s="369">
        <v>4100072241</v>
      </c>
      <c r="G72" s="370"/>
      <c r="H72" s="391" t="s">
        <v>1559</v>
      </c>
      <c r="I72" s="370"/>
      <c r="J72" s="369" t="s">
        <v>25</v>
      </c>
      <c r="K72" s="368"/>
      <c r="L72" s="7" t="s">
        <v>757</v>
      </c>
      <c r="M72" s="8"/>
      <c r="N72" s="81">
        <v>5.56</v>
      </c>
      <c r="O72" s="138">
        <v>10</v>
      </c>
    </row>
    <row r="73" spans="1:15" ht="15" x14ac:dyDescent="0.25">
      <c r="A73" s="1"/>
      <c r="B73" s="375">
        <v>49</v>
      </c>
      <c r="C73" s="376"/>
      <c r="D73" s="367" t="s">
        <v>402</v>
      </c>
      <c r="E73" s="368"/>
      <c r="F73" s="369">
        <v>4100072317</v>
      </c>
      <c r="G73" s="370"/>
      <c r="H73" s="391" t="s">
        <v>1559</v>
      </c>
      <c r="I73" s="370"/>
      <c r="J73" s="369" t="s">
        <v>53</v>
      </c>
      <c r="K73" s="368"/>
      <c r="L73" s="7" t="s">
        <v>757</v>
      </c>
      <c r="M73" s="8"/>
      <c r="N73" s="81">
        <v>5.56</v>
      </c>
      <c r="O73" s="138">
        <v>10</v>
      </c>
    </row>
    <row r="74" spans="1:15" ht="15" x14ac:dyDescent="0.25">
      <c r="A74" s="1"/>
      <c r="B74" s="375">
        <v>50</v>
      </c>
      <c r="C74" s="376"/>
      <c r="D74" s="367" t="s">
        <v>402</v>
      </c>
      <c r="E74" s="368"/>
      <c r="F74" s="369">
        <v>4100072317</v>
      </c>
      <c r="G74" s="370"/>
      <c r="H74" s="391" t="s">
        <v>1559</v>
      </c>
      <c r="I74" s="370"/>
      <c r="J74" s="369" t="s">
        <v>53</v>
      </c>
      <c r="K74" s="368"/>
      <c r="L74" s="7" t="s">
        <v>757</v>
      </c>
      <c r="M74" s="8"/>
      <c r="N74" s="81">
        <v>5.56</v>
      </c>
      <c r="O74" s="138">
        <v>10</v>
      </c>
    </row>
    <row r="75" spans="1:15" ht="15" x14ac:dyDescent="0.25">
      <c r="A75" s="1"/>
      <c r="B75" s="375">
        <v>51</v>
      </c>
      <c r="C75" s="376"/>
      <c r="D75" s="367" t="s">
        <v>402</v>
      </c>
      <c r="E75" s="368"/>
      <c r="F75" s="369">
        <v>4100072317</v>
      </c>
      <c r="G75" s="370"/>
      <c r="H75" s="391" t="s">
        <v>1559</v>
      </c>
      <c r="I75" s="370"/>
      <c r="J75" s="369" t="s">
        <v>53</v>
      </c>
      <c r="K75" s="368"/>
      <c r="L75" s="7" t="s">
        <v>757</v>
      </c>
      <c r="M75" s="8"/>
      <c r="N75" s="81">
        <v>5.56</v>
      </c>
      <c r="O75" s="138">
        <v>10</v>
      </c>
    </row>
    <row r="76" spans="1:15" ht="15" x14ac:dyDescent="0.25">
      <c r="A76" s="1"/>
      <c r="B76" s="375">
        <v>52</v>
      </c>
      <c r="C76" s="376"/>
      <c r="D76" s="367" t="s">
        <v>402</v>
      </c>
      <c r="E76" s="368"/>
      <c r="F76" s="369">
        <v>4100072317</v>
      </c>
      <c r="G76" s="370"/>
      <c r="H76" s="391" t="s">
        <v>1559</v>
      </c>
      <c r="I76" s="370"/>
      <c r="J76" s="369" t="s">
        <v>53</v>
      </c>
      <c r="K76" s="368"/>
      <c r="L76" s="7" t="s">
        <v>757</v>
      </c>
      <c r="M76" s="8"/>
      <c r="N76" s="81">
        <v>5.56</v>
      </c>
      <c r="O76" s="138">
        <v>10</v>
      </c>
    </row>
    <row r="77" spans="1:15" ht="15" x14ac:dyDescent="0.25">
      <c r="A77" s="1"/>
      <c r="B77" s="375">
        <v>53</v>
      </c>
      <c r="C77" s="376"/>
      <c r="D77" s="367" t="s">
        <v>402</v>
      </c>
      <c r="E77" s="368"/>
      <c r="F77" s="369">
        <v>4100072317</v>
      </c>
      <c r="G77" s="370"/>
      <c r="H77" s="391" t="s">
        <v>1559</v>
      </c>
      <c r="I77" s="370"/>
      <c r="J77" s="369" t="s">
        <v>53</v>
      </c>
      <c r="K77" s="368"/>
      <c r="L77" s="7" t="s">
        <v>757</v>
      </c>
      <c r="M77" s="8"/>
      <c r="N77" s="81">
        <v>5.56</v>
      </c>
      <c r="O77" s="138">
        <v>10</v>
      </c>
    </row>
    <row r="78" spans="1:15" ht="15" x14ac:dyDescent="0.25">
      <c r="A78" s="1"/>
      <c r="B78" s="375">
        <v>54</v>
      </c>
      <c r="C78" s="376"/>
      <c r="D78" s="367" t="s">
        <v>402</v>
      </c>
      <c r="E78" s="368"/>
      <c r="F78" s="369">
        <v>4100072317</v>
      </c>
      <c r="G78" s="370"/>
      <c r="H78" s="391" t="s">
        <v>1559</v>
      </c>
      <c r="I78" s="370"/>
      <c r="J78" s="369" t="s">
        <v>53</v>
      </c>
      <c r="K78" s="368"/>
      <c r="L78" s="7" t="s">
        <v>757</v>
      </c>
      <c r="M78" s="8"/>
      <c r="N78" s="81">
        <v>5.56</v>
      </c>
      <c r="O78" s="138">
        <v>10</v>
      </c>
    </row>
    <row r="79" spans="1:15" ht="15" x14ac:dyDescent="0.25">
      <c r="A79" s="1"/>
      <c r="B79" s="375">
        <v>55</v>
      </c>
      <c r="C79" s="376"/>
      <c r="D79" s="367" t="s">
        <v>402</v>
      </c>
      <c r="E79" s="368"/>
      <c r="F79" s="369">
        <v>4100072317</v>
      </c>
      <c r="G79" s="370"/>
      <c r="H79" s="391" t="s">
        <v>1559</v>
      </c>
      <c r="I79" s="370"/>
      <c r="J79" s="369" t="s">
        <v>53</v>
      </c>
      <c r="K79" s="368"/>
      <c r="L79" s="7" t="s">
        <v>757</v>
      </c>
      <c r="M79" s="8"/>
      <c r="N79" s="81">
        <v>5.56</v>
      </c>
      <c r="O79" s="138">
        <v>10</v>
      </c>
    </row>
    <row r="80" spans="1:15" ht="15" x14ac:dyDescent="0.25">
      <c r="A80" s="1"/>
      <c r="B80" s="365"/>
      <c r="C80" s="366"/>
      <c r="D80" s="351"/>
      <c r="E80" s="352"/>
      <c r="F80" s="369"/>
      <c r="G80" s="370"/>
      <c r="H80" s="391"/>
      <c r="I80" s="370"/>
      <c r="J80" s="369"/>
      <c r="K80" s="368"/>
      <c r="L80" s="27"/>
      <c r="M80" s="24"/>
      <c r="N80" s="84"/>
      <c r="O80" s="167"/>
    </row>
    <row r="81" spans="1:15" ht="15" x14ac:dyDescent="0.25">
      <c r="A81" s="1"/>
      <c r="B81" s="20"/>
      <c r="C81" s="45"/>
      <c r="D81" s="168"/>
      <c r="E81" s="41"/>
      <c r="F81" s="41"/>
      <c r="G81" s="41"/>
      <c r="H81" s="41"/>
      <c r="J81" s="20"/>
      <c r="K81" s="45"/>
      <c r="L81" s="1"/>
      <c r="M81" s="1"/>
      <c r="N81" s="169">
        <f>SUM(N18:N48)+SUM(N50:N66)+SUM(N68:N79)</f>
        <v>268.69799999999998</v>
      </c>
    </row>
    <row r="82" spans="1:15" ht="15.75" x14ac:dyDescent="0.25">
      <c r="A82" s="1"/>
      <c r="B82" s="356" t="s">
        <v>29</v>
      </c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79"/>
      <c r="N82" s="75"/>
      <c r="O82" s="73">
        <f>SUM(O18:O80)</f>
        <v>629</v>
      </c>
    </row>
    <row r="83" spans="1:15" ht="15" x14ac:dyDescent="0.25">
      <c r="A83" s="1"/>
      <c r="B83" s="20"/>
      <c r="C83" s="45"/>
      <c r="D83" s="20"/>
      <c r="E83" s="45"/>
      <c r="F83" s="20"/>
      <c r="H83" s="3"/>
      <c r="J83" s="20"/>
      <c r="K83" s="45"/>
      <c r="L83" s="1"/>
      <c r="M83" s="1"/>
      <c r="N83" s="86"/>
    </row>
    <row r="84" spans="1:15" ht="3.75" customHeight="1" x14ac:dyDescent="0.25">
      <c r="A84" s="1"/>
      <c r="B84" s="1"/>
      <c r="C84" s="1"/>
      <c r="D84" s="17"/>
      <c r="E84" s="20"/>
      <c r="F84" s="20"/>
      <c r="G84" s="3"/>
      <c r="H84" s="3"/>
      <c r="I84" s="1"/>
      <c r="J84" s="1"/>
      <c r="K84" s="1"/>
      <c r="L84" s="1"/>
      <c r="M84" s="1"/>
      <c r="N84" s="1"/>
    </row>
    <row r="85" spans="1:15" ht="15" customHeight="1" x14ac:dyDescent="0.25">
      <c r="A85" s="1"/>
      <c r="B85" s="1"/>
      <c r="C85" s="1"/>
      <c r="D85" s="1" t="s">
        <v>49</v>
      </c>
      <c r="E85" s="23"/>
      <c r="F85" s="397" t="s">
        <v>1569</v>
      </c>
      <c r="G85" s="396"/>
      <c r="H85" s="1"/>
      <c r="I85" s="1"/>
      <c r="J85" s="1"/>
      <c r="K85" s="1"/>
      <c r="L85" s="1"/>
      <c r="M85" s="1"/>
      <c r="N85" s="1"/>
    </row>
    <row r="86" spans="1:15" ht="15" customHeight="1" x14ac:dyDescent="0.25">
      <c r="A86" s="1"/>
      <c r="B86" s="1"/>
      <c r="C86" s="1"/>
      <c r="D86" s="1" t="s">
        <v>1570</v>
      </c>
      <c r="E86" s="23"/>
      <c r="F86" s="1"/>
      <c r="G86" s="1"/>
      <c r="H86" s="1"/>
      <c r="I86" s="1"/>
      <c r="J86" s="1"/>
      <c r="K86" s="1"/>
      <c r="L86" s="1"/>
      <c r="M86" s="1"/>
      <c r="N86" s="1"/>
    </row>
    <row r="87" spans="1:15" ht="15" customHeight="1" x14ac:dyDescent="0.25">
      <c r="A87" s="1"/>
      <c r="B87" s="1"/>
      <c r="C87" s="1"/>
      <c r="D87" s="1" t="s">
        <v>1485</v>
      </c>
      <c r="E87" s="3"/>
      <c r="F87" s="1"/>
      <c r="G87" s="1"/>
      <c r="H87" s="1"/>
      <c r="I87" s="1"/>
      <c r="J87" s="1"/>
      <c r="K87" s="1"/>
      <c r="L87" s="1"/>
      <c r="M87" s="1"/>
      <c r="N87" s="1"/>
    </row>
    <row r="88" spans="1:15" ht="15" customHeight="1" x14ac:dyDescent="0.25">
      <c r="A88" s="1"/>
      <c r="B88" s="1"/>
      <c r="C88" s="1"/>
      <c r="D88" s="1" t="s">
        <v>1571</v>
      </c>
      <c r="E88" s="23"/>
      <c r="F88" s="1"/>
      <c r="G88" s="1"/>
      <c r="H88" s="1"/>
      <c r="I88" s="1"/>
      <c r="J88" s="1"/>
      <c r="K88" s="1"/>
      <c r="L88" s="1"/>
      <c r="M88" s="1"/>
      <c r="N88" s="1"/>
    </row>
    <row r="89" spans="1:15" ht="15" customHeight="1" x14ac:dyDescent="0.25">
      <c r="A89" s="1"/>
      <c r="B89" s="1"/>
      <c r="C89" s="1"/>
      <c r="D89" s="1" t="s">
        <v>1572</v>
      </c>
      <c r="E89" s="1"/>
      <c r="F89" s="1"/>
      <c r="G89" s="23"/>
      <c r="H89" s="23"/>
      <c r="I89" s="1"/>
      <c r="J89" s="1"/>
      <c r="K89" s="1"/>
      <c r="L89" s="1"/>
      <c r="M89" s="1"/>
      <c r="N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373" ht="8.25" customHeight="1" x14ac:dyDescent="0.2"/>
    <row r="375" ht="8.25" customHeight="1" x14ac:dyDescent="0.2"/>
    <row r="377" ht="9" customHeight="1" x14ac:dyDescent="0.2"/>
    <row r="379" ht="7.5" customHeight="1" x14ac:dyDescent="0.2"/>
    <row r="381" ht="6.75" customHeight="1" x14ac:dyDescent="0.2"/>
    <row r="383" ht="7.5" customHeight="1" x14ac:dyDescent="0.2"/>
    <row r="385" ht="9" customHeight="1" x14ac:dyDescent="0.2"/>
    <row r="387" ht="7.5" customHeight="1" x14ac:dyDescent="0.2"/>
    <row r="389" ht="8.25" customHeight="1" x14ac:dyDescent="0.2"/>
  </sheetData>
  <mergeCells count="310">
    <mergeCell ref="B78:C78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D69:E69"/>
    <mergeCell ref="F69:G69"/>
    <mergeCell ref="H69:I69"/>
    <mergeCell ref="J69:K69"/>
    <mergeCell ref="D70:E70"/>
    <mergeCell ref="F70:G70"/>
    <mergeCell ref="H70:I70"/>
    <mergeCell ref="J70:K70"/>
    <mergeCell ref="D71:E71"/>
    <mergeCell ref="F71:G71"/>
    <mergeCell ref="H71:I71"/>
    <mergeCell ref="J71:K71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80:C80"/>
    <mergeCell ref="D80:E80"/>
    <mergeCell ref="F80:G80"/>
    <mergeCell ref="H80:I80"/>
    <mergeCell ref="J80:K80"/>
    <mergeCell ref="B82:L82"/>
    <mergeCell ref="F85:G85"/>
    <mergeCell ref="D41:E41"/>
    <mergeCell ref="F41:G41"/>
    <mergeCell ref="H41:I41"/>
    <mergeCell ref="J41:K41"/>
    <mergeCell ref="B50:C50"/>
    <mergeCell ref="B51:C51"/>
    <mergeCell ref="B52:C52"/>
    <mergeCell ref="B53:C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B71:C71"/>
    <mergeCell ref="D78:E78"/>
    <mergeCell ref="F78:G78"/>
    <mergeCell ref="H78:I78"/>
    <mergeCell ref="J78:K78"/>
    <mergeCell ref="D53:E53"/>
    <mergeCell ref="B79:C79"/>
    <mergeCell ref="D79:E79"/>
    <mergeCell ref="F79:G79"/>
    <mergeCell ref="H79:I79"/>
    <mergeCell ref="J79:K79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D57:E57"/>
    <mergeCell ref="F57:G57"/>
    <mergeCell ref="H57:I57"/>
    <mergeCell ref="J57:K57"/>
    <mergeCell ref="B48:C48"/>
    <mergeCell ref="D48:E48"/>
    <mergeCell ref="F48:G48"/>
    <mergeCell ref="H48:I48"/>
    <mergeCell ref="J48:K48"/>
    <mergeCell ref="B68:C68"/>
    <mergeCell ref="D68:E68"/>
    <mergeCell ref="F68:G68"/>
    <mergeCell ref="H68:I68"/>
    <mergeCell ref="J68:K68"/>
    <mergeCell ref="D50:E50"/>
    <mergeCell ref="F50:G50"/>
    <mergeCell ref="H50:I50"/>
    <mergeCell ref="J50:K50"/>
    <mergeCell ref="D51:E51"/>
    <mergeCell ref="F51:G51"/>
    <mergeCell ref="H51:I51"/>
    <mergeCell ref="J51:K51"/>
    <mergeCell ref="D52:E52"/>
    <mergeCell ref="F52:G52"/>
    <mergeCell ref="H52:I52"/>
    <mergeCell ref="J52:K52"/>
    <mergeCell ref="B58:C58"/>
    <mergeCell ref="D58:E58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1:C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sheetPr codeName="Hoja242"/>
  <dimension ref="A1:O354"/>
  <sheetViews>
    <sheetView workbookViewId="0">
      <selection activeCell="F57" sqref="F5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200408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SUM(N18:N34)+8.9</f>
        <v>90.88</v>
      </c>
      <c r="O17" s="60"/>
    </row>
    <row r="18" spans="1:15" ht="15" x14ac:dyDescent="0.25">
      <c r="A18" s="1"/>
      <c r="B18" s="375">
        <v>1</v>
      </c>
      <c r="C18" s="376"/>
      <c r="D18" s="367" t="s">
        <v>1555</v>
      </c>
      <c r="E18" s="368"/>
      <c r="F18" s="369">
        <v>4100072209</v>
      </c>
      <c r="G18" s="370"/>
      <c r="H18" s="391" t="s">
        <v>1556</v>
      </c>
      <c r="I18" s="370"/>
      <c r="J18" s="369" t="s">
        <v>73</v>
      </c>
      <c r="K18" s="368"/>
      <c r="L18" s="7" t="s">
        <v>898</v>
      </c>
      <c r="M18" s="11"/>
      <c r="N18" s="81">
        <v>4.4000000000000004</v>
      </c>
      <c r="O18" s="60">
        <v>14</v>
      </c>
    </row>
    <row r="19" spans="1:15" ht="15" x14ac:dyDescent="0.25">
      <c r="A19" s="1"/>
      <c r="B19" s="375">
        <v>2</v>
      </c>
      <c r="C19" s="376"/>
      <c r="D19" s="367" t="s">
        <v>1555</v>
      </c>
      <c r="E19" s="368"/>
      <c r="F19" s="369">
        <v>4100072209</v>
      </c>
      <c r="G19" s="370"/>
      <c r="H19" s="391" t="s">
        <v>1556</v>
      </c>
      <c r="I19" s="370"/>
      <c r="J19" s="369" t="s">
        <v>73</v>
      </c>
      <c r="K19" s="368"/>
      <c r="L19" s="7" t="s">
        <v>898</v>
      </c>
      <c r="M19" s="11"/>
      <c r="N19" s="81">
        <v>4.4000000000000004</v>
      </c>
      <c r="O19" s="60">
        <v>14</v>
      </c>
    </row>
    <row r="20" spans="1:15" ht="15" x14ac:dyDescent="0.25">
      <c r="A20" s="1"/>
      <c r="B20" s="375">
        <v>3</v>
      </c>
      <c r="C20" s="376"/>
      <c r="D20" s="367" t="s">
        <v>1555</v>
      </c>
      <c r="E20" s="368"/>
      <c r="F20" s="369">
        <v>4100072209</v>
      </c>
      <c r="G20" s="370"/>
      <c r="H20" s="391" t="s">
        <v>1556</v>
      </c>
      <c r="I20" s="370"/>
      <c r="J20" s="369" t="s">
        <v>73</v>
      </c>
      <c r="K20" s="368"/>
      <c r="L20" s="7" t="s">
        <v>898</v>
      </c>
      <c r="M20" s="11"/>
      <c r="N20" s="81">
        <v>4.4000000000000004</v>
      </c>
      <c r="O20" s="60">
        <v>14</v>
      </c>
    </row>
    <row r="21" spans="1:15" ht="15" x14ac:dyDescent="0.25">
      <c r="A21" s="1"/>
      <c r="B21" s="375">
        <v>4</v>
      </c>
      <c r="C21" s="376"/>
      <c r="D21" s="367" t="s">
        <v>1555</v>
      </c>
      <c r="E21" s="368"/>
      <c r="F21" s="369">
        <v>4100072209</v>
      </c>
      <c r="G21" s="370"/>
      <c r="H21" s="391" t="s">
        <v>1556</v>
      </c>
      <c r="I21" s="370"/>
      <c r="J21" s="369" t="s">
        <v>73</v>
      </c>
      <c r="K21" s="368"/>
      <c r="L21" s="7" t="s">
        <v>425</v>
      </c>
      <c r="M21" s="11"/>
      <c r="N21" s="81">
        <v>4.4000000000000004</v>
      </c>
      <c r="O21" s="60">
        <v>14</v>
      </c>
    </row>
    <row r="22" spans="1:15" ht="15" x14ac:dyDescent="0.25">
      <c r="A22" s="1"/>
      <c r="B22" s="378">
        <v>5</v>
      </c>
      <c r="C22" s="379"/>
      <c r="D22" s="367" t="s">
        <v>1555</v>
      </c>
      <c r="E22" s="368"/>
      <c r="F22" s="369">
        <v>4100072209</v>
      </c>
      <c r="G22" s="370"/>
      <c r="H22" s="391" t="s">
        <v>1556</v>
      </c>
      <c r="I22" s="370"/>
      <c r="J22" s="369" t="s">
        <v>73</v>
      </c>
      <c r="K22" s="368"/>
      <c r="L22" s="7" t="s">
        <v>425</v>
      </c>
      <c r="M22" s="11"/>
      <c r="N22" s="82">
        <v>4.4000000000000004</v>
      </c>
      <c r="O22" s="60">
        <v>14</v>
      </c>
    </row>
    <row r="23" spans="1:15" ht="15" x14ac:dyDescent="0.25">
      <c r="A23" s="1"/>
      <c r="B23" s="378">
        <v>6</v>
      </c>
      <c r="C23" s="379"/>
      <c r="D23" s="367" t="s">
        <v>1555</v>
      </c>
      <c r="E23" s="368"/>
      <c r="F23" s="369">
        <v>4100072209</v>
      </c>
      <c r="G23" s="370"/>
      <c r="H23" s="391" t="s">
        <v>1556</v>
      </c>
      <c r="I23" s="370"/>
      <c r="J23" s="369" t="s">
        <v>73</v>
      </c>
      <c r="K23" s="368"/>
      <c r="L23" s="7" t="s">
        <v>425</v>
      </c>
      <c r="M23" s="11"/>
      <c r="N23" s="82">
        <v>4.3600000000000003</v>
      </c>
      <c r="O23" s="60">
        <v>6</v>
      </c>
    </row>
    <row r="24" spans="1:15" ht="15" x14ac:dyDescent="0.25">
      <c r="A24" s="1"/>
      <c r="B24" s="416"/>
      <c r="C24" s="417"/>
      <c r="D24" s="367" t="s">
        <v>1555</v>
      </c>
      <c r="E24" s="368"/>
      <c r="F24" s="369">
        <v>4100072209</v>
      </c>
      <c r="G24" s="370"/>
      <c r="H24" s="391" t="s">
        <v>1556</v>
      </c>
      <c r="I24" s="370"/>
      <c r="J24" s="369" t="s">
        <v>73</v>
      </c>
      <c r="K24" s="368"/>
      <c r="L24" s="7" t="s">
        <v>898</v>
      </c>
      <c r="M24" s="11"/>
      <c r="N24" s="83"/>
      <c r="O24" s="60">
        <v>2</v>
      </c>
    </row>
    <row r="25" spans="1:15" ht="15" x14ac:dyDescent="0.25">
      <c r="A25" s="1"/>
      <c r="B25" s="365"/>
      <c r="C25" s="366"/>
      <c r="D25" s="367" t="s">
        <v>1382</v>
      </c>
      <c r="E25" s="368"/>
      <c r="F25" s="369">
        <v>4100073153</v>
      </c>
      <c r="G25" s="370"/>
      <c r="H25" s="391" t="s">
        <v>1565</v>
      </c>
      <c r="I25" s="370"/>
      <c r="J25" s="369" t="s">
        <v>73</v>
      </c>
      <c r="K25" s="368"/>
      <c r="L25" s="7" t="s">
        <v>757</v>
      </c>
      <c r="M25" s="11"/>
      <c r="N25" s="84"/>
      <c r="O25" s="60">
        <v>4</v>
      </c>
    </row>
    <row r="26" spans="1:15" ht="15" x14ac:dyDescent="0.25">
      <c r="A26" s="1"/>
      <c r="B26" s="365">
        <v>7</v>
      </c>
      <c r="C26" s="366"/>
      <c r="D26" s="367" t="s">
        <v>1160</v>
      </c>
      <c r="E26" s="368"/>
      <c r="F26" s="369">
        <v>4100072201</v>
      </c>
      <c r="G26" s="370"/>
      <c r="H26" s="391" t="s">
        <v>1495</v>
      </c>
      <c r="I26" s="370"/>
      <c r="J26" s="369" t="s">
        <v>73</v>
      </c>
      <c r="K26" s="368"/>
      <c r="L26" s="7" t="s">
        <v>846</v>
      </c>
      <c r="M26" s="11"/>
      <c r="N26" s="84">
        <v>6.32</v>
      </c>
      <c r="O26" s="60">
        <v>8</v>
      </c>
    </row>
    <row r="27" spans="1:15" ht="15" x14ac:dyDescent="0.25">
      <c r="A27" s="1"/>
      <c r="B27" s="365">
        <v>8</v>
      </c>
      <c r="C27" s="366"/>
      <c r="D27" s="367" t="s">
        <v>1160</v>
      </c>
      <c r="E27" s="368"/>
      <c r="F27" s="369">
        <v>4100072201</v>
      </c>
      <c r="G27" s="370"/>
      <c r="H27" s="391" t="s">
        <v>1495</v>
      </c>
      <c r="I27" s="370"/>
      <c r="J27" s="369" t="s">
        <v>73</v>
      </c>
      <c r="K27" s="368"/>
      <c r="L27" s="7" t="s">
        <v>846</v>
      </c>
      <c r="M27" s="11"/>
      <c r="N27" s="84">
        <v>6.32</v>
      </c>
      <c r="O27" s="60">
        <v>8</v>
      </c>
    </row>
    <row r="28" spans="1:15" ht="15" x14ac:dyDescent="0.25">
      <c r="A28" s="1"/>
      <c r="B28" s="365">
        <v>9</v>
      </c>
      <c r="C28" s="366"/>
      <c r="D28" s="367" t="s">
        <v>1160</v>
      </c>
      <c r="E28" s="368"/>
      <c r="F28" s="369">
        <v>4100072201</v>
      </c>
      <c r="G28" s="370"/>
      <c r="H28" s="391" t="s">
        <v>1495</v>
      </c>
      <c r="I28" s="370"/>
      <c r="J28" s="369" t="s">
        <v>73</v>
      </c>
      <c r="K28" s="368"/>
      <c r="L28" s="7" t="s">
        <v>846</v>
      </c>
      <c r="M28" s="11"/>
      <c r="N28" s="84">
        <v>6.32</v>
      </c>
      <c r="O28" s="60">
        <v>8</v>
      </c>
    </row>
    <row r="29" spans="1:15" ht="15" x14ac:dyDescent="0.25">
      <c r="A29" s="1"/>
      <c r="B29" s="365">
        <v>10</v>
      </c>
      <c r="C29" s="366"/>
      <c r="D29" s="367" t="s">
        <v>1160</v>
      </c>
      <c r="E29" s="368"/>
      <c r="F29" s="369">
        <v>4100072201</v>
      </c>
      <c r="G29" s="370"/>
      <c r="H29" s="391" t="s">
        <v>1495</v>
      </c>
      <c r="I29" s="370"/>
      <c r="J29" s="369" t="s">
        <v>73</v>
      </c>
      <c r="K29" s="368"/>
      <c r="L29" s="7" t="s">
        <v>846</v>
      </c>
      <c r="M29" s="11"/>
      <c r="N29" s="84">
        <v>6.32</v>
      </c>
      <c r="O29" s="60">
        <v>8</v>
      </c>
    </row>
    <row r="30" spans="1:15" ht="15" x14ac:dyDescent="0.25">
      <c r="A30" s="1"/>
      <c r="B30" s="365">
        <v>11</v>
      </c>
      <c r="C30" s="366"/>
      <c r="D30" s="367" t="s">
        <v>1160</v>
      </c>
      <c r="E30" s="368"/>
      <c r="F30" s="369">
        <v>4100072201</v>
      </c>
      <c r="G30" s="370"/>
      <c r="H30" s="391" t="s">
        <v>1495</v>
      </c>
      <c r="I30" s="370"/>
      <c r="J30" s="369" t="s">
        <v>73</v>
      </c>
      <c r="K30" s="368"/>
      <c r="L30" s="7" t="s">
        <v>846</v>
      </c>
      <c r="M30" s="11"/>
      <c r="N30" s="84">
        <v>6.32</v>
      </c>
      <c r="O30" s="60">
        <v>8</v>
      </c>
    </row>
    <row r="31" spans="1:15" ht="15" x14ac:dyDescent="0.25">
      <c r="A31" s="1"/>
      <c r="B31" s="365">
        <v>12</v>
      </c>
      <c r="C31" s="366"/>
      <c r="D31" s="367" t="s">
        <v>1160</v>
      </c>
      <c r="E31" s="368"/>
      <c r="F31" s="369">
        <v>4100072201</v>
      </c>
      <c r="G31" s="370"/>
      <c r="H31" s="391" t="s">
        <v>1495</v>
      </c>
      <c r="I31" s="370"/>
      <c r="J31" s="369" t="s">
        <v>73</v>
      </c>
      <c r="K31" s="368"/>
      <c r="L31" s="7" t="s">
        <v>846</v>
      </c>
      <c r="M31" s="11"/>
      <c r="N31" s="84">
        <v>6.32</v>
      </c>
      <c r="O31" s="60">
        <v>8</v>
      </c>
    </row>
    <row r="32" spans="1:15" ht="15" x14ac:dyDescent="0.25">
      <c r="A32" s="1"/>
      <c r="B32" s="365">
        <v>13</v>
      </c>
      <c r="C32" s="366"/>
      <c r="D32" s="367" t="s">
        <v>1160</v>
      </c>
      <c r="E32" s="368"/>
      <c r="F32" s="369">
        <v>4100072201</v>
      </c>
      <c r="G32" s="370"/>
      <c r="H32" s="391" t="s">
        <v>1495</v>
      </c>
      <c r="I32" s="370"/>
      <c r="J32" s="369" t="s">
        <v>73</v>
      </c>
      <c r="K32" s="368"/>
      <c r="L32" s="7" t="s">
        <v>846</v>
      </c>
      <c r="M32" s="11"/>
      <c r="N32" s="84">
        <v>6.32</v>
      </c>
      <c r="O32" s="60">
        <v>8</v>
      </c>
    </row>
    <row r="33" spans="1:15" ht="15" x14ac:dyDescent="0.25">
      <c r="A33" s="1"/>
      <c r="B33" s="365">
        <v>14</v>
      </c>
      <c r="C33" s="366"/>
      <c r="D33" s="367" t="s">
        <v>1160</v>
      </c>
      <c r="E33" s="368"/>
      <c r="F33" s="369">
        <v>4100072201</v>
      </c>
      <c r="G33" s="370"/>
      <c r="H33" s="391" t="s">
        <v>1495</v>
      </c>
      <c r="I33" s="370"/>
      <c r="J33" s="369" t="s">
        <v>73</v>
      </c>
      <c r="K33" s="368"/>
      <c r="L33" s="7" t="s">
        <v>846</v>
      </c>
      <c r="M33" s="11"/>
      <c r="N33" s="84">
        <v>6.32</v>
      </c>
      <c r="O33" s="60">
        <v>8</v>
      </c>
    </row>
    <row r="34" spans="1:15" ht="15" x14ac:dyDescent="0.25">
      <c r="A34" s="1"/>
      <c r="B34" s="365">
        <v>15</v>
      </c>
      <c r="C34" s="366"/>
      <c r="D34" s="367" t="s">
        <v>1160</v>
      </c>
      <c r="E34" s="368"/>
      <c r="F34" s="369">
        <v>4100072201</v>
      </c>
      <c r="G34" s="370"/>
      <c r="H34" s="391" t="s">
        <v>1495</v>
      </c>
      <c r="I34" s="370"/>
      <c r="J34" s="369" t="s">
        <v>73</v>
      </c>
      <c r="K34" s="368"/>
      <c r="L34" s="7" t="s">
        <v>846</v>
      </c>
      <c r="M34" s="11"/>
      <c r="N34" s="84">
        <v>5.0599999999999996</v>
      </c>
      <c r="O34" s="60">
        <v>6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69">
        <f>SUM(N36:N45)+8.94</f>
        <v>58.919999999999987</v>
      </c>
      <c r="O35" s="60"/>
    </row>
    <row r="36" spans="1:15" ht="15" x14ac:dyDescent="0.25">
      <c r="A36" s="1"/>
      <c r="B36" s="375">
        <v>16</v>
      </c>
      <c r="C36" s="376"/>
      <c r="D36" s="367" t="s">
        <v>402</v>
      </c>
      <c r="E36" s="368"/>
      <c r="F36" s="369">
        <v>4100072208</v>
      </c>
      <c r="G36" s="370"/>
      <c r="H36" s="391" t="s">
        <v>1557</v>
      </c>
      <c r="I36" s="370"/>
      <c r="J36" s="369" t="s">
        <v>73</v>
      </c>
      <c r="K36" s="368"/>
      <c r="L36" s="7" t="s">
        <v>1558</v>
      </c>
      <c r="M36" s="11"/>
      <c r="N36" s="81">
        <v>4.6399999999999997</v>
      </c>
      <c r="O36" s="60">
        <v>10</v>
      </c>
    </row>
    <row r="37" spans="1:15" ht="15" x14ac:dyDescent="0.25">
      <c r="A37" s="1"/>
      <c r="B37" s="375">
        <v>17</v>
      </c>
      <c r="C37" s="376"/>
      <c r="D37" s="367" t="s">
        <v>402</v>
      </c>
      <c r="E37" s="368"/>
      <c r="F37" s="369">
        <v>4100072208</v>
      </c>
      <c r="G37" s="370"/>
      <c r="H37" s="391" t="s">
        <v>1557</v>
      </c>
      <c r="I37" s="370"/>
      <c r="J37" s="369" t="s">
        <v>73</v>
      </c>
      <c r="K37" s="368"/>
      <c r="L37" s="7" t="s">
        <v>1558</v>
      </c>
      <c r="M37" s="11"/>
      <c r="N37" s="81">
        <v>4.6399999999999997</v>
      </c>
      <c r="O37" s="60">
        <v>10</v>
      </c>
    </row>
    <row r="38" spans="1:15" ht="15" x14ac:dyDescent="0.25">
      <c r="A38" s="1"/>
      <c r="B38" s="375">
        <v>18</v>
      </c>
      <c r="C38" s="376"/>
      <c r="D38" s="367" t="s">
        <v>402</v>
      </c>
      <c r="E38" s="368"/>
      <c r="F38" s="369">
        <v>4100072208</v>
      </c>
      <c r="G38" s="370"/>
      <c r="H38" s="391" t="s">
        <v>1557</v>
      </c>
      <c r="I38" s="370"/>
      <c r="J38" s="369" t="s">
        <v>73</v>
      </c>
      <c r="K38" s="368"/>
      <c r="L38" s="7" t="s">
        <v>1558</v>
      </c>
      <c r="M38" s="11"/>
      <c r="N38" s="81">
        <v>2.9</v>
      </c>
      <c r="O38" s="60">
        <v>5</v>
      </c>
    </row>
    <row r="39" spans="1:15" ht="15" x14ac:dyDescent="0.25">
      <c r="A39" s="1"/>
      <c r="B39" s="375">
        <v>19</v>
      </c>
      <c r="C39" s="376"/>
      <c r="D39" s="367" t="s">
        <v>402</v>
      </c>
      <c r="E39" s="368"/>
      <c r="F39" s="369">
        <v>4100072207</v>
      </c>
      <c r="G39" s="370"/>
      <c r="H39" s="391" t="s">
        <v>1559</v>
      </c>
      <c r="I39" s="370"/>
      <c r="J39" s="369" t="s">
        <v>73</v>
      </c>
      <c r="K39" s="368"/>
      <c r="L39" s="7" t="s">
        <v>757</v>
      </c>
      <c r="M39" s="11"/>
      <c r="N39" s="81">
        <v>5.4</v>
      </c>
      <c r="O39" s="60">
        <v>10</v>
      </c>
    </row>
    <row r="40" spans="1:15" ht="15" x14ac:dyDescent="0.25">
      <c r="A40" s="1"/>
      <c r="B40" s="375">
        <v>20</v>
      </c>
      <c r="C40" s="376"/>
      <c r="D40" s="367" t="s">
        <v>402</v>
      </c>
      <c r="E40" s="368"/>
      <c r="F40" s="369">
        <v>4100072207</v>
      </c>
      <c r="G40" s="370"/>
      <c r="H40" s="391" t="s">
        <v>1559</v>
      </c>
      <c r="I40" s="370"/>
      <c r="J40" s="369" t="s">
        <v>73</v>
      </c>
      <c r="K40" s="368"/>
      <c r="L40" s="7" t="s">
        <v>757</v>
      </c>
      <c r="M40" s="11"/>
      <c r="N40" s="81">
        <v>5.4</v>
      </c>
      <c r="O40" s="60">
        <v>10</v>
      </c>
    </row>
    <row r="41" spans="1:15" ht="15" x14ac:dyDescent="0.25">
      <c r="A41" s="1"/>
      <c r="B41" s="375">
        <v>21</v>
      </c>
      <c r="C41" s="376"/>
      <c r="D41" s="367" t="s">
        <v>402</v>
      </c>
      <c r="E41" s="368"/>
      <c r="F41" s="369">
        <v>4100072207</v>
      </c>
      <c r="G41" s="370"/>
      <c r="H41" s="391" t="s">
        <v>1559</v>
      </c>
      <c r="I41" s="370"/>
      <c r="J41" s="369" t="s">
        <v>73</v>
      </c>
      <c r="K41" s="368"/>
      <c r="L41" s="7" t="s">
        <v>757</v>
      </c>
      <c r="M41" s="11"/>
      <c r="N41" s="81">
        <v>5.4</v>
      </c>
      <c r="O41" s="60">
        <v>10</v>
      </c>
    </row>
    <row r="42" spans="1:15" ht="15" x14ac:dyDescent="0.25">
      <c r="A42" s="1"/>
      <c r="B42" s="375">
        <v>22</v>
      </c>
      <c r="C42" s="376"/>
      <c r="D42" s="367" t="s">
        <v>402</v>
      </c>
      <c r="E42" s="368"/>
      <c r="F42" s="369">
        <v>4100072207</v>
      </c>
      <c r="G42" s="370"/>
      <c r="H42" s="391" t="s">
        <v>1559</v>
      </c>
      <c r="I42" s="370"/>
      <c r="J42" s="369" t="s">
        <v>73</v>
      </c>
      <c r="K42" s="368"/>
      <c r="L42" s="7" t="s">
        <v>757</v>
      </c>
      <c r="M42" s="11"/>
      <c r="N42" s="81">
        <v>5.4</v>
      </c>
      <c r="O42" s="60">
        <v>10</v>
      </c>
    </row>
    <row r="43" spans="1:15" ht="15" x14ac:dyDescent="0.25">
      <c r="A43" s="1"/>
      <c r="B43" s="375">
        <v>23</v>
      </c>
      <c r="C43" s="376"/>
      <c r="D43" s="367" t="s">
        <v>402</v>
      </c>
      <c r="E43" s="368"/>
      <c r="F43" s="369">
        <v>4100072207</v>
      </c>
      <c r="G43" s="370"/>
      <c r="H43" s="391" t="s">
        <v>1559</v>
      </c>
      <c r="I43" s="370"/>
      <c r="J43" s="369" t="s">
        <v>73</v>
      </c>
      <c r="K43" s="368"/>
      <c r="L43" s="7" t="s">
        <v>757</v>
      </c>
      <c r="M43" s="11"/>
      <c r="N43" s="81">
        <v>5.4</v>
      </c>
      <c r="O43" s="60">
        <v>10</v>
      </c>
    </row>
    <row r="44" spans="1:15" ht="15" x14ac:dyDescent="0.25">
      <c r="A44" s="1"/>
      <c r="B44" s="375">
        <v>24</v>
      </c>
      <c r="C44" s="376"/>
      <c r="D44" s="367" t="s">
        <v>402</v>
      </c>
      <c r="E44" s="368"/>
      <c r="F44" s="369">
        <v>4100072207</v>
      </c>
      <c r="G44" s="370"/>
      <c r="H44" s="391" t="s">
        <v>1559</v>
      </c>
      <c r="I44" s="370"/>
      <c r="J44" s="369" t="s">
        <v>73</v>
      </c>
      <c r="K44" s="368"/>
      <c r="L44" s="7" t="s">
        <v>757</v>
      </c>
      <c r="M44" s="11"/>
      <c r="N44" s="81">
        <v>5.4</v>
      </c>
      <c r="O44" s="60">
        <v>10</v>
      </c>
    </row>
    <row r="45" spans="1:15" ht="15" x14ac:dyDescent="0.25">
      <c r="A45" s="1"/>
      <c r="B45" s="375">
        <v>25</v>
      </c>
      <c r="C45" s="376"/>
      <c r="D45" s="367" t="s">
        <v>402</v>
      </c>
      <c r="E45" s="368"/>
      <c r="F45" s="369">
        <v>4100072207</v>
      </c>
      <c r="G45" s="370"/>
      <c r="H45" s="391" t="s">
        <v>1559</v>
      </c>
      <c r="I45" s="370"/>
      <c r="J45" s="369" t="s">
        <v>73</v>
      </c>
      <c r="K45" s="368"/>
      <c r="L45" s="7" t="s">
        <v>757</v>
      </c>
      <c r="M45" s="11"/>
      <c r="N45" s="81">
        <v>5.4</v>
      </c>
      <c r="O45" s="60">
        <v>10</v>
      </c>
    </row>
    <row r="46" spans="1:15" ht="15" x14ac:dyDescent="0.25">
      <c r="A46" s="1"/>
      <c r="B46" s="76"/>
      <c r="C46" s="65"/>
      <c r="D46" s="392"/>
      <c r="E46" s="393"/>
      <c r="F46" s="393"/>
      <c r="G46" s="393"/>
      <c r="H46" s="393"/>
      <c r="I46" s="62"/>
      <c r="J46" s="50"/>
      <c r="K46" s="61"/>
      <c r="L46" s="8"/>
      <c r="M46" s="8"/>
      <c r="N46" s="139">
        <f>SUM(N18:N34)+SUM(N36:N45)</f>
        <v>131.95999999999998</v>
      </c>
      <c r="O46" s="60"/>
    </row>
    <row r="47" spans="1:15" ht="15.75" x14ac:dyDescent="0.25">
      <c r="A47" s="1"/>
      <c r="B47" s="356" t="s">
        <v>29</v>
      </c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79"/>
      <c r="N47" s="75"/>
      <c r="O47" s="73">
        <f>SUM(O18:O45)</f>
        <v>247</v>
      </c>
    </row>
    <row r="48" spans="1:15" ht="15" x14ac:dyDescent="0.25">
      <c r="A48" s="1"/>
      <c r="B48" s="20"/>
      <c r="C48" s="45"/>
      <c r="D48" s="20"/>
      <c r="E48" s="45"/>
      <c r="F48" s="20"/>
      <c r="H48" s="3"/>
      <c r="J48" s="20"/>
      <c r="K48" s="45"/>
      <c r="L48" s="1"/>
      <c r="M48" s="1"/>
      <c r="N48" s="86"/>
    </row>
    <row r="49" spans="1:14" ht="3.75" customHeight="1" x14ac:dyDescent="0.25">
      <c r="A49" s="1"/>
      <c r="B49" s="1"/>
      <c r="C49" s="1"/>
      <c r="D49" s="17"/>
      <c r="E49" s="20"/>
      <c r="F49" s="20"/>
      <c r="G49" s="3"/>
      <c r="H49" s="3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49</v>
      </c>
      <c r="E50" s="23"/>
      <c r="F50" s="397" t="s">
        <v>1566</v>
      </c>
      <c r="G50" s="396"/>
      <c r="H50" s="1"/>
      <c r="I50" s="1"/>
      <c r="J50" s="1"/>
      <c r="K50" s="1"/>
      <c r="L50" s="1"/>
      <c r="M50" s="1"/>
      <c r="N50" s="1"/>
    </row>
    <row r="51" spans="1:14" ht="15" customHeight="1" x14ac:dyDescent="0.25">
      <c r="A51" s="1"/>
      <c r="B51" s="1"/>
      <c r="C51" s="1"/>
      <c r="D51" s="1" t="s">
        <v>1567</v>
      </c>
      <c r="E51" s="23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5">
      <c r="A52" s="1"/>
      <c r="B52" s="1"/>
      <c r="C52" s="1"/>
      <c r="D52" s="1" t="s">
        <v>1538</v>
      </c>
      <c r="E52" s="3"/>
      <c r="F52" s="1"/>
      <c r="G52" s="1"/>
      <c r="H52" s="1"/>
      <c r="I52" s="1"/>
      <c r="J52" s="1"/>
      <c r="K52" s="1"/>
      <c r="L52" s="1"/>
      <c r="M52" s="1"/>
      <c r="N52" s="1"/>
    </row>
    <row r="53" spans="1:14" ht="15" customHeight="1" x14ac:dyDescent="0.25">
      <c r="A53" s="1"/>
      <c r="B53" s="1"/>
      <c r="C53" s="1"/>
      <c r="D53" s="1" t="s">
        <v>1568</v>
      </c>
      <c r="E53" s="23"/>
      <c r="F53" s="1"/>
      <c r="G53" s="1"/>
      <c r="H53" s="1"/>
      <c r="I53" s="1"/>
      <c r="J53" s="1"/>
      <c r="K53" s="1"/>
      <c r="L53" s="1"/>
      <c r="M53" s="1"/>
      <c r="N53" s="1"/>
    </row>
    <row r="54" spans="1:14" ht="15" customHeight="1" x14ac:dyDescent="0.25">
      <c r="A54" s="1"/>
      <c r="B54" s="1"/>
      <c r="C54" s="1"/>
      <c r="D54" s="1" t="s">
        <v>1492</v>
      </c>
      <c r="E54" s="1"/>
      <c r="F54" s="1"/>
      <c r="G54" s="23"/>
      <c r="H54" s="23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338" ht="8.25" customHeight="1" x14ac:dyDescent="0.2"/>
    <row r="340" ht="8.25" customHeight="1" x14ac:dyDescent="0.2"/>
    <row r="342" ht="9" customHeight="1" x14ac:dyDescent="0.2"/>
    <row r="344" ht="7.5" customHeight="1" x14ac:dyDescent="0.2"/>
    <row r="346" ht="6.75" customHeight="1" x14ac:dyDescent="0.2"/>
    <row r="348" ht="7.5" customHeight="1" x14ac:dyDescent="0.2"/>
    <row r="350" ht="9" customHeight="1" x14ac:dyDescent="0.2"/>
    <row r="352" ht="7.5" customHeight="1" x14ac:dyDescent="0.2"/>
    <row r="354" ht="8.25" customHeight="1" x14ac:dyDescent="0.2"/>
  </sheetData>
  <mergeCells count="147">
    <mergeCell ref="B33:C33"/>
    <mergeCell ref="J36:K36"/>
    <mergeCell ref="D33:E33"/>
    <mergeCell ref="F33:G33"/>
    <mergeCell ref="H33:I33"/>
    <mergeCell ref="J33:K33"/>
    <mergeCell ref="B45:C45"/>
    <mergeCell ref="D45:E45"/>
    <mergeCell ref="F45:G45"/>
    <mergeCell ref="H45:I45"/>
    <mergeCell ref="J45:K45"/>
    <mergeCell ref="B39:C39"/>
    <mergeCell ref="B43:C43"/>
    <mergeCell ref="D43:E43"/>
    <mergeCell ref="F43:G43"/>
    <mergeCell ref="H43:I43"/>
    <mergeCell ref="J43:K43"/>
    <mergeCell ref="D38:E38"/>
    <mergeCell ref="F38:G38"/>
    <mergeCell ref="H38:I38"/>
    <mergeCell ref="J38:K38"/>
    <mergeCell ref="J39:K39"/>
    <mergeCell ref="B36:C36"/>
    <mergeCell ref="F42:G42"/>
    <mergeCell ref="H32:I32"/>
    <mergeCell ref="J32:K32"/>
    <mergeCell ref="B42:C42"/>
    <mergeCell ref="D42:E42"/>
    <mergeCell ref="B40:C40"/>
    <mergeCell ref="D40:E40"/>
    <mergeCell ref="F40:G40"/>
    <mergeCell ref="H40:I40"/>
    <mergeCell ref="J40:K40"/>
    <mergeCell ref="B32:C32"/>
    <mergeCell ref="D32:E32"/>
    <mergeCell ref="F32:G32"/>
    <mergeCell ref="D39:E39"/>
    <mergeCell ref="F39:G39"/>
    <mergeCell ref="H39:I39"/>
    <mergeCell ref="B37:C37"/>
    <mergeCell ref="D37:E37"/>
    <mergeCell ref="F37:G37"/>
    <mergeCell ref="H37:I37"/>
    <mergeCell ref="D36:E36"/>
    <mergeCell ref="F36:G36"/>
    <mergeCell ref="H36:I36"/>
    <mergeCell ref="J37:K37"/>
    <mergeCell ref="B38:C38"/>
    <mergeCell ref="D46:H46"/>
    <mergeCell ref="B47:L47"/>
    <mergeCell ref="F50:G50"/>
    <mergeCell ref="B44:C44"/>
    <mergeCell ref="D44:E44"/>
    <mergeCell ref="F44:G44"/>
    <mergeCell ref="H44:I44"/>
    <mergeCell ref="B34:C34"/>
    <mergeCell ref="D34:E34"/>
    <mergeCell ref="F34:G34"/>
    <mergeCell ref="H34:I34"/>
    <mergeCell ref="J34:K34"/>
    <mergeCell ref="B41:C41"/>
    <mergeCell ref="D41:E41"/>
    <mergeCell ref="F41:G41"/>
    <mergeCell ref="H41:I41"/>
    <mergeCell ref="J41:K41"/>
    <mergeCell ref="J44:K44"/>
    <mergeCell ref="H42:I42"/>
    <mergeCell ref="J42:K42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1:G31"/>
    <mergeCell ref="H31:I31"/>
    <mergeCell ref="J31:K31"/>
    <mergeCell ref="F30:G30"/>
    <mergeCell ref="H30:I30"/>
    <mergeCell ref="J30:K30"/>
    <mergeCell ref="B31:C31"/>
    <mergeCell ref="D31:E31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G8:I8"/>
    <mergeCell ref="G10:L10"/>
    <mergeCell ref="G12:H12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sheetPr codeName="Hoja243"/>
  <dimension ref="A1:O323"/>
  <sheetViews>
    <sheetView workbookViewId="0">
      <selection activeCell="H22" sqref="H22:I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200407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73"/>
      <c r="C17" s="174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8">
        <v>1</v>
      </c>
      <c r="C18" s="379"/>
      <c r="D18" s="367" t="s">
        <v>1555</v>
      </c>
      <c r="E18" s="368"/>
      <c r="F18" s="369">
        <v>4100072267</v>
      </c>
      <c r="G18" s="370"/>
      <c r="H18" s="391" t="s">
        <v>1556</v>
      </c>
      <c r="I18" s="370"/>
      <c r="J18" s="369" t="s">
        <v>1009</v>
      </c>
      <c r="K18" s="368"/>
      <c r="L18" s="9" t="s">
        <v>898</v>
      </c>
      <c r="M18" s="151"/>
      <c r="N18" s="82">
        <v>3.44</v>
      </c>
      <c r="O18" s="60">
        <v>4</v>
      </c>
    </row>
    <row r="19" spans="1:15" ht="15" x14ac:dyDescent="0.25">
      <c r="A19" s="1"/>
      <c r="B19" s="76"/>
      <c r="C19" s="69"/>
      <c r="D19" s="367" t="s">
        <v>1555</v>
      </c>
      <c r="E19" s="368"/>
      <c r="F19" s="369">
        <v>4100072267</v>
      </c>
      <c r="G19" s="370"/>
      <c r="H19" s="391" t="s">
        <v>1556</v>
      </c>
      <c r="I19" s="370"/>
      <c r="J19" s="369" t="s">
        <v>1009</v>
      </c>
      <c r="K19" s="368"/>
      <c r="L19" s="9" t="s">
        <v>425</v>
      </c>
      <c r="M19" s="151"/>
      <c r="N19" s="84"/>
      <c r="O19" s="60">
        <v>6</v>
      </c>
    </row>
    <row r="20" spans="1:15" ht="15" x14ac:dyDescent="0.25">
      <c r="A20" s="1"/>
      <c r="B20" s="416">
        <v>2</v>
      </c>
      <c r="C20" s="417"/>
      <c r="D20" s="367" t="s">
        <v>402</v>
      </c>
      <c r="E20" s="368"/>
      <c r="F20" s="369">
        <v>4100072266</v>
      </c>
      <c r="G20" s="370"/>
      <c r="H20" s="391" t="s">
        <v>1557</v>
      </c>
      <c r="I20" s="370"/>
      <c r="J20" s="369" t="s">
        <v>1009</v>
      </c>
      <c r="K20" s="368"/>
      <c r="L20" s="9" t="s">
        <v>1558</v>
      </c>
      <c r="M20" s="151"/>
      <c r="N20" s="83">
        <v>2.9</v>
      </c>
      <c r="O20" s="60">
        <v>5</v>
      </c>
    </row>
    <row r="21" spans="1:15" ht="15" x14ac:dyDescent="0.25">
      <c r="A21" s="1"/>
      <c r="B21" s="375">
        <v>3</v>
      </c>
      <c r="C21" s="376"/>
      <c r="D21" s="367" t="s">
        <v>402</v>
      </c>
      <c r="E21" s="368"/>
      <c r="F21" s="369">
        <v>4100072265</v>
      </c>
      <c r="G21" s="370"/>
      <c r="H21" s="391" t="s">
        <v>1559</v>
      </c>
      <c r="I21" s="370"/>
      <c r="J21" s="369" t="s">
        <v>1009</v>
      </c>
      <c r="K21" s="368"/>
      <c r="L21" s="9" t="s">
        <v>757</v>
      </c>
      <c r="M21" s="151"/>
      <c r="N21" s="81">
        <v>4.32</v>
      </c>
      <c r="O21" s="60">
        <v>7</v>
      </c>
    </row>
    <row r="22" spans="1:15" ht="15" x14ac:dyDescent="0.25">
      <c r="A22" s="1"/>
      <c r="B22" s="365"/>
      <c r="C22" s="366"/>
      <c r="D22" s="367"/>
      <c r="E22" s="368"/>
      <c r="F22" s="369"/>
      <c r="G22" s="370"/>
      <c r="H22" s="391"/>
      <c r="I22" s="370"/>
      <c r="J22" s="369"/>
      <c r="K22" s="368"/>
      <c r="L22" s="9"/>
      <c r="M22" s="151"/>
      <c r="N22" s="84"/>
      <c r="O22" s="60"/>
    </row>
    <row r="23" spans="1:15" ht="15" x14ac:dyDescent="0.25">
      <c r="A23" s="1"/>
      <c r="B23" s="76"/>
      <c r="C23" s="65"/>
      <c r="D23" s="392"/>
      <c r="E23" s="393"/>
      <c r="F23" s="393"/>
      <c r="G23" s="393"/>
      <c r="H23" s="393"/>
      <c r="I23" s="62"/>
      <c r="J23" s="50"/>
      <c r="K23" s="61"/>
      <c r="L23" s="8"/>
      <c r="M23" s="8"/>
      <c r="N23" s="139">
        <f>SUM(N18:N22)</f>
        <v>10.66</v>
      </c>
      <c r="O23" s="60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22</v>
      </c>
    </row>
    <row r="25" spans="1:15" ht="15" x14ac:dyDescent="0.25">
      <c r="A25" s="1"/>
      <c r="B25" s="20"/>
      <c r="C25" s="45"/>
      <c r="D25" s="20"/>
      <c r="E25" s="45"/>
      <c r="F25" s="20"/>
      <c r="H25" s="3"/>
      <c r="J25" s="20"/>
      <c r="K25" s="45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23"/>
      <c r="F27" s="397" t="s">
        <v>1564</v>
      </c>
      <c r="G27" s="396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 t="s">
        <v>1213</v>
      </c>
      <c r="E28" s="3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 t="s">
        <v>1212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307" ht="8.25" customHeight="1" x14ac:dyDescent="0.2"/>
    <row r="309" ht="8.25" customHeight="1" x14ac:dyDescent="0.2"/>
    <row r="311" ht="9" customHeight="1" x14ac:dyDescent="0.2"/>
    <row r="313" ht="7.5" customHeight="1" x14ac:dyDescent="0.2"/>
    <row r="315" ht="6.75" customHeight="1" x14ac:dyDescent="0.2"/>
    <row r="317" ht="7.5" customHeight="1" x14ac:dyDescent="0.2"/>
    <row r="319" ht="9" customHeight="1" x14ac:dyDescent="0.2"/>
    <row r="321" ht="7.5" customHeight="1" x14ac:dyDescent="0.2"/>
    <row r="323" ht="8.25" customHeight="1" x14ac:dyDescent="0.2"/>
  </sheetData>
  <mergeCells count="36">
    <mergeCell ref="B24:L24"/>
    <mergeCell ref="F27:G27"/>
    <mergeCell ref="D19:E19"/>
    <mergeCell ref="F19:G19"/>
    <mergeCell ref="H19:I19"/>
    <mergeCell ref="J19:K19"/>
    <mergeCell ref="B22:C22"/>
    <mergeCell ref="D22:E22"/>
    <mergeCell ref="F22:G22"/>
    <mergeCell ref="H22:I22"/>
    <mergeCell ref="J22:K22"/>
    <mergeCell ref="D23:H23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sheetPr codeName="Hoja244"/>
  <dimension ref="A1:Q344"/>
  <sheetViews>
    <sheetView topLeftCell="A22" workbookViewId="0">
      <selection activeCell="O44" sqref="O4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200406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SUM(N18:N32)+10.74</f>
        <v>84.339999999999989</v>
      </c>
      <c r="O17" s="60"/>
    </row>
    <row r="18" spans="1:15" ht="15" x14ac:dyDescent="0.25">
      <c r="A18" s="1"/>
      <c r="B18" s="378">
        <v>1</v>
      </c>
      <c r="C18" s="379"/>
      <c r="D18" s="367" t="s">
        <v>1555</v>
      </c>
      <c r="E18" s="368"/>
      <c r="F18" s="369">
        <v>4100072218</v>
      </c>
      <c r="G18" s="370"/>
      <c r="H18" s="391" t="s">
        <v>1556</v>
      </c>
      <c r="I18" s="370"/>
      <c r="J18" s="369" t="s">
        <v>76</v>
      </c>
      <c r="K18" s="368"/>
      <c r="L18" s="9" t="s">
        <v>898</v>
      </c>
      <c r="M18" s="151"/>
      <c r="N18" s="82">
        <v>3.6</v>
      </c>
      <c r="O18" s="60">
        <v>11</v>
      </c>
    </row>
    <row r="19" spans="1:15" ht="15" x14ac:dyDescent="0.25">
      <c r="A19" s="1"/>
      <c r="B19" s="378">
        <v>2</v>
      </c>
      <c r="C19" s="379"/>
      <c r="D19" s="367" t="s">
        <v>1555</v>
      </c>
      <c r="E19" s="368"/>
      <c r="F19" s="369">
        <v>4100072218</v>
      </c>
      <c r="G19" s="370"/>
      <c r="H19" s="391" t="s">
        <v>1556</v>
      </c>
      <c r="I19" s="370"/>
      <c r="J19" s="369" t="s">
        <v>76</v>
      </c>
      <c r="K19" s="368"/>
      <c r="L19" s="9" t="s">
        <v>898</v>
      </c>
      <c r="M19" s="151"/>
      <c r="N19" s="82">
        <v>3.68</v>
      </c>
      <c r="O19" s="60">
        <v>4</v>
      </c>
    </row>
    <row r="20" spans="1:15" ht="15" x14ac:dyDescent="0.25">
      <c r="A20" s="1"/>
      <c r="B20" s="365"/>
      <c r="C20" s="366"/>
      <c r="D20" s="367" t="s">
        <v>1555</v>
      </c>
      <c r="E20" s="368"/>
      <c r="F20" s="369">
        <v>4100072218</v>
      </c>
      <c r="G20" s="370"/>
      <c r="H20" s="391" t="s">
        <v>1556</v>
      </c>
      <c r="I20" s="370"/>
      <c r="J20" s="369" t="s">
        <v>76</v>
      </c>
      <c r="K20" s="368"/>
      <c r="L20" s="9" t="s">
        <v>425</v>
      </c>
      <c r="M20" s="151"/>
      <c r="N20" s="84"/>
      <c r="O20" s="60">
        <v>7</v>
      </c>
    </row>
    <row r="21" spans="1:15" ht="15" x14ac:dyDescent="0.25">
      <c r="A21" s="1"/>
      <c r="B21" s="378">
        <v>3</v>
      </c>
      <c r="C21" s="379"/>
      <c r="D21" s="367" t="s">
        <v>1555</v>
      </c>
      <c r="E21" s="368"/>
      <c r="F21" s="369">
        <v>4100072218</v>
      </c>
      <c r="G21" s="370"/>
      <c r="H21" s="391" t="s">
        <v>1556</v>
      </c>
      <c r="I21" s="370"/>
      <c r="J21" s="369" t="s">
        <v>76</v>
      </c>
      <c r="K21" s="368"/>
      <c r="L21" s="9" t="s">
        <v>425</v>
      </c>
      <c r="M21" s="151"/>
      <c r="N21" s="82">
        <v>3.54</v>
      </c>
      <c r="O21" s="60">
        <v>11</v>
      </c>
    </row>
    <row r="22" spans="1:15" ht="15" x14ac:dyDescent="0.25">
      <c r="A22" s="1"/>
      <c r="B22" s="378">
        <v>4</v>
      </c>
      <c r="C22" s="379"/>
      <c r="D22" s="367" t="s">
        <v>1158</v>
      </c>
      <c r="E22" s="368"/>
      <c r="F22" s="369">
        <v>4100073237</v>
      </c>
      <c r="G22" s="370"/>
      <c r="H22" s="391" t="s">
        <v>1496</v>
      </c>
      <c r="I22" s="370"/>
      <c r="J22" s="369" t="s">
        <v>76</v>
      </c>
      <c r="K22" s="368"/>
      <c r="L22" s="9" t="s">
        <v>761</v>
      </c>
      <c r="M22" s="151"/>
      <c r="N22" s="82">
        <v>6.54</v>
      </c>
      <c r="O22" s="60">
        <v>6</v>
      </c>
    </row>
    <row r="23" spans="1:15" ht="15" x14ac:dyDescent="0.25">
      <c r="A23" s="1"/>
      <c r="B23" s="378">
        <v>5</v>
      </c>
      <c r="C23" s="379"/>
      <c r="D23" s="367" t="s">
        <v>1158</v>
      </c>
      <c r="E23" s="368"/>
      <c r="F23" s="369">
        <v>4100073237</v>
      </c>
      <c r="G23" s="370"/>
      <c r="H23" s="391" t="s">
        <v>1496</v>
      </c>
      <c r="I23" s="370"/>
      <c r="J23" s="369" t="s">
        <v>76</v>
      </c>
      <c r="K23" s="368"/>
      <c r="L23" s="9" t="s">
        <v>761</v>
      </c>
      <c r="M23" s="151"/>
      <c r="N23" s="82">
        <v>6.54</v>
      </c>
      <c r="O23" s="60">
        <v>6</v>
      </c>
    </row>
    <row r="24" spans="1:15" ht="15" x14ac:dyDescent="0.25">
      <c r="A24" s="1"/>
      <c r="B24" s="378">
        <v>6</v>
      </c>
      <c r="C24" s="379"/>
      <c r="D24" s="367" t="s">
        <v>1158</v>
      </c>
      <c r="E24" s="368"/>
      <c r="F24" s="369">
        <v>4100073237</v>
      </c>
      <c r="G24" s="370"/>
      <c r="H24" s="391" t="s">
        <v>1496</v>
      </c>
      <c r="I24" s="370"/>
      <c r="J24" s="369" t="s">
        <v>76</v>
      </c>
      <c r="K24" s="368"/>
      <c r="L24" s="9" t="s">
        <v>761</v>
      </c>
      <c r="M24" s="151"/>
      <c r="N24" s="82">
        <v>6.54</v>
      </c>
      <c r="O24" s="60">
        <v>6</v>
      </c>
    </row>
    <row r="25" spans="1:15" ht="15" x14ac:dyDescent="0.25">
      <c r="A25" s="1"/>
      <c r="B25" s="378">
        <v>7</v>
      </c>
      <c r="C25" s="379"/>
      <c r="D25" s="367" t="s">
        <v>1158</v>
      </c>
      <c r="E25" s="368"/>
      <c r="F25" s="369">
        <v>4100073237</v>
      </c>
      <c r="G25" s="370"/>
      <c r="H25" s="391" t="s">
        <v>1496</v>
      </c>
      <c r="I25" s="370"/>
      <c r="J25" s="369" t="s">
        <v>76</v>
      </c>
      <c r="K25" s="368"/>
      <c r="L25" s="9" t="s">
        <v>761</v>
      </c>
      <c r="M25" s="151"/>
      <c r="N25" s="82">
        <v>6.54</v>
      </c>
      <c r="O25" s="60">
        <v>6</v>
      </c>
    </row>
    <row r="26" spans="1:15" ht="15" x14ac:dyDescent="0.25">
      <c r="A26" s="1"/>
      <c r="B26" s="378">
        <v>8</v>
      </c>
      <c r="C26" s="379"/>
      <c r="D26" s="367" t="s">
        <v>1158</v>
      </c>
      <c r="E26" s="368"/>
      <c r="F26" s="369">
        <v>4100073237</v>
      </c>
      <c r="G26" s="370"/>
      <c r="H26" s="391" t="s">
        <v>1496</v>
      </c>
      <c r="I26" s="370"/>
      <c r="J26" s="369" t="s">
        <v>76</v>
      </c>
      <c r="K26" s="368"/>
      <c r="L26" s="9" t="s">
        <v>761</v>
      </c>
      <c r="M26" s="151"/>
      <c r="N26" s="82">
        <v>6.54</v>
      </c>
      <c r="O26" s="60">
        <v>6</v>
      </c>
    </row>
    <row r="27" spans="1:15" ht="15" x14ac:dyDescent="0.25">
      <c r="A27" s="1"/>
      <c r="B27" s="378">
        <v>9</v>
      </c>
      <c r="C27" s="379"/>
      <c r="D27" s="367" t="s">
        <v>1158</v>
      </c>
      <c r="E27" s="368"/>
      <c r="F27" s="369">
        <v>4100073237</v>
      </c>
      <c r="G27" s="370"/>
      <c r="H27" s="391" t="s">
        <v>1496</v>
      </c>
      <c r="I27" s="370"/>
      <c r="J27" s="369" t="s">
        <v>76</v>
      </c>
      <c r="K27" s="368"/>
      <c r="L27" s="9" t="s">
        <v>761</v>
      </c>
      <c r="M27" s="151"/>
      <c r="N27" s="82">
        <v>6.54</v>
      </c>
      <c r="O27" s="60">
        <v>6</v>
      </c>
    </row>
    <row r="28" spans="1:15" ht="15" x14ac:dyDescent="0.25">
      <c r="A28" s="1"/>
      <c r="B28" s="378">
        <v>10</v>
      </c>
      <c r="C28" s="379"/>
      <c r="D28" s="367" t="s">
        <v>1158</v>
      </c>
      <c r="E28" s="368"/>
      <c r="F28" s="369">
        <v>4100073237</v>
      </c>
      <c r="G28" s="370"/>
      <c r="H28" s="391" t="s">
        <v>1496</v>
      </c>
      <c r="I28" s="370"/>
      <c r="J28" s="369" t="s">
        <v>76</v>
      </c>
      <c r="K28" s="368"/>
      <c r="L28" s="9" t="s">
        <v>761</v>
      </c>
      <c r="M28" s="151"/>
      <c r="N28" s="82">
        <v>6.54</v>
      </c>
      <c r="O28" s="60">
        <v>6</v>
      </c>
    </row>
    <row r="29" spans="1:15" ht="15" x14ac:dyDescent="0.25">
      <c r="A29" s="1"/>
      <c r="B29" s="378">
        <v>11</v>
      </c>
      <c r="C29" s="379"/>
      <c r="D29" s="367" t="s">
        <v>1158</v>
      </c>
      <c r="E29" s="368"/>
      <c r="F29" s="369">
        <v>4100073237</v>
      </c>
      <c r="G29" s="370"/>
      <c r="H29" s="391" t="s">
        <v>1496</v>
      </c>
      <c r="I29" s="370"/>
      <c r="J29" s="369" t="s">
        <v>76</v>
      </c>
      <c r="K29" s="368"/>
      <c r="L29" s="9" t="s">
        <v>761</v>
      </c>
      <c r="M29" s="151"/>
      <c r="N29" s="82">
        <v>6.54</v>
      </c>
      <c r="O29" s="60">
        <v>6</v>
      </c>
    </row>
    <row r="30" spans="1:15" ht="15" x14ac:dyDescent="0.25">
      <c r="A30" s="1"/>
      <c r="B30" s="378">
        <v>12</v>
      </c>
      <c r="C30" s="379"/>
      <c r="D30" s="367" t="s">
        <v>1158</v>
      </c>
      <c r="E30" s="368"/>
      <c r="F30" s="369">
        <v>4100073237</v>
      </c>
      <c r="G30" s="370"/>
      <c r="H30" s="391" t="s">
        <v>1496</v>
      </c>
      <c r="I30" s="370"/>
      <c r="J30" s="369" t="s">
        <v>76</v>
      </c>
      <c r="K30" s="368"/>
      <c r="L30" s="9" t="s">
        <v>761</v>
      </c>
      <c r="M30" s="151"/>
      <c r="N30" s="82">
        <v>4.08</v>
      </c>
      <c r="O30" s="60">
        <v>2</v>
      </c>
    </row>
    <row r="31" spans="1:15" ht="15" x14ac:dyDescent="0.25">
      <c r="A31" s="1"/>
      <c r="B31" s="365"/>
      <c r="C31" s="366"/>
      <c r="D31" s="367" t="s">
        <v>1158</v>
      </c>
      <c r="E31" s="368"/>
      <c r="F31" s="369">
        <v>4100073237</v>
      </c>
      <c r="G31" s="370"/>
      <c r="H31" s="391" t="s">
        <v>1496</v>
      </c>
      <c r="I31" s="370"/>
      <c r="J31" s="369" t="s">
        <v>76</v>
      </c>
      <c r="K31" s="368"/>
      <c r="L31" s="9" t="s">
        <v>757</v>
      </c>
      <c r="M31" s="151"/>
      <c r="N31" s="84"/>
      <c r="O31" s="60">
        <v>1</v>
      </c>
    </row>
    <row r="32" spans="1:15" ht="15" x14ac:dyDescent="0.25">
      <c r="A32" s="1"/>
      <c r="B32" s="378">
        <v>13</v>
      </c>
      <c r="C32" s="379"/>
      <c r="D32" s="367" t="s">
        <v>1160</v>
      </c>
      <c r="E32" s="368"/>
      <c r="F32" s="369">
        <v>4100072213</v>
      </c>
      <c r="G32" s="370"/>
      <c r="H32" s="391" t="s">
        <v>1495</v>
      </c>
      <c r="I32" s="370"/>
      <c r="J32" s="369" t="s">
        <v>76</v>
      </c>
      <c r="K32" s="368"/>
      <c r="L32" s="9" t="s">
        <v>846</v>
      </c>
      <c r="M32" s="151"/>
      <c r="N32" s="81">
        <v>6.38</v>
      </c>
      <c r="O32" s="60">
        <v>8</v>
      </c>
    </row>
    <row r="33" spans="1:15" ht="15" x14ac:dyDescent="0.25">
      <c r="A33" s="1"/>
      <c r="B33" s="77" t="s">
        <v>37</v>
      </c>
      <c r="C33" s="78"/>
      <c r="D33" s="20"/>
      <c r="E33" s="45"/>
      <c r="F33" s="20"/>
      <c r="H33" s="3"/>
      <c r="J33" s="20"/>
      <c r="K33" s="45"/>
      <c r="L33" s="1"/>
      <c r="M33" s="1"/>
      <c r="N33" s="169">
        <f>SUM(N34:N41)+9.46</f>
        <v>50.379999999999995</v>
      </c>
      <c r="O33" s="60"/>
    </row>
    <row r="34" spans="1:15" ht="15" x14ac:dyDescent="0.25">
      <c r="A34" s="1"/>
      <c r="B34" s="378">
        <v>14</v>
      </c>
      <c r="C34" s="379"/>
      <c r="D34" s="367" t="s">
        <v>1160</v>
      </c>
      <c r="E34" s="368"/>
      <c r="F34" s="369">
        <v>4100072213</v>
      </c>
      <c r="G34" s="370"/>
      <c r="H34" s="391" t="s">
        <v>1495</v>
      </c>
      <c r="I34" s="370"/>
      <c r="J34" s="369" t="s">
        <v>76</v>
      </c>
      <c r="K34" s="368"/>
      <c r="L34" s="9" t="s">
        <v>846</v>
      </c>
      <c r="M34" s="151"/>
      <c r="N34" s="81">
        <v>6.38</v>
      </c>
      <c r="O34" s="60">
        <v>8</v>
      </c>
    </row>
    <row r="35" spans="1:15" ht="15" x14ac:dyDescent="0.25">
      <c r="A35" s="1"/>
      <c r="B35" s="378">
        <v>15</v>
      </c>
      <c r="C35" s="379"/>
      <c r="D35" s="367" t="s">
        <v>1160</v>
      </c>
      <c r="E35" s="368"/>
      <c r="F35" s="369">
        <v>4100072213</v>
      </c>
      <c r="G35" s="370"/>
      <c r="H35" s="391" t="s">
        <v>1495</v>
      </c>
      <c r="I35" s="370"/>
      <c r="J35" s="369" t="s">
        <v>76</v>
      </c>
      <c r="K35" s="368"/>
      <c r="L35" s="9" t="s">
        <v>846</v>
      </c>
      <c r="M35" s="151"/>
      <c r="N35" s="81">
        <v>6.38</v>
      </c>
      <c r="O35" s="60">
        <v>8</v>
      </c>
    </row>
    <row r="36" spans="1:15" ht="15" x14ac:dyDescent="0.25">
      <c r="A36" s="1"/>
      <c r="B36" s="378">
        <v>16</v>
      </c>
      <c r="C36" s="379"/>
      <c r="D36" s="367" t="s">
        <v>1160</v>
      </c>
      <c r="E36" s="368"/>
      <c r="F36" s="369">
        <v>4100072213</v>
      </c>
      <c r="G36" s="370"/>
      <c r="H36" s="391" t="s">
        <v>1495</v>
      </c>
      <c r="I36" s="370"/>
      <c r="J36" s="369" t="s">
        <v>76</v>
      </c>
      <c r="K36" s="368"/>
      <c r="L36" s="9" t="s">
        <v>846</v>
      </c>
      <c r="M36" s="151"/>
      <c r="N36" s="81">
        <v>6.38</v>
      </c>
      <c r="O36" s="60">
        <v>8</v>
      </c>
    </row>
    <row r="37" spans="1:15" ht="15" x14ac:dyDescent="0.25">
      <c r="A37" s="1"/>
      <c r="B37" s="378">
        <v>17</v>
      </c>
      <c r="C37" s="379"/>
      <c r="D37" s="367" t="s">
        <v>1160</v>
      </c>
      <c r="E37" s="368"/>
      <c r="F37" s="369">
        <v>4100072213</v>
      </c>
      <c r="G37" s="370"/>
      <c r="H37" s="391" t="s">
        <v>1495</v>
      </c>
      <c r="I37" s="370"/>
      <c r="J37" s="369" t="s">
        <v>76</v>
      </c>
      <c r="K37" s="368"/>
      <c r="L37" s="9" t="s">
        <v>846</v>
      </c>
      <c r="M37" s="151"/>
      <c r="N37" s="81">
        <v>6.38</v>
      </c>
      <c r="O37" s="60">
        <v>8</v>
      </c>
    </row>
    <row r="38" spans="1:15" ht="15" x14ac:dyDescent="0.25">
      <c r="A38" s="1"/>
      <c r="B38" s="378">
        <v>18</v>
      </c>
      <c r="C38" s="379"/>
      <c r="D38" s="367" t="s">
        <v>402</v>
      </c>
      <c r="E38" s="368"/>
      <c r="F38" s="369">
        <v>4100072217</v>
      </c>
      <c r="G38" s="370"/>
      <c r="H38" s="391" t="s">
        <v>1557</v>
      </c>
      <c r="I38" s="370"/>
      <c r="J38" s="369" t="s">
        <v>76</v>
      </c>
      <c r="K38" s="368"/>
      <c r="L38" s="9" t="s">
        <v>1558</v>
      </c>
      <c r="M38" s="151"/>
      <c r="N38" s="81">
        <v>4.66</v>
      </c>
      <c r="O38" s="60">
        <v>10</v>
      </c>
    </row>
    <row r="39" spans="1:15" ht="15" x14ac:dyDescent="0.25">
      <c r="A39" s="1"/>
      <c r="B39" s="378">
        <v>19</v>
      </c>
      <c r="C39" s="379"/>
      <c r="D39" s="367" t="s">
        <v>402</v>
      </c>
      <c r="E39" s="368"/>
      <c r="F39" s="369">
        <v>4100072216</v>
      </c>
      <c r="G39" s="370"/>
      <c r="H39" s="391" t="s">
        <v>1559</v>
      </c>
      <c r="I39" s="370"/>
      <c r="J39" s="369" t="s">
        <v>76</v>
      </c>
      <c r="K39" s="368"/>
      <c r="L39" s="9" t="s">
        <v>757</v>
      </c>
      <c r="M39" s="151"/>
      <c r="N39" s="82">
        <v>5.62</v>
      </c>
      <c r="O39" s="60">
        <v>10</v>
      </c>
    </row>
    <row r="40" spans="1:15" ht="15" x14ac:dyDescent="0.25">
      <c r="A40" s="1"/>
      <c r="B40" s="378">
        <v>20</v>
      </c>
      <c r="C40" s="379"/>
      <c r="D40" s="367" t="s">
        <v>402</v>
      </c>
      <c r="E40" s="368"/>
      <c r="F40" s="369">
        <v>4100072217</v>
      </c>
      <c r="G40" s="370"/>
      <c r="H40" s="391" t="s">
        <v>1557</v>
      </c>
      <c r="I40" s="370"/>
      <c r="J40" s="369" t="s">
        <v>76</v>
      </c>
      <c r="K40" s="368"/>
      <c r="L40" s="9" t="s">
        <v>1558</v>
      </c>
      <c r="M40" s="151"/>
      <c r="N40" s="82">
        <v>5.12</v>
      </c>
      <c r="O40" s="60">
        <v>5</v>
      </c>
    </row>
    <row r="41" spans="1:15" ht="15" x14ac:dyDescent="0.25">
      <c r="A41" s="1"/>
      <c r="B41" s="76"/>
      <c r="C41" s="132"/>
      <c r="D41" s="367" t="s">
        <v>402</v>
      </c>
      <c r="E41" s="368"/>
      <c r="F41" s="369">
        <v>4100072216</v>
      </c>
      <c r="G41" s="370"/>
      <c r="H41" s="391" t="s">
        <v>1559</v>
      </c>
      <c r="I41" s="370"/>
      <c r="J41" s="369" t="s">
        <v>76</v>
      </c>
      <c r="K41" s="368"/>
      <c r="L41" s="9" t="s">
        <v>757</v>
      </c>
      <c r="M41" s="61"/>
      <c r="N41" s="84"/>
      <c r="O41" s="60">
        <v>5</v>
      </c>
    </row>
    <row r="42" spans="1:15" ht="15" x14ac:dyDescent="0.25">
      <c r="A42" s="1"/>
      <c r="B42" s="76"/>
      <c r="C42" s="65"/>
      <c r="D42" s="392"/>
      <c r="E42" s="393"/>
      <c r="F42" s="393"/>
      <c r="G42" s="393"/>
      <c r="H42" s="393"/>
      <c r="I42" s="62"/>
      <c r="J42" s="50"/>
      <c r="K42" s="61"/>
      <c r="L42" s="8"/>
      <c r="M42" s="8"/>
      <c r="N42" s="139">
        <f>SUM(N18:N32)+SUM(N34:N41)</f>
        <v>114.51999999999998</v>
      </c>
      <c r="O42" s="60"/>
    </row>
    <row r="43" spans="1:15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79"/>
      <c r="N43" s="75"/>
      <c r="O43" s="73">
        <f>SUM(O18:O41)</f>
        <v>154</v>
      </c>
    </row>
    <row r="44" spans="1:15" ht="15" x14ac:dyDescent="0.25">
      <c r="A44" s="1"/>
      <c r="B44" s="20"/>
      <c r="C44" s="45"/>
      <c r="D44" s="20"/>
      <c r="E44" s="45"/>
      <c r="F44" s="20"/>
      <c r="H44" s="3"/>
      <c r="J44" s="20"/>
      <c r="K44" s="45"/>
      <c r="L44" s="1"/>
      <c r="M44" s="1"/>
      <c r="N44" s="86"/>
    </row>
    <row r="45" spans="1:15" ht="3.75" customHeight="1" x14ac:dyDescent="0.25">
      <c r="A45" s="1"/>
      <c r="B45" s="1"/>
      <c r="C45" s="1"/>
      <c r="D45" s="17"/>
      <c r="E45" s="20"/>
      <c r="F45" s="20"/>
      <c r="G45" s="3"/>
      <c r="H45" s="3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49</v>
      </c>
      <c r="E46" s="23"/>
      <c r="F46" s="397" t="s">
        <v>1560</v>
      </c>
      <c r="G46" s="396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 t="s">
        <v>1561</v>
      </c>
      <c r="E47" s="23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 t="s">
        <v>1562</v>
      </c>
      <c r="E48" s="3"/>
      <c r="F48" s="1"/>
      <c r="G48" s="1"/>
      <c r="H48" s="1"/>
      <c r="I48" s="1"/>
      <c r="J48" s="1"/>
      <c r="K48" s="1"/>
      <c r="L48" s="1"/>
      <c r="M48" s="1"/>
      <c r="N48" s="1"/>
    </row>
    <row r="49" spans="1:17" ht="15.75" thickBot="1" x14ac:dyDescent="0.3">
      <c r="A49" s="1"/>
      <c r="B49" s="1"/>
      <c r="C49" s="1"/>
      <c r="D49" s="1" t="s">
        <v>1563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7" ht="16.5" customHeight="1" thickBot="1" x14ac:dyDescent="0.3">
      <c r="A50" s="1"/>
      <c r="B50" s="1"/>
      <c r="C50" s="1"/>
      <c r="D50" s="1" t="s">
        <v>1433</v>
      </c>
      <c r="E50" s="1"/>
      <c r="F50" s="1"/>
      <c r="G50" s="23"/>
      <c r="H50" s="1"/>
      <c r="I50" s="1"/>
      <c r="J50" s="1"/>
      <c r="L50" s="1"/>
      <c r="M50" s="1"/>
      <c r="N50" s="1"/>
      <c r="Q50" s="165"/>
    </row>
    <row r="51" spans="1:17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7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7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7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7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7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7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7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7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7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7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7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7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7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126">
    <mergeCell ref="D41:E41"/>
    <mergeCell ref="F41:G41"/>
    <mergeCell ref="H41:I41"/>
    <mergeCell ref="J41:K41"/>
    <mergeCell ref="D40:E40"/>
    <mergeCell ref="F40:G40"/>
    <mergeCell ref="H40:I40"/>
    <mergeCell ref="J40:K40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43:L43"/>
    <mergeCell ref="F46:G46"/>
    <mergeCell ref="B22:C22"/>
    <mergeCell ref="D22:E22"/>
    <mergeCell ref="F22:G22"/>
    <mergeCell ref="H22:I22"/>
    <mergeCell ref="J22:K22"/>
    <mergeCell ref="B23:C23"/>
    <mergeCell ref="D23:E23"/>
    <mergeCell ref="B40:C40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42:H42"/>
    <mergeCell ref="B32:C32"/>
    <mergeCell ref="D32:E32"/>
    <mergeCell ref="F32:G32"/>
    <mergeCell ref="H32:I32"/>
    <mergeCell ref="J32:K32"/>
    <mergeCell ref="B35:C35"/>
    <mergeCell ref="B34:C34"/>
    <mergeCell ref="D34:E34"/>
    <mergeCell ref="F34:G34"/>
    <mergeCell ref="H34:I34"/>
    <mergeCell ref="J34:K34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sheetPr codeName="Hoja245"/>
  <dimension ref="A1:O366"/>
  <sheetViews>
    <sheetView topLeftCell="A40" workbookViewId="0">
      <selection activeCell="D67" sqref="D6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1539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200401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SUM(N18:N33)+10.04</f>
        <v>114.32000000000002</v>
      </c>
      <c r="O17" s="60"/>
    </row>
    <row r="18" spans="1:15" ht="15" x14ac:dyDescent="0.25">
      <c r="A18" s="1"/>
      <c r="B18" s="375">
        <v>1</v>
      </c>
      <c r="C18" s="376"/>
      <c r="D18" s="367" t="s">
        <v>1158</v>
      </c>
      <c r="E18" s="368"/>
      <c r="F18" s="369">
        <v>4100072301</v>
      </c>
      <c r="G18" s="370"/>
      <c r="H18" s="391" t="s">
        <v>1496</v>
      </c>
      <c r="I18" s="370"/>
      <c r="J18" s="369" t="s">
        <v>53</v>
      </c>
      <c r="K18" s="368"/>
      <c r="L18" s="7" t="s">
        <v>1507</v>
      </c>
      <c r="M18" s="11"/>
      <c r="N18" s="81">
        <v>6.28</v>
      </c>
      <c r="O18" s="60">
        <v>6</v>
      </c>
    </row>
    <row r="19" spans="1:15" ht="15" x14ac:dyDescent="0.25">
      <c r="A19" s="1"/>
      <c r="B19" s="375">
        <v>2</v>
      </c>
      <c r="C19" s="376"/>
      <c r="D19" s="367" t="s">
        <v>1158</v>
      </c>
      <c r="E19" s="368"/>
      <c r="F19" s="369">
        <v>4100072301</v>
      </c>
      <c r="G19" s="370"/>
      <c r="H19" s="391" t="s">
        <v>1496</v>
      </c>
      <c r="I19" s="370"/>
      <c r="J19" s="369" t="s">
        <v>53</v>
      </c>
      <c r="K19" s="368"/>
      <c r="L19" s="7" t="s">
        <v>1507</v>
      </c>
      <c r="M19" s="11"/>
      <c r="N19" s="81">
        <v>6.28</v>
      </c>
      <c r="O19" s="60">
        <v>6</v>
      </c>
    </row>
    <row r="20" spans="1:15" ht="15" x14ac:dyDescent="0.25">
      <c r="A20" s="1"/>
      <c r="B20" s="375">
        <v>3</v>
      </c>
      <c r="C20" s="376"/>
      <c r="D20" s="367" t="s">
        <v>1158</v>
      </c>
      <c r="E20" s="368"/>
      <c r="F20" s="369">
        <v>4100072301</v>
      </c>
      <c r="G20" s="370"/>
      <c r="H20" s="391" t="s">
        <v>1496</v>
      </c>
      <c r="I20" s="370"/>
      <c r="J20" s="369" t="s">
        <v>53</v>
      </c>
      <c r="K20" s="368"/>
      <c r="L20" s="7" t="s">
        <v>1507</v>
      </c>
      <c r="M20" s="11"/>
      <c r="N20" s="81">
        <v>6.28</v>
      </c>
      <c r="O20" s="60">
        <v>6</v>
      </c>
    </row>
    <row r="21" spans="1:15" ht="15" x14ac:dyDescent="0.25">
      <c r="A21" s="1"/>
      <c r="B21" s="375">
        <v>4</v>
      </c>
      <c r="C21" s="376"/>
      <c r="D21" s="367" t="s">
        <v>1158</v>
      </c>
      <c r="E21" s="368"/>
      <c r="F21" s="369">
        <v>4100072301</v>
      </c>
      <c r="G21" s="370"/>
      <c r="H21" s="391" t="s">
        <v>1496</v>
      </c>
      <c r="I21" s="370"/>
      <c r="J21" s="369" t="s">
        <v>53</v>
      </c>
      <c r="K21" s="368"/>
      <c r="L21" s="7" t="s">
        <v>1507</v>
      </c>
      <c r="M21" s="11"/>
      <c r="N21" s="81">
        <v>6.28</v>
      </c>
      <c r="O21" s="60">
        <v>6</v>
      </c>
    </row>
    <row r="22" spans="1:15" ht="15" x14ac:dyDescent="0.25">
      <c r="A22" s="1"/>
      <c r="B22" s="375">
        <v>5</v>
      </c>
      <c r="C22" s="376"/>
      <c r="D22" s="367" t="s">
        <v>1158</v>
      </c>
      <c r="E22" s="368"/>
      <c r="F22" s="369">
        <v>4100072301</v>
      </c>
      <c r="G22" s="370"/>
      <c r="H22" s="391" t="s">
        <v>1496</v>
      </c>
      <c r="I22" s="370"/>
      <c r="J22" s="369" t="s">
        <v>53</v>
      </c>
      <c r="K22" s="368"/>
      <c r="L22" s="7" t="s">
        <v>1507</v>
      </c>
      <c r="M22" s="11"/>
      <c r="N22" s="81">
        <v>4.8</v>
      </c>
      <c r="O22" s="60">
        <v>4</v>
      </c>
    </row>
    <row r="23" spans="1:15" ht="15" x14ac:dyDescent="0.25">
      <c r="A23" s="1"/>
      <c r="B23" s="375">
        <v>6</v>
      </c>
      <c r="C23" s="376"/>
      <c r="D23" s="367" t="s">
        <v>1160</v>
      </c>
      <c r="E23" s="368"/>
      <c r="F23" s="369">
        <v>4100072235</v>
      </c>
      <c r="G23" s="370"/>
      <c r="H23" s="391" t="s">
        <v>1495</v>
      </c>
      <c r="I23" s="370"/>
      <c r="J23" s="369" t="s">
        <v>25</v>
      </c>
      <c r="K23" s="368"/>
      <c r="L23" s="7" t="s">
        <v>1507</v>
      </c>
      <c r="M23" s="11"/>
      <c r="N23" s="81">
        <v>6.76</v>
      </c>
      <c r="O23" s="60">
        <v>8</v>
      </c>
    </row>
    <row r="24" spans="1:15" ht="15" x14ac:dyDescent="0.25">
      <c r="A24" s="1"/>
      <c r="B24" s="375">
        <v>7</v>
      </c>
      <c r="C24" s="376"/>
      <c r="D24" s="367" t="s">
        <v>1160</v>
      </c>
      <c r="E24" s="368"/>
      <c r="F24" s="369">
        <v>4100072235</v>
      </c>
      <c r="G24" s="370"/>
      <c r="H24" s="391" t="s">
        <v>1495</v>
      </c>
      <c r="I24" s="370"/>
      <c r="J24" s="369" t="s">
        <v>25</v>
      </c>
      <c r="K24" s="368"/>
      <c r="L24" s="7" t="s">
        <v>1507</v>
      </c>
      <c r="M24" s="11"/>
      <c r="N24" s="81">
        <v>6.76</v>
      </c>
      <c r="O24" s="60">
        <v>8</v>
      </c>
    </row>
    <row r="25" spans="1:15" ht="15" x14ac:dyDescent="0.25">
      <c r="A25" s="1"/>
      <c r="B25" s="375">
        <v>8</v>
      </c>
      <c r="C25" s="376"/>
      <c r="D25" s="367" t="s">
        <v>1160</v>
      </c>
      <c r="E25" s="368"/>
      <c r="F25" s="369">
        <v>4100072235</v>
      </c>
      <c r="G25" s="370"/>
      <c r="H25" s="391" t="s">
        <v>1495</v>
      </c>
      <c r="I25" s="370"/>
      <c r="J25" s="369" t="s">
        <v>25</v>
      </c>
      <c r="K25" s="368"/>
      <c r="L25" s="7" t="s">
        <v>1507</v>
      </c>
      <c r="M25" s="11"/>
      <c r="N25" s="81">
        <v>6.76</v>
      </c>
      <c r="O25" s="60">
        <v>8</v>
      </c>
    </row>
    <row r="26" spans="1:15" ht="15" x14ac:dyDescent="0.25">
      <c r="A26" s="1"/>
      <c r="B26" s="375">
        <v>9</v>
      </c>
      <c r="C26" s="376"/>
      <c r="D26" s="367" t="s">
        <v>1160</v>
      </c>
      <c r="E26" s="368"/>
      <c r="F26" s="369">
        <v>4100072235</v>
      </c>
      <c r="G26" s="370"/>
      <c r="H26" s="391" t="s">
        <v>1495</v>
      </c>
      <c r="I26" s="370"/>
      <c r="J26" s="369" t="s">
        <v>25</v>
      </c>
      <c r="K26" s="368"/>
      <c r="L26" s="7" t="s">
        <v>1507</v>
      </c>
      <c r="M26" s="11"/>
      <c r="N26" s="81">
        <v>6.76</v>
      </c>
      <c r="O26" s="60">
        <v>8</v>
      </c>
    </row>
    <row r="27" spans="1:15" ht="15" x14ac:dyDescent="0.25">
      <c r="A27" s="1"/>
      <c r="B27" s="375">
        <v>10</v>
      </c>
      <c r="C27" s="376"/>
      <c r="D27" s="367" t="s">
        <v>1160</v>
      </c>
      <c r="E27" s="368"/>
      <c r="F27" s="369">
        <v>4100072235</v>
      </c>
      <c r="G27" s="370"/>
      <c r="H27" s="391" t="s">
        <v>1495</v>
      </c>
      <c r="I27" s="370"/>
      <c r="J27" s="369" t="s">
        <v>25</v>
      </c>
      <c r="K27" s="368"/>
      <c r="L27" s="7" t="s">
        <v>1507</v>
      </c>
      <c r="M27" s="11"/>
      <c r="N27" s="81">
        <v>6.76</v>
      </c>
      <c r="O27" s="60">
        <v>8</v>
      </c>
    </row>
    <row r="28" spans="1:15" ht="15" x14ac:dyDescent="0.25">
      <c r="A28" s="1"/>
      <c r="B28" s="375">
        <v>11</v>
      </c>
      <c r="C28" s="376"/>
      <c r="D28" s="367" t="s">
        <v>1160</v>
      </c>
      <c r="E28" s="368"/>
      <c r="F28" s="369">
        <v>4100072235</v>
      </c>
      <c r="G28" s="370"/>
      <c r="H28" s="391" t="s">
        <v>1495</v>
      </c>
      <c r="I28" s="370"/>
      <c r="J28" s="369" t="s">
        <v>25</v>
      </c>
      <c r="K28" s="368"/>
      <c r="L28" s="7" t="s">
        <v>1507</v>
      </c>
      <c r="M28" s="11"/>
      <c r="N28" s="81">
        <v>6.76</v>
      </c>
      <c r="O28" s="60">
        <v>8</v>
      </c>
    </row>
    <row r="29" spans="1:15" ht="15" x14ac:dyDescent="0.25">
      <c r="A29" s="1"/>
      <c r="B29" s="375">
        <v>12</v>
      </c>
      <c r="C29" s="376"/>
      <c r="D29" s="367" t="s">
        <v>1160</v>
      </c>
      <c r="E29" s="368"/>
      <c r="F29" s="369">
        <v>4100072235</v>
      </c>
      <c r="G29" s="370"/>
      <c r="H29" s="391" t="s">
        <v>1495</v>
      </c>
      <c r="I29" s="370"/>
      <c r="J29" s="369" t="s">
        <v>25</v>
      </c>
      <c r="K29" s="368"/>
      <c r="L29" s="7" t="s">
        <v>1507</v>
      </c>
      <c r="M29" s="11"/>
      <c r="N29" s="81">
        <v>6.76</v>
      </c>
      <c r="O29" s="60">
        <v>8</v>
      </c>
    </row>
    <row r="30" spans="1:15" ht="15" x14ac:dyDescent="0.25">
      <c r="A30" s="1"/>
      <c r="B30" s="375">
        <v>13</v>
      </c>
      <c r="C30" s="376"/>
      <c r="D30" s="367" t="s">
        <v>1160</v>
      </c>
      <c r="E30" s="368"/>
      <c r="F30" s="369">
        <v>4100072235</v>
      </c>
      <c r="G30" s="370"/>
      <c r="H30" s="391" t="s">
        <v>1495</v>
      </c>
      <c r="I30" s="370"/>
      <c r="J30" s="369" t="s">
        <v>25</v>
      </c>
      <c r="K30" s="368"/>
      <c r="L30" s="7" t="s">
        <v>1507</v>
      </c>
      <c r="M30" s="11"/>
      <c r="N30" s="81">
        <v>6.76</v>
      </c>
      <c r="O30" s="60">
        <v>8</v>
      </c>
    </row>
    <row r="31" spans="1:15" ht="15" x14ac:dyDescent="0.25">
      <c r="A31" s="1"/>
      <c r="B31" s="375">
        <v>14</v>
      </c>
      <c r="C31" s="376"/>
      <c r="D31" s="367" t="s">
        <v>1160</v>
      </c>
      <c r="E31" s="368"/>
      <c r="F31" s="369">
        <v>4100072235</v>
      </c>
      <c r="G31" s="370"/>
      <c r="H31" s="391" t="s">
        <v>1495</v>
      </c>
      <c r="I31" s="370"/>
      <c r="J31" s="369" t="s">
        <v>25</v>
      </c>
      <c r="K31" s="368"/>
      <c r="L31" s="7" t="s">
        <v>1507</v>
      </c>
      <c r="M31" s="11"/>
      <c r="N31" s="81">
        <v>6.76</v>
      </c>
      <c r="O31" s="60">
        <v>8</v>
      </c>
    </row>
    <row r="32" spans="1:15" ht="15" x14ac:dyDescent="0.25">
      <c r="A32" s="1"/>
      <c r="B32" s="375">
        <v>15</v>
      </c>
      <c r="C32" s="376"/>
      <c r="D32" s="367" t="s">
        <v>1160</v>
      </c>
      <c r="E32" s="368"/>
      <c r="F32" s="369">
        <v>4100072235</v>
      </c>
      <c r="G32" s="370"/>
      <c r="H32" s="391" t="s">
        <v>1495</v>
      </c>
      <c r="I32" s="370"/>
      <c r="J32" s="369" t="s">
        <v>25</v>
      </c>
      <c r="K32" s="368"/>
      <c r="L32" s="7" t="s">
        <v>1507</v>
      </c>
      <c r="M32" s="11"/>
      <c r="N32" s="81">
        <v>6.76</v>
      </c>
      <c r="O32" s="60">
        <v>8</v>
      </c>
    </row>
    <row r="33" spans="1:15" ht="15" x14ac:dyDescent="0.25">
      <c r="A33" s="1"/>
      <c r="B33" s="375">
        <v>16</v>
      </c>
      <c r="C33" s="376"/>
      <c r="D33" s="367" t="s">
        <v>1160</v>
      </c>
      <c r="E33" s="368"/>
      <c r="F33" s="369">
        <v>4100072303</v>
      </c>
      <c r="G33" s="370"/>
      <c r="H33" s="391" t="s">
        <v>1495</v>
      </c>
      <c r="I33" s="370"/>
      <c r="J33" s="369" t="s">
        <v>53</v>
      </c>
      <c r="K33" s="368"/>
      <c r="L33" s="7" t="s">
        <v>1507</v>
      </c>
      <c r="M33" s="11"/>
      <c r="N33" s="81">
        <v>6.76</v>
      </c>
      <c r="O33" s="60">
        <v>8</v>
      </c>
    </row>
    <row r="34" spans="1:15" ht="15" x14ac:dyDescent="0.25">
      <c r="A34" s="1"/>
      <c r="B34" s="71" t="s">
        <v>37</v>
      </c>
      <c r="C34" s="72"/>
      <c r="D34" s="20"/>
      <c r="E34" s="45"/>
      <c r="F34" s="20"/>
      <c r="H34" s="3"/>
      <c r="J34" s="20"/>
      <c r="K34" s="45"/>
      <c r="L34" s="1"/>
      <c r="M34" s="1"/>
      <c r="N34" s="163">
        <f>SUM(N35:N55)+8.9</f>
        <v>81.240000000000009</v>
      </c>
      <c r="O34" s="60"/>
    </row>
    <row r="35" spans="1:15" ht="15" x14ac:dyDescent="0.25">
      <c r="A35" s="1"/>
      <c r="B35" s="375">
        <v>17</v>
      </c>
      <c r="C35" s="376"/>
      <c r="D35" s="367" t="s">
        <v>1160</v>
      </c>
      <c r="E35" s="368"/>
      <c r="F35" s="369">
        <v>4100072303</v>
      </c>
      <c r="G35" s="370"/>
      <c r="H35" s="391" t="s">
        <v>1495</v>
      </c>
      <c r="I35" s="370"/>
      <c r="J35" s="369" t="s">
        <v>53</v>
      </c>
      <c r="K35" s="368"/>
      <c r="L35" s="7" t="s">
        <v>1507</v>
      </c>
      <c r="M35" s="11"/>
      <c r="N35" s="81">
        <v>6.76</v>
      </c>
      <c r="O35" s="60">
        <v>8</v>
      </c>
    </row>
    <row r="36" spans="1:15" ht="15" x14ac:dyDescent="0.25">
      <c r="A36" s="1"/>
      <c r="B36" s="375">
        <v>18</v>
      </c>
      <c r="C36" s="376"/>
      <c r="D36" s="367" t="s">
        <v>1160</v>
      </c>
      <c r="E36" s="368"/>
      <c r="F36" s="369">
        <v>4100072303</v>
      </c>
      <c r="G36" s="370"/>
      <c r="H36" s="391" t="s">
        <v>1495</v>
      </c>
      <c r="I36" s="370"/>
      <c r="J36" s="369" t="s">
        <v>53</v>
      </c>
      <c r="K36" s="368"/>
      <c r="L36" s="7" t="s">
        <v>1507</v>
      </c>
      <c r="M36" s="11"/>
      <c r="N36" s="81">
        <v>6.76</v>
      </c>
      <c r="O36" s="60">
        <v>8</v>
      </c>
    </row>
    <row r="37" spans="1:15" ht="15" x14ac:dyDescent="0.25">
      <c r="A37" s="1"/>
      <c r="B37" s="375">
        <v>19</v>
      </c>
      <c r="C37" s="376"/>
      <c r="D37" s="367" t="s">
        <v>1160</v>
      </c>
      <c r="E37" s="368"/>
      <c r="F37" s="369">
        <v>4100072303</v>
      </c>
      <c r="G37" s="370"/>
      <c r="H37" s="391" t="s">
        <v>1495</v>
      </c>
      <c r="I37" s="370"/>
      <c r="J37" s="369" t="s">
        <v>53</v>
      </c>
      <c r="K37" s="368"/>
      <c r="L37" s="7" t="s">
        <v>1507</v>
      </c>
      <c r="M37" s="11"/>
      <c r="N37" s="81">
        <v>6.76</v>
      </c>
      <c r="O37" s="60">
        <v>8</v>
      </c>
    </row>
    <row r="38" spans="1:15" ht="15" x14ac:dyDescent="0.25">
      <c r="A38" s="1"/>
      <c r="B38" s="375">
        <v>20</v>
      </c>
      <c r="C38" s="376"/>
      <c r="D38" s="367" t="s">
        <v>1160</v>
      </c>
      <c r="E38" s="368"/>
      <c r="F38" s="369">
        <v>4100072303</v>
      </c>
      <c r="G38" s="370"/>
      <c r="H38" s="391" t="s">
        <v>1495</v>
      </c>
      <c r="I38" s="370"/>
      <c r="J38" s="369" t="s">
        <v>53</v>
      </c>
      <c r="K38" s="368"/>
      <c r="L38" s="7" t="s">
        <v>1507</v>
      </c>
      <c r="M38" s="11"/>
      <c r="N38" s="81">
        <v>6.76</v>
      </c>
      <c r="O38" s="60">
        <v>8</v>
      </c>
    </row>
    <row r="39" spans="1:15" ht="15" x14ac:dyDescent="0.25">
      <c r="A39" s="1"/>
      <c r="B39" s="375">
        <v>21</v>
      </c>
      <c r="C39" s="376"/>
      <c r="D39" s="367" t="s">
        <v>1160</v>
      </c>
      <c r="E39" s="368"/>
      <c r="F39" s="369">
        <v>4100072303</v>
      </c>
      <c r="G39" s="370"/>
      <c r="H39" s="391" t="s">
        <v>1495</v>
      </c>
      <c r="I39" s="370"/>
      <c r="J39" s="369" t="s">
        <v>53</v>
      </c>
      <c r="K39" s="368"/>
      <c r="L39" s="7" t="s">
        <v>1507</v>
      </c>
      <c r="M39" s="11"/>
      <c r="N39" s="81">
        <v>6.76</v>
      </c>
      <c r="O39" s="60">
        <v>8</v>
      </c>
    </row>
    <row r="40" spans="1:15" ht="15" x14ac:dyDescent="0.25">
      <c r="A40" s="1"/>
      <c r="B40" s="375">
        <v>22</v>
      </c>
      <c r="C40" s="376"/>
      <c r="D40" s="367" t="s">
        <v>1160</v>
      </c>
      <c r="E40" s="368"/>
      <c r="F40" s="369">
        <v>4100072303</v>
      </c>
      <c r="G40" s="370"/>
      <c r="H40" s="391" t="s">
        <v>1495</v>
      </c>
      <c r="I40" s="370"/>
      <c r="J40" s="369" t="s">
        <v>53</v>
      </c>
      <c r="K40" s="368"/>
      <c r="L40" s="7" t="s">
        <v>1507</v>
      </c>
      <c r="M40" s="11"/>
      <c r="N40" s="81">
        <v>5.68</v>
      </c>
      <c r="O40" s="60">
        <v>7</v>
      </c>
    </row>
    <row r="41" spans="1:15" ht="15" x14ac:dyDescent="0.25">
      <c r="A41" s="1"/>
      <c r="B41" s="378">
        <v>23</v>
      </c>
      <c r="C41" s="379"/>
      <c r="D41" s="367" t="s">
        <v>1440</v>
      </c>
      <c r="E41" s="368"/>
      <c r="F41" s="369">
        <v>4100072311</v>
      </c>
      <c r="G41" s="370"/>
      <c r="H41" s="391" t="s">
        <v>1533</v>
      </c>
      <c r="I41" s="370"/>
      <c r="J41" s="369" t="s">
        <v>53</v>
      </c>
      <c r="K41" s="368"/>
      <c r="L41" s="7" t="s">
        <v>757</v>
      </c>
      <c r="M41" s="11"/>
      <c r="N41" s="82">
        <v>4</v>
      </c>
      <c r="O41" s="60">
        <v>27</v>
      </c>
    </row>
    <row r="42" spans="1:15" ht="15" x14ac:dyDescent="0.25">
      <c r="A42" s="1"/>
      <c r="B42" s="365"/>
      <c r="C42" s="366"/>
      <c r="D42" s="126" t="s">
        <v>1547</v>
      </c>
      <c r="E42" s="61"/>
      <c r="F42" s="50"/>
      <c r="G42" s="62"/>
      <c r="H42" s="63"/>
      <c r="I42" s="62"/>
      <c r="J42" s="50"/>
      <c r="K42" s="61"/>
      <c r="L42" s="6"/>
      <c r="M42" s="8"/>
      <c r="N42" s="84"/>
      <c r="O42" s="138"/>
    </row>
    <row r="43" spans="1:15" ht="15" x14ac:dyDescent="0.25">
      <c r="A43" s="1"/>
      <c r="B43" s="378">
        <v>24</v>
      </c>
      <c r="C43" s="379"/>
      <c r="D43" s="367" t="s">
        <v>623</v>
      </c>
      <c r="E43" s="368"/>
      <c r="F43" s="369">
        <v>4100073225</v>
      </c>
      <c r="G43" s="370"/>
      <c r="H43" s="391" t="s">
        <v>1500</v>
      </c>
      <c r="I43" s="370"/>
      <c r="J43" s="369" t="s">
        <v>53</v>
      </c>
      <c r="K43" s="368"/>
      <c r="L43" s="7" t="s">
        <v>757</v>
      </c>
      <c r="M43" s="11"/>
      <c r="N43" s="82">
        <v>5.4</v>
      </c>
      <c r="O43" s="60">
        <v>21</v>
      </c>
    </row>
    <row r="44" spans="1:15" ht="15" x14ac:dyDescent="0.25">
      <c r="A44" s="1"/>
      <c r="B44" s="416"/>
      <c r="C44" s="417"/>
      <c r="D44" s="367" t="s">
        <v>623</v>
      </c>
      <c r="E44" s="368"/>
      <c r="F44" s="369">
        <v>4100073226</v>
      </c>
      <c r="G44" s="370"/>
      <c r="H44" s="391" t="s">
        <v>1500</v>
      </c>
      <c r="I44" s="370"/>
      <c r="J44" s="369" t="s">
        <v>147</v>
      </c>
      <c r="K44" s="368"/>
      <c r="L44" s="7" t="s">
        <v>757</v>
      </c>
      <c r="M44" s="11"/>
      <c r="N44" s="83"/>
      <c r="O44" s="60">
        <v>6</v>
      </c>
    </row>
    <row r="45" spans="1:15" ht="15" x14ac:dyDescent="0.25">
      <c r="A45" s="1"/>
      <c r="B45" s="365"/>
      <c r="C45" s="366"/>
      <c r="D45" s="367" t="s">
        <v>623</v>
      </c>
      <c r="E45" s="368"/>
      <c r="F45" s="369">
        <v>4100073229</v>
      </c>
      <c r="G45" s="370"/>
      <c r="H45" s="391" t="s">
        <v>1500</v>
      </c>
      <c r="I45" s="370"/>
      <c r="J45" s="369" t="s">
        <v>25</v>
      </c>
      <c r="K45" s="368"/>
      <c r="L45" s="7" t="s">
        <v>757</v>
      </c>
      <c r="M45" s="11"/>
      <c r="N45" s="84"/>
      <c r="O45" s="60">
        <v>10</v>
      </c>
    </row>
    <row r="46" spans="1:15" ht="15" x14ac:dyDescent="0.25">
      <c r="A46" s="1"/>
      <c r="B46" s="375">
        <v>25</v>
      </c>
      <c r="C46" s="376"/>
      <c r="D46" s="367" t="s">
        <v>623</v>
      </c>
      <c r="E46" s="368"/>
      <c r="F46" s="369">
        <v>4100073225</v>
      </c>
      <c r="G46" s="370"/>
      <c r="H46" s="391" t="s">
        <v>1500</v>
      </c>
      <c r="I46" s="370"/>
      <c r="J46" s="369" t="s">
        <v>53</v>
      </c>
      <c r="K46" s="368"/>
      <c r="L46" s="7" t="s">
        <v>757</v>
      </c>
      <c r="M46" s="11"/>
      <c r="N46" s="81">
        <v>6.64</v>
      </c>
      <c r="O46" s="60">
        <v>48</v>
      </c>
    </row>
    <row r="47" spans="1:15" ht="15" x14ac:dyDescent="0.25">
      <c r="A47" s="1"/>
      <c r="B47" s="375">
        <v>26</v>
      </c>
      <c r="C47" s="376"/>
      <c r="D47" s="367" t="s">
        <v>623</v>
      </c>
      <c r="E47" s="368"/>
      <c r="F47" s="369">
        <v>4100073225</v>
      </c>
      <c r="G47" s="370"/>
      <c r="H47" s="391" t="s">
        <v>1500</v>
      </c>
      <c r="I47" s="370"/>
      <c r="J47" s="369" t="s">
        <v>53</v>
      </c>
      <c r="K47" s="368"/>
      <c r="L47" s="7" t="s">
        <v>757</v>
      </c>
      <c r="M47" s="11"/>
      <c r="N47" s="81">
        <v>6.64</v>
      </c>
      <c r="O47" s="60">
        <v>48</v>
      </c>
    </row>
    <row r="48" spans="1:15" ht="15" x14ac:dyDescent="0.25">
      <c r="A48" s="1"/>
      <c r="B48" s="378">
        <v>27</v>
      </c>
      <c r="C48" s="379"/>
      <c r="D48" s="367" t="s">
        <v>623</v>
      </c>
      <c r="E48" s="368"/>
      <c r="F48" s="369">
        <v>4100073229</v>
      </c>
      <c r="G48" s="370"/>
      <c r="H48" s="391" t="s">
        <v>1500</v>
      </c>
      <c r="I48" s="370"/>
      <c r="J48" s="369" t="s">
        <v>25</v>
      </c>
      <c r="K48" s="368"/>
      <c r="L48" s="7" t="s">
        <v>757</v>
      </c>
      <c r="M48" s="11"/>
      <c r="N48" s="82">
        <v>6.84</v>
      </c>
      <c r="O48" s="60">
        <v>50</v>
      </c>
    </row>
    <row r="49" spans="1:15" ht="15" x14ac:dyDescent="0.25">
      <c r="A49" s="1"/>
      <c r="B49" s="378">
        <v>28</v>
      </c>
      <c r="C49" s="379"/>
      <c r="D49" s="367" t="s">
        <v>1544</v>
      </c>
      <c r="E49" s="368"/>
      <c r="F49" s="369">
        <v>4100072324</v>
      </c>
      <c r="G49" s="370"/>
      <c r="H49" s="391" t="s">
        <v>1545</v>
      </c>
      <c r="I49" s="370"/>
      <c r="J49" s="369" t="s">
        <v>90</v>
      </c>
      <c r="K49" s="368"/>
      <c r="L49" s="7" t="s">
        <v>757</v>
      </c>
      <c r="M49" s="11" t="s">
        <v>652</v>
      </c>
      <c r="N49" s="82">
        <v>3.34</v>
      </c>
      <c r="O49" s="60">
        <v>2</v>
      </c>
    </row>
    <row r="50" spans="1:15" ht="15" x14ac:dyDescent="0.25">
      <c r="A50" s="1"/>
      <c r="B50" s="40"/>
      <c r="C50" s="36"/>
      <c r="D50" s="367" t="s">
        <v>1544</v>
      </c>
      <c r="E50" s="368"/>
      <c r="F50" s="369">
        <v>4100072324</v>
      </c>
      <c r="G50" s="370"/>
      <c r="H50" s="391" t="s">
        <v>1545</v>
      </c>
      <c r="I50" s="370"/>
      <c r="J50" s="369" t="s">
        <v>90</v>
      </c>
      <c r="K50" s="368"/>
      <c r="L50" s="7" t="s">
        <v>757</v>
      </c>
      <c r="M50" s="11" t="s">
        <v>650</v>
      </c>
      <c r="N50" s="83"/>
      <c r="O50" s="60">
        <v>2</v>
      </c>
    </row>
    <row r="51" spans="1:15" ht="15" x14ac:dyDescent="0.25">
      <c r="A51" s="1"/>
      <c r="B51" s="40"/>
      <c r="C51" s="36"/>
      <c r="D51" s="367" t="s">
        <v>1544</v>
      </c>
      <c r="E51" s="368"/>
      <c r="F51" s="369">
        <v>4100072325</v>
      </c>
      <c r="G51" s="370"/>
      <c r="H51" s="391" t="s">
        <v>1545</v>
      </c>
      <c r="I51" s="370"/>
      <c r="J51" s="369" t="s">
        <v>53</v>
      </c>
      <c r="K51" s="368"/>
      <c r="L51" s="7" t="s">
        <v>757</v>
      </c>
      <c r="M51" s="11" t="s">
        <v>652</v>
      </c>
      <c r="N51" s="83"/>
      <c r="O51" s="60">
        <v>9</v>
      </c>
    </row>
    <row r="52" spans="1:15" ht="15" x14ac:dyDescent="0.25">
      <c r="A52" s="1"/>
      <c r="B52" s="40"/>
      <c r="C52" s="36"/>
      <c r="D52" s="367" t="s">
        <v>1544</v>
      </c>
      <c r="E52" s="368"/>
      <c r="F52" s="369">
        <v>4100072325</v>
      </c>
      <c r="G52" s="370"/>
      <c r="H52" s="391" t="s">
        <v>1545</v>
      </c>
      <c r="I52" s="370"/>
      <c r="J52" s="369" t="s">
        <v>53</v>
      </c>
      <c r="K52" s="368"/>
      <c r="L52" s="7" t="s">
        <v>757</v>
      </c>
      <c r="M52" s="11" t="s">
        <v>650</v>
      </c>
      <c r="N52" s="83"/>
      <c r="O52" s="60">
        <v>13</v>
      </c>
    </row>
    <row r="53" spans="1:15" ht="15" x14ac:dyDescent="0.25">
      <c r="A53" s="1"/>
      <c r="B53" s="40"/>
      <c r="C53" s="36"/>
      <c r="D53" s="367" t="s">
        <v>1544</v>
      </c>
      <c r="E53" s="368"/>
      <c r="F53" s="369">
        <v>4100072244</v>
      </c>
      <c r="G53" s="370"/>
      <c r="H53" s="391" t="s">
        <v>1545</v>
      </c>
      <c r="I53" s="370"/>
      <c r="J53" s="369" t="s">
        <v>25</v>
      </c>
      <c r="K53" s="368"/>
      <c r="L53" s="7" t="s">
        <v>757</v>
      </c>
      <c r="M53" s="11" t="s">
        <v>652</v>
      </c>
      <c r="N53" s="83"/>
      <c r="O53" s="60">
        <v>20</v>
      </c>
    </row>
    <row r="54" spans="1:15" ht="15" x14ac:dyDescent="0.25">
      <c r="A54" s="1"/>
      <c r="B54" s="416"/>
      <c r="C54" s="417"/>
      <c r="D54" s="126" t="s">
        <v>1548</v>
      </c>
      <c r="E54" s="61"/>
      <c r="F54" s="50"/>
      <c r="G54" s="62"/>
      <c r="H54" s="63"/>
      <c r="I54" s="62"/>
      <c r="J54" s="50"/>
      <c r="K54" s="61"/>
      <c r="L54" s="6"/>
      <c r="M54" s="8"/>
      <c r="N54" s="83"/>
      <c r="O54" s="138"/>
    </row>
    <row r="55" spans="1:15" ht="15" x14ac:dyDescent="0.25">
      <c r="A55" s="1"/>
      <c r="B55" s="76"/>
      <c r="C55" s="69"/>
      <c r="D55" s="367" t="s">
        <v>1544</v>
      </c>
      <c r="E55" s="368"/>
      <c r="F55" s="369">
        <v>4100072244</v>
      </c>
      <c r="G55" s="370"/>
      <c r="H55" s="391" t="s">
        <v>1545</v>
      </c>
      <c r="I55" s="370"/>
      <c r="J55" s="369" t="s">
        <v>25</v>
      </c>
      <c r="K55" s="368"/>
      <c r="L55" s="7" t="s">
        <v>757</v>
      </c>
      <c r="M55" s="11" t="s">
        <v>650</v>
      </c>
      <c r="N55" s="84"/>
      <c r="O55" s="60">
        <v>15</v>
      </c>
    </row>
    <row r="56" spans="1:15" ht="15" x14ac:dyDescent="0.25">
      <c r="A56" s="1"/>
      <c r="B56" s="365"/>
      <c r="C56" s="366"/>
      <c r="D56" s="367"/>
      <c r="E56" s="368"/>
      <c r="F56" s="369"/>
      <c r="G56" s="370"/>
      <c r="H56" s="391"/>
      <c r="I56" s="370"/>
      <c r="J56" s="369"/>
      <c r="K56" s="368"/>
      <c r="L56" s="7"/>
      <c r="M56" s="11"/>
      <c r="N56" s="84"/>
      <c r="O56" s="60"/>
    </row>
    <row r="57" spans="1:15" ht="15" x14ac:dyDescent="0.25">
      <c r="A57" s="1"/>
      <c r="B57" s="365"/>
      <c r="C57" s="366"/>
      <c r="D57" s="351"/>
      <c r="E57" s="352"/>
      <c r="F57" s="369"/>
      <c r="G57" s="370"/>
      <c r="H57" s="391"/>
      <c r="I57" s="370"/>
      <c r="J57" s="369"/>
      <c r="K57" s="368"/>
      <c r="L57" s="27"/>
      <c r="M57" s="24"/>
      <c r="N57" s="84"/>
      <c r="O57" s="167"/>
    </row>
    <row r="58" spans="1:15" ht="15" x14ac:dyDescent="0.25">
      <c r="A58" s="1"/>
      <c r="B58" s="20"/>
      <c r="C58" s="45"/>
      <c r="D58" s="168"/>
      <c r="E58" s="41"/>
      <c r="F58" s="41"/>
      <c r="G58" s="41"/>
      <c r="H58" s="41"/>
      <c r="J58" s="20"/>
      <c r="K58" s="45"/>
      <c r="L58" s="1"/>
      <c r="M58" s="1"/>
      <c r="N58" s="169">
        <f>SUM(N18:N33)+SUM(N35:N55)</f>
        <v>176.62</v>
      </c>
    </row>
    <row r="59" spans="1:15" ht="15.75" x14ac:dyDescent="0.25">
      <c r="A59" s="1"/>
      <c r="B59" s="356" t="s">
        <v>29</v>
      </c>
      <c r="C59" s="357"/>
      <c r="D59" s="357"/>
      <c r="E59" s="357"/>
      <c r="F59" s="357"/>
      <c r="G59" s="357"/>
      <c r="H59" s="357"/>
      <c r="I59" s="357"/>
      <c r="J59" s="357"/>
      <c r="K59" s="357"/>
      <c r="L59" s="357"/>
      <c r="M59" s="79"/>
      <c r="N59" s="75"/>
      <c r="O59" s="73">
        <f>SUM(O18:O57)</f>
        <v>434</v>
      </c>
    </row>
    <row r="60" spans="1:15" ht="15" x14ac:dyDescent="0.25">
      <c r="A60" s="1"/>
      <c r="B60" s="20"/>
      <c r="C60" s="45"/>
      <c r="D60" s="20"/>
      <c r="E60" s="45"/>
      <c r="F60" s="20"/>
      <c r="H60" s="3"/>
      <c r="J60" s="20"/>
      <c r="K60" s="45"/>
      <c r="L60" s="1"/>
      <c r="M60" s="1"/>
      <c r="N60" s="86"/>
    </row>
    <row r="61" spans="1:15" ht="3.75" customHeight="1" x14ac:dyDescent="0.25">
      <c r="A61" s="1"/>
      <c r="B61" s="1"/>
      <c r="C61" s="1"/>
      <c r="D61" s="17"/>
      <c r="E61" s="20"/>
      <c r="F61" s="20"/>
      <c r="G61" s="3"/>
      <c r="H61" s="3"/>
      <c r="I61" s="1"/>
      <c r="J61" s="1"/>
      <c r="K61" s="1"/>
      <c r="L61" s="1"/>
      <c r="M61" s="1"/>
      <c r="N61" s="1"/>
    </row>
    <row r="62" spans="1:15" ht="15" customHeight="1" x14ac:dyDescent="0.25">
      <c r="A62" s="1"/>
      <c r="B62" s="1"/>
      <c r="C62" s="1"/>
      <c r="D62" s="1" t="s">
        <v>49</v>
      </c>
      <c r="E62" s="23"/>
      <c r="F62" s="397" t="s">
        <v>1549</v>
      </c>
      <c r="G62" s="396"/>
      <c r="H62" s="1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/>
      <c r="D63" s="1" t="s">
        <v>1550</v>
      </c>
      <c r="E63" s="23"/>
      <c r="F63" s="1"/>
      <c r="G63" s="1"/>
      <c r="H63" s="1"/>
      <c r="I63" s="1"/>
      <c r="J63" s="1"/>
      <c r="K63" s="1"/>
      <c r="L63" s="1"/>
      <c r="M63" s="1"/>
      <c r="N63" s="1"/>
    </row>
    <row r="64" spans="1:15" ht="15" customHeight="1" x14ac:dyDescent="0.25">
      <c r="A64" s="1"/>
      <c r="B64" s="1"/>
      <c r="C64" s="1"/>
      <c r="D64" s="1" t="s">
        <v>1551</v>
      </c>
      <c r="E64" s="3"/>
      <c r="F64" s="1"/>
      <c r="G64" s="1"/>
      <c r="H64" s="1"/>
      <c r="I64" s="1"/>
      <c r="J64" s="1"/>
      <c r="K64" s="1"/>
      <c r="L64" s="1"/>
      <c r="M64" s="1"/>
      <c r="N64" s="1"/>
    </row>
    <row r="65" spans="1:14" ht="15" customHeight="1" x14ac:dyDescent="0.25">
      <c r="A65" s="1"/>
      <c r="B65" s="1"/>
      <c r="C65" s="1"/>
      <c r="D65" s="1" t="s">
        <v>1552</v>
      </c>
      <c r="E65" s="23"/>
      <c r="F65" s="1"/>
      <c r="G65" s="1"/>
      <c r="H65" s="1"/>
      <c r="I65" s="1"/>
      <c r="J65" s="1"/>
      <c r="K65" s="1"/>
      <c r="L65" s="1"/>
      <c r="M65" s="1"/>
      <c r="N65" s="1"/>
    </row>
    <row r="66" spans="1:14" ht="15" customHeight="1" x14ac:dyDescent="0.25">
      <c r="A66" s="1"/>
      <c r="B66" s="1"/>
      <c r="C66" s="1"/>
      <c r="D66" s="1" t="s">
        <v>1553</v>
      </c>
      <c r="E66" s="1"/>
      <c r="F66" s="1"/>
      <c r="G66" s="23"/>
      <c r="H66" s="23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350" ht="8.25" customHeight="1" x14ac:dyDescent="0.2"/>
    <row r="352" ht="8.25" customHeight="1" x14ac:dyDescent="0.2"/>
    <row r="354" ht="9" customHeight="1" x14ac:dyDescent="0.2"/>
    <row r="356" ht="7.5" customHeight="1" x14ac:dyDescent="0.2"/>
    <row r="358" ht="6.75" customHeight="1" x14ac:dyDescent="0.2"/>
    <row r="360" ht="7.5" customHeight="1" x14ac:dyDescent="0.2"/>
    <row r="362" ht="9" customHeight="1" x14ac:dyDescent="0.2"/>
    <row r="364" ht="7.5" customHeight="1" x14ac:dyDescent="0.2"/>
    <row r="366" ht="8.25" customHeight="1" x14ac:dyDescent="0.2"/>
  </sheetData>
  <mergeCells count="190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D55:E55"/>
    <mergeCell ref="F55:G55"/>
    <mergeCell ref="H55:I55"/>
    <mergeCell ref="J55:K55"/>
    <mergeCell ref="B54:C54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D51:E51"/>
    <mergeCell ref="F51:G51"/>
    <mergeCell ref="H51:I51"/>
    <mergeCell ref="J51:K51"/>
    <mergeCell ref="D52:E52"/>
    <mergeCell ref="F52:G52"/>
    <mergeCell ref="H52:I52"/>
    <mergeCell ref="J52:K52"/>
    <mergeCell ref="D53:E53"/>
    <mergeCell ref="F53:G53"/>
    <mergeCell ref="H53:I53"/>
    <mergeCell ref="J53:K53"/>
    <mergeCell ref="B49:C49"/>
    <mergeCell ref="D49:E49"/>
    <mergeCell ref="F49:G49"/>
    <mergeCell ref="H49:I49"/>
    <mergeCell ref="J49:K49"/>
    <mergeCell ref="D50:E50"/>
    <mergeCell ref="F50:G50"/>
    <mergeCell ref="H50:I50"/>
    <mergeCell ref="J50:K50"/>
    <mergeCell ref="B41:C41"/>
    <mergeCell ref="D41:E41"/>
    <mergeCell ref="F41:G41"/>
    <mergeCell ref="H41:I41"/>
    <mergeCell ref="J41:K41"/>
    <mergeCell ref="B42:C42"/>
    <mergeCell ref="B46:C46"/>
    <mergeCell ref="D46:E46"/>
    <mergeCell ref="F46:G46"/>
    <mergeCell ref="H46:I46"/>
    <mergeCell ref="J46:K46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8:C48"/>
    <mergeCell ref="D48:E48"/>
    <mergeCell ref="F48:G48"/>
    <mergeCell ref="H48:I48"/>
    <mergeCell ref="J48:K48"/>
    <mergeCell ref="B47:C47"/>
    <mergeCell ref="D47:E47"/>
    <mergeCell ref="F47:G47"/>
    <mergeCell ref="H47:I47"/>
    <mergeCell ref="J47:K47"/>
    <mergeCell ref="F62:G62"/>
    <mergeCell ref="B57:C57"/>
    <mergeCell ref="D57:E57"/>
    <mergeCell ref="F57:G57"/>
    <mergeCell ref="H57:I57"/>
    <mergeCell ref="J57:K57"/>
    <mergeCell ref="B56:C56"/>
    <mergeCell ref="D56:E56"/>
    <mergeCell ref="F56:G56"/>
    <mergeCell ref="H56:I56"/>
    <mergeCell ref="J56:K56"/>
    <mergeCell ref="B59:L5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sheetPr codeName="Hoja246"/>
  <dimension ref="A1:O325"/>
  <sheetViews>
    <sheetView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1539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200400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/>
      <c r="C17" s="78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1534</v>
      </c>
      <c r="E18" s="368"/>
      <c r="F18" s="369">
        <v>4100072258</v>
      </c>
      <c r="G18" s="370"/>
      <c r="H18" s="391" t="s">
        <v>1496</v>
      </c>
      <c r="I18" s="370"/>
      <c r="J18" s="369" t="s">
        <v>1009</v>
      </c>
      <c r="K18" s="368"/>
      <c r="L18" s="9" t="s">
        <v>1507</v>
      </c>
      <c r="M18" s="151"/>
      <c r="N18" s="81">
        <v>6.62</v>
      </c>
      <c r="O18" s="60">
        <v>6</v>
      </c>
    </row>
    <row r="19" spans="1:15" ht="15" x14ac:dyDescent="0.25">
      <c r="A19" s="1"/>
      <c r="B19" s="378">
        <v>2</v>
      </c>
      <c r="C19" s="379"/>
      <c r="D19" s="367" t="s">
        <v>1534</v>
      </c>
      <c r="E19" s="368"/>
      <c r="F19" s="369">
        <v>4100072258</v>
      </c>
      <c r="G19" s="370"/>
      <c r="H19" s="391" t="s">
        <v>1496</v>
      </c>
      <c r="I19" s="370"/>
      <c r="J19" s="369" t="s">
        <v>1009</v>
      </c>
      <c r="K19" s="368"/>
      <c r="L19" s="9" t="s">
        <v>1507</v>
      </c>
      <c r="M19" s="151"/>
      <c r="N19" s="82">
        <v>6.62</v>
      </c>
      <c r="O19" s="60">
        <v>6</v>
      </c>
    </row>
    <row r="20" spans="1:15" ht="15" x14ac:dyDescent="0.25">
      <c r="A20" s="1"/>
      <c r="B20" s="378">
        <v>3</v>
      </c>
      <c r="C20" s="379"/>
      <c r="D20" s="367" t="s">
        <v>1534</v>
      </c>
      <c r="E20" s="368"/>
      <c r="F20" s="369">
        <v>4100072258</v>
      </c>
      <c r="G20" s="370"/>
      <c r="H20" s="391" t="s">
        <v>1496</v>
      </c>
      <c r="I20" s="370"/>
      <c r="J20" s="369" t="s">
        <v>1009</v>
      </c>
      <c r="K20" s="368"/>
      <c r="L20" s="9" t="s">
        <v>1507</v>
      </c>
      <c r="M20" s="151"/>
      <c r="N20" s="82">
        <v>6.04</v>
      </c>
      <c r="O20" s="60">
        <v>3</v>
      </c>
    </row>
    <row r="21" spans="1:15" ht="15" x14ac:dyDescent="0.25">
      <c r="A21" s="1"/>
      <c r="B21" s="416"/>
      <c r="C21" s="417"/>
      <c r="D21" s="367" t="s">
        <v>1160</v>
      </c>
      <c r="E21" s="368"/>
      <c r="F21" s="369">
        <v>4100072259</v>
      </c>
      <c r="G21" s="370"/>
      <c r="H21" s="391" t="s">
        <v>1495</v>
      </c>
      <c r="I21" s="370"/>
      <c r="J21" s="369" t="s">
        <v>1009</v>
      </c>
      <c r="K21" s="368"/>
      <c r="L21" s="9" t="s">
        <v>1507</v>
      </c>
      <c r="M21" s="151"/>
      <c r="N21" s="83"/>
      <c r="O21" s="60">
        <v>2</v>
      </c>
    </row>
    <row r="22" spans="1:15" ht="15" x14ac:dyDescent="0.25">
      <c r="A22" s="1"/>
      <c r="B22" s="416"/>
      <c r="C22" s="417"/>
      <c r="D22" s="367" t="s">
        <v>1544</v>
      </c>
      <c r="E22" s="368"/>
      <c r="F22" s="369">
        <v>4100072268</v>
      </c>
      <c r="G22" s="370"/>
      <c r="H22" s="391" t="s">
        <v>1545</v>
      </c>
      <c r="I22" s="370"/>
      <c r="J22" s="369" t="s">
        <v>1009</v>
      </c>
      <c r="K22" s="368"/>
      <c r="L22" s="9" t="s">
        <v>757</v>
      </c>
      <c r="M22" s="172" t="s">
        <v>652</v>
      </c>
      <c r="N22" s="83"/>
      <c r="O22" s="60">
        <v>10</v>
      </c>
    </row>
    <row r="23" spans="1:15" ht="15" x14ac:dyDescent="0.25">
      <c r="A23" s="1"/>
      <c r="B23" s="365"/>
      <c r="C23" s="366"/>
      <c r="D23" s="367" t="s">
        <v>1544</v>
      </c>
      <c r="E23" s="368"/>
      <c r="F23" s="369">
        <v>4100072268</v>
      </c>
      <c r="G23" s="370"/>
      <c r="H23" s="391" t="s">
        <v>1545</v>
      </c>
      <c r="I23" s="370"/>
      <c r="J23" s="369" t="s">
        <v>1009</v>
      </c>
      <c r="K23" s="368"/>
      <c r="L23" s="9" t="s">
        <v>757</v>
      </c>
      <c r="M23" s="172" t="s">
        <v>650</v>
      </c>
      <c r="N23" s="84"/>
      <c r="O23" s="60">
        <v>8</v>
      </c>
    </row>
    <row r="24" spans="1:15" ht="15" x14ac:dyDescent="0.25">
      <c r="A24" s="1"/>
      <c r="B24" s="365"/>
      <c r="C24" s="366"/>
      <c r="D24" s="367"/>
      <c r="E24" s="368"/>
      <c r="F24" s="369"/>
      <c r="G24" s="370"/>
      <c r="H24" s="391"/>
      <c r="I24" s="370"/>
      <c r="J24" s="369"/>
      <c r="K24" s="368"/>
      <c r="L24" s="9"/>
      <c r="M24" s="15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19.28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35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1546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1213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1212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47">
    <mergeCell ref="B26:L26"/>
    <mergeCell ref="F29:G29"/>
    <mergeCell ref="B24:C24"/>
    <mergeCell ref="D24:E24"/>
    <mergeCell ref="F24:G24"/>
    <mergeCell ref="H24:I24"/>
    <mergeCell ref="J24:K24"/>
    <mergeCell ref="D25:H25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sheetPr codeName="Hoja247"/>
  <dimension ref="A1:Q330"/>
  <sheetViews>
    <sheetView workbookViewId="0">
      <selection activeCell="O30" sqref="O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1539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200399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SUM(N18:N26)+8.88</f>
        <v>71.599999999999994</v>
      </c>
      <c r="O17" s="60"/>
    </row>
    <row r="18" spans="1:15" ht="15" x14ac:dyDescent="0.25">
      <c r="A18" s="1"/>
      <c r="B18" s="378">
        <v>1</v>
      </c>
      <c r="C18" s="379"/>
      <c r="D18" s="367" t="s">
        <v>1158</v>
      </c>
      <c r="E18" s="368"/>
      <c r="F18" s="369">
        <v>4100073237</v>
      </c>
      <c r="G18" s="370"/>
      <c r="H18" s="391" t="s">
        <v>1496</v>
      </c>
      <c r="I18" s="370"/>
      <c r="J18" s="369" t="s">
        <v>76</v>
      </c>
      <c r="K18" s="368"/>
      <c r="L18" s="9" t="s">
        <v>757</v>
      </c>
      <c r="M18" s="151"/>
      <c r="N18" s="82">
        <v>6.76</v>
      </c>
      <c r="O18" s="60">
        <v>6</v>
      </c>
    </row>
    <row r="19" spans="1:15" ht="15" x14ac:dyDescent="0.25">
      <c r="A19" s="1"/>
      <c r="B19" s="378">
        <v>2</v>
      </c>
      <c r="C19" s="379"/>
      <c r="D19" s="367" t="s">
        <v>1158</v>
      </c>
      <c r="E19" s="368"/>
      <c r="F19" s="369">
        <v>4100073237</v>
      </c>
      <c r="G19" s="370"/>
      <c r="H19" s="391" t="s">
        <v>1496</v>
      </c>
      <c r="I19" s="370"/>
      <c r="J19" s="369" t="s">
        <v>76</v>
      </c>
      <c r="K19" s="368"/>
      <c r="L19" s="9" t="s">
        <v>757</v>
      </c>
      <c r="M19" s="151"/>
      <c r="N19" s="82">
        <v>6.76</v>
      </c>
      <c r="O19" s="60">
        <v>6</v>
      </c>
    </row>
    <row r="20" spans="1:15" ht="15" x14ac:dyDescent="0.25">
      <c r="A20" s="1"/>
      <c r="B20" s="378">
        <v>3</v>
      </c>
      <c r="C20" s="379"/>
      <c r="D20" s="367" t="s">
        <v>1158</v>
      </c>
      <c r="E20" s="368"/>
      <c r="F20" s="369">
        <v>4100073237</v>
      </c>
      <c r="G20" s="370"/>
      <c r="H20" s="391" t="s">
        <v>1496</v>
      </c>
      <c r="I20" s="370"/>
      <c r="J20" s="369" t="s">
        <v>76</v>
      </c>
      <c r="K20" s="368"/>
      <c r="L20" s="9" t="s">
        <v>757</v>
      </c>
      <c r="M20" s="151"/>
      <c r="N20" s="82">
        <v>6.76</v>
      </c>
      <c r="O20" s="60">
        <v>6</v>
      </c>
    </row>
    <row r="21" spans="1:15" ht="15" x14ac:dyDescent="0.25">
      <c r="A21" s="1"/>
      <c r="B21" s="378">
        <v>4</v>
      </c>
      <c r="C21" s="379"/>
      <c r="D21" s="367" t="s">
        <v>1158</v>
      </c>
      <c r="E21" s="368"/>
      <c r="F21" s="369">
        <v>4100073237</v>
      </c>
      <c r="G21" s="370"/>
      <c r="H21" s="391" t="s">
        <v>1496</v>
      </c>
      <c r="I21" s="370"/>
      <c r="J21" s="369" t="s">
        <v>76</v>
      </c>
      <c r="K21" s="368"/>
      <c r="L21" s="9" t="s">
        <v>757</v>
      </c>
      <c r="M21" s="151"/>
      <c r="N21" s="82">
        <v>6.76</v>
      </c>
      <c r="O21" s="60">
        <v>6</v>
      </c>
    </row>
    <row r="22" spans="1:15" ht="15" x14ac:dyDescent="0.25">
      <c r="A22" s="1"/>
      <c r="B22" s="378">
        <v>5</v>
      </c>
      <c r="C22" s="379"/>
      <c r="D22" s="367" t="s">
        <v>1158</v>
      </c>
      <c r="E22" s="368"/>
      <c r="F22" s="369">
        <v>4100073237</v>
      </c>
      <c r="G22" s="370"/>
      <c r="H22" s="391" t="s">
        <v>1496</v>
      </c>
      <c r="I22" s="370"/>
      <c r="J22" s="369" t="s">
        <v>76</v>
      </c>
      <c r="K22" s="368"/>
      <c r="L22" s="9" t="s">
        <v>757</v>
      </c>
      <c r="M22" s="151"/>
      <c r="N22" s="82">
        <v>6.76</v>
      </c>
      <c r="O22" s="60">
        <v>6</v>
      </c>
    </row>
    <row r="23" spans="1:15" ht="15" x14ac:dyDescent="0.25">
      <c r="A23" s="1"/>
      <c r="B23" s="378">
        <v>6</v>
      </c>
      <c r="C23" s="379"/>
      <c r="D23" s="367" t="s">
        <v>1158</v>
      </c>
      <c r="E23" s="368"/>
      <c r="F23" s="369">
        <v>4100073237</v>
      </c>
      <c r="G23" s="370"/>
      <c r="H23" s="391" t="s">
        <v>1496</v>
      </c>
      <c r="I23" s="370"/>
      <c r="J23" s="369" t="s">
        <v>76</v>
      </c>
      <c r="K23" s="368"/>
      <c r="L23" s="9" t="s">
        <v>757</v>
      </c>
      <c r="M23" s="151"/>
      <c r="N23" s="82">
        <v>6.76</v>
      </c>
      <c r="O23" s="60">
        <v>6</v>
      </c>
    </row>
    <row r="24" spans="1:15" ht="15" x14ac:dyDescent="0.25">
      <c r="A24" s="1"/>
      <c r="B24" s="378">
        <v>7</v>
      </c>
      <c r="C24" s="379"/>
      <c r="D24" s="367" t="s">
        <v>1158</v>
      </c>
      <c r="E24" s="368"/>
      <c r="F24" s="369">
        <v>4100073237</v>
      </c>
      <c r="G24" s="370"/>
      <c r="H24" s="391" t="s">
        <v>1496</v>
      </c>
      <c r="I24" s="370"/>
      <c r="J24" s="369" t="s">
        <v>76</v>
      </c>
      <c r="K24" s="368"/>
      <c r="L24" s="9" t="s">
        <v>757</v>
      </c>
      <c r="M24" s="151"/>
      <c r="N24" s="82">
        <v>6.76</v>
      </c>
      <c r="O24" s="60">
        <v>6</v>
      </c>
    </row>
    <row r="25" spans="1:15" ht="15" x14ac:dyDescent="0.25">
      <c r="A25" s="1"/>
      <c r="B25" s="378">
        <v>8</v>
      </c>
      <c r="C25" s="379"/>
      <c r="D25" s="367" t="s">
        <v>1158</v>
      </c>
      <c r="E25" s="368"/>
      <c r="F25" s="369">
        <v>4100073237</v>
      </c>
      <c r="G25" s="370"/>
      <c r="H25" s="391" t="s">
        <v>1496</v>
      </c>
      <c r="I25" s="370"/>
      <c r="J25" s="369" t="s">
        <v>76</v>
      </c>
      <c r="K25" s="368"/>
      <c r="L25" s="9" t="s">
        <v>757</v>
      </c>
      <c r="M25" s="151"/>
      <c r="N25" s="82">
        <v>7.66</v>
      </c>
      <c r="O25" s="60">
        <v>7</v>
      </c>
    </row>
    <row r="26" spans="1:15" ht="15" x14ac:dyDescent="0.25">
      <c r="A26" s="1"/>
      <c r="B26" s="375">
        <v>9</v>
      </c>
      <c r="C26" s="376"/>
      <c r="D26" s="367" t="s">
        <v>1440</v>
      </c>
      <c r="E26" s="368"/>
      <c r="F26" s="369">
        <v>4100072215</v>
      </c>
      <c r="G26" s="370"/>
      <c r="H26" s="391" t="s">
        <v>1533</v>
      </c>
      <c r="I26" s="370"/>
      <c r="J26" s="369" t="s">
        <v>76</v>
      </c>
      <c r="K26" s="368"/>
      <c r="L26" s="9" t="s">
        <v>757</v>
      </c>
      <c r="M26" s="151"/>
      <c r="N26" s="81">
        <v>7.74</v>
      </c>
      <c r="O26" s="60">
        <v>60</v>
      </c>
    </row>
    <row r="27" spans="1:15" ht="15" x14ac:dyDescent="0.25">
      <c r="A27" s="1"/>
      <c r="B27" s="76"/>
      <c r="C27" s="64"/>
      <c r="D27" s="88"/>
      <c r="E27" s="50"/>
      <c r="F27" s="50"/>
      <c r="G27" s="50"/>
      <c r="H27" s="63"/>
      <c r="I27" s="63"/>
      <c r="J27" s="50"/>
      <c r="K27" s="50"/>
      <c r="L27" s="28"/>
      <c r="M27" s="61"/>
      <c r="N27" s="162"/>
      <c r="O27" s="60"/>
    </row>
    <row r="28" spans="1:15" ht="15" x14ac:dyDescent="0.25">
      <c r="A28" s="1"/>
      <c r="B28" s="76"/>
      <c r="C28" s="65"/>
      <c r="D28" s="392"/>
      <c r="E28" s="393"/>
      <c r="F28" s="393"/>
      <c r="G28" s="393"/>
      <c r="H28" s="393"/>
      <c r="I28" s="62"/>
      <c r="J28" s="50"/>
      <c r="K28" s="61"/>
      <c r="L28" s="8"/>
      <c r="M28" s="8"/>
      <c r="N28" s="139">
        <f>SUM(N18:N26)</f>
        <v>62.719999999999992</v>
      </c>
      <c r="O28" s="60"/>
    </row>
    <row r="29" spans="1:15" ht="15.75" x14ac:dyDescent="0.25">
      <c r="A29" s="1"/>
      <c r="B29" s="356" t="s">
        <v>29</v>
      </c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79"/>
      <c r="N29" s="75"/>
      <c r="O29" s="73">
        <f>SUM(O18:O26)</f>
        <v>109</v>
      </c>
    </row>
    <row r="30" spans="1:15" ht="15" x14ac:dyDescent="0.25">
      <c r="A30" s="1"/>
      <c r="B30" s="20"/>
      <c r="C30" s="45"/>
      <c r="D30" s="20"/>
      <c r="E30" s="45"/>
      <c r="F30" s="20"/>
      <c r="H30" s="3"/>
      <c r="J30" s="20"/>
      <c r="K30" s="45"/>
      <c r="L30" s="1"/>
      <c r="M30" s="1"/>
      <c r="N30" s="86"/>
    </row>
    <row r="31" spans="1:15" ht="3.75" customHeight="1" x14ac:dyDescent="0.25">
      <c r="A31" s="1"/>
      <c r="B31" s="1"/>
      <c r="C31" s="1"/>
      <c r="D31" s="17"/>
      <c r="E31" s="20"/>
      <c r="F31" s="20"/>
      <c r="G31" s="3"/>
      <c r="H31" s="3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49</v>
      </c>
      <c r="E32" s="23"/>
      <c r="F32" s="397" t="s">
        <v>1540</v>
      </c>
      <c r="G32" s="396"/>
      <c r="H32" s="1"/>
      <c r="I32" s="1"/>
      <c r="J32" s="1"/>
      <c r="K32" s="1"/>
      <c r="L32" s="1"/>
      <c r="M32" s="1"/>
      <c r="N32" s="1"/>
    </row>
    <row r="33" spans="1:17" ht="15" x14ac:dyDescent="0.25">
      <c r="A33" s="1"/>
      <c r="B33" s="1"/>
      <c r="C33" s="1"/>
      <c r="D33" s="1" t="s">
        <v>1541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7" ht="15" x14ac:dyDescent="0.25">
      <c r="A34" s="1"/>
      <c r="B34" s="1"/>
      <c r="C34" s="1"/>
      <c r="D34" s="1" t="s">
        <v>1542</v>
      </c>
      <c r="E34" s="3"/>
      <c r="F34" s="1"/>
      <c r="G34" s="1"/>
      <c r="H34" s="1"/>
      <c r="I34" s="1"/>
      <c r="J34" s="1"/>
      <c r="K34" s="1"/>
      <c r="L34" s="1"/>
      <c r="M34" s="1"/>
      <c r="N34" s="1"/>
    </row>
    <row r="35" spans="1:17" ht="15.75" thickBot="1" x14ac:dyDescent="0.3">
      <c r="A35" s="1"/>
      <c r="B35" s="1"/>
      <c r="C35" s="1"/>
      <c r="D35" s="1" t="s">
        <v>1543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7" ht="16.5" customHeight="1" thickBot="1" x14ac:dyDescent="0.3">
      <c r="A36" s="1"/>
      <c r="B36" s="1"/>
      <c r="C36" s="1"/>
      <c r="D36" s="1" t="s">
        <v>1422</v>
      </c>
      <c r="E36" s="1"/>
      <c r="F36" s="1"/>
      <c r="G36" s="23"/>
      <c r="H36" s="1"/>
      <c r="I36" s="1"/>
      <c r="J36" s="1"/>
      <c r="L36" s="1"/>
      <c r="M36" s="1"/>
      <c r="N36" s="1"/>
      <c r="Q36" s="165"/>
    </row>
    <row r="37" spans="1:17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7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7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7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7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7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7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7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7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7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7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7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57">
    <mergeCell ref="F32:G32"/>
    <mergeCell ref="D28:H28"/>
    <mergeCell ref="B26:C26"/>
    <mergeCell ref="D26:E26"/>
    <mergeCell ref="F26:G26"/>
    <mergeCell ref="H26:I26"/>
    <mergeCell ref="J26:K26"/>
    <mergeCell ref="B29:L29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1:C21"/>
    <mergeCell ref="D21:E21"/>
    <mergeCell ref="F21:G21"/>
    <mergeCell ref="G8:I8"/>
    <mergeCell ref="G10:N10"/>
    <mergeCell ref="G12:H12"/>
    <mergeCell ref="M14:N14"/>
    <mergeCell ref="H21:I21"/>
    <mergeCell ref="J21:K21"/>
    <mergeCell ref="F18:G18"/>
    <mergeCell ref="H18:I18"/>
    <mergeCell ref="J18:K18"/>
    <mergeCell ref="F19:G19"/>
    <mergeCell ref="H19:I19"/>
    <mergeCell ref="J19:K19"/>
    <mergeCell ref="B18:C18"/>
    <mergeCell ref="F16:G16"/>
    <mergeCell ref="H16:I16"/>
    <mergeCell ref="J16:K16"/>
    <mergeCell ref="D18:E18"/>
    <mergeCell ref="B19:C19"/>
    <mergeCell ref="D19:E19"/>
    <mergeCell ref="B16:C16"/>
    <mergeCell ref="D16:E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sheetPr codeName="Hoja248"/>
  <dimension ref="A1:O347"/>
  <sheetViews>
    <sheetView topLeftCell="A10"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1539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200398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SUM(N18:N30)+9.46</f>
        <v>82.9</v>
      </c>
      <c r="O17" s="60"/>
    </row>
    <row r="18" spans="1:15" ht="15" x14ac:dyDescent="0.25">
      <c r="A18" s="1"/>
      <c r="B18" s="378">
        <v>1</v>
      </c>
      <c r="C18" s="379"/>
      <c r="D18" s="367" t="s">
        <v>1158</v>
      </c>
      <c r="E18" s="368"/>
      <c r="F18" s="369">
        <v>4100072200</v>
      </c>
      <c r="G18" s="370"/>
      <c r="H18" s="391" t="s">
        <v>1496</v>
      </c>
      <c r="I18" s="370"/>
      <c r="J18" s="369" t="s">
        <v>73</v>
      </c>
      <c r="K18" s="368"/>
      <c r="L18" s="7" t="s">
        <v>1532</v>
      </c>
      <c r="M18" s="11"/>
      <c r="N18" s="82">
        <v>4.3600000000000003</v>
      </c>
      <c r="O18" s="60">
        <v>2</v>
      </c>
    </row>
    <row r="19" spans="1:15" ht="15" x14ac:dyDescent="0.25">
      <c r="A19" s="1"/>
      <c r="B19" s="365"/>
      <c r="C19" s="366"/>
      <c r="D19" s="367" t="s">
        <v>1160</v>
      </c>
      <c r="E19" s="368"/>
      <c r="F19" s="369">
        <v>4100072201</v>
      </c>
      <c r="G19" s="370"/>
      <c r="H19" s="391" t="s">
        <v>1495</v>
      </c>
      <c r="I19" s="370"/>
      <c r="J19" s="369" t="s">
        <v>73</v>
      </c>
      <c r="K19" s="368"/>
      <c r="L19" s="7" t="s">
        <v>1532</v>
      </c>
      <c r="M19" s="11"/>
      <c r="N19" s="84"/>
      <c r="O19" s="60">
        <v>2</v>
      </c>
    </row>
    <row r="20" spans="1:15" ht="15" x14ac:dyDescent="0.25">
      <c r="A20" s="1"/>
      <c r="B20" s="365">
        <v>2</v>
      </c>
      <c r="C20" s="366"/>
      <c r="D20" s="367" t="s">
        <v>1160</v>
      </c>
      <c r="E20" s="368"/>
      <c r="F20" s="369">
        <v>4100072201</v>
      </c>
      <c r="G20" s="370"/>
      <c r="H20" s="391" t="s">
        <v>1495</v>
      </c>
      <c r="I20" s="370"/>
      <c r="J20" s="369" t="s">
        <v>73</v>
      </c>
      <c r="K20" s="368"/>
      <c r="L20" s="7" t="s">
        <v>1532</v>
      </c>
      <c r="M20" s="11"/>
      <c r="N20" s="84">
        <v>6.28</v>
      </c>
      <c r="O20" s="60">
        <v>8</v>
      </c>
    </row>
    <row r="21" spans="1:15" ht="15" x14ac:dyDescent="0.25">
      <c r="A21" s="1"/>
      <c r="B21" s="365">
        <v>3</v>
      </c>
      <c r="C21" s="366"/>
      <c r="D21" s="367" t="s">
        <v>1160</v>
      </c>
      <c r="E21" s="368"/>
      <c r="F21" s="369">
        <v>4100072201</v>
      </c>
      <c r="G21" s="370"/>
      <c r="H21" s="391" t="s">
        <v>1495</v>
      </c>
      <c r="I21" s="370"/>
      <c r="J21" s="369" t="s">
        <v>73</v>
      </c>
      <c r="K21" s="368"/>
      <c r="L21" s="7" t="s">
        <v>1532</v>
      </c>
      <c r="M21" s="11"/>
      <c r="N21" s="84">
        <v>6.28</v>
      </c>
      <c r="O21" s="60">
        <v>8</v>
      </c>
    </row>
    <row r="22" spans="1:15" ht="15" x14ac:dyDescent="0.25">
      <c r="A22" s="1"/>
      <c r="B22" s="365">
        <v>4</v>
      </c>
      <c r="C22" s="366"/>
      <c r="D22" s="367" t="s">
        <v>1160</v>
      </c>
      <c r="E22" s="368"/>
      <c r="F22" s="369">
        <v>4100072201</v>
      </c>
      <c r="G22" s="370"/>
      <c r="H22" s="391" t="s">
        <v>1495</v>
      </c>
      <c r="I22" s="370"/>
      <c r="J22" s="369" t="s">
        <v>73</v>
      </c>
      <c r="K22" s="368"/>
      <c r="L22" s="7" t="s">
        <v>1532</v>
      </c>
      <c r="M22" s="11"/>
      <c r="N22" s="84">
        <v>6.28</v>
      </c>
      <c r="O22" s="60">
        <v>8</v>
      </c>
    </row>
    <row r="23" spans="1:15" ht="15" x14ac:dyDescent="0.25">
      <c r="A23" s="1"/>
      <c r="B23" s="365">
        <v>5</v>
      </c>
      <c r="C23" s="366"/>
      <c r="D23" s="367" t="s">
        <v>1160</v>
      </c>
      <c r="E23" s="368"/>
      <c r="F23" s="369">
        <v>4100072201</v>
      </c>
      <c r="G23" s="370"/>
      <c r="H23" s="391" t="s">
        <v>1495</v>
      </c>
      <c r="I23" s="370"/>
      <c r="J23" s="369" t="s">
        <v>73</v>
      </c>
      <c r="K23" s="368"/>
      <c r="L23" s="7" t="s">
        <v>1532</v>
      </c>
      <c r="M23" s="11"/>
      <c r="N23" s="84">
        <v>6.28</v>
      </c>
      <c r="O23" s="60">
        <v>8</v>
      </c>
    </row>
    <row r="24" spans="1:15" ht="15" x14ac:dyDescent="0.25">
      <c r="A24" s="1"/>
      <c r="B24" s="365">
        <v>6</v>
      </c>
      <c r="C24" s="366"/>
      <c r="D24" s="367" t="s">
        <v>1160</v>
      </c>
      <c r="E24" s="368"/>
      <c r="F24" s="369">
        <v>4100072201</v>
      </c>
      <c r="G24" s="370"/>
      <c r="H24" s="391" t="s">
        <v>1495</v>
      </c>
      <c r="I24" s="370"/>
      <c r="J24" s="369" t="s">
        <v>73</v>
      </c>
      <c r="K24" s="368"/>
      <c r="L24" s="7" t="s">
        <v>1532</v>
      </c>
      <c r="M24" s="11"/>
      <c r="N24" s="84">
        <v>6.28</v>
      </c>
      <c r="O24" s="60">
        <v>8</v>
      </c>
    </row>
    <row r="25" spans="1:15" ht="15" x14ac:dyDescent="0.25">
      <c r="A25" s="1"/>
      <c r="B25" s="365">
        <v>7</v>
      </c>
      <c r="C25" s="366"/>
      <c r="D25" s="367" t="s">
        <v>1160</v>
      </c>
      <c r="E25" s="368"/>
      <c r="F25" s="369">
        <v>4100072201</v>
      </c>
      <c r="G25" s="370"/>
      <c r="H25" s="391" t="s">
        <v>1495</v>
      </c>
      <c r="I25" s="370"/>
      <c r="J25" s="369" t="s">
        <v>73</v>
      </c>
      <c r="K25" s="368"/>
      <c r="L25" s="7" t="s">
        <v>1532</v>
      </c>
      <c r="M25" s="11"/>
      <c r="N25" s="84">
        <v>6.28</v>
      </c>
      <c r="O25" s="60">
        <v>8</v>
      </c>
    </row>
    <row r="26" spans="1:15" ht="15" x14ac:dyDescent="0.25">
      <c r="A26" s="1"/>
      <c r="B26" s="365">
        <v>8</v>
      </c>
      <c r="C26" s="366"/>
      <c r="D26" s="367" t="s">
        <v>1160</v>
      </c>
      <c r="E26" s="368"/>
      <c r="F26" s="369">
        <v>4100072201</v>
      </c>
      <c r="G26" s="370"/>
      <c r="H26" s="391" t="s">
        <v>1495</v>
      </c>
      <c r="I26" s="370"/>
      <c r="J26" s="369" t="s">
        <v>73</v>
      </c>
      <c r="K26" s="368"/>
      <c r="L26" s="7" t="s">
        <v>1532</v>
      </c>
      <c r="M26" s="11"/>
      <c r="N26" s="84">
        <v>6.28</v>
      </c>
      <c r="O26" s="60">
        <v>8</v>
      </c>
    </row>
    <row r="27" spans="1:15" ht="15" x14ac:dyDescent="0.25">
      <c r="A27" s="1"/>
      <c r="B27" s="365">
        <v>9</v>
      </c>
      <c r="C27" s="366"/>
      <c r="D27" s="367" t="s">
        <v>1160</v>
      </c>
      <c r="E27" s="368"/>
      <c r="F27" s="369">
        <v>4100072201</v>
      </c>
      <c r="G27" s="370"/>
      <c r="H27" s="391" t="s">
        <v>1495</v>
      </c>
      <c r="I27" s="370"/>
      <c r="J27" s="369" t="s">
        <v>73</v>
      </c>
      <c r="K27" s="368"/>
      <c r="L27" s="7" t="s">
        <v>1532</v>
      </c>
      <c r="M27" s="11"/>
      <c r="N27" s="84">
        <v>6.28</v>
      </c>
      <c r="O27" s="60">
        <v>8</v>
      </c>
    </row>
    <row r="28" spans="1:15" ht="15" x14ac:dyDescent="0.25">
      <c r="A28" s="1"/>
      <c r="B28" s="365">
        <v>10</v>
      </c>
      <c r="C28" s="366"/>
      <c r="D28" s="367" t="s">
        <v>1160</v>
      </c>
      <c r="E28" s="368"/>
      <c r="F28" s="369">
        <v>4100072201</v>
      </c>
      <c r="G28" s="370"/>
      <c r="H28" s="391" t="s">
        <v>1495</v>
      </c>
      <c r="I28" s="370"/>
      <c r="J28" s="369" t="s">
        <v>73</v>
      </c>
      <c r="K28" s="368"/>
      <c r="L28" s="7" t="s">
        <v>1532</v>
      </c>
      <c r="M28" s="11"/>
      <c r="N28" s="84">
        <v>6.28</v>
      </c>
      <c r="O28" s="60">
        <v>8</v>
      </c>
    </row>
    <row r="29" spans="1:15" ht="15" x14ac:dyDescent="0.25">
      <c r="A29" s="1"/>
      <c r="B29" s="365">
        <v>11</v>
      </c>
      <c r="C29" s="366"/>
      <c r="D29" s="367" t="s">
        <v>1160</v>
      </c>
      <c r="E29" s="368"/>
      <c r="F29" s="369">
        <v>4100072201</v>
      </c>
      <c r="G29" s="370"/>
      <c r="H29" s="391" t="s">
        <v>1495</v>
      </c>
      <c r="I29" s="370"/>
      <c r="J29" s="369" t="s">
        <v>73</v>
      </c>
      <c r="K29" s="368"/>
      <c r="L29" s="7" t="s">
        <v>1532</v>
      </c>
      <c r="M29" s="11"/>
      <c r="N29" s="84">
        <v>6.28</v>
      </c>
      <c r="O29" s="60">
        <v>8</v>
      </c>
    </row>
    <row r="30" spans="1:15" ht="15" x14ac:dyDescent="0.25">
      <c r="A30" s="1"/>
      <c r="B30" s="365">
        <v>12</v>
      </c>
      <c r="C30" s="366"/>
      <c r="D30" s="367" t="s">
        <v>1160</v>
      </c>
      <c r="E30" s="368"/>
      <c r="F30" s="369">
        <v>4100072201</v>
      </c>
      <c r="G30" s="370"/>
      <c r="H30" s="391" t="s">
        <v>1495</v>
      </c>
      <c r="I30" s="370"/>
      <c r="J30" s="369" t="s">
        <v>73</v>
      </c>
      <c r="K30" s="368"/>
      <c r="L30" s="7" t="s">
        <v>1532</v>
      </c>
      <c r="M30" s="11"/>
      <c r="N30" s="84">
        <v>6.28</v>
      </c>
      <c r="O30" s="60">
        <v>8</v>
      </c>
    </row>
    <row r="31" spans="1:15" ht="15" x14ac:dyDescent="0.25">
      <c r="A31" s="1"/>
      <c r="B31" s="77" t="s">
        <v>37</v>
      </c>
      <c r="C31" s="78"/>
      <c r="D31" s="20"/>
      <c r="E31" s="45"/>
      <c r="F31" s="20"/>
      <c r="H31" s="3"/>
      <c r="J31" s="20"/>
      <c r="K31" s="45"/>
      <c r="L31" s="1"/>
      <c r="M31" s="1"/>
      <c r="N31" s="169">
        <f>SUM(N32:N37)+9.82</f>
        <v>43.36</v>
      </c>
      <c r="O31" s="60"/>
    </row>
    <row r="32" spans="1:15" ht="15" x14ac:dyDescent="0.25">
      <c r="A32" s="1"/>
      <c r="B32" s="375">
        <v>13</v>
      </c>
      <c r="C32" s="376"/>
      <c r="D32" s="367" t="s">
        <v>1160</v>
      </c>
      <c r="E32" s="368"/>
      <c r="F32" s="369">
        <v>4100072201</v>
      </c>
      <c r="G32" s="370"/>
      <c r="H32" s="391" t="s">
        <v>1495</v>
      </c>
      <c r="I32" s="370"/>
      <c r="J32" s="369" t="s">
        <v>73</v>
      </c>
      <c r="K32" s="368"/>
      <c r="L32" s="7" t="s">
        <v>1532</v>
      </c>
      <c r="M32" s="11"/>
      <c r="N32" s="81">
        <v>6.28</v>
      </c>
      <c r="O32" s="60">
        <v>8</v>
      </c>
    </row>
    <row r="33" spans="1:15" ht="15" x14ac:dyDescent="0.25">
      <c r="A33" s="1"/>
      <c r="B33" s="365">
        <v>14</v>
      </c>
      <c r="C33" s="366"/>
      <c r="D33" s="367" t="s">
        <v>1160</v>
      </c>
      <c r="E33" s="368"/>
      <c r="F33" s="369">
        <v>4100072201</v>
      </c>
      <c r="G33" s="370"/>
      <c r="H33" s="391" t="s">
        <v>1495</v>
      </c>
      <c r="I33" s="370"/>
      <c r="J33" s="369" t="s">
        <v>73</v>
      </c>
      <c r="K33" s="368"/>
      <c r="L33" s="7" t="s">
        <v>1532</v>
      </c>
      <c r="M33" s="11"/>
      <c r="N33" s="84">
        <v>6.28</v>
      </c>
      <c r="O33" s="60">
        <v>8</v>
      </c>
    </row>
    <row r="34" spans="1:15" ht="15" x14ac:dyDescent="0.25">
      <c r="A34" s="1"/>
      <c r="B34" s="365">
        <v>15</v>
      </c>
      <c r="C34" s="366"/>
      <c r="D34" s="367" t="s">
        <v>1160</v>
      </c>
      <c r="E34" s="368"/>
      <c r="F34" s="369">
        <v>4100072201</v>
      </c>
      <c r="G34" s="370"/>
      <c r="H34" s="391" t="s">
        <v>1495</v>
      </c>
      <c r="I34" s="370"/>
      <c r="J34" s="369" t="s">
        <v>73</v>
      </c>
      <c r="K34" s="368"/>
      <c r="L34" s="7" t="s">
        <v>1532</v>
      </c>
      <c r="M34" s="11"/>
      <c r="N34" s="84">
        <v>6.28</v>
      </c>
      <c r="O34" s="60">
        <v>8</v>
      </c>
    </row>
    <row r="35" spans="1:15" ht="15" x14ac:dyDescent="0.25">
      <c r="A35" s="1"/>
      <c r="B35" s="365">
        <v>16</v>
      </c>
      <c r="C35" s="366"/>
      <c r="D35" s="367" t="s">
        <v>1160</v>
      </c>
      <c r="E35" s="368"/>
      <c r="F35" s="369">
        <v>4100072201</v>
      </c>
      <c r="G35" s="370"/>
      <c r="H35" s="391" t="s">
        <v>1495</v>
      </c>
      <c r="I35" s="370"/>
      <c r="J35" s="369" t="s">
        <v>73</v>
      </c>
      <c r="K35" s="368"/>
      <c r="L35" s="7" t="s">
        <v>1532</v>
      </c>
      <c r="M35" s="11"/>
      <c r="N35" s="84">
        <v>6.28</v>
      </c>
      <c r="O35" s="60">
        <v>8</v>
      </c>
    </row>
    <row r="36" spans="1:15" ht="15" x14ac:dyDescent="0.25">
      <c r="A36" s="1"/>
      <c r="B36" s="375">
        <v>17</v>
      </c>
      <c r="C36" s="376"/>
      <c r="D36" s="367" t="s">
        <v>1440</v>
      </c>
      <c r="E36" s="368"/>
      <c r="F36" s="369">
        <v>4100072204</v>
      </c>
      <c r="G36" s="370"/>
      <c r="H36" s="391" t="s">
        <v>1533</v>
      </c>
      <c r="I36" s="370"/>
      <c r="J36" s="369" t="s">
        <v>73</v>
      </c>
      <c r="K36" s="368"/>
      <c r="L36" s="7" t="s">
        <v>387</v>
      </c>
      <c r="M36" s="11"/>
      <c r="N36" s="81">
        <v>4.3600000000000003</v>
      </c>
      <c r="O36" s="60">
        <v>30</v>
      </c>
    </row>
    <row r="37" spans="1:15" ht="15" x14ac:dyDescent="0.25">
      <c r="A37" s="1"/>
      <c r="B37" s="365">
        <v>18</v>
      </c>
      <c r="C37" s="366"/>
      <c r="D37" s="386" t="s">
        <v>623</v>
      </c>
      <c r="E37" s="376"/>
      <c r="F37" s="367">
        <v>4100073221</v>
      </c>
      <c r="G37" s="370"/>
      <c r="H37" s="391" t="s">
        <v>1500</v>
      </c>
      <c r="I37" s="370"/>
      <c r="J37" s="369" t="s">
        <v>73</v>
      </c>
      <c r="K37" s="368"/>
      <c r="L37" s="7" t="s">
        <v>387</v>
      </c>
      <c r="M37" s="11"/>
      <c r="N37" s="84">
        <v>4.0599999999999996</v>
      </c>
      <c r="O37" s="60">
        <v>26</v>
      </c>
    </row>
    <row r="38" spans="1:15" ht="15" x14ac:dyDescent="0.25">
      <c r="A38" s="1"/>
      <c r="B38" s="365"/>
      <c r="C38" s="366"/>
      <c r="D38" s="367"/>
      <c r="E38" s="368"/>
      <c r="F38" s="369"/>
      <c r="G38" s="370"/>
      <c r="H38" s="391"/>
      <c r="I38" s="370"/>
      <c r="J38" s="369"/>
      <c r="K38" s="368"/>
      <c r="L38" s="7"/>
      <c r="M38" s="11"/>
      <c r="N38" s="84"/>
      <c r="O38" s="60"/>
    </row>
    <row r="39" spans="1:15" ht="15" x14ac:dyDescent="0.25">
      <c r="A39" s="1"/>
      <c r="B39" s="76"/>
      <c r="C39" s="65"/>
      <c r="D39" s="392"/>
      <c r="E39" s="393"/>
      <c r="F39" s="393"/>
      <c r="G39" s="393"/>
      <c r="H39" s="393"/>
      <c r="I39" s="62"/>
      <c r="J39" s="50"/>
      <c r="K39" s="61"/>
      <c r="L39" s="8"/>
      <c r="M39" s="8"/>
      <c r="N39" s="139">
        <f>SUM(N18:N30)+SUM(N32:N37)</f>
        <v>106.98000000000002</v>
      </c>
      <c r="O39" s="60"/>
    </row>
    <row r="40" spans="1:15" ht="15.75" x14ac:dyDescent="0.25">
      <c r="A40" s="1"/>
      <c r="B40" s="356" t="s">
        <v>29</v>
      </c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79"/>
      <c r="N40" s="75"/>
      <c r="O40" s="73">
        <f>SUM(O18:O38)</f>
        <v>180</v>
      </c>
    </row>
    <row r="41" spans="1:15" ht="15" x14ac:dyDescent="0.25">
      <c r="A41" s="1"/>
      <c r="B41" s="20"/>
      <c r="C41" s="45"/>
      <c r="D41" s="20"/>
      <c r="E41" s="45"/>
      <c r="F41" s="20"/>
      <c r="H41" s="3"/>
      <c r="J41" s="20"/>
      <c r="K41" s="45"/>
      <c r="L41" s="1"/>
      <c r="M41" s="1"/>
      <c r="N41" s="86"/>
    </row>
    <row r="42" spans="1:15" ht="3.75" customHeight="1" x14ac:dyDescent="0.25">
      <c r="A42" s="1"/>
      <c r="B42" s="1"/>
      <c r="C42" s="1"/>
      <c r="D42" s="17"/>
      <c r="E42" s="20"/>
      <c r="F42" s="20"/>
      <c r="G42" s="3"/>
      <c r="H42" s="3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49</v>
      </c>
      <c r="E43" s="23"/>
      <c r="F43" s="397" t="s">
        <v>1535</v>
      </c>
      <c r="G43" s="396"/>
      <c r="H43" s="1"/>
      <c r="I43" s="1"/>
      <c r="J43" s="1"/>
      <c r="K43" s="1"/>
      <c r="L43" s="1"/>
      <c r="M43" s="1"/>
      <c r="N43" s="1"/>
    </row>
    <row r="44" spans="1:15" ht="15" customHeight="1" x14ac:dyDescent="0.25">
      <c r="A44" s="1"/>
      <c r="B44" s="1"/>
      <c r="C44" s="1"/>
      <c r="D44" s="1" t="s">
        <v>1536</v>
      </c>
      <c r="E44" s="23"/>
      <c r="F44" s="1"/>
      <c r="G44" s="1"/>
      <c r="H44" s="1"/>
      <c r="I44" s="1"/>
      <c r="J44" s="1"/>
      <c r="K44" s="1"/>
      <c r="L44" s="1"/>
      <c r="M44" s="1"/>
      <c r="N44" s="1"/>
    </row>
    <row r="45" spans="1:15" ht="15" customHeight="1" x14ac:dyDescent="0.25">
      <c r="A45" s="1"/>
      <c r="B45" s="1"/>
      <c r="C45" s="1"/>
      <c r="D45" s="1" t="s">
        <v>1538</v>
      </c>
      <c r="E45" s="3"/>
      <c r="F45" s="1"/>
      <c r="G45" s="1"/>
      <c r="H45" s="1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1537</v>
      </c>
      <c r="E46" s="23"/>
      <c r="F46" s="1"/>
      <c r="G46" s="1"/>
      <c r="H46" s="1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1492</v>
      </c>
      <c r="E47" s="1"/>
      <c r="F47" s="1"/>
      <c r="G47" s="23"/>
      <c r="H47" s="23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mergeCells count="112">
    <mergeCell ref="B40:L40"/>
    <mergeCell ref="F43:G43"/>
    <mergeCell ref="B37:C37"/>
    <mergeCell ref="D37:E37"/>
    <mergeCell ref="F37:G37"/>
    <mergeCell ref="H37:I37"/>
    <mergeCell ref="D39:H39"/>
    <mergeCell ref="J37:K37"/>
    <mergeCell ref="B38:C38"/>
    <mergeCell ref="D38:E38"/>
    <mergeCell ref="J36:K36"/>
    <mergeCell ref="J38:K38"/>
    <mergeCell ref="J33:K33"/>
    <mergeCell ref="B34:C34"/>
    <mergeCell ref="D34:E34"/>
    <mergeCell ref="F34:G34"/>
    <mergeCell ref="B35:C35"/>
    <mergeCell ref="D35:E35"/>
    <mergeCell ref="F35:G35"/>
    <mergeCell ref="H35:I35"/>
    <mergeCell ref="F38:G38"/>
    <mergeCell ref="H38:I38"/>
    <mergeCell ref="B36:C36"/>
    <mergeCell ref="D36:E36"/>
    <mergeCell ref="F36:G36"/>
    <mergeCell ref="H36:I36"/>
    <mergeCell ref="H34:I34"/>
    <mergeCell ref="J34:K34"/>
    <mergeCell ref="B32:C32"/>
    <mergeCell ref="J35:K35"/>
    <mergeCell ref="D32:E32"/>
    <mergeCell ref="F32:G32"/>
    <mergeCell ref="B33:C33"/>
    <mergeCell ref="D33:E33"/>
    <mergeCell ref="F33:G33"/>
    <mergeCell ref="H33:I33"/>
    <mergeCell ref="H32:I32"/>
    <mergeCell ref="J32:K32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D21:E21"/>
    <mergeCell ref="F21:G21"/>
    <mergeCell ref="G8:I8"/>
    <mergeCell ref="G10:L10"/>
    <mergeCell ref="G12:H12"/>
    <mergeCell ref="B22:C22"/>
    <mergeCell ref="D22:E22"/>
    <mergeCell ref="F22:G22"/>
    <mergeCell ref="H22:I22"/>
    <mergeCell ref="J22:K22"/>
    <mergeCell ref="M14:N14"/>
    <mergeCell ref="H21:I21"/>
    <mergeCell ref="J21:K21"/>
    <mergeCell ref="F18:G18"/>
    <mergeCell ref="H18:I18"/>
    <mergeCell ref="J18:K18"/>
    <mergeCell ref="F19:G19"/>
    <mergeCell ref="B16:C16"/>
    <mergeCell ref="D16:E16"/>
    <mergeCell ref="F16:G16"/>
    <mergeCell ref="H16:I16"/>
    <mergeCell ref="J16:K16"/>
    <mergeCell ref="H19:I19"/>
    <mergeCell ref="J19:K19"/>
    <mergeCell ref="B18:C18"/>
    <mergeCell ref="D18:E18"/>
    <mergeCell ref="B19:C19"/>
    <mergeCell ref="D19:E19"/>
    <mergeCell ref="B20:C20"/>
    <mergeCell ref="D20:E20"/>
    <mergeCell ref="F20:G20"/>
    <mergeCell ref="H20:I20"/>
    <mergeCell ref="J20:K20"/>
    <mergeCell ref="B21:C2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sheetPr codeName="Hoja249"/>
  <dimension ref="A1:O325"/>
  <sheetViews>
    <sheetView workbookViewId="0">
      <selection activeCell="L41" sqref="L4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1516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1493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200389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152"/>
      <c r="C17" s="153"/>
      <c r="D17" s="20"/>
      <c r="E17" s="45"/>
      <c r="F17" s="20"/>
      <c r="H17" s="3"/>
      <c r="J17" s="20"/>
      <c r="K17" s="45"/>
      <c r="L17" s="1"/>
      <c r="M17" s="1"/>
      <c r="N17" s="163"/>
      <c r="O17" s="60"/>
    </row>
    <row r="18" spans="1:15" ht="15" x14ac:dyDescent="0.25">
      <c r="A18" s="1"/>
      <c r="B18" s="365">
        <v>1</v>
      </c>
      <c r="C18" s="366"/>
      <c r="D18" s="367" t="s">
        <v>531</v>
      </c>
      <c r="E18" s="368"/>
      <c r="F18" s="369">
        <v>4100069296</v>
      </c>
      <c r="G18" s="370"/>
      <c r="H18" s="391" t="s">
        <v>848</v>
      </c>
      <c r="I18" s="370"/>
      <c r="J18" s="369" t="s">
        <v>53</v>
      </c>
      <c r="K18" s="368"/>
      <c r="L18" s="7" t="s">
        <v>851</v>
      </c>
      <c r="M18" s="11"/>
      <c r="N18" s="81">
        <v>3</v>
      </c>
      <c r="O18" s="60">
        <v>15</v>
      </c>
    </row>
    <row r="19" spans="1:15" ht="15" x14ac:dyDescent="0.25">
      <c r="A19" s="1"/>
      <c r="B19" s="20"/>
      <c r="C19" s="45"/>
      <c r="D19" s="168"/>
      <c r="E19" s="41"/>
      <c r="F19" s="41"/>
      <c r="G19" s="41"/>
      <c r="H19" s="41"/>
      <c r="J19" s="20"/>
      <c r="K19" s="45"/>
      <c r="L19" s="1"/>
      <c r="M19" s="1"/>
      <c r="N19" s="169">
        <f>SUM(N18:N18)</f>
        <v>3</v>
      </c>
    </row>
    <row r="20" spans="1:15" ht="15.75" x14ac:dyDescent="0.25">
      <c r="A20" s="1"/>
      <c r="B20" s="356" t="s">
        <v>29</v>
      </c>
      <c r="C20" s="357"/>
      <c r="D20" s="357"/>
      <c r="E20" s="357"/>
      <c r="F20" s="357"/>
      <c r="G20" s="357"/>
      <c r="H20" s="357"/>
      <c r="I20" s="357"/>
      <c r="J20" s="357"/>
      <c r="K20" s="357"/>
      <c r="L20" s="357"/>
      <c r="M20" s="79"/>
      <c r="N20" s="75"/>
      <c r="O20" s="73">
        <f>SUM(O18:O18)</f>
        <v>15</v>
      </c>
    </row>
    <row r="21" spans="1:15" ht="15" x14ac:dyDescent="0.25">
      <c r="A21" s="1"/>
      <c r="B21" s="20"/>
      <c r="C21" s="45"/>
      <c r="D21" s="20"/>
      <c r="E21" s="45"/>
      <c r="F21" s="20"/>
      <c r="H21" s="3"/>
      <c r="J21" s="20"/>
      <c r="K21" s="45"/>
      <c r="L21" s="1"/>
      <c r="M21" s="1"/>
      <c r="N21" s="86"/>
    </row>
    <row r="22" spans="1:15" ht="3.75" customHeight="1" x14ac:dyDescent="0.25">
      <c r="A22" s="1"/>
      <c r="B22" s="1"/>
      <c r="C22" s="1"/>
      <c r="D22" s="17"/>
      <c r="E22" s="20"/>
      <c r="F22" s="20"/>
      <c r="G22" s="3"/>
      <c r="H22" s="3"/>
      <c r="I22" s="1"/>
      <c r="J22" s="1"/>
      <c r="K22" s="1"/>
      <c r="L22" s="1"/>
      <c r="M22" s="1"/>
      <c r="N22" s="1"/>
    </row>
    <row r="23" spans="1:15" ht="15" customHeight="1" x14ac:dyDescent="0.25">
      <c r="A23" s="1"/>
      <c r="B23" s="1"/>
      <c r="C23" s="1"/>
      <c r="D23" s="1" t="s">
        <v>49</v>
      </c>
      <c r="E23" s="23"/>
      <c r="F23" s="397" t="s">
        <v>1515</v>
      </c>
      <c r="G23" s="396"/>
      <c r="H23" s="1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1371</v>
      </c>
      <c r="E24" s="3"/>
      <c r="F24" s="1"/>
      <c r="G24" s="1"/>
      <c r="H24" s="1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1372</v>
      </c>
      <c r="E25" s="2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13">
    <mergeCell ref="M14:N14"/>
    <mergeCell ref="B16:C16"/>
    <mergeCell ref="D16:E16"/>
    <mergeCell ref="F16:G16"/>
    <mergeCell ref="H16:I16"/>
    <mergeCell ref="J16:K16"/>
    <mergeCell ref="F23:G23"/>
    <mergeCell ref="B20:L20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sheetPr codeName="Hoja250"/>
  <dimension ref="A1:O472"/>
  <sheetViews>
    <sheetView workbookViewId="0">
      <selection activeCell="A122" sqref="A122:IV12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1493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200388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SUM(N18:N35)+10.38</f>
        <v>126.23999999999997</v>
      </c>
      <c r="O17" s="60"/>
    </row>
    <row r="18" spans="1:15" ht="15" x14ac:dyDescent="0.25">
      <c r="A18" s="1"/>
      <c r="B18" s="378">
        <v>1</v>
      </c>
      <c r="C18" s="379"/>
      <c r="D18" s="367" t="s">
        <v>1461</v>
      </c>
      <c r="E18" s="368"/>
      <c r="F18" s="369">
        <v>4100072273</v>
      </c>
      <c r="G18" s="370"/>
      <c r="H18" s="391" t="s">
        <v>1462</v>
      </c>
      <c r="I18" s="370"/>
      <c r="J18" s="369" t="s">
        <v>90</v>
      </c>
      <c r="K18" s="368"/>
      <c r="L18" s="7" t="s">
        <v>757</v>
      </c>
      <c r="M18" s="11"/>
      <c r="N18" s="82">
        <v>7.26</v>
      </c>
      <c r="O18" s="60">
        <v>6</v>
      </c>
    </row>
    <row r="19" spans="1:15" ht="15" x14ac:dyDescent="0.25">
      <c r="A19" s="1"/>
      <c r="B19" s="365"/>
      <c r="C19" s="366"/>
      <c r="D19" s="367" t="s">
        <v>1461</v>
      </c>
      <c r="E19" s="368"/>
      <c r="F19" s="369">
        <v>4100072275</v>
      </c>
      <c r="G19" s="370"/>
      <c r="H19" s="391" t="s">
        <v>1462</v>
      </c>
      <c r="I19" s="370"/>
      <c r="J19" s="369" t="s">
        <v>147</v>
      </c>
      <c r="K19" s="368"/>
      <c r="L19" s="7" t="s">
        <v>757</v>
      </c>
      <c r="M19" s="11"/>
      <c r="N19" s="84"/>
      <c r="O19" s="60">
        <v>4</v>
      </c>
    </row>
    <row r="20" spans="1:15" ht="15" x14ac:dyDescent="0.25">
      <c r="A20" s="1"/>
      <c r="B20" s="365">
        <v>2</v>
      </c>
      <c r="C20" s="366"/>
      <c r="D20" s="367" t="s">
        <v>1461</v>
      </c>
      <c r="E20" s="368"/>
      <c r="F20" s="369">
        <v>4100072223</v>
      </c>
      <c r="G20" s="370"/>
      <c r="H20" s="391" t="s">
        <v>1462</v>
      </c>
      <c r="I20" s="370"/>
      <c r="J20" s="369" t="s">
        <v>25</v>
      </c>
      <c r="K20" s="368"/>
      <c r="L20" s="7" t="s">
        <v>757</v>
      </c>
      <c r="M20" s="11"/>
      <c r="N20" s="84">
        <v>7.24</v>
      </c>
      <c r="O20" s="60">
        <v>10</v>
      </c>
    </row>
    <row r="21" spans="1:15" ht="15" x14ac:dyDescent="0.25">
      <c r="A21" s="1"/>
      <c r="B21" s="365">
        <v>3</v>
      </c>
      <c r="C21" s="366"/>
      <c r="D21" s="367" t="s">
        <v>1461</v>
      </c>
      <c r="E21" s="368"/>
      <c r="F21" s="369">
        <v>4100072223</v>
      </c>
      <c r="G21" s="370"/>
      <c r="H21" s="391" t="s">
        <v>1462</v>
      </c>
      <c r="I21" s="370"/>
      <c r="J21" s="369" t="s">
        <v>25</v>
      </c>
      <c r="K21" s="368"/>
      <c r="L21" s="7" t="s">
        <v>757</v>
      </c>
      <c r="M21" s="11"/>
      <c r="N21" s="84">
        <v>7.24</v>
      </c>
      <c r="O21" s="60">
        <v>10</v>
      </c>
    </row>
    <row r="22" spans="1:15" ht="15" x14ac:dyDescent="0.25">
      <c r="A22" s="1"/>
      <c r="B22" s="365">
        <v>4</v>
      </c>
      <c r="C22" s="366"/>
      <c r="D22" s="367" t="s">
        <v>1461</v>
      </c>
      <c r="E22" s="368"/>
      <c r="F22" s="369">
        <v>4100072223</v>
      </c>
      <c r="G22" s="370"/>
      <c r="H22" s="391" t="s">
        <v>1462</v>
      </c>
      <c r="I22" s="370"/>
      <c r="J22" s="369" t="s">
        <v>25</v>
      </c>
      <c r="K22" s="368"/>
      <c r="L22" s="7" t="s">
        <v>757</v>
      </c>
      <c r="M22" s="11"/>
      <c r="N22" s="84">
        <v>7.24</v>
      </c>
      <c r="O22" s="60">
        <v>10</v>
      </c>
    </row>
    <row r="23" spans="1:15" ht="15" x14ac:dyDescent="0.25">
      <c r="A23" s="1"/>
      <c r="B23" s="365">
        <v>5</v>
      </c>
      <c r="C23" s="366"/>
      <c r="D23" s="367" t="s">
        <v>1461</v>
      </c>
      <c r="E23" s="368"/>
      <c r="F23" s="369">
        <v>4100072223</v>
      </c>
      <c r="G23" s="370"/>
      <c r="H23" s="391" t="s">
        <v>1462</v>
      </c>
      <c r="I23" s="370"/>
      <c r="J23" s="369" t="s">
        <v>25</v>
      </c>
      <c r="K23" s="368"/>
      <c r="L23" s="7" t="s">
        <v>757</v>
      </c>
      <c r="M23" s="11"/>
      <c r="N23" s="84">
        <v>7.24</v>
      </c>
      <c r="O23" s="60">
        <v>10</v>
      </c>
    </row>
    <row r="24" spans="1:15" ht="15" x14ac:dyDescent="0.25">
      <c r="A24" s="1"/>
      <c r="B24" s="365">
        <v>6</v>
      </c>
      <c r="C24" s="366"/>
      <c r="D24" s="367" t="s">
        <v>1461</v>
      </c>
      <c r="E24" s="368"/>
      <c r="F24" s="369">
        <v>4100072223</v>
      </c>
      <c r="G24" s="370"/>
      <c r="H24" s="391" t="s">
        <v>1462</v>
      </c>
      <c r="I24" s="370"/>
      <c r="J24" s="369" t="s">
        <v>25</v>
      </c>
      <c r="K24" s="368"/>
      <c r="L24" s="7" t="s">
        <v>757</v>
      </c>
      <c r="M24" s="11"/>
      <c r="N24" s="84">
        <v>7.24</v>
      </c>
      <c r="O24" s="60">
        <v>10</v>
      </c>
    </row>
    <row r="25" spans="1:15" ht="15" x14ac:dyDescent="0.25">
      <c r="A25" s="1"/>
      <c r="B25" s="416">
        <v>7</v>
      </c>
      <c r="C25" s="417"/>
      <c r="D25" s="367" t="s">
        <v>1461</v>
      </c>
      <c r="E25" s="368"/>
      <c r="F25" s="369">
        <v>4100072223</v>
      </c>
      <c r="G25" s="370"/>
      <c r="H25" s="391" t="s">
        <v>1462</v>
      </c>
      <c r="I25" s="370"/>
      <c r="J25" s="369" t="s">
        <v>25</v>
      </c>
      <c r="K25" s="368"/>
      <c r="L25" s="7" t="s">
        <v>757</v>
      </c>
      <c r="M25" s="11"/>
      <c r="N25" s="83">
        <v>7.24</v>
      </c>
      <c r="O25" s="60">
        <v>5</v>
      </c>
    </row>
    <row r="26" spans="1:15" ht="15" x14ac:dyDescent="0.25">
      <c r="A26" s="1"/>
      <c r="B26" s="416"/>
      <c r="C26" s="417"/>
      <c r="D26" s="367" t="s">
        <v>1461</v>
      </c>
      <c r="E26" s="368"/>
      <c r="F26" s="369">
        <v>4100072272</v>
      </c>
      <c r="G26" s="370"/>
      <c r="H26" s="391" t="s">
        <v>1462</v>
      </c>
      <c r="I26" s="370"/>
      <c r="J26" s="369" t="s">
        <v>25</v>
      </c>
      <c r="K26" s="368"/>
      <c r="L26" s="7" t="s">
        <v>757</v>
      </c>
      <c r="M26" s="11"/>
      <c r="N26" s="83"/>
      <c r="O26" s="60">
        <v>5</v>
      </c>
    </row>
    <row r="27" spans="1:15" ht="15" x14ac:dyDescent="0.25">
      <c r="A27" s="1"/>
      <c r="B27" s="375">
        <v>8</v>
      </c>
      <c r="C27" s="376"/>
      <c r="D27" s="367" t="s">
        <v>1461</v>
      </c>
      <c r="E27" s="368"/>
      <c r="F27" s="369">
        <v>4100072274</v>
      </c>
      <c r="G27" s="370"/>
      <c r="H27" s="391" t="s">
        <v>1462</v>
      </c>
      <c r="I27" s="370"/>
      <c r="J27" s="369" t="s">
        <v>53</v>
      </c>
      <c r="K27" s="368"/>
      <c r="L27" s="7" t="s">
        <v>757</v>
      </c>
      <c r="M27" s="11"/>
      <c r="N27" s="81">
        <v>7.24</v>
      </c>
      <c r="O27" s="60">
        <v>10</v>
      </c>
    </row>
    <row r="28" spans="1:15" ht="15" x14ac:dyDescent="0.25">
      <c r="A28" s="1"/>
      <c r="B28" s="375">
        <v>9</v>
      </c>
      <c r="C28" s="376"/>
      <c r="D28" s="367" t="s">
        <v>1461</v>
      </c>
      <c r="E28" s="368"/>
      <c r="F28" s="369">
        <v>4100072274</v>
      </c>
      <c r="G28" s="370"/>
      <c r="H28" s="391" t="s">
        <v>1462</v>
      </c>
      <c r="I28" s="370"/>
      <c r="J28" s="369" t="s">
        <v>53</v>
      </c>
      <c r="K28" s="368"/>
      <c r="L28" s="7" t="s">
        <v>757</v>
      </c>
      <c r="M28" s="11"/>
      <c r="N28" s="81">
        <v>7.24</v>
      </c>
      <c r="O28" s="60">
        <v>10</v>
      </c>
    </row>
    <row r="29" spans="1:15" ht="15" x14ac:dyDescent="0.25">
      <c r="A29" s="1"/>
      <c r="B29" s="375">
        <v>10</v>
      </c>
      <c r="C29" s="376"/>
      <c r="D29" s="367" t="s">
        <v>1461</v>
      </c>
      <c r="E29" s="368"/>
      <c r="F29" s="369">
        <v>4100072274</v>
      </c>
      <c r="G29" s="370"/>
      <c r="H29" s="391" t="s">
        <v>1462</v>
      </c>
      <c r="I29" s="370"/>
      <c r="J29" s="369" t="s">
        <v>53</v>
      </c>
      <c r="K29" s="368"/>
      <c r="L29" s="7" t="s">
        <v>757</v>
      </c>
      <c r="M29" s="11"/>
      <c r="N29" s="81">
        <v>7.24</v>
      </c>
      <c r="O29" s="60">
        <v>10</v>
      </c>
    </row>
    <row r="30" spans="1:15" ht="15" x14ac:dyDescent="0.25">
      <c r="A30" s="1"/>
      <c r="B30" s="375">
        <v>11</v>
      </c>
      <c r="C30" s="376"/>
      <c r="D30" s="367" t="s">
        <v>1461</v>
      </c>
      <c r="E30" s="368"/>
      <c r="F30" s="369">
        <v>4100072274</v>
      </c>
      <c r="G30" s="370"/>
      <c r="H30" s="391" t="s">
        <v>1462</v>
      </c>
      <c r="I30" s="370"/>
      <c r="J30" s="369" t="s">
        <v>53</v>
      </c>
      <c r="K30" s="368"/>
      <c r="L30" s="7" t="s">
        <v>757</v>
      </c>
      <c r="M30" s="11"/>
      <c r="N30" s="81">
        <v>7.24</v>
      </c>
      <c r="O30" s="60">
        <v>10</v>
      </c>
    </row>
    <row r="31" spans="1:15" ht="15" x14ac:dyDescent="0.25">
      <c r="A31" s="1"/>
      <c r="B31" s="375">
        <v>12</v>
      </c>
      <c r="C31" s="376"/>
      <c r="D31" s="367" t="s">
        <v>1461</v>
      </c>
      <c r="E31" s="368"/>
      <c r="F31" s="369">
        <v>4100072274</v>
      </c>
      <c r="G31" s="370"/>
      <c r="H31" s="391" t="s">
        <v>1462</v>
      </c>
      <c r="I31" s="370"/>
      <c r="J31" s="369" t="s">
        <v>53</v>
      </c>
      <c r="K31" s="368"/>
      <c r="L31" s="7" t="s">
        <v>757</v>
      </c>
      <c r="M31" s="11"/>
      <c r="N31" s="81">
        <v>7.24</v>
      </c>
      <c r="O31" s="60">
        <v>10</v>
      </c>
    </row>
    <row r="32" spans="1:15" ht="15" x14ac:dyDescent="0.25">
      <c r="A32" s="1"/>
      <c r="B32" s="375">
        <v>13</v>
      </c>
      <c r="C32" s="376"/>
      <c r="D32" s="367" t="s">
        <v>1461</v>
      </c>
      <c r="E32" s="368"/>
      <c r="F32" s="369">
        <v>4100072274</v>
      </c>
      <c r="G32" s="370"/>
      <c r="H32" s="391" t="s">
        <v>1462</v>
      </c>
      <c r="I32" s="370"/>
      <c r="J32" s="369" t="s">
        <v>53</v>
      </c>
      <c r="K32" s="368"/>
      <c r="L32" s="7" t="s">
        <v>757</v>
      </c>
      <c r="M32" s="11"/>
      <c r="N32" s="81">
        <v>7.24</v>
      </c>
      <c r="O32" s="60">
        <v>10</v>
      </c>
    </row>
    <row r="33" spans="1:15" ht="15" x14ac:dyDescent="0.25">
      <c r="A33" s="1"/>
      <c r="B33" s="375">
        <v>14</v>
      </c>
      <c r="C33" s="376"/>
      <c r="D33" s="367" t="s">
        <v>1461</v>
      </c>
      <c r="E33" s="368"/>
      <c r="F33" s="369">
        <v>4100072274</v>
      </c>
      <c r="G33" s="370"/>
      <c r="H33" s="391" t="s">
        <v>1462</v>
      </c>
      <c r="I33" s="370"/>
      <c r="J33" s="369" t="s">
        <v>53</v>
      </c>
      <c r="K33" s="368"/>
      <c r="L33" s="7" t="s">
        <v>757</v>
      </c>
      <c r="M33" s="11"/>
      <c r="N33" s="81">
        <v>7.24</v>
      </c>
      <c r="O33" s="60">
        <v>10</v>
      </c>
    </row>
    <row r="34" spans="1:15" ht="15" x14ac:dyDescent="0.25">
      <c r="A34" s="1"/>
      <c r="B34" s="375">
        <v>15</v>
      </c>
      <c r="C34" s="376"/>
      <c r="D34" s="367" t="s">
        <v>1461</v>
      </c>
      <c r="E34" s="368"/>
      <c r="F34" s="369">
        <v>4100072274</v>
      </c>
      <c r="G34" s="370"/>
      <c r="H34" s="391" t="s">
        <v>1462</v>
      </c>
      <c r="I34" s="370"/>
      <c r="J34" s="369" t="s">
        <v>53</v>
      </c>
      <c r="K34" s="368"/>
      <c r="L34" s="7" t="s">
        <v>757</v>
      </c>
      <c r="M34" s="11"/>
      <c r="N34" s="81">
        <v>7.24</v>
      </c>
      <c r="O34" s="60">
        <v>10</v>
      </c>
    </row>
    <row r="35" spans="1:15" ht="15" x14ac:dyDescent="0.25">
      <c r="A35" s="1"/>
      <c r="B35" s="375">
        <v>16</v>
      </c>
      <c r="C35" s="376"/>
      <c r="D35" s="367" t="s">
        <v>1461</v>
      </c>
      <c r="E35" s="368"/>
      <c r="F35" s="369">
        <v>4100072274</v>
      </c>
      <c r="G35" s="370"/>
      <c r="H35" s="391" t="s">
        <v>1462</v>
      </c>
      <c r="I35" s="370"/>
      <c r="J35" s="369" t="s">
        <v>53</v>
      </c>
      <c r="K35" s="368"/>
      <c r="L35" s="7" t="s">
        <v>757</v>
      </c>
      <c r="M35" s="11"/>
      <c r="N35" s="81">
        <v>7.24</v>
      </c>
      <c r="O35" s="60">
        <v>10</v>
      </c>
    </row>
    <row r="36" spans="1:15" ht="15" x14ac:dyDescent="0.25">
      <c r="A36" s="1"/>
      <c r="B36" s="71" t="s">
        <v>37</v>
      </c>
      <c r="C36" s="72"/>
      <c r="D36" s="20"/>
      <c r="E36" s="45"/>
      <c r="F36" s="20"/>
      <c r="H36" s="3"/>
      <c r="J36" s="20"/>
      <c r="K36" s="45"/>
      <c r="L36" s="1"/>
      <c r="M36" s="1"/>
      <c r="N36" s="163">
        <f>SUM(N37:N53)+9.98</f>
        <v>140.97999999999996</v>
      </c>
      <c r="O36" s="60"/>
    </row>
    <row r="37" spans="1:15" ht="15" x14ac:dyDescent="0.25">
      <c r="A37" s="1"/>
      <c r="B37" s="375">
        <v>17</v>
      </c>
      <c r="C37" s="376"/>
      <c r="D37" s="367" t="s">
        <v>1461</v>
      </c>
      <c r="E37" s="368"/>
      <c r="F37" s="369">
        <v>4100072274</v>
      </c>
      <c r="G37" s="370"/>
      <c r="H37" s="391" t="s">
        <v>1462</v>
      </c>
      <c r="I37" s="370"/>
      <c r="J37" s="369" t="s">
        <v>53</v>
      </c>
      <c r="K37" s="368"/>
      <c r="L37" s="7" t="s">
        <v>757</v>
      </c>
      <c r="M37" s="11"/>
      <c r="N37" s="81">
        <v>7.24</v>
      </c>
      <c r="O37" s="60">
        <v>10</v>
      </c>
    </row>
    <row r="38" spans="1:15" ht="15" x14ac:dyDescent="0.25">
      <c r="A38" s="1"/>
      <c r="B38" s="375">
        <v>18</v>
      </c>
      <c r="C38" s="376"/>
      <c r="D38" s="367" t="s">
        <v>1461</v>
      </c>
      <c r="E38" s="368"/>
      <c r="F38" s="369">
        <v>4100072274</v>
      </c>
      <c r="G38" s="370"/>
      <c r="H38" s="391" t="s">
        <v>1462</v>
      </c>
      <c r="I38" s="370"/>
      <c r="J38" s="369" t="s">
        <v>53</v>
      </c>
      <c r="K38" s="368"/>
      <c r="L38" s="7" t="s">
        <v>757</v>
      </c>
      <c r="M38" s="11"/>
      <c r="N38" s="81">
        <v>7.24</v>
      </c>
      <c r="O38" s="60">
        <v>10</v>
      </c>
    </row>
    <row r="39" spans="1:15" ht="15" x14ac:dyDescent="0.25">
      <c r="A39" s="1"/>
      <c r="B39" s="375">
        <v>19</v>
      </c>
      <c r="C39" s="376"/>
      <c r="D39" s="367" t="s">
        <v>1461</v>
      </c>
      <c r="E39" s="368"/>
      <c r="F39" s="369">
        <v>4100072274</v>
      </c>
      <c r="G39" s="370"/>
      <c r="H39" s="391" t="s">
        <v>1462</v>
      </c>
      <c r="I39" s="370"/>
      <c r="J39" s="369" t="s">
        <v>53</v>
      </c>
      <c r="K39" s="368"/>
      <c r="L39" s="7" t="s">
        <v>757</v>
      </c>
      <c r="M39" s="11"/>
      <c r="N39" s="81">
        <v>7.24</v>
      </c>
      <c r="O39" s="60">
        <v>10</v>
      </c>
    </row>
    <row r="40" spans="1:15" ht="15" x14ac:dyDescent="0.25">
      <c r="A40" s="1"/>
      <c r="B40" s="375">
        <v>20</v>
      </c>
      <c r="C40" s="376"/>
      <c r="D40" s="367" t="s">
        <v>1461</v>
      </c>
      <c r="E40" s="368"/>
      <c r="F40" s="369">
        <v>4100072274</v>
      </c>
      <c r="G40" s="370"/>
      <c r="H40" s="391" t="s">
        <v>1462</v>
      </c>
      <c r="I40" s="370"/>
      <c r="J40" s="369" t="s">
        <v>53</v>
      </c>
      <c r="K40" s="368"/>
      <c r="L40" s="7" t="s">
        <v>757</v>
      </c>
      <c r="M40" s="11"/>
      <c r="N40" s="81">
        <v>7.24</v>
      </c>
      <c r="O40" s="60">
        <v>10</v>
      </c>
    </row>
    <row r="41" spans="1:15" ht="15" x14ac:dyDescent="0.25">
      <c r="A41" s="1"/>
      <c r="B41" s="375">
        <v>21</v>
      </c>
      <c r="C41" s="376"/>
      <c r="D41" s="367" t="s">
        <v>1461</v>
      </c>
      <c r="E41" s="368"/>
      <c r="F41" s="369">
        <v>4100072274</v>
      </c>
      <c r="G41" s="370"/>
      <c r="H41" s="391" t="s">
        <v>1462</v>
      </c>
      <c r="I41" s="370"/>
      <c r="J41" s="369" t="s">
        <v>53</v>
      </c>
      <c r="K41" s="368"/>
      <c r="L41" s="7" t="s">
        <v>757</v>
      </c>
      <c r="M41" s="11"/>
      <c r="N41" s="81">
        <v>7.24</v>
      </c>
      <c r="O41" s="60">
        <v>10</v>
      </c>
    </row>
    <row r="42" spans="1:15" ht="15" x14ac:dyDescent="0.25">
      <c r="A42" s="1"/>
      <c r="B42" s="375">
        <v>22</v>
      </c>
      <c r="C42" s="376"/>
      <c r="D42" s="367" t="s">
        <v>1461</v>
      </c>
      <c r="E42" s="368"/>
      <c r="F42" s="369">
        <v>4100072274</v>
      </c>
      <c r="G42" s="370"/>
      <c r="H42" s="391" t="s">
        <v>1462</v>
      </c>
      <c r="I42" s="370"/>
      <c r="J42" s="369" t="s">
        <v>53</v>
      </c>
      <c r="K42" s="368"/>
      <c r="L42" s="7" t="s">
        <v>757</v>
      </c>
      <c r="M42" s="11"/>
      <c r="N42" s="81">
        <v>7.24</v>
      </c>
      <c r="O42" s="60">
        <v>10</v>
      </c>
    </row>
    <row r="43" spans="1:15" ht="15" x14ac:dyDescent="0.25">
      <c r="A43" s="1"/>
      <c r="B43" s="375">
        <v>23</v>
      </c>
      <c r="C43" s="376"/>
      <c r="D43" s="367" t="s">
        <v>1461</v>
      </c>
      <c r="E43" s="368"/>
      <c r="F43" s="369">
        <v>4100072274</v>
      </c>
      <c r="G43" s="370"/>
      <c r="H43" s="391" t="s">
        <v>1462</v>
      </c>
      <c r="I43" s="370"/>
      <c r="J43" s="369" t="s">
        <v>53</v>
      </c>
      <c r="K43" s="368"/>
      <c r="L43" s="7" t="s">
        <v>757</v>
      </c>
      <c r="M43" s="11"/>
      <c r="N43" s="81">
        <v>7.24</v>
      </c>
      <c r="O43" s="60">
        <v>10</v>
      </c>
    </row>
    <row r="44" spans="1:15" ht="15" x14ac:dyDescent="0.25">
      <c r="A44" s="1"/>
      <c r="B44" s="375">
        <v>24</v>
      </c>
      <c r="C44" s="376"/>
      <c r="D44" s="367" t="s">
        <v>1461</v>
      </c>
      <c r="E44" s="368"/>
      <c r="F44" s="369">
        <v>4100072274</v>
      </c>
      <c r="G44" s="370"/>
      <c r="H44" s="391" t="s">
        <v>1462</v>
      </c>
      <c r="I44" s="370"/>
      <c r="J44" s="369" t="s">
        <v>53</v>
      </c>
      <c r="K44" s="368"/>
      <c r="L44" s="7" t="s">
        <v>757</v>
      </c>
      <c r="M44" s="11"/>
      <c r="N44" s="81">
        <v>7.24</v>
      </c>
      <c r="O44" s="60">
        <v>10</v>
      </c>
    </row>
    <row r="45" spans="1:15" ht="15" x14ac:dyDescent="0.25">
      <c r="A45" s="1"/>
      <c r="B45" s="375">
        <v>25</v>
      </c>
      <c r="C45" s="376"/>
      <c r="D45" s="367" t="s">
        <v>1461</v>
      </c>
      <c r="E45" s="368"/>
      <c r="F45" s="369">
        <v>4100072274</v>
      </c>
      <c r="G45" s="370"/>
      <c r="H45" s="391" t="s">
        <v>1462</v>
      </c>
      <c r="I45" s="370"/>
      <c r="J45" s="369" t="s">
        <v>53</v>
      </c>
      <c r="K45" s="368"/>
      <c r="L45" s="7" t="s">
        <v>757</v>
      </c>
      <c r="M45" s="11"/>
      <c r="N45" s="81">
        <v>7.24</v>
      </c>
      <c r="O45" s="60">
        <v>10</v>
      </c>
    </row>
    <row r="46" spans="1:15" ht="15" x14ac:dyDescent="0.25">
      <c r="A46" s="1"/>
      <c r="B46" s="375">
        <v>26</v>
      </c>
      <c r="C46" s="376"/>
      <c r="D46" s="367" t="s">
        <v>1461</v>
      </c>
      <c r="E46" s="368"/>
      <c r="F46" s="369">
        <v>4100072274</v>
      </c>
      <c r="G46" s="370"/>
      <c r="H46" s="391" t="s">
        <v>1462</v>
      </c>
      <c r="I46" s="370"/>
      <c r="J46" s="369" t="s">
        <v>53</v>
      </c>
      <c r="K46" s="368"/>
      <c r="L46" s="7" t="s">
        <v>757</v>
      </c>
      <c r="M46" s="11"/>
      <c r="N46" s="81">
        <v>7.24</v>
      </c>
      <c r="O46" s="60">
        <v>10</v>
      </c>
    </row>
    <row r="47" spans="1:15" ht="15" x14ac:dyDescent="0.25">
      <c r="A47" s="1"/>
      <c r="B47" s="375">
        <v>27</v>
      </c>
      <c r="C47" s="376"/>
      <c r="D47" s="367" t="s">
        <v>1461</v>
      </c>
      <c r="E47" s="368"/>
      <c r="F47" s="369">
        <v>4100072274</v>
      </c>
      <c r="G47" s="370"/>
      <c r="H47" s="391" t="s">
        <v>1462</v>
      </c>
      <c r="I47" s="370"/>
      <c r="J47" s="369" t="s">
        <v>53</v>
      </c>
      <c r="K47" s="368"/>
      <c r="L47" s="7" t="s">
        <v>757</v>
      </c>
      <c r="M47" s="11"/>
      <c r="N47" s="81">
        <v>7.24</v>
      </c>
      <c r="O47" s="60">
        <v>10</v>
      </c>
    </row>
    <row r="48" spans="1:15" ht="15" x14ac:dyDescent="0.25">
      <c r="A48" s="1"/>
      <c r="B48" s="378">
        <v>28</v>
      </c>
      <c r="C48" s="379"/>
      <c r="D48" s="367" t="s">
        <v>1506</v>
      </c>
      <c r="E48" s="368"/>
      <c r="F48" s="369">
        <v>4100072270</v>
      </c>
      <c r="G48" s="370"/>
      <c r="H48" s="391" t="s">
        <v>1457</v>
      </c>
      <c r="I48" s="370"/>
      <c r="J48" s="369" t="s">
        <v>53</v>
      </c>
      <c r="K48" s="368"/>
      <c r="L48" s="7" t="s">
        <v>1494</v>
      </c>
      <c r="M48" s="11"/>
      <c r="N48" s="82">
        <v>10.58</v>
      </c>
      <c r="O48" s="60">
        <v>17</v>
      </c>
    </row>
    <row r="49" spans="1:15" ht="15" x14ac:dyDescent="0.25">
      <c r="A49" s="1"/>
      <c r="B49" s="378">
        <v>29</v>
      </c>
      <c r="C49" s="379"/>
      <c r="D49" s="367" t="s">
        <v>1506</v>
      </c>
      <c r="E49" s="368"/>
      <c r="F49" s="369">
        <v>4100072270</v>
      </c>
      <c r="G49" s="370"/>
      <c r="H49" s="391" t="s">
        <v>1457</v>
      </c>
      <c r="I49" s="370"/>
      <c r="J49" s="369" t="s">
        <v>53</v>
      </c>
      <c r="K49" s="368"/>
      <c r="L49" s="7" t="s">
        <v>1494</v>
      </c>
      <c r="M49" s="11"/>
      <c r="N49" s="82">
        <v>10.039999999999999</v>
      </c>
      <c r="O49" s="60">
        <v>11</v>
      </c>
    </row>
    <row r="50" spans="1:15" ht="15" x14ac:dyDescent="0.25">
      <c r="A50" s="1"/>
      <c r="B50" s="365"/>
      <c r="C50" s="366"/>
      <c r="D50" s="367" t="s">
        <v>747</v>
      </c>
      <c r="E50" s="368"/>
      <c r="F50" s="369">
        <v>4100072269</v>
      </c>
      <c r="G50" s="370"/>
      <c r="H50" s="391" t="s">
        <v>1457</v>
      </c>
      <c r="I50" s="370"/>
      <c r="J50" s="369" t="s">
        <v>53</v>
      </c>
      <c r="K50" s="368"/>
      <c r="L50" s="7" t="s">
        <v>1494</v>
      </c>
      <c r="M50" s="11"/>
      <c r="N50" s="84"/>
      <c r="O50" s="60">
        <v>5</v>
      </c>
    </row>
    <row r="51" spans="1:15" ht="15" x14ac:dyDescent="0.25">
      <c r="A51" s="1"/>
      <c r="B51" s="375">
        <v>30</v>
      </c>
      <c r="C51" s="376"/>
      <c r="D51" s="367" t="s">
        <v>1506</v>
      </c>
      <c r="E51" s="368"/>
      <c r="F51" s="369">
        <v>4100072269</v>
      </c>
      <c r="G51" s="370"/>
      <c r="H51" s="391" t="s">
        <v>1457</v>
      </c>
      <c r="I51" s="370"/>
      <c r="J51" s="369" t="s">
        <v>53</v>
      </c>
      <c r="K51" s="368"/>
      <c r="L51" s="7" t="s">
        <v>1494</v>
      </c>
      <c r="M51" s="11"/>
      <c r="N51" s="81">
        <v>10.1</v>
      </c>
      <c r="O51" s="60">
        <v>16</v>
      </c>
    </row>
    <row r="52" spans="1:15" ht="15" x14ac:dyDescent="0.25">
      <c r="A52" s="1"/>
      <c r="B52" s="375">
        <v>31</v>
      </c>
      <c r="C52" s="376"/>
      <c r="D52" s="367" t="s">
        <v>1506</v>
      </c>
      <c r="E52" s="368"/>
      <c r="F52" s="369">
        <v>4100072270</v>
      </c>
      <c r="G52" s="370"/>
      <c r="H52" s="391" t="s">
        <v>1457</v>
      </c>
      <c r="I52" s="370"/>
      <c r="J52" s="369" t="s">
        <v>53</v>
      </c>
      <c r="K52" s="368"/>
      <c r="L52" s="7" t="s">
        <v>1507</v>
      </c>
      <c r="M52" s="11"/>
      <c r="N52" s="81">
        <v>10.32</v>
      </c>
      <c r="O52" s="60">
        <v>16</v>
      </c>
    </row>
    <row r="53" spans="1:15" ht="15" x14ac:dyDescent="0.25">
      <c r="A53" s="1"/>
      <c r="B53" s="375">
        <v>32</v>
      </c>
      <c r="C53" s="376"/>
      <c r="D53" s="367" t="s">
        <v>1506</v>
      </c>
      <c r="E53" s="368"/>
      <c r="F53" s="369">
        <v>4100072270</v>
      </c>
      <c r="G53" s="370"/>
      <c r="H53" s="391" t="s">
        <v>1457</v>
      </c>
      <c r="I53" s="370"/>
      <c r="J53" s="369" t="s">
        <v>53</v>
      </c>
      <c r="K53" s="368"/>
      <c r="L53" s="7" t="s">
        <v>1507</v>
      </c>
      <c r="M53" s="11"/>
      <c r="N53" s="81">
        <v>10.32</v>
      </c>
      <c r="O53" s="60">
        <v>16</v>
      </c>
    </row>
    <row r="54" spans="1:15" ht="15" x14ac:dyDescent="0.25">
      <c r="A54" s="1"/>
      <c r="B54" s="77" t="s">
        <v>56</v>
      </c>
      <c r="C54" s="78"/>
      <c r="D54" s="20"/>
      <c r="E54" s="45"/>
      <c r="F54" s="20"/>
      <c r="H54" s="3"/>
      <c r="J54" s="20"/>
      <c r="K54" s="45"/>
      <c r="L54" s="1"/>
      <c r="M54" s="1"/>
      <c r="N54" s="163">
        <f>SUM(N55:N71)+8.72</f>
        <v>134.96000000000004</v>
      </c>
      <c r="O54" s="60"/>
    </row>
    <row r="55" spans="1:15" ht="15" x14ac:dyDescent="0.25">
      <c r="A55" s="1"/>
      <c r="B55" s="378">
        <v>33</v>
      </c>
      <c r="C55" s="379"/>
      <c r="D55" s="367" t="s">
        <v>1506</v>
      </c>
      <c r="E55" s="368"/>
      <c r="F55" s="369">
        <v>4100072270</v>
      </c>
      <c r="G55" s="370"/>
      <c r="H55" s="391" t="s">
        <v>1457</v>
      </c>
      <c r="I55" s="370"/>
      <c r="J55" s="369" t="s">
        <v>53</v>
      </c>
      <c r="K55" s="368"/>
      <c r="L55" s="7" t="s">
        <v>1507</v>
      </c>
      <c r="M55" s="11"/>
      <c r="N55" s="82">
        <v>10.32</v>
      </c>
      <c r="O55" s="60">
        <v>16</v>
      </c>
    </row>
    <row r="56" spans="1:15" ht="15" x14ac:dyDescent="0.25">
      <c r="A56" s="1"/>
      <c r="B56" s="378">
        <v>34</v>
      </c>
      <c r="C56" s="379"/>
      <c r="D56" s="367" t="s">
        <v>1506</v>
      </c>
      <c r="E56" s="368"/>
      <c r="F56" s="369">
        <v>4100072270</v>
      </c>
      <c r="G56" s="370"/>
      <c r="H56" s="391" t="s">
        <v>1457</v>
      </c>
      <c r="I56" s="370"/>
      <c r="J56" s="369" t="s">
        <v>53</v>
      </c>
      <c r="K56" s="368"/>
      <c r="L56" s="7" t="s">
        <v>1507</v>
      </c>
      <c r="M56" s="11"/>
      <c r="N56" s="82">
        <v>6.92</v>
      </c>
      <c r="O56" s="60">
        <v>5</v>
      </c>
    </row>
    <row r="57" spans="1:15" ht="15" x14ac:dyDescent="0.25">
      <c r="A57" s="1"/>
      <c r="B57" s="365"/>
      <c r="C57" s="366"/>
      <c r="D57" s="367" t="s">
        <v>747</v>
      </c>
      <c r="E57" s="368"/>
      <c r="F57" s="369">
        <v>4100072269</v>
      </c>
      <c r="G57" s="370"/>
      <c r="H57" s="391" t="s">
        <v>1457</v>
      </c>
      <c r="I57" s="370"/>
      <c r="J57" s="369" t="s">
        <v>53</v>
      </c>
      <c r="K57" s="368"/>
      <c r="L57" s="7" t="s">
        <v>1507</v>
      </c>
      <c r="M57" s="11"/>
      <c r="N57" s="84"/>
      <c r="O57" s="60">
        <v>5</v>
      </c>
    </row>
    <row r="58" spans="1:15" ht="15" x14ac:dyDescent="0.25">
      <c r="A58" s="1"/>
      <c r="B58" s="378">
        <v>35</v>
      </c>
      <c r="C58" s="379"/>
      <c r="D58" s="367" t="s">
        <v>1506</v>
      </c>
      <c r="E58" s="368"/>
      <c r="F58" s="369">
        <v>4100072269</v>
      </c>
      <c r="G58" s="370"/>
      <c r="H58" s="391" t="s">
        <v>1457</v>
      </c>
      <c r="I58" s="370"/>
      <c r="J58" s="369" t="s">
        <v>53</v>
      </c>
      <c r="K58" s="368"/>
      <c r="L58" s="7" t="s">
        <v>1507</v>
      </c>
      <c r="M58" s="11"/>
      <c r="N58" s="82">
        <v>10.32</v>
      </c>
      <c r="O58" s="60">
        <v>16</v>
      </c>
    </row>
    <row r="59" spans="1:15" ht="15" x14ac:dyDescent="0.25">
      <c r="A59" s="1"/>
      <c r="B59" s="378">
        <v>36</v>
      </c>
      <c r="C59" s="379"/>
      <c r="D59" s="367" t="s">
        <v>1506</v>
      </c>
      <c r="E59" s="368"/>
      <c r="F59" s="369">
        <v>4100072294</v>
      </c>
      <c r="G59" s="370"/>
      <c r="H59" s="391" t="s">
        <v>1504</v>
      </c>
      <c r="I59" s="370"/>
      <c r="J59" s="369" t="s">
        <v>53</v>
      </c>
      <c r="K59" s="368"/>
      <c r="L59" s="7" t="s">
        <v>846</v>
      </c>
      <c r="M59" s="11"/>
      <c r="N59" s="82">
        <v>9.2200000000000006</v>
      </c>
      <c r="O59" s="60">
        <v>17</v>
      </c>
    </row>
    <row r="60" spans="1:15" ht="15" x14ac:dyDescent="0.25">
      <c r="A60" s="1"/>
      <c r="B60" s="378">
        <v>37</v>
      </c>
      <c r="C60" s="379"/>
      <c r="D60" s="367" t="s">
        <v>1506</v>
      </c>
      <c r="E60" s="368"/>
      <c r="F60" s="369">
        <v>4100072294</v>
      </c>
      <c r="G60" s="370"/>
      <c r="H60" s="391" t="s">
        <v>1504</v>
      </c>
      <c r="I60" s="370"/>
      <c r="J60" s="369" t="s">
        <v>53</v>
      </c>
      <c r="K60" s="368"/>
      <c r="L60" s="7" t="s">
        <v>846</v>
      </c>
      <c r="M60" s="11"/>
      <c r="N60" s="82">
        <v>9.2200000000000006</v>
      </c>
      <c r="O60" s="60">
        <v>17</v>
      </c>
    </row>
    <row r="61" spans="1:15" ht="15" x14ac:dyDescent="0.25">
      <c r="A61" s="1"/>
      <c r="B61" s="378">
        <v>38</v>
      </c>
      <c r="C61" s="379"/>
      <c r="D61" s="367" t="s">
        <v>1506</v>
      </c>
      <c r="E61" s="368"/>
      <c r="F61" s="369">
        <v>4100072294</v>
      </c>
      <c r="G61" s="370"/>
      <c r="H61" s="391" t="s">
        <v>1504</v>
      </c>
      <c r="I61" s="370"/>
      <c r="J61" s="369" t="s">
        <v>53</v>
      </c>
      <c r="K61" s="368"/>
      <c r="L61" s="7" t="s">
        <v>757</v>
      </c>
      <c r="M61" s="11"/>
      <c r="N61" s="82">
        <v>9.42</v>
      </c>
      <c r="O61" s="60">
        <v>16</v>
      </c>
    </row>
    <row r="62" spans="1:15" ht="15" x14ac:dyDescent="0.25">
      <c r="A62" s="1"/>
      <c r="B62" s="378">
        <v>39</v>
      </c>
      <c r="C62" s="379"/>
      <c r="D62" s="367" t="s">
        <v>1506</v>
      </c>
      <c r="E62" s="368"/>
      <c r="F62" s="369">
        <v>4100072294</v>
      </c>
      <c r="G62" s="370"/>
      <c r="H62" s="391" t="s">
        <v>1504</v>
      </c>
      <c r="I62" s="370"/>
      <c r="J62" s="369" t="s">
        <v>53</v>
      </c>
      <c r="K62" s="368"/>
      <c r="L62" s="7" t="s">
        <v>757</v>
      </c>
      <c r="M62" s="11"/>
      <c r="N62" s="82">
        <v>9.42</v>
      </c>
      <c r="O62" s="60">
        <v>16</v>
      </c>
    </row>
    <row r="63" spans="1:15" ht="15" x14ac:dyDescent="0.25">
      <c r="A63" s="1"/>
      <c r="B63" s="378">
        <v>40</v>
      </c>
      <c r="C63" s="379"/>
      <c r="D63" s="367" t="s">
        <v>1506</v>
      </c>
      <c r="E63" s="368"/>
      <c r="F63" s="369">
        <v>4100072294</v>
      </c>
      <c r="G63" s="370"/>
      <c r="H63" s="391" t="s">
        <v>1504</v>
      </c>
      <c r="I63" s="370"/>
      <c r="J63" s="369" t="s">
        <v>53</v>
      </c>
      <c r="K63" s="368"/>
      <c r="L63" s="7" t="s">
        <v>757</v>
      </c>
      <c r="M63" s="11"/>
      <c r="N63" s="82">
        <v>9.42</v>
      </c>
      <c r="O63" s="60">
        <v>16</v>
      </c>
    </row>
    <row r="64" spans="1:15" ht="15" x14ac:dyDescent="0.25">
      <c r="A64" s="1"/>
      <c r="B64" s="378">
        <v>41</v>
      </c>
      <c r="C64" s="379"/>
      <c r="D64" s="367" t="s">
        <v>1506</v>
      </c>
      <c r="E64" s="368"/>
      <c r="F64" s="369">
        <v>4100072294</v>
      </c>
      <c r="G64" s="370"/>
      <c r="H64" s="391" t="s">
        <v>1504</v>
      </c>
      <c r="I64" s="370"/>
      <c r="J64" s="369" t="s">
        <v>53</v>
      </c>
      <c r="K64" s="368"/>
      <c r="L64" s="7" t="s">
        <v>757</v>
      </c>
      <c r="M64" s="11"/>
      <c r="N64" s="82">
        <v>8.9</v>
      </c>
      <c r="O64" s="60">
        <v>15</v>
      </c>
    </row>
    <row r="65" spans="1:15" ht="15" x14ac:dyDescent="0.25">
      <c r="A65" s="1"/>
      <c r="B65" s="375">
        <v>42</v>
      </c>
      <c r="C65" s="376"/>
      <c r="D65" s="367" t="s">
        <v>1160</v>
      </c>
      <c r="E65" s="368"/>
      <c r="F65" s="369">
        <v>4100072302</v>
      </c>
      <c r="G65" s="370"/>
      <c r="H65" s="391" t="s">
        <v>1495</v>
      </c>
      <c r="I65" s="370"/>
      <c r="J65" s="369" t="s">
        <v>53</v>
      </c>
      <c r="K65" s="368"/>
      <c r="L65" s="7" t="s">
        <v>757</v>
      </c>
      <c r="M65" s="11"/>
      <c r="N65" s="81">
        <v>6.42</v>
      </c>
      <c r="O65" s="60">
        <v>8</v>
      </c>
    </row>
    <row r="66" spans="1:15" ht="15" x14ac:dyDescent="0.25">
      <c r="A66" s="1"/>
      <c r="B66" s="375">
        <v>43</v>
      </c>
      <c r="C66" s="376"/>
      <c r="D66" s="367" t="s">
        <v>1160</v>
      </c>
      <c r="E66" s="368"/>
      <c r="F66" s="369">
        <v>4100072302</v>
      </c>
      <c r="G66" s="370"/>
      <c r="H66" s="391" t="s">
        <v>1495</v>
      </c>
      <c r="I66" s="370"/>
      <c r="J66" s="369" t="s">
        <v>53</v>
      </c>
      <c r="K66" s="368"/>
      <c r="L66" s="7" t="s">
        <v>757</v>
      </c>
      <c r="M66" s="11"/>
      <c r="N66" s="81">
        <v>6.42</v>
      </c>
      <c r="O66" s="60">
        <v>8</v>
      </c>
    </row>
    <row r="67" spans="1:15" ht="15" x14ac:dyDescent="0.25">
      <c r="A67" s="1"/>
      <c r="B67" s="375">
        <v>44</v>
      </c>
      <c r="C67" s="376"/>
      <c r="D67" s="367" t="s">
        <v>1160</v>
      </c>
      <c r="E67" s="368"/>
      <c r="F67" s="369">
        <v>4100072302</v>
      </c>
      <c r="G67" s="370"/>
      <c r="H67" s="391" t="s">
        <v>1495</v>
      </c>
      <c r="I67" s="370"/>
      <c r="J67" s="369" t="s">
        <v>53</v>
      </c>
      <c r="K67" s="368"/>
      <c r="L67" s="7" t="s">
        <v>757</v>
      </c>
      <c r="M67" s="11"/>
      <c r="N67" s="81">
        <v>4.5599999999999996</v>
      </c>
      <c r="O67" s="60">
        <v>5</v>
      </c>
    </row>
    <row r="68" spans="1:15" ht="15" x14ac:dyDescent="0.25">
      <c r="A68" s="1"/>
      <c r="B68" s="375">
        <v>45</v>
      </c>
      <c r="C68" s="376"/>
      <c r="D68" s="367" t="s">
        <v>1160</v>
      </c>
      <c r="E68" s="368"/>
      <c r="F68" s="369">
        <v>4100072303</v>
      </c>
      <c r="G68" s="370"/>
      <c r="H68" s="391" t="s">
        <v>1495</v>
      </c>
      <c r="I68" s="370"/>
      <c r="J68" s="369" t="s">
        <v>53</v>
      </c>
      <c r="K68" s="368"/>
      <c r="L68" s="7" t="s">
        <v>757</v>
      </c>
      <c r="M68" s="11"/>
      <c r="N68" s="81">
        <v>6.42</v>
      </c>
      <c r="O68" s="60">
        <v>8</v>
      </c>
    </row>
    <row r="69" spans="1:15" ht="15" x14ac:dyDescent="0.25">
      <c r="A69" s="1"/>
      <c r="B69" s="375">
        <v>46</v>
      </c>
      <c r="C69" s="376"/>
      <c r="D69" s="367" t="s">
        <v>1160</v>
      </c>
      <c r="E69" s="368"/>
      <c r="F69" s="369">
        <v>4100072303</v>
      </c>
      <c r="G69" s="370"/>
      <c r="H69" s="391" t="s">
        <v>1495</v>
      </c>
      <c r="I69" s="370"/>
      <c r="J69" s="369" t="s">
        <v>53</v>
      </c>
      <c r="K69" s="368"/>
      <c r="L69" s="7" t="s">
        <v>757</v>
      </c>
      <c r="M69" s="11"/>
      <c r="N69" s="81">
        <v>6.42</v>
      </c>
      <c r="O69" s="60">
        <v>8</v>
      </c>
    </row>
    <row r="70" spans="1:15" ht="15" x14ac:dyDescent="0.25">
      <c r="A70" s="1"/>
      <c r="B70" s="375">
        <v>47</v>
      </c>
      <c r="C70" s="376"/>
      <c r="D70" s="367" t="s">
        <v>1160</v>
      </c>
      <c r="E70" s="368"/>
      <c r="F70" s="369">
        <v>4100072303</v>
      </c>
      <c r="G70" s="370"/>
      <c r="H70" s="391" t="s">
        <v>1495</v>
      </c>
      <c r="I70" s="370"/>
      <c r="J70" s="369" t="s">
        <v>53</v>
      </c>
      <c r="K70" s="368"/>
      <c r="L70" s="7" t="s">
        <v>757</v>
      </c>
      <c r="M70" s="11"/>
      <c r="N70" s="81">
        <v>6.42</v>
      </c>
      <c r="O70" s="60">
        <v>8</v>
      </c>
    </row>
    <row r="71" spans="1:15" ht="15" x14ac:dyDescent="0.25">
      <c r="A71" s="1"/>
      <c r="B71" s="375">
        <v>48</v>
      </c>
      <c r="C71" s="376"/>
      <c r="D71" s="367" t="s">
        <v>1160</v>
      </c>
      <c r="E71" s="368"/>
      <c r="F71" s="369">
        <v>4100072303</v>
      </c>
      <c r="G71" s="370"/>
      <c r="H71" s="391" t="s">
        <v>1495</v>
      </c>
      <c r="I71" s="370"/>
      <c r="J71" s="369" t="s">
        <v>53</v>
      </c>
      <c r="K71" s="368"/>
      <c r="L71" s="7" t="s">
        <v>757</v>
      </c>
      <c r="M71" s="11"/>
      <c r="N71" s="81">
        <v>6.42</v>
      </c>
      <c r="O71" s="60">
        <v>8</v>
      </c>
    </row>
    <row r="72" spans="1:15" ht="15" x14ac:dyDescent="0.25">
      <c r="A72" s="1"/>
      <c r="B72" s="71" t="s">
        <v>57</v>
      </c>
      <c r="C72" s="72"/>
      <c r="D72" s="20"/>
      <c r="E72" s="45"/>
      <c r="F72" s="20"/>
      <c r="H72" s="3"/>
      <c r="J72" s="20"/>
      <c r="K72" s="45"/>
      <c r="L72" s="1"/>
      <c r="M72" s="1"/>
      <c r="N72" s="164">
        <f>SUM(N73:N88)+10</f>
        <v>112.72000000000001</v>
      </c>
      <c r="O72" s="60"/>
    </row>
    <row r="73" spans="1:15" ht="15" x14ac:dyDescent="0.25">
      <c r="A73" s="1"/>
      <c r="B73" s="375">
        <v>49</v>
      </c>
      <c r="C73" s="376"/>
      <c r="D73" s="367" t="s">
        <v>1160</v>
      </c>
      <c r="E73" s="368"/>
      <c r="F73" s="369">
        <v>4100072303</v>
      </c>
      <c r="G73" s="370"/>
      <c r="H73" s="391" t="s">
        <v>1495</v>
      </c>
      <c r="I73" s="370"/>
      <c r="J73" s="369" t="s">
        <v>53</v>
      </c>
      <c r="K73" s="368"/>
      <c r="L73" s="7" t="s">
        <v>757</v>
      </c>
      <c r="M73" s="11"/>
      <c r="N73" s="81">
        <v>6.42</v>
      </c>
      <c r="O73" s="60">
        <v>8</v>
      </c>
    </row>
    <row r="74" spans="1:15" ht="15" x14ac:dyDescent="0.25">
      <c r="A74" s="1"/>
      <c r="B74" s="375">
        <v>50</v>
      </c>
      <c r="C74" s="376"/>
      <c r="D74" s="367" t="s">
        <v>1160</v>
      </c>
      <c r="E74" s="368"/>
      <c r="F74" s="369">
        <v>4100072303</v>
      </c>
      <c r="G74" s="370"/>
      <c r="H74" s="391" t="s">
        <v>1495</v>
      </c>
      <c r="I74" s="370"/>
      <c r="J74" s="369" t="s">
        <v>53</v>
      </c>
      <c r="K74" s="368"/>
      <c r="L74" s="7" t="s">
        <v>757</v>
      </c>
      <c r="M74" s="11"/>
      <c r="N74" s="81">
        <v>6.42</v>
      </c>
      <c r="O74" s="60">
        <v>8</v>
      </c>
    </row>
    <row r="75" spans="1:15" ht="15" x14ac:dyDescent="0.25">
      <c r="A75" s="1"/>
      <c r="B75" s="375">
        <v>51</v>
      </c>
      <c r="C75" s="376"/>
      <c r="D75" s="367" t="s">
        <v>1160</v>
      </c>
      <c r="E75" s="368"/>
      <c r="F75" s="369">
        <v>4100072303</v>
      </c>
      <c r="G75" s="370"/>
      <c r="H75" s="391" t="s">
        <v>1495</v>
      </c>
      <c r="I75" s="370"/>
      <c r="J75" s="369" t="s">
        <v>53</v>
      </c>
      <c r="K75" s="368"/>
      <c r="L75" s="7" t="s">
        <v>757</v>
      </c>
      <c r="M75" s="11"/>
      <c r="N75" s="81">
        <v>6.42</v>
      </c>
      <c r="O75" s="60">
        <v>8</v>
      </c>
    </row>
    <row r="76" spans="1:15" ht="15" x14ac:dyDescent="0.25">
      <c r="A76" s="1"/>
      <c r="B76" s="375">
        <v>52</v>
      </c>
      <c r="C76" s="376"/>
      <c r="D76" s="367" t="s">
        <v>1160</v>
      </c>
      <c r="E76" s="368"/>
      <c r="F76" s="369">
        <v>4100072303</v>
      </c>
      <c r="G76" s="370"/>
      <c r="H76" s="391" t="s">
        <v>1495</v>
      </c>
      <c r="I76" s="370"/>
      <c r="J76" s="369" t="s">
        <v>53</v>
      </c>
      <c r="K76" s="368"/>
      <c r="L76" s="7" t="s">
        <v>757</v>
      </c>
      <c r="M76" s="11"/>
      <c r="N76" s="81">
        <v>6.42</v>
      </c>
      <c r="O76" s="60">
        <v>8</v>
      </c>
    </row>
    <row r="77" spans="1:15" ht="15" x14ac:dyDescent="0.25">
      <c r="A77" s="1"/>
      <c r="B77" s="375">
        <v>53</v>
      </c>
      <c r="C77" s="376"/>
      <c r="D77" s="367" t="s">
        <v>1160</v>
      </c>
      <c r="E77" s="368"/>
      <c r="F77" s="369">
        <v>4100072303</v>
      </c>
      <c r="G77" s="370"/>
      <c r="H77" s="391" t="s">
        <v>1495</v>
      </c>
      <c r="I77" s="370"/>
      <c r="J77" s="369" t="s">
        <v>53</v>
      </c>
      <c r="K77" s="368"/>
      <c r="L77" s="7" t="s">
        <v>757</v>
      </c>
      <c r="M77" s="11"/>
      <c r="N77" s="81">
        <v>6.42</v>
      </c>
      <c r="O77" s="60">
        <v>8</v>
      </c>
    </row>
    <row r="78" spans="1:15" ht="15" x14ac:dyDescent="0.25">
      <c r="A78" s="1"/>
      <c r="B78" s="375">
        <v>54</v>
      </c>
      <c r="C78" s="376"/>
      <c r="D78" s="367" t="s">
        <v>1160</v>
      </c>
      <c r="E78" s="368"/>
      <c r="F78" s="369">
        <v>4100072303</v>
      </c>
      <c r="G78" s="370"/>
      <c r="H78" s="391" t="s">
        <v>1495</v>
      </c>
      <c r="I78" s="370"/>
      <c r="J78" s="369" t="s">
        <v>53</v>
      </c>
      <c r="K78" s="368"/>
      <c r="L78" s="7" t="s">
        <v>757</v>
      </c>
      <c r="M78" s="11"/>
      <c r="N78" s="81">
        <v>6.42</v>
      </c>
      <c r="O78" s="60">
        <v>8</v>
      </c>
    </row>
    <row r="79" spans="1:15" ht="15" x14ac:dyDescent="0.25">
      <c r="A79" s="1"/>
      <c r="B79" s="375">
        <v>55</v>
      </c>
      <c r="C79" s="376"/>
      <c r="D79" s="367" t="s">
        <v>1160</v>
      </c>
      <c r="E79" s="368"/>
      <c r="F79" s="369">
        <v>4100072303</v>
      </c>
      <c r="G79" s="370"/>
      <c r="H79" s="391" t="s">
        <v>1495</v>
      </c>
      <c r="I79" s="370"/>
      <c r="J79" s="369" t="s">
        <v>53</v>
      </c>
      <c r="K79" s="368"/>
      <c r="L79" s="7" t="s">
        <v>757</v>
      </c>
      <c r="M79" s="11"/>
      <c r="N79" s="81">
        <v>6.42</v>
      </c>
      <c r="O79" s="60">
        <v>8</v>
      </c>
    </row>
    <row r="80" spans="1:15" ht="15" x14ac:dyDescent="0.25">
      <c r="A80" s="1"/>
      <c r="B80" s="375">
        <v>56</v>
      </c>
      <c r="C80" s="376"/>
      <c r="D80" s="367" t="s">
        <v>1160</v>
      </c>
      <c r="E80" s="368"/>
      <c r="F80" s="369">
        <v>4100072303</v>
      </c>
      <c r="G80" s="370"/>
      <c r="H80" s="391" t="s">
        <v>1495</v>
      </c>
      <c r="I80" s="370"/>
      <c r="J80" s="369" t="s">
        <v>53</v>
      </c>
      <c r="K80" s="368"/>
      <c r="L80" s="7" t="s">
        <v>757</v>
      </c>
      <c r="M80" s="11"/>
      <c r="N80" s="81">
        <v>6.42</v>
      </c>
      <c r="O80" s="60">
        <v>8</v>
      </c>
    </row>
    <row r="81" spans="1:15" ht="15" x14ac:dyDescent="0.25">
      <c r="A81" s="1"/>
      <c r="B81" s="375">
        <v>57</v>
      </c>
      <c r="C81" s="376"/>
      <c r="D81" s="367" t="s">
        <v>1160</v>
      </c>
      <c r="E81" s="368"/>
      <c r="F81" s="369">
        <v>4100072303</v>
      </c>
      <c r="G81" s="370"/>
      <c r="H81" s="391" t="s">
        <v>1495</v>
      </c>
      <c r="I81" s="370"/>
      <c r="J81" s="369" t="s">
        <v>53</v>
      </c>
      <c r="K81" s="368"/>
      <c r="L81" s="7" t="s">
        <v>757</v>
      </c>
      <c r="M81" s="11"/>
      <c r="N81" s="81">
        <v>6.42</v>
      </c>
      <c r="O81" s="60">
        <v>8</v>
      </c>
    </row>
    <row r="82" spans="1:15" ht="15" x14ac:dyDescent="0.25">
      <c r="A82" s="1"/>
      <c r="B82" s="375">
        <v>58</v>
      </c>
      <c r="C82" s="376"/>
      <c r="D82" s="367" t="s">
        <v>1160</v>
      </c>
      <c r="E82" s="368"/>
      <c r="F82" s="369">
        <v>4100072303</v>
      </c>
      <c r="G82" s="370"/>
      <c r="H82" s="391" t="s">
        <v>1495</v>
      </c>
      <c r="I82" s="370"/>
      <c r="J82" s="369" t="s">
        <v>53</v>
      </c>
      <c r="K82" s="368"/>
      <c r="L82" s="7" t="s">
        <v>757</v>
      </c>
      <c r="M82" s="11"/>
      <c r="N82" s="81">
        <v>6.42</v>
      </c>
      <c r="O82" s="60">
        <v>8</v>
      </c>
    </row>
    <row r="83" spans="1:15" ht="15" x14ac:dyDescent="0.25">
      <c r="A83" s="1"/>
      <c r="B83" s="375">
        <v>59</v>
      </c>
      <c r="C83" s="376"/>
      <c r="D83" s="367" t="s">
        <v>1160</v>
      </c>
      <c r="E83" s="368"/>
      <c r="F83" s="369">
        <v>4100072303</v>
      </c>
      <c r="G83" s="370"/>
      <c r="H83" s="391" t="s">
        <v>1495</v>
      </c>
      <c r="I83" s="370"/>
      <c r="J83" s="369" t="s">
        <v>53</v>
      </c>
      <c r="K83" s="368"/>
      <c r="L83" s="7" t="s">
        <v>757</v>
      </c>
      <c r="M83" s="11"/>
      <c r="N83" s="81">
        <v>6.42</v>
      </c>
      <c r="O83" s="60">
        <v>8</v>
      </c>
    </row>
    <row r="84" spans="1:15" ht="15" x14ac:dyDescent="0.25">
      <c r="A84" s="1"/>
      <c r="B84" s="375">
        <v>60</v>
      </c>
      <c r="C84" s="376"/>
      <c r="D84" s="367" t="s">
        <v>1160</v>
      </c>
      <c r="E84" s="368"/>
      <c r="F84" s="369">
        <v>4100072303</v>
      </c>
      <c r="G84" s="370"/>
      <c r="H84" s="391" t="s">
        <v>1495</v>
      </c>
      <c r="I84" s="370"/>
      <c r="J84" s="369" t="s">
        <v>53</v>
      </c>
      <c r="K84" s="368"/>
      <c r="L84" s="7" t="s">
        <v>757</v>
      </c>
      <c r="M84" s="11"/>
      <c r="N84" s="81">
        <v>6.42</v>
      </c>
      <c r="O84" s="60">
        <v>8</v>
      </c>
    </row>
    <row r="85" spans="1:15" ht="15" x14ac:dyDescent="0.25">
      <c r="A85" s="1"/>
      <c r="B85" s="375">
        <v>61</v>
      </c>
      <c r="C85" s="376"/>
      <c r="D85" s="367" t="s">
        <v>1160</v>
      </c>
      <c r="E85" s="368"/>
      <c r="F85" s="369">
        <v>4100072303</v>
      </c>
      <c r="G85" s="370"/>
      <c r="H85" s="391" t="s">
        <v>1495</v>
      </c>
      <c r="I85" s="370"/>
      <c r="J85" s="369" t="s">
        <v>53</v>
      </c>
      <c r="K85" s="368"/>
      <c r="L85" s="7" t="s">
        <v>757</v>
      </c>
      <c r="M85" s="11"/>
      <c r="N85" s="81">
        <v>6.42</v>
      </c>
      <c r="O85" s="60">
        <v>8</v>
      </c>
    </row>
    <row r="86" spans="1:15" ht="15" x14ac:dyDescent="0.25">
      <c r="A86" s="1"/>
      <c r="B86" s="375">
        <v>62</v>
      </c>
      <c r="C86" s="376"/>
      <c r="D86" s="367" t="s">
        <v>1160</v>
      </c>
      <c r="E86" s="368"/>
      <c r="F86" s="369">
        <v>4100072303</v>
      </c>
      <c r="G86" s="370"/>
      <c r="H86" s="391" t="s">
        <v>1495</v>
      </c>
      <c r="I86" s="370"/>
      <c r="J86" s="369" t="s">
        <v>53</v>
      </c>
      <c r="K86" s="368"/>
      <c r="L86" s="7" t="s">
        <v>757</v>
      </c>
      <c r="M86" s="11"/>
      <c r="N86" s="81">
        <v>6.42</v>
      </c>
      <c r="O86" s="60">
        <v>8</v>
      </c>
    </row>
    <row r="87" spans="1:15" ht="15" x14ac:dyDescent="0.25">
      <c r="A87" s="1"/>
      <c r="B87" s="375">
        <v>63</v>
      </c>
      <c r="C87" s="376"/>
      <c r="D87" s="367" t="s">
        <v>1160</v>
      </c>
      <c r="E87" s="368"/>
      <c r="F87" s="369">
        <v>4100072303</v>
      </c>
      <c r="G87" s="370"/>
      <c r="H87" s="391" t="s">
        <v>1495</v>
      </c>
      <c r="I87" s="370"/>
      <c r="J87" s="369" t="s">
        <v>53</v>
      </c>
      <c r="K87" s="368"/>
      <c r="L87" s="7" t="s">
        <v>757</v>
      </c>
      <c r="M87" s="11"/>
      <c r="N87" s="81">
        <v>6.42</v>
      </c>
      <c r="O87" s="60">
        <v>8</v>
      </c>
    </row>
    <row r="88" spans="1:15" ht="15" x14ac:dyDescent="0.25">
      <c r="A88" s="1"/>
      <c r="B88" s="375">
        <v>64</v>
      </c>
      <c r="C88" s="376"/>
      <c r="D88" s="367" t="s">
        <v>1160</v>
      </c>
      <c r="E88" s="368"/>
      <c r="F88" s="369">
        <v>4100072303</v>
      </c>
      <c r="G88" s="370"/>
      <c r="H88" s="391" t="s">
        <v>1495</v>
      </c>
      <c r="I88" s="370"/>
      <c r="J88" s="369" t="s">
        <v>53</v>
      </c>
      <c r="K88" s="368"/>
      <c r="L88" s="7" t="s">
        <v>757</v>
      </c>
      <c r="M88" s="11"/>
      <c r="N88" s="81">
        <v>6.42</v>
      </c>
      <c r="O88" s="60">
        <v>8</v>
      </c>
    </row>
    <row r="89" spans="1:15" ht="15" x14ac:dyDescent="0.25">
      <c r="A89" s="1"/>
      <c r="B89" s="71" t="s">
        <v>103</v>
      </c>
      <c r="C89" s="72"/>
      <c r="D89" s="20"/>
      <c r="E89" s="45"/>
      <c r="F89" s="20"/>
      <c r="H89" s="3"/>
      <c r="J89" s="20"/>
      <c r="K89" s="45"/>
      <c r="L89" s="1"/>
      <c r="M89" s="1"/>
      <c r="N89" s="164">
        <f>SUM(N90:N108)+8.1</f>
        <v>108.28</v>
      </c>
      <c r="O89" s="60"/>
    </row>
    <row r="90" spans="1:15" ht="15" x14ac:dyDescent="0.25">
      <c r="A90" s="1"/>
      <c r="B90" s="378">
        <v>65</v>
      </c>
      <c r="C90" s="379"/>
      <c r="D90" s="367" t="s">
        <v>1160</v>
      </c>
      <c r="E90" s="368"/>
      <c r="F90" s="369">
        <v>4100072303</v>
      </c>
      <c r="G90" s="370"/>
      <c r="H90" s="391" t="s">
        <v>1495</v>
      </c>
      <c r="I90" s="370"/>
      <c r="J90" s="369" t="s">
        <v>53</v>
      </c>
      <c r="K90" s="368"/>
      <c r="L90" s="7" t="s">
        <v>757</v>
      </c>
      <c r="M90" s="11"/>
      <c r="N90" s="82">
        <v>6.42</v>
      </c>
      <c r="O90" s="60">
        <v>8</v>
      </c>
    </row>
    <row r="91" spans="1:15" ht="15" x14ac:dyDescent="0.25">
      <c r="A91" s="1"/>
      <c r="B91" s="378">
        <v>66</v>
      </c>
      <c r="C91" s="379"/>
      <c r="D91" s="367" t="s">
        <v>1160</v>
      </c>
      <c r="E91" s="368"/>
      <c r="F91" s="369">
        <v>4100072303</v>
      </c>
      <c r="G91" s="370"/>
      <c r="H91" s="391" t="s">
        <v>1495</v>
      </c>
      <c r="I91" s="370"/>
      <c r="J91" s="369" t="s">
        <v>53</v>
      </c>
      <c r="K91" s="368"/>
      <c r="L91" s="7" t="s">
        <v>757</v>
      </c>
      <c r="M91" s="11"/>
      <c r="N91" s="82">
        <v>5.84</v>
      </c>
      <c r="O91" s="60">
        <v>7</v>
      </c>
    </row>
    <row r="92" spans="1:15" ht="15" x14ac:dyDescent="0.25">
      <c r="A92" s="1"/>
      <c r="B92" s="365"/>
      <c r="C92" s="366"/>
      <c r="D92" s="126" t="s">
        <v>1508</v>
      </c>
      <c r="E92" s="61"/>
      <c r="F92" s="50"/>
      <c r="G92" s="62"/>
      <c r="H92" s="63"/>
      <c r="I92" s="62"/>
      <c r="J92" s="50"/>
      <c r="K92" s="61"/>
      <c r="L92" s="6"/>
      <c r="M92" s="8"/>
      <c r="N92" s="84"/>
      <c r="O92" s="138"/>
    </row>
    <row r="93" spans="1:15" ht="15" x14ac:dyDescent="0.25">
      <c r="A93" s="1"/>
      <c r="B93" s="375">
        <v>67</v>
      </c>
      <c r="C93" s="376"/>
      <c r="D93" s="367" t="s">
        <v>1160</v>
      </c>
      <c r="E93" s="368"/>
      <c r="F93" s="369">
        <v>4100072302</v>
      </c>
      <c r="G93" s="370"/>
      <c r="H93" s="391" t="s">
        <v>1495</v>
      </c>
      <c r="I93" s="370"/>
      <c r="J93" s="369" t="s">
        <v>53</v>
      </c>
      <c r="K93" s="368"/>
      <c r="L93" s="7" t="s">
        <v>761</v>
      </c>
      <c r="M93" s="11"/>
      <c r="N93" s="81">
        <v>6.28</v>
      </c>
      <c r="O93" s="60">
        <v>8</v>
      </c>
    </row>
    <row r="94" spans="1:15" ht="15" x14ac:dyDescent="0.25">
      <c r="A94" s="1"/>
      <c r="B94" s="378">
        <v>68</v>
      </c>
      <c r="C94" s="379"/>
      <c r="D94" s="367" t="s">
        <v>1160</v>
      </c>
      <c r="E94" s="368"/>
      <c r="F94" s="369">
        <v>4100072302</v>
      </c>
      <c r="G94" s="370"/>
      <c r="H94" s="391" t="s">
        <v>1495</v>
      </c>
      <c r="I94" s="370"/>
      <c r="J94" s="369" t="s">
        <v>53</v>
      </c>
      <c r="K94" s="368"/>
      <c r="L94" s="7" t="s">
        <v>761</v>
      </c>
      <c r="M94" s="11"/>
      <c r="N94" s="82">
        <v>6.28</v>
      </c>
      <c r="O94" s="60">
        <v>8</v>
      </c>
    </row>
    <row r="95" spans="1:15" ht="15" x14ac:dyDescent="0.25">
      <c r="A95" s="1"/>
      <c r="B95" s="378">
        <v>69</v>
      </c>
      <c r="C95" s="379"/>
      <c r="D95" s="367" t="s">
        <v>1160</v>
      </c>
      <c r="E95" s="368"/>
      <c r="F95" s="369">
        <v>4100072302</v>
      </c>
      <c r="G95" s="370"/>
      <c r="H95" s="391" t="s">
        <v>1495</v>
      </c>
      <c r="I95" s="370"/>
      <c r="J95" s="369" t="s">
        <v>53</v>
      </c>
      <c r="K95" s="368"/>
      <c r="L95" s="7" t="s">
        <v>761</v>
      </c>
      <c r="M95" s="11"/>
      <c r="N95" s="82">
        <v>6.28</v>
      </c>
      <c r="O95" s="60">
        <v>5</v>
      </c>
    </row>
    <row r="96" spans="1:15" ht="15" x14ac:dyDescent="0.25">
      <c r="A96" s="1"/>
      <c r="B96" s="40"/>
      <c r="C96" s="36"/>
      <c r="D96" s="367" t="s">
        <v>1160</v>
      </c>
      <c r="E96" s="368"/>
      <c r="F96" s="369">
        <v>4100072303</v>
      </c>
      <c r="G96" s="370"/>
      <c r="H96" s="391" t="s">
        <v>1495</v>
      </c>
      <c r="I96" s="370"/>
      <c r="J96" s="369" t="s">
        <v>53</v>
      </c>
      <c r="K96" s="368"/>
      <c r="L96" s="7" t="s">
        <v>761</v>
      </c>
      <c r="M96" s="11"/>
      <c r="N96" s="83"/>
      <c r="O96" s="60">
        <v>3</v>
      </c>
    </row>
    <row r="97" spans="1:15" ht="15" x14ac:dyDescent="0.25">
      <c r="A97" s="1"/>
      <c r="B97" s="365"/>
      <c r="C97" s="366"/>
      <c r="D97" s="126" t="s">
        <v>1509</v>
      </c>
      <c r="E97" s="61"/>
      <c r="F97" s="50"/>
      <c r="G97" s="62"/>
      <c r="H97" s="63"/>
      <c r="I97" s="62"/>
      <c r="J97" s="50"/>
      <c r="K97" s="61"/>
      <c r="L97" s="6"/>
      <c r="M97" s="8"/>
      <c r="N97" s="84"/>
      <c r="O97" s="138"/>
    </row>
    <row r="98" spans="1:15" ht="15" x14ac:dyDescent="0.25">
      <c r="A98" s="1"/>
      <c r="B98" s="378">
        <v>70</v>
      </c>
      <c r="C98" s="379"/>
      <c r="D98" s="367" t="s">
        <v>1160</v>
      </c>
      <c r="E98" s="368"/>
      <c r="F98" s="369">
        <v>4100072303</v>
      </c>
      <c r="G98" s="370"/>
      <c r="H98" s="391" t="s">
        <v>1495</v>
      </c>
      <c r="I98" s="370"/>
      <c r="J98" s="369" t="s">
        <v>53</v>
      </c>
      <c r="K98" s="368"/>
      <c r="L98" s="7" t="s">
        <v>761</v>
      </c>
      <c r="M98" s="11"/>
      <c r="N98" s="82">
        <v>6.28</v>
      </c>
      <c r="O98" s="60">
        <v>8</v>
      </c>
    </row>
    <row r="99" spans="1:15" ht="15" x14ac:dyDescent="0.25">
      <c r="A99" s="1"/>
      <c r="B99" s="378">
        <v>71</v>
      </c>
      <c r="C99" s="379"/>
      <c r="D99" s="367" t="s">
        <v>1160</v>
      </c>
      <c r="E99" s="368"/>
      <c r="F99" s="369">
        <v>4100072303</v>
      </c>
      <c r="G99" s="370"/>
      <c r="H99" s="391" t="s">
        <v>1495</v>
      </c>
      <c r="I99" s="370"/>
      <c r="J99" s="369" t="s">
        <v>53</v>
      </c>
      <c r="K99" s="368"/>
      <c r="L99" s="7" t="s">
        <v>761</v>
      </c>
      <c r="M99" s="11"/>
      <c r="N99" s="82">
        <v>6.28</v>
      </c>
      <c r="O99" s="60">
        <v>8</v>
      </c>
    </row>
    <row r="100" spans="1:15" ht="15" x14ac:dyDescent="0.25">
      <c r="A100" s="1"/>
      <c r="B100" s="378">
        <v>72</v>
      </c>
      <c r="C100" s="379"/>
      <c r="D100" s="367" t="s">
        <v>1160</v>
      </c>
      <c r="E100" s="368"/>
      <c r="F100" s="369">
        <v>4100072303</v>
      </c>
      <c r="G100" s="370"/>
      <c r="H100" s="391" t="s">
        <v>1495</v>
      </c>
      <c r="I100" s="370"/>
      <c r="J100" s="369" t="s">
        <v>53</v>
      </c>
      <c r="K100" s="368"/>
      <c r="L100" s="7" t="s">
        <v>761</v>
      </c>
      <c r="M100" s="11"/>
      <c r="N100" s="82">
        <v>6.28</v>
      </c>
      <c r="O100" s="60">
        <v>8</v>
      </c>
    </row>
    <row r="101" spans="1:15" ht="15" x14ac:dyDescent="0.25">
      <c r="A101" s="1"/>
      <c r="B101" s="378">
        <v>73</v>
      </c>
      <c r="C101" s="379"/>
      <c r="D101" s="367" t="s">
        <v>1160</v>
      </c>
      <c r="E101" s="368"/>
      <c r="F101" s="369">
        <v>4100072303</v>
      </c>
      <c r="G101" s="370"/>
      <c r="H101" s="391" t="s">
        <v>1495</v>
      </c>
      <c r="I101" s="370"/>
      <c r="J101" s="369" t="s">
        <v>53</v>
      </c>
      <c r="K101" s="368"/>
      <c r="L101" s="7" t="s">
        <v>761</v>
      </c>
      <c r="M101" s="11"/>
      <c r="N101" s="82">
        <v>6.28</v>
      </c>
      <c r="O101" s="60">
        <v>8</v>
      </c>
    </row>
    <row r="102" spans="1:15" ht="15" x14ac:dyDescent="0.25">
      <c r="A102" s="1"/>
      <c r="B102" s="378">
        <v>74</v>
      </c>
      <c r="C102" s="379"/>
      <c r="D102" s="367" t="s">
        <v>1160</v>
      </c>
      <c r="E102" s="368"/>
      <c r="F102" s="369">
        <v>4100072303</v>
      </c>
      <c r="G102" s="370"/>
      <c r="H102" s="391" t="s">
        <v>1495</v>
      </c>
      <c r="I102" s="370"/>
      <c r="J102" s="369" t="s">
        <v>53</v>
      </c>
      <c r="K102" s="368"/>
      <c r="L102" s="7" t="s">
        <v>761</v>
      </c>
      <c r="M102" s="11"/>
      <c r="N102" s="82">
        <v>6.28</v>
      </c>
      <c r="O102" s="60">
        <v>8</v>
      </c>
    </row>
    <row r="103" spans="1:15" ht="15" x14ac:dyDescent="0.25">
      <c r="A103" s="1"/>
      <c r="B103" s="378">
        <v>75</v>
      </c>
      <c r="C103" s="379"/>
      <c r="D103" s="367" t="s">
        <v>1160</v>
      </c>
      <c r="E103" s="368"/>
      <c r="F103" s="369">
        <v>4100072303</v>
      </c>
      <c r="G103" s="370"/>
      <c r="H103" s="391" t="s">
        <v>1495</v>
      </c>
      <c r="I103" s="370"/>
      <c r="J103" s="369" t="s">
        <v>53</v>
      </c>
      <c r="K103" s="368"/>
      <c r="L103" s="7" t="s">
        <v>761</v>
      </c>
      <c r="M103" s="11"/>
      <c r="N103" s="82">
        <v>6.28</v>
      </c>
      <c r="O103" s="60">
        <v>8</v>
      </c>
    </row>
    <row r="104" spans="1:15" ht="15" x14ac:dyDescent="0.25">
      <c r="A104" s="1"/>
      <c r="B104" s="378">
        <v>76</v>
      </c>
      <c r="C104" s="379"/>
      <c r="D104" s="367" t="s">
        <v>1160</v>
      </c>
      <c r="E104" s="368"/>
      <c r="F104" s="369">
        <v>4100072303</v>
      </c>
      <c r="G104" s="370"/>
      <c r="H104" s="391" t="s">
        <v>1495</v>
      </c>
      <c r="I104" s="370"/>
      <c r="J104" s="369" t="s">
        <v>53</v>
      </c>
      <c r="K104" s="368"/>
      <c r="L104" s="7" t="s">
        <v>761</v>
      </c>
      <c r="M104" s="11"/>
      <c r="N104" s="82">
        <v>6.28</v>
      </c>
      <c r="O104" s="60">
        <v>8</v>
      </c>
    </row>
    <row r="105" spans="1:15" ht="15" x14ac:dyDescent="0.25">
      <c r="A105" s="1"/>
      <c r="B105" s="378">
        <v>77</v>
      </c>
      <c r="C105" s="379"/>
      <c r="D105" s="367" t="s">
        <v>1160</v>
      </c>
      <c r="E105" s="368"/>
      <c r="F105" s="369">
        <v>4100072303</v>
      </c>
      <c r="G105" s="370"/>
      <c r="H105" s="391" t="s">
        <v>1495</v>
      </c>
      <c r="I105" s="370"/>
      <c r="J105" s="369" t="s">
        <v>53</v>
      </c>
      <c r="K105" s="368"/>
      <c r="L105" s="7" t="s">
        <v>761</v>
      </c>
      <c r="M105" s="11"/>
      <c r="N105" s="82">
        <v>6.28</v>
      </c>
      <c r="O105" s="60">
        <v>8</v>
      </c>
    </row>
    <row r="106" spans="1:15" ht="15" x14ac:dyDescent="0.25">
      <c r="A106" s="1"/>
      <c r="B106" s="378">
        <v>78</v>
      </c>
      <c r="C106" s="379"/>
      <c r="D106" s="367" t="s">
        <v>1160</v>
      </c>
      <c r="E106" s="368"/>
      <c r="F106" s="369">
        <v>4100072303</v>
      </c>
      <c r="G106" s="370"/>
      <c r="H106" s="391" t="s">
        <v>1495</v>
      </c>
      <c r="I106" s="370"/>
      <c r="J106" s="369" t="s">
        <v>53</v>
      </c>
      <c r="K106" s="368"/>
      <c r="L106" s="7" t="s">
        <v>761</v>
      </c>
      <c r="M106" s="11"/>
      <c r="N106" s="82">
        <v>6.28</v>
      </c>
      <c r="O106" s="60">
        <v>8</v>
      </c>
    </row>
    <row r="107" spans="1:15" ht="15" x14ac:dyDescent="0.25">
      <c r="A107" s="1"/>
      <c r="B107" s="378">
        <v>79</v>
      </c>
      <c r="C107" s="379"/>
      <c r="D107" s="367" t="s">
        <v>1160</v>
      </c>
      <c r="E107" s="368"/>
      <c r="F107" s="369">
        <v>4100072303</v>
      </c>
      <c r="G107" s="370"/>
      <c r="H107" s="391" t="s">
        <v>1495</v>
      </c>
      <c r="I107" s="370"/>
      <c r="J107" s="369" t="s">
        <v>53</v>
      </c>
      <c r="K107" s="368"/>
      <c r="L107" s="7" t="s">
        <v>761</v>
      </c>
      <c r="M107" s="11"/>
      <c r="N107" s="82">
        <v>6.28</v>
      </c>
      <c r="O107" s="60">
        <v>8</v>
      </c>
    </row>
    <row r="108" spans="1:15" ht="15" x14ac:dyDescent="0.25">
      <c r="A108" s="1"/>
      <c r="B108" s="378">
        <v>80</v>
      </c>
      <c r="C108" s="379"/>
      <c r="D108" s="367" t="s">
        <v>1160</v>
      </c>
      <c r="E108" s="368"/>
      <c r="F108" s="369">
        <v>4100072303</v>
      </c>
      <c r="G108" s="370"/>
      <c r="H108" s="391" t="s">
        <v>1495</v>
      </c>
      <c r="I108" s="370"/>
      <c r="J108" s="369" t="s">
        <v>53</v>
      </c>
      <c r="K108" s="368"/>
      <c r="L108" s="7" t="s">
        <v>761</v>
      </c>
      <c r="M108" s="11"/>
      <c r="N108" s="82">
        <v>6.28</v>
      </c>
      <c r="O108" s="60">
        <v>8</v>
      </c>
    </row>
    <row r="109" spans="1:15" ht="15" x14ac:dyDescent="0.25">
      <c r="A109" s="1"/>
      <c r="B109" s="71" t="s">
        <v>164</v>
      </c>
      <c r="C109" s="72"/>
      <c r="D109" s="20"/>
      <c r="E109" s="45"/>
      <c r="F109" s="20"/>
      <c r="H109" s="3"/>
      <c r="J109" s="20"/>
      <c r="K109" s="45"/>
      <c r="L109" s="1"/>
      <c r="M109" s="1"/>
      <c r="N109" s="164">
        <f>SUM(N110:N126)+8.92</f>
        <v>109.28</v>
      </c>
      <c r="O109" s="60"/>
    </row>
    <row r="110" spans="1:15" ht="15" x14ac:dyDescent="0.25">
      <c r="A110" s="1"/>
      <c r="B110" s="378">
        <v>81</v>
      </c>
      <c r="C110" s="379"/>
      <c r="D110" s="367" t="s">
        <v>1160</v>
      </c>
      <c r="E110" s="368"/>
      <c r="F110" s="369">
        <v>4100072303</v>
      </c>
      <c r="G110" s="370"/>
      <c r="H110" s="391" t="s">
        <v>1495</v>
      </c>
      <c r="I110" s="370"/>
      <c r="J110" s="369" t="s">
        <v>53</v>
      </c>
      <c r="K110" s="368"/>
      <c r="L110" s="7" t="s">
        <v>761</v>
      </c>
      <c r="M110" s="11"/>
      <c r="N110" s="82">
        <v>6.28</v>
      </c>
      <c r="O110" s="60">
        <v>8</v>
      </c>
    </row>
    <row r="111" spans="1:15" ht="15" x14ac:dyDescent="0.25">
      <c r="A111" s="1"/>
      <c r="B111" s="378">
        <v>82</v>
      </c>
      <c r="C111" s="379"/>
      <c r="D111" s="367" t="s">
        <v>1160</v>
      </c>
      <c r="E111" s="368"/>
      <c r="F111" s="369">
        <v>4100072303</v>
      </c>
      <c r="G111" s="370"/>
      <c r="H111" s="391" t="s">
        <v>1495</v>
      </c>
      <c r="I111" s="370"/>
      <c r="J111" s="369" t="s">
        <v>53</v>
      </c>
      <c r="K111" s="368"/>
      <c r="L111" s="7" t="s">
        <v>761</v>
      </c>
      <c r="M111" s="11"/>
      <c r="N111" s="82">
        <v>6.28</v>
      </c>
      <c r="O111" s="60">
        <v>8</v>
      </c>
    </row>
    <row r="112" spans="1:15" ht="15" x14ac:dyDescent="0.25">
      <c r="A112" s="1"/>
      <c r="B112" s="378">
        <v>83</v>
      </c>
      <c r="C112" s="379"/>
      <c r="D112" s="367" t="s">
        <v>1160</v>
      </c>
      <c r="E112" s="368"/>
      <c r="F112" s="369">
        <v>4100072303</v>
      </c>
      <c r="G112" s="370"/>
      <c r="H112" s="391" t="s">
        <v>1495</v>
      </c>
      <c r="I112" s="370"/>
      <c r="J112" s="369" t="s">
        <v>53</v>
      </c>
      <c r="K112" s="368"/>
      <c r="L112" s="7" t="s">
        <v>761</v>
      </c>
      <c r="M112" s="11"/>
      <c r="N112" s="82">
        <v>6.28</v>
      </c>
      <c r="O112" s="60">
        <v>8</v>
      </c>
    </row>
    <row r="113" spans="1:15" ht="15" x14ac:dyDescent="0.25">
      <c r="A113" s="1"/>
      <c r="B113" s="378">
        <v>84</v>
      </c>
      <c r="C113" s="379"/>
      <c r="D113" s="367" t="s">
        <v>1160</v>
      </c>
      <c r="E113" s="368"/>
      <c r="F113" s="369">
        <v>4100072303</v>
      </c>
      <c r="G113" s="370"/>
      <c r="H113" s="391" t="s">
        <v>1495</v>
      </c>
      <c r="I113" s="370"/>
      <c r="J113" s="369" t="s">
        <v>53</v>
      </c>
      <c r="K113" s="368"/>
      <c r="L113" s="7" t="s">
        <v>761</v>
      </c>
      <c r="M113" s="11"/>
      <c r="N113" s="82">
        <v>6.28</v>
      </c>
      <c r="O113" s="60">
        <v>8</v>
      </c>
    </row>
    <row r="114" spans="1:15" ht="15" x14ac:dyDescent="0.25">
      <c r="A114" s="1"/>
      <c r="B114" s="378">
        <v>85</v>
      </c>
      <c r="C114" s="379"/>
      <c r="D114" s="367" t="s">
        <v>1160</v>
      </c>
      <c r="E114" s="368"/>
      <c r="F114" s="369">
        <v>4100072303</v>
      </c>
      <c r="G114" s="370"/>
      <c r="H114" s="391" t="s">
        <v>1495</v>
      </c>
      <c r="I114" s="370"/>
      <c r="J114" s="369" t="s">
        <v>53</v>
      </c>
      <c r="K114" s="368"/>
      <c r="L114" s="7" t="s">
        <v>761</v>
      </c>
      <c r="M114" s="11"/>
      <c r="N114" s="82">
        <v>6.28</v>
      </c>
      <c r="O114" s="60">
        <v>8</v>
      </c>
    </row>
    <row r="115" spans="1:15" ht="15" x14ac:dyDescent="0.25">
      <c r="A115" s="1"/>
      <c r="B115" s="378">
        <v>86</v>
      </c>
      <c r="C115" s="379"/>
      <c r="D115" s="367" t="s">
        <v>1160</v>
      </c>
      <c r="E115" s="368"/>
      <c r="F115" s="369">
        <v>4100072303</v>
      </c>
      <c r="G115" s="370"/>
      <c r="H115" s="391" t="s">
        <v>1495</v>
      </c>
      <c r="I115" s="370"/>
      <c r="J115" s="369" t="s">
        <v>53</v>
      </c>
      <c r="K115" s="368"/>
      <c r="L115" s="7" t="s">
        <v>761</v>
      </c>
      <c r="M115" s="11"/>
      <c r="N115" s="82">
        <v>6.28</v>
      </c>
      <c r="O115" s="60">
        <v>8</v>
      </c>
    </row>
    <row r="116" spans="1:15" ht="15" x14ac:dyDescent="0.25">
      <c r="A116" s="1"/>
      <c r="B116" s="378">
        <v>87</v>
      </c>
      <c r="C116" s="379"/>
      <c r="D116" s="367" t="s">
        <v>1160</v>
      </c>
      <c r="E116" s="368"/>
      <c r="F116" s="369">
        <v>4100072303</v>
      </c>
      <c r="G116" s="370"/>
      <c r="H116" s="391" t="s">
        <v>1495</v>
      </c>
      <c r="I116" s="370"/>
      <c r="J116" s="369" t="s">
        <v>53</v>
      </c>
      <c r="K116" s="368"/>
      <c r="L116" s="7" t="s">
        <v>761</v>
      </c>
      <c r="M116" s="11"/>
      <c r="N116" s="82">
        <v>6.28</v>
      </c>
      <c r="O116" s="60">
        <v>8</v>
      </c>
    </row>
    <row r="117" spans="1:15" ht="15" x14ac:dyDescent="0.25">
      <c r="A117" s="1"/>
      <c r="B117" s="378">
        <v>88</v>
      </c>
      <c r="C117" s="379"/>
      <c r="D117" s="367" t="s">
        <v>1160</v>
      </c>
      <c r="E117" s="368"/>
      <c r="F117" s="369">
        <v>4100072303</v>
      </c>
      <c r="G117" s="370"/>
      <c r="H117" s="391" t="s">
        <v>1495</v>
      </c>
      <c r="I117" s="370"/>
      <c r="J117" s="369" t="s">
        <v>53</v>
      </c>
      <c r="K117" s="368"/>
      <c r="L117" s="7" t="s">
        <v>761</v>
      </c>
      <c r="M117" s="11"/>
      <c r="N117" s="82">
        <v>6.28</v>
      </c>
      <c r="O117" s="60">
        <v>8</v>
      </c>
    </row>
    <row r="118" spans="1:15" ht="15" x14ac:dyDescent="0.25">
      <c r="A118" s="1"/>
      <c r="B118" s="378">
        <v>89</v>
      </c>
      <c r="C118" s="379"/>
      <c r="D118" s="367" t="s">
        <v>1160</v>
      </c>
      <c r="E118" s="368"/>
      <c r="F118" s="369">
        <v>4100072303</v>
      </c>
      <c r="G118" s="370"/>
      <c r="H118" s="391" t="s">
        <v>1495</v>
      </c>
      <c r="I118" s="370"/>
      <c r="J118" s="369" t="s">
        <v>53</v>
      </c>
      <c r="K118" s="368"/>
      <c r="L118" s="7" t="s">
        <v>761</v>
      </c>
      <c r="M118" s="11"/>
      <c r="N118" s="82">
        <v>6.28</v>
      </c>
      <c r="O118" s="60">
        <v>8</v>
      </c>
    </row>
    <row r="119" spans="1:15" ht="15" x14ac:dyDescent="0.25">
      <c r="A119" s="1"/>
      <c r="B119" s="378">
        <v>90</v>
      </c>
      <c r="C119" s="379"/>
      <c r="D119" s="367" t="s">
        <v>1160</v>
      </c>
      <c r="E119" s="368"/>
      <c r="F119" s="369">
        <v>4100072303</v>
      </c>
      <c r="G119" s="370"/>
      <c r="H119" s="391" t="s">
        <v>1495</v>
      </c>
      <c r="I119" s="370"/>
      <c r="J119" s="369" t="s">
        <v>53</v>
      </c>
      <c r="K119" s="368"/>
      <c r="L119" s="7" t="s">
        <v>761</v>
      </c>
      <c r="M119" s="11"/>
      <c r="N119" s="82">
        <v>6.28</v>
      </c>
      <c r="O119" s="60">
        <v>8</v>
      </c>
    </row>
    <row r="120" spans="1:15" ht="15" x14ac:dyDescent="0.25">
      <c r="A120" s="1"/>
      <c r="B120" s="378">
        <v>91</v>
      </c>
      <c r="C120" s="379"/>
      <c r="D120" s="367" t="s">
        <v>1160</v>
      </c>
      <c r="E120" s="368"/>
      <c r="F120" s="369">
        <v>4100072303</v>
      </c>
      <c r="G120" s="370"/>
      <c r="H120" s="391" t="s">
        <v>1495</v>
      </c>
      <c r="I120" s="370"/>
      <c r="J120" s="369" t="s">
        <v>53</v>
      </c>
      <c r="K120" s="368"/>
      <c r="L120" s="7" t="s">
        <v>761</v>
      </c>
      <c r="M120" s="11"/>
      <c r="N120" s="82">
        <v>6.28</v>
      </c>
      <c r="O120" s="60">
        <v>8</v>
      </c>
    </row>
    <row r="121" spans="1:15" ht="15" x14ac:dyDescent="0.25">
      <c r="A121" s="1"/>
      <c r="B121" s="378">
        <v>92</v>
      </c>
      <c r="C121" s="379"/>
      <c r="D121" s="367" t="s">
        <v>1160</v>
      </c>
      <c r="E121" s="368"/>
      <c r="F121" s="369">
        <v>4100072303</v>
      </c>
      <c r="G121" s="370"/>
      <c r="H121" s="391" t="s">
        <v>1495</v>
      </c>
      <c r="I121" s="370"/>
      <c r="J121" s="369" t="s">
        <v>53</v>
      </c>
      <c r="K121" s="368"/>
      <c r="L121" s="7" t="s">
        <v>761</v>
      </c>
      <c r="M121" s="11"/>
      <c r="N121" s="82">
        <v>3.84</v>
      </c>
      <c r="O121" s="60">
        <v>4</v>
      </c>
    </row>
    <row r="122" spans="1:15" ht="15" x14ac:dyDescent="0.25">
      <c r="A122" s="1"/>
      <c r="B122" s="365"/>
      <c r="C122" s="366"/>
      <c r="D122" s="126" t="s">
        <v>1510</v>
      </c>
      <c r="E122" s="61"/>
      <c r="F122" s="50"/>
      <c r="G122" s="62"/>
      <c r="H122" s="63"/>
      <c r="I122" s="62"/>
      <c r="J122" s="50"/>
      <c r="K122" s="61"/>
      <c r="L122" s="6"/>
      <c r="M122" s="8"/>
      <c r="N122" s="84"/>
      <c r="O122" s="138"/>
    </row>
    <row r="123" spans="1:15" ht="15" x14ac:dyDescent="0.25">
      <c r="A123" s="1"/>
      <c r="B123" s="375">
        <v>93</v>
      </c>
      <c r="C123" s="376"/>
      <c r="D123" s="367" t="s">
        <v>1158</v>
      </c>
      <c r="E123" s="368"/>
      <c r="F123" s="369">
        <v>4100072301</v>
      </c>
      <c r="G123" s="370"/>
      <c r="H123" s="391" t="s">
        <v>1496</v>
      </c>
      <c r="I123" s="370"/>
      <c r="J123" s="369" t="s">
        <v>53</v>
      </c>
      <c r="K123" s="368"/>
      <c r="L123" s="7" t="s">
        <v>757</v>
      </c>
      <c r="M123" s="11"/>
      <c r="N123" s="81">
        <v>6.86</v>
      </c>
      <c r="O123" s="60">
        <v>6</v>
      </c>
    </row>
    <row r="124" spans="1:15" ht="15" x14ac:dyDescent="0.25">
      <c r="A124" s="1"/>
      <c r="B124" s="375">
        <v>94</v>
      </c>
      <c r="C124" s="376"/>
      <c r="D124" s="367" t="s">
        <v>1158</v>
      </c>
      <c r="E124" s="368"/>
      <c r="F124" s="369">
        <v>4100072301</v>
      </c>
      <c r="G124" s="370"/>
      <c r="H124" s="391" t="s">
        <v>1496</v>
      </c>
      <c r="I124" s="370"/>
      <c r="J124" s="369" t="s">
        <v>53</v>
      </c>
      <c r="K124" s="368"/>
      <c r="L124" s="7" t="s">
        <v>757</v>
      </c>
      <c r="M124" s="11"/>
      <c r="N124" s="81">
        <v>6.86</v>
      </c>
      <c r="O124" s="60">
        <v>6</v>
      </c>
    </row>
    <row r="125" spans="1:15" ht="15" x14ac:dyDescent="0.25">
      <c r="A125" s="1"/>
      <c r="B125" s="375">
        <v>95</v>
      </c>
      <c r="C125" s="376"/>
      <c r="D125" s="367" t="s">
        <v>1158</v>
      </c>
      <c r="E125" s="368"/>
      <c r="F125" s="369">
        <v>4100072301</v>
      </c>
      <c r="G125" s="370"/>
      <c r="H125" s="391" t="s">
        <v>1496</v>
      </c>
      <c r="I125" s="370"/>
      <c r="J125" s="369" t="s">
        <v>53</v>
      </c>
      <c r="K125" s="368"/>
      <c r="L125" s="7" t="s">
        <v>757</v>
      </c>
      <c r="M125" s="11"/>
      <c r="N125" s="81">
        <v>6.86</v>
      </c>
      <c r="O125" s="60">
        <v>6</v>
      </c>
    </row>
    <row r="126" spans="1:15" ht="15" x14ac:dyDescent="0.25">
      <c r="A126" s="1"/>
      <c r="B126" s="375">
        <v>96</v>
      </c>
      <c r="C126" s="376"/>
      <c r="D126" s="367" t="s">
        <v>1158</v>
      </c>
      <c r="E126" s="368"/>
      <c r="F126" s="369">
        <v>4100072301</v>
      </c>
      <c r="G126" s="370"/>
      <c r="H126" s="391" t="s">
        <v>1496</v>
      </c>
      <c r="I126" s="370"/>
      <c r="J126" s="369" t="s">
        <v>53</v>
      </c>
      <c r="K126" s="368"/>
      <c r="L126" s="7" t="s">
        <v>757</v>
      </c>
      <c r="M126" s="11"/>
      <c r="N126" s="81">
        <v>6.86</v>
      </c>
      <c r="O126" s="60">
        <v>6</v>
      </c>
    </row>
    <row r="127" spans="1:15" ht="15" x14ac:dyDescent="0.25">
      <c r="A127" s="1"/>
      <c r="B127" s="71" t="s">
        <v>165</v>
      </c>
      <c r="C127" s="72"/>
      <c r="D127" s="20"/>
      <c r="E127" s="45"/>
      <c r="F127" s="20"/>
      <c r="H127" s="3"/>
      <c r="J127" s="20"/>
      <c r="K127" s="45"/>
      <c r="L127" s="1"/>
      <c r="M127" s="1"/>
      <c r="N127" s="164">
        <f>SUM(N128:N162)+9.16</f>
        <v>124.27999999999999</v>
      </c>
      <c r="O127" s="60"/>
    </row>
    <row r="128" spans="1:15" ht="15" x14ac:dyDescent="0.25">
      <c r="A128" s="1"/>
      <c r="B128" s="375">
        <v>97</v>
      </c>
      <c r="C128" s="376"/>
      <c r="D128" s="367" t="s">
        <v>1158</v>
      </c>
      <c r="E128" s="368"/>
      <c r="F128" s="369">
        <v>4100072301</v>
      </c>
      <c r="G128" s="370"/>
      <c r="H128" s="391" t="s">
        <v>1496</v>
      </c>
      <c r="I128" s="370"/>
      <c r="J128" s="369" t="s">
        <v>53</v>
      </c>
      <c r="K128" s="368"/>
      <c r="L128" s="7" t="s">
        <v>757</v>
      </c>
      <c r="M128" s="11"/>
      <c r="N128" s="81">
        <v>6.86</v>
      </c>
      <c r="O128" s="60">
        <v>6</v>
      </c>
    </row>
    <row r="129" spans="1:15" ht="15" x14ac:dyDescent="0.25">
      <c r="A129" s="1"/>
      <c r="B129" s="375">
        <v>98</v>
      </c>
      <c r="C129" s="376"/>
      <c r="D129" s="367" t="s">
        <v>1158</v>
      </c>
      <c r="E129" s="368"/>
      <c r="F129" s="369">
        <v>4100072301</v>
      </c>
      <c r="G129" s="370"/>
      <c r="H129" s="391" t="s">
        <v>1496</v>
      </c>
      <c r="I129" s="370"/>
      <c r="J129" s="369" t="s">
        <v>53</v>
      </c>
      <c r="K129" s="368"/>
      <c r="L129" s="7" t="s">
        <v>757</v>
      </c>
      <c r="M129" s="11"/>
      <c r="N129" s="81">
        <v>6.86</v>
      </c>
      <c r="O129" s="60">
        <v>6</v>
      </c>
    </row>
    <row r="130" spans="1:15" ht="15" x14ac:dyDescent="0.25">
      <c r="A130" s="1"/>
      <c r="B130" s="375">
        <v>99</v>
      </c>
      <c r="C130" s="376"/>
      <c r="D130" s="367" t="s">
        <v>1158</v>
      </c>
      <c r="E130" s="368"/>
      <c r="F130" s="369">
        <v>4100072301</v>
      </c>
      <c r="G130" s="370"/>
      <c r="H130" s="391" t="s">
        <v>1496</v>
      </c>
      <c r="I130" s="370"/>
      <c r="J130" s="369" t="s">
        <v>53</v>
      </c>
      <c r="K130" s="368"/>
      <c r="L130" s="7" t="s">
        <v>757</v>
      </c>
      <c r="M130" s="11"/>
      <c r="N130" s="81">
        <v>6.86</v>
      </c>
      <c r="O130" s="60">
        <v>6</v>
      </c>
    </row>
    <row r="131" spans="1:15" ht="15" x14ac:dyDescent="0.25">
      <c r="A131" s="1"/>
      <c r="B131" s="378">
        <v>100</v>
      </c>
      <c r="C131" s="379"/>
      <c r="D131" s="367" t="s">
        <v>1158</v>
      </c>
      <c r="E131" s="368"/>
      <c r="F131" s="369">
        <v>4100072301</v>
      </c>
      <c r="G131" s="370"/>
      <c r="H131" s="391" t="s">
        <v>1496</v>
      </c>
      <c r="I131" s="370"/>
      <c r="J131" s="369" t="s">
        <v>53</v>
      </c>
      <c r="K131" s="368"/>
      <c r="L131" s="7" t="s">
        <v>757</v>
      </c>
      <c r="M131" s="11"/>
      <c r="N131" s="82">
        <v>6.86</v>
      </c>
      <c r="O131" s="60">
        <v>6</v>
      </c>
    </row>
    <row r="132" spans="1:15" ht="15" x14ac:dyDescent="0.25">
      <c r="A132" s="1"/>
      <c r="B132" s="378">
        <v>101</v>
      </c>
      <c r="C132" s="379"/>
      <c r="D132" s="367" t="s">
        <v>1158</v>
      </c>
      <c r="E132" s="368"/>
      <c r="F132" s="369">
        <v>4100072301</v>
      </c>
      <c r="G132" s="370"/>
      <c r="H132" s="391" t="s">
        <v>1496</v>
      </c>
      <c r="I132" s="370"/>
      <c r="J132" s="369" t="s">
        <v>53</v>
      </c>
      <c r="K132" s="368"/>
      <c r="L132" s="7" t="s">
        <v>757</v>
      </c>
      <c r="M132" s="11"/>
      <c r="N132" s="82">
        <v>6.86</v>
      </c>
      <c r="O132" s="60">
        <v>6</v>
      </c>
    </row>
    <row r="133" spans="1:15" ht="15" x14ac:dyDescent="0.25">
      <c r="A133" s="1"/>
      <c r="B133" s="365"/>
      <c r="C133" s="366"/>
      <c r="D133" s="126" t="s">
        <v>1511</v>
      </c>
      <c r="E133" s="61"/>
      <c r="F133" s="50"/>
      <c r="G133" s="62"/>
      <c r="H133" s="63"/>
      <c r="I133" s="62"/>
      <c r="J133" s="50"/>
      <c r="K133" s="61"/>
      <c r="L133" s="6"/>
      <c r="M133" s="8"/>
      <c r="N133" s="84"/>
      <c r="O133" s="138"/>
    </row>
    <row r="134" spans="1:15" ht="15" x14ac:dyDescent="0.25">
      <c r="A134" s="1"/>
      <c r="B134" s="378">
        <v>102</v>
      </c>
      <c r="C134" s="379"/>
      <c r="D134" s="367" t="s">
        <v>1158</v>
      </c>
      <c r="E134" s="368"/>
      <c r="F134" s="369">
        <v>4100072301</v>
      </c>
      <c r="G134" s="370"/>
      <c r="H134" s="391" t="s">
        <v>1496</v>
      </c>
      <c r="I134" s="370"/>
      <c r="J134" s="369" t="s">
        <v>53</v>
      </c>
      <c r="K134" s="368"/>
      <c r="L134" s="7" t="s">
        <v>757</v>
      </c>
      <c r="M134" s="11"/>
      <c r="N134" s="82">
        <v>5.04</v>
      </c>
      <c r="O134" s="60">
        <v>2</v>
      </c>
    </row>
    <row r="135" spans="1:15" ht="15" x14ac:dyDescent="0.25">
      <c r="A135" s="1"/>
      <c r="B135" s="76"/>
      <c r="C135" s="69"/>
      <c r="D135" s="367" t="s">
        <v>1158</v>
      </c>
      <c r="E135" s="368"/>
      <c r="F135" s="369">
        <v>4100072300</v>
      </c>
      <c r="G135" s="370"/>
      <c r="H135" s="391" t="s">
        <v>1496</v>
      </c>
      <c r="I135" s="370"/>
      <c r="J135" s="369" t="s">
        <v>53</v>
      </c>
      <c r="K135" s="368"/>
      <c r="L135" s="7" t="s">
        <v>757</v>
      </c>
      <c r="M135" s="11"/>
      <c r="N135" s="84"/>
      <c r="O135" s="60">
        <v>2</v>
      </c>
    </row>
    <row r="136" spans="1:15" ht="15" x14ac:dyDescent="0.25">
      <c r="A136" s="1"/>
      <c r="B136" s="375">
        <v>103</v>
      </c>
      <c r="C136" s="376"/>
      <c r="D136" s="367" t="s">
        <v>1158</v>
      </c>
      <c r="E136" s="368"/>
      <c r="F136" s="369">
        <v>4100072299</v>
      </c>
      <c r="G136" s="370"/>
      <c r="H136" s="391" t="s">
        <v>1496</v>
      </c>
      <c r="I136" s="370"/>
      <c r="J136" s="369" t="s">
        <v>90</v>
      </c>
      <c r="K136" s="368"/>
      <c r="L136" s="7" t="s">
        <v>757</v>
      </c>
      <c r="M136" s="11"/>
      <c r="N136" s="81">
        <v>6.86</v>
      </c>
      <c r="O136" s="60">
        <v>6</v>
      </c>
    </row>
    <row r="137" spans="1:15" ht="15" x14ac:dyDescent="0.25">
      <c r="A137" s="1"/>
      <c r="B137" s="375">
        <v>104</v>
      </c>
      <c r="C137" s="376"/>
      <c r="D137" s="367" t="s">
        <v>1158</v>
      </c>
      <c r="E137" s="368"/>
      <c r="F137" s="369">
        <v>4100072301</v>
      </c>
      <c r="G137" s="370"/>
      <c r="H137" s="391" t="s">
        <v>1496</v>
      </c>
      <c r="I137" s="370"/>
      <c r="J137" s="369" t="s">
        <v>53</v>
      </c>
      <c r="K137" s="368"/>
      <c r="L137" s="7" t="s">
        <v>761</v>
      </c>
      <c r="M137" s="11"/>
      <c r="N137" s="81">
        <v>6.86</v>
      </c>
      <c r="O137" s="60">
        <v>6</v>
      </c>
    </row>
    <row r="138" spans="1:15" ht="15" x14ac:dyDescent="0.25">
      <c r="A138" s="1"/>
      <c r="B138" s="375">
        <v>105</v>
      </c>
      <c r="C138" s="376"/>
      <c r="D138" s="367" t="s">
        <v>1158</v>
      </c>
      <c r="E138" s="368"/>
      <c r="F138" s="369">
        <v>4100072301</v>
      </c>
      <c r="G138" s="370"/>
      <c r="H138" s="391" t="s">
        <v>1496</v>
      </c>
      <c r="I138" s="370"/>
      <c r="J138" s="369" t="s">
        <v>53</v>
      </c>
      <c r="K138" s="368"/>
      <c r="L138" s="7" t="s">
        <v>761</v>
      </c>
      <c r="M138" s="11"/>
      <c r="N138" s="81">
        <v>6.86</v>
      </c>
      <c r="O138" s="60">
        <v>6</v>
      </c>
    </row>
    <row r="139" spans="1:15" ht="15" x14ac:dyDescent="0.25">
      <c r="A139" s="1"/>
      <c r="B139" s="378">
        <v>106</v>
      </c>
      <c r="C139" s="379"/>
      <c r="D139" s="367" t="s">
        <v>1158</v>
      </c>
      <c r="E139" s="368"/>
      <c r="F139" s="369">
        <v>4100072301</v>
      </c>
      <c r="G139" s="370"/>
      <c r="H139" s="391" t="s">
        <v>1496</v>
      </c>
      <c r="I139" s="370"/>
      <c r="J139" s="369" t="s">
        <v>53</v>
      </c>
      <c r="K139" s="368"/>
      <c r="L139" s="7" t="s">
        <v>761</v>
      </c>
      <c r="M139" s="11"/>
      <c r="N139" s="82">
        <v>6.86</v>
      </c>
      <c r="O139" s="60">
        <v>6</v>
      </c>
    </row>
    <row r="140" spans="1:15" ht="15" x14ac:dyDescent="0.25">
      <c r="A140" s="1"/>
      <c r="B140" s="378">
        <v>107</v>
      </c>
      <c r="C140" s="379"/>
      <c r="D140" s="367" t="s">
        <v>1158</v>
      </c>
      <c r="E140" s="368"/>
      <c r="F140" s="369">
        <v>4100072301</v>
      </c>
      <c r="G140" s="370"/>
      <c r="H140" s="391" t="s">
        <v>1496</v>
      </c>
      <c r="I140" s="370"/>
      <c r="J140" s="369" t="s">
        <v>53</v>
      </c>
      <c r="K140" s="368"/>
      <c r="L140" s="7" t="s">
        <v>761</v>
      </c>
      <c r="M140" s="11"/>
      <c r="N140" s="82">
        <v>6.86</v>
      </c>
      <c r="O140" s="60">
        <v>4</v>
      </c>
    </row>
    <row r="141" spans="1:15" ht="15" x14ac:dyDescent="0.25">
      <c r="A141" s="1"/>
      <c r="B141" s="416"/>
      <c r="C141" s="417"/>
      <c r="D141" s="126" t="s">
        <v>1512</v>
      </c>
      <c r="E141" s="61"/>
      <c r="F141" s="50"/>
      <c r="G141" s="62"/>
      <c r="H141" s="63"/>
      <c r="I141" s="62"/>
      <c r="J141" s="50"/>
      <c r="K141" s="61"/>
      <c r="L141" s="6"/>
      <c r="M141" s="8"/>
      <c r="N141" s="83"/>
      <c r="O141" s="138"/>
    </row>
    <row r="142" spans="1:15" ht="15" x14ac:dyDescent="0.25">
      <c r="A142" s="1"/>
      <c r="B142" s="76"/>
      <c r="C142" s="69"/>
      <c r="D142" s="367" t="s">
        <v>1158</v>
      </c>
      <c r="E142" s="368"/>
      <c r="F142" s="369">
        <v>4100072300</v>
      </c>
      <c r="G142" s="370"/>
      <c r="H142" s="391" t="s">
        <v>1496</v>
      </c>
      <c r="I142" s="370"/>
      <c r="J142" s="369" t="s">
        <v>53</v>
      </c>
      <c r="K142" s="368"/>
      <c r="L142" s="7" t="s">
        <v>761</v>
      </c>
      <c r="M142" s="11"/>
      <c r="N142" s="84"/>
      <c r="O142" s="60">
        <v>2</v>
      </c>
    </row>
    <row r="143" spans="1:15" ht="15" x14ac:dyDescent="0.25">
      <c r="A143" s="1"/>
      <c r="B143" s="378">
        <v>108</v>
      </c>
      <c r="C143" s="379"/>
      <c r="D143" s="367" t="s">
        <v>1158</v>
      </c>
      <c r="E143" s="368"/>
      <c r="F143" s="369">
        <v>4100072299</v>
      </c>
      <c r="G143" s="370"/>
      <c r="H143" s="391" t="s">
        <v>1496</v>
      </c>
      <c r="I143" s="370"/>
      <c r="J143" s="369" t="s">
        <v>90</v>
      </c>
      <c r="K143" s="368"/>
      <c r="L143" s="7" t="s">
        <v>761</v>
      </c>
      <c r="M143" s="11"/>
      <c r="N143" s="82">
        <v>5.8</v>
      </c>
      <c r="O143" s="60">
        <v>5</v>
      </c>
    </row>
    <row r="144" spans="1:15" ht="15" x14ac:dyDescent="0.25">
      <c r="A144" s="1"/>
      <c r="B144" s="378">
        <v>109</v>
      </c>
      <c r="C144" s="379"/>
      <c r="D144" s="367" t="s">
        <v>1377</v>
      </c>
      <c r="E144" s="368"/>
      <c r="F144" s="369">
        <v>4100072326</v>
      </c>
      <c r="G144" s="370"/>
      <c r="H144" s="391" t="s">
        <v>1499</v>
      </c>
      <c r="I144" s="370"/>
      <c r="J144" s="369" t="s">
        <v>53</v>
      </c>
      <c r="K144" s="368"/>
      <c r="L144" s="7" t="s">
        <v>1523</v>
      </c>
      <c r="M144" s="11">
        <v>75</v>
      </c>
      <c r="N144" s="82">
        <v>1.96</v>
      </c>
      <c r="O144" s="60">
        <v>2</v>
      </c>
    </row>
    <row r="145" spans="1:15" ht="15" x14ac:dyDescent="0.25">
      <c r="A145" s="1"/>
      <c r="B145" s="416"/>
      <c r="C145" s="417"/>
      <c r="D145" s="367" t="s">
        <v>1377</v>
      </c>
      <c r="E145" s="368"/>
      <c r="F145" s="369">
        <v>4100072326</v>
      </c>
      <c r="G145" s="370"/>
      <c r="H145" s="391" t="s">
        <v>1499</v>
      </c>
      <c r="I145" s="370"/>
      <c r="J145" s="369" t="s">
        <v>53</v>
      </c>
      <c r="K145" s="368"/>
      <c r="L145" s="7" t="s">
        <v>1523</v>
      </c>
      <c r="M145" s="11">
        <v>80</v>
      </c>
      <c r="N145" s="83"/>
      <c r="O145" s="60">
        <v>5</v>
      </c>
    </row>
    <row r="146" spans="1:15" ht="15" x14ac:dyDescent="0.25">
      <c r="A146" s="1"/>
      <c r="B146" s="416"/>
      <c r="C146" s="417"/>
      <c r="D146" s="367" t="s">
        <v>1377</v>
      </c>
      <c r="E146" s="368"/>
      <c r="F146" s="369">
        <v>4100072326</v>
      </c>
      <c r="G146" s="370"/>
      <c r="H146" s="391" t="s">
        <v>1499</v>
      </c>
      <c r="I146" s="370"/>
      <c r="J146" s="369" t="s">
        <v>53</v>
      </c>
      <c r="K146" s="368"/>
      <c r="L146" s="7" t="s">
        <v>1523</v>
      </c>
      <c r="M146" s="11">
        <v>85</v>
      </c>
      <c r="N146" s="83"/>
      <c r="O146" s="60">
        <v>5</v>
      </c>
    </row>
    <row r="147" spans="1:15" ht="15" x14ac:dyDescent="0.25">
      <c r="A147" s="1"/>
      <c r="B147" s="416"/>
      <c r="C147" s="417"/>
      <c r="D147" s="126" t="s">
        <v>1524</v>
      </c>
      <c r="E147" s="61"/>
      <c r="F147" s="50"/>
      <c r="G147" s="62"/>
      <c r="H147" s="63"/>
      <c r="I147" s="62"/>
      <c r="J147" s="50"/>
      <c r="K147" s="61"/>
      <c r="L147" s="6"/>
      <c r="M147" s="8"/>
      <c r="N147" s="83"/>
      <c r="O147" s="138"/>
    </row>
    <row r="148" spans="1:15" ht="15" x14ac:dyDescent="0.25">
      <c r="A148" s="1"/>
      <c r="B148" s="365"/>
      <c r="C148" s="366"/>
      <c r="D148" s="367" t="s">
        <v>1377</v>
      </c>
      <c r="E148" s="368"/>
      <c r="F148" s="369">
        <v>4100072326</v>
      </c>
      <c r="G148" s="370"/>
      <c r="H148" s="391" t="s">
        <v>1499</v>
      </c>
      <c r="I148" s="370"/>
      <c r="J148" s="369" t="s">
        <v>53</v>
      </c>
      <c r="K148" s="368"/>
      <c r="L148" s="7" t="s">
        <v>1523</v>
      </c>
      <c r="M148" s="11">
        <v>90</v>
      </c>
      <c r="N148" s="84"/>
      <c r="O148" s="60">
        <v>1</v>
      </c>
    </row>
    <row r="149" spans="1:15" ht="15" x14ac:dyDescent="0.25">
      <c r="A149" s="1"/>
      <c r="B149" s="378">
        <v>110</v>
      </c>
      <c r="C149" s="379"/>
      <c r="D149" s="367" t="s">
        <v>1497</v>
      </c>
      <c r="E149" s="368"/>
      <c r="F149" s="369">
        <v>4100072298</v>
      </c>
      <c r="G149" s="370"/>
      <c r="H149" s="391" t="s">
        <v>1498</v>
      </c>
      <c r="I149" s="370"/>
      <c r="J149" s="369" t="s">
        <v>53</v>
      </c>
      <c r="K149" s="368"/>
      <c r="L149" s="7" t="s">
        <v>757</v>
      </c>
      <c r="M149" s="11">
        <v>80</v>
      </c>
      <c r="N149" s="82">
        <v>8.1999999999999993</v>
      </c>
      <c r="O149" s="60">
        <v>38</v>
      </c>
    </row>
    <row r="150" spans="1:15" ht="15" x14ac:dyDescent="0.25">
      <c r="A150" s="1"/>
      <c r="B150" s="416"/>
      <c r="C150" s="417"/>
      <c r="D150" s="367" t="s">
        <v>1497</v>
      </c>
      <c r="E150" s="368"/>
      <c r="F150" s="369">
        <v>4100072298</v>
      </c>
      <c r="G150" s="370"/>
      <c r="H150" s="391" t="s">
        <v>1498</v>
      </c>
      <c r="I150" s="370"/>
      <c r="J150" s="369" t="s">
        <v>53</v>
      </c>
      <c r="K150" s="368"/>
      <c r="L150" s="7" t="s">
        <v>757</v>
      </c>
      <c r="M150" s="11">
        <v>85</v>
      </c>
      <c r="N150" s="83"/>
      <c r="O150" s="60">
        <v>26</v>
      </c>
    </row>
    <row r="151" spans="1:15" ht="15" x14ac:dyDescent="0.25">
      <c r="A151" s="1"/>
      <c r="B151" s="416"/>
      <c r="C151" s="417"/>
      <c r="D151" s="367" t="s">
        <v>1497</v>
      </c>
      <c r="E151" s="368"/>
      <c r="F151" s="369">
        <v>4100072298</v>
      </c>
      <c r="G151" s="370"/>
      <c r="H151" s="391" t="s">
        <v>1498</v>
      </c>
      <c r="I151" s="370"/>
      <c r="J151" s="369" t="s">
        <v>53</v>
      </c>
      <c r="K151" s="368"/>
      <c r="L151" s="7" t="s">
        <v>757</v>
      </c>
      <c r="M151" s="11">
        <v>90</v>
      </c>
      <c r="N151" s="83"/>
      <c r="O151" s="60">
        <v>12</v>
      </c>
    </row>
    <row r="152" spans="1:15" ht="15" x14ac:dyDescent="0.25">
      <c r="A152" s="1"/>
      <c r="B152" s="76"/>
      <c r="C152" s="69"/>
      <c r="D152" s="367" t="s">
        <v>1497</v>
      </c>
      <c r="E152" s="368"/>
      <c r="F152" s="369">
        <v>4100072297</v>
      </c>
      <c r="G152" s="370"/>
      <c r="H152" s="391" t="s">
        <v>1498</v>
      </c>
      <c r="I152" s="370"/>
      <c r="J152" s="369" t="s">
        <v>25</v>
      </c>
      <c r="K152" s="368"/>
      <c r="L152" s="7" t="s">
        <v>757</v>
      </c>
      <c r="M152" s="11">
        <v>75</v>
      </c>
      <c r="N152" s="84"/>
      <c r="O152" s="60">
        <v>1</v>
      </c>
    </row>
    <row r="153" spans="1:15" ht="15" x14ac:dyDescent="0.25">
      <c r="A153" s="1"/>
      <c r="B153" s="378">
        <v>111</v>
      </c>
      <c r="C153" s="379"/>
      <c r="D153" s="367" t="s">
        <v>1497</v>
      </c>
      <c r="E153" s="368"/>
      <c r="F153" s="369">
        <v>4100072298</v>
      </c>
      <c r="G153" s="370"/>
      <c r="H153" s="391" t="s">
        <v>1498</v>
      </c>
      <c r="I153" s="370"/>
      <c r="J153" s="369" t="s">
        <v>53</v>
      </c>
      <c r="K153" s="368"/>
      <c r="L153" s="7" t="s">
        <v>757</v>
      </c>
      <c r="M153" s="11">
        <v>75</v>
      </c>
      <c r="N153" s="82">
        <v>3.46</v>
      </c>
      <c r="O153" s="60">
        <v>28</v>
      </c>
    </row>
    <row r="154" spans="1:15" ht="15" x14ac:dyDescent="0.25">
      <c r="A154" s="1"/>
      <c r="B154" s="378">
        <v>112</v>
      </c>
      <c r="C154" s="379"/>
      <c r="D154" s="367" t="s">
        <v>623</v>
      </c>
      <c r="E154" s="368"/>
      <c r="F154" s="369">
        <v>4100072295</v>
      </c>
      <c r="G154" s="370"/>
      <c r="H154" s="391" t="s">
        <v>1459</v>
      </c>
      <c r="I154" s="370"/>
      <c r="J154" s="369" t="s">
        <v>53</v>
      </c>
      <c r="K154" s="368"/>
      <c r="L154" s="7" t="s">
        <v>846</v>
      </c>
      <c r="M154" s="11"/>
      <c r="N154" s="82">
        <v>6.54</v>
      </c>
      <c r="O154" s="60">
        <v>10</v>
      </c>
    </row>
    <row r="155" spans="1:15" ht="15" x14ac:dyDescent="0.25">
      <c r="A155" s="1"/>
      <c r="B155" s="416"/>
      <c r="C155" s="417"/>
      <c r="D155" s="126" t="s">
        <v>1525</v>
      </c>
      <c r="E155" s="61"/>
      <c r="F155" s="50"/>
      <c r="G155" s="62"/>
      <c r="H155" s="63"/>
      <c r="I155" s="62"/>
      <c r="J155" s="50"/>
      <c r="K155" s="61"/>
      <c r="L155" s="6"/>
      <c r="M155" s="8"/>
      <c r="N155" s="83"/>
      <c r="O155" s="138"/>
    </row>
    <row r="156" spans="1:15" ht="15" x14ac:dyDescent="0.25">
      <c r="A156" s="1"/>
      <c r="B156" s="416"/>
      <c r="C156" s="417"/>
      <c r="D156" s="367" t="s">
        <v>1456</v>
      </c>
      <c r="E156" s="368"/>
      <c r="F156" s="369">
        <v>4100072282</v>
      </c>
      <c r="G156" s="370"/>
      <c r="H156" s="391" t="s">
        <v>1458</v>
      </c>
      <c r="I156" s="370"/>
      <c r="J156" s="369" t="s">
        <v>53</v>
      </c>
      <c r="K156" s="368"/>
      <c r="L156" s="7" t="s">
        <v>1507</v>
      </c>
      <c r="M156" s="11"/>
      <c r="N156" s="83"/>
      <c r="O156" s="60">
        <v>38</v>
      </c>
    </row>
    <row r="157" spans="1:15" ht="15" x14ac:dyDescent="0.25">
      <c r="A157" s="1"/>
      <c r="B157" s="365"/>
      <c r="C157" s="366"/>
      <c r="D157" s="126" t="s">
        <v>1526</v>
      </c>
      <c r="E157" s="61"/>
      <c r="F157" s="50"/>
      <c r="G157" s="62"/>
      <c r="H157" s="63"/>
      <c r="I157" s="62"/>
      <c r="J157" s="50"/>
      <c r="K157" s="61"/>
      <c r="L157" s="6"/>
      <c r="M157" s="8"/>
      <c r="N157" s="84"/>
      <c r="O157" s="138"/>
    </row>
    <row r="158" spans="1:15" ht="15" x14ac:dyDescent="0.25">
      <c r="A158" s="1"/>
      <c r="B158" s="378">
        <v>113</v>
      </c>
      <c r="C158" s="379"/>
      <c r="D158" s="367" t="s">
        <v>623</v>
      </c>
      <c r="E158" s="368"/>
      <c r="F158" s="369">
        <v>4100073226</v>
      </c>
      <c r="G158" s="370"/>
      <c r="H158" s="391" t="s">
        <v>1500</v>
      </c>
      <c r="I158" s="370"/>
      <c r="J158" s="369" t="s">
        <v>147</v>
      </c>
      <c r="K158" s="368"/>
      <c r="L158" s="7" t="s">
        <v>761</v>
      </c>
      <c r="M158" s="11"/>
      <c r="N158" s="82">
        <v>8.32</v>
      </c>
      <c r="O158" s="60">
        <v>6</v>
      </c>
    </row>
    <row r="159" spans="1:15" ht="15" x14ac:dyDescent="0.25">
      <c r="A159" s="1"/>
      <c r="B159" s="40"/>
      <c r="C159" s="36"/>
      <c r="D159" s="367" t="s">
        <v>623</v>
      </c>
      <c r="E159" s="368"/>
      <c r="F159" s="369">
        <v>4100073225</v>
      </c>
      <c r="G159" s="370"/>
      <c r="H159" s="391" t="s">
        <v>1500</v>
      </c>
      <c r="I159" s="370"/>
      <c r="J159" s="369" t="s">
        <v>53</v>
      </c>
      <c r="K159" s="368"/>
      <c r="L159" s="7" t="s">
        <v>761</v>
      </c>
      <c r="M159" s="24"/>
      <c r="N159" s="83"/>
      <c r="O159" s="109">
        <v>55</v>
      </c>
    </row>
    <row r="160" spans="1:15" ht="15" x14ac:dyDescent="0.25">
      <c r="A160" s="1"/>
      <c r="B160" s="378">
        <v>114</v>
      </c>
      <c r="C160" s="379"/>
      <c r="D160" s="367" t="s">
        <v>531</v>
      </c>
      <c r="E160" s="368"/>
      <c r="F160" s="369">
        <v>4100072285</v>
      </c>
      <c r="G160" s="370"/>
      <c r="H160" s="391" t="s">
        <v>1505</v>
      </c>
      <c r="I160" s="370"/>
      <c r="J160" s="369" t="s">
        <v>53</v>
      </c>
      <c r="K160" s="368"/>
      <c r="L160" s="7" t="s">
        <v>851</v>
      </c>
      <c r="M160" s="11"/>
      <c r="N160" s="82">
        <v>7.2</v>
      </c>
      <c r="O160" s="60">
        <v>24</v>
      </c>
    </row>
    <row r="161" spans="1:15" ht="15" x14ac:dyDescent="0.25">
      <c r="A161" s="1"/>
      <c r="B161" s="416"/>
      <c r="C161" s="417"/>
      <c r="D161" s="126" t="s">
        <v>1527</v>
      </c>
      <c r="E161" s="61"/>
      <c r="F161" s="50"/>
      <c r="G161" s="62"/>
      <c r="H161" s="63"/>
      <c r="I161" s="62"/>
      <c r="J161" s="50"/>
      <c r="K161" s="61"/>
      <c r="L161" s="6"/>
      <c r="M161" s="8"/>
      <c r="N161" s="83"/>
      <c r="O161" s="138"/>
    </row>
    <row r="162" spans="1:15" ht="15" x14ac:dyDescent="0.25">
      <c r="A162" s="1"/>
      <c r="B162" s="76"/>
      <c r="C162" s="69"/>
      <c r="D162" s="367" t="s">
        <v>531</v>
      </c>
      <c r="E162" s="368"/>
      <c r="F162" s="369">
        <v>4100072226</v>
      </c>
      <c r="G162" s="370"/>
      <c r="H162" s="391" t="s">
        <v>1505</v>
      </c>
      <c r="I162" s="370"/>
      <c r="J162" s="369" t="s">
        <v>25</v>
      </c>
      <c r="K162" s="368"/>
      <c r="L162" s="7" t="s">
        <v>851</v>
      </c>
      <c r="M162" s="24"/>
      <c r="N162" s="84"/>
      <c r="O162" s="109">
        <v>14</v>
      </c>
    </row>
    <row r="163" spans="1:15" ht="15" x14ac:dyDescent="0.25">
      <c r="A163" s="1"/>
      <c r="B163" s="365"/>
      <c r="C163" s="366"/>
      <c r="D163" s="351"/>
      <c r="E163" s="352"/>
      <c r="F163" s="369"/>
      <c r="G163" s="370"/>
      <c r="H163" s="391"/>
      <c r="I163" s="370"/>
      <c r="J163" s="369"/>
      <c r="K163" s="368"/>
      <c r="L163" s="27"/>
      <c r="M163" s="24"/>
      <c r="N163" s="84"/>
      <c r="O163" s="167"/>
    </row>
    <row r="164" spans="1:15" ht="15" x14ac:dyDescent="0.25">
      <c r="A164" s="1"/>
      <c r="B164" s="20"/>
      <c r="C164" s="45"/>
      <c r="D164" s="168"/>
      <c r="E164" s="41"/>
      <c r="F164" s="41"/>
      <c r="G164" s="41"/>
      <c r="H164" s="41"/>
      <c r="J164" s="20"/>
      <c r="K164" s="45"/>
      <c r="L164" s="1"/>
      <c r="M164" s="1"/>
      <c r="N164" s="169">
        <f>SUM(N18:N35)+SUM(N37:N53)+SUM(N55:N71)+SUM(N73:N88)+SUM(N90:N108)+SUM(N110:N126)+SUM(N128:N162)</f>
        <v>791.48</v>
      </c>
    </row>
    <row r="165" spans="1:15" ht="15.75" x14ac:dyDescent="0.25">
      <c r="A165" s="1"/>
      <c r="B165" s="356" t="s">
        <v>29</v>
      </c>
      <c r="C165" s="357"/>
      <c r="D165" s="357"/>
      <c r="E165" s="357"/>
      <c r="F165" s="357"/>
      <c r="G165" s="357"/>
      <c r="H165" s="357"/>
      <c r="I165" s="357"/>
      <c r="J165" s="357"/>
      <c r="K165" s="357"/>
      <c r="L165" s="357"/>
      <c r="M165" s="79"/>
      <c r="N165" s="75"/>
      <c r="O165" s="73">
        <f>SUM(O18:O163)</f>
        <v>1248</v>
      </c>
    </row>
    <row r="166" spans="1:15" ht="15" x14ac:dyDescent="0.25">
      <c r="A166" s="1"/>
      <c r="B166" s="20"/>
      <c r="C166" s="45"/>
      <c r="D166" s="20"/>
      <c r="E166" s="45"/>
      <c r="F166" s="20"/>
      <c r="H166" s="3"/>
      <c r="J166" s="20"/>
      <c r="K166" s="45"/>
      <c r="L166" s="1"/>
      <c r="M166" s="1"/>
      <c r="N166" s="86"/>
    </row>
    <row r="167" spans="1:15" ht="3.75" customHeight="1" x14ac:dyDescent="0.25">
      <c r="A167" s="1"/>
      <c r="B167" s="1"/>
      <c r="C167" s="1"/>
      <c r="D167" s="17"/>
      <c r="E167" s="20"/>
      <c r="F167" s="20"/>
      <c r="G167" s="3"/>
      <c r="H167" s="3"/>
      <c r="I167" s="1"/>
      <c r="J167" s="1"/>
      <c r="K167" s="1"/>
      <c r="L167" s="1"/>
      <c r="M167" s="1"/>
      <c r="N167" s="1"/>
    </row>
    <row r="168" spans="1:15" ht="15" customHeight="1" x14ac:dyDescent="0.25">
      <c r="A168" s="1"/>
      <c r="B168" s="1"/>
      <c r="C168" s="1"/>
      <c r="D168" s="1" t="s">
        <v>49</v>
      </c>
      <c r="E168" s="23"/>
      <c r="F168" s="397" t="s">
        <v>1528</v>
      </c>
      <c r="G168" s="396"/>
      <c r="H168" s="1"/>
      <c r="I168" s="1"/>
      <c r="J168" s="1"/>
      <c r="K168" s="1"/>
      <c r="L168" s="1"/>
      <c r="M168" s="1"/>
      <c r="N168" s="1"/>
    </row>
    <row r="169" spans="1:15" ht="15" customHeight="1" x14ac:dyDescent="0.25">
      <c r="A169" s="1"/>
      <c r="B169" s="1"/>
      <c r="C169" s="1"/>
      <c r="D169" s="1" t="s">
        <v>1529</v>
      </c>
      <c r="E169" s="23"/>
      <c r="F169" s="1"/>
      <c r="G169" s="1"/>
      <c r="H169" s="1"/>
      <c r="I169" s="1"/>
      <c r="J169" s="1"/>
      <c r="K169" s="1"/>
      <c r="L169" s="1"/>
      <c r="M169" s="1"/>
      <c r="N169" s="1"/>
    </row>
    <row r="170" spans="1:15" ht="15" customHeight="1" x14ac:dyDescent="0.25">
      <c r="A170" s="1"/>
      <c r="B170" s="1"/>
      <c r="C170" s="1"/>
      <c r="D170" s="1" t="s">
        <v>1531</v>
      </c>
      <c r="E170" s="3"/>
      <c r="F170" s="1"/>
      <c r="G170" s="1"/>
      <c r="H170" s="1"/>
      <c r="I170" s="1"/>
      <c r="J170" s="1"/>
      <c r="K170" s="1"/>
      <c r="L170" s="1"/>
      <c r="M170" s="1"/>
      <c r="N170" s="1"/>
    </row>
    <row r="171" spans="1:15" ht="15" customHeight="1" x14ac:dyDescent="0.25">
      <c r="A171" s="1"/>
      <c r="B171" s="1"/>
      <c r="C171" s="1"/>
      <c r="D171" s="1" t="s">
        <v>1530</v>
      </c>
      <c r="E171" s="23"/>
      <c r="F171" s="1"/>
      <c r="G171" s="1"/>
      <c r="H171" s="1"/>
      <c r="I171" s="1"/>
      <c r="J171" s="1"/>
      <c r="K171" s="1"/>
      <c r="L171" s="1"/>
      <c r="M171" s="1"/>
      <c r="N171" s="1"/>
    </row>
    <row r="172" spans="1:15" ht="15" customHeight="1" x14ac:dyDescent="0.25">
      <c r="A172" s="1"/>
      <c r="B172" s="1"/>
      <c r="C172" s="1"/>
      <c r="D172" s="1" t="s">
        <v>1513</v>
      </c>
      <c r="E172" s="1"/>
      <c r="F172" s="1"/>
      <c r="G172" s="23"/>
      <c r="H172" s="23"/>
      <c r="I172" s="1"/>
      <c r="J172" s="1"/>
      <c r="K172" s="1"/>
      <c r="L172" s="1"/>
      <c r="M172" s="1"/>
      <c r="N172" s="1"/>
    </row>
    <row r="173" spans="1:15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5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5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456" ht="8.25" customHeight="1" x14ac:dyDescent="0.2"/>
    <row r="458" ht="8.25" customHeight="1" x14ac:dyDescent="0.2"/>
    <row r="460" ht="9" customHeight="1" x14ac:dyDescent="0.2"/>
    <row r="462" ht="7.5" customHeight="1" x14ac:dyDescent="0.2"/>
    <row r="464" ht="6.75" customHeight="1" x14ac:dyDescent="0.2"/>
    <row r="466" ht="7.5" customHeight="1" x14ac:dyDescent="0.2"/>
    <row r="468" ht="9" customHeight="1" x14ac:dyDescent="0.2"/>
    <row r="470" ht="7.5" customHeight="1" x14ac:dyDescent="0.2"/>
    <row r="472" ht="8.25" customHeight="1" x14ac:dyDescent="0.2"/>
  </sheetData>
  <mergeCells count="666">
    <mergeCell ref="B158:C158"/>
    <mergeCell ref="B161:C161"/>
    <mergeCell ref="B151:C151"/>
    <mergeCell ref="D151:E151"/>
    <mergeCell ref="B160:C160"/>
    <mergeCell ref="D160:E160"/>
    <mergeCell ref="D158:E158"/>
    <mergeCell ref="B156:C156"/>
    <mergeCell ref="D156:E156"/>
    <mergeCell ref="D152:E152"/>
    <mergeCell ref="B150:C150"/>
    <mergeCell ref="D150:E150"/>
    <mergeCell ref="F150:G150"/>
    <mergeCell ref="H150:I150"/>
    <mergeCell ref="J150:K150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F151:G151"/>
    <mergeCell ref="H151:I151"/>
    <mergeCell ref="J151:K151"/>
    <mergeCell ref="B148:C148"/>
    <mergeCell ref="D148:E148"/>
    <mergeCell ref="F148:G148"/>
    <mergeCell ref="H148:I148"/>
    <mergeCell ref="J148:K148"/>
    <mergeCell ref="B147:C147"/>
    <mergeCell ref="B149:C149"/>
    <mergeCell ref="D149:E149"/>
    <mergeCell ref="F149:G149"/>
    <mergeCell ref="H149:I149"/>
    <mergeCell ref="J149:K149"/>
    <mergeCell ref="B141:C141"/>
    <mergeCell ref="B144:C144"/>
    <mergeCell ref="D144:E144"/>
    <mergeCell ref="F144:G144"/>
    <mergeCell ref="H144:I144"/>
    <mergeCell ref="J144:K144"/>
    <mergeCell ref="H142:I142"/>
    <mergeCell ref="J142:K142"/>
    <mergeCell ref="B143:C143"/>
    <mergeCell ref="D143:E143"/>
    <mergeCell ref="F143:G143"/>
    <mergeCell ref="H143:I143"/>
    <mergeCell ref="J143:K143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0:K140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2:C132"/>
    <mergeCell ref="D132:E132"/>
    <mergeCell ref="F132:G132"/>
    <mergeCell ref="H132:I132"/>
    <mergeCell ref="J132:K132"/>
    <mergeCell ref="B133:C133"/>
    <mergeCell ref="B134:C134"/>
    <mergeCell ref="D134:E134"/>
    <mergeCell ref="F134:G134"/>
    <mergeCell ref="H134:I134"/>
    <mergeCell ref="J134:K134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3:C123"/>
    <mergeCell ref="B124:C124"/>
    <mergeCell ref="D124:E124"/>
    <mergeCell ref="F124:G124"/>
    <mergeCell ref="H124:I124"/>
    <mergeCell ref="J124:K124"/>
    <mergeCell ref="D123:E123"/>
    <mergeCell ref="F123:G123"/>
    <mergeCell ref="H123:I123"/>
    <mergeCell ref="J123:K123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08:C108"/>
    <mergeCell ref="D108:E108"/>
    <mergeCell ref="F108:G108"/>
    <mergeCell ref="H108:I108"/>
    <mergeCell ref="J108:K108"/>
    <mergeCell ref="B110:C110"/>
    <mergeCell ref="D110:E110"/>
    <mergeCell ref="F110:G110"/>
    <mergeCell ref="H110:I110"/>
    <mergeCell ref="J110:K110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65:L165"/>
    <mergeCell ref="F168:G168"/>
    <mergeCell ref="D29:E29"/>
    <mergeCell ref="F29:G29"/>
    <mergeCell ref="H29:I29"/>
    <mergeCell ref="J29:K29"/>
    <mergeCell ref="D31:E31"/>
    <mergeCell ref="F31:G31"/>
    <mergeCell ref="H31:I31"/>
    <mergeCell ref="J31:K31"/>
    <mergeCell ref="D33:E33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F158:G158"/>
    <mergeCell ref="H158:I158"/>
    <mergeCell ref="J158:K158"/>
    <mergeCell ref="D159:E159"/>
    <mergeCell ref="F159:G159"/>
    <mergeCell ref="H159:I159"/>
    <mergeCell ref="J159:K159"/>
    <mergeCell ref="F160:G160"/>
    <mergeCell ref="H160:I160"/>
    <mergeCell ref="J160:K160"/>
    <mergeCell ref="F156:G156"/>
    <mergeCell ref="H156:I156"/>
    <mergeCell ref="J156:K156"/>
    <mergeCell ref="B157:C157"/>
    <mergeCell ref="D154:E154"/>
    <mergeCell ref="F154:G154"/>
    <mergeCell ref="H154:I154"/>
    <mergeCell ref="J154:K154"/>
    <mergeCell ref="B155:C155"/>
    <mergeCell ref="B154:C15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H93:I93"/>
    <mergeCell ref="J93:K93"/>
    <mergeCell ref="B121:C121"/>
    <mergeCell ref="D121:E121"/>
    <mergeCell ref="F121:G121"/>
    <mergeCell ref="H121:I121"/>
    <mergeCell ref="J121:K121"/>
    <mergeCell ref="B122:C122"/>
    <mergeCell ref="D142:E142"/>
    <mergeCell ref="F142:G14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B88:C88"/>
    <mergeCell ref="D88:E88"/>
    <mergeCell ref="F88:G88"/>
    <mergeCell ref="H88:I88"/>
    <mergeCell ref="J88:K88"/>
    <mergeCell ref="B94:C94"/>
    <mergeCell ref="D94:E94"/>
    <mergeCell ref="F94:G94"/>
    <mergeCell ref="H94:I94"/>
    <mergeCell ref="J94:K94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B93:C93"/>
    <mergeCell ref="D93:E93"/>
    <mergeCell ref="F93:G93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1:C81"/>
    <mergeCell ref="D81:E81"/>
    <mergeCell ref="F81:G81"/>
    <mergeCell ref="H81:I81"/>
    <mergeCell ref="J81:K81"/>
    <mergeCell ref="B82:C82"/>
    <mergeCell ref="B83:C83"/>
    <mergeCell ref="D83:E83"/>
    <mergeCell ref="F83:G83"/>
    <mergeCell ref="H83:I83"/>
    <mergeCell ref="J83:K83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1:C71"/>
    <mergeCell ref="D71:E71"/>
    <mergeCell ref="F71:G71"/>
    <mergeCell ref="H71:I71"/>
    <mergeCell ref="J71:K71"/>
    <mergeCell ref="D96:E96"/>
    <mergeCell ref="F96:G96"/>
    <mergeCell ref="H96:I96"/>
    <mergeCell ref="J96:K96"/>
    <mergeCell ref="B73:C73"/>
    <mergeCell ref="D73:E73"/>
    <mergeCell ref="F73:G73"/>
    <mergeCell ref="H73:I73"/>
    <mergeCell ref="J73:K73"/>
    <mergeCell ref="B95:C95"/>
    <mergeCell ref="D95:E95"/>
    <mergeCell ref="F95:G95"/>
    <mergeCell ref="H95:I95"/>
    <mergeCell ref="J95:K95"/>
    <mergeCell ref="B74:C74"/>
    <mergeCell ref="D74:E74"/>
    <mergeCell ref="F74:G74"/>
    <mergeCell ref="H74:I74"/>
    <mergeCell ref="J74:K74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97:C97"/>
    <mergeCell ref="B98:C98"/>
    <mergeCell ref="D98:E98"/>
    <mergeCell ref="F98:G98"/>
    <mergeCell ref="H98:I98"/>
    <mergeCell ref="J98:K9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B47:C47"/>
    <mergeCell ref="D47:E47"/>
    <mergeCell ref="F47:G47"/>
    <mergeCell ref="H47:I47"/>
    <mergeCell ref="J47:K47"/>
    <mergeCell ref="D46:E46"/>
    <mergeCell ref="F46:G46"/>
    <mergeCell ref="H46:I46"/>
    <mergeCell ref="J46:K46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99:C99"/>
    <mergeCell ref="D99:E99"/>
    <mergeCell ref="F99:G99"/>
    <mergeCell ref="H99:I99"/>
    <mergeCell ref="J99:K99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B35:C35"/>
    <mergeCell ref="D35:E35"/>
    <mergeCell ref="F35:G35"/>
    <mergeCell ref="H35:I35"/>
    <mergeCell ref="J35:K35"/>
    <mergeCell ref="B37:C37"/>
    <mergeCell ref="D37:E37"/>
    <mergeCell ref="F37:G37"/>
    <mergeCell ref="H37:I37"/>
    <mergeCell ref="J37:K37"/>
    <mergeCell ref="B33:C33"/>
    <mergeCell ref="F33:G33"/>
    <mergeCell ref="H33:I33"/>
    <mergeCell ref="J33:K33"/>
    <mergeCell ref="B34:C34"/>
    <mergeCell ref="D34:E34"/>
    <mergeCell ref="F34:G34"/>
    <mergeCell ref="H34:I34"/>
    <mergeCell ref="J34:K34"/>
    <mergeCell ref="B29:C29"/>
    <mergeCell ref="B30:C30"/>
    <mergeCell ref="D30:E30"/>
    <mergeCell ref="F30:G30"/>
    <mergeCell ref="H30:I30"/>
    <mergeCell ref="J30:K30"/>
    <mergeCell ref="B31:C31"/>
    <mergeCell ref="B32:C32"/>
    <mergeCell ref="D32:E32"/>
    <mergeCell ref="F32:G32"/>
    <mergeCell ref="H32:I32"/>
    <mergeCell ref="J32:K32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sheetPr codeName="Hoja251"/>
  <dimension ref="A1:O331"/>
  <sheetViews>
    <sheetView topLeftCell="A7" workbookViewId="0">
      <selection activeCell="J36" sqref="J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1493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200385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/>
      <c r="C17" s="78"/>
      <c r="D17" s="20"/>
      <c r="E17" s="45"/>
      <c r="F17" s="20"/>
      <c r="H17" s="3"/>
      <c r="J17" s="20"/>
      <c r="K17" s="45"/>
      <c r="L17" s="1"/>
      <c r="M17" s="1"/>
      <c r="N17" s="171"/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4100072248</v>
      </c>
      <c r="G18" s="370"/>
      <c r="H18" s="391" t="s">
        <v>1462</v>
      </c>
      <c r="I18" s="370"/>
      <c r="J18" s="369" t="s">
        <v>1009</v>
      </c>
      <c r="K18" s="368"/>
      <c r="L18" s="9" t="s">
        <v>757</v>
      </c>
      <c r="M18" s="151"/>
      <c r="N18" s="81">
        <v>8.6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1461</v>
      </c>
      <c r="E19" s="368"/>
      <c r="F19" s="369">
        <v>4100072248</v>
      </c>
      <c r="G19" s="370"/>
      <c r="H19" s="391" t="s">
        <v>1462</v>
      </c>
      <c r="I19" s="370"/>
      <c r="J19" s="369" t="s">
        <v>1009</v>
      </c>
      <c r="K19" s="368"/>
      <c r="L19" s="9" t="s">
        <v>757</v>
      </c>
      <c r="M19" s="151"/>
      <c r="N19" s="81">
        <v>8.6</v>
      </c>
      <c r="O19" s="60">
        <v>12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4100072248</v>
      </c>
      <c r="G20" s="370"/>
      <c r="H20" s="391" t="s">
        <v>1462</v>
      </c>
      <c r="I20" s="370"/>
      <c r="J20" s="369" t="s">
        <v>1009</v>
      </c>
      <c r="K20" s="368"/>
      <c r="L20" s="9" t="s">
        <v>757</v>
      </c>
      <c r="M20" s="151"/>
      <c r="N20" s="81">
        <v>9.1999999999999993</v>
      </c>
      <c r="O20" s="60">
        <v>13</v>
      </c>
    </row>
    <row r="21" spans="1:15" ht="15" x14ac:dyDescent="0.25">
      <c r="A21" s="1"/>
      <c r="B21" s="375">
        <v>4</v>
      </c>
      <c r="C21" s="376"/>
      <c r="D21" s="367" t="s">
        <v>1461</v>
      </c>
      <c r="E21" s="368"/>
      <c r="F21" s="369">
        <v>4100072247</v>
      </c>
      <c r="G21" s="370"/>
      <c r="H21" s="391" t="s">
        <v>1462</v>
      </c>
      <c r="I21" s="370"/>
      <c r="J21" s="369" t="s">
        <v>1009</v>
      </c>
      <c r="K21" s="368"/>
      <c r="L21" s="9" t="s">
        <v>757</v>
      </c>
      <c r="M21" s="151"/>
      <c r="N21" s="81">
        <v>8.6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1461</v>
      </c>
      <c r="E22" s="368"/>
      <c r="F22" s="369">
        <v>4100072247</v>
      </c>
      <c r="G22" s="370"/>
      <c r="H22" s="391" t="s">
        <v>1462</v>
      </c>
      <c r="I22" s="370"/>
      <c r="J22" s="369" t="s">
        <v>1009</v>
      </c>
      <c r="K22" s="368"/>
      <c r="L22" s="9" t="s">
        <v>757</v>
      </c>
      <c r="M22" s="151"/>
      <c r="N22" s="82">
        <v>8.6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747</v>
      </c>
      <c r="E23" s="368"/>
      <c r="F23" s="369">
        <v>4100072256</v>
      </c>
      <c r="G23" s="370"/>
      <c r="H23" s="391" t="s">
        <v>1504</v>
      </c>
      <c r="I23" s="370"/>
      <c r="J23" s="369" t="s">
        <v>1009</v>
      </c>
      <c r="K23" s="368"/>
      <c r="L23" s="9" t="s">
        <v>846</v>
      </c>
      <c r="M23" s="151"/>
      <c r="N23" s="82">
        <v>9.16</v>
      </c>
      <c r="O23" s="60">
        <v>10</v>
      </c>
    </row>
    <row r="24" spans="1:15" ht="15" x14ac:dyDescent="0.25">
      <c r="A24" s="1"/>
      <c r="B24" s="76"/>
      <c r="C24" s="69"/>
      <c r="D24" s="367" t="s">
        <v>531</v>
      </c>
      <c r="E24" s="368"/>
      <c r="F24" s="369">
        <v>4100072252</v>
      </c>
      <c r="G24" s="370"/>
      <c r="H24" s="391" t="s">
        <v>1505</v>
      </c>
      <c r="I24" s="370"/>
      <c r="J24" s="369" t="s">
        <v>1009</v>
      </c>
      <c r="K24" s="368"/>
      <c r="L24" s="9" t="s">
        <v>851</v>
      </c>
      <c r="M24" s="151"/>
      <c r="N24" s="84"/>
      <c r="O24" s="60">
        <v>20</v>
      </c>
    </row>
    <row r="25" spans="1:15" ht="15" x14ac:dyDescent="0.25">
      <c r="A25" s="1"/>
      <c r="B25" s="378">
        <v>7</v>
      </c>
      <c r="C25" s="379"/>
      <c r="D25" s="367" t="s">
        <v>1160</v>
      </c>
      <c r="E25" s="368"/>
      <c r="F25" s="369">
        <v>4100072259</v>
      </c>
      <c r="G25" s="370"/>
      <c r="H25" s="391" t="s">
        <v>1495</v>
      </c>
      <c r="I25" s="370"/>
      <c r="J25" s="369" t="s">
        <v>1009</v>
      </c>
      <c r="K25" s="368"/>
      <c r="L25" s="9" t="s">
        <v>757</v>
      </c>
      <c r="M25" s="151"/>
      <c r="N25" s="82">
        <v>6.48</v>
      </c>
      <c r="O25" s="60">
        <v>8</v>
      </c>
    </row>
    <row r="26" spans="1:15" ht="15" x14ac:dyDescent="0.25">
      <c r="A26" s="1"/>
      <c r="B26" s="378">
        <v>8</v>
      </c>
      <c r="C26" s="379"/>
      <c r="D26" s="367" t="s">
        <v>1160</v>
      </c>
      <c r="E26" s="368"/>
      <c r="F26" s="369">
        <v>4100072259</v>
      </c>
      <c r="G26" s="370"/>
      <c r="H26" s="391" t="s">
        <v>1495</v>
      </c>
      <c r="I26" s="370"/>
      <c r="J26" s="369" t="s">
        <v>1009</v>
      </c>
      <c r="K26" s="368"/>
      <c r="L26" s="9" t="s">
        <v>757</v>
      </c>
      <c r="M26" s="151"/>
      <c r="N26" s="82">
        <v>6.48</v>
      </c>
      <c r="O26" s="60">
        <v>8</v>
      </c>
    </row>
    <row r="27" spans="1:15" ht="15" x14ac:dyDescent="0.25">
      <c r="A27" s="1"/>
      <c r="B27" s="378">
        <v>9</v>
      </c>
      <c r="C27" s="379"/>
      <c r="D27" s="367" t="s">
        <v>1160</v>
      </c>
      <c r="E27" s="368"/>
      <c r="F27" s="369">
        <v>4100072259</v>
      </c>
      <c r="G27" s="370"/>
      <c r="H27" s="391" t="s">
        <v>1495</v>
      </c>
      <c r="I27" s="370"/>
      <c r="J27" s="369" t="s">
        <v>1009</v>
      </c>
      <c r="K27" s="368"/>
      <c r="L27" s="9" t="s">
        <v>757</v>
      </c>
      <c r="M27" s="151"/>
      <c r="N27" s="82">
        <v>6.48</v>
      </c>
      <c r="O27" s="60">
        <v>8</v>
      </c>
    </row>
    <row r="28" spans="1:15" ht="15" x14ac:dyDescent="0.25">
      <c r="A28" s="1"/>
      <c r="B28" s="378">
        <v>10</v>
      </c>
      <c r="C28" s="379"/>
      <c r="D28" s="367" t="s">
        <v>1160</v>
      </c>
      <c r="E28" s="368"/>
      <c r="F28" s="369">
        <v>4100072259</v>
      </c>
      <c r="G28" s="370"/>
      <c r="H28" s="391" t="s">
        <v>1495</v>
      </c>
      <c r="I28" s="370"/>
      <c r="J28" s="369" t="s">
        <v>1009</v>
      </c>
      <c r="K28" s="368"/>
      <c r="L28" s="9" t="s">
        <v>757</v>
      </c>
      <c r="M28" s="151"/>
      <c r="N28" s="82">
        <v>5.26</v>
      </c>
      <c r="O28" s="60">
        <v>6</v>
      </c>
    </row>
    <row r="29" spans="1:15" ht="15" x14ac:dyDescent="0.25">
      <c r="A29" s="1"/>
      <c r="B29" s="378">
        <v>11</v>
      </c>
      <c r="C29" s="379"/>
      <c r="D29" s="367" t="s">
        <v>1160</v>
      </c>
      <c r="E29" s="368"/>
      <c r="F29" s="369">
        <v>4100072259</v>
      </c>
      <c r="G29" s="370"/>
      <c r="H29" s="391" t="s">
        <v>1495</v>
      </c>
      <c r="I29" s="370"/>
      <c r="J29" s="369" t="s">
        <v>1009</v>
      </c>
      <c r="K29" s="368"/>
      <c r="L29" s="9" t="s">
        <v>761</v>
      </c>
      <c r="M29" s="151"/>
      <c r="N29" s="82">
        <v>5.64</v>
      </c>
      <c r="O29" s="60">
        <v>7</v>
      </c>
    </row>
    <row r="30" spans="1:15" ht="15" x14ac:dyDescent="0.25">
      <c r="A30" s="1"/>
      <c r="B30" s="375"/>
      <c r="C30" s="376"/>
      <c r="D30" s="367"/>
      <c r="E30" s="368"/>
      <c r="F30" s="369"/>
      <c r="G30" s="370"/>
      <c r="H30" s="391"/>
      <c r="I30" s="370"/>
      <c r="J30" s="369"/>
      <c r="K30" s="368"/>
      <c r="L30" s="9"/>
      <c r="M30" s="151"/>
      <c r="N30" s="81"/>
      <c r="O30" s="60"/>
    </row>
    <row r="31" spans="1:15" ht="15" x14ac:dyDescent="0.25">
      <c r="A31" s="1"/>
      <c r="B31" s="76"/>
      <c r="C31" s="65"/>
      <c r="D31" s="392"/>
      <c r="E31" s="393"/>
      <c r="F31" s="393"/>
      <c r="G31" s="393"/>
      <c r="H31" s="393"/>
      <c r="I31" s="62"/>
      <c r="J31" s="50"/>
      <c r="K31" s="61"/>
      <c r="L31" s="8"/>
      <c r="M31" s="8"/>
      <c r="N31" s="139">
        <f>SUM(N18:N30)</f>
        <v>83.100000000000023</v>
      </c>
      <c r="O31" s="60"/>
    </row>
    <row r="32" spans="1:15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79"/>
      <c r="N32" s="75"/>
      <c r="O32" s="73">
        <f>SUM(O18:O30)</f>
        <v>128</v>
      </c>
    </row>
    <row r="33" spans="1:14" ht="15" x14ac:dyDescent="0.25">
      <c r="A33" s="1"/>
      <c r="B33" s="20"/>
      <c r="C33" s="45"/>
      <c r="D33" s="20"/>
      <c r="E33" s="45"/>
      <c r="F33" s="20"/>
      <c r="H33" s="3"/>
      <c r="J33" s="20"/>
      <c r="K33" s="45"/>
      <c r="L33" s="1"/>
      <c r="M33" s="1"/>
      <c r="N33" s="86"/>
    </row>
    <row r="34" spans="1:14" ht="3.75" customHeight="1" x14ac:dyDescent="0.25">
      <c r="A34" s="1"/>
      <c r="B34" s="1"/>
      <c r="C34" s="1"/>
      <c r="D34" s="17"/>
      <c r="E34" s="20"/>
      <c r="F34" s="20"/>
      <c r="G34" s="3"/>
      <c r="H34" s="3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49</v>
      </c>
      <c r="E35" s="23"/>
      <c r="F35" s="397" t="s">
        <v>1514</v>
      </c>
      <c r="G35" s="396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1322</v>
      </c>
      <c r="E36" s="3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1323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76">
    <mergeCell ref="F35:G35"/>
    <mergeCell ref="D24:E24"/>
    <mergeCell ref="F24:G24"/>
    <mergeCell ref="H24:I24"/>
    <mergeCell ref="J24:K24"/>
    <mergeCell ref="D25:E25"/>
    <mergeCell ref="F25:G25"/>
    <mergeCell ref="H25:I25"/>
    <mergeCell ref="D29:E29"/>
    <mergeCell ref="F29:G29"/>
    <mergeCell ref="H29:I29"/>
    <mergeCell ref="J29:K29"/>
    <mergeCell ref="B32:L32"/>
    <mergeCell ref="D30:E30"/>
    <mergeCell ref="F30:G30"/>
    <mergeCell ref="J26:K26"/>
    <mergeCell ref="J23:K23"/>
    <mergeCell ref="H28:I28"/>
    <mergeCell ref="J28:K28"/>
    <mergeCell ref="J30:K30"/>
    <mergeCell ref="J22:K22"/>
    <mergeCell ref="D31:H31"/>
    <mergeCell ref="B30:C30"/>
    <mergeCell ref="B29:C29"/>
    <mergeCell ref="F26:G26"/>
    <mergeCell ref="H26:I26"/>
    <mergeCell ref="B28:C28"/>
    <mergeCell ref="D28:E28"/>
    <mergeCell ref="F28:G28"/>
    <mergeCell ref="H30:I30"/>
    <mergeCell ref="B22:C22"/>
    <mergeCell ref="D22:E22"/>
    <mergeCell ref="F22:G22"/>
    <mergeCell ref="H22:I22"/>
    <mergeCell ref="B25:C25"/>
    <mergeCell ref="B23:C23"/>
    <mergeCell ref="D23:E23"/>
    <mergeCell ref="F23:G23"/>
    <mergeCell ref="H23:I23"/>
    <mergeCell ref="J21:K21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G8:I8"/>
    <mergeCell ref="G10:L10"/>
    <mergeCell ref="G12:H12"/>
    <mergeCell ref="B27:C27"/>
    <mergeCell ref="D27:E27"/>
    <mergeCell ref="F27:G27"/>
    <mergeCell ref="H27:I27"/>
    <mergeCell ref="J27:K27"/>
    <mergeCell ref="B18:C18"/>
    <mergeCell ref="D18:E18"/>
    <mergeCell ref="F18:G18"/>
    <mergeCell ref="H18:I18"/>
    <mergeCell ref="J18:K18"/>
    <mergeCell ref="J25:K25"/>
    <mergeCell ref="B26:C26"/>
    <mergeCell ref="D26:E26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sheetPr codeName="Hoja252"/>
  <dimension ref="A1:Q344"/>
  <sheetViews>
    <sheetView topLeftCell="A10" workbookViewId="0">
      <selection activeCell="M15" sqref="M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1493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200386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SUM(N18:N30)+9.72</f>
        <v>86.02000000000001</v>
      </c>
      <c r="O17" s="60"/>
    </row>
    <row r="18" spans="1:15" ht="15" x14ac:dyDescent="0.25">
      <c r="A18" s="1"/>
      <c r="B18" s="378">
        <v>1</v>
      </c>
      <c r="C18" s="379"/>
      <c r="D18" s="367" t="s">
        <v>1160</v>
      </c>
      <c r="E18" s="368"/>
      <c r="F18" s="369">
        <v>4100072213</v>
      </c>
      <c r="G18" s="370"/>
      <c r="H18" s="391" t="s">
        <v>1495</v>
      </c>
      <c r="I18" s="370"/>
      <c r="J18" s="369" t="s">
        <v>76</v>
      </c>
      <c r="K18" s="368"/>
      <c r="L18" s="9" t="s">
        <v>757</v>
      </c>
      <c r="M18" s="151"/>
      <c r="N18" s="82">
        <v>6.2</v>
      </c>
      <c r="O18" s="60">
        <v>8</v>
      </c>
    </row>
    <row r="19" spans="1:15" ht="15" x14ac:dyDescent="0.25">
      <c r="A19" s="1"/>
      <c r="B19" s="378">
        <v>2</v>
      </c>
      <c r="C19" s="379"/>
      <c r="D19" s="367" t="s">
        <v>1160</v>
      </c>
      <c r="E19" s="368"/>
      <c r="F19" s="369">
        <v>4100072213</v>
      </c>
      <c r="G19" s="370"/>
      <c r="H19" s="391" t="s">
        <v>1495</v>
      </c>
      <c r="I19" s="370"/>
      <c r="J19" s="369" t="s">
        <v>76</v>
      </c>
      <c r="K19" s="368"/>
      <c r="L19" s="9" t="s">
        <v>757</v>
      </c>
      <c r="M19" s="151"/>
      <c r="N19" s="82">
        <v>6.2</v>
      </c>
      <c r="O19" s="60">
        <v>8</v>
      </c>
    </row>
    <row r="20" spans="1:15" ht="15" x14ac:dyDescent="0.25">
      <c r="A20" s="1"/>
      <c r="B20" s="378">
        <v>3</v>
      </c>
      <c r="C20" s="379"/>
      <c r="D20" s="367" t="s">
        <v>1160</v>
      </c>
      <c r="E20" s="368"/>
      <c r="F20" s="369">
        <v>4100072213</v>
      </c>
      <c r="G20" s="370"/>
      <c r="H20" s="391" t="s">
        <v>1495</v>
      </c>
      <c r="I20" s="370"/>
      <c r="J20" s="369" t="s">
        <v>76</v>
      </c>
      <c r="K20" s="368"/>
      <c r="L20" s="9" t="s">
        <v>757</v>
      </c>
      <c r="M20" s="151"/>
      <c r="N20" s="82">
        <v>6.2</v>
      </c>
      <c r="O20" s="60">
        <v>8</v>
      </c>
    </row>
    <row r="21" spans="1:15" ht="15" x14ac:dyDescent="0.25">
      <c r="A21" s="1"/>
      <c r="B21" s="375">
        <v>4</v>
      </c>
      <c r="C21" s="376"/>
      <c r="D21" s="367" t="s">
        <v>1160</v>
      </c>
      <c r="E21" s="368"/>
      <c r="F21" s="369">
        <v>4100072213</v>
      </c>
      <c r="G21" s="370"/>
      <c r="H21" s="391" t="s">
        <v>1495</v>
      </c>
      <c r="I21" s="370"/>
      <c r="J21" s="369" t="s">
        <v>76</v>
      </c>
      <c r="K21" s="368"/>
      <c r="L21" s="9" t="s">
        <v>757</v>
      </c>
      <c r="M21" s="151"/>
      <c r="N21" s="82">
        <v>6.2</v>
      </c>
      <c r="O21" s="60">
        <v>8</v>
      </c>
    </row>
    <row r="22" spans="1:15" ht="15" x14ac:dyDescent="0.25">
      <c r="A22" s="1"/>
      <c r="B22" s="375">
        <v>5</v>
      </c>
      <c r="C22" s="376"/>
      <c r="D22" s="367" t="s">
        <v>1160</v>
      </c>
      <c r="E22" s="368"/>
      <c r="F22" s="369">
        <v>4100072213</v>
      </c>
      <c r="G22" s="370"/>
      <c r="H22" s="391" t="s">
        <v>1495</v>
      </c>
      <c r="I22" s="370"/>
      <c r="J22" s="369" t="s">
        <v>76</v>
      </c>
      <c r="K22" s="368"/>
      <c r="L22" s="9" t="s">
        <v>757</v>
      </c>
      <c r="M22" s="151"/>
      <c r="N22" s="82">
        <v>6.2</v>
      </c>
      <c r="O22" s="60">
        <v>8</v>
      </c>
    </row>
    <row r="23" spans="1:15" ht="15" x14ac:dyDescent="0.25">
      <c r="A23" s="1"/>
      <c r="B23" s="375">
        <v>6</v>
      </c>
      <c r="C23" s="376"/>
      <c r="D23" s="367" t="s">
        <v>1160</v>
      </c>
      <c r="E23" s="368"/>
      <c r="F23" s="369">
        <v>4100072213</v>
      </c>
      <c r="G23" s="370"/>
      <c r="H23" s="391" t="s">
        <v>1495</v>
      </c>
      <c r="I23" s="370"/>
      <c r="J23" s="369" t="s">
        <v>76</v>
      </c>
      <c r="K23" s="368"/>
      <c r="L23" s="9" t="s">
        <v>757</v>
      </c>
      <c r="M23" s="151"/>
      <c r="N23" s="82">
        <v>6.2</v>
      </c>
      <c r="O23" s="60">
        <v>8</v>
      </c>
    </row>
    <row r="24" spans="1:15" ht="15" x14ac:dyDescent="0.25">
      <c r="A24" s="1"/>
      <c r="B24" s="375">
        <v>7</v>
      </c>
      <c r="C24" s="376"/>
      <c r="D24" s="367" t="s">
        <v>1160</v>
      </c>
      <c r="E24" s="368"/>
      <c r="F24" s="369">
        <v>4100072213</v>
      </c>
      <c r="G24" s="370"/>
      <c r="H24" s="391" t="s">
        <v>1495</v>
      </c>
      <c r="I24" s="370"/>
      <c r="J24" s="369" t="s">
        <v>76</v>
      </c>
      <c r="K24" s="368"/>
      <c r="L24" s="9" t="s">
        <v>757</v>
      </c>
      <c r="M24" s="151"/>
      <c r="N24" s="82">
        <v>6.2</v>
      </c>
      <c r="O24" s="60">
        <v>8</v>
      </c>
    </row>
    <row r="25" spans="1:15" ht="15" x14ac:dyDescent="0.25">
      <c r="A25" s="1"/>
      <c r="B25" s="378">
        <v>8</v>
      </c>
      <c r="C25" s="379"/>
      <c r="D25" s="367" t="s">
        <v>1160</v>
      </c>
      <c r="E25" s="368"/>
      <c r="F25" s="369">
        <v>4100072213</v>
      </c>
      <c r="G25" s="370"/>
      <c r="H25" s="391" t="s">
        <v>1495</v>
      </c>
      <c r="I25" s="370"/>
      <c r="J25" s="369" t="s">
        <v>76</v>
      </c>
      <c r="K25" s="368"/>
      <c r="L25" s="9" t="s">
        <v>757</v>
      </c>
      <c r="M25" s="151"/>
      <c r="N25" s="82">
        <v>6.2</v>
      </c>
      <c r="O25" s="60">
        <v>8</v>
      </c>
    </row>
    <row r="26" spans="1:15" ht="15" x14ac:dyDescent="0.25">
      <c r="A26" s="1"/>
      <c r="B26" s="378">
        <v>9</v>
      </c>
      <c r="C26" s="379"/>
      <c r="D26" s="367" t="s">
        <v>1160</v>
      </c>
      <c r="E26" s="368"/>
      <c r="F26" s="369">
        <v>4100072213</v>
      </c>
      <c r="G26" s="370"/>
      <c r="H26" s="391" t="s">
        <v>1495</v>
      </c>
      <c r="I26" s="370"/>
      <c r="J26" s="369" t="s">
        <v>76</v>
      </c>
      <c r="K26" s="368"/>
      <c r="L26" s="9" t="s">
        <v>757</v>
      </c>
      <c r="M26" s="151"/>
      <c r="N26" s="82">
        <v>7.56</v>
      </c>
      <c r="O26" s="60">
        <v>6</v>
      </c>
    </row>
    <row r="27" spans="1:15" ht="15" x14ac:dyDescent="0.25">
      <c r="A27" s="1"/>
      <c r="B27" s="76"/>
      <c r="C27" s="69"/>
      <c r="D27" s="367" t="s">
        <v>1160</v>
      </c>
      <c r="E27" s="368"/>
      <c r="F27" s="369">
        <v>4100072213</v>
      </c>
      <c r="G27" s="370"/>
      <c r="H27" s="391" t="s">
        <v>1495</v>
      </c>
      <c r="I27" s="370"/>
      <c r="J27" s="369" t="s">
        <v>76</v>
      </c>
      <c r="K27" s="368"/>
      <c r="L27" s="9" t="s">
        <v>761</v>
      </c>
      <c r="M27" s="151"/>
      <c r="N27" s="84"/>
      <c r="O27" s="60">
        <v>4</v>
      </c>
    </row>
    <row r="28" spans="1:15" ht="15" x14ac:dyDescent="0.25">
      <c r="A28" s="1"/>
      <c r="B28" s="375">
        <v>10</v>
      </c>
      <c r="C28" s="376"/>
      <c r="D28" s="367" t="s">
        <v>1160</v>
      </c>
      <c r="E28" s="368"/>
      <c r="F28" s="369">
        <v>4100072213</v>
      </c>
      <c r="G28" s="370"/>
      <c r="H28" s="391" t="s">
        <v>1495</v>
      </c>
      <c r="I28" s="370"/>
      <c r="J28" s="369" t="s">
        <v>76</v>
      </c>
      <c r="K28" s="368"/>
      <c r="L28" s="9" t="s">
        <v>761</v>
      </c>
      <c r="M28" s="151"/>
      <c r="N28" s="81">
        <v>6.38</v>
      </c>
      <c r="O28" s="60">
        <v>8</v>
      </c>
    </row>
    <row r="29" spans="1:15" ht="15" x14ac:dyDescent="0.25">
      <c r="A29" s="1"/>
      <c r="B29" s="375">
        <v>11</v>
      </c>
      <c r="C29" s="376"/>
      <c r="D29" s="367" t="s">
        <v>1160</v>
      </c>
      <c r="E29" s="368"/>
      <c r="F29" s="369">
        <v>4100072213</v>
      </c>
      <c r="G29" s="370"/>
      <c r="H29" s="391" t="s">
        <v>1495</v>
      </c>
      <c r="I29" s="370"/>
      <c r="J29" s="369" t="s">
        <v>76</v>
      </c>
      <c r="K29" s="368"/>
      <c r="L29" s="9" t="s">
        <v>761</v>
      </c>
      <c r="M29" s="151"/>
      <c r="N29" s="81">
        <v>6.38</v>
      </c>
      <c r="O29" s="60">
        <v>8</v>
      </c>
    </row>
    <row r="30" spans="1:15" ht="15" x14ac:dyDescent="0.25">
      <c r="A30" s="1"/>
      <c r="B30" s="375">
        <v>12</v>
      </c>
      <c r="C30" s="376"/>
      <c r="D30" s="367" t="s">
        <v>1160</v>
      </c>
      <c r="E30" s="368"/>
      <c r="F30" s="369">
        <v>4100072213</v>
      </c>
      <c r="G30" s="370"/>
      <c r="H30" s="391" t="s">
        <v>1495</v>
      </c>
      <c r="I30" s="370"/>
      <c r="J30" s="369" t="s">
        <v>76</v>
      </c>
      <c r="K30" s="368"/>
      <c r="L30" s="9" t="s">
        <v>761</v>
      </c>
      <c r="M30" s="151"/>
      <c r="N30" s="81">
        <v>6.38</v>
      </c>
      <c r="O30" s="60">
        <v>8</v>
      </c>
    </row>
    <row r="31" spans="1:15" ht="15" x14ac:dyDescent="0.25">
      <c r="A31" s="1"/>
      <c r="B31" s="77" t="s">
        <v>37</v>
      </c>
      <c r="C31" s="78"/>
      <c r="D31" s="20"/>
      <c r="E31" s="45"/>
      <c r="F31" s="20"/>
      <c r="H31" s="3"/>
      <c r="J31" s="20"/>
      <c r="K31" s="45"/>
      <c r="L31" s="1"/>
      <c r="M31" s="1"/>
      <c r="N31" s="169">
        <f>SUM(N32:N41)+10.22</f>
        <v>67.640000000000015</v>
      </c>
      <c r="O31" s="60"/>
    </row>
    <row r="32" spans="1:15" ht="15" x14ac:dyDescent="0.25">
      <c r="A32" s="1"/>
      <c r="B32" s="375">
        <v>13</v>
      </c>
      <c r="C32" s="376"/>
      <c r="D32" s="367" t="s">
        <v>1160</v>
      </c>
      <c r="E32" s="368"/>
      <c r="F32" s="369">
        <v>4100072213</v>
      </c>
      <c r="G32" s="370"/>
      <c r="H32" s="391" t="s">
        <v>1495</v>
      </c>
      <c r="I32" s="370"/>
      <c r="J32" s="369" t="s">
        <v>76</v>
      </c>
      <c r="K32" s="368"/>
      <c r="L32" s="9" t="s">
        <v>761</v>
      </c>
      <c r="M32" s="151"/>
      <c r="N32" s="81">
        <v>6.38</v>
      </c>
      <c r="O32" s="60">
        <v>8</v>
      </c>
    </row>
    <row r="33" spans="1:15" ht="15" x14ac:dyDescent="0.25">
      <c r="A33" s="1"/>
      <c r="B33" s="375">
        <v>14</v>
      </c>
      <c r="C33" s="376"/>
      <c r="D33" s="367" t="s">
        <v>1160</v>
      </c>
      <c r="E33" s="368"/>
      <c r="F33" s="369">
        <v>4100072213</v>
      </c>
      <c r="G33" s="370"/>
      <c r="H33" s="391" t="s">
        <v>1495</v>
      </c>
      <c r="I33" s="370"/>
      <c r="J33" s="369" t="s">
        <v>76</v>
      </c>
      <c r="K33" s="368"/>
      <c r="L33" s="9" t="s">
        <v>761</v>
      </c>
      <c r="M33" s="151"/>
      <c r="N33" s="81">
        <v>6.38</v>
      </c>
      <c r="O33" s="60">
        <v>8</v>
      </c>
    </row>
    <row r="34" spans="1:15" ht="15" x14ac:dyDescent="0.25">
      <c r="A34" s="1"/>
      <c r="B34" s="375">
        <v>15</v>
      </c>
      <c r="C34" s="376"/>
      <c r="D34" s="367" t="s">
        <v>1160</v>
      </c>
      <c r="E34" s="368"/>
      <c r="F34" s="369">
        <v>4100072213</v>
      </c>
      <c r="G34" s="370"/>
      <c r="H34" s="391" t="s">
        <v>1495</v>
      </c>
      <c r="I34" s="370"/>
      <c r="J34" s="369" t="s">
        <v>76</v>
      </c>
      <c r="K34" s="368"/>
      <c r="L34" s="9" t="s">
        <v>761</v>
      </c>
      <c r="M34" s="151"/>
      <c r="N34" s="81">
        <v>6.38</v>
      </c>
      <c r="O34" s="60">
        <v>8</v>
      </c>
    </row>
    <row r="35" spans="1:15" ht="15" x14ac:dyDescent="0.25">
      <c r="A35" s="1"/>
      <c r="B35" s="375">
        <v>16</v>
      </c>
      <c r="C35" s="376"/>
      <c r="D35" s="367" t="s">
        <v>1160</v>
      </c>
      <c r="E35" s="368"/>
      <c r="F35" s="369">
        <v>4100072213</v>
      </c>
      <c r="G35" s="370"/>
      <c r="H35" s="391" t="s">
        <v>1495</v>
      </c>
      <c r="I35" s="370"/>
      <c r="J35" s="369" t="s">
        <v>76</v>
      </c>
      <c r="K35" s="368"/>
      <c r="L35" s="9" t="s">
        <v>761</v>
      </c>
      <c r="M35" s="151"/>
      <c r="N35" s="81">
        <v>6.38</v>
      </c>
      <c r="O35" s="60">
        <v>8</v>
      </c>
    </row>
    <row r="36" spans="1:15" ht="15" x14ac:dyDescent="0.25">
      <c r="A36" s="1"/>
      <c r="B36" s="375">
        <v>17</v>
      </c>
      <c r="C36" s="376"/>
      <c r="D36" s="367" t="s">
        <v>1160</v>
      </c>
      <c r="E36" s="368"/>
      <c r="F36" s="369">
        <v>4100072213</v>
      </c>
      <c r="G36" s="370"/>
      <c r="H36" s="391" t="s">
        <v>1495</v>
      </c>
      <c r="I36" s="370"/>
      <c r="J36" s="369" t="s">
        <v>76</v>
      </c>
      <c r="K36" s="368"/>
      <c r="L36" s="9" t="s">
        <v>761</v>
      </c>
      <c r="M36" s="151"/>
      <c r="N36" s="81">
        <v>6.38</v>
      </c>
      <c r="O36" s="60">
        <v>8</v>
      </c>
    </row>
    <row r="37" spans="1:15" ht="15" x14ac:dyDescent="0.25">
      <c r="A37" s="1"/>
      <c r="B37" s="375">
        <v>18</v>
      </c>
      <c r="C37" s="376"/>
      <c r="D37" s="367" t="s">
        <v>1160</v>
      </c>
      <c r="E37" s="368"/>
      <c r="F37" s="369">
        <v>4100072213</v>
      </c>
      <c r="G37" s="370"/>
      <c r="H37" s="391" t="s">
        <v>1495</v>
      </c>
      <c r="I37" s="370"/>
      <c r="J37" s="369" t="s">
        <v>76</v>
      </c>
      <c r="K37" s="368"/>
      <c r="L37" s="9" t="s">
        <v>761</v>
      </c>
      <c r="M37" s="151"/>
      <c r="N37" s="81">
        <v>6.38</v>
      </c>
      <c r="O37" s="60">
        <v>8</v>
      </c>
    </row>
    <row r="38" spans="1:15" ht="15" x14ac:dyDescent="0.25">
      <c r="A38" s="1"/>
      <c r="B38" s="375">
        <v>19</v>
      </c>
      <c r="C38" s="376"/>
      <c r="D38" s="367" t="s">
        <v>1160</v>
      </c>
      <c r="E38" s="368"/>
      <c r="F38" s="369">
        <v>4100072213</v>
      </c>
      <c r="G38" s="370"/>
      <c r="H38" s="391" t="s">
        <v>1495</v>
      </c>
      <c r="I38" s="370"/>
      <c r="J38" s="369" t="s">
        <v>76</v>
      </c>
      <c r="K38" s="368"/>
      <c r="L38" s="9" t="s">
        <v>761</v>
      </c>
      <c r="M38" s="151"/>
      <c r="N38" s="81">
        <v>6.38</v>
      </c>
      <c r="O38" s="60">
        <v>8</v>
      </c>
    </row>
    <row r="39" spans="1:15" ht="15" x14ac:dyDescent="0.25">
      <c r="A39" s="1"/>
      <c r="B39" s="375">
        <v>20</v>
      </c>
      <c r="C39" s="376"/>
      <c r="D39" s="367" t="s">
        <v>1160</v>
      </c>
      <c r="E39" s="368"/>
      <c r="F39" s="369">
        <v>4100072213</v>
      </c>
      <c r="G39" s="370"/>
      <c r="H39" s="391" t="s">
        <v>1495</v>
      </c>
      <c r="I39" s="370"/>
      <c r="J39" s="369" t="s">
        <v>76</v>
      </c>
      <c r="K39" s="368"/>
      <c r="L39" s="9" t="s">
        <v>761</v>
      </c>
      <c r="M39" s="151"/>
      <c r="N39" s="81">
        <v>6.38</v>
      </c>
      <c r="O39" s="60">
        <v>8</v>
      </c>
    </row>
    <row r="40" spans="1:15" ht="15" x14ac:dyDescent="0.25">
      <c r="A40" s="1"/>
      <c r="B40" s="375">
        <v>21</v>
      </c>
      <c r="C40" s="376"/>
      <c r="D40" s="367" t="s">
        <v>1160</v>
      </c>
      <c r="E40" s="368"/>
      <c r="F40" s="369">
        <v>4100072213</v>
      </c>
      <c r="G40" s="370"/>
      <c r="H40" s="391" t="s">
        <v>1495</v>
      </c>
      <c r="I40" s="370"/>
      <c r="J40" s="369" t="s">
        <v>76</v>
      </c>
      <c r="K40" s="368"/>
      <c r="L40" s="9" t="s">
        <v>761</v>
      </c>
      <c r="M40" s="151"/>
      <c r="N40" s="81">
        <v>6.38</v>
      </c>
      <c r="O40" s="60">
        <v>8</v>
      </c>
    </row>
    <row r="41" spans="1:15" ht="15" x14ac:dyDescent="0.25">
      <c r="A41" s="1"/>
      <c r="B41" s="365"/>
      <c r="C41" s="366"/>
      <c r="D41" s="367"/>
      <c r="E41" s="368"/>
      <c r="F41" s="369"/>
      <c r="G41" s="370"/>
      <c r="H41" s="391"/>
      <c r="I41" s="370"/>
      <c r="J41" s="369"/>
      <c r="K41" s="368"/>
      <c r="L41" s="9"/>
      <c r="M41" s="151"/>
      <c r="N41" s="84"/>
      <c r="O41" s="60"/>
    </row>
    <row r="42" spans="1:15" ht="15" x14ac:dyDescent="0.25">
      <c r="A42" s="1"/>
      <c r="B42" s="76"/>
      <c r="C42" s="65"/>
      <c r="D42" s="392"/>
      <c r="E42" s="393"/>
      <c r="F42" s="393"/>
      <c r="G42" s="393"/>
      <c r="H42" s="393"/>
      <c r="I42" s="62"/>
      <c r="J42" s="50"/>
      <c r="K42" s="61"/>
      <c r="L42" s="8"/>
      <c r="M42" s="8"/>
      <c r="N42" s="139">
        <f>SUM(N18:N30)+SUM(N32:N40)</f>
        <v>133.72000000000003</v>
      </c>
      <c r="O42" s="60"/>
    </row>
    <row r="43" spans="1:15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79"/>
      <c r="N43" s="75"/>
      <c r="O43" s="73">
        <f>SUM(O18:O41)</f>
        <v>170</v>
      </c>
    </row>
    <row r="44" spans="1:15" ht="15" x14ac:dyDescent="0.25">
      <c r="A44" s="1"/>
      <c r="B44" s="20"/>
      <c r="C44" s="45"/>
      <c r="D44" s="20"/>
      <c r="E44" s="45"/>
      <c r="F44" s="20"/>
      <c r="H44" s="3"/>
      <c r="J44" s="20"/>
      <c r="K44" s="45"/>
      <c r="L44" s="1"/>
      <c r="M44" s="1"/>
      <c r="N44" s="86"/>
    </row>
    <row r="45" spans="1:15" ht="3.75" customHeight="1" x14ac:dyDescent="0.25">
      <c r="A45" s="1"/>
      <c r="B45" s="1"/>
      <c r="C45" s="1"/>
      <c r="D45" s="17"/>
      <c r="E45" s="20"/>
      <c r="F45" s="20"/>
      <c r="G45" s="3"/>
      <c r="H45" s="3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49</v>
      </c>
      <c r="E46" s="23"/>
      <c r="F46" s="397" t="s">
        <v>1501</v>
      </c>
      <c r="G46" s="396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 t="s">
        <v>1502</v>
      </c>
      <c r="E47" s="23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 t="s">
        <v>1253</v>
      </c>
      <c r="E48" s="3"/>
      <c r="F48" s="1"/>
      <c r="G48" s="1"/>
      <c r="H48" s="1"/>
      <c r="I48" s="1"/>
      <c r="J48" s="1"/>
      <c r="K48" s="1"/>
      <c r="L48" s="1"/>
      <c r="M48" s="1"/>
      <c r="N48" s="1"/>
    </row>
    <row r="49" spans="1:17" ht="15.75" thickBot="1" x14ac:dyDescent="0.3">
      <c r="A49" s="1"/>
      <c r="B49" s="1"/>
      <c r="C49" s="1"/>
      <c r="D49" s="1" t="s">
        <v>1254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7" ht="16.5" customHeight="1" thickBot="1" x14ac:dyDescent="0.3">
      <c r="A50" s="1"/>
      <c r="B50" s="1"/>
      <c r="C50" s="1"/>
      <c r="D50" s="1" t="s">
        <v>1503</v>
      </c>
      <c r="E50" s="1"/>
      <c r="F50" s="1"/>
      <c r="G50" s="23"/>
      <c r="H50" s="1"/>
      <c r="I50" s="1"/>
      <c r="J50" s="1"/>
      <c r="L50" s="1"/>
      <c r="M50" s="1"/>
      <c r="N50" s="1"/>
      <c r="Q50" s="165"/>
    </row>
    <row r="51" spans="1:17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7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7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7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7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7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7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7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7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7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7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7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7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7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126">
    <mergeCell ref="B40:C40"/>
    <mergeCell ref="D40:E40"/>
    <mergeCell ref="F40:G40"/>
    <mergeCell ref="H40:I40"/>
    <mergeCell ref="J40:K40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J29:K29"/>
    <mergeCell ref="B32:C32"/>
    <mergeCell ref="D32:E32"/>
    <mergeCell ref="F32:G32"/>
    <mergeCell ref="H32:I32"/>
    <mergeCell ref="B35:C35"/>
    <mergeCell ref="D35:E35"/>
    <mergeCell ref="F35:G35"/>
    <mergeCell ref="H35:I35"/>
    <mergeCell ref="J35:K35"/>
    <mergeCell ref="B34:C34"/>
    <mergeCell ref="D34:E34"/>
    <mergeCell ref="F34:G34"/>
    <mergeCell ref="H34:I34"/>
    <mergeCell ref="J34:K34"/>
    <mergeCell ref="B33:C33"/>
    <mergeCell ref="D33:E33"/>
    <mergeCell ref="F33:G33"/>
    <mergeCell ref="H33:I33"/>
    <mergeCell ref="J33:K33"/>
    <mergeCell ref="F46:G46"/>
    <mergeCell ref="B22:C22"/>
    <mergeCell ref="D22:E22"/>
    <mergeCell ref="F22:G22"/>
    <mergeCell ref="H22:I22"/>
    <mergeCell ref="J22:K22"/>
    <mergeCell ref="B23:C23"/>
    <mergeCell ref="D23:E23"/>
    <mergeCell ref="F23:G23"/>
    <mergeCell ref="B41:C41"/>
    <mergeCell ref="B24:C24"/>
    <mergeCell ref="D24:E24"/>
    <mergeCell ref="F24:G24"/>
    <mergeCell ref="H24:I24"/>
    <mergeCell ref="J24:K24"/>
    <mergeCell ref="B43:L43"/>
    <mergeCell ref="D41:E41"/>
    <mergeCell ref="F41:G41"/>
    <mergeCell ref="H41:I41"/>
    <mergeCell ref="J41:K41"/>
    <mergeCell ref="D27:E27"/>
    <mergeCell ref="F27:G27"/>
    <mergeCell ref="H27:I27"/>
    <mergeCell ref="J27:K27"/>
    <mergeCell ref="D42:H42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H23:I23"/>
    <mergeCell ref="J23:K23"/>
    <mergeCell ref="D28:E28"/>
    <mergeCell ref="F28:G28"/>
    <mergeCell ref="H28:I28"/>
    <mergeCell ref="J28:K28"/>
    <mergeCell ref="B25:C25"/>
    <mergeCell ref="D25:E25"/>
    <mergeCell ref="F25:G25"/>
    <mergeCell ref="H25:I25"/>
    <mergeCell ref="J32:K32"/>
    <mergeCell ref="F30:G30"/>
    <mergeCell ref="H30:I30"/>
    <mergeCell ref="J30:K30"/>
    <mergeCell ref="J25:K25"/>
    <mergeCell ref="B26:C26"/>
    <mergeCell ref="B30:C30"/>
    <mergeCell ref="D30:E30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D26:E26"/>
    <mergeCell ref="F26:G26"/>
    <mergeCell ref="H26:I26"/>
    <mergeCell ref="J26:K26"/>
    <mergeCell ref="B28:C28"/>
    <mergeCell ref="B29:C29"/>
    <mergeCell ref="D29:E29"/>
    <mergeCell ref="F29:G29"/>
    <mergeCell ref="H29:I29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sheetPr codeName="Hoja253"/>
  <dimension ref="A1:O352"/>
  <sheetViews>
    <sheetView workbookViewId="0">
      <selection activeCell="D53" sqref="D5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1493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200387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SUM(N18:N30)+9.46</f>
        <v>110.45999999999998</v>
      </c>
      <c r="O17" s="60"/>
    </row>
    <row r="18" spans="1:15" ht="15" x14ac:dyDescent="0.25">
      <c r="A18" s="1"/>
      <c r="B18" s="375">
        <v>1</v>
      </c>
      <c r="C18" s="376"/>
      <c r="D18" s="367" t="s">
        <v>1461</v>
      </c>
      <c r="E18" s="368"/>
      <c r="F18" s="369">
        <v>4100072188</v>
      </c>
      <c r="G18" s="370"/>
      <c r="H18" s="391" t="s">
        <v>1462</v>
      </c>
      <c r="I18" s="370"/>
      <c r="J18" s="369" t="s">
        <v>73</v>
      </c>
      <c r="K18" s="368"/>
      <c r="L18" s="7" t="s">
        <v>757</v>
      </c>
      <c r="M18" s="11"/>
      <c r="N18" s="81">
        <v>7.18</v>
      </c>
      <c r="O18" s="60">
        <v>10</v>
      </c>
    </row>
    <row r="19" spans="1:15" ht="15" x14ac:dyDescent="0.25">
      <c r="A19" s="1"/>
      <c r="B19" s="375">
        <v>2</v>
      </c>
      <c r="C19" s="376"/>
      <c r="D19" s="367" t="s">
        <v>1461</v>
      </c>
      <c r="E19" s="368"/>
      <c r="F19" s="369">
        <v>4100072188</v>
      </c>
      <c r="G19" s="370"/>
      <c r="H19" s="391" t="s">
        <v>1462</v>
      </c>
      <c r="I19" s="370"/>
      <c r="J19" s="369" t="s">
        <v>73</v>
      </c>
      <c r="K19" s="368"/>
      <c r="L19" s="7" t="s">
        <v>757</v>
      </c>
      <c r="M19" s="11"/>
      <c r="N19" s="81">
        <v>7.18</v>
      </c>
      <c r="O19" s="60">
        <v>10</v>
      </c>
    </row>
    <row r="20" spans="1:15" ht="15" x14ac:dyDescent="0.25">
      <c r="A20" s="1"/>
      <c r="B20" s="375">
        <v>3</v>
      </c>
      <c r="C20" s="376"/>
      <c r="D20" s="367" t="s">
        <v>1461</v>
      </c>
      <c r="E20" s="368"/>
      <c r="F20" s="369">
        <v>4100072188</v>
      </c>
      <c r="G20" s="370"/>
      <c r="H20" s="391" t="s">
        <v>1462</v>
      </c>
      <c r="I20" s="370"/>
      <c r="J20" s="369" t="s">
        <v>73</v>
      </c>
      <c r="K20" s="368"/>
      <c r="L20" s="7" t="s">
        <v>757</v>
      </c>
      <c r="M20" s="11"/>
      <c r="N20" s="81">
        <v>7.18</v>
      </c>
      <c r="O20" s="60">
        <v>10</v>
      </c>
    </row>
    <row r="21" spans="1:15" ht="15" x14ac:dyDescent="0.25">
      <c r="A21" s="1"/>
      <c r="B21" s="375">
        <v>4</v>
      </c>
      <c r="C21" s="376"/>
      <c r="D21" s="367" t="s">
        <v>1461</v>
      </c>
      <c r="E21" s="368"/>
      <c r="F21" s="369">
        <v>4100072188</v>
      </c>
      <c r="G21" s="370"/>
      <c r="H21" s="391" t="s">
        <v>1462</v>
      </c>
      <c r="I21" s="370"/>
      <c r="J21" s="369" t="s">
        <v>73</v>
      </c>
      <c r="K21" s="368"/>
      <c r="L21" s="7" t="s">
        <v>757</v>
      </c>
      <c r="M21" s="11"/>
      <c r="N21" s="81">
        <v>7.18</v>
      </c>
      <c r="O21" s="60">
        <v>10</v>
      </c>
    </row>
    <row r="22" spans="1:15" ht="15" x14ac:dyDescent="0.25">
      <c r="A22" s="1"/>
      <c r="B22" s="375">
        <v>5</v>
      </c>
      <c r="C22" s="376"/>
      <c r="D22" s="367" t="s">
        <v>1461</v>
      </c>
      <c r="E22" s="368"/>
      <c r="F22" s="369">
        <v>4100072188</v>
      </c>
      <c r="G22" s="370"/>
      <c r="H22" s="391" t="s">
        <v>1462</v>
      </c>
      <c r="I22" s="370"/>
      <c r="J22" s="369" t="s">
        <v>73</v>
      </c>
      <c r="K22" s="368"/>
      <c r="L22" s="7" t="s">
        <v>757</v>
      </c>
      <c r="M22" s="11"/>
      <c r="N22" s="81">
        <v>7.18</v>
      </c>
      <c r="O22" s="60">
        <v>10</v>
      </c>
    </row>
    <row r="23" spans="1:15" ht="15" x14ac:dyDescent="0.25">
      <c r="A23" s="1"/>
      <c r="B23" s="375">
        <v>6</v>
      </c>
      <c r="C23" s="376"/>
      <c r="D23" s="367" t="s">
        <v>1461</v>
      </c>
      <c r="E23" s="368"/>
      <c r="F23" s="369">
        <v>4100072188</v>
      </c>
      <c r="G23" s="370"/>
      <c r="H23" s="391" t="s">
        <v>1462</v>
      </c>
      <c r="I23" s="370"/>
      <c r="J23" s="369" t="s">
        <v>73</v>
      </c>
      <c r="K23" s="368"/>
      <c r="L23" s="7" t="s">
        <v>757</v>
      </c>
      <c r="M23" s="11"/>
      <c r="N23" s="81">
        <v>8</v>
      </c>
      <c r="O23" s="60">
        <v>11</v>
      </c>
    </row>
    <row r="24" spans="1:15" ht="15" x14ac:dyDescent="0.25">
      <c r="A24" s="1"/>
      <c r="B24" s="375">
        <v>7</v>
      </c>
      <c r="C24" s="376"/>
      <c r="D24" s="367" t="s">
        <v>747</v>
      </c>
      <c r="E24" s="368"/>
      <c r="F24" s="369">
        <v>4100072187</v>
      </c>
      <c r="G24" s="370"/>
      <c r="H24" s="391" t="s">
        <v>1457</v>
      </c>
      <c r="I24" s="370"/>
      <c r="J24" s="369" t="s">
        <v>73</v>
      </c>
      <c r="K24" s="368"/>
      <c r="L24" s="7" t="s">
        <v>1494</v>
      </c>
      <c r="M24" s="11"/>
      <c r="N24" s="81">
        <v>10.1</v>
      </c>
      <c r="O24" s="60">
        <v>16</v>
      </c>
    </row>
    <row r="25" spans="1:15" ht="15" x14ac:dyDescent="0.25">
      <c r="A25" s="1"/>
      <c r="B25" s="375">
        <v>8</v>
      </c>
      <c r="C25" s="376"/>
      <c r="D25" s="367" t="s">
        <v>747</v>
      </c>
      <c r="E25" s="368"/>
      <c r="F25" s="369">
        <v>4100072187</v>
      </c>
      <c r="G25" s="370"/>
      <c r="H25" s="391" t="s">
        <v>1457</v>
      </c>
      <c r="I25" s="370"/>
      <c r="J25" s="369" t="s">
        <v>73</v>
      </c>
      <c r="K25" s="368"/>
      <c r="L25" s="7" t="s">
        <v>1494</v>
      </c>
      <c r="M25" s="11"/>
      <c r="N25" s="81">
        <v>10.1</v>
      </c>
      <c r="O25" s="60">
        <v>16</v>
      </c>
    </row>
    <row r="26" spans="1:15" ht="15" x14ac:dyDescent="0.25">
      <c r="A26" s="1"/>
      <c r="B26" s="375">
        <v>9</v>
      </c>
      <c r="C26" s="376"/>
      <c r="D26" s="367" t="s">
        <v>747</v>
      </c>
      <c r="E26" s="368"/>
      <c r="F26" s="369">
        <v>4100072187</v>
      </c>
      <c r="G26" s="370"/>
      <c r="H26" s="391" t="s">
        <v>1457</v>
      </c>
      <c r="I26" s="370"/>
      <c r="J26" s="369" t="s">
        <v>73</v>
      </c>
      <c r="K26" s="368"/>
      <c r="L26" s="7" t="s">
        <v>1494</v>
      </c>
      <c r="M26" s="11"/>
      <c r="N26" s="81">
        <v>10.1</v>
      </c>
      <c r="O26" s="60">
        <v>16</v>
      </c>
    </row>
    <row r="27" spans="1:15" ht="15" x14ac:dyDescent="0.25">
      <c r="A27" s="1"/>
      <c r="B27" s="375">
        <v>10</v>
      </c>
      <c r="C27" s="376"/>
      <c r="D27" s="367" t="s">
        <v>747</v>
      </c>
      <c r="E27" s="368"/>
      <c r="F27" s="369">
        <v>4100072187</v>
      </c>
      <c r="G27" s="370"/>
      <c r="H27" s="391" t="s">
        <v>1457</v>
      </c>
      <c r="I27" s="370"/>
      <c r="J27" s="369" t="s">
        <v>73</v>
      </c>
      <c r="K27" s="368"/>
      <c r="L27" s="7" t="s">
        <v>1494</v>
      </c>
      <c r="M27" s="11"/>
      <c r="N27" s="81">
        <v>10.58</v>
      </c>
      <c r="O27" s="60">
        <v>17</v>
      </c>
    </row>
    <row r="28" spans="1:15" ht="15" x14ac:dyDescent="0.25">
      <c r="A28" s="1"/>
      <c r="B28" s="378">
        <v>11</v>
      </c>
      <c r="C28" s="379"/>
      <c r="D28" s="367" t="s">
        <v>747</v>
      </c>
      <c r="E28" s="368"/>
      <c r="F28" s="369">
        <v>4100072187</v>
      </c>
      <c r="G28" s="370"/>
      <c r="H28" s="391" t="s">
        <v>1457</v>
      </c>
      <c r="I28" s="370"/>
      <c r="J28" s="369" t="s">
        <v>73</v>
      </c>
      <c r="K28" s="368"/>
      <c r="L28" s="7" t="s">
        <v>1494</v>
      </c>
      <c r="M28" s="11"/>
      <c r="N28" s="82">
        <v>10.58</v>
      </c>
      <c r="O28" s="60">
        <v>17</v>
      </c>
    </row>
    <row r="29" spans="1:15" ht="15" x14ac:dyDescent="0.25">
      <c r="A29" s="1"/>
      <c r="B29" s="378">
        <v>12</v>
      </c>
      <c r="C29" s="379"/>
      <c r="D29" s="367" t="s">
        <v>1160</v>
      </c>
      <c r="E29" s="368"/>
      <c r="F29" s="369">
        <v>4100072201</v>
      </c>
      <c r="G29" s="370"/>
      <c r="H29" s="391" t="s">
        <v>1495</v>
      </c>
      <c r="I29" s="370"/>
      <c r="J29" s="369" t="s">
        <v>73</v>
      </c>
      <c r="K29" s="368"/>
      <c r="L29" s="7" t="s">
        <v>757</v>
      </c>
      <c r="M29" s="11"/>
      <c r="N29" s="82">
        <v>5.64</v>
      </c>
      <c r="O29" s="60">
        <v>4</v>
      </c>
    </row>
    <row r="30" spans="1:15" ht="15" x14ac:dyDescent="0.25">
      <c r="A30" s="1"/>
      <c r="B30" s="416"/>
      <c r="C30" s="417"/>
      <c r="D30" s="367" t="s">
        <v>1158</v>
      </c>
      <c r="E30" s="368"/>
      <c r="F30" s="369">
        <v>4100072200</v>
      </c>
      <c r="G30" s="370"/>
      <c r="H30" s="391" t="s">
        <v>1496</v>
      </c>
      <c r="I30" s="370"/>
      <c r="J30" s="369" t="s">
        <v>73</v>
      </c>
      <c r="K30" s="368"/>
      <c r="L30" s="7" t="s">
        <v>757</v>
      </c>
      <c r="M30" s="11"/>
      <c r="N30" s="84"/>
      <c r="O30" s="60">
        <v>2</v>
      </c>
    </row>
    <row r="31" spans="1:15" ht="15" x14ac:dyDescent="0.25">
      <c r="A31" s="1"/>
      <c r="B31" s="77" t="s">
        <v>37</v>
      </c>
      <c r="C31" s="78"/>
      <c r="D31" s="20"/>
      <c r="E31" s="45"/>
      <c r="F31" s="20"/>
      <c r="H31" s="3"/>
      <c r="J31" s="20"/>
      <c r="K31" s="45"/>
      <c r="L31" s="1"/>
      <c r="M31" s="1"/>
      <c r="N31" s="169">
        <f>SUM(N32:N41)+10.34</f>
        <v>60.14</v>
      </c>
      <c r="O31" s="60"/>
    </row>
    <row r="32" spans="1:15" ht="15" x14ac:dyDescent="0.25">
      <c r="A32" s="1"/>
      <c r="B32" s="378">
        <v>13</v>
      </c>
      <c r="C32" s="379"/>
      <c r="D32" s="367" t="s">
        <v>1497</v>
      </c>
      <c r="E32" s="368"/>
      <c r="F32" s="369">
        <v>4100072199</v>
      </c>
      <c r="G32" s="370"/>
      <c r="H32" s="391" t="s">
        <v>1498</v>
      </c>
      <c r="I32" s="370"/>
      <c r="J32" s="369" t="s">
        <v>73</v>
      </c>
      <c r="K32" s="368"/>
      <c r="L32" s="7" t="s">
        <v>757</v>
      </c>
      <c r="M32" s="11">
        <v>75</v>
      </c>
      <c r="N32" s="82">
        <v>5.56</v>
      </c>
      <c r="O32" s="60">
        <v>30</v>
      </c>
    </row>
    <row r="33" spans="1:15" ht="15" x14ac:dyDescent="0.25">
      <c r="A33" s="1"/>
      <c r="B33" s="416"/>
      <c r="C33" s="417"/>
      <c r="D33" s="367" t="s">
        <v>1497</v>
      </c>
      <c r="E33" s="368"/>
      <c r="F33" s="369">
        <v>4100072199</v>
      </c>
      <c r="G33" s="370"/>
      <c r="H33" s="391" t="s">
        <v>1498</v>
      </c>
      <c r="I33" s="370"/>
      <c r="J33" s="369" t="s">
        <v>73</v>
      </c>
      <c r="K33" s="368"/>
      <c r="L33" s="7" t="s">
        <v>757</v>
      </c>
      <c r="M33" s="11">
        <v>80</v>
      </c>
      <c r="N33" s="83"/>
      <c r="O33" s="60">
        <v>10</v>
      </c>
    </row>
    <row r="34" spans="1:15" ht="15" x14ac:dyDescent="0.25">
      <c r="A34" s="1"/>
      <c r="B34" s="416"/>
      <c r="C34" s="417"/>
      <c r="D34" s="367" t="s">
        <v>1377</v>
      </c>
      <c r="E34" s="368"/>
      <c r="F34" s="369">
        <v>4100072210</v>
      </c>
      <c r="G34" s="370"/>
      <c r="H34" s="391" t="s">
        <v>1499</v>
      </c>
      <c r="I34" s="370"/>
      <c r="J34" s="369" t="s">
        <v>73</v>
      </c>
      <c r="K34" s="368"/>
      <c r="L34" s="7" t="s">
        <v>1299</v>
      </c>
      <c r="M34" s="11">
        <v>75</v>
      </c>
      <c r="N34" s="83"/>
      <c r="O34" s="60">
        <v>1</v>
      </c>
    </row>
    <row r="35" spans="1:15" ht="15" x14ac:dyDescent="0.25">
      <c r="A35" s="1"/>
      <c r="B35" s="365"/>
      <c r="C35" s="366"/>
      <c r="D35" s="367" t="s">
        <v>1377</v>
      </c>
      <c r="E35" s="368"/>
      <c r="F35" s="369">
        <v>4100072210</v>
      </c>
      <c r="G35" s="370"/>
      <c r="H35" s="391" t="s">
        <v>1499</v>
      </c>
      <c r="I35" s="370"/>
      <c r="J35" s="369" t="s">
        <v>73</v>
      </c>
      <c r="K35" s="368"/>
      <c r="L35" s="7" t="s">
        <v>1299</v>
      </c>
      <c r="M35" s="11">
        <v>80</v>
      </c>
      <c r="N35" s="84"/>
      <c r="O35" s="60">
        <v>1</v>
      </c>
    </row>
    <row r="36" spans="1:15" ht="15" x14ac:dyDescent="0.25">
      <c r="A36" s="1"/>
      <c r="B36" s="365">
        <v>14</v>
      </c>
      <c r="C36" s="406"/>
      <c r="D36" s="375" t="s">
        <v>623</v>
      </c>
      <c r="E36" s="376"/>
      <c r="F36" s="367">
        <v>4100072198</v>
      </c>
      <c r="G36" s="370"/>
      <c r="H36" s="391" t="s">
        <v>1459</v>
      </c>
      <c r="I36" s="370"/>
      <c r="J36" s="369" t="s">
        <v>73</v>
      </c>
      <c r="K36" s="368"/>
      <c r="L36" s="7" t="s">
        <v>846</v>
      </c>
      <c r="M36" s="11"/>
      <c r="N36" s="84">
        <v>7.34</v>
      </c>
      <c r="O36" s="60">
        <v>52</v>
      </c>
    </row>
    <row r="37" spans="1:15" ht="15" x14ac:dyDescent="0.25">
      <c r="A37" s="1"/>
      <c r="B37" s="365">
        <v>15</v>
      </c>
      <c r="C37" s="406"/>
      <c r="D37" s="375" t="s">
        <v>623</v>
      </c>
      <c r="E37" s="376"/>
      <c r="F37" s="367">
        <v>4100072198</v>
      </c>
      <c r="G37" s="370"/>
      <c r="H37" s="391" t="s">
        <v>1459</v>
      </c>
      <c r="I37" s="370"/>
      <c r="J37" s="369" t="s">
        <v>73</v>
      </c>
      <c r="K37" s="368"/>
      <c r="L37" s="7" t="s">
        <v>846</v>
      </c>
      <c r="M37" s="11"/>
      <c r="N37" s="84">
        <v>7.34</v>
      </c>
      <c r="O37" s="60">
        <v>52</v>
      </c>
    </row>
    <row r="38" spans="1:15" ht="15" x14ac:dyDescent="0.25">
      <c r="A38" s="1"/>
      <c r="B38" s="365">
        <v>16</v>
      </c>
      <c r="C38" s="406"/>
      <c r="D38" s="375" t="s">
        <v>623</v>
      </c>
      <c r="E38" s="376"/>
      <c r="F38" s="367">
        <v>4100072198</v>
      </c>
      <c r="G38" s="370"/>
      <c r="H38" s="391" t="s">
        <v>1459</v>
      </c>
      <c r="I38" s="370"/>
      <c r="J38" s="369" t="s">
        <v>73</v>
      </c>
      <c r="K38" s="368"/>
      <c r="L38" s="7" t="s">
        <v>846</v>
      </c>
      <c r="M38" s="11"/>
      <c r="N38" s="84">
        <v>7.34</v>
      </c>
      <c r="O38" s="60">
        <v>52</v>
      </c>
    </row>
    <row r="39" spans="1:15" ht="15" x14ac:dyDescent="0.25">
      <c r="A39" s="1"/>
      <c r="B39" s="365">
        <v>17</v>
      </c>
      <c r="C39" s="406"/>
      <c r="D39" s="375" t="s">
        <v>623</v>
      </c>
      <c r="E39" s="376"/>
      <c r="F39" s="367">
        <v>4100072198</v>
      </c>
      <c r="G39" s="370"/>
      <c r="H39" s="391" t="s">
        <v>1459</v>
      </c>
      <c r="I39" s="370"/>
      <c r="J39" s="369" t="s">
        <v>73</v>
      </c>
      <c r="K39" s="368"/>
      <c r="L39" s="7" t="s">
        <v>846</v>
      </c>
      <c r="M39" s="11"/>
      <c r="N39" s="84">
        <v>7.34</v>
      </c>
      <c r="O39" s="60">
        <v>52</v>
      </c>
    </row>
    <row r="40" spans="1:15" ht="15" x14ac:dyDescent="0.25">
      <c r="A40" s="1"/>
      <c r="B40" s="416">
        <v>18</v>
      </c>
      <c r="C40" s="417"/>
      <c r="D40" s="367" t="s">
        <v>623</v>
      </c>
      <c r="E40" s="368"/>
      <c r="F40" s="369">
        <v>4100073221</v>
      </c>
      <c r="G40" s="370"/>
      <c r="H40" s="391" t="s">
        <v>1500</v>
      </c>
      <c r="I40" s="370"/>
      <c r="J40" s="369" t="s">
        <v>73</v>
      </c>
      <c r="K40" s="368"/>
      <c r="L40" s="7" t="s">
        <v>761</v>
      </c>
      <c r="M40" s="11"/>
      <c r="N40" s="83">
        <v>7.44</v>
      </c>
      <c r="O40" s="60">
        <v>54</v>
      </c>
    </row>
    <row r="41" spans="1:15" ht="15" x14ac:dyDescent="0.25">
      <c r="A41" s="1"/>
      <c r="B41" s="378">
        <v>19</v>
      </c>
      <c r="C41" s="379"/>
      <c r="D41" s="367" t="s">
        <v>623</v>
      </c>
      <c r="E41" s="368"/>
      <c r="F41" s="369">
        <v>4100073221</v>
      </c>
      <c r="G41" s="370"/>
      <c r="H41" s="391" t="s">
        <v>1500</v>
      </c>
      <c r="I41" s="370"/>
      <c r="J41" s="369" t="s">
        <v>73</v>
      </c>
      <c r="K41" s="368"/>
      <c r="L41" s="7" t="s">
        <v>761</v>
      </c>
      <c r="M41" s="11"/>
      <c r="N41" s="82">
        <v>7.44</v>
      </c>
      <c r="O41" s="60">
        <v>54</v>
      </c>
    </row>
    <row r="42" spans="1:15" ht="15" x14ac:dyDescent="0.25">
      <c r="A42" s="1"/>
      <c r="B42" s="365"/>
      <c r="C42" s="366"/>
      <c r="D42" s="126" t="s">
        <v>1517</v>
      </c>
      <c r="E42" s="61"/>
      <c r="F42" s="50"/>
      <c r="G42" s="62"/>
      <c r="H42" s="63"/>
      <c r="I42" s="62"/>
      <c r="J42" s="50"/>
      <c r="K42" s="61"/>
      <c r="L42" s="6"/>
      <c r="M42" s="8"/>
      <c r="N42" s="84"/>
      <c r="O42" s="138"/>
    </row>
    <row r="43" spans="1:15" ht="15" x14ac:dyDescent="0.25">
      <c r="A43" s="1"/>
      <c r="B43" s="365"/>
      <c r="C43" s="366"/>
      <c r="D43" s="367"/>
      <c r="E43" s="368"/>
      <c r="F43" s="369"/>
      <c r="G43" s="370"/>
      <c r="H43" s="391"/>
      <c r="I43" s="370"/>
      <c r="J43" s="369"/>
      <c r="K43" s="368"/>
      <c r="L43" s="7"/>
      <c r="M43" s="11"/>
      <c r="N43" s="84"/>
      <c r="O43" s="60"/>
    </row>
    <row r="44" spans="1:15" ht="15" x14ac:dyDescent="0.25">
      <c r="A44" s="1"/>
      <c r="B44" s="76"/>
      <c r="C44" s="65"/>
      <c r="D44" s="392"/>
      <c r="E44" s="393"/>
      <c r="F44" s="393"/>
      <c r="G44" s="393"/>
      <c r="H44" s="393"/>
      <c r="I44" s="62"/>
      <c r="J44" s="50"/>
      <c r="K44" s="61"/>
      <c r="L44" s="8"/>
      <c r="M44" s="8"/>
      <c r="N44" s="139">
        <f>SUM(N18:N30)+SUM(N32:N41)</f>
        <v>150.79999999999998</v>
      </c>
      <c r="O44" s="60"/>
    </row>
    <row r="45" spans="1:15" ht="15.75" x14ac:dyDescent="0.25">
      <c r="A45" s="1"/>
      <c r="B45" s="356" t="s">
        <v>29</v>
      </c>
      <c r="C45" s="357"/>
      <c r="D45" s="357"/>
      <c r="E45" s="357"/>
      <c r="F45" s="357"/>
      <c r="G45" s="357"/>
      <c r="H45" s="357"/>
      <c r="I45" s="357"/>
      <c r="J45" s="357"/>
      <c r="K45" s="357"/>
      <c r="L45" s="357"/>
      <c r="M45" s="79"/>
      <c r="N45" s="75"/>
      <c r="O45" s="73">
        <f>SUM(O18:O43)</f>
        <v>507</v>
      </c>
    </row>
    <row r="46" spans="1:15" ht="15" x14ac:dyDescent="0.25">
      <c r="A46" s="1"/>
      <c r="B46" s="20"/>
      <c r="C46" s="45"/>
      <c r="D46" s="20"/>
      <c r="E46" s="45"/>
      <c r="F46" s="20"/>
      <c r="H46" s="3"/>
      <c r="J46" s="20"/>
      <c r="K46" s="45"/>
      <c r="L46" s="1"/>
      <c r="M46" s="1"/>
      <c r="N46" s="86"/>
    </row>
    <row r="47" spans="1:15" ht="3.75" customHeight="1" x14ac:dyDescent="0.25">
      <c r="A47" s="1"/>
      <c r="B47" s="1"/>
      <c r="C47" s="1"/>
      <c r="D47" s="17"/>
      <c r="E47" s="20"/>
      <c r="F47" s="20"/>
      <c r="G47" s="3"/>
      <c r="H47" s="3"/>
      <c r="I47" s="1"/>
      <c r="J47" s="1"/>
      <c r="K47" s="1"/>
      <c r="L47" s="1"/>
      <c r="M47" s="1"/>
      <c r="N47" s="1"/>
    </row>
    <row r="48" spans="1:15" ht="15" customHeight="1" x14ac:dyDescent="0.25">
      <c r="A48" s="1"/>
      <c r="B48" s="1"/>
      <c r="C48" s="1"/>
      <c r="D48" s="1" t="s">
        <v>49</v>
      </c>
      <c r="E48" s="23"/>
      <c r="F48" s="397" t="s">
        <v>1518</v>
      </c>
      <c r="G48" s="396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 t="s">
        <v>1519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1521</v>
      </c>
      <c r="E50" s="3"/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 x14ac:dyDescent="0.25">
      <c r="A51" s="1"/>
      <c r="B51" s="1"/>
      <c r="C51" s="1"/>
      <c r="D51" s="1" t="s">
        <v>1520</v>
      </c>
      <c r="E51" s="23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5">
      <c r="A52" s="1"/>
      <c r="B52" s="1"/>
      <c r="C52" s="1"/>
      <c r="D52" s="1" t="s">
        <v>1522</v>
      </c>
      <c r="E52" s="1"/>
      <c r="F52" s="1"/>
      <c r="G52" s="23"/>
      <c r="H52" s="23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336" ht="8.25" customHeight="1" x14ac:dyDescent="0.2"/>
    <row r="338" ht="8.25" customHeight="1" x14ac:dyDescent="0.2"/>
    <row r="340" ht="9" customHeight="1" x14ac:dyDescent="0.2"/>
    <row r="342" ht="7.5" customHeight="1" x14ac:dyDescent="0.2"/>
    <row r="344" ht="6.75" customHeight="1" x14ac:dyDescent="0.2"/>
    <row r="346" ht="7.5" customHeight="1" x14ac:dyDescent="0.2"/>
    <row r="348" ht="9" customHeight="1" x14ac:dyDescent="0.2"/>
    <row r="350" ht="7.5" customHeight="1" x14ac:dyDescent="0.2"/>
    <row r="352" ht="8.25" customHeight="1" x14ac:dyDescent="0.2"/>
  </sheetData>
  <mergeCells count="133">
    <mergeCell ref="D44:H44"/>
    <mergeCell ref="B45:L45"/>
    <mergeCell ref="F48:G48"/>
    <mergeCell ref="B41:C41"/>
    <mergeCell ref="D41:E41"/>
    <mergeCell ref="F41:G41"/>
    <mergeCell ref="H41:I41"/>
    <mergeCell ref="J41:K41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2:C42"/>
    <mergeCell ref="B39:C39"/>
    <mergeCell ref="D39:E39"/>
    <mergeCell ref="F39:G39"/>
    <mergeCell ref="H39:I39"/>
    <mergeCell ref="J39:K39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G8:I8"/>
    <mergeCell ref="G10:L10"/>
    <mergeCell ref="G12:H12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sheetPr codeName="Hoja254"/>
  <dimension ref="A1:O359"/>
  <sheetViews>
    <sheetView topLeftCell="A33" workbookViewId="0">
      <selection activeCell="O53" sqref="O5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200379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SUM(N18:N40)+10.9</f>
        <v>153.95999999999998</v>
      </c>
      <c r="O17" s="60"/>
    </row>
    <row r="18" spans="1:15" ht="15" x14ac:dyDescent="0.25">
      <c r="A18" s="1"/>
      <c r="B18" s="375">
        <v>1</v>
      </c>
      <c r="C18" s="376"/>
      <c r="D18" s="367" t="s">
        <v>1440</v>
      </c>
      <c r="E18" s="368"/>
      <c r="F18" s="369">
        <v>4100072197</v>
      </c>
      <c r="G18" s="370"/>
      <c r="H18" s="391" t="s">
        <v>1487</v>
      </c>
      <c r="I18" s="370"/>
      <c r="J18" s="369" t="s">
        <v>73</v>
      </c>
      <c r="K18" s="368"/>
      <c r="L18" s="7" t="s">
        <v>791</v>
      </c>
      <c r="M18" s="11"/>
      <c r="N18" s="81">
        <v>6.5</v>
      </c>
      <c r="O18" s="60">
        <v>50</v>
      </c>
    </row>
    <row r="19" spans="1:15" ht="15" x14ac:dyDescent="0.25">
      <c r="A19" s="1"/>
      <c r="B19" s="375">
        <v>2</v>
      </c>
      <c r="C19" s="376"/>
      <c r="D19" s="367" t="s">
        <v>1440</v>
      </c>
      <c r="E19" s="368"/>
      <c r="F19" s="369">
        <v>4100072197</v>
      </c>
      <c r="G19" s="370"/>
      <c r="H19" s="391" t="s">
        <v>1487</v>
      </c>
      <c r="I19" s="370"/>
      <c r="J19" s="369" t="s">
        <v>73</v>
      </c>
      <c r="K19" s="368"/>
      <c r="L19" s="7" t="s">
        <v>791</v>
      </c>
      <c r="M19" s="11"/>
      <c r="N19" s="81">
        <v>6.5</v>
      </c>
      <c r="O19" s="60">
        <v>50</v>
      </c>
    </row>
    <row r="20" spans="1:15" ht="15" x14ac:dyDescent="0.25">
      <c r="A20" s="1"/>
      <c r="B20" s="375">
        <v>3</v>
      </c>
      <c r="C20" s="376"/>
      <c r="D20" s="367" t="s">
        <v>1440</v>
      </c>
      <c r="E20" s="368"/>
      <c r="F20" s="369">
        <v>4100072197</v>
      </c>
      <c r="G20" s="370"/>
      <c r="H20" s="391" t="s">
        <v>1487</v>
      </c>
      <c r="I20" s="370"/>
      <c r="J20" s="369" t="s">
        <v>73</v>
      </c>
      <c r="K20" s="368"/>
      <c r="L20" s="7" t="s">
        <v>791</v>
      </c>
      <c r="M20" s="11"/>
      <c r="N20" s="81">
        <v>5.52</v>
      </c>
      <c r="O20" s="60">
        <v>45</v>
      </c>
    </row>
    <row r="21" spans="1:15" ht="15" x14ac:dyDescent="0.25">
      <c r="A21" s="1"/>
      <c r="B21" s="375">
        <v>4</v>
      </c>
      <c r="C21" s="376"/>
      <c r="D21" s="367" t="s">
        <v>1440</v>
      </c>
      <c r="E21" s="368"/>
      <c r="F21" s="369">
        <v>4100072195</v>
      </c>
      <c r="G21" s="370"/>
      <c r="H21" s="391" t="s">
        <v>1441</v>
      </c>
      <c r="I21" s="370"/>
      <c r="J21" s="369" t="s">
        <v>73</v>
      </c>
      <c r="K21" s="368"/>
      <c r="L21" s="7" t="s">
        <v>756</v>
      </c>
      <c r="M21" s="11"/>
      <c r="N21" s="81">
        <v>6.64</v>
      </c>
      <c r="O21" s="60">
        <v>50</v>
      </c>
    </row>
    <row r="22" spans="1:15" ht="15" x14ac:dyDescent="0.25">
      <c r="A22" s="1"/>
      <c r="B22" s="375">
        <v>5</v>
      </c>
      <c r="C22" s="376"/>
      <c r="D22" s="367" t="s">
        <v>1440</v>
      </c>
      <c r="E22" s="368"/>
      <c r="F22" s="369">
        <v>4100072195</v>
      </c>
      <c r="G22" s="370"/>
      <c r="H22" s="391" t="s">
        <v>1441</v>
      </c>
      <c r="I22" s="370"/>
      <c r="J22" s="369" t="s">
        <v>73</v>
      </c>
      <c r="K22" s="368"/>
      <c r="L22" s="7" t="s">
        <v>756</v>
      </c>
      <c r="M22" s="11"/>
      <c r="N22" s="81">
        <v>6.64</v>
      </c>
      <c r="O22" s="60">
        <v>50</v>
      </c>
    </row>
    <row r="23" spans="1:15" ht="15" x14ac:dyDescent="0.25">
      <c r="A23" s="1"/>
      <c r="B23" s="375">
        <v>6</v>
      </c>
      <c r="C23" s="376"/>
      <c r="D23" s="367" t="s">
        <v>1440</v>
      </c>
      <c r="E23" s="368"/>
      <c r="F23" s="369">
        <v>4100072195</v>
      </c>
      <c r="G23" s="370"/>
      <c r="H23" s="391" t="s">
        <v>1441</v>
      </c>
      <c r="I23" s="370"/>
      <c r="J23" s="369" t="s">
        <v>73</v>
      </c>
      <c r="K23" s="368"/>
      <c r="L23" s="7" t="s">
        <v>756</v>
      </c>
      <c r="M23" s="11"/>
      <c r="N23" s="81">
        <v>6.64</v>
      </c>
      <c r="O23" s="60">
        <v>50</v>
      </c>
    </row>
    <row r="24" spans="1:15" ht="15" x14ac:dyDescent="0.25">
      <c r="A24" s="1"/>
      <c r="B24" s="375">
        <v>7</v>
      </c>
      <c r="C24" s="376"/>
      <c r="D24" s="367" t="s">
        <v>1440</v>
      </c>
      <c r="E24" s="368"/>
      <c r="F24" s="369">
        <v>4100072195</v>
      </c>
      <c r="G24" s="370"/>
      <c r="H24" s="391" t="s">
        <v>1441</v>
      </c>
      <c r="I24" s="370"/>
      <c r="J24" s="369" t="s">
        <v>73</v>
      </c>
      <c r="K24" s="368"/>
      <c r="L24" s="7" t="s">
        <v>756</v>
      </c>
      <c r="M24" s="11"/>
      <c r="N24" s="81">
        <v>6.64</v>
      </c>
      <c r="O24" s="60">
        <v>50</v>
      </c>
    </row>
    <row r="25" spans="1:15" ht="15" x14ac:dyDescent="0.25">
      <c r="A25" s="1"/>
      <c r="B25" s="375">
        <v>8</v>
      </c>
      <c r="C25" s="376"/>
      <c r="D25" s="367" t="s">
        <v>1440</v>
      </c>
      <c r="E25" s="368"/>
      <c r="F25" s="369">
        <v>4100072195</v>
      </c>
      <c r="G25" s="370"/>
      <c r="H25" s="391" t="s">
        <v>1441</v>
      </c>
      <c r="I25" s="370"/>
      <c r="J25" s="369" t="s">
        <v>73</v>
      </c>
      <c r="K25" s="368"/>
      <c r="L25" s="7" t="s">
        <v>756</v>
      </c>
      <c r="M25" s="11"/>
      <c r="N25" s="81">
        <v>6.64</v>
      </c>
      <c r="O25" s="60">
        <v>50</v>
      </c>
    </row>
    <row r="26" spans="1:15" ht="15" x14ac:dyDescent="0.25">
      <c r="A26" s="1"/>
      <c r="B26" s="375">
        <v>9</v>
      </c>
      <c r="C26" s="376"/>
      <c r="D26" s="367" t="s">
        <v>1440</v>
      </c>
      <c r="E26" s="368"/>
      <c r="F26" s="369">
        <v>4100072195</v>
      </c>
      <c r="G26" s="370"/>
      <c r="H26" s="391" t="s">
        <v>1441</v>
      </c>
      <c r="I26" s="370"/>
      <c r="J26" s="369" t="s">
        <v>73</v>
      </c>
      <c r="K26" s="368"/>
      <c r="L26" s="7" t="s">
        <v>756</v>
      </c>
      <c r="M26" s="11"/>
      <c r="N26" s="81">
        <v>6.64</v>
      </c>
      <c r="O26" s="60">
        <v>50</v>
      </c>
    </row>
    <row r="27" spans="1:15" ht="15" x14ac:dyDescent="0.25">
      <c r="A27" s="1"/>
      <c r="B27" s="375">
        <v>10</v>
      </c>
      <c r="C27" s="376"/>
      <c r="D27" s="367" t="s">
        <v>1440</v>
      </c>
      <c r="E27" s="368"/>
      <c r="F27" s="369">
        <v>4100072195</v>
      </c>
      <c r="G27" s="370"/>
      <c r="H27" s="391" t="s">
        <v>1441</v>
      </c>
      <c r="I27" s="370"/>
      <c r="J27" s="369" t="s">
        <v>73</v>
      </c>
      <c r="K27" s="368"/>
      <c r="L27" s="7" t="s">
        <v>756</v>
      </c>
      <c r="M27" s="11"/>
      <c r="N27" s="81">
        <v>6.64</v>
      </c>
      <c r="O27" s="60">
        <v>50</v>
      </c>
    </row>
    <row r="28" spans="1:15" ht="15" x14ac:dyDescent="0.25">
      <c r="A28" s="1"/>
      <c r="B28" s="378">
        <v>11</v>
      </c>
      <c r="C28" s="379"/>
      <c r="D28" s="367" t="s">
        <v>1440</v>
      </c>
      <c r="E28" s="368"/>
      <c r="F28" s="369">
        <v>4100072195</v>
      </c>
      <c r="G28" s="370"/>
      <c r="H28" s="391" t="s">
        <v>1441</v>
      </c>
      <c r="I28" s="370"/>
      <c r="J28" s="369" t="s">
        <v>73</v>
      </c>
      <c r="K28" s="368"/>
      <c r="L28" s="7" t="s">
        <v>756</v>
      </c>
      <c r="M28" s="11"/>
      <c r="N28" s="82">
        <v>6.06</v>
      </c>
      <c r="O28" s="60">
        <v>45</v>
      </c>
    </row>
    <row r="29" spans="1:15" ht="15" x14ac:dyDescent="0.25">
      <c r="A29" s="1"/>
      <c r="B29" s="378">
        <v>12</v>
      </c>
      <c r="C29" s="379"/>
      <c r="D29" s="367" t="s">
        <v>623</v>
      </c>
      <c r="E29" s="368"/>
      <c r="F29" s="369">
        <v>4100072198</v>
      </c>
      <c r="G29" s="370"/>
      <c r="H29" s="391" t="s">
        <v>1292</v>
      </c>
      <c r="I29" s="370"/>
      <c r="J29" s="369" t="s">
        <v>73</v>
      </c>
      <c r="K29" s="368"/>
      <c r="L29" s="7" t="s">
        <v>757</v>
      </c>
      <c r="M29" s="11"/>
      <c r="N29" s="82">
        <v>5.46</v>
      </c>
      <c r="O29" s="60">
        <v>15</v>
      </c>
    </row>
    <row r="30" spans="1:15" ht="15" x14ac:dyDescent="0.25">
      <c r="A30" s="1"/>
      <c r="B30" s="416"/>
      <c r="C30" s="417"/>
      <c r="D30" s="367" t="s">
        <v>528</v>
      </c>
      <c r="E30" s="368"/>
      <c r="F30" s="369">
        <v>4100072191</v>
      </c>
      <c r="G30" s="370"/>
      <c r="H30" s="391" t="s">
        <v>568</v>
      </c>
      <c r="I30" s="370"/>
      <c r="J30" s="369" t="s">
        <v>73</v>
      </c>
      <c r="K30" s="368"/>
      <c r="L30" s="7" t="s">
        <v>757</v>
      </c>
      <c r="M30" s="11"/>
      <c r="N30" s="83"/>
      <c r="O30" s="60">
        <v>3</v>
      </c>
    </row>
    <row r="31" spans="1:15" ht="15" x14ac:dyDescent="0.25">
      <c r="A31" s="1"/>
      <c r="B31" s="416"/>
      <c r="C31" s="417"/>
      <c r="D31" s="367" t="s">
        <v>528</v>
      </c>
      <c r="E31" s="368"/>
      <c r="F31" s="369">
        <v>4100072191</v>
      </c>
      <c r="G31" s="370"/>
      <c r="H31" s="391" t="s">
        <v>568</v>
      </c>
      <c r="I31" s="370"/>
      <c r="J31" s="369" t="s">
        <v>73</v>
      </c>
      <c r="K31" s="368"/>
      <c r="L31" s="7" t="s">
        <v>761</v>
      </c>
      <c r="M31" s="11"/>
      <c r="N31" s="83"/>
      <c r="O31" s="60">
        <v>10</v>
      </c>
    </row>
    <row r="32" spans="1:15" ht="15" x14ac:dyDescent="0.25">
      <c r="A32" s="1"/>
      <c r="B32" s="365"/>
      <c r="C32" s="366"/>
      <c r="D32" s="367" t="s">
        <v>528</v>
      </c>
      <c r="E32" s="368"/>
      <c r="F32" s="369">
        <v>4100072191</v>
      </c>
      <c r="G32" s="370"/>
      <c r="H32" s="391" t="s">
        <v>568</v>
      </c>
      <c r="I32" s="370"/>
      <c r="J32" s="369" t="s">
        <v>73</v>
      </c>
      <c r="K32" s="368"/>
      <c r="L32" s="7" t="s">
        <v>846</v>
      </c>
      <c r="M32" s="11"/>
      <c r="N32" s="84"/>
      <c r="O32" s="60">
        <v>2</v>
      </c>
    </row>
    <row r="33" spans="1:15" ht="15" x14ac:dyDescent="0.25">
      <c r="A33" s="1"/>
      <c r="B33" s="365">
        <v>13</v>
      </c>
      <c r="C33" s="366"/>
      <c r="D33" s="367" t="s">
        <v>531</v>
      </c>
      <c r="E33" s="368"/>
      <c r="F33" s="369">
        <v>4100072196</v>
      </c>
      <c r="G33" s="370"/>
      <c r="H33" s="391" t="s">
        <v>1476</v>
      </c>
      <c r="I33" s="370"/>
      <c r="J33" s="369" t="s">
        <v>73</v>
      </c>
      <c r="K33" s="368"/>
      <c r="L33" s="7" t="s">
        <v>757</v>
      </c>
      <c r="M33" s="11"/>
      <c r="N33" s="84">
        <v>8.1</v>
      </c>
      <c r="O33" s="60">
        <v>43</v>
      </c>
    </row>
    <row r="34" spans="1:15" ht="15" x14ac:dyDescent="0.25">
      <c r="A34" s="1"/>
      <c r="B34" s="365">
        <v>14</v>
      </c>
      <c r="C34" s="366"/>
      <c r="D34" s="367" t="s">
        <v>531</v>
      </c>
      <c r="E34" s="368"/>
      <c r="F34" s="369">
        <v>4100072196</v>
      </c>
      <c r="G34" s="370"/>
      <c r="H34" s="391" t="s">
        <v>1476</v>
      </c>
      <c r="I34" s="370"/>
      <c r="J34" s="369" t="s">
        <v>73</v>
      </c>
      <c r="K34" s="368"/>
      <c r="L34" s="7" t="s">
        <v>757</v>
      </c>
      <c r="M34" s="11"/>
      <c r="N34" s="84">
        <v>7.92</v>
      </c>
      <c r="O34" s="60">
        <v>42</v>
      </c>
    </row>
    <row r="35" spans="1:15" ht="15" x14ac:dyDescent="0.25">
      <c r="A35" s="1"/>
      <c r="B35" s="365">
        <v>15</v>
      </c>
      <c r="C35" s="366"/>
      <c r="D35" s="367" t="s">
        <v>531</v>
      </c>
      <c r="E35" s="368"/>
      <c r="F35" s="369">
        <v>4100072196</v>
      </c>
      <c r="G35" s="370"/>
      <c r="H35" s="391" t="s">
        <v>1476</v>
      </c>
      <c r="I35" s="370"/>
      <c r="J35" s="369" t="s">
        <v>73</v>
      </c>
      <c r="K35" s="368"/>
      <c r="L35" s="7" t="s">
        <v>791</v>
      </c>
      <c r="M35" s="11"/>
      <c r="N35" s="84">
        <v>6.74</v>
      </c>
      <c r="O35" s="60">
        <v>35</v>
      </c>
    </row>
    <row r="36" spans="1:15" ht="15" x14ac:dyDescent="0.25">
      <c r="A36" s="1"/>
      <c r="B36" s="365">
        <v>16</v>
      </c>
      <c r="C36" s="366"/>
      <c r="D36" s="367" t="s">
        <v>531</v>
      </c>
      <c r="E36" s="368"/>
      <c r="F36" s="369">
        <v>4100072196</v>
      </c>
      <c r="G36" s="370"/>
      <c r="H36" s="391" t="s">
        <v>1476</v>
      </c>
      <c r="I36" s="370"/>
      <c r="J36" s="369" t="s">
        <v>73</v>
      </c>
      <c r="K36" s="368"/>
      <c r="L36" s="7" t="s">
        <v>791</v>
      </c>
      <c r="M36" s="11"/>
      <c r="N36" s="84">
        <v>6.74</v>
      </c>
      <c r="O36" s="60">
        <v>35</v>
      </c>
    </row>
    <row r="37" spans="1:15" ht="15" x14ac:dyDescent="0.25">
      <c r="A37" s="1"/>
      <c r="B37" s="365">
        <v>17</v>
      </c>
      <c r="C37" s="366"/>
      <c r="D37" s="367" t="s">
        <v>528</v>
      </c>
      <c r="E37" s="368"/>
      <c r="F37" s="369">
        <v>4100072193</v>
      </c>
      <c r="G37" s="370"/>
      <c r="H37" s="391" t="s">
        <v>676</v>
      </c>
      <c r="I37" s="370"/>
      <c r="J37" s="369" t="s">
        <v>73</v>
      </c>
      <c r="K37" s="368"/>
      <c r="L37" s="7" t="s">
        <v>756</v>
      </c>
      <c r="M37" s="11"/>
      <c r="N37" s="84">
        <v>9.26</v>
      </c>
      <c r="O37" s="60">
        <v>50</v>
      </c>
    </row>
    <row r="38" spans="1:15" ht="15" x14ac:dyDescent="0.25">
      <c r="A38" s="1"/>
      <c r="B38" s="365">
        <v>18</v>
      </c>
      <c r="C38" s="366"/>
      <c r="D38" s="367" t="s">
        <v>528</v>
      </c>
      <c r="E38" s="368"/>
      <c r="F38" s="369">
        <v>4100072193</v>
      </c>
      <c r="G38" s="370"/>
      <c r="H38" s="391" t="s">
        <v>676</v>
      </c>
      <c r="I38" s="370"/>
      <c r="J38" s="369" t="s">
        <v>73</v>
      </c>
      <c r="K38" s="368"/>
      <c r="L38" s="7" t="s">
        <v>756</v>
      </c>
      <c r="M38" s="11"/>
      <c r="N38" s="84">
        <v>9.26</v>
      </c>
      <c r="O38" s="60">
        <v>50</v>
      </c>
    </row>
    <row r="39" spans="1:15" ht="15" x14ac:dyDescent="0.25">
      <c r="A39" s="1"/>
      <c r="B39" s="365">
        <v>19</v>
      </c>
      <c r="C39" s="366"/>
      <c r="D39" s="367" t="s">
        <v>528</v>
      </c>
      <c r="E39" s="368"/>
      <c r="F39" s="369">
        <v>4100072193</v>
      </c>
      <c r="G39" s="370"/>
      <c r="H39" s="391" t="s">
        <v>676</v>
      </c>
      <c r="I39" s="370"/>
      <c r="J39" s="369" t="s">
        <v>73</v>
      </c>
      <c r="K39" s="368"/>
      <c r="L39" s="7" t="s">
        <v>756</v>
      </c>
      <c r="M39" s="11"/>
      <c r="N39" s="84">
        <v>9.26</v>
      </c>
      <c r="O39" s="60">
        <v>50</v>
      </c>
    </row>
    <row r="40" spans="1:15" ht="15" x14ac:dyDescent="0.25">
      <c r="A40" s="1"/>
      <c r="B40" s="365">
        <v>20</v>
      </c>
      <c r="C40" s="366"/>
      <c r="D40" s="367" t="s">
        <v>528</v>
      </c>
      <c r="E40" s="368"/>
      <c r="F40" s="369">
        <v>4100072193</v>
      </c>
      <c r="G40" s="370"/>
      <c r="H40" s="391" t="s">
        <v>676</v>
      </c>
      <c r="I40" s="370"/>
      <c r="J40" s="369" t="s">
        <v>73</v>
      </c>
      <c r="K40" s="368"/>
      <c r="L40" s="7" t="s">
        <v>756</v>
      </c>
      <c r="M40" s="11"/>
      <c r="N40" s="84">
        <v>9.26</v>
      </c>
      <c r="O40" s="60">
        <v>50</v>
      </c>
    </row>
    <row r="41" spans="1:15" ht="15" x14ac:dyDescent="0.25">
      <c r="A41" s="1"/>
      <c r="B41" s="77" t="s">
        <v>37</v>
      </c>
      <c r="C41" s="78"/>
      <c r="D41" s="20"/>
      <c r="E41" s="45"/>
      <c r="F41" s="20"/>
      <c r="H41" s="3"/>
      <c r="J41" s="20"/>
      <c r="K41" s="45"/>
      <c r="L41" s="1"/>
      <c r="M41" s="1"/>
      <c r="N41" s="169">
        <f>SUM(N42:N49)+10.34</f>
        <v>75.52000000000001</v>
      </c>
      <c r="O41" s="60"/>
    </row>
    <row r="42" spans="1:15" ht="15" x14ac:dyDescent="0.25">
      <c r="A42" s="1"/>
      <c r="B42" s="378">
        <v>21</v>
      </c>
      <c r="C42" s="379"/>
      <c r="D42" s="367" t="s">
        <v>528</v>
      </c>
      <c r="E42" s="368"/>
      <c r="F42" s="369">
        <v>4100072193</v>
      </c>
      <c r="G42" s="370"/>
      <c r="H42" s="391" t="s">
        <v>676</v>
      </c>
      <c r="I42" s="370"/>
      <c r="J42" s="369" t="s">
        <v>73</v>
      </c>
      <c r="K42" s="368"/>
      <c r="L42" s="7" t="s">
        <v>756</v>
      </c>
      <c r="M42" s="11"/>
      <c r="N42" s="82">
        <v>9.42</v>
      </c>
      <c r="O42" s="60">
        <v>51</v>
      </c>
    </row>
    <row r="43" spans="1:15" ht="15" x14ac:dyDescent="0.25">
      <c r="A43" s="1"/>
      <c r="B43" s="378">
        <v>22</v>
      </c>
      <c r="C43" s="379"/>
      <c r="D43" s="367" t="s">
        <v>480</v>
      </c>
      <c r="E43" s="368"/>
      <c r="F43" s="369">
        <v>4100073208</v>
      </c>
      <c r="G43" s="370"/>
      <c r="H43" s="391" t="s">
        <v>481</v>
      </c>
      <c r="I43" s="370"/>
      <c r="J43" s="369" t="s">
        <v>73</v>
      </c>
      <c r="K43" s="368"/>
      <c r="L43" s="7" t="s">
        <v>757</v>
      </c>
      <c r="M43" s="11">
        <v>85</v>
      </c>
      <c r="N43" s="82">
        <v>9.2200000000000006</v>
      </c>
      <c r="O43" s="60">
        <v>38</v>
      </c>
    </row>
    <row r="44" spans="1:15" ht="15" x14ac:dyDescent="0.25">
      <c r="A44" s="1"/>
      <c r="B44" s="365"/>
      <c r="C44" s="366"/>
      <c r="D44" s="367" t="s">
        <v>480</v>
      </c>
      <c r="E44" s="368"/>
      <c r="F44" s="369">
        <v>4100073208</v>
      </c>
      <c r="G44" s="370"/>
      <c r="H44" s="391" t="s">
        <v>481</v>
      </c>
      <c r="I44" s="370"/>
      <c r="J44" s="369" t="s">
        <v>73</v>
      </c>
      <c r="K44" s="368"/>
      <c r="L44" s="7" t="s">
        <v>757</v>
      </c>
      <c r="M44" s="11">
        <v>90</v>
      </c>
      <c r="N44" s="84"/>
      <c r="O44" s="60">
        <v>18</v>
      </c>
    </row>
    <row r="45" spans="1:15" ht="15" x14ac:dyDescent="0.25">
      <c r="A45" s="1"/>
      <c r="B45" s="365">
        <v>23</v>
      </c>
      <c r="C45" s="366"/>
      <c r="D45" s="367" t="s">
        <v>747</v>
      </c>
      <c r="E45" s="368"/>
      <c r="F45" s="369">
        <v>4100072187</v>
      </c>
      <c r="G45" s="370"/>
      <c r="H45" s="391" t="s">
        <v>1094</v>
      </c>
      <c r="I45" s="370"/>
      <c r="J45" s="369" t="s">
        <v>73</v>
      </c>
      <c r="K45" s="368"/>
      <c r="L45" s="7" t="s">
        <v>1455</v>
      </c>
      <c r="M45" s="11"/>
      <c r="N45" s="84">
        <v>9.1999999999999993</v>
      </c>
      <c r="O45" s="60">
        <v>15</v>
      </c>
    </row>
    <row r="46" spans="1:15" ht="15" x14ac:dyDescent="0.25">
      <c r="A46" s="1"/>
      <c r="B46" s="365">
        <v>24</v>
      </c>
      <c r="C46" s="366"/>
      <c r="D46" s="367" t="s">
        <v>747</v>
      </c>
      <c r="E46" s="368"/>
      <c r="F46" s="369">
        <v>4100072187</v>
      </c>
      <c r="G46" s="370"/>
      <c r="H46" s="391" t="s">
        <v>1094</v>
      </c>
      <c r="I46" s="370"/>
      <c r="J46" s="369" t="s">
        <v>73</v>
      </c>
      <c r="K46" s="368"/>
      <c r="L46" s="7" t="s">
        <v>1455</v>
      </c>
      <c r="M46" s="11"/>
      <c r="N46" s="84">
        <v>9.1999999999999993</v>
      </c>
      <c r="O46" s="60">
        <v>15</v>
      </c>
    </row>
    <row r="47" spans="1:15" ht="15" x14ac:dyDescent="0.25">
      <c r="A47" s="1"/>
      <c r="B47" s="365">
        <v>25</v>
      </c>
      <c r="C47" s="366"/>
      <c r="D47" s="367" t="s">
        <v>1461</v>
      </c>
      <c r="E47" s="368"/>
      <c r="F47" s="369">
        <v>4100072188</v>
      </c>
      <c r="G47" s="370"/>
      <c r="H47" s="391" t="s">
        <v>1480</v>
      </c>
      <c r="I47" s="370"/>
      <c r="J47" s="369" t="s">
        <v>73</v>
      </c>
      <c r="K47" s="368"/>
      <c r="L47" s="7" t="s">
        <v>761</v>
      </c>
      <c r="M47" s="11"/>
      <c r="N47" s="84">
        <v>9.3800000000000008</v>
      </c>
      <c r="O47" s="60">
        <v>12</v>
      </c>
    </row>
    <row r="48" spans="1:15" ht="15" x14ac:dyDescent="0.25">
      <c r="A48" s="1"/>
      <c r="B48" s="365">
        <v>26</v>
      </c>
      <c r="C48" s="366"/>
      <c r="D48" s="367" t="s">
        <v>1461</v>
      </c>
      <c r="E48" s="368"/>
      <c r="F48" s="369">
        <v>4100072188</v>
      </c>
      <c r="G48" s="370"/>
      <c r="H48" s="391" t="s">
        <v>1480</v>
      </c>
      <c r="I48" s="370"/>
      <c r="J48" s="369" t="s">
        <v>73</v>
      </c>
      <c r="K48" s="368"/>
      <c r="L48" s="7" t="s">
        <v>761</v>
      </c>
      <c r="M48" s="11"/>
      <c r="N48" s="84">
        <v>9.3800000000000008</v>
      </c>
      <c r="O48" s="60">
        <v>12</v>
      </c>
    </row>
    <row r="49" spans="1:15" ht="15" x14ac:dyDescent="0.25">
      <c r="A49" s="1"/>
      <c r="B49" s="365">
        <v>27</v>
      </c>
      <c r="C49" s="366"/>
      <c r="D49" s="367" t="s">
        <v>1461</v>
      </c>
      <c r="E49" s="368"/>
      <c r="F49" s="369">
        <v>4100072188</v>
      </c>
      <c r="G49" s="370"/>
      <c r="H49" s="391" t="s">
        <v>1480</v>
      </c>
      <c r="I49" s="370"/>
      <c r="J49" s="369" t="s">
        <v>73</v>
      </c>
      <c r="K49" s="368"/>
      <c r="L49" s="7" t="s">
        <v>761</v>
      </c>
      <c r="M49" s="11"/>
      <c r="N49" s="84">
        <v>9.3800000000000008</v>
      </c>
      <c r="O49" s="60">
        <v>11</v>
      </c>
    </row>
    <row r="50" spans="1:15" ht="15" x14ac:dyDescent="0.25">
      <c r="A50" s="1"/>
      <c r="B50" s="375"/>
      <c r="C50" s="376"/>
      <c r="D50" s="367"/>
      <c r="E50" s="368"/>
      <c r="F50" s="369"/>
      <c r="G50" s="370"/>
      <c r="H50" s="391"/>
      <c r="I50" s="370"/>
      <c r="J50" s="369"/>
      <c r="K50" s="368"/>
      <c r="L50" s="7"/>
      <c r="M50" s="11"/>
      <c r="N50" s="81"/>
      <c r="O50" s="60"/>
    </row>
    <row r="51" spans="1:15" ht="15" x14ac:dyDescent="0.25">
      <c r="A51" s="1"/>
      <c r="B51" s="76"/>
      <c r="C51" s="65"/>
      <c r="D51" s="392"/>
      <c r="E51" s="393"/>
      <c r="F51" s="393"/>
      <c r="G51" s="393"/>
      <c r="H51" s="393"/>
      <c r="I51" s="62"/>
      <c r="J51" s="50"/>
      <c r="K51" s="61"/>
      <c r="L51" s="8"/>
      <c r="M51" s="8"/>
      <c r="N51" s="139">
        <f>SUM(N18:N40)+SUM(N42:N49)</f>
        <v>208.23999999999998</v>
      </c>
      <c r="O51" s="60"/>
    </row>
    <row r="52" spans="1:15" ht="15.75" x14ac:dyDescent="0.25">
      <c r="A52" s="1"/>
      <c r="B52" s="356" t="s">
        <v>29</v>
      </c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79"/>
      <c r="N52" s="75"/>
      <c r="O52" s="73">
        <f>SUM(O18:O50)</f>
        <v>1097</v>
      </c>
    </row>
    <row r="53" spans="1:15" ht="15" x14ac:dyDescent="0.25">
      <c r="A53" s="1"/>
      <c r="B53" s="20"/>
      <c r="C53" s="45"/>
      <c r="D53" s="20"/>
      <c r="E53" s="45"/>
      <c r="F53" s="20"/>
      <c r="H53" s="3"/>
      <c r="J53" s="20"/>
      <c r="K53" s="45"/>
      <c r="L53" s="1"/>
      <c r="M53" s="1"/>
      <c r="N53" s="86"/>
    </row>
    <row r="54" spans="1:15" ht="3.75" customHeight="1" x14ac:dyDescent="0.25">
      <c r="A54" s="1"/>
      <c r="B54" s="1"/>
      <c r="C54" s="1"/>
      <c r="D54" s="17"/>
      <c r="E54" s="20"/>
      <c r="F54" s="20"/>
      <c r="G54" s="3"/>
      <c r="H54" s="3"/>
      <c r="I54" s="1"/>
      <c r="J54" s="1"/>
      <c r="K54" s="1"/>
      <c r="L54" s="1"/>
      <c r="M54" s="1"/>
      <c r="N54" s="1"/>
    </row>
    <row r="55" spans="1:15" ht="15" customHeight="1" x14ac:dyDescent="0.25">
      <c r="A55" s="1"/>
      <c r="B55" s="1"/>
      <c r="C55" s="1"/>
      <c r="D55" s="1" t="s">
        <v>49</v>
      </c>
      <c r="E55" s="23"/>
      <c r="F55" s="397" t="s">
        <v>1488</v>
      </c>
      <c r="G55" s="396"/>
      <c r="H55" s="1"/>
      <c r="I55" s="1"/>
      <c r="J55" s="1"/>
      <c r="K55" s="1"/>
      <c r="L55" s="1"/>
      <c r="M55" s="1"/>
      <c r="N55" s="1"/>
    </row>
    <row r="56" spans="1:15" ht="15" customHeight="1" x14ac:dyDescent="0.25">
      <c r="A56" s="1"/>
      <c r="B56" s="1"/>
      <c r="C56" s="1"/>
      <c r="D56" s="1" t="s">
        <v>1489</v>
      </c>
      <c r="E56" s="23"/>
      <c r="F56" s="1"/>
      <c r="G56" s="1"/>
      <c r="H56" s="1"/>
      <c r="I56" s="1"/>
      <c r="J56" s="1"/>
      <c r="K56" s="1"/>
      <c r="L56" s="1"/>
      <c r="M56" s="1"/>
      <c r="N56" s="1"/>
    </row>
    <row r="57" spans="1:15" ht="15" customHeight="1" x14ac:dyDescent="0.25">
      <c r="A57" s="1"/>
      <c r="B57" s="1"/>
      <c r="C57" s="1"/>
      <c r="D57" s="1" t="s">
        <v>1491</v>
      </c>
      <c r="E57" s="3"/>
      <c r="F57" s="1"/>
      <c r="G57" s="1"/>
      <c r="H57" s="1"/>
      <c r="I57" s="1"/>
      <c r="J57" s="1"/>
      <c r="K57" s="1"/>
      <c r="L57" s="1"/>
      <c r="M57" s="1"/>
      <c r="N57" s="1"/>
    </row>
    <row r="58" spans="1:15" ht="15" customHeight="1" x14ac:dyDescent="0.25">
      <c r="A58" s="1"/>
      <c r="B58" s="1"/>
      <c r="C58" s="1"/>
      <c r="D58" s="1" t="s">
        <v>1490</v>
      </c>
      <c r="E58" s="23"/>
      <c r="F58" s="1"/>
      <c r="G58" s="1"/>
      <c r="H58" s="1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1492</v>
      </c>
      <c r="E59" s="1"/>
      <c r="F59" s="1"/>
      <c r="G59" s="23"/>
      <c r="H59" s="23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343" ht="8.25" customHeight="1" x14ac:dyDescent="0.2"/>
    <row r="345" ht="8.25" customHeight="1" x14ac:dyDescent="0.2"/>
    <row r="347" ht="9" customHeight="1" x14ac:dyDescent="0.2"/>
    <row r="349" ht="7.5" customHeight="1" x14ac:dyDescent="0.2"/>
    <row r="351" ht="6.75" customHeight="1" x14ac:dyDescent="0.2"/>
    <row r="353" ht="7.5" customHeight="1" x14ac:dyDescent="0.2"/>
    <row r="355" ht="9" customHeight="1" x14ac:dyDescent="0.2"/>
    <row r="357" ht="7.5" customHeight="1" x14ac:dyDescent="0.2"/>
    <row r="359" ht="8.25" customHeight="1" x14ac:dyDescent="0.2"/>
  </sheetData>
  <mergeCells count="17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D20:E20"/>
    <mergeCell ref="F20:G20"/>
    <mergeCell ref="H20:I20"/>
    <mergeCell ref="J20:K20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40:C40"/>
    <mergeCell ref="D40:E40"/>
    <mergeCell ref="F40:G40"/>
    <mergeCell ref="H40:I40"/>
    <mergeCell ref="J40:K40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52:L52"/>
    <mergeCell ref="F55:G55"/>
    <mergeCell ref="B19:C19"/>
    <mergeCell ref="B20:C20"/>
    <mergeCell ref="B21:C21"/>
    <mergeCell ref="B22:C22"/>
    <mergeCell ref="B50:C50"/>
    <mergeCell ref="D50:E50"/>
    <mergeCell ref="F50:G50"/>
    <mergeCell ref="H50:I50"/>
    <mergeCell ref="J50:K50"/>
    <mergeCell ref="D51:H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sheetPr codeName="Hoja255"/>
  <dimension ref="A1:O419"/>
  <sheetViews>
    <sheetView workbookViewId="0">
      <selection activeCell="D118" sqref="D1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1454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200378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SUM(N18:N55)+9.8</f>
        <v>236.45999999999998</v>
      </c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4100072281</v>
      </c>
      <c r="G18" s="370"/>
      <c r="H18" s="391" t="s">
        <v>568</v>
      </c>
      <c r="I18" s="370"/>
      <c r="J18" s="369" t="s">
        <v>53</v>
      </c>
      <c r="K18" s="368"/>
      <c r="L18" s="7" t="s">
        <v>757</v>
      </c>
      <c r="M18" s="11"/>
      <c r="N18" s="81">
        <v>8.52</v>
      </c>
      <c r="O18" s="60">
        <v>50</v>
      </c>
    </row>
    <row r="19" spans="1:15" ht="15" x14ac:dyDescent="0.25">
      <c r="A19" s="1"/>
      <c r="B19" s="375">
        <v>2</v>
      </c>
      <c r="C19" s="376"/>
      <c r="D19" s="367" t="s">
        <v>528</v>
      </c>
      <c r="E19" s="368"/>
      <c r="F19" s="369">
        <v>4100072281</v>
      </c>
      <c r="G19" s="370"/>
      <c r="H19" s="391" t="s">
        <v>568</v>
      </c>
      <c r="I19" s="370"/>
      <c r="J19" s="369" t="s">
        <v>53</v>
      </c>
      <c r="K19" s="368"/>
      <c r="L19" s="7" t="s">
        <v>757</v>
      </c>
      <c r="M19" s="11"/>
      <c r="N19" s="81">
        <v>8.52</v>
      </c>
      <c r="O19" s="60">
        <v>50</v>
      </c>
    </row>
    <row r="20" spans="1:15" ht="15" x14ac:dyDescent="0.25">
      <c r="A20" s="1"/>
      <c r="B20" s="375">
        <v>3</v>
      </c>
      <c r="C20" s="376"/>
      <c r="D20" s="367" t="s">
        <v>528</v>
      </c>
      <c r="E20" s="368"/>
      <c r="F20" s="369">
        <v>4100072281</v>
      </c>
      <c r="G20" s="370"/>
      <c r="H20" s="391" t="s">
        <v>568</v>
      </c>
      <c r="I20" s="370"/>
      <c r="J20" s="369" t="s">
        <v>53</v>
      </c>
      <c r="K20" s="368"/>
      <c r="L20" s="7" t="s">
        <v>757</v>
      </c>
      <c r="M20" s="11"/>
      <c r="N20" s="81">
        <v>8.9600000000000009</v>
      </c>
      <c r="O20" s="60">
        <v>50</v>
      </c>
    </row>
    <row r="21" spans="1:15" ht="15" x14ac:dyDescent="0.25">
      <c r="A21" s="1"/>
      <c r="B21" s="375">
        <v>4</v>
      </c>
      <c r="C21" s="376"/>
      <c r="D21" s="367" t="s">
        <v>528</v>
      </c>
      <c r="E21" s="368"/>
      <c r="F21" s="369">
        <v>4100072281</v>
      </c>
      <c r="G21" s="370"/>
      <c r="H21" s="391" t="s">
        <v>568</v>
      </c>
      <c r="I21" s="370"/>
      <c r="J21" s="369" t="s">
        <v>53</v>
      </c>
      <c r="K21" s="368"/>
      <c r="L21" s="7" t="s">
        <v>757</v>
      </c>
      <c r="M21" s="11"/>
      <c r="N21" s="81">
        <v>8.9600000000000009</v>
      </c>
      <c r="O21" s="60">
        <v>50</v>
      </c>
    </row>
    <row r="22" spans="1:15" ht="15" x14ac:dyDescent="0.25">
      <c r="A22" s="1"/>
      <c r="B22" s="375">
        <v>5</v>
      </c>
      <c r="C22" s="376"/>
      <c r="D22" s="367" t="s">
        <v>528</v>
      </c>
      <c r="E22" s="368"/>
      <c r="F22" s="369">
        <v>4100072281</v>
      </c>
      <c r="G22" s="370"/>
      <c r="H22" s="391" t="s">
        <v>568</v>
      </c>
      <c r="I22" s="370"/>
      <c r="J22" s="369" t="s">
        <v>53</v>
      </c>
      <c r="K22" s="368"/>
      <c r="L22" s="7" t="s">
        <v>757</v>
      </c>
      <c r="M22" s="11"/>
      <c r="N22" s="81">
        <v>8.98</v>
      </c>
      <c r="O22" s="60">
        <v>50</v>
      </c>
    </row>
    <row r="23" spans="1:15" ht="15" x14ac:dyDescent="0.25">
      <c r="A23" s="1"/>
      <c r="B23" s="378">
        <v>6</v>
      </c>
      <c r="C23" s="379"/>
      <c r="D23" s="367" t="s">
        <v>528</v>
      </c>
      <c r="E23" s="368"/>
      <c r="F23" s="369">
        <v>4100072281</v>
      </c>
      <c r="G23" s="370"/>
      <c r="H23" s="391" t="s">
        <v>568</v>
      </c>
      <c r="I23" s="370"/>
      <c r="J23" s="369" t="s">
        <v>53</v>
      </c>
      <c r="K23" s="368"/>
      <c r="L23" s="7" t="s">
        <v>757</v>
      </c>
      <c r="M23" s="11"/>
      <c r="N23" s="82">
        <v>10.1</v>
      </c>
      <c r="O23" s="60">
        <v>57</v>
      </c>
    </row>
    <row r="24" spans="1:15" ht="15" x14ac:dyDescent="0.25">
      <c r="A24" s="1"/>
      <c r="B24" s="378">
        <v>7</v>
      </c>
      <c r="C24" s="379"/>
      <c r="D24" s="367" t="s">
        <v>528</v>
      </c>
      <c r="E24" s="368"/>
      <c r="F24" s="369">
        <v>4100072280</v>
      </c>
      <c r="G24" s="370"/>
      <c r="H24" s="391" t="s">
        <v>568</v>
      </c>
      <c r="I24" s="370"/>
      <c r="J24" s="369" t="s">
        <v>53</v>
      </c>
      <c r="K24" s="368"/>
      <c r="L24" s="7" t="s">
        <v>757</v>
      </c>
      <c r="M24" s="11"/>
      <c r="N24" s="82">
        <v>6.64</v>
      </c>
      <c r="O24" s="60">
        <v>21</v>
      </c>
    </row>
    <row r="25" spans="1:15" ht="15" x14ac:dyDescent="0.25">
      <c r="A25" s="1"/>
      <c r="B25" s="416"/>
      <c r="C25" s="417"/>
      <c r="D25" s="367" t="s">
        <v>531</v>
      </c>
      <c r="E25" s="368"/>
      <c r="F25" s="369">
        <v>4100072335</v>
      </c>
      <c r="G25" s="370"/>
      <c r="H25" s="391" t="s">
        <v>848</v>
      </c>
      <c r="I25" s="370"/>
      <c r="J25" s="369" t="s">
        <v>25</v>
      </c>
      <c r="K25" s="368"/>
      <c r="L25" s="7" t="s">
        <v>425</v>
      </c>
      <c r="M25" s="11"/>
      <c r="N25" s="83"/>
      <c r="O25" s="60">
        <v>5</v>
      </c>
    </row>
    <row r="26" spans="1:15" ht="15" x14ac:dyDescent="0.25">
      <c r="A26" s="1"/>
      <c r="B26" s="416"/>
      <c r="C26" s="417"/>
      <c r="D26" s="367" t="s">
        <v>531</v>
      </c>
      <c r="E26" s="368"/>
      <c r="F26" s="369">
        <v>4100072285</v>
      </c>
      <c r="G26" s="370"/>
      <c r="H26" s="391" t="s">
        <v>848</v>
      </c>
      <c r="I26" s="370"/>
      <c r="J26" s="369" t="s">
        <v>53</v>
      </c>
      <c r="K26" s="368"/>
      <c r="L26" s="7" t="s">
        <v>425</v>
      </c>
      <c r="M26" s="11"/>
      <c r="N26" s="83"/>
      <c r="O26" s="60">
        <v>8</v>
      </c>
    </row>
    <row r="27" spans="1:15" ht="15" x14ac:dyDescent="0.25">
      <c r="A27" s="1"/>
      <c r="B27" s="378">
        <v>8</v>
      </c>
      <c r="C27" s="379"/>
      <c r="D27" s="367" t="s">
        <v>1470</v>
      </c>
      <c r="E27" s="368"/>
      <c r="F27" s="369">
        <v>4100072283</v>
      </c>
      <c r="G27" s="370"/>
      <c r="H27" s="391" t="s">
        <v>1471</v>
      </c>
      <c r="I27" s="370"/>
      <c r="J27" s="369" t="s">
        <v>147</v>
      </c>
      <c r="K27" s="368"/>
      <c r="L27" s="7" t="s">
        <v>757</v>
      </c>
      <c r="M27" s="11"/>
      <c r="N27" s="82">
        <v>8.6199999999999992</v>
      </c>
      <c r="O27" s="60">
        <v>23</v>
      </c>
    </row>
    <row r="28" spans="1:15" ht="15" x14ac:dyDescent="0.25">
      <c r="A28" s="1"/>
      <c r="B28" s="416"/>
      <c r="C28" s="417"/>
      <c r="D28" s="367" t="s">
        <v>1470</v>
      </c>
      <c r="E28" s="368"/>
      <c r="F28" s="369">
        <v>4100072282</v>
      </c>
      <c r="G28" s="370"/>
      <c r="H28" s="391" t="s">
        <v>1471</v>
      </c>
      <c r="I28" s="370"/>
      <c r="J28" s="369" t="s">
        <v>53</v>
      </c>
      <c r="K28" s="368"/>
      <c r="L28" s="7" t="s">
        <v>757</v>
      </c>
      <c r="M28" s="11"/>
      <c r="N28" s="83"/>
      <c r="O28" s="60">
        <v>46</v>
      </c>
    </row>
    <row r="29" spans="1:15" ht="15" x14ac:dyDescent="0.25">
      <c r="A29" s="1"/>
      <c r="B29" s="416"/>
      <c r="C29" s="417"/>
      <c r="D29" s="126" t="s">
        <v>1472</v>
      </c>
      <c r="E29" s="61"/>
      <c r="F29" s="50"/>
      <c r="G29" s="62"/>
      <c r="H29" s="63"/>
      <c r="I29" s="62"/>
      <c r="J29" s="50"/>
      <c r="K29" s="61"/>
      <c r="L29" s="6"/>
      <c r="M29" s="8"/>
      <c r="N29" s="84"/>
      <c r="O29" s="138"/>
    </row>
    <row r="30" spans="1:15" ht="15" x14ac:dyDescent="0.25">
      <c r="A30" s="1"/>
      <c r="B30" s="378">
        <v>9</v>
      </c>
      <c r="C30" s="379"/>
      <c r="D30" s="367" t="s">
        <v>1470</v>
      </c>
      <c r="E30" s="368"/>
      <c r="F30" s="369">
        <v>4100072282</v>
      </c>
      <c r="G30" s="370"/>
      <c r="H30" s="391" t="s">
        <v>1471</v>
      </c>
      <c r="I30" s="370"/>
      <c r="J30" s="369" t="s">
        <v>53</v>
      </c>
      <c r="K30" s="368"/>
      <c r="L30" s="7" t="s">
        <v>761</v>
      </c>
      <c r="M30" s="11"/>
      <c r="N30" s="82">
        <v>4.88</v>
      </c>
      <c r="O30" s="60">
        <v>36</v>
      </c>
    </row>
    <row r="31" spans="1:15" ht="15" x14ac:dyDescent="0.25">
      <c r="A31" s="1"/>
      <c r="B31" s="365"/>
      <c r="C31" s="366"/>
      <c r="D31" s="126" t="s">
        <v>1473</v>
      </c>
      <c r="E31" s="61"/>
      <c r="F31" s="50"/>
      <c r="G31" s="62"/>
      <c r="H31" s="63"/>
      <c r="I31" s="62"/>
      <c r="J31" s="50"/>
      <c r="K31" s="61"/>
      <c r="L31" s="6"/>
      <c r="M31" s="8"/>
      <c r="N31" s="84"/>
      <c r="O31" s="138"/>
    </row>
    <row r="32" spans="1:15" ht="15" x14ac:dyDescent="0.25">
      <c r="A32" s="1"/>
      <c r="B32" s="378">
        <v>10</v>
      </c>
      <c r="C32" s="379"/>
      <c r="D32" s="367" t="s">
        <v>1470</v>
      </c>
      <c r="E32" s="368"/>
      <c r="F32" s="369">
        <v>4100072296</v>
      </c>
      <c r="G32" s="370"/>
      <c r="H32" s="391" t="s">
        <v>1474</v>
      </c>
      <c r="I32" s="370"/>
      <c r="J32" s="369" t="s">
        <v>53</v>
      </c>
      <c r="K32" s="368"/>
      <c r="L32" s="7" t="s">
        <v>757</v>
      </c>
      <c r="M32" s="11"/>
      <c r="N32" s="82">
        <v>6.36</v>
      </c>
      <c r="O32" s="60">
        <v>51</v>
      </c>
    </row>
    <row r="33" spans="1:15" ht="15" x14ac:dyDescent="0.25">
      <c r="A33" s="1"/>
      <c r="B33" s="416"/>
      <c r="C33" s="417"/>
      <c r="D33" s="126" t="s">
        <v>1475</v>
      </c>
      <c r="E33" s="61"/>
      <c r="F33" s="50"/>
      <c r="G33" s="62"/>
      <c r="H33" s="63"/>
      <c r="I33" s="62"/>
      <c r="J33" s="50"/>
      <c r="K33" s="61"/>
      <c r="L33" s="6"/>
      <c r="M33" s="8"/>
      <c r="N33" s="83"/>
      <c r="O33" s="138"/>
    </row>
    <row r="34" spans="1:15" ht="15" x14ac:dyDescent="0.25">
      <c r="A34" s="1"/>
      <c r="B34" s="378">
        <v>11</v>
      </c>
      <c r="C34" s="379"/>
      <c r="D34" s="367" t="s">
        <v>623</v>
      </c>
      <c r="E34" s="368"/>
      <c r="F34" s="369">
        <v>4100072295</v>
      </c>
      <c r="G34" s="370"/>
      <c r="H34" s="391" t="s">
        <v>1292</v>
      </c>
      <c r="I34" s="370"/>
      <c r="J34" s="369" t="s">
        <v>53</v>
      </c>
      <c r="K34" s="368"/>
      <c r="L34" s="7" t="s">
        <v>757</v>
      </c>
      <c r="M34" s="11"/>
      <c r="N34" s="82">
        <v>2.98</v>
      </c>
      <c r="O34" s="60">
        <v>4</v>
      </c>
    </row>
    <row r="35" spans="1:15" ht="15" x14ac:dyDescent="0.25">
      <c r="A35" s="1"/>
      <c r="B35" s="365"/>
      <c r="C35" s="366"/>
      <c r="D35" s="367" t="s">
        <v>623</v>
      </c>
      <c r="E35" s="368"/>
      <c r="F35" s="369">
        <v>4100072234</v>
      </c>
      <c r="G35" s="370"/>
      <c r="H35" s="391" t="s">
        <v>1292</v>
      </c>
      <c r="I35" s="370"/>
      <c r="J35" s="369" t="s">
        <v>25</v>
      </c>
      <c r="K35" s="368"/>
      <c r="L35" s="7" t="s">
        <v>757</v>
      </c>
      <c r="M35" s="11"/>
      <c r="N35" s="84"/>
      <c r="O35" s="60">
        <v>10</v>
      </c>
    </row>
    <row r="36" spans="1:15" ht="15" x14ac:dyDescent="0.25">
      <c r="A36" s="1"/>
      <c r="B36" s="365">
        <v>12</v>
      </c>
      <c r="C36" s="366"/>
      <c r="D36" s="367" t="s">
        <v>528</v>
      </c>
      <c r="E36" s="368"/>
      <c r="F36" s="369">
        <v>4100072281</v>
      </c>
      <c r="G36" s="370"/>
      <c r="H36" s="391" t="s">
        <v>568</v>
      </c>
      <c r="I36" s="370"/>
      <c r="J36" s="369" t="s">
        <v>53</v>
      </c>
      <c r="K36" s="368"/>
      <c r="L36" s="7" t="s">
        <v>846</v>
      </c>
      <c r="M36" s="11"/>
      <c r="N36" s="84">
        <v>6.04</v>
      </c>
      <c r="O36" s="60">
        <v>30</v>
      </c>
    </row>
    <row r="37" spans="1:15" ht="15" x14ac:dyDescent="0.25">
      <c r="A37" s="1"/>
      <c r="B37" s="365">
        <v>13</v>
      </c>
      <c r="C37" s="366"/>
      <c r="D37" s="367" t="s">
        <v>528</v>
      </c>
      <c r="E37" s="368"/>
      <c r="F37" s="369">
        <v>4100072281</v>
      </c>
      <c r="G37" s="370"/>
      <c r="H37" s="391" t="s">
        <v>568</v>
      </c>
      <c r="I37" s="370"/>
      <c r="J37" s="369" t="s">
        <v>53</v>
      </c>
      <c r="K37" s="368"/>
      <c r="L37" s="7" t="s">
        <v>761</v>
      </c>
      <c r="M37" s="11"/>
      <c r="N37" s="84">
        <v>9.8800000000000008</v>
      </c>
      <c r="O37" s="60">
        <v>54</v>
      </c>
    </row>
    <row r="38" spans="1:15" ht="15" x14ac:dyDescent="0.25">
      <c r="A38" s="1"/>
      <c r="B38" s="365">
        <v>14</v>
      </c>
      <c r="C38" s="366"/>
      <c r="D38" s="367" t="s">
        <v>528</v>
      </c>
      <c r="E38" s="368"/>
      <c r="F38" s="369">
        <v>4100072281</v>
      </c>
      <c r="G38" s="370"/>
      <c r="H38" s="391" t="s">
        <v>568</v>
      </c>
      <c r="I38" s="370"/>
      <c r="J38" s="369" t="s">
        <v>53</v>
      </c>
      <c r="K38" s="368"/>
      <c r="L38" s="7" t="s">
        <v>761</v>
      </c>
      <c r="M38" s="11"/>
      <c r="N38" s="84">
        <v>9.8800000000000008</v>
      </c>
      <c r="O38" s="60">
        <v>54</v>
      </c>
    </row>
    <row r="39" spans="1:15" ht="15" x14ac:dyDescent="0.25">
      <c r="A39" s="1"/>
      <c r="B39" s="365">
        <v>15</v>
      </c>
      <c r="C39" s="366"/>
      <c r="D39" s="367" t="s">
        <v>528</v>
      </c>
      <c r="E39" s="368"/>
      <c r="F39" s="369">
        <v>4100072281</v>
      </c>
      <c r="G39" s="370"/>
      <c r="H39" s="391" t="s">
        <v>568</v>
      </c>
      <c r="I39" s="370"/>
      <c r="J39" s="369" t="s">
        <v>53</v>
      </c>
      <c r="K39" s="368"/>
      <c r="L39" s="7" t="s">
        <v>761</v>
      </c>
      <c r="M39" s="11"/>
      <c r="N39" s="84">
        <v>9.8800000000000008</v>
      </c>
      <c r="O39" s="60">
        <v>54</v>
      </c>
    </row>
    <row r="40" spans="1:15" ht="15" x14ac:dyDescent="0.25">
      <c r="A40" s="1"/>
      <c r="B40" s="365">
        <v>16</v>
      </c>
      <c r="C40" s="366"/>
      <c r="D40" s="367" t="s">
        <v>528</v>
      </c>
      <c r="E40" s="368"/>
      <c r="F40" s="369">
        <v>4100072281</v>
      </c>
      <c r="G40" s="370"/>
      <c r="H40" s="391" t="s">
        <v>568</v>
      </c>
      <c r="I40" s="370"/>
      <c r="J40" s="369" t="s">
        <v>53</v>
      </c>
      <c r="K40" s="368"/>
      <c r="L40" s="7" t="s">
        <v>761</v>
      </c>
      <c r="M40" s="11"/>
      <c r="N40" s="84">
        <v>9.76</v>
      </c>
      <c r="O40" s="60">
        <v>53</v>
      </c>
    </row>
    <row r="41" spans="1:15" ht="15" x14ac:dyDescent="0.25">
      <c r="A41" s="1"/>
      <c r="B41" s="416">
        <v>17</v>
      </c>
      <c r="C41" s="417"/>
      <c r="D41" s="367" t="s">
        <v>531</v>
      </c>
      <c r="E41" s="368"/>
      <c r="F41" s="369">
        <v>4100072292</v>
      </c>
      <c r="G41" s="370"/>
      <c r="H41" s="391" t="s">
        <v>1476</v>
      </c>
      <c r="I41" s="370"/>
      <c r="J41" s="369" t="s">
        <v>53</v>
      </c>
      <c r="K41" s="368"/>
      <c r="L41" s="7" t="s">
        <v>757</v>
      </c>
      <c r="M41" s="11"/>
      <c r="N41" s="83">
        <v>7.56</v>
      </c>
      <c r="O41" s="60">
        <v>40</v>
      </c>
    </row>
    <row r="42" spans="1:15" ht="15" x14ac:dyDescent="0.25">
      <c r="A42" s="1"/>
      <c r="B42" s="378">
        <v>18</v>
      </c>
      <c r="C42" s="379"/>
      <c r="D42" s="367" t="s">
        <v>531</v>
      </c>
      <c r="E42" s="368"/>
      <c r="F42" s="369">
        <v>4100072292</v>
      </c>
      <c r="G42" s="370"/>
      <c r="H42" s="391" t="s">
        <v>1476</v>
      </c>
      <c r="I42" s="370"/>
      <c r="J42" s="369" t="s">
        <v>53</v>
      </c>
      <c r="K42" s="368"/>
      <c r="L42" s="7" t="s">
        <v>757</v>
      </c>
      <c r="M42" s="11"/>
      <c r="N42" s="82">
        <v>8.24</v>
      </c>
      <c r="O42" s="60">
        <v>40</v>
      </c>
    </row>
    <row r="43" spans="1:15" ht="15" x14ac:dyDescent="0.25">
      <c r="A43" s="1"/>
      <c r="B43" s="416"/>
      <c r="C43" s="417"/>
      <c r="D43" s="126" t="s">
        <v>1477</v>
      </c>
      <c r="E43" s="61"/>
      <c r="F43" s="50"/>
      <c r="G43" s="62"/>
      <c r="H43" s="63"/>
      <c r="I43" s="62"/>
      <c r="J43" s="50"/>
      <c r="K43" s="61"/>
      <c r="L43" s="6"/>
      <c r="M43" s="8"/>
      <c r="N43" s="83"/>
      <c r="O43" s="138"/>
    </row>
    <row r="44" spans="1:15" ht="15" x14ac:dyDescent="0.25">
      <c r="A44" s="1"/>
      <c r="B44" s="365"/>
      <c r="C44" s="366"/>
      <c r="D44" s="367" t="s">
        <v>531</v>
      </c>
      <c r="E44" s="368"/>
      <c r="F44" s="369">
        <v>4100072291</v>
      </c>
      <c r="G44" s="370"/>
      <c r="H44" s="391" t="s">
        <v>1476</v>
      </c>
      <c r="I44" s="370"/>
      <c r="J44" s="369" t="s">
        <v>90</v>
      </c>
      <c r="K44" s="368"/>
      <c r="L44" s="7" t="s">
        <v>757</v>
      </c>
      <c r="M44" s="11"/>
      <c r="N44" s="84"/>
      <c r="O44" s="60">
        <v>4</v>
      </c>
    </row>
    <row r="45" spans="1:15" ht="15" x14ac:dyDescent="0.25">
      <c r="A45" s="1"/>
      <c r="B45" s="416">
        <v>19</v>
      </c>
      <c r="C45" s="417"/>
      <c r="D45" s="367" t="s">
        <v>531</v>
      </c>
      <c r="E45" s="368"/>
      <c r="F45" s="369">
        <v>4100072292</v>
      </c>
      <c r="G45" s="370"/>
      <c r="H45" s="391" t="s">
        <v>1476</v>
      </c>
      <c r="I45" s="370"/>
      <c r="J45" s="369" t="s">
        <v>53</v>
      </c>
      <c r="K45" s="368"/>
      <c r="L45" s="7" t="s">
        <v>791</v>
      </c>
      <c r="M45" s="11"/>
      <c r="N45" s="83">
        <v>4.62</v>
      </c>
      <c r="O45" s="60">
        <v>21</v>
      </c>
    </row>
    <row r="46" spans="1:15" ht="15" x14ac:dyDescent="0.25">
      <c r="A46" s="1"/>
      <c r="B46" s="416"/>
      <c r="C46" s="417"/>
      <c r="D46" s="126" t="s">
        <v>1478</v>
      </c>
      <c r="E46" s="61"/>
      <c r="F46" s="50"/>
      <c r="G46" s="62"/>
      <c r="H46" s="63"/>
      <c r="I46" s="62"/>
      <c r="J46" s="50"/>
      <c r="K46" s="61"/>
      <c r="L46" s="6"/>
      <c r="M46" s="8"/>
      <c r="N46" s="83"/>
      <c r="O46" s="138"/>
    </row>
    <row r="47" spans="1:15" ht="15" x14ac:dyDescent="0.25">
      <c r="A47" s="1"/>
      <c r="B47" s="375">
        <v>20</v>
      </c>
      <c r="C47" s="376"/>
      <c r="D47" s="367" t="s">
        <v>528</v>
      </c>
      <c r="E47" s="368"/>
      <c r="F47" s="369">
        <v>4100072289</v>
      </c>
      <c r="G47" s="370"/>
      <c r="H47" s="391" t="s">
        <v>676</v>
      </c>
      <c r="I47" s="370"/>
      <c r="J47" s="369" t="s">
        <v>53</v>
      </c>
      <c r="K47" s="368"/>
      <c r="L47" s="7" t="s">
        <v>756</v>
      </c>
      <c r="M47" s="11"/>
      <c r="N47" s="81">
        <v>9.98</v>
      </c>
      <c r="O47" s="60">
        <v>55</v>
      </c>
    </row>
    <row r="48" spans="1:15" ht="15" x14ac:dyDescent="0.25">
      <c r="A48" s="1"/>
      <c r="B48" s="375">
        <v>21</v>
      </c>
      <c r="C48" s="376"/>
      <c r="D48" s="367" t="s">
        <v>528</v>
      </c>
      <c r="E48" s="368"/>
      <c r="F48" s="369">
        <v>4100072289</v>
      </c>
      <c r="G48" s="370"/>
      <c r="H48" s="391" t="s">
        <v>676</v>
      </c>
      <c r="I48" s="370"/>
      <c r="J48" s="369" t="s">
        <v>53</v>
      </c>
      <c r="K48" s="368"/>
      <c r="L48" s="7" t="s">
        <v>756</v>
      </c>
      <c r="M48" s="11"/>
      <c r="N48" s="81">
        <v>9.98</v>
      </c>
      <c r="O48" s="60">
        <v>55</v>
      </c>
    </row>
    <row r="49" spans="1:15" ht="15" x14ac:dyDescent="0.25">
      <c r="A49" s="1"/>
      <c r="B49" s="375">
        <v>22</v>
      </c>
      <c r="C49" s="376"/>
      <c r="D49" s="367" t="s">
        <v>528</v>
      </c>
      <c r="E49" s="368"/>
      <c r="F49" s="369">
        <v>4100072289</v>
      </c>
      <c r="G49" s="370"/>
      <c r="H49" s="391" t="s">
        <v>676</v>
      </c>
      <c r="I49" s="370"/>
      <c r="J49" s="369" t="s">
        <v>53</v>
      </c>
      <c r="K49" s="368"/>
      <c r="L49" s="7" t="s">
        <v>756</v>
      </c>
      <c r="M49" s="11"/>
      <c r="N49" s="81">
        <v>9.2200000000000006</v>
      </c>
      <c r="O49" s="60">
        <v>50</v>
      </c>
    </row>
    <row r="50" spans="1:15" ht="15" x14ac:dyDescent="0.25">
      <c r="A50" s="1"/>
      <c r="B50" s="378">
        <v>23</v>
      </c>
      <c r="C50" s="379"/>
      <c r="D50" s="367" t="s">
        <v>747</v>
      </c>
      <c r="E50" s="368"/>
      <c r="F50" s="369">
        <v>4100072221</v>
      </c>
      <c r="G50" s="370"/>
      <c r="H50" s="391" t="s">
        <v>1094</v>
      </c>
      <c r="I50" s="370"/>
      <c r="J50" s="369" t="s">
        <v>25</v>
      </c>
      <c r="K50" s="368"/>
      <c r="L50" s="7" t="s">
        <v>1455</v>
      </c>
      <c r="M50" s="11"/>
      <c r="N50" s="82">
        <v>10.34</v>
      </c>
      <c r="O50" s="60">
        <v>17</v>
      </c>
    </row>
    <row r="51" spans="1:15" ht="15" x14ac:dyDescent="0.25">
      <c r="A51" s="1"/>
      <c r="B51" s="378">
        <v>24</v>
      </c>
      <c r="C51" s="379"/>
      <c r="D51" s="367" t="s">
        <v>747</v>
      </c>
      <c r="E51" s="368"/>
      <c r="F51" s="369">
        <v>4100072221</v>
      </c>
      <c r="G51" s="370"/>
      <c r="H51" s="391" t="s">
        <v>1094</v>
      </c>
      <c r="I51" s="370"/>
      <c r="J51" s="369" t="s">
        <v>25</v>
      </c>
      <c r="K51" s="368"/>
      <c r="L51" s="7" t="s">
        <v>1455</v>
      </c>
      <c r="M51" s="11"/>
      <c r="N51" s="82">
        <v>10.34</v>
      </c>
      <c r="O51" s="60">
        <v>12</v>
      </c>
    </row>
    <row r="52" spans="1:15" ht="15" x14ac:dyDescent="0.25">
      <c r="A52" s="1"/>
      <c r="B52" s="365"/>
      <c r="C52" s="366"/>
      <c r="D52" s="367" t="s">
        <v>747</v>
      </c>
      <c r="E52" s="368"/>
      <c r="F52" s="369">
        <v>4100072270</v>
      </c>
      <c r="G52" s="370"/>
      <c r="H52" s="391" t="s">
        <v>1094</v>
      </c>
      <c r="I52" s="370"/>
      <c r="J52" s="369" t="s">
        <v>53</v>
      </c>
      <c r="K52" s="368"/>
      <c r="L52" s="7" t="s">
        <v>1455</v>
      </c>
      <c r="M52" s="11"/>
      <c r="N52" s="84"/>
      <c r="O52" s="60">
        <v>5</v>
      </c>
    </row>
    <row r="53" spans="1:15" ht="15" x14ac:dyDescent="0.25">
      <c r="A53" s="1"/>
      <c r="B53" s="375">
        <v>25</v>
      </c>
      <c r="C53" s="376"/>
      <c r="D53" s="367" t="s">
        <v>747</v>
      </c>
      <c r="E53" s="368"/>
      <c r="F53" s="369">
        <v>4100072270</v>
      </c>
      <c r="G53" s="370"/>
      <c r="H53" s="391" t="s">
        <v>1094</v>
      </c>
      <c r="I53" s="370"/>
      <c r="J53" s="369" t="s">
        <v>53</v>
      </c>
      <c r="K53" s="368"/>
      <c r="L53" s="7" t="s">
        <v>846</v>
      </c>
      <c r="M53" s="11"/>
      <c r="N53" s="81">
        <v>10.32</v>
      </c>
      <c r="O53" s="60">
        <v>16</v>
      </c>
    </row>
    <row r="54" spans="1:15" ht="15" x14ac:dyDescent="0.25">
      <c r="A54" s="1"/>
      <c r="B54" s="375">
        <v>26</v>
      </c>
      <c r="C54" s="376"/>
      <c r="D54" s="367" t="s">
        <v>747</v>
      </c>
      <c r="E54" s="368"/>
      <c r="F54" s="369">
        <v>4100072270</v>
      </c>
      <c r="G54" s="370"/>
      <c r="H54" s="391" t="s">
        <v>1094</v>
      </c>
      <c r="I54" s="370"/>
      <c r="J54" s="369" t="s">
        <v>53</v>
      </c>
      <c r="K54" s="368"/>
      <c r="L54" s="7" t="s">
        <v>846</v>
      </c>
      <c r="M54" s="11"/>
      <c r="N54" s="81">
        <v>10.32</v>
      </c>
      <c r="O54" s="60">
        <v>16</v>
      </c>
    </row>
    <row r="55" spans="1:15" ht="15" x14ac:dyDescent="0.25">
      <c r="A55" s="1"/>
      <c r="B55" s="378">
        <v>27</v>
      </c>
      <c r="C55" s="379"/>
      <c r="D55" s="367" t="s">
        <v>747</v>
      </c>
      <c r="E55" s="368"/>
      <c r="F55" s="369">
        <v>4100072220</v>
      </c>
      <c r="G55" s="370"/>
      <c r="H55" s="391" t="s">
        <v>1094</v>
      </c>
      <c r="I55" s="370"/>
      <c r="J55" s="369" t="s">
        <v>25</v>
      </c>
      <c r="K55" s="368"/>
      <c r="L55" s="7" t="s">
        <v>846</v>
      </c>
      <c r="M55" s="11"/>
      <c r="N55" s="82">
        <v>6.78</v>
      </c>
      <c r="O55" s="60">
        <v>10</v>
      </c>
    </row>
    <row r="56" spans="1:15" ht="15" x14ac:dyDescent="0.25">
      <c r="A56" s="1"/>
      <c r="B56" s="77" t="s">
        <v>37</v>
      </c>
      <c r="C56" s="78"/>
      <c r="D56" s="20"/>
      <c r="E56" s="45"/>
      <c r="F56" s="20"/>
      <c r="H56" s="3"/>
      <c r="J56" s="20"/>
      <c r="K56" s="45"/>
      <c r="L56" s="1"/>
      <c r="M56" s="1"/>
      <c r="N56" s="163">
        <f>SUM(N57:N75)+10.66</f>
        <v>140.76000000000002</v>
      </c>
      <c r="O56" s="60"/>
    </row>
    <row r="57" spans="1:15" ht="15" x14ac:dyDescent="0.25">
      <c r="A57" s="1"/>
      <c r="B57" s="378">
        <v>28</v>
      </c>
      <c r="C57" s="379"/>
      <c r="D57" s="367" t="s">
        <v>747</v>
      </c>
      <c r="E57" s="368"/>
      <c r="F57" s="369">
        <v>4100072269</v>
      </c>
      <c r="G57" s="370"/>
      <c r="H57" s="391" t="s">
        <v>1094</v>
      </c>
      <c r="I57" s="370"/>
      <c r="J57" s="369" t="s">
        <v>53</v>
      </c>
      <c r="K57" s="368"/>
      <c r="L57" s="7" t="s">
        <v>846</v>
      </c>
      <c r="M57" s="11"/>
      <c r="N57" s="82">
        <v>10.84</v>
      </c>
      <c r="O57" s="60">
        <v>17</v>
      </c>
    </row>
    <row r="58" spans="1:15" ht="15" x14ac:dyDescent="0.25">
      <c r="A58" s="1"/>
      <c r="B58" s="416"/>
      <c r="C58" s="417"/>
      <c r="D58" s="126" t="s">
        <v>1479</v>
      </c>
      <c r="E58" s="61"/>
      <c r="F58" s="50"/>
      <c r="G58" s="62"/>
      <c r="H58" s="63"/>
      <c r="I58" s="62"/>
      <c r="J58" s="50"/>
      <c r="K58" s="61"/>
      <c r="L58" s="6"/>
      <c r="M58" s="8"/>
      <c r="N58" s="83"/>
      <c r="O58" s="138"/>
    </row>
    <row r="59" spans="1:15" ht="15" x14ac:dyDescent="0.25">
      <c r="A59" s="1"/>
      <c r="B59" s="378">
        <v>29</v>
      </c>
      <c r="C59" s="379"/>
      <c r="D59" s="367" t="s">
        <v>747</v>
      </c>
      <c r="E59" s="368"/>
      <c r="F59" s="369">
        <v>4100072269</v>
      </c>
      <c r="G59" s="370"/>
      <c r="H59" s="391" t="s">
        <v>1094</v>
      </c>
      <c r="I59" s="370"/>
      <c r="J59" s="369" t="s">
        <v>53</v>
      </c>
      <c r="K59" s="368"/>
      <c r="L59" s="7" t="s">
        <v>846</v>
      </c>
      <c r="M59" s="11"/>
      <c r="N59" s="82">
        <v>9.2200000000000006</v>
      </c>
      <c r="O59" s="60">
        <v>4</v>
      </c>
    </row>
    <row r="60" spans="1:15" ht="15" x14ac:dyDescent="0.25">
      <c r="A60" s="1"/>
      <c r="B60" s="365"/>
      <c r="C60" s="366"/>
      <c r="D60" s="367" t="s">
        <v>747</v>
      </c>
      <c r="E60" s="368"/>
      <c r="F60" s="369">
        <v>4100072222</v>
      </c>
      <c r="G60" s="370"/>
      <c r="H60" s="391" t="s">
        <v>1094</v>
      </c>
      <c r="I60" s="370"/>
      <c r="J60" s="369" t="s">
        <v>25</v>
      </c>
      <c r="K60" s="368"/>
      <c r="L60" s="7" t="s">
        <v>846</v>
      </c>
      <c r="M60" s="11"/>
      <c r="N60" s="84"/>
      <c r="O60" s="60">
        <v>10</v>
      </c>
    </row>
    <row r="61" spans="1:15" ht="15" x14ac:dyDescent="0.25">
      <c r="A61" s="1"/>
      <c r="B61" s="375">
        <v>30</v>
      </c>
      <c r="C61" s="376"/>
      <c r="D61" s="367" t="s">
        <v>1461</v>
      </c>
      <c r="E61" s="368"/>
      <c r="F61" s="369">
        <v>4100072274</v>
      </c>
      <c r="G61" s="370"/>
      <c r="H61" s="391" t="s">
        <v>1480</v>
      </c>
      <c r="I61" s="370"/>
      <c r="J61" s="369" t="s">
        <v>53</v>
      </c>
      <c r="K61" s="368"/>
      <c r="L61" s="7" t="s">
        <v>846</v>
      </c>
      <c r="M61" s="11"/>
      <c r="N61" s="81">
        <v>6.02</v>
      </c>
      <c r="O61" s="60">
        <v>7</v>
      </c>
    </row>
    <row r="62" spans="1:15" ht="15" x14ac:dyDescent="0.25">
      <c r="A62" s="1"/>
      <c r="B62" s="375">
        <v>31</v>
      </c>
      <c r="C62" s="376"/>
      <c r="D62" s="367" t="s">
        <v>1461</v>
      </c>
      <c r="E62" s="368"/>
      <c r="F62" s="369">
        <v>4100072223</v>
      </c>
      <c r="G62" s="370"/>
      <c r="H62" s="391" t="s">
        <v>1480</v>
      </c>
      <c r="I62" s="370"/>
      <c r="J62" s="369" t="s">
        <v>25</v>
      </c>
      <c r="K62" s="368"/>
      <c r="L62" s="7" t="s">
        <v>761</v>
      </c>
      <c r="M62" s="11"/>
      <c r="N62" s="81">
        <v>8.18</v>
      </c>
      <c r="O62" s="60">
        <v>11</v>
      </c>
    </row>
    <row r="63" spans="1:15" ht="15" x14ac:dyDescent="0.25">
      <c r="A63" s="1"/>
      <c r="B63" s="375">
        <v>32</v>
      </c>
      <c r="C63" s="376"/>
      <c r="D63" s="367" t="s">
        <v>1461</v>
      </c>
      <c r="E63" s="368"/>
      <c r="F63" s="369">
        <v>4100072223</v>
      </c>
      <c r="G63" s="370"/>
      <c r="H63" s="391" t="s">
        <v>1480</v>
      </c>
      <c r="I63" s="370"/>
      <c r="J63" s="369" t="s">
        <v>25</v>
      </c>
      <c r="K63" s="368"/>
      <c r="L63" s="7" t="s">
        <v>761</v>
      </c>
      <c r="M63" s="11"/>
      <c r="N63" s="81">
        <v>8.18</v>
      </c>
      <c r="O63" s="60">
        <v>11</v>
      </c>
    </row>
    <row r="64" spans="1:15" ht="15" x14ac:dyDescent="0.25">
      <c r="A64" s="1"/>
      <c r="B64" s="375">
        <v>33</v>
      </c>
      <c r="C64" s="376"/>
      <c r="D64" s="367" t="s">
        <v>1461</v>
      </c>
      <c r="E64" s="368"/>
      <c r="F64" s="369">
        <v>4100072223</v>
      </c>
      <c r="G64" s="370"/>
      <c r="H64" s="391" t="s">
        <v>1480</v>
      </c>
      <c r="I64" s="370"/>
      <c r="J64" s="369" t="s">
        <v>25</v>
      </c>
      <c r="K64" s="368"/>
      <c r="L64" s="7" t="s">
        <v>761</v>
      </c>
      <c r="M64" s="11"/>
      <c r="N64" s="81">
        <v>8.18</v>
      </c>
      <c r="O64" s="60">
        <v>11</v>
      </c>
    </row>
    <row r="65" spans="1:15" ht="15" x14ac:dyDescent="0.25">
      <c r="A65" s="1"/>
      <c r="B65" s="375">
        <v>34</v>
      </c>
      <c r="C65" s="376"/>
      <c r="D65" s="367" t="s">
        <v>1461</v>
      </c>
      <c r="E65" s="368"/>
      <c r="F65" s="369">
        <v>4100072223</v>
      </c>
      <c r="G65" s="370"/>
      <c r="H65" s="391" t="s">
        <v>1480</v>
      </c>
      <c r="I65" s="370"/>
      <c r="J65" s="369" t="s">
        <v>25</v>
      </c>
      <c r="K65" s="368"/>
      <c r="L65" s="7" t="s">
        <v>761</v>
      </c>
      <c r="M65" s="11"/>
      <c r="N65" s="81">
        <v>8.18</v>
      </c>
      <c r="O65" s="60">
        <v>11</v>
      </c>
    </row>
    <row r="66" spans="1:15" ht="15" x14ac:dyDescent="0.25">
      <c r="A66" s="1"/>
      <c r="B66" s="378">
        <v>35</v>
      </c>
      <c r="C66" s="379"/>
      <c r="D66" s="367" t="s">
        <v>1461</v>
      </c>
      <c r="E66" s="368"/>
      <c r="F66" s="369">
        <v>4100072223</v>
      </c>
      <c r="G66" s="370"/>
      <c r="H66" s="391" t="s">
        <v>1480</v>
      </c>
      <c r="I66" s="370"/>
      <c r="J66" s="369" t="s">
        <v>25</v>
      </c>
      <c r="K66" s="368"/>
      <c r="L66" s="7" t="s">
        <v>761</v>
      </c>
      <c r="M66" s="11"/>
      <c r="N66" s="82">
        <v>8.18</v>
      </c>
      <c r="O66" s="60">
        <v>11</v>
      </c>
    </row>
    <row r="67" spans="1:15" ht="15" x14ac:dyDescent="0.25">
      <c r="A67" s="1"/>
      <c r="B67" s="378">
        <v>36</v>
      </c>
      <c r="C67" s="379"/>
      <c r="D67" s="367" t="s">
        <v>1461</v>
      </c>
      <c r="E67" s="368"/>
      <c r="F67" s="369">
        <v>4100072275</v>
      </c>
      <c r="G67" s="370"/>
      <c r="H67" s="391" t="s">
        <v>1480</v>
      </c>
      <c r="I67" s="370"/>
      <c r="J67" s="369" t="s">
        <v>147</v>
      </c>
      <c r="K67" s="368"/>
      <c r="L67" s="7" t="s">
        <v>761</v>
      </c>
      <c r="M67" s="11"/>
      <c r="N67" s="82">
        <v>8.9</v>
      </c>
      <c r="O67" s="60">
        <v>4</v>
      </c>
    </row>
    <row r="68" spans="1:15" ht="15" x14ac:dyDescent="0.25">
      <c r="A68" s="1"/>
      <c r="B68" s="365"/>
      <c r="C68" s="366"/>
      <c r="D68" s="367" t="s">
        <v>1461</v>
      </c>
      <c r="E68" s="368"/>
      <c r="F68" s="369">
        <v>4100072274</v>
      </c>
      <c r="G68" s="370"/>
      <c r="H68" s="391" t="s">
        <v>1480</v>
      </c>
      <c r="I68" s="370"/>
      <c r="J68" s="369" t="s">
        <v>53</v>
      </c>
      <c r="K68" s="368"/>
      <c r="L68" s="7" t="s">
        <v>761</v>
      </c>
      <c r="M68" s="11"/>
      <c r="N68" s="84"/>
      <c r="O68" s="60">
        <v>8</v>
      </c>
    </row>
    <row r="69" spans="1:15" ht="15" x14ac:dyDescent="0.25">
      <c r="A69" s="1"/>
      <c r="B69" s="365">
        <v>37</v>
      </c>
      <c r="C69" s="366"/>
      <c r="D69" s="367" t="s">
        <v>1461</v>
      </c>
      <c r="E69" s="368"/>
      <c r="F69" s="369">
        <v>4100072274</v>
      </c>
      <c r="G69" s="370"/>
      <c r="H69" s="391" t="s">
        <v>1480</v>
      </c>
      <c r="I69" s="370"/>
      <c r="J69" s="369" t="s">
        <v>53</v>
      </c>
      <c r="K69" s="368"/>
      <c r="L69" s="7" t="s">
        <v>761</v>
      </c>
      <c r="M69" s="11"/>
      <c r="N69" s="84">
        <v>8.9</v>
      </c>
      <c r="O69" s="60">
        <v>12</v>
      </c>
    </row>
    <row r="70" spans="1:15" ht="15" x14ac:dyDescent="0.25">
      <c r="A70" s="1"/>
      <c r="B70" s="365">
        <v>38</v>
      </c>
      <c r="C70" s="366"/>
      <c r="D70" s="367" t="s">
        <v>1461</v>
      </c>
      <c r="E70" s="368"/>
      <c r="F70" s="369">
        <v>4100072274</v>
      </c>
      <c r="G70" s="370"/>
      <c r="H70" s="391" t="s">
        <v>1480</v>
      </c>
      <c r="I70" s="370"/>
      <c r="J70" s="369" t="s">
        <v>53</v>
      </c>
      <c r="K70" s="368"/>
      <c r="L70" s="7" t="s">
        <v>761</v>
      </c>
      <c r="M70" s="11"/>
      <c r="N70" s="84">
        <v>8.9</v>
      </c>
      <c r="O70" s="60">
        <v>12</v>
      </c>
    </row>
    <row r="71" spans="1:15" ht="15" x14ac:dyDescent="0.25">
      <c r="A71" s="1"/>
      <c r="B71" s="365">
        <v>39</v>
      </c>
      <c r="C71" s="366"/>
      <c r="D71" s="367" t="s">
        <v>1461</v>
      </c>
      <c r="E71" s="368"/>
      <c r="F71" s="369">
        <v>4100072274</v>
      </c>
      <c r="G71" s="370"/>
      <c r="H71" s="391" t="s">
        <v>1480</v>
      </c>
      <c r="I71" s="370"/>
      <c r="J71" s="369" t="s">
        <v>53</v>
      </c>
      <c r="K71" s="368"/>
      <c r="L71" s="7" t="s">
        <v>761</v>
      </c>
      <c r="M71" s="11"/>
      <c r="N71" s="84">
        <v>8.18</v>
      </c>
      <c r="O71" s="60">
        <v>11</v>
      </c>
    </row>
    <row r="72" spans="1:15" ht="15" x14ac:dyDescent="0.25">
      <c r="A72" s="1"/>
      <c r="B72" s="365">
        <v>40</v>
      </c>
      <c r="C72" s="366"/>
      <c r="D72" s="367" t="s">
        <v>1461</v>
      </c>
      <c r="E72" s="368"/>
      <c r="F72" s="369">
        <v>4100072274</v>
      </c>
      <c r="G72" s="370"/>
      <c r="H72" s="391" t="s">
        <v>1480</v>
      </c>
      <c r="I72" s="370"/>
      <c r="J72" s="369" t="s">
        <v>53</v>
      </c>
      <c r="K72" s="368"/>
      <c r="L72" s="7" t="s">
        <v>761</v>
      </c>
      <c r="M72" s="11"/>
      <c r="N72" s="84">
        <v>7.06</v>
      </c>
      <c r="O72" s="60">
        <v>10</v>
      </c>
    </row>
    <row r="73" spans="1:15" ht="15" x14ac:dyDescent="0.25">
      <c r="A73" s="1"/>
      <c r="B73" s="365">
        <v>41</v>
      </c>
      <c r="C73" s="366"/>
      <c r="D73" s="367" t="s">
        <v>1461</v>
      </c>
      <c r="E73" s="368"/>
      <c r="F73" s="369">
        <v>4100072274</v>
      </c>
      <c r="G73" s="370"/>
      <c r="H73" s="391" t="s">
        <v>1480</v>
      </c>
      <c r="I73" s="370"/>
      <c r="J73" s="369" t="s">
        <v>53</v>
      </c>
      <c r="K73" s="368"/>
      <c r="L73" s="7" t="s">
        <v>761</v>
      </c>
      <c r="M73" s="11"/>
      <c r="N73" s="84">
        <v>7.06</v>
      </c>
      <c r="O73" s="60">
        <v>10</v>
      </c>
    </row>
    <row r="74" spans="1:15" ht="15" x14ac:dyDescent="0.25">
      <c r="A74" s="1"/>
      <c r="B74" s="365">
        <v>42</v>
      </c>
      <c r="C74" s="366"/>
      <c r="D74" s="367" t="s">
        <v>1461</v>
      </c>
      <c r="E74" s="368"/>
      <c r="F74" s="369">
        <v>4100072274</v>
      </c>
      <c r="G74" s="370"/>
      <c r="H74" s="391" t="s">
        <v>1480</v>
      </c>
      <c r="I74" s="370"/>
      <c r="J74" s="369" t="s">
        <v>53</v>
      </c>
      <c r="K74" s="368"/>
      <c r="L74" s="7" t="s">
        <v>761</v>
      </c>
      <c r="M74" s="11"/>
      <c r="N74" s="84">
        <v>7.06</v>
      </c>
      <c r="O74" s="60">
        <v>10</v>
      </c>
    </row>
    <row r="75" spans="1:15" ht="15" x14ac:dyDescent="0.25">
      <c r="A75" s="1"/>
      <c r="B75" s="365">
        <v>43</v>
      </c>
      <c r="C75" s="366"/>
      <c r="D75" s="367" t="s">
        <v>1461</v>
      </c>
      <c r="E75" s="368"/>
      <c r="F75" s="369">
        <v>4100072274</v>
      </c>
      <c r="G75" s="370"/>
      <c r="H75" s="391" t="s">
        <v>1480</v>
      </c>
      <c r="I75" s="370"/>
      <c r="J75" s="369" t="s">
        <v>53</v>
      </c>
      <c r="K75" s="368"/>
      <c r="L75" s="7" t="s">
        <v>761</v>
      </c>
      <c r="M75" s="11"/>
      <c r="N75" s="84">
        <v>7.06</v>
      </c>
      <c r="O75" s="60">
        <v>10</v>
      </c>
    </row>
    <row r="76" spans="1:15" ht="15" x14ac:dyDescent="0.25">
      <c r="A76" s="1"/>
      <c r="B76" s="77" t="s">
        <v>56</v>
      </c>
      <c r="C76" s="78"/>
      <c r="D76" s="20"/>
      <c r="E76" s="45"/>
      <c r="F76" s="20"/>
      <c r="H76" s="3"/>
      <c r="J76" s="20"/>
      <c r="K76" s="45"/>
      <c r="L76" s="1"/>
      <c r="M76" s="1"/>
      <c r="N76" s="163">
        <f>SUM(N77:N109)+8.48</f>
        <v>92.94</v>
      </c>
      <c r="O76" s="60"/>
    </row>
    <row r="77" spans="1:15" ht="15" x14ac:dyDescent="0.25">
      <c r="A77" s="1"/>
      <c r="B77" s="365">
        <v>44</v>
      </c>
      <c r="C77" s="366"/>
      <c r="D77" s="367" t="s">
        <v>1461</v>
      </c>
      <c r="E77" s="368"/>
      <c r="F77" s="369">
        <v>4100072274</v>
      </c>
      <c r="G77" s="370"/>
      <c r="H77" s="391" t="s">
        <v>1480</v>
      </c>
      <c r="I77" s="370"/>
      <c r="J77" s="369" t="s">
        <v>53</v>
      </c>
      <c r="K77" s="368"/>
      <c r="L77" s="7" t="s">
        <v>761</v>
      </c>
      <c r="M77" s="11"/>
      <c r="N77" s="84">
        <v>7.06</v>
      </c>
      <c r="O77" s="60">
        <v>10</v>
      </c>
    </row>
    <row r="78" spans="1:15" ht="15" x14ac:dyDescent="0.25">
      <c r="A78" s="1"/>
      <c r="B78" s="365">
        <v>45</v>
      </c>
      <c r="C78" s="366"/>
      <c r="D78" s="367" t="s">
        <v>1461</v>
      </c>
      <c r="E78" s="368"/>
      <c r="F78" s="369">
        <v>4100072274</v>
      </c>
      <c r="G78" s="370"/>
      <c r="H78" s="391" t="s">
        <v>1480</v>
      </c>
      <c r="I78" s="370"/>
      <c r="J78" s="369" t="s">
        <v>53</v>
      </c>
      <c r="K78" s="368"/>
      <c r="L78" s="7" t="s">
        <v>761</v>
      </c>
      <c r="M78" s="11"/>
      <c r="N78" s="84">
        <v>7.06</v>
      </c>
      <c r="O78" s="60">
        <v>10</v>
      </c>
    </row>
    <row r="79" spans="1:15" ht="15" x14ac:dyDescent="0.25">
      <c r="A79" s="1"/>
      <c r="B79" s="365">
        <v>46</v>
      </c>
      <c r="C79" s="366"/>
      <c r="D79" s="367" t="s">
        <v>1461</v>
      </c>
      <c r="E79" s="368"/>
      <c r="F79" s="369">
        <v>4100072274</v>
      </c>
      <c r="G79" s="370"/>
      <c r="H79" s="391" t="s">
        <v>1480</v>
      </c>
      <c r="I79" s="370"/>
      <c r="J79" s="369" t="s">
        <v>53</v>
      </c>
      <c r="K79" s="368"/>
      <c r="L79" s="7" t="s">
        <v>761</v>
      </c>
      <c r="M79" s="11"/>
      <c r="N79" s="84">
        <v>7.06</v>
      </c>
      <c r="O79" s="60">
        <v>10</v>
      </c>
    </row>
    <row r="80" spans="1:15" ht="15" x14ac:dyDescent="0.25">
      <c r="A80" s="1"/>
      <c r="B80" s="365">
        <v>47</v>
      </c>
      <c r="C80" s="366"/>
      <c r="D80" s="367" t="s">
        <v>1461</v>
      </c>
      <c r="E80" s="368"/>
      <c r="F80" s="369">
        <v>4100072274</v>
      </c>
      <c r="G80" s="370"/>
      <c r="H80" s="391" t="s">
        <v>1480</v>
      </c>
      <c r="I80" s="370"/>
      <c r="J80" s="369" t="s">
        <v>53</v>
      </c>
      <c r="K80" s="368"/>
      <c r="L80" s="7" t="s">
        <v>761</v>
      </c>
      <c r="M80" s="11"/>
      <c r="N80" s="84">
        <v>7.06</v>
      </c>
      <c r="O80" s="60">
        <v>10</v>
      </c>
    </row>
    <row r="81" spans="1:15" ht="15" x14ac:dyDescent="0.25">
      <c r="A81" s="1"/>
      <c r="B81" s="365">
        <v>48</v>
      </c>
      <c r="C81" s="366"/>
      <c r="D81" s="367" t="s">
        <v>1461</v>
      </c>
      <c r="E81" s="368"/>
      <c r="F81" s="369">
        <v>4100072274</v>
      </c>
      <c r="G81" s="370"/>
      <c r="H81" s="391" t="s">
        <v>1480</v>
      </c>
      <c r="I81" s="370"/>
      <c r="J81" s="369" t="s">
        <v>53</v>
      </c>
      <c r="K81" s="368"/>
      <c r="L81" s="7" t="s">
        <v>761</v>
      </c>
      <c r="M81" s="11"/>
      <c r="N81" s="84">
        <v>7.06</v>
      </c>
      <c r="O81" s="60">
        <v>10</v>
      </c>
    </row>
    <row r="82" spans="1:15" ht="15" x14ac:dyDescent="0.25">
      <c r="A82" s="1"/>
      <c r="B82" s="416">
        <v>49</v>
      </c>
      <c r="C82" s="417"/>
      <c r="D82" s="367" t="s">
        <v>1461</v>
      </c>
      <c r="E82" s="368"/>
      <c r="F82" s="369">
        <v>4100072274</v>
      </c>
      <c r="G82" s="370"/>
      <c r="H82" s="391" t="s">
        <v>1480</v>
      </c>
      <c r="I82" s="370"/>
      <c r="J82" s="369" t="s">
        <v>53</v>
      </c>
      <c r="K82" s="368"/>
      <c r="L82" s="7" t="s">
        <v>761</v>
      </c>
      <c r="M82" s="11"/>
      <c r="N82" s="83">
        <v>7.06</v>
      </c>
      <c r="O82" s="60">
        <v>10</v>
      </c>
    </row>
    <row r="83" spans="1:15" ht="15" x14ac:dyDescent="0.25">
      <c r="A83" s="1"/>
      <c r="B83" s="378">
        <v>50</v>
      </c>
      <c r="C83" s="379"/>
      <c r="D83" s="367" t="s">
        <v>1377</v>
      </c>
      <c r="E83" s="368"/>
      <c r="F83" s="369">
        <v>4100072287</v>
      </c>
      <c r="G83" s="370"/>
      <c r="H83" s="391" t="s">
        <v>1378</v>
      </c>
      <c r="I83" s="370"/>
      <c r="J83" s="369" t="s">
        <v>53</v>
      </c>
      <c r="K83" s="368"/>
      <c r="L83" s="7" t="s">
        <v>757</v>
      </c>
      <c r="M83" s="11">
        <v>75</v>
      </c>
      <c r="N83" s="82">
        <v>11.36</v>
      </c>
      <c r="O83" s="60">
        <v>61</v>
      </c>
    </row>
    <row r="84" spans="1:15" ht="15" x14ac:dyDescent="0.25">
      <c r="A84" s="1"/>
      <c r="B84" s="416"/>
      <c r="C84" s="417"/>
      <c r="D84" s="367" t="s">
        <v>1377</v>
      </c>
      <c r="E84" s="368"/>
      <c r="F84" s="369">
        <v>4100072287</v>
      </c>
      <c r="G84" s="370"/>
      <c r="H84" s="391" t="s">
        <v>1378</v>
      </c>
      <c r="I84" s="370"/>
      <c r="J84" s="369" t="s">
        <v>53</v>
      </c>
      <c r="K84" s="368"/>
      <c r="L84" s="7" t="s">
        <v>757</v>
      </c>
      <c r="M84" s="11">
        <v>80</v>
      </c>
      <c r="N84" s="83"/>
      <c r="O84" s="60">
        <v>57</v>
      </c>
    </row>
    <row r="85" spans="1:15" ht="15" x14ac:dyDescent="0.25">
      <c r="A85" s="1"/>
      <c r="B85" s="416"/>
      <c r="C85" s="417"/>
      <c r="D85" s="367" t="s">
        <v>1377</v>
      </c>
      <c r="E85" s="368"/>
      <c r="F85" s="369">
        <v>4100072287</v>
      </c>
      <c r="G85" s="370"/>
      <c r="H85" s="391" t="s">
        <v>1378</v>
      </c>
      <c r="I85" s="370"/>
      <c r="J85" s="369" t="s">
        <v>53</v>
      </c>
      <c r="K85" s="368"/>
      <c r="L85" s="7" t="s">
        <v>757</v>
      </c>
      <c r="M85" s="11">
        <v>85</v>
      </c>
      <c r="N85" s="83"/>
      <c r="O85" s="60">
        <v>14</v>
      </c>
    </row>
    <row r="86" spans="1:15" ht="15" x14ac:dyDescent="0.25">
      <c r="A86" s="1"/>
      <c r="B86" s="416"/>
      <c r="C86" s="417"/>
      <c r="D86" s="126" t="s">
        <v>1481</v>
      </c>
      <c r="E86" s="61"/>
      <c r="F86" s="50"/>
      <c r="G86" s="62"/>
      <c r="H86" s="63"/>
      <c r="I86" s="62"/>
      <c r="J86" s="50"/>
      <c r="K86" s="61"/>
      <c r="L86" s="6"/>
      <c r="M86" s="8"/>
      <c r="N86" s="83"/>
      <c r="O86" s="138"/>
    </row>
    <row r="87" spans="1:15" ht="15" x14ac:dyDescent="0.25">
      <c r="A87" s="1"/>
      <c r="B87" s="416"/>
      <c r="C87" s="417"/>
      <c r="D87" s="367" t="s">
        <v>1377</v>
      </c>
      <c r="E87" s="368"/>
      <c r="F87" s="369">
        <v>4100072286</v>
      </c>
      <c r="G87" s="370"/>
      <c r="H87" s="391" t="s">
        <v>1378</v>
      </c>
      <c r="I87" s="370"/>
      <c r="J87" s="369" t="s">
        <v>25</v>
      </c>
      <c r="K87" s="368"/>
      <c r="L87" s="7" t="s">
        <v>757</v>
      </c>
      <c r="M87" s="11">
        <v>75</v>
      </c>
      <c r="N87" s="83"/>
      <c r="O87" s="60">
        <v>1</v>
      </c>
    </row>
    <row r="88" spans="1:15" ht="15" x14ac:dyDescent="0.25">
      <c r="A88" s="1"/>
      <c r="B88" s="378">
        <v>51</v>
      </c>
      <c r="C88" s="379"/>
      <c r="D88" s="367" t="s">
        <v>1377</v>
      </c>
      <c r="E88" s="368"/>
      <c r="F88" s="369">
        <v>4100072287</v>
      </c>
      <c r="G88" s="370"/>
      <c r="H88" s="391" t="s">
        <v>1378</v>
      </c>
      <c r="I88" s="370"/>
      <c r="J88" s="369" t="s">
        <v>53</v>
      </c>
      <c r="K88" s="368"/>
      <c r="L88" s="7" t="s">
        <v>761</v>
      </c>
      <c r="M88" s="11">
        <v>75</v>
      </c>
      <c r="N88" s="82">
        <v>8.8000000000000007</v>
      </c>
      <c r="O88" s="60">
        <v>2</v>
      </c>
    </row>
    <row r="89" spans="1:15" ht="15" x14ac:dyDescent="0.25">
      <c r="A89" s="1"/>
      <c r="B89" s="416"/>
      <c r="C89" s="417"/>
      <c r="D89" s="367" t="s">
        <v>1377</v>
      </c>
      <c r="E89" s="368"/>
      <c r="F89" s="369">
        <v>4100072227</v>
      </c>
      <c r="G89" s="370"/>
      <c r="H89" s="391" t="s">
        <v>1378</v>
      </c>
      <c r="I89" s="370"/>
      <c r="J89" s="369" t="s">
        <v>25</v>
      </c>
      <c r="K89" s="368"/>
      <c r="L89" s="7" t="s">
        <v>761</v>
      </c>
      <c r="M89" s="11">
        <v>75</v>
      </c>
      <c r="N89" s="83"/>
      <c r="O89" s="60">
        <v>9</v>
      </c>
    </row>
    <row r="90" spans="1:15" ht="15" x14ac:dyDescent="0.25">
      <c r="A90" s="1"/>
      <c r="B90" s="416"/>
      <c r="C90" s="417"/>
      <c r="D90" s="367" t="s">
        <v>480</v>
      </c>
      <c r="E90" s="368"/>
      <c r="F90" s="369">
        <v>4100073049</v>
      </c>
      <c r="G90" s="370"/>
      <c r="H90" s="391" t="s">
        <v>481</v>
      </c>
      <c r="I90" s="370"/>
      <c r="J90" s="369" t="s">
        <v>147</v>
      </c>
      <c r="K90" s="368"/>
      <c r="L90" s="7" t="s">
        <v>757</v>
      </c>
      <c r="M90" s="11">
        <v>85</v>
      </c>
      <c r="N90" s="83"/>
      <c r="O90" s="60">
        <v>1</v>
      </c>
    </row>
    <row r="91" spans="1:15" ht="15" x14ac:dyDescent="0.25">
      <c r="A91" s="1"/>
      <c r="B91" s="416"/>
      <c r="C91" s="417"/>
      <c r="D91" s="367" t="s">
        <v>480</v>
      </c>
      <c r="E91" s="368"/>
      <c r="F91" s="369">
        <v>4100073049</v>
      </c>
      <c r="G91" s="370"/>
      <c r="H91" s="391" t="s">
        <v>481</v>
      </c>
      <c r="I91" s="370"/>
      <c r="J91" s="369" t="s">
        <v>147</v>
      </c>
      <c r="K91" s="368"/>
      <c r="L91" s="7" t="s">
        <v>757</v>
      </c>
      <c r="M91" s="11">
        <v>90</v>
      </c>
      <c r="N91" s="83"/>
      <c r="O91" s="60">
        <v>2</v>
      </c>
    </row>
    <row r="92" spans="1:15" ht="15" x14ac:dyDescent="0.25">
      <c r="A92" s="1"/>
      <c r="B92" s="416"/>
      <c r="C92" s="417"/>
      <c r="D92" s="367" t="s">
        <v>480</v>
      </c>
      <c r="E92" s="368"/>
      <c r="F92" s="369">
        <v>4100073049</v>
      </c>
      <c r="G92" s="370"/>
      <c r="H92" s="391" t="s">
        <v>481</v>
      </c>
      <c r="I92" s="370"/>
      <c r="J92" s="369" t="s">
        <v>147</v>
      </c>
      <c r="K92" s="368"/>
      <c r="L92" s="7" t="s">
        <v>757</v>
      </c>
      <c r="M92" s="11">
        <v>95</v>
      </c>
      <c r="N92" s="83"/>
      <c r="O92" s="60">
        <v>2</v>
      </c>
    </row>
    <row r="93" spans="1:15" ht="15" x14ac:dyDescent="0.25">
      <c r="A93" s="1"/>
      <c r="B93" s="416"/>
      <c r="C93" s="417"/>
      <c r="D93" s="367" t="s">
        <v>480</v>
      </c>
      <c r="E93" s="368"/>
      <c r="F93" s="369">
        <v>4100073049</v>
      </c>
      <c r="G93" s="370"/>
      <c r="H93" s="391" t="s">
        <v>481</v>
      </c>
      <c r="I93" s="370"/>
      <c r="J93" s="369" t="s">
        <v>147</v>
      </c>
      <c r="K93" s="368"/>
      <c r="L93" s="7" t="s">
        <v>757</v>
      </c>
      <c r="M93" s="11">
        <v>100</v>
      </c>
      <c r="N93" s="83"/>
      <c r="O93" s="60">
        <v>1</v>
      </c>
    </row>
    <row r="94" spans="1:15" ht="15" x14ac:dyDescent="0.25">
      <c r="A94" s="1"/>
      <c r="B94" s="416"/>
      <c r="C94" s="417"/>
      <c r="D94" s="367" t="s">
        <v>480</v>
      </c>
      <c r="E94" s="368"/>
      <c r="F94" s="369">
        <v>4100073048</v>
      </c>
      <c r="G94" s="370"/>
      <c r="H94" s="391" t="s">
        <v>481</v>
      </c>
      <c r="I94" s="370"/>
      <c r="J94" s="369" t="s">
        <v>53</v>
      </c>
      <c r="K94" s="368"/>
      <c r="L94" s="7" t="s">
        <v>757</v>
      </c>
      <c r="M94" s="11">
        <v>85</v>
      </c>
      <c r="N94" s="83"/>
      <c r="O94" s="60">
        <v>7</v>
      </c>
    </row>
    <row r="95" spans="1:15" ht="15" x14ac:dyDescent="0.25">
      <c r="A95" s="1"/>
      <c r="B95" s="416"/>
      <c r="C95" s="417"/>
      <c r="D95" s="367" t="s">
        <v>480</v>
      </c>
      <c r="E95" s="368"/>
      <c r="F95" s="369">
        <v>4100073048</v>
      </c>
      <c r="G95" s="370"/>
      <c r="H95" s="391" t="s">
        <v>481</v>
      </c>
      <c r="I95" s="370"/>
      <c r="J95" s="369" t="s">
        <v>53</v>
      </c>
      <c r="K95" s="368"/>
      <c r="L95" s="7" t="s">
        <v>757</v>
      </c>
      <c r="M95" s="11">
        <v>90</v>
      </c>
      <c r="N95" s="83"/>
      <c r="O95" s="60">
        <v>13</v>
      </c>
    </row>
    <row r="96" spans="1:15" ht="15" x14ac:dyDescent="0.25">
      <c r="A96" s="1"/>
      <c r="B96" s="416"/>
      <c r="C96" s="417"/>
      <c r="D96" s="367" t="s">
        <v>480</v>
      </c>
      <c r="E96" s="368"/>
      <c r="F96" s="369">
        <v>4100073048</v>
      </c>
      <c r="G96" s="370"/>
      <c r="H96" s="391" t="s">
        <v>481</v>
      </c>
      <c r="I96" s="370"/>
      <c r="J96" s="369" t="s">
        <v>53</v>
      </c>
      <c r="K96" s="368"/>
      <c r="L96" s="7" t="s">
        <v>757</v>
      </c>
      <c r="M96" s="11">
        <v>95</v>
      </c>
      <c r="N96" s="83"/>
      <c r="O96" s="60">
        <v>11</v>
      </c>
    </row>
    <row r="97" spans="1:15" ht="15" x14ac:dyDescent="0.25">
      <c r="A97" s="1"/>
      <c r="B97" s="416"/>
      <c r="C97" s="417"/>
      <c r="D97" s="367" t="s">
        <v>480</v>
      </c>
      <c r="E97" s="368"/>
      <c r="F97" s="369">
        <v>4100073048</v>
      </c>
      <c r="G97" s="370"/>
      <c r="H97" s="391" t="s">
        <v>481</v>
      </c>
      <c r="I97" s="370"/>
      <c r="J97" s="369" t="s">
        <v>53</v>
      </c>
      <c r="K97" s="368"/>
      <c r="L97" s="7" t="s">
        <v>757</v>
      </c>
      <c r="M97" s="11">
        <v>100</v>
      </c>
      <c r="N97" s="83"/>
      <c r="O97" s="60">
        <v>6</v>
      </c>
    </row>
    <row r="98" spans="1:15" ht="15" x14ac:dyDescent="0.25">
      <c r="A98" s="1"/>
      <c r="B98" s="378">
        <v>52</v>
      </c>
      <c r="C98" s="379"/>
      <c r="D98" s="367" t="s">
        <v>480</v>
      </c>
      <c r="E98" s="368"/>
      <c r="F98" s="369">
        <v>4100072233</v>
      </c>
      <c r="G98" s="370"/>
      <c r="H98" s="391" t="s">
        <v>613</v>
      </c>
      <c r="I98" s="370"/>
      <c r="J98" s="369" t="s">
        <v>25</v>
      </c>
      <c r="K98" s="368"/>
      <c r="L98" s="7" t="s">
        <v>757</v>
      </c>
      <c r="M98" s="11">
        <v>85</v>
      </c>
      <c r="N98" s="82">
        <v>10.94</v>
      </c>
      <c r="O98" s="60">
        <v>3</v>
      </c>
    </row>
    <row r="99" spans="1:15" ht="15" x14ac:dyDescent="0.25">
      <c r="A99" s="1"/>
      <c r="B99" s="40"/>
      <c r="C99" s="36"/>
      <c r="D99" s="367" t="s">
        <v>480</v>
      </c>
      <c r="E99" s="368"/>
      <c r="F99" s="369">
        <v>4100072233</v>
      </c>
      <c r="G99" s="370"/>
      <c r="H99" s="391" t="s">
        <v>613</v>
      </c>
      <c r="I99" s="370"/>
      <c r="J99" s="369" t="s">
        <v>25</v>
      </c>
      <c r="K99" s="368"/>
      <c r="L99" s="7" t="s">
        <v>757</v>
      </c>
      <c r="M99" s="11">
        <v>90</v>
      </c>
      <c r="N99" s="83"/>
      <c r="O99" s="60">
        <v>6</v>
      </c>
    </row>
    <row r="100" spans="1:15" ht="15" x14ac:dyDescent="0.25">
      <c r="A100" s="1"/>
      <c r="B100" s="40"/>
      <c r="C100" s="36"/>
      <c r="D100" s="367" t="s">
        <v>480</v>
      </c>
      <c r="E100" s="368"/>
      <c r="F100" s="369">
        <v>4100072233</v>
      </c>
      <c r="G100" s="370"/>
      <c r="H100" s="391" t="s">
        <v>613</v>
      </c>
      <c r="I100" s="370"/>
      <c r="J100" s="369" t="s">
        <v>25</v>
      </c>
      <c r="K100" s="368"/>
      <c r="L100" s="7" t="s">
        <v>757</v>
      </c>
      <c r="M100" s="11">
        <v>95</v>
      </c>
      <c r="N100" s="83"/>
      <c r="O100" s="60">
        <v>6</v>
      </c>
    </row>
    <row r="101" spans="1:15" ht="15" x14ac:dyDescent="0.25">
      <c r="A101" s="1"/>
      <c r="B101" s="40"/>
      <c r="C101" s="36"/>
      <c r="D101" s="367" t="s">
        <v>480</v>
      </c>
      <c r="E101" s="368"/>
      <c r="F101" s="369">
        <v>4100072233</v>
      </c>
      <c r="G101" s="370"/>
      <c r="H101" s="391" t="s">
        <v>613</v>
      </c>
      <c r="I101" s="370"/>
      <c r="J101" s="369" t="s">
        <v>25</v>
      </c>
      <c r="K101" s="368"/>
      <c r="L101" s="7" t="s">
        <v>757</v>
      </c>
      <c r="M101" s="11">
        <v>100</v>
      </c>
      <c r="N101" s="83"/>
      <c r="O101" s="60">
        <v>3</v>
      </c>
    </row>
    <row r="102" spans="1:15" ht="15" x14ac:dyDescent="0.25">
      <c r="A102" s="1"/>
      <c r="B102" s="40"/>
      <c r="C102" s="36"/>
      <c r="D102" s="367" t="s">
        <v>480</v>
      </c>
      <c r="E102" s="368"/>
      <c r="F102" s="369">
        <v>4100072232</v>
      </c>
      <c r="G102" s="370"/>
      <c r="H102" s="391" t="s">
        <v>613</v>
      </c>
      <c r="I102" s="370"/>
      <c r="J102" s="369" t="s">
        <v>25</v>
      </c>
      <c r="K102" s="368"/>
      <c r="L102" s="7" t="s">
        <v>757</v>
      </c>
      <c r="M102" s="11">
        <v>85</v>
      </c>
      <c r="N102" s="83"/>
      <c r="O102" s="60">
        <v>3</v>
      </c>
    </row>
    <row r="103" spans="1:15" ht="15" x14ac:dyDescent="0.25">
      <c r="A103" s="1"/>
      <c r="B103" s="416"/>
      <c r="C103" s="417"/>
      <c r="D103" s="367" t="s">
        <v>480</v>
      </c>
      <c r="E103" s="368"/>
      <c r="F103" s="369">
        <v>4100072232</v>
      </c>
      <c r="G103" s="370"/>
      <c r="H103" s="391" t="s">
        <v>613</v>
      </c>
      <c r="I103" s="370"/>
      <c r="J103" s="369" t="s">
        <v>25</v>
      </c>
      <c r="K103" s="368"/>
      <c r="L103" s="7" t="s">
        <v>757</v>
      </c>
      <c r="M103" s="11">
        <v>90</v>
      </c>
      <c r="N103" s="83"/>
      <c r="O103" s="60">
        <v>6</v>
      </c>
    </row>
    <row r="104" spans="1:15" ht="15" x14ac:dyDescent="0.25">
      <c r="A104" s="1"/>
      <c r="B104" s="416"/>
      <c r="C104" s="417"/>
      <c r="D104" s="367" t="s">
        <v>480</v>
      </c>
      <c r="E104" s="368"/>
      <c r="F104" s="369">
        <v>4100072232</v>
      </c>
      <c r="G104" s="370"/>
      <c r="H104" s="391" t="s">
        <v>613</v>
      </c>
      <c r="I104" s="370"/>
      <c r="J104" s="369" t="s">
        <v>25</v>
      </c>
      <c r="K104" s="368"/>
      <c r="L104" s="7" t="s">
        <v>757</v>
      </c>
      <c r="M104" s="11">
        <v>95</v>
      </c>
      <c r="N104" s="83"/>
      <c r="O104" s="60">
        <v>6</v>
      </c>
    </row>
    <row r="105" spans="1:15" ht="15" x14ac:dyDescent="0.25">
      <c r="A105" s="1"/>
      <c r="B105" s="416"/>
      <c r="C105" s="417"/>
      <c r="D105" s="367" t="s">
        <v>480</v>
      </c>
      <c r="E105" s="368"/>
      <c r="F105" s="369">
        <v>4100072232</v>
      </c>
      <c r="G105" s="370"/>
      <c r="H105" s="391" t="s">
        <v>613</v>
      </c>
      <c r="I105" s="370"/>
      <c r="J105" s="369" t="s">
        <v>25</v>
      </c>
      <c r="K105" s="368"/>
      <c r="L105" s="7" t="s">
        <v>757</v>
      </c>
      <c r="M105" s="11">
        <v>100</v>
      </c>
      <c r="N105" s="83"/>
      <c r="O105" s="60">
        <v>3</v>
      </c>
    </row>
    <row r="106" spans="1:15" ht="15" x14ac:dyDescent="0.25">
      <c r="A106" s="1"/>
      <c r="B106" s="40"/>
      <c r="C106" s="36"/>
      <c r="D106" s="367" t="s">
        <v>480</v>
      </c>
      <c r="E106" s="368"/>
      <c r="F106" s="369">
        <v>4100072293</v>
      </c>
      <c r="G106" s="370"/>
      <c r="H106" s="391" t="s">
        <v>613</v>
      </c>
      <c r="I106" s="370"/>
      <c r="J106" s="369" t="s">
        <v>53</v>
      </c>
      <c r="K106" s="368"/>
      <c r="L106" s="7" t="s">
        <v>757</v>
      </c>
      <c r="M106" s="11">
        <v>85</v>
      </c>
      <c r="N106" s="83"/>
      <c r="O106" s="109">
        <v>24</v>
      </c>
    </row>
    <row r="107" spans="1:15" ht="15" x14ac:dyDescent="0.25">
      <c r="A107" s="1"/>
      <c r="B107" s="76"/>
      <c r="C107" s="69"/>
      <c r="D107" s="367" t="s">
        <v>480</v>
      </c>
      <c r="E107" s="368"/>
      <c r="F107" s="369">
        <v>4100072293</v>
      </c>
      <c r="G107" s="370"/>
      <c r="H107" s="391" t="s">
        <v>613</v>
      </c>
      <c r="I107" s="370"/>
      <c r="J107" s="369" t="s">
        <v>53</v>
      </c>
      <c r="K107" s="368"/>
      <c r="L107" s="7" t="s">
        <v>757</v>
      </c>
      <c r="M107" s="24">
        <v>100</v>
      </c>
      <c r="N107" s="84"/>
      <c r="O107" s="109">
        <v>9</v>
      </c>
    </row>
    <row r="108" spans="1:15" ht="15" x14ac:dyDescent="0.25">
      <c r="A108" s="1"/>
      <c r="B108" s="378">
        <v>53</v>
      </c>
      <c r="C108" s="379"/>
      <c r="D108" s="367" t="s">
        <v>480</v>
      </c>
      <c r="E108" s="368"/>
      <c r="F108" s="369">
        <v>4100072293</v>
      </c>
      <c r="G108" s="370"/>
      <c r="H108" s="391" t="s">
        <v>613</v>
      </c>
      <c r="I108" s="370"/>
      <c r="J108" s="369" t="s">
        <v>53</v>
      </c>
      <c r="K108" s="368"/>
      <c r="L108" s="7" t="s">
        <v>757</v>
      </c>
      <c r="M108" s="11">
        <v>90</v>
      </c>
      <c r="N108" s="82">
        <v>11</v>
      </c>
      <c r="O108" s="60">
        <v>44</v>
      </c>
    </row>
    <row r="109" spans="1:15" ht="15" x14ac:dyDescent="0.25">
      <c r="A109" s="1"/>
      <c r="B109" s="76"/>
      <c r="C109" s="69"/>
      <c r="D109" s="367" t="s">
        <v>480</v>
      </c>
      <c r="E109" s="368"/>
      <c r="F109" s="369">
        <v>4100072293</v>
      </c>
      <c r="G109" s="370"/>
      <c r="H109" s="391" t="s">
        <v>613</v>
      </c>
      <c r="I109" s="370"/>
      <c r="J109" s="369" t="s">
        <v>53</v>
      </c>
      <c r="K109" s="368"/>
      <c r="L109" s="7" t="s">
        <v>757</v>
      </c>
      <c r="M109" s="24">
        <v>95</v>
      </c>
      <c r="N109" s="84"/>
      <c r="O109" s="109">
        <v>29</v>
      </c>
    </row>
    <row r="110" spans="1:15" ht="15" x14ac:dyDescent="0.25">
      <c r="A110" s="1"/>
      <c r="B110" s="365"/>
      <c r="C110" s="366"/>
      <c r="D110" s="351"/>
      <c r="E110" s="352"/>
      <c r="F110" s="369"/>
      <c r="G110" s="370"/>
      <c r="H110" s="391"/>
      <c r="I110" s="370"/>
      <c r="J110" s="369"/>
      <c r="K110" s="368"/>
      <c r="L110" s="27"/>
      <c r="M110" s="24"/>
      <c r="N110" s="84"/>
      <c r="O110" s="167"/>
    </row>
    <row r="111" spans="1:15" ht="15" x14ac:dyDescent="0.25">
      <c r="A111" s="1"/>
      <c r="B111" s="20"/>
      <c r="C111" s="45"/>
      <c r="D111" s="168"/>
      <c r="E111" s="41"/>
      <c r="F111" s="41"/>
      <c r="G111" s="41"/>
      <c r="H111" s="41"/>
      <c r="J111" s="20"/>
      <c r="K111" s="45"/>
      <c r="L111" s="1"/>
      <c r="M111" s="1"/>
      <c r="N111" s="169">
        <f>SUM(N18:N55)+SUM(N57:N75)+SUM(N77:N110)</f>
        <v>441.21999999999997</v>
      </c>
    </row>
    <row r="112" spans="1:15" ht="15.75" x14ac:dyDescent="0.25">
      <c r="A112" s="1"/>
      <c r="B112" s="356" t="s">
        <v>29</v>
      </c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79"/>
      <c r="N112" s="75"/>
      <c r="O112" s="73">
        <f>SUM(O18:O110)</f>
        <v>1666</v>
      </c>
    </row>
    <row r="113" spans="1:14" ht="15" x14ac:dyDescent="0.25">
      <c r="A113" s="1"/>
      <c r="B113" s="20"/>
      <c r="C113" s="45"/>
      <c r="D113" s="20"/>
      <c r="E113" s="45"/>
      <c r="F113" s="20"/>
      <c r="H113" s="3"/>
      <c r="J113" s="20"/>
      <c r="K113" s="45"/>
      <c r="L113" s="1"/>
      <c r="M113" s="1"/>
      <c r="N113" s="86"/>
    </row>
    <row r="114" spans="1:14" ht="3.75" customHeight="1" x14ac:dyDescent="0.25">
      <c r="A114" s="1"/>
      <c r="B114" s="1"/>
      <c r="C114" s="1"/>
      <c r="D114" s="17"/>
      <c r="E114" s="20"/>
      <c r="F114" s="20"/>
      <c r="G114" s="3"/>
      <c r="H114" s="3"/>
      <c r="I114" s="1"/>
      <c r="J114" s="1"/>
      <c r="K114" s="1"/>
      <c r="L114" s="1"/>
      <c r="M114" s="1"/>
      <c r="N114" s="1"/>
    </row>
    <row r="115" spans="1:14" ht="15" customHeight="1" x14ac:dyDescent="0.25">
      <c r="A115" s="1"/>
      <c r="B115" s="1"/>
      <c r="C115" s="1"/>
      <c r="D115" s="1" t="s">
        <v>49</v>
      </c>
      <c r="E115" s="23"/>
      <c r="F115" s="397" t="s">
        <v>1482</v>
      </c>
      <c r="G115" s="396"/>
      <c r="H115" s="1"/>
      <c r="I115" s="1"/>
      <c r="J115" s="1"/>
      <c r="K115" s="1"/>
      <c r="L115" s="1"/>
      <c r="M115" s="1"/>
      <c r="N115" s="1"/>
    </row>
    <row r="116" spans="1:14" ht="15" customHeight="1" x14ac:dyDescent="0.25">
      <c r="A116" s="1"/>
      <c r="B116" s="1"/>
      <c r="C116" s="1"/>
      <c r="D116" s="1" t="s">
        <v>1483</v>
      </c>
      <c r="E116" s="23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customHeight="1" x14ac:dyDescent="0.25">
      <c r="A117" s="1"/>
      <c r="B117" s="1"/>
      <c r="C117" s="1"/>
      <c r="D117" s="1" t="s">
        <v>1485</v>
      </c>
      <c r="E117" s="3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customHeight="1" x14ac:dyDescent="0.25">
      <c r="A118" s="1"/>
      <c r="B118" s="1"/>
      <c r="C118" s="1"/>
      <c r="D118" s="1" t="s">
        <v>1484</v>
      </c>
      <c r="E118" s="23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customHeight="1" x14ac:dyDescent="0.25">
      <c r="A119" s="1"/>
      <c r="B119" s="1"/>
      <c r="C119" s="1"/>
      <c r="D119" s="1" t="s">
        <v>1486</v>
      </c>
      <c r="E119" s="1"/>
      <c r="F119" s="1"/>
      <c r="G119" s="23"/>
      <c r="H119" s="23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403" ht="8.25" customHeight="1" x14ac:dyDescent="0.2"/>
    <row r="405" ht="8.25" customHeight="1" x14ac:dyDescent="0.2"/>
    <row r="407" ht="9" customHeight="1" x14ac:dyDescent="0.2"/>
    <row r="409" ht="7.5" customHeight="1" x14ac:dyDescent="0.2"/>
    <row r="411" ht="6.75" customHeight="1" x14ac:dyDescent="0.2"/>
    <row r="413" ht="7.5" customHeight="1" x14ac:dyDescent="0.2"/>
    <row r="415" ht="9" customHeight="1" x14ac:dyDescent="0.2"/>
    <row r="417" ht="7.5" customHeight="1" x14ac:dyDescent="0.2"/>
    <row r="419" ht="8.25" customHeight="1" x14ac:dyDescent="0.2"/>
  </sheetData>
  <mergeCells count="428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8:C28"/>
    <mergeCell ref="D28:E28"/>
    <mergeCell ref="F28:G28"/>
    <mergeCell ref="H28:I28"/>
    <mergeCell ref="J28:K28"/>
    <mergeCell ref="B29:C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2:C32"/>
    <mergeCell ref="D32:E32"/>
    <mergeCell ref="F32:G32"/>
    <mergeCell ref="H32:I32"/>
    <mergeCell ref="J32:K32"/>
    <mergeCell ref="B33:C33"/>
    <mergeCell ref="B30:C30"/>
    <mergeCell ref="D30:E30"/>
    <mergeCell ref="F30:G30"/>
    <mergeCell ref="H30:I30"/>
    <mergeCell ref="J30:K30"/>
    <mergeCell ref="B31:C31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2:C42"/>
    <mergeCell ref="D42:E42"/>
    <mergeCell ref="F42:G42"/>
    <mergeCell ref="H42:I42"/>
    <mergeCell ref="J42:K42"/>
    <mergeCell ref="B43:C43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6:C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7:C57"/>
    <mergeCell ref="D57:E57"/>
    <mergeCell ref="F57:G57"/>
    <mergeCell ref="H57:I57"/>
    <mergeCell ref="J57:K57"/>
    <mergeCell ref="B58:C58"/>
    <mergeCell ref="B54:C54"/>
    <mergeCell ref="B55:C55"/>
    <mergeCell ref="D55:E55"/>
    <mergeCell ref="F55:G55"/>
    <mergeCell ref="H55:I55"/>
    <mergeCell ref="J55:K55"/>
    <mergeCell ref="B61:C61"/>
    <mergeCell ref="D61:E61"/>
    <mergeCell ref="F61:G61"/>
    <mergeCell ref="H61:I61"/>
    <mergeCell ref="J61:K61"/>
    <mergeCell ref="B62:C62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7:C77"/>
    <mergeCell ref="D77:E77"/>
    <mergeCell ref="F77:G77"/>
    <mergeCell ref="H77:I77"/>
    <mergeCell ref="J77:K77"/>
    <mergeCell ref="B75:C75"/>
    <mergeCell ref="D75:E75"/>
    <mergeCell ref="F75:G75"/>
    <mergeCell ref="H75:I75"/>
    <mergeCell ref="J75:K75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6:C86"/>
    <mergeCell ref="B87:C87"/>
    <mergeCell ref="D87:E87"/>
    <mergeCell ref="F87:G87"/>
    <mergeCell ref="H87:I87"/>
    <mergeCell ref="J87:K87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103:C103"/>
    <mergeCell ref="D103:E103"/>
    <mergeCell ref="F103:G103"/>
    <mergeCell ref="H103:I103"/>
    <mergeCell ref="J103:K103"/>
    <mergeCell ref="J99:K99"/>
    <mergeCell ref="D100:E100"/>
    <mergeCell ref="F100:G100"/>
    <mergeCell ref="H100:I100"/>
    <mergeCell ref="J100:K100"/>
    <mergeCell ref="D101:E101"/>
    <mergeCell ref="F101:G101"/>
    <mergeCell ref="H101:I101"/>
    <mergeCell ref="J101:K101"/>
    <mergeCell ref="D102:E102"/>
    <mergeCell ref="F102:G102"/>
    <mergeCell ref="H102:I102"/>
    <mergeCell ref="J102:K102"/>
    <mergeCell ref="F115:G115"/>
    <mergeCell ref="D54:E54"/>
    <mergeCell ref="F54:G54"/>
    <mergeCell ref="H54:I54"/>
    <mergeCell ref="J54:K54"/>
    <mergeCell ref="D62:E62"/>
    <mergeCell ref="F62:G62"/>
    <mergeCell ref="H62:I62"/>
    <mergeCell ref="J62:K62"/>
    <mergeCell ref="D110:E110"/>
    <mergeCell ref="F110:G110"/>
    <mergeCell ref="H110:I110"/>
    <mergeCell ref="J110:K110"/>
    <mergeCell ref="D104:E104"/>
    <mergeCell ref="F104:G104"/>
    <mergeCell ref="H104:I104"/>
    <mergeCell ref="J104:K104"/>
    <mergeCell ref="D105:E105"/>
    <mergeCell ref="F105:G105"/>
    <mergeCell ref="H105:I105"/>
    <mergeCell ref="J105:K105"/>
    <mergeCell ref="D99:E99"/>
    <mergeCell ref="F99:G99"/>
    <mergeCell ref="H99:I99"/>
    <mergeCell ref="B112:L112"/>
    <mergeCell ref="B110:C110"/>
    <mergeCell ref="B104:C104"/>
    <mergeCell ref="B105:C105"/>
    <mergeCell ref="D106:E106"/>
    <mergeCell ref="F106:G106"/>
    <mergeCell ref="H106:I106"/>
    <mergeCell ref="J106:K106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D109:E109"/>
    <mergeCell ref="F109:G109"/>
    <mergeCell ref="H109:I109"/>
    <mergeCell ref="J109:K10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sheetPr codeName="Hoja256"/>
  <dimension ref="A1:Q325"/>
  <sheetViews>
    <sheetView topLeftCell="B1" workbookViewId="0">
      <selection activeCell="D30" sqref="D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200377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7" ht="15" x14ac:dyDescent="0.25">
      <c r="A17" s="1"/>
      <c r="B17" s="77"/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7" ht="15" x14ac:dyDescent="0.25">
      <c r="A18" s="1"/>
      <c r="B18" s="378">
        <v>1</v>
      </c>
      <c r="C18" s="379"/>
      <c r="D18" s="367" t="s">
        <v>1377</v>
      </c>
      <c r="E18" s="368"/>
      <c r="F18" s="369">
        <v>4100072212</v>
      </c>
      <c r="G18" s="370"/>
      <c r="H18" s="391" t="s">
        <v>1467</v>
      </c>
      <c r="I18" s="370"/>
      <c r="J18" s="369" t="s">
        <v>76</v>
      </c>
      <c r="K18" s="368"/>
      <c r="L18" s="9" t="s">
        <v>757</v>
      </c>
      <c r="M18" s="151">
        <v>75</v>
      </c>
      <c r="N18" s="82">
        <v>7.3</v>
      </c>
      <c r="O18" s="60">
        <v>20</v>
      </c>
    </row>
    <row r="19" spans="1:17" ht="15" x14ac:dyDescent="0.25">
      <c r="A19" s="1"/>
      <c r="B19" s="378"/>
      <c r="C19" s="379"/>
      <c r="D19" s="367" t="s">
        <v>1377</v>
      </c>
      <c r="E19" s="368"/>
      <c r="F19" s="369">
        <v>4100072212</v>
      </c>
      <c r="G19" s="370"/>
      <c r="H19" s="391" t="s">
        <v>1467</v>
      </c>
      <c r="I19" s="370"/>
      <c r="J19" s="369" t="s">
        <v>76</v>
      </c>
      <c r="K19" s="368"/>
      <c r="L19" s="9" t="s">
        <v>757</v>
      </c>
      <c r="M19" s="151">
        <v>80</v>
      </c>
      <c r="N19" s="82"/>
      <c r="O19" s="60">
        <v>20</v>
      </c>
    </row>
    <row r="20" spans="1:17" ht="15" x14ac:dyDescent="0.25">
      <c r="A20" s="1"/>
      <c r="B20" s="378"/>
      <c r="C20" s="379"/>
      <c r="D20" s="367" t="s">
        <v>480</v>
      </c>
      <c r="E20" s="368"/>
      <c r="F20" s="369">
        <v>4100073047</v>
      </c>
      <c r="G20" s="370"/>
      <c r="H20" s="391" t="s">
        <v>1468</v>
      </c>
      <c r="I20" s="370"/>
      <c r="J20" s="369" t="s">
        <v>76</v>
      </c>
      <c r="K20" s="368"/>
      <c r="L20" s="9" t="s">
        <v>757</v>
      </c>
      <c r="M20" s="151">
        <v>90</v>
      </c>
      <c r="N20" s="82"/>
      <c r="O20" s="60">
        <v>10</v>
      </c>
    </row>
    <row r="21" spans="1:17" ht="15" x14ac:dyDescent="0.25">
      <c r="A21" s="1"/>
      <c r="B21" s="378"/>
      <c r="C21" s="379"/>
      <c r="D21" s="367" t="s">
        <v>480</v>
      </c>
      <c r="E21" s="368"/>
      <c r="F21" s="369">
        <v>4100073047</v>
      </c>
      <c r="G21" s="370"/>
      <c r="H21" s="391" t="s">
        <v>1468</v>
      </c>
      <c r="I21" s="370"/>
      <c r="J21" s="369" t="s">
        <v>76</v>
      </c>
      <c r="K21" s="368"/>
      <c r="L21" s="9" t="s">
        <v>757</v>
      </c>
      <c r="M21" s="151">
        <v>95</v>
      </c>
      <c r="N21" s="82"/>
      <c r="O21" s="60">
        <v>10</v>
      </c>
    </row>
    <row r="22" spans="1:17" ht="15" x14ac:dyDescent="0.25">
      <c r="A22" s="1"/>
      <c r="B22" s="365"/>
      <c r="C22" s="366"/>
      <c r="D22" s="367"/>
      <c r="E22" s="368"/>
      <c r="F22" s="369"/>
      <c r="G22" s="370"/>
      <c r="H22" s="391"/>
      <c r="I22" s="370"/>
      <c r="J22" s="369"/>
      <c r="K22" s="368"/>
      <c r="L22" s="9"/>
      <c r="M22" s="151"/>
      <c r="N22" s="84"/>
      <c r="O22" s="60"/>
    </row>
    <row r="23" spans="1:17" ht="15" x14ac:dyDescent="0.25">
      <c r="A23" s="1"/>
      <c r="B23" s="76"/>
      <c r="C23" s="65"/>
      <c r="D23" s="392"/>
      <c r="E23" s="393"/>
      <c r="F23" s="393"/>
      <c r="G23" s="393"/>
      <c r="H23" s="393"/>
      <c r="I23" s="62"/>
      <c r="J23" s="50"/>
      <c r="K23" s="61"/>
      <c r="L23" s="8"/>
      <c r="M23" s="8"/>
      <c r="N23" s="139">
        <f>SUM(N18:N22)</f>
        <v>7.3</v>
      </c>
      <c r="O23" s="60"/>
    </row>
    <row r="24" spans="1:17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60</v>
      </c>
    </row>
    <row r="25" spans="1:17" ht="15" x14ac:dyDescent="0.25">
      <c r="A25" s="1"/>
      <c r="B25" s="20"/>
      <c r="C25" s="45"/>
      <c r="D25" s="20"/>
      <c r="E25" s="45"/>
      <c r="F25" s="20"/>
      <c r="H25" s="3"/>
      <c r="J25" s="20"/>
      <c r="K25" s="45"/>
      <c r="L25" s="1"/>
      <c r="M25" s="1"/>
      <c r="N25" s="86"/>
    </row>
    <row r="26" spans="1:17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7" ht="15" customHeight="1" x14ac:dyDescent="0.25">
      <c r="A27" s="1"/>
      <c r="B27" s="1"/>
      <c r="C27" s="1"/>
      <c r="D27" s="1" t="s">
        <v>49</v>
      </c>
      <c r="E27" s="23"/>
      <c r="F27" s="397" t="s">
        <v>1469</v>
      </c>
      <c r="G27" s="396"/>
      <c r="H27" s="1"/>
      <c r="I27" s="1"/>
      <c r="J27" s="1"/>
      <c r="K27" s="1"/>
      <c r="L27" s="1"/>
      <c r="M27" s="1"/>
      <c r="N27" s="1"/>
    </row>
    <row r="28" spans="1:17" ht="15" x14ac:dyDescent="0.25">
      <c r="A28" s="1"/>
      <c r="B28" s="1"/>
      <c r="C28" s="1"/>
      <c r="D28" s="1" t="s">
        <v>368</v>
      </c>
      <c r="E28" s="3"/>
      <c r="F28" s="1"/>
      <c r="G28" s="1"/>
      <c r="H28" s="1"/>
      <c r="I28" s="1"/>
      <c r="J28" s="1"/>
      <c r="K28" s="1"/>
      <c r="L28" s="1"/>
      <c r="M28" s="1"/>
      <c r="N28" s="1"/>
    </row>
    <row r="29" spans="1:17" ht="15" x14ac:dyDescent="0.25">
      <c r="A29" s="1"/>
      <c r="B29" s="1"/>
      <c r="C29" s="1"/>
      <c r="D29" s="1" t="s">
        <v>369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7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7" ht="21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L31" s="1"/>
      <c r="M31" s="1"/>
      <c r="N31" s="1"/>
      <c r="Q31" s="165"/>
    </row>
    <row r="32" spans="1:17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309" ht="8.25" customHeight="1" x14ac:dyDescent="0.2"/>
    <row r="311" ht="8.25" customHeight="1" x14ac:dyDescent="0.2"/>
    <row r="313" ht="9" customHeight="1" x14ac:dyDescent="0.2"/>
    <row r="315" ht="7.5" customHeight="1" x14ac:dyDescent="0.2"/>
    <row r="317" ht="6.75" customHeight="1" x14ac:dyDescent="0.2"/>
    <row r="319" ht="7.5" customHeight="1" x14ac:dyDescent="0.2"/>
    <row r="321" ht="9" customHeight="1" x14ac:dyDescent="0.2"/>
    <row r="323" ht="7.5" customHeight="1" x14ac:dyDescent="0.2"/>
    <row r="325" ht="8.25" customHeight="1" x14ac:dyDescent="0.2"/>
  </sheetData>
  <mergeCells count="37"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D23:H23"/>
    <mergeCell ref="B24:L24"/>
    <mergeCell ref="F27:G27"/>
    <mergeCell ref="B22:C22"/>
    <mergeCell ref="D22:E22"/>
    <mergeCell ref="F22:G22"/>
    <mergeCell ref="H22:I22"/>
    <mergeCell ref="J22:K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sheetPr codeName="Hoja257"/>
  <dimension ref="A1:O331"/>
  <sheetViews>
    <sheetView workbookViewId="0">
      <selection activeCell="J36" sqref="J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1454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200376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1">
        <f>SUM(N18:N28)+9.56</f>
        <v>59.12</v>
      </c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4100072245</v>
      </c>
      <c r="G18" s="370"/>
      <c r="H18" s="391" t="s">
        <v>1457</v>
      </c>
      <c r="I18" s="370"/>
      <c r="J18" s="369" t="s">
        <v>1009</v>
      </c>
      <c r="K18" s="368"/>
      <c r="L18" s="9" t="s">
        <v>1455</v>
      </c>
      <c r="M18" s="151"/>
      <c r="N18" s="82">
        <v>8.4600000000000009</v>
      </c>
      <c r="O18" s="60">
        <v>10</v>
      </c>
    </row>
    <row r="19" spans="1:15" ht="15" x14ac:dyDescent="0.25">
      <c r="A19" s="1"/>
      <c r="B19" s="416"/>
      <c r="C19" s="417"/>
      <c r="D19" s="367" t="s">
        <v>1456</v>
      </c>
      <c r="E19" s="368"/>
      <c r="F19" s="369">
        <v>4100072251</v>
      </c>
      <c r="G19" s="370"/>
      <c r="H19" s="391" t="s">
        <v>1458</v>
      </c>
      <c r="I19" s="370"/>
      <c r="J19" s="369" t="s">
        <v>1009</v>
      </c>
      <c r="K19" s="368"/>
      <c r="L19" s="9" t="s">
        <v>761</v>
      </c>
      <c r="M19" s="151"/>
      <c r="N19" s="83"/>
      <c r="O19" s="60">
        <v>3</v>
      </c>
    </row>
    <row r="20" spans="1:15" ht="15" x14ac:dyDescent="0.25">
      <c r="A20" s="1"/>
      <c r="B20" s="416"/>
      <c r="C20" s="417"/>
      <c r="D20" s="367" t="s">
        <v>1456</v>
      </c>
      <c r="E20" s="368"/>
      <c r="F20" s="369">
        <v>4100072251</v>
      </c>
      <c r="G20" s="370"/>
      <c r="H20" s="391" t="s">
        <v>1458</v>
      </c>
      <c r="I20" s="370"/>
      <c r="J20" s="369" t="s">
        <v>1009</v>
      </c>
      <c r="K20" s="368"/>
      <c r="L20" s="9" t="s">
        <v>757</v>
      </c>
      <c r="M20" s="151"/>
      <c r="N20" s="83"/>
      <c r="O20" s="60">
        <v>3</v>
      </c>
    </row>
    <row r="21" spans="1:15" ht="15" x14ac:dyDescent="0.25">
      <c r="A21" s="1"/>
      <c r="B21" s="416"/>
      <c r="C21" s="417"/>
      <c r="D21" s="367" t="s">
        <v>623</v>
      </c>
      <c r="E21" s="368"/>
      <c r="F21" s="369">
        <v>4100072257</v>
      </c>
      <c r="G21" s="370"/>
      <c r="H21" s="391" t="s">
        <v>1459</v>
      </c>
      <c r="I21" s="370"/>
      <c r="J21" s="369" t="s">
        <v>1009</v>
      </c>
      <c r="K21" s="368"/>
      <c r="L21" s="9" t="s">
        <v>757</v>
      </c>
      <c r="M21" s="151"/>
      <c r="N21" s="83"/>
      <c r="O21" s="60">
        <v>5</v>
      </c>
    </row>
    <row r="22" spans="1:15" ht="15" x14ac:dyDescent="0.25">
      <c r="A22" s="1"/>
      <c r="B22" s="365"/>
      <c r="C22" s="366"/>
      <c r="D22" s="367" t="s">
        <v>528</v>
      </c>
      <c r="E22" s="368"/>
      <c r="F22" s="369">
        <v>4100072254</v>
      </c>
      <c r="G22" s="370"/>
      <c r="H22" s="391" t="s">
        <v>1460</v>
      </c>
      <c r="I22" s="370"/>
      <c r="J22" s="369" t="s">
        <v>1009</v>
      </c>
      <c r="K22" s="368"/>
      <c r="L22" s="9" t="s">
        <v>756</v>
      </c>
      <c r="M22" s="151"/>
      <c r="N22" s="84"/>
      <c r="O22" s="60">
        <v>3</v>
      </c>
    </row>
    <row r="23" spans="1:15" ht="15" x14ac:dyDescent="0.25">
      <c r="A23" s="1"/>
      <c r="B23" s="416">
        <v>2</v>
      </c>
      <c r="C23" s="417"/>
      <c r="D23" s="367" t="s">
        <v>1461</v>
      </c>
      <c r="E23" s="368"/>
      <c r="F23" s="369">
        <v>4100072247</v>
      </c>
      <c r="G23" s="370"/>
      <c r="H23" s="391" t="s">
        <v>1462</v>
      </c>
      <c r="I23" s="370"/>
      <c r="J23" s="369" t="s">
        <v>1009</v>
      </c>
      <c r="K23" s="368"/>
      <c r="L23" s="9" t="s">
        <v>761</v>
      </c>
      <c r="M23" s="151"/>
      <c r="N23" s="83">
        <v>8.2200000000000006</v>
      </c>
      <c r="O23" s="60">
        <v>11</v>
      </c>
    </row>
    <row r="24" spans="1:15" ht="15" x14ac:dyDescent="0.25">
      <c r="A24" s="1"/>
      <c r="B24" s="375">
        <v>3</v>
      </c>
      <c r="C24" s="376"/>
      <c r="D24" s="367" t="s">
        <v>1461</v>
      </c>
      <c r="E24" s="368"/>
      <c r="F24" s="369">
        <v>4100072247</v>
      </c>
      <c r="G24" s="370"/>
      <c r="H24" s="391" t="s">
        <v>1462</v>
      </c>
      <c r="I24" s="370"/>
      <c r="J24" s="369" t="s">
        <v>1009</v>
      </c>
      <c r="K24" s="368"/>
      <c r="L24" s="9" t="s">
        <v>761</v>
      </c>
      <c r="M24" s="151"/>
      <c r="N24" s="81">
        <v>8.2200000000000006</v>
      </c>
      <c r="O24" s="60">
        <v>11</v>
      </c>
    </row>
    <row r="25" spans="1:15" ht="15" x14ac:dyDescent="0.25">
      <c r="A25" s="1"/>
      <c r="B25" s="375">
        <v>4</v>
      </c>
      <c r="C25" s="376"/>
      <c r="D25" s="367" t="s">
        <v>1461</v>
      </c>
      <c r="E25" s="368"/>
      <c r="F25" s="369">
        <v>4100072248</v>
      </c>
      <c r="G25" s="370"/>
      <c r="H25" s="391" t="s">
        <v>1462</v>
      </c>
      <c r="I25" s="370"/>
      <c r="J25" s="369" t="s">
        <v>1009</v>
      </c>
      <c r="K25" s="368"/>
      <c r="L25" s="9" t="s">
        <v>761</v>
      </c>
      <c r="M25" s="151"/>
      <c r="N25" s="81">
        <v>8.2200000000000006</v>
      </c>
      <c r="O25" s="60">
        <v>11</v>
      </c>
    </row>
    <row r="26" spans="1:15" ht="15" x14ac:dyDescent="0.25">
      <c r="A26" s="1"/>
      <c r="B26" s="375">
        <v>5</v>
      </c>
      <c r="C26" s="376"/>
      <c r="D26" s="367" t="s">
        <v>1461</v>
      </c>
      <c r="E26" s="368"/>
      <c r="F26" s="369">
        <v>4100072248</v>
      </c>
      <c r="G26" s="370"/>
      <c r="H26" s="391" t="s">
        <v>1462</v>
      </c>
      <c r="I26" s="370"/>
      <c r="J26" s="369" t="s">
        <v>1009</v>
      </c>
      <c r="K26" s="368"/>
      <c r="L26" s="9" t="s">
        <v>761</v>
      </c>
      <c r="M26" s="151"/>
      <c r="N26" s="81">
        <v>8.2200000000000006</v>
      </c>
      <c r="O26" s="60">
        <v>11</v>
      </c>
    </row>
    <row r="27" spans="1:15" ht="15" x14ac:dyDescent="0.25">
      <c r="A27" s="1"/>
      <c r="B27" s="375">
        <v>6</v>
      </c>
      <c r="C27" s="376"/>
      <c r="D27" s="367" t="s">
        <v>1461</v>
      </c>
      <c r="E27" s="368"/>
      <c r="F27" s="369">
        <v>4100072248</v>
      </c>
      <c r="G27" s="370"/>
      <c r="H27" s="391" t="s">
        <v>1462</v>
      </c>
      <c r="I27" s="370"/>
      <c r="J27" s="369" t="s">
        <v>1009</v>
      </c>
      <c r="K27" s="368"/>
      <c r="L27" s="9" t="s">
        <v>761</v>
      </c>
      <c r="M27" s="151"/>
      <c r="N27" s="81">
        <v>8.2200000000000006</v>
      </c>
      <c r="O27" s="60">
        <v>11</v>
      </c>
    </row>
    <row r="28" spans="1:15" ht="15" x14ac:dyDescent="0.25">
      <c r="A28" s="1"/>
      <c r="B28" s="375"/>
      <c r="C28" s="376"/>
      <c r="D28" s="367"/>
      <c r="E28" s="368"/>
      <c r="F28" s="369"/>
      <c r="G28" s="370"/>
      <c r="H28" s="391"/>
      <c r="I28" s="370"/>
      <c r="J28" s="369"/>
      <c r="K28" s="368"/>
      <c r="L28" s="9"/>
      <c r="M28" s="151"/>
      <c r="N28" s="81"/>
      <c r="O28" s="60"/>
    </row>
    <row r="29" spans="1:15" ht="15" x14ac:dyDescent="0.25">
      <c r="A29" s="1"/>
      <c r="B29" s="76"/>
      <c r="C29" s="65"/>
      <c r="D29" s="392"/>
      <c r="E29" s="393"/>
      <c r="F29" s="393"/>
      <c r="G29" s="393"/>
      <c r="H29" s="393"/>
      <c r="I29" s="62"/>
      <c r="J29" s="50"/>
      <c r="K29" s="61"/>
      <c r="L29" s="8"/>
      <c r="M29" s="8"/>
      <c r="N29" s="139">
        <f>SUM(N18:N28)</f>
        <v>49.559999999999995</v>
      </c>
      <c r="O29" s="60"/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SUM(O18:O28)</f>
        <v>79</v>
      </c>
    </row>
    <row r="31" spans="1:15" ht="15" x14ac:dyDescent="0.25">
      <c r="A31" s="1"/>
      <c r="B31" s="20"/>
      <c r="C31" s="45"/>
      <c r="D31" s="20"/>
      <c r="E31" s="45"/>
      <c r="F31" s="20"/>
      <c r="H31" s="3"/>
      <c r="J31" s="20"/>
      <c r="K31" s="45"/>
      <c r="L31" s="1"/>
      <c r="M31" s="1"/>
      <c r="N31" s="86"/>
    </row>
    <row r="32" spans="1:15" ht="3.75" customHeight="1" x14ac:dyDescent="0.25">
      <c r="A32" s="1"/>
      <c r="B32" s="1"/>
      <c r="C32" s="1"/>
      <c r="D32" s="17"/>
      <c r="E32" s="20"/>
      <c r="F32" s="20"/>
      <c r="G32" s="3"/>
      <c r="H32" s="3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49</v>
      </c>
      <c r="E33" s="23"/>
      <c r="F33" s="397" t="s">
        <v>1463</v>
      </c>
      <c r="G33" s="396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 t="s">
        <v>1464</v>
      </c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 t="s">
        <v>1082</v>
      </c>
      <c r="E35" s="3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 t="s">
        <v>1465</v>
      </c>
      <c r="E36" s="23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 t="s">
        <v>1466</v>
      </c>
      <c r="E37" s="1"/>
      <c r="F37" s="1"/>
      <c r="G37" s="23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315" ht="8.25" customHeight="1" x14ac:dyDescent="0.2"/>
    <row r="317" ht="8.25" customHeight="1" x14ac:dyDescent="0.2"/>
    <row r="319" ht="9" customHeight="1" x14ac:dyDescent="0.2"/>
    <row r="321" ht="7.5" customHeight="1" x14ac:dyDescent="0.2"/>
    <row r="323" ht="6.75" customHeight="1" x14ac:dyDescent="0.2"/>
    <row r="325" ht="7.5" customHeight="1" x14ac:dyDescent="0.2"/>
    <row r="327" ht="9" customHeight="1" x14ac:dyDescent="0.2"/>
    <row r="329" ht="7.5" customHeight="1" x14ac:dyDescent="0.2"/>
    <row r="331" ht="8.25" customHeight="1" x14ac:dyDescent="0.2"/>
  </sheetData>
  <mergeCells count="67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F27:G27"/>
    <mergeCell ref="H27:I27"/>
    <mergeCell ref="J27:K27"/>
    <mergeCell ref="B24:C24"/>
    <mergeCell ref="D24:E24"/>
    <mergeCell ref="F24:G24"/>
    <mergeCell ref="H24:I24"/>
    <mergeCell ref="J24:K24"/>
    <mergeCell ref="D25:E25"/>
    <mergeCell ref="F25:G25"/>
    <mergeCell ref="H25:I25"/>
    <mergeCell ref="J25:K25"/>
    <mergeCell ref="D29:H29"/>
    <mergeCell ref="B30:L30"/>
    <mergeCell ref="F33:G33"/>
    <mergeCell ref="B25:C25"/>
    <mergeCell ref="B26:C26"/>
    <mergeCell ref="B28:C28"/>
    <mergeCell ref="D28:E28"/>
    <mergeCell ref="F28:G28"/>
    <mergeCell ref="H28:I28"/>
    <mergeCell ref="J28:K28"/>
    <mergeCell ref="D26:E26"/>
    <mergeCell ref="F26:G26"/>
    <mergeCell ref="H26:I26"/>
    <mergeCell ref="J26:K26"/>
    <mergeCell ref="B27:C27"/>
    <mergeCell ref="D27:E2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sheetPr codeName="Hoja258"/>
  <dimension ref="A1:O359"/>
  <sheetViews>
    <sheetView workbookViewId="0">
      <selection activeCell="D57" sqref="D5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1435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200352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SUM(N18:N49)+11.16</f>
        <v>186.11999999999998</v>
      </c>
      <c r="O17" s="60"/>
    </row>
    <row r="18" spans="1:15" ht="15" x14ac:dyDescent="0.25">
      <c r="A18" s="1"/>
      <c r="B18" s="378">
        <v>1</v>
      </c>
      <c r="C18" s="379"/>
      <c r="D18" s="367" t="s">
        <v>1399</v>
      </c>
      <c r="E18" s="368"/>
      <c r="F18" s="369">
        <v>4100072190</v>
      </c>
      <c r="G18" s="370"/>
      <c r="H18" s="391" t="s">
        <v>1400</v>
      </c>
      <c r="I18" s="370"/>
      <c r="J18" s="369" t="s">
        <v>73</v>
      </c>
      <c r="K18" s="368"/>
      <c r="L18" s="7" t="s">
        <v>757</v>
      </c>
      <c r="M18" s="11"/>
      <c r="N18" s="82">
        <v>4.28</v>
      </c>
      <c r="O18" s="60">
        <v>1</v>
      </c>
    </row>
    <row r="19" spans="1:15" ht="15" x14ac:dyDescent="0.25">
      <c r="A19" s="1"/>
      <c r="B19" s="40"/>
      <c r="C19" s="36"/>
      <c r="D19" s="367" t="s">
        <v>747</v>
      </c>
      <c r="E19" s="368"/>
      <c r="F19" s="369">
        <v>4100072187</v>
      </c>
      <c r="G19" s="370"/>
      <c r="H19" s="391" t="s">
        <v>1094</v>
      </c>
      <c r="I19" s="370"/>
      <c r="J19" s="369" t="s">
        <v>73</v>
      </c>
      <c r="K19" s="368"/>
      <c r="L19" s="7" t="s">
        <v>757</v>
      </c>
      <c r="M19" s="11"/>
      <c r="N19" s="83"/>
      <c r="O19" s="60">
        <v>1</v>
      </c>
    </row>
    <row r="20" spans="1:15" ht="15" x14ac:dyDescent="0.25">
      <c r="A20" s="1"/>
      <c r="B20" s="40"/>
      <c r="C20" s="36"/>
      <c r="D20" s="367" t="s">
        <v>747</v>
      </c>
      <c r="E20" s="368"/>
      <c r="F20" s="369">
        <v>4100072187</v>
      </c>
      <c r="G20" s="370"/>
      <c r="H20" s="391" t="s">
        <v>1094</v>
      </c>
      <c r="I20" s="370"/>
      <c r="J20" s="369" t="s">
        <v>73</v>
      </c>
      <c r="K20" s="368"/>
      <c r="L20" s="7" t="s">
        <v>761</v>
      </c>
      <c r="M20" s="8"/>
      <c r="N20" s="83"/>
      <c r="O20" s="60">
        <v>1</v>
      </c>
    </row>
    <row r="21" spans="1:15" ht="15" x14ac:dyDescent="0.25">
      <c r="A21" s="1"/>
      <c r="B21" s="40"/>
      <c r="C21" s="36"/>
      <c r="D21" s="367" t="s">
        <v>531</v>
      </c>
      <c r="E21" s="368"/>
      <c r="F21" s="369">
        <v>4100072192</v>
      </c>
      <c r="G21" s="370"/>
      <c r="H21" s="391" t="s">
        <v>848</v>
      </c>
      <c r="I21" s="370"/>
      <c r="J21" s="369" t="s">
        <v>73</v>
      </c>
      <c r="K21" s="368"/>
      <c r="L21" s="7" t="s">
        <v>757</v>
      </c>
      <c r="M21" s="8"/>
      <c r="N21" s="83"/>
      <c r="O21" s="60">
        <v>2</v>
      </c>
    </row>
    <row r="22" spans="1:15" ht="15" x14ac:dyDescent="0.25">
      <c r="A22" s="1"/>
      <c r="B22" s="40"/>
      <c r="C22" s="36"/>
      <c r="D22" s="367" t="s">
        <v>1440</v>
      </c>
      <c r="E22" s="368"/>
      <c r="F22" s="369">
        <v>4100072195</v>
      </c>
      <c r="G22" s="370"/>
      <c r="H22" s="391" t="s">
        <v>1441</v>
      </c>
      <c r="I22" s="370"/>
      <c r="J22" s="369" t="s">
        <v>73</v>
      </c>
      <c r="K22" s="368"/>
      <c r="L22" s="7" t="s">
        <v>757</v>
      </c>
      <c r="M22" s="8"/>
      <c r="N22" s="83"/>
      <c r="O22" s="60">
        <v>11</v>
      </c>
    </row>
    <row r="23" spans="1:15" ht="15" x14ac:dyDescent="0.25">
      <c r="A23" s="1"/>
      <c r="B23" s="375">
        <v>2</v>
      </c>
      <c r="C23" s="376"/>
      <c r="D23" s="367" t="s">
        <v>1403</v>
      </c>
      <c r="E23" s="368"/>
      <c r="F23" s="369">
        <v>4100072189</v>
      </c>
      <c r="G23" s="370"/>
      <c r="H23" s="391" t="s">
        <v>1402</v>
      </c>
      <c r="I23" s="370"/>
      <c r="J23" s="369" t="s">
        <v>73</v>
      </c>
      <c r="K23" s="368"/>
      <c r="L23" s="7" t="s">
        <v>757</v>
      </c>
      <c r="M23" s="11"/>
      <c r="N23" s="81">
        <v>3.58</v>
      </c>
      <c r="O23" s="60">
        <v>4</v>
      </c>
    </row>
    <row r="24" spans="1:15" ht="15" x14ac:dyDescent="0.25">
      <c r="A24" s="1"/>
      <c r="B24" s="375">
        <v>3</v>
      </c>
      <c r="C24" s="376"/>
      <c r="D24" s="367" t="s">
        <v>1403</v>
      </c>
      <c r="E24" s="368"/>
      <c r="F24" s="369">
        <v>4100072189</v>
      </c>
      <c r="G24" s="370"/>
      <c r="H24" s="391" t="s">
        <v>1402</v>
      </c>
      <c r="I24" s="370"/>
      <c r="J24" s="369" t="s">
        <v>73</v>
      </c>
      <c r="K24" s="368"/>
      <c r="L24" s="7" t="s">
        <v>757</v>
      </c>
      <c r="M24" s="11"/>
      <c r="N24" s="81">
        <v>3.58</v>
      </c>
      <c r="O24" s="60">
        <v>4</v>
      </c>
    </row>
    <row r="25" spans="1:15" ht="15" x14ac:dyDescent="0.25">
      <c r="A25" s="1"/>
      <c r="B25" s="375">
        <v>4</v>
      </c>
      <c r="C25" s="376"/>
      <c r="D25" s="367" t="s">
        <v>1403</v>
      </c>
      <c r="E25" s="368"/>
      <c r="F25" s="369">
        <v>4100072189</v>
      </c>
      <c r="G25" s="370"/>
      <c r="H25" s="391" t="s">
        <v>1402</v>
      </c>
      <c r="I25" s="370"/>
      <c r="J25" s="369" t="s">
        <v>73</v>
      </c>
      <c r="K25" s="368"/>
      <c r="L25" s="7" t="s">
        <v>757</v>
      </c>
      <c r="M25" s="11"/>
      <c r="N25" s="81">
        <v>3.58</v>
      </c>
      <c r="O25" s="60">
        <v>4</v>
      </c>
    </row>
    <row r="26" spans="1:15" ht="15" x14ac:dyDescent="0.25">
      <c r="A26" s="1"/>
      <c r="B26" s="375">
        <v>5</v>
      </c>
      <c r="C26" s="376"/>
      <c r="D26" s="367" t="s">
        <v>1403</v>
      </c>
      <c r="E26" s="368"/>
      <c r="F26" s="369">
        <v>4100072189</v>
      </c>
      <c r="G26" s="370"/>
      <c r="H26" s="391" t="s">
        <v>1402</v>
      </c>
      <c r="I26" s="370"/>
      <c r="J26" s="369" t="s">
        <v>73</v>
      </c>
      <c r="K26" s="368"/>
      <c r="L26" s="7" t="s">
        <v>757</v>
      </c>
      <c r="M26" s="11"/>
      <c r="N26" s="81">
        <v>3.58</v>
      </c>
      <c r="O26" s="60">
        <v>4</v>
      </c>
    </row>
    <row r="27" spans="1:15" ht="15" x14ac:dyDescent="0.25">
      <c r="A27" s="1"/>
      <c r="B27" s="375">
        <v>6</v>
      </c>
      <c r="C27" s="376"/>
      <c r="D27" s="367" t="s">
        <v>1403</v>
      </c>
      <c r="E27" s="368"/>
      <c r="F27" s="369">
        <v>4100072189</v>
      </c>
      <c r="G27" s="370"/>
      <c r="H27" s="391" t="s">
        <v>1402</v>
      </c>
      <c r="I27" s="370"/>
      <c r="J27" s="369" t="s">
        <v>73</v>
      </c>
      <c r="K27" s="368"/>
      <c r="L27" s="7" t="s">
        <v>757</v>
      </c>
      <c r="M27" s="11"/>
      <c r="N27" s="81">
        <v>3.58</v>
      </c>
      <c r="O27" s="60">
        <v>4</v>
      </c>
    </row>
    <row r="28" spans="1:15" ht="15" x14ac:dyDescent="0.25">
      <c r="A28" s="1"/>
      <c r="B28" s="375">
        <v>7</v>
      </c>
      <c r="C28" s="376"/>
      <c r="D28" s="367" t="s">
        <v>1403</v>
      </c>
      <c r="E28" s="368"/>
      <c r="F28" s="369">
        <v>4100072189</v>
      </c>
      <c r="G28" s="370"/>
      <c r="H28" s="391" t="s">
        <v>1402</v>
      </c>
      <c r="I28" s="370"/>
      <c r="J28" s="369" t="s">
        <v>73</v>
      </c>
      <c r="K28" s="368"/>
      <c r="L28" s="7" t="s">
        <v>757</v>
      </c>
      <c r="M28" s="11"/>
      <c r="N28" s="81">
        <v>3.58</v>
      </c>
      <c r="O28" s="60">
        <v>4</v>
      </c>
    </row>
    <row r="29" spans="1:15" ht="15" x14ac:dyDescent="0.25">
      <c r="A29" s="1"/>
      <c r="B29" s="375">
        <v>8</v>
      </c>
      <c r="C29" s="376"/>
      <c r="D29" s="367" t="s">
        <v>1403</v>
      </c>
      <c r="E29" s="368"/>
      <c r="F29" s="369">
        <v>4100072189</v>
      </c>
      <c r="G29" s="370"/>
      <c r="H29" s="391" t="s">
        <v>1402</v>
      </c>
      <c r="I29" s="370"/>
      <c r="J29" s="369" t="s">
        <v>73</v>
      </c>
      <c r="K29" s="368"/>
      <c r="L29" s="7" t="s">
        <v>757</v>
      </c>
      <c r="M29" s="11"/>
      <c r="N29" s="81">
        <v>3.58</v>
      </c>
      <c r="O29" s="60">
        <v>4</v>
      </c>
    </row>
    <row r="30" spans="1:15" ht="15" x14ac:dyDescent="0.25">
      <c r="A30" s="1"/>
      <c r="B30" s="375">
        <v>9</v>
      </c>
      <c r="C30" s="376"/>
      <c r="D30" s="367" t="s">
        <v>1403</v>
      </c>
      <c r="E30" s="368"/>
      <c r="F30" s="369">
        <v>4100072189</v>
      </c>
      <c r="G30" s="370"/>
      <c r="H30" s="391" t="s">
        <v>1402</v>
      </c>
      <c r="I30" s="370"/>
      <c r="J30" s="369" t="s">
        <v>73</v>
      </c>
      <c r="K30" s="368"/>
      <c r="L30" s="7" t="s">
        <v>757</v>
      </c>
      <c r="M30" s="11"/>
      <c r="N30" s="81">
        <v>3.58</v>
      </c>
      <c r="O30" s="60">
        <v>4</v>
      </c>
    </row>
    <row r="31" spans="1:15" ht="15" x14ac:dyDescent="0.25">
      <c r="A31" s="1"/>
      <c r="B31" s="375">
        <v>10</v>
      </c>
      <c r="C31" s="376"/>
      <c r="D31" s="367" t="s">
        <v>1403</v>
      </c>
      <c r="E31" s="368"/>
      <c r="F31" s="369">
        <v>4100072189</v>
      </c>
      <c r="G31" s="370"/>
      <c r="H31" s="391" t="s">
        <v>1402</v>
      </c>
      <c r="I31" s="370"/>
      <c r="J31" s="369" t="s">
        <v>73</v>
      </c>
      <c r="K31" s="368"/>
      <c r="L31" s="7" t="s">
        <v>757</v>
      </c>
      <c r="M31" s="11"/>
      <c r="N31" s="81">
        <v>3.58</v>
      </c>
      <c r="O31" s="60">
        <v>4</v>
      </c>
    </row>
    <row r="32" spans="1:15" ht="15" x14ac:dyDescent="0.25">
      <c r="A32" s="1"/>
      <c r="B32" s="375">
        <v>11</v>
      </c>
      <c r="C32" s="376"/>
      <c r="D32" s="367" t="s">
        <v>1403</v>
      </c>
      <c r="E32" s="368"/>
      <c r="F32" s="369">
        <v>4100072189</v>
      </c>
      <c r="G32" s="370"/>
      <c r="H32" s="391" t="s">
        <v>1402</v>
      </c>
      <c r="I32" s="370"/>
      <c r="J32" s="369" t="s">
        <v>73</v>
      </c>
      <c r="K32" s="368"/>
      <c r="L32" s="7" t="s">
        <v>757</v>
      </c>
      <c r="M32" s="11"/>
      <c r="N32" s="81">
        <v>3.58</v>
      </c>
      <c r="O32" s="60">
        <v>4</v>
      </c>
    </row>
    <row r="33" spans="1:15" ht="15" x14ac:dyDescent="0.25">
      <c r="A33" s="1"/>
      <c r="B33" s="375">
        <v>12</v>
      </c>
      <c r="C33" s="376"/>
      <c r="D33" s="367" t="s">
        <v>528</v>
      </c>
      <c r="E33" s="368"/>
      <c r="F33" s="369">
        <v>4100072193</v>
      </c>
      <c r="G33" s="370"/>
      <c r="H33" s="391" t="s">
        <v>676</v>
      </c>
      <c r="I33" s="370"/>
      <c r="J33" s="369" t="s">
        <v>73</v>
      </c>
      <c r="K33" s="368"/>
      <c r="L33" s="7" t="s">
        <v>757</v>
      </c>
      <c r="M33" s="11"/>
      <c r="N33" s="81">
        <v>9.1999999999999993</v>
      </c>
      <c r="O33" s="60">
        <v>50</v>
      </c>
    </row>
    <row r="34" spans="1:15" ht="15" x14ac:dyDescent="0.25">
      <c r="A34" s="1"/>
      <c r="B34" s="375">
        <v>13</v>
      </c>
      <c r="C34" s="376"/>
      <c r="D34" s="367" t="s">
        <v>528</v>
      </c>
      <c r="E34" s="368"/>
      <c r="F34" s="369">
        <v>4100072193</v>
      </c>
      <c r="G34" s="370"/>
      <c r="H34" s="391" t="s">
        <v>676</v>
      </c>
      <c r="I34" s="370"/>
      <c r="J34" s="369" t="s">
        <v>73</v>
      </c>
      <c r="K34" s="368"/>
      <c r="L34" s="7" t="s">
        <v>757</v>
      </c>
      <c r="M34" s="11"/>
      <c r="N34" s="81">
        <v>9.1999999999999993</v>
      </c>
      <c r="O34" s="60">
        <v>50</v>
      </c>
    </row>
    <row r="35" spans="1:15" ht="15" x14ac:dyDescent="0.25">
      <c r="A35" s="1"/>
      <c r="B35" s="375">
        <v>14</v>
      </c>
      <c r="C35" s="376"/>
      <c r="D35" s="367" t="s">
        <v>528</v>
      </c>
      <c r="E35" s="368"/>
      <c r="F35" s="369">
        <v>4100072193</v>
      </c>
      <c r="G35" s="370"/>
      <c r="H35" s="391" t="s">
        <v>676</v>
      </c>
      <c r="I35" s="370"/>
      <c r="J35" s="369" t="s">
        <v>73</v>
      </c>
      <c r="K35" s="368"/>
      <c r="L35" s="7" t="s">
        <v>757</v>
      </c>
      <c r="M35" s="11"/>
      <c r="N35" s="81">
        <v>9.1999999999999993</v>
      </c>
      <c r="O35" s="60">
        <v>50</v>
      </c>
    </row>
    <row r="36" spans="1:15" ht="15" x14ac:dyDescent="0.25">
      <c r="A36" s="1"/>
      <c r="B36" s="375">
        <v>15</v>
      </c>
      <c r="C36" s="376"/>
      <c r="D36" s="367" t="s">
        <v>528</v>
      </c>
      <c r="E36" s="368"/>
      <c r="F36" s="369">
        <v>4100072193</v>
      </c>
      <c r="G36" s="370"/>
      <c r="H36" s="391" t="s">
        <v>676</v>
      </c>
      <c r="I36" s="370"/>
      <c r="J36" s="369" t="s">
        <v>73</v>
      </c>
      <c r="K36" s="368"/>
      <c r="L36" s="7" t="s">
        <v>757</v>
      </c>
      <c r="M36" s="11"/>
      <c r="N36" s="81">
        <v>9.5</v>
      </c>
      <c r="O36" s="60">
        <v>52</v>
      </c>
    </row>
    <row r="37" spans="1:15" ht="15" x14ac:dyDescent="0.25">
      <c r="A37" s="1"/>
      <c r="B37" s="375">
        <v>16</v>
      </c>
      <c r="C37" s="376"/>
      <c r="D37" s="367" t="s">
        <v>1440</v>
      </c>
      <c r="E37" s="368"/>
      <c r="F37" s="369">
        <v>4100072195</v>
      </c>
      <c r="G37" s="370"/>
      <c r="H37" s="391" t="s">
        <v>1441</v>
      </c>
      <c r="I37" s="370"/>
      <c r="J37" s="369" t="s">
        <v>73</v>
      </c>
      <c r="K37" s="368"/>
      <c r="L37" s="7" t="s">
        <v>757</v>
      </c>
      <c r="M37" s="11"/>
      <c r="N37" s="81">
        <v>8.16</v>
      </c>
      <c r="O37" s="60">
        <v>64</v>
      </c>
    </row>
    <row r="38" spans="1:15" ht="15" x14ac:dyDescent="0.25">
      <c r="A38" s="1"/>
      <c r="B38" s="375">
        <v>17</v>
      </c>
      <c r="C38" s="376"/>
      <c r="D38" s="367" t="s">
        <v>1440</v>
      </c>
      <c r="E38" s="368"/>
      <c r="F38" s="369">
        <v>4100072195</v>
      </c>
      <c r="G38" s="370"/>
      <c r="H38" s="391" t="s">
        <v>1441</v>
      </c>
      <c r="I38" s="370"/>
      <c r="J38" s="369" t="s">
        <v>73</v>
      </c>
      <c r="K38" s="368"/>
      <c r="L38" s="7" t="s">
        <v>757</v>
      </c>
      <c r="M38" s="11"/>
      <c r="N38" s="81">
        <v>8.16</v>
      </c>
      <c r="O38" s="60">
        <v>64</v>
      </c>
    </row>
    <row r="39" spans="1:15" ht="15" x14ac:dyDescent="0.25">
      <c r="A39" s="1"/>
      <c r="B39" s="375">
        <v>18</v>
      </c>
      <c r="C39" s="376"/>
      <c r="D39" s="367" t="s">
        <v>1440</v>
      </c>
      <c r="E39" s="368"/>
      <c r="F39" s="369">
        <v>4100072195</v>
      </c>
      <c r="G39" s="370"/>
      <c r="H39" s="391" t="s">
        <v>1441</v>
      </c>
      <c r="I39" s="370"/>
      <c r="J39" s="369" t="s">
        <v>73</v>
      </c>
      <c r="K39" s="368"/>
      <c r="L39" s="7" t="s">
        <v>757</v>
      </c>
      <c r="M39" s="11"/>
      <c r="N39" s="81">
        <v>8.16</v>
      </c>
      <c r="O39" s="60">
        <v>64</v>
      </c>
    </row>
    <row r="40" spans="1:15" ht="15" x14ac:dyDescent="0.25">
      <c r="A40" s="1"/>
      <c r="B40" s="375">
        <v>19</v>
      </c>
      <c r="C40" s="376"/>
      <c r="D40" s="367" t="s">
        <v>1440</v>
      </c>
      <c r="E40" s="368"/>
      <c r="F40" s="369">
        <v>4100072195</v>
      </c>
      <c r="G40" s="370"/>
      <c r="H40" s="391" t="s">
        <v>1441</v>
      </c>
      <c r="I40" s="370"/>
      <c r="J40" s="369" t="s">
        <v>73</v>
      </c>
      <c r="K40" s="368"/>
      <c r="L40" s="7" t="s">
        <v>757</v>
      </c>
      <c r="M40" s="11"/>
      <c r="N40" s="81">
        <v>8.16</v>
      </c>
      <c r="O40" s="60">
        <v>64</v>
      </c>
    </row>
    <row r="41" spans="1:15" ht="15" x14ac:dyDescent="0.25">
      <c r="A41" s="1"/>
      <c r="B41" s="375">
        <v>20</v>
      </c>
      <c r="C41" s="376"/>
      <c r="D41" s="367" t="s">
        <v>1440</v>
      </c>
      <c r="E41" s="368"/>
      <c r="F41" s="369">
        <v>4100072195</v>
      </c>
      <c r="G41" s="370"/>
      <c r="H41" s="391" t="s">
        <v>1441</v>
      </c>
      <c r="I41" s="370"/>
      <c r="J41" s="369" t="s">
        <v>73</v>
      </c>
      <c r="K41" s="368"/>
      <c r="L41" s="7" t="s">
        <v>757</v>
      </c>
      <c r="M41" s="11"/>
      <c r="N41" s="81">
        <v>8.16</v>
      </c>
      <c r="O41" s="60">
        <v>64</v>
      </c>
    </row>
    <row r="42" spans="1:15" ht="15" x14ac:dyDescent="0.25">
      <c r="A42" s="1"/>
      <c r="B42" s="375">
        <v>21</v>
      </c>
      <c r="C42" s="376"/>
      <c r="D42" s="367" t="s">
        <v>1440</v>
      </c>
      <c r="E42" s="368"/>
      <c r="F42" s="369">
        <v>4100072195</v>
      </c>
      <c r="G42" s="370"/>
      <c r="H42" s="391" t="s">
        <v>1441</v>
      </c>
      <c r="I42" s="370"/>
      <c r="J42" s="369" t="s">
        <v>73</v>
      </c>
      <c r="K42" s="368"/>
      <c r="L42" s="7" t="s">
        <v>757</v>
      </c>
      <c r="M42" s="11"/>
      <c r="N42" s="81">
        <v>8.16</v>
      </c>
      <c r="O42" s="60">
        <v>64</v>
      </c>
    </row>
    <row r="43" spans="1:15" ht="15" x14ac:dyDescent="0.25">
      <c r="A43" s="1"/>
      <c r="B43" s="375">
        <v>22</v>
      </c>
      <c r="C43" s="376"/>
      <c r="D43" s="367" t="s">
        <v>1442</v>
      </c>
      <c r="E43" s="368"/>
      <c r="F43" s="369">
        <v>4100072194</v>
      </c>
      <c r="G43" s="370"/>
      <c r="H43" s="391" t="s">
        <v>666</v>
      </c>
      <c r="I43" s="370"/>
      <c r="J43" s="369" t="s">
        <v>73</v>
      </c>
      <c r="K43" s="368"/>
      <c r="L43" s="7" t="s">
        <v>757</v>
      </c>
      <c r="M43" s="11"/>
      <c r="N43" s="81">
        <v>7.06</v>
      </c>
      <c r="O43" s="60">
        <v>50</v>
      </c>
    </row>
    <row r="44" spans="1:15" ht="15" x14ac:dyDescent="0.25">
      <c r="A44" s="1"/>
      <c r="B44" s="375">
        <v>23</v>
      </c>
      <c r="C44" s="376"/>
      <c r="D44" s="367" t="s">
        <v>1442</v>
      </c>
      <c r="E44" s="368"/>
      <c r="F44" s="369">
        <v>4100072194</v>
      </c>
      <c r="G44" s="370"/>
      <c r="H44" s="391" t="s">
        <v>666</v>
      </c>
      <c r="I44" s="370"/>
      <c r="J44" s="369" t="s">
        <v>73</v>
      </c>
      <c r="K44" s="368"/>
      <c r="L44" s="7" t="s">
        <v>757</v>
      </c>
      <c r="M44" s="11"/>
      <c r="N44" s="81">
        <v>7.06</v>
      </c>
      <c r="O44" s="60">
        <v>50</v>
      </c>
    </row>
    <row r="45" spans="1:15" ht="15" x14ac:dyDescent="0.25">
      <c r="A45" s="1"/>
      <c r="B45" s="375">
        <v>24</v>
      </c>
      <c r="C45" s="376"/>
      <c r="D45" s="367" t="s">
        <v>1442</v>
      </c>
      <c r="E45" s="368"/>
      <c r="F45" s="369">
        <v>4100072194</v>
      </c>
      <c r="G45" s="370"/>
      <c r="H45" s="391" t="s">
        <v>666</v>
      </c>
      <c r="I45" s="370"/>
      <c r="J45" s="369" t="s">
        <v>73</v>
      </c>
      <c r="K45" s="368"/>
      <c r="L45" s="7" t="s">
        <v>757</v>
      </c>
      <c r="M45" s="11"/>
      <c r="N45" s="81">
        <v>7.06</v>
      </c>
      <c r="O45" s="60">
        <v>50</v>
      </c>
    </row>
    <row r="46" spans="1:15" ht="15" x14ac:dyDescent="0.25">
      <c r="A46" s="1"/>
      <c r="B46" s="375">
        <v>25</v>
      </c>
      <c r="C46" s="376"/>
      <c r="D46" s="367" t="s">
        <v>1442</v>
      </c>
      <c r="E46" s="368"/>
      <c r="F46" s="369">
        <v>4100072194</v>
      </c>
      <c r="G46" s="370"/>
      <c r="H46" s="391" t="s">
        <v>666</v>
      </c>
      <c r="I46" s="370"/>
      <c r="J46" s="369" t="s">
        <v>73</v>
      </c>
      <c r="K46" s="368"/>
      <c r="L46" s="7" t="s">
        <v>757</v>
      </c>
      <c r="M46" s="11"/>
      <c r="N46" s="81">
        <v>7.06</v>
      </c>
      <c r="O46" s="60">
        <v>50</v>
      </c>
    </row>
    <row r="47" spans="1:15" ht="15" x14ac:dyDescent="0.25">
      <c r="A47" s="1"/>
      <c r="B47" s="375">
        <v>26</v>
      </c>
      <c r="C47" s="376"/>
      <c r="D47" s="367" t="s">
        <v>1442</v>
      </c>
      <c r="E47" s="368"/>
      <c r="F47" s="369">
        <v>4100072194</v>
      </c>
      <c r="G47" s="370"/>
      <c r="H47" s="391" t="s">
        <v>666</v>
      </c>
      <c r="I47" s="370"/>
      <c r="J47" s="369" t="s">
        <v>73</v>
      </c>
      <c r="K47" s="368"/>
      <c r="L47" s="7" t="s">
        <v>757</v>
      </c>
      <c r="M47" s="11"/>
      <c r="N47" s="81">
        <v>7.06</v>
      </c>
      <c r="O47" s="60">
        <v>50</v>
      </c>
    </row>
    <row r="48" spans="1:15" ht="15" x14ac:dyDescent="0.25">
      <c r="A48" s="1"/>
      <c r="B48" s="375">
        <v>27</v>
      </c>
      <c r="C48" s="376"/>
      <c r="D48" s="367" t="s">
        <v>1442</v>
      </c>
      <c r="E48" s="368"/>
      <c r="F48" s="369">
        <v>4100072194</v>
      </c>
      <c r="G48" s="370"/>
      <c r="H48" s="391" t="s">
        <v>666</v>
      </c>
      <c r="I48" s="370"/>
      <c r="J48" s="369" t="s">
        <v>73</v>
      </c>
      <c r="K48" s="368"/>
      <c r="L48" s="7" t="s">
        <v>757</v>
      </c>
      <c r="M48" s="11"/>
      <c r="N48" s="81">
        <v>7.06</v>
      </c>
      <c r="O48" s="60">
        <v>50</v>
      </c>
    </row>
    <row r="49" spans="1:15" ht="15" x14ac:dyDescent="0.25">
      <c r="A49" s="1"/>
      <c r="B49" s="375">
        <v>28</v>
      </c>
      <c r="C49" s="376"/>
      <c r="D49" s="367" t="s">
        <v>1442</v>
      </c>
      <c r="E49" s="368"/>
      <c r="F49" s="369">
        <v>4100072194</v>
      </c>
      <c r="G49" s="370"/>
      <c r="H49" s="391" t="s">
        <v>666</v>
      </c>
      <c r="I49" s="370"/>
      <c r="J49" s="369" t="s">
        <v>73</v>
      </c>
      <c r="K49" s="368"/>
      <c r="L49" s="7" t="s">
        <v>757</v>
      </c>
      <c r="M49" s="11"/>
      <c r="N49" s="81">
        <v>6.46</v>
      </c>
      <c r="O49" s="60">
        <v>45</v>
      </c>
    </row>
    <row r="50" spans="1:15" ht="15" x14ac:dyDescent="0.25">
      <c r="A50" s="1"/>
      <c r="B50" s="375"/>
      <c r="C50" s="376"/>
      <c r="D50" s="367"/>
      <c r="E50" s="368"/>
      <c r="F50" s="369"/>
      <c r="G50" s="370"/>
      <c r="H50" s="391"/>
      <c r="I50" s="370"/>
      <c r="J50" s="369"/>
      <c r="K50" s="368"/>
      <c r="L50" s="7"/>
      <c r="M50" s="11"/>
      <c r="N50" s="81"/>
      <c r="O50" s="60"/>
    </row>
    <row r="51" spans="1:15" ht="15" x14ac:dyDescent="0.25">
      <c r="A51" s="1"/>
      <c r="B51" s="76"/>
      <c r="C51" s="65"/>
      <c r="D51" s="392"/>
      <c r="E51" s="393"/>
      <c r="F51" s="393"/>
      <c r="G51" s="393"/>
      <c r="H51" s="393"/>
      <c r="I51" s="62"/>
      <c r="J51" s="50"/>
      <c r="K51" s="61"/>
      <c r="L51" s="8"/>
      <c r="M51" s="8"/>
      <c r="N51" s="139">
        <f>SUM(N18:N50)</f>
        <v>174.95999999999998</v>
      </c>
      <c r="O51" s="60"/>
    </row>
    <row r="52" spans="1:15" ht="15.75" x14ac:dyDescent="0.25">
      <c r="A52" s="1"/>
      <c r="B52" s="356" t="s">
        <v>29</v>
      </c>
      <c r="C52" s="357"/>
      <c r="D52" s="357"/>
      <c r="E52" s="357"/>
      <c r="F52" s="357"/>
      <c r="G52" s="357"/>
      <c r="H52" s="357"/>
      <c r="I52" s="357"/>
      <c r="J52" s="357"/>
      <c r="K52" s="357"/>
      <c r="L52" s="357"/>
      <c r="M52" s="79"/>
      <c r="N52" s="75"/>
      <c r="O52" s="73">
        <f>SUM(O18:O50)</f>
        <v>987</v>
      </c>
    </row>
    <row r="53" spans="1:15" ht="15" x14ac:dyDescent="0.25">
      <c r="A53" s="1"/>
      <c r="B53" s="20"/>
      <c r="C53" s="45"/>
      <c r="D53" s="20"/>
      <c r="E53" s="45"/>
      <c r="F53" s="20"/>
      <c r="H53" s="3"/>
      <c r="J53" s="20"/>
      <c r="K53" s="45"/>
      <c r="L53" s="1"/>
      <c r="M53" s="1"/>
      <c r="N53" s="86"/>
    </row>
    <row r="54" spans="1:15" ht="3.75" customHeight="1" x14ac:dyDescent="0.25">
      <c r="A54" s="1"/>
      <c r="B54" s="1"/>
      <c r="C54" s="1"/>
      <c r="D54" s="17"/>
      <c r="E54" s="20"/>
      <c r="F54" s="20"/>
      <c r="G54" s="3"/>
      <c r="H54" s="3"/>
      <c r="I54" s="1"/>
      <c r="J54" s="1"/>
      <c r="K54" s="1"/>
      <c r="L54" s="1"/>
      <c r="M54" s="1"/>
      <c r="N54" s="1"/>
    </row>
    <row r="55" spans="1:15" ht="15" customHeight="1" x14ac:dyDescent="0.25">
      <c r="A55" s="1"/>
      <c r="B55" s="1"/>
      <c r="C55" s="1"/>
      <c r="D55" s="1" t="s">
        <v>49</v>
      </c>
      <c r="E55" s="23"/>
      <c r="F55" s="397" t="s">
        <v>1452</v>
      </c>
      <c r="G55" s="396"/>
      <c r="H55" s="1"/>
      <c r="I55" s="1"/>
      <c r="J55" s="1"/>
      <c r="K55" s="1"/>
      <c r="L55" s="1"/>
      <c r="M55" s="1"/>
      <c r="N55" s="1"/>
    </row>
    <row r="56" spans="1:15" ht="15" customHeight="1" x14ac:dyDescent="0.25">
      <c r="A56" s="1"/>
      <c r="B56" s="1"/>
      <c r="C56" s="1"/>
      <c r="D56" s="1" t="s">
        <v>1453</v>
      </c>
      <c r="E56" s="23"/>
      <c r="F56" s="1"/>
      <c r="G56" s="1"/>
      <c r="H56" s="1"/>
      <c r="I56" s="1"/>
      <c r="J56" s="1"/>
      <c r="K56" s="1"/>
      <c r="L56" s="1"/>
      <c r="M56" s="1"/>
      <c r="N56" s="1"/>
    </row>
    <row r="57" spans="1:15" ht="15" customHeight="1" x14ac:dyDescent="0.25">
      <c r="A57" s="1"/>
      <c r="B57" s="1"/>
      <c r="C57" s="1"/>
      <c r="D57" s="1" t="s">
        <v>1022</v>
      </c>
      <c r="E57" s="3"/>
      <c r="F57" s="1"/>
      <c r="G57" s="1"/>
      <c r="H57" s="1"/>
      <c r="I57" s="1"/>
      <c r="J57" s="1"/>
      <c r="K57" s="1"/>
      <c r="L57" s="1"/>
      <c r="M57" s="1"/>
      <c r="N57" s="1"/>
    </row>
    <row r="58" spans="1:15" ht="15" customHeight="1" x14ac:dyDescent="0.25">
      <c r="A58" s="1"/>
      <c r="B58" s="1"/>
      <c r="C58" s="1"/>
      <c r="D58" s="1" t="s">
        <v>1443</v>
      </c>
      <c r="E58" s="23"/>
      <c r="F58" s="1"/>
      <c r="G58" s="1"/>
      <c r="H58" s="1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1444</v>
      </c>
      <c r="E59" s="1"/>
      <c r="F59" s="1"/>
      <c r="G59" s="23"/>
      <c r="H59" s="23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343" ht="8.25" customHeight="1" x14ac:dyDescent="0.2"/>
    <row r="345" ht="8.25" customHeight="1" x14ac:dyDescent="0.2"/>
    <row r="347" ht="9" customHeight="1" x14ac:dyDescent="0.2"/>
    <row r="349" ht="7.5" customHeight="1" x14ac:dyDescent="0.2"/>
    <row r="351" ht="6.75" customHeight="1" x14ac:dyDescent="0.2"/>
    <row r="353" ht="7.5" customHeight="1" x14ac:dyDescent="0.2"/>
    <row r="355" ht="9" customHeight="1" x14ac:dyDescent="0.2"/>
    <row r="357" ht="7.5" customHeight="1" x14ac:dyDescent="0.2"/>
    <row r="359" ht="8.25" customHeight="1" x14ac:dyDescent="0.2"/>
  </sheetData>
  <mergeCells count="173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D20:E20"/>
    <mergeCell ref="F20:G20"/>
    <mergeCell ref="H20:I20"/>
    <mergeCell ref="J20:K20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B23:C23"/>
    <mergeCell ref="D23:E23"/>
    <mergeCell ref="F23:G23"/>
    <mergeCell ref="H23:I23"/>
    <mergeCell ref="J23:K23"/>
    <mergeCell ref="D22:E22"/>
    <mergeCell ref="F22:G22"/>
    <mergeCell ref="H22:I22"/>
    <mergeCell ref="J22:K22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D30:E30"/>
    <mergeCell ref="F30:G30"/>
    <mergeCell ref="H30:I30"/>
    <mergeCell ref="J30:K30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D29:E29"/>
    <mergeCell ref="F29:G29"/>
    <mergeCell ref="H29:I29"/>
    <mergeCell ref="J29:K29"/>
    <mergeCell ref="B32:C32"/>
    <mergeCell ref="D32:E32"/>
    <mergeCell ref="F32:G32"/>
    <mergeCell ref="H32:I32"/>
    <mergeCell ref="J32:K32"/>
    <mergeCell ref="D33:E33"/>
    <mergeCell ref="F33:G33"/>
    <mergeCell ref="H33:I33"/>
    <mergeCell ref="J33:K33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D51:H51"/>
    <mergeCell ref="B52:L52"/>
    <mergeCell ref="F55:G55"/>
    <mergeCell ref="B29:C29"/>
    <mergeCell ref="B30:C30"/>
    <mergeCell ref="B31:C31"/>
    <mergeCell ref="B33:C33"/>
    <mergeCell ref="B34:C34"/>
    <mergeCell ref="B50:C50"/>
    <mergeCell ref="D50:E50"/>
    <mergeCell ref="F50:G50"/>
    <mergeCell ref="H50:I50"/>
    <mergeCell ref="J50:K50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sheetPr codeName="Hoja259"/>
  <dimension ref="A1:O338"/>
  <sheetViews>
    <sheetView workbookViewId="0">
      <selection activeCell="D42" sqref="D4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1435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200351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71">
        <f>SUM(N18:N35)+6.12</f>
        <v>97.800000000000011</v>
      </c>
      <c r="O17" s="60"/>
    </row>
    <row r="18" spans="1:15" ht="15" x14ac:dyDescent="0.25">
      <c r="A18" s="1"/>
      <c r="B18" s="375">
        <v>1</v>
      </c>
      <c r="C18" s="376"/>
      <c r="D18" s="367" t="s">
        <v>1399</v>
      </c>
      <c r="E18" s="368"/>
      <c r="F18" s="369">
        <v>4100072250</v>
      </c>
      <c r="G18" s="370"/>
      <c r="H18" s="391" t="s">
        <v>1400</v>
      </c>
      <c r="I18" s="370"/>
      <c r="J18" s="369" t="s">
        <v>1009</v>
      </c>
      <c r="K18" s="368"/>
      <c r="L18" s="9" t="s">
        <v>761</v>
      </c>
      <c r="M18" s="151"/>
      <c r="N18" s="81">
        <v>4</v>
      </c>
      <c r="O18" s="60">
        <v>6</v>
      </c>
    </row>
    <row r="19" spans="1:15" ht="15" x14ac:dyDescent="0.25">
      <c r="A19" s="1"/>
      <c r="B19" s="375">
        <v>2</v>
      </c>
      <c r="C19" s="376"/>
      <c r="D19" s="367" t="s">
        <v>1399</v>
      </c>
      <c r="E19" s="368"/>
      <c r="F19" s="369">
        <v>4100072250</v>
      </c>
      <c r="G19" s="370"/>
      <c r="H19" s="391" t="s">
        <v>1400</v>
      </c>
      <c r="I19" s="370"/>
      <c r="J19" s="369" t="s">
        <v>1009</v>
      </c>
      <c r="K19" s="368"/>
      <c r="L19" s="9" t="s">
        <v>761</v>
      </c>
      <c r="M19" s="151"/>
      <c r="N19" s="81">
        <v>4</v>
      </c>
      <c r="O19" s="60">
        <v>6</v>
      </c>
    </row>
    <row r="20" spans="1:15" ht="15" x14ac:dyDescent="0.25">
      <c r="A20" s="1"/>
      <c r="B20" s="375">
        <v>3</v>
      </c>
      <c r="C20" s="376"/>
      <c r="D20" s="367" t="s">
        <v>1399</v>
      </c>
      <c r="E20" s="368"/>
      <c r="F20" s="369">
        <v>4100072250</v>
      </c>
      <c r="G20" s="370"/>
      <c r="H20" s="391" t="s">
        <v>1400</v>
      </c>
      <c r="I20" s="370"/>
      <c r="J20" s="369" t="s">
        <v>1009</v>
      </c>
      <c r="K20" s="368"/>
      <c r="L20" s="9" t="s">
        <v>757</v>
      </c>
      <c r="M20" s="151"/>
      <c r="N20" s="81">
        <v>4</v>
      </c>
      <c r="O20" s="60">
        <v>6</v>
      </c>
    </row>
    <row r="21" spans="1:15" ht="15" x14ac:dyDescent="0.25">
      <c r="A21" s="1"/>
      <c r="B21" s="375">
        <v>4</v>
      </c>
      <c r="C21" s="376"/>
      <c r="D21" s="367" t="s">
        <v>1399</v>
      </c>
      <c r="E21" s="368"/>
      <c r="F21" s="369">
        <v>4100072250</v>
      </c>
      <c r="G21" s="370"/>
      <c r="H21" s="391" t="s">
        <v>1400</v>
      </c>
      <c r="I21" s="370"/>
      <c r="J21" s="369" t="s">
        <v>1009</v>
      </c>
      <c r="K21" s="368"/>
      <c r="L21" s="9" t="s">
        <v>757</v>
      </c>
      <c r="M21" s="151"/>
      <c r="N21" s="81">
        <v>4</v>
      </c>
      <c r="O21" s="60">
        <v>6</v>
      </c>
    </row>
    <row r="22" spans="1:15" ht="15" x14ac:dyDescent="0.25">
      <c r="A22" s="1"/>
      <c r="B22" s="375">
        <v>5</v>
      </c>
      <c r="C22" s="376"/>
      <c r="D22" s="367" t="s">
        <v>1403</v>
      </c>
      <c r="E22" s="368"/>
      <c r="F22" s="369">
        <v>4100072249</v>
      </c>
      <c r="G22" s="370"/>
      <c r="H22" s="391" t="s">
        <v>1402</v>
      </c>
      <c r="I22" s="370"/>
      <c r="J22" s="369" t="s">
        <v>1009</v>
      </c>
      <c r="K22" s="368"/>
      <c r="L22" s="9" t="s">
        <v>761</v>
      </c>
      <c r="M22" s="151"/>
      <c r="N22" s="81">
        <v>3.04</v>
      </c>
      <c r="O22" s="60">
        <v>3</v>
      </c>
    </row>
    <row r="23" spans="1:15" ht="15" x14ac:dyDescent="0.25">
      <c r="A23" s="1"/>
      <c r="B23" s="378">
        <v>6</v>
      </c>
      <c r="C23" s="379"/>
      <c r="D23" s="367" t="s">
        <v>1403</v>
      </c>
      <c r="E23" s="368"/>
      <c r="F23" s="369">
        <v>4100072249</v>
      </c>
      <c r="G23" s="370"/>
      <c r="H23" s="391" t="s">
        <v>1402</v>
      </c>
      <c r="I23" s="370"/>
      <c r="J23" s="369" t="s">
        <v>1009</v>
      </c>
      <c r="K23" s="368"/>
      <c r="L23" s="9" t="s">
        <v>757</v>
      </c>
      <c r="M23" s="151"/>
      <c r="N23" s="82">
        <v>3.04</v>
      </c>
      <c r="O23" s="60">
        <v>3</v>
      </c>
    </row>
    <row r="24" spans="1:15" ht="15" x14ac:dyDescent="0.25">
      <c r="A24" s="1"/>
      <c r="B24" s="378">
        <v>7</v>
      </c>
      <c r="C24" s="379"/>
      <c r="D24" s="367" t="s">
        <v>629</v>
      </c>
      <c r="E24" s="368"/>
      <c r="F24" s="369">
        <v>4100072255</v>
      </c>
      <c r="G24" s="370"/>
      <c r="H24" s="391" t="s">
        <v>857</v>
      </c>
      <c r="I24" s="370"/>
      <c r="J24" s="369" t="s">
        <v>1009</v>
      </c>
      <c r="K24" s="368"/>
      <c r="L24" s="9" t="s">
        <v>757</v>
      </c>
      <c r="M24" s="151"/>
      <c r="N24" s="82">
        <v>7.36</v>
      </c>
      <c r="O24" s="60">
        <v>5</v>
      </c>
    </row>
    <row r="25" spans="1:15" ht="15" x14ac:dyDescent="0.25">
      <c r="A25" s="1"/>
      <c r="B25" s="40"/>
      <c r="C25" s="36"/>
      <c r="D25" s="367" t="s">
        <v>531</v>
      </c>
      <c r="E25" s="368"/>
      <c r="F25" s="369">
        <v>4100072254</v>
      </c>
      <c r="G25" s="370"/>
      <c r="H25" s="391" t="s">
        <v>676</v>
      </c>
      <c r="I25" s="370"/>
      <c r="J25" s="369" t="s">
        <v>1009</v>
      </c>
      <c r="K25" s="368"/>
      <c r="L25" s="9" t="s">
        <v>757</v>
      </c>
      <c r="M25" s="151"/>
      <c r="N25" s="83"/>
      <c r="O25" s="60">
        <v>3</v>
      </c>
    </row>
    <row r="26" spans="1:15" ht="15" x14ac:dyDescent="0.25">
      <c r="A26" s="1"/>
      <c r="B26" s="76"/>
      <c r="C26" s="69"/>
      <c r="D26" s="367" t="s">
        <v>531</v>
      </c>
      <c r="E26" s="368"/>
      <c r="F26" s="369">
        <v>4100072252</v>
      </c>
      <c r="G26" s="370"/>
      <c r="H26" s="391" t="s">
        <v>848</v>
      </c>
      <c r="I26" s="370"/>
      <c r="J26" s="369" t="s">
        <v>1009</v>
      </c>
      <c r="K26" s="368"/>
      <c r="L26" s="9" t="s">
        <v>757</v>
      </c>
      <c r="M26" s="151"/>
      <c r="N26" s="84"/>
      <c r="O26" s="60">
        <v>20</v>
      </c>
    </row>
    <row r="27" spans="1:15" ht="15" x14ac:dyDescent="0.25">
      <c r="A27" s="1"/>
      <c r="B27" s="375">
        <v>8</v>
      </c>
      <c r="C27" s="376"/>
      <c r="D27" s="367" t="s">
        <v>747</v>
      </c>
      <c r="E27" s="368"/>
      <c r="F27" s="369">
        <v>4100072246</v>
      </c>
      <c r="G27" s="370"/>
      <c r="H27" s="391" t="s">
        <v>1094</v>
      </c>
      <c r="I27" s="370"/>
      <c r="J27" s="369" t="s">
        <v>1009</v>
      </c>
      <c r="K27" s="368"/>
      <c r="L27" s="9" t="s">
        <v>761</v>
      </c>
      <c r="M27" s="151"/>
      <c r="N27" s="81">
        <v>10.56</v>
      </c>
      <c r="O27" s="60">
        <v>17</v>
      </c>
    </row>
    <row r="28" spans="1:15" ht="15" x14ac:dyDescent="0.25">
      <c r="A28" s="1"/>
      <c r="B28" s="378">
        <v>9</v>
      </c>
      <c r="C28" s="379"/>
      <c r="D28" s="367" t="s">
        <v>747</v>
      </c>
      <c r="E28" s="368"/>
      <c r="F28" s="369">
        <v>4100072246</v>
      </c>
      <c r="G28" s="370"/>
      <c r="H28" s="391" t="s">
        <v>1094</v>
      </c>
      <c r="I28" s="370"/>
      <c r="J28" s="369" t="s">
        <v>1009</v>
      </c>
      <c r="K28" s="368"/>
      <c r="L28" s="9" t="s">
        <v>761</v>
      </c>
      <c r="M28" s="151"/>
      <c r="N28" s="82">
        <v>10.56</v>
      </c>
      <c r="O28" s="60">
        <v>17</v>
      </c>
    </row>
    <row r="29" spans="1:15" ht="15" x14ac:dyDescent="0.25">
      <c r="A29" s="1"/>
      <c r="B29" s="378">
        <v>10</v>
      </c>
      <c r="C29" s="379"/>
      <c r="D29" s="367" t="s">
        <v>747</v>
      </c>
      <c r="E29" s="368"/>
      <c r="F29" s="369">
        <v>4100072246</v>
      </c>
      <c r="G29" s="370"/>
      <c r="H29" s="391" t="s">
        <v>1094</v>
      </c>
      <c r="I29" s="370"/>
      <c r="J29" s="369" t="s">
        <v>1009</v>
      </c>
      <c r="K29" s="368"/>
      <c r="L29" s="9" t="s">
        <v>761</v>
      </c>
      <c r="M29" s="151"/>
      <c r="N29" s="82">
        <v>9.44</v>
      </c>
      <c r="O29" s="60">
        <v>6</v>
      </c>
    </row>
    <row r="30" spans="1:15" ht="15" x14ac:dyDescent="0.25">
      <c r="A30" s="1"/>
      <c r="B30" s="416"/>
      <c r="C30" s="417"/>
      <c r="D30" s="367" t="s">
        <v>747</v>
      </c>
      <c r="E30" s="368"/>
      <c r="F30" s="369">
        <v>4100072246</v>
      </c>
      <c r="G30" s="370"/>
      <c r="H30" s="391" t="s">
        <v>1094</v>
      </c>
      <c r="I30" s="370"/>
      <c r="J30" s="369" t="s">
        <v>1009</v>
      </c>
      <c r="K30" s="368"/>
      <c r="L30" s="9" t="s">
        <v>757</v>
      </c>
      <c r="M30" s="151"/>
      <c r="N30" s="83"/>
      <c r="O30" s="60">
        <v>6</v>
      </c>
    </row>
    <row r="31" spans="1:15" ht="15" x14ac:dyDescent="0.25">
      <c r="A31" s="1"/>
      <c r="B31" s="76"/>
      <c r="C31" s="69"/>
      <c r="D31" s="367" t="s">
        <v>747</v>
      </c>
      <c r="E31" s="368"/>
      <c r="F31" s="369">
        <v>4100072253</v>
      </c>
      <c r="G31" s="370"/>
      <c r="H31" s="391" t="s">
        <v>771</v>
      </c>
      <c r="I31" s="370"/>
      <c r="J31" s="369" t="s">
        <v>1009</v>
      </c>
      <c r="K31" s="368"/>
      <c r="L31" s="9" t="s">
        <v>757</v>
      </c>
      <c r="M31" s="151"/>
      <c r="N31" s="84"/>
      <c r="O31" s="60">
        <v>3</v>
      </c>
    </row>
    <row r="32" spans="1:15" ht="15" x14ac:dyDescent="0.25">
      <c r="A32" s="1"/>
      <c r="B32" s="375">
        <v>11</v>
      </c>
      <c r="C32" s="376"/>
      <c r="D32" s="367" t="s">
        <v>747</v>
      </c>
      <c r="E32" s="368"/>
      <c r="F32" s="369">
        <v>4100072246</v>
      </c>
      <c r="G32" s="370"/>
      <c r="H32" s="391" t="s">
        <v>1094</v>
      </c>
      <c r="I32" s="370"/>
      <c r="J32" s="369" t="s">
        <v>1009</v>
      </c>
      <c r="K32" s="368"/>
      <c r="L32" s="9" t="s">
        <v>757</v>
      </c>
      <c r="M32" s="151"/>
      <c r="N32" s="81">
        <v>10.56</v>
      </c>
      <c r="O32" s="60">
        <v>17</v>
      </c>
    </row>
    <row r="33" spans="1:15" ht="15" x14ac:dyDescent="0.25">
      <c r="A33" s="1"/>
      <c r="B33" s="375">
        <v>12</v>
      </c>
      <c r="C33" s="376"/>
      <c r="D33" s="367" t="s">
        <v>747</v>
      </c>
      <c r="E33" s="368"/>
      <c r="F33" s="369">
        <v>4100072246</v>
      </c>
      <c r="G33" s="370"/>
      <c r="H33" s="391" t="s">
        <v>1094</v>
      </c>
      <c r="I33" s="370"/>
      <c r="J33" s="369" t="s">
        <v>1009</v>
      </c>
      <c r="K33" s="368"/>
      <c r="L33" s="9" t="s">
        <v>757</v>
      </c>
      <c r="M33" s="151"/>
      <c r="N33" s="81">
        <v>10.56</v>
      </c>
      <c r="O33" s="60">
        <v>17</v>
      </c>
    </row>
    <row r="34" spans="1:15" ht="15" x14ac:dyDescent="0.25">
      <c r="A34" s="1"/>
      <c r="B34" s="375">
        <v>13</v>
      </c>
      <c r="C34" s="376"/>
      <c r="D34" s="367" t="s">
        <v>747</v>
      </c>
      <c r="E34" s="368"/>
      <c r="F34" s="369">
        <v>4100072253</v>
      </c>
      <c r="G34" s="370"/>
      <c r="H34" s="391" t="s">
        <v>771</v>
      </c>
      <c r="I34" s="370"/>
      <c r="J34" s="369" t="s">
        <v>1009</v>
      </c>
      <c r="K34" s="368"/>
      <c r="L34" s="9" t="s">
        <v>757</v>
      </c>
      <c r="M34" s="151"/>
      <c r="N34" s="81">
        <v>10.56</v>
      </c>
      <c r="O34" s="60">
        <v>17</v>
      </c>
    </row>
    <row r="35" spans="1:15" ht="15" x14ac:dyDescent="0.25">
      <c r="A35" s="1"/>
      <c r="B35" s="375"/>
      <c r="C35" s="376"/>
      <c r="D35" s="367"/>
      <c r="E35" s="368"/>
      <c r="F35" s="369"/>
      <c r="G35" s="370"/>
      <c r="H35" s="391"/>
      <c r="I35" s="370"/>
      <c r="J35" s="369"/>
      <c r="K35" s="368"/>
      <c r="L35" s="9"/>
      <c r="M35" s="151"/>
      <c r="N35" s="81"/>
      <c r="O35" s="60"/>
    </row>
    <row r="36" spans="1:15" ht="15" x14ac:dyDescent="0.25">
      <c r="A36" s="1"/>
      <c r="B36" s="76"/>
      <c r="C36" s="65"/>
      <c r="D36" s="392"/>
      <c r="E36" s="393"/>
      <c r="F36" s="393"/>
      <c r="G36" s="393"/>
      <c r="H36" s="393"/>
      <c r="I36" s="62"/>
      <c r="J36" s="50"/>
      <c r="K36" s="61"/>
      <c r="L36" s="8"/>
      <c r="M36" s="8"/>
      <c r="N36" s="139">
        <f>SUM(N18:N35)</f>
        <v>91.68</v>
      </c>
      <c r="O36" s="60"/>
    </row>
    <row r="37" spans="1:15" ht="15.75" x14ac:dyDescent="0.25">
      <c r="A37" s="1"/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79"/>
      <c r="N37" s="75"/>
      <c r="O37" s="73">
        <f>SUM(O18:O35)</f>
        <v>158</v>
      </c>
    </row>
    <row r="38" spans="1:15" ht="15" x14ac:dyDescent="0.25">
      <c r="A38" s="1"/>
      <c r="B38" s="20"/>
      <c r="C38" s="45"/>
      <c r="D38" s="20"/>
      <c r="E38" s="45"/>
      <c r="F38" s="20"/>
      <c r="H38" s="3"/>
      <c r="J38" s="20"/>
      <c r="K38" s="45"/>
      <c r="L38" s="1"/>
      <c r="M38" s="1"/>
      <c r="N38" s="86"/>
    </row>
    <row r="39" spans="1:15" ht="3.75" customHeight="1" x14ac:dyDescent="0.25">
      <c r="A39" s="1"/>
      <c r="B39" s="1"/>
      <c r="C39" s="1"/>
      <c r="D39" s="17"/>
      <c r="E39" s="20"/>
      <c r="F39" s="20"/>
      <c r="G39" s="3"/>
      <c r="H39" s="3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49</v>
      </c>
      <c r="E40" s="23"/>
      <c r="F40" s="397" t="s">
        <v>1450</v>
      </c>
      <c r="G40" s="396"/>
      <c r="H40" s="1"/>
      <c r="I40" s="1"/>
      <c r="J40" s="1"/>
      <c r="K40" s="1"/>
      <c r="L40" s="1"/>
      <c r="M40" s="1"/>
      <c r="N40" s="1"/>
    </row>
    <row r="41" spans="1:15" ht="15" x14ac:dyDescent="0.25">
      <c r="A41" s="1"/>
      <c r="B41" s="1"/>
      <c r="C41" s="1"/>
      <c r="D41" s="1" t="s">
        <v>1451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x14ac:dyDescent="0.25">
      <c r="A42" s="1"/>
      <c r="B42" s="1"/>
      <c r="C42" s="1"/>
      <c r="D42" s="1" t="s">
        <v>870</v>
      </c>
      <c r="E42" s="3"/>
      <c r="F42" s="1"/>
      <c r="G42" s="1"/>
      <c r="H42" s="1"/>
      <c r="I42" s="1"/>
      <c r="J42" s="1"/>
      <c r="K42" s="1"/>
      <c r="L42" s="1"/>
      <c r="M42" s="1"/>
      <c r="N42" s="1"/>
    </row>
    <row r="43" spans="1:15" ht="15" x14ac:dyDescent="0.25">
      <c r="A43" s="1"/>
      <c r="B43" s="1"/>
      <c r="C43" s="1"/>
      <c r="D43" s="1" t="s">
        <v>1439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x14ac:dyDescent="0.25">
      <c r="A44" s="1"/>
      <c r="B44" s="1"/>
      <c r="C44" s="1"/>
      <c r="D44" s="1" t="s">
        <v>1324</v>
      </c>
      <c r="E44" s="1"/>
      <c r="F44" s="1"/>
      <c r="G44" s="23"/>
      <c r="H44" s="1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322" ht="8.25" customHeight="1" x14ac:dyDescent="0.2"/>
    <row r="324" ht="8.25" customHeight="1" x14ac:dyDescent="0.2"/>
    <row r="326" ht="9" customHeight="1" x14ac:dyDescent="0.2"/>
    <row r="328" ht="7.5" customHeight="1" x14ac:dyDescent="0.2"/>
    <row r="330" ht="6.75" customHeight="1" x14ac:dyDescent="0.2"/>
    <row r="332" ht="7.5" customHeight="1" x14ac:dyDescent="0.2"/>
    <row r="334" ht="9" customHeight="1" x14ac:dyDescent="0.2"/>
    <row r="336" ht="7.5" customHeight="1" x14ac:dyDescent="0.2"/>
    <row r="338" ht="8.25" customHeight="1" x14ac:dyDescent="0.2"/>
  </sheetData>
  <mergeCells count="99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H18:I18"/>
    <mergeCell ref="J18:K18"/>
    <mergeCell ref="B19:C19"/>
    <mergeCell ref="D19:E19"/>
    <mergeCell ref="F19:G19"/>
    <mergeCell ref="H19:I19"/>
    <mergeCell ref="J19:K19"/>
    <mergeCell ref="B22:C22"/>
    <mergeCell ref="D22:E22"/>
    <mergeCell ref="B18:C18"/>
    <mergeCell ref="D18:E18"/>
    <mergeCell ref="F18:G18"/>
    <mergeCell ref="B21:C21"/>
    <mergeCell ref="D21:E21"/>
    <mergeCell ref="F21:G21"/>
    <mergeCell ref="F22:G22"/>
    <mergeCell ref="H21:I21"/>
    <mergeCell ref="J21:K21"/>
    <mergeCell ref="B20:C20"/>
    <mergeCell ref="D20:E20"/>
    <mergeCell ref="F20:G20"/>
    <mergeCell ref="H20:I20"/>
    <mergeCell ref="J20:K20"/>
    <mergeCell ref="H22:I22"/>
    <mergeCell ref="J22:K22"/>
    <mergeCell ref="D24:E24"/>
    <mergeCell ref="F24:G24"/>
    <mergeCell ref="H24:I24"/>
    <mergeCell ref="J24:K24"/>
    <mergeCell ref="D23:E23"/>
    <mergeCell ref="F23:G23"/>
    <mergeCell ref="H23:I23"/>
    <mergeCell ref="J23:K23"/>
    <mergeCell ref="D26:E26"/>
    <mergeCell ref="F26:G26"/>
    <mergeCell ref="H26:I26"/>
    <mergeCell ref="J26:K26"/>
    <mergeCell ref="D27:E27"/>
    <mergeCell ref="F27:G27"/>
    <mergeCell ref="H27:I27"/>
    <mergeCell ref="J27:K27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B29:C29"/>
    <mergeCell ref="D29:E29"/>
    <mergeCell ref="F29:G29"/>
    <mergeCell ref="H29:I29"/>
    <mergeCell ref="J29:K29"/>
    <mergeCell ref="J32:K32"/>
    <mergeCell ref="D33:E33"/>
    <mergeCell ref="F33:G33"/>
    <mergeCell ref="H33:I33"/>
    <mergeCell ref="J33:K33"/>
    <mergeCell ref="J35:K35"/>
    <mergeCell ref="B34:C34"/>
    <mergeCell ref="D34:E34"/>
    <mergeCell ref="F34:G34"/>
    <mergeCell ref="H34:I34"/>
    <mergeCell ref="J34:K34"/>
    <mergeCell ref="B32:C32"/>
    <mergeCell ref="D32:E32"/>
    <mergeCell ref="F32:G32"/>
    <mergeCell ref="H32:I32"/>
    <mergeCell ref="B35:C35"/>
    <mergeCell ref="D35:E35"/>
    <mergeCell ref="F35:G35"/>
    <mergeCell ref="H35:I35"/>
    <mergeCell ref="D36:H36"/>
    <mergeCell ref="B37:L37"/>
    <mergeCell ref="F40:G40"/>
    <mergeCell ref="B23:C23"/>
    <mergeCell ref="B24:C24"/>
    <mergeCell ref="B27:C27"/>
    <mergeCell ref="B28:C28"/>
    <mergeCell ref="D31:E31"/>
    <mergeCell ref="F31:G31"/>
    <mergeCell ref="H31:I31"/>
    <mergeCell ref="J31:K31"/>
    <mergeCell ref="B33:C33"/>
    <mergeCell ref="D25:E25"/>
    <mergeCell ref="F25:G25"/>
    <mergeCell ref="H25:I25"/>
    <mergeCell ref="J25:K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sheetPr codeName="Hoja260"/>
  <dimension ref="A1:O419"/>
  <sheetViews>
    <sheetView topLeftCell="A100" workbookViewId="0">
      <selection activeCell="A72" sqref="A72:IV7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1435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200350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SUM(N18:N50)+11.4</f>
        <v>120.33999999999999</v>
      </c>
      <c r="O17" s="60"/>
    </row>
    <row r="18" spans="1:15" ht="15" x14ac:dyDescent="0.25">
      <c r="A18" s="1"/>
      <c r="B18" s="375">
        <v>1</v>
      </c>
      <c r="C18" s="376"/>
      <c r="D18" s="367" t="s">
        <v>1399</v>
      </c>
      <c r="E18" s="368"/>
      <c r="F18" s="369">
        <v>4100072279</v>
      </c>
      <c r="G18" s="370"/>
      <c r="H18" s="391" t="s">
        <v>1400</v>
      </c>
      <c r="I18" s="370"/>
      <c r="J18" s="369" t="s">
        <v>53</v>
      </c>
      <c r="K18" s="368"/>
      <c r="L18" s="7" t="s">
        <v>761</v>
      </c>
      <c r="M18" s="11"/>
      <c r="N18" s="81">
        <v>3.38</v>
      </c>
      <c r="O18" s="60">
        <v>5</v>
      </c>
    </row>
    <row r="19" spans="1:15" ht="15" x14ac:dyDescent="0.25">
      <c r="A19" s="1"/>
      <c r="B19" s="375">
        <v>2</v>
      </c>
      <c r="C19" s="376"/>
      <c r="D19" s="367" t="s">
        <v>1399</v>
      </c>
      <c r="E19" s="368"/>
      <c r="F19" s="369">
        <v>4100072279</v>
      </c>
      <c r="G19" s="370"/>
      <c r="H19" s="391" t="s">
        <v>1400</v>
      </c>
      <c r="I19" s="370"/>
      <c r="J19" s="369" t="s">
        <v>53</v>
      </c>
      <c r="K19" s="368"/>
      <c r="L19" s="7" t="s">
        <v>761</v>
      </c>
      <c r="M19" s="11"/>
      <c r="N19" s="81">
        <v>3.38</v>
      </c>
      <c r="O19" s="60">
        <v>5</v>
      </c>
    </row>
    <row r="20" spans="1:15" ht="15" x14ac:dyDescent="0.25">
      <c r="A20" s="1"/>
      <c r="B20" s="375">
        <v>3</v>
      </c>
      <c r="C20" s="376"/>
      <c r="D20" s="367" t="s">
        <v>1399</v>
      </c>
      <c r="E20" s="368"/>
      <c r="F20" s="369">
        <v>4100072279</v>
      </c>
      <c r="G20" s="370"/>
      <c r="H20" s="391" t="s">
        <v>1400</v>
      </c>
      <c r="I20" s="370"/>
      <c r="J20" s="369" t="s">
        <v>53</v>
      </c>
      <c r="K20" s="368"/>
      <c r="L20" s="7" t="s">
        <v>761</v>
      </c>
      <c r="M20" s="11"/>
      <c r="N20" s="81">
        <v>3.38</v>
      </c>
      <c r="O20" s="60">
        <v>5</v>
      </c>
    </row>
    <row r="21" spans="1:15" ht="15" x14ac:dyDescent="0.25">
      <c r="A21" s="1"/>
      <c r="B21" s="375">
        <v>4</v>
      </c>
      <c r="C21" s="376"/>
      <c r="D21" s="367" t="s">
        <v>1399</v>
      </c>
      <c r="E21" s="368"/>
      <c r="F21" s="369">
        <v>4100072279</v>
      </c>
      <c r="G21" s="370"/>
      <c r="H21" s="391" t="s">
        <v>1400</v>
      </c>
      <c r="I21" s="370"/>
      <c r="J21" s="369" t="s">
        <v>53</v>
      </c>
      <c r="K21" s="368"/>
      <c r="L21" s="7" t="s">
        <v>761</v>
      </c>
      <c r="M21" s="11"/>
      <c r="N21" s="81">
        <v>3.38</v>
      </c>
      <c r="O21" s="60">
        <v>5</v>
      </c>
    </row>
    <row r="22" spans="1:15" ht="15" x14ac:dyDescent="0.25">
      <c r="A22" s="1"/>
      <c r="B22" s="375">
        <v>5</v>
      </c>
      <c r="C22" s="376"/>
      <c r="D22" s="367" t="s">
        <v>1399</v>
      </c>
      <c r="E22" s="368"/>
      <c r="F22" s="369">
        <v>4100072279</v>
      </c>
      <c r="G22" s="370"/>
      <c r="H22" s="391" t="s">
        <v>1400</v>
      </c>
      <c r="I22" s="370"/>
      <c r="J22" s="369" t="s">
        <v>53</v>
      </c>
      <c r="K22" s="368"/>
      <c r="L22" s="7" t="s">
        <v>761</v>
      </c>
      <c r="M22" s="11"/>
      <c r="N22" s="81">
        <v>3.38</v>
      </c>
      <c r="O22" s="60">
        <v>5</v>
      </c>
    </row>
    <row r="23" spans="1:15" ht="15" x14ac:dyDescent="0.25">
      <c r="A23" s="1"/>
      <c r="B23" s="375">
        <v>6</v>
      </c>
      <c r="C23" s="376"/>
      <c r="D23" s="367" t="s">
        <v>1399</v>
      </c>
      <c r="E23" s="368"/>
      <c r="F23" s="369">
        <v>4100072279</v>
      </c>
      <c r="G23" s="370"/>
      <c r="H23" s="391" t="s">
        <v>1400</v>
      </c>
      <c r="I23" s="370"/>
      <c r="J23" s="369" t="s">
        <v>53</v>
      </c>
      <c r="K23" s="368"/>
      <c r="L23" s="7" t="s">
        <v>761</v>
      </c>
      <c r="M23" s="11"/>
      <c r="N23" s="81">
        <v>3.38</v>
      </c>
      <c r="O23" s="60">
        <v>5</v>
      </c>
    </row>
    <row r="24" spans="1:15" ht="15" x14ac:dyDescent="0.25">
      <c r="A24" s="1"/>
      <c r="B24" s="375">
        <v>7</v>
      </c>
      <c r="C24" s="376"/>
      <c r="D24" s="367" t="s">
        <v>1399</v>
      </c>
      <c r="E24" s="368"/>
      <c r="F24" s="369">
        <v>4100072279</v>
      </c>
      <c r="G24" s="370"/>
      <c r="H24" s="391" t="s">
        <v>1400</v>
      </c>
      <c r="I24" s="370"/>
      <c r="J24" s="369" t="s">
        <v>53</v>
      </c>
      <c r="K24" s="368"/>
      <c r="L24" s="7" t="s">
        <v>761</v>
      </c>
      <c r="M24" s="11"/>
      <c r="N24" s="81">
        <v>3.38</v>
      </c>
      <c r="O24" s="60">
        <v>5</v>
      </c>
    </row>
    <row r="25" spans="1:15" ht="15" x14ac:dyDescent="0.25">
      <c r="A25" s="1"/>
      <c r="B25" s="375">
        <v>8</v>
      </c>
      <c r="C25" s="376"/>
      <c r="D25" s="367" t="s">
        <v>1399</v>
      </c>
      <c r="E25" s="368"/>
      <c r="F25" s="369">
        <v>4100072279</v>
      </c>
      <c r="G25" s="370"/>
      <c r="H25" s="391" t="s">
        <v>1400</v>
      </c>
      <c r="I25" s="370"/>
      <c r="J25" s="369" t="s">
        <v>53</v>
      </c>
      <c r="K25" s="368"/>
      <c r="L25" s="7" t="s">
        <v>761</v>
      </c>
      <c r="M25" s="11"/>
      <c r="N25" s="81">
        <v>3.38</v>
      </c>
      <c r="O25" s="60">
        <v>5</v>
      </c>
    </row>
    <row r="26" spans="1:15" ht="15" x14ac:dyDescent="0.25">
      <c r="A26" s="1"/>
      <c r="B26" s="375">
        <v>9</v>
      </c>
      <c r="C26" s="376"/>
      <c r="D26" s="367" t="s">
        <v>1399</v>
      </c>
      <c r="E26" s="368"/>
      <c r="F26" s="369">
        <v>4100072279</v>
      </c>
      <c r="G26" s="370"/>
      <c r="H26" s="391" t="s">
        <v>1400</v>
      </c>
      <c r="I26" s="370"/>
      <c r="J26" s="369" t="s">
        <v>53</v>
      </c>
      <c r="K26" s="368"/>
      <c r="L26" s="7" t="s">
        <v>761</v>
      </c>
      <c r="M26" s="11"/>
      <c r="N26" s="81">
        <v>3.38</v>
      </c>
      <c r="O26" s="60">
        <v>5</v>
      </c>
    </row>
    <row r="27" spans="1:15" ht="15" x14ac:dyDescent="0.25">
      <c r="A27" s="1"/>
      <c r="B27" s="375">
        <v>10</v>
      </c>
      <c r="C27" s="376"/>
      <c r="D27" s="367" t="s">
        <v>1399</v>
      </c>
      <c r="E27" s="368"/>
      <c r="F27" s="369">
        <v>4100072279</v>
      </c>
      <c r="G27" s="370"/>
      <c r="H27" s="391" t="s">
        <v>1400</v>
      </c>
      <c r="I27" s="370"/>
      <c r="J27" s="369" t="s">
        <v>53</v>
      </c>
      <c r="K27" s="368"/>
      <c r="L27" s="7" t="s">
        <v>761</v>
      </c>
      <c r="M27" s="11"/>
      <c r="N27" s="81">
        <v>3.38</v>
      </c>
      <c r="O27" s="60">
        <v>5</v>
      </c>
    </row>
    <row r="28" spans="1:15" ht="15" x14ac:dyDescent="0.25">
      <c r="A28" s="1"/>
      <c r="B28" s="375">
        <v>11</v>
      </c>
      <c r="C28" s="376"/>
      <c r="D28" s="367" t="s">
        <v>1399</v>
      </c>
      <c r="E28" s="368"/>
      <c r="F28" s="369">
        <v>4100072279</v>
      </c>
      <c r="G28" s="370"/>
      <c r="H28" s="391" t="s">
        <v>1400</v>
      </c>
      <c r="I28" s="370"/>
      <c r="J28" s="369" t="s">
        <v>53</v>
      </c>
      <c r="K28" s="368"/>
      <c r="L28" s="7" t="s">
        <v>761</v>
      </c>
      <c r="M28" s="11"/>
      <c r="N28" s="81">
        <v>3.38</v>
      </c>
      <c r="O28" s="60">
        <v>5</v>
      </c>
    </row>
    <row r="29" spans="1:15" ht="15" x14ac:dyDescent="0.25">
      <c r="A29" s="1"/>
      <c r="B29" s="375">
        <v>12</v>
      </c>
      <c r="C29" s="376"/>
      <c r="D29" s="367" t="s">
        <v>1399</v>
      </c>
      <c r="E29" s="368"/>
      <c r="F29" s="369">
        <v>4100072279</v>
      </c>
      <c r="G29" s="370"/>
      <c r="H29" s="391" t="s">
        <v>1400</v>
      </c>
      <c r="I29" s="370"/>
      <c r="J29" s="369" t="s">
        <v>53</v>
      </c>
      <c r="K29" s="368"/>
      <c r="L29" s="7" t="s">
        <v>761</v>
      </c>
      <c r="M29" s="11"/>
      <c r="N29" s="81">
        <v>3.38</v>
      </c>
      <c r="O29" s="60">
        <v>5</v>
      </c>
    </row>
    <row r="30" spans="1:15" ht="15" x14ac:dyDescent="0.25">
      <c r="A30" s="1"/>
      <c r="B30" s="375">
        <v>13</v>
      </c>
      <c r="C30" s="376"/>
      <c r="D30" s="367" t="s">
        <v>1399</v>
      </c>
      <c r="E30" s="368"/>
      <c r="F30" s="369">
        <v>4100072279</v>
      </c>
      <c r="G30" s="370"/>
      <c r="H30" s="391" t="s">
        <v>1400</v>
      </c>
      <c r="I30" s="370"/>
      <c r="J30" s="369" t="s">
        <v>53</v>
      </c>
      <c r="K30" s="368"/>
      <c r="L30" s="7" t="s">
        <v>757</v>
      </c>
      <c r="M30" s="11"/>
      <c r="N30" s="81">
        <v>3.38</v>
      </c>
      <c r="O30" s="60">
        <v>5</v>
      </c>
    </row>
    <row r="31" spans="1:15" ht="15" x14ac:dyDescent="0.25">
      <c r="A31" s="1"/>
      <c r="B31" s="375">
        <v>14</v>
      </c>
      <c r="C31" s="376"/>
      <c r="D31" s="367" t="s">
        <v>1399</v>
      </c>
      <c r="E31" s="368"/>
      <c r="F31" s="369">
        <v>4100072279</v>
      </c>
      <c r="G31" s="370"/>
      <c r="H31" s="391" t="s">
        <v>1400</v>
      </c>
      <c r="I31" s="370"/>
      <c r="J31" s="369" t="s">
        <v>53</v>
      </c>
      <c r="K31" s="368"/>
      <c r="L31" s="7" t="s">
        <v>757</v>
      </c>
      <c r="M31" s="11"/>
      <c r="N31" s="81">
        <v>3.38</v>
      </c>
      <c r="O31" s="60">
        <v>5</v>
      </c>
    </row>
    <row r="32" spans="1:15" ht="15" x14ac:dyDescent="0.25">
      <c r="A32" s="1"/>
      <c r="B32" s="375">
        <v>15</v>
      </c>
      <c r="C32" s="376"/>
      <c r="D32" s="367" t="s">
        <v>1399</v>
      </c>
      <c r="E32" s="368"/>
      <c r="F32" s="369">
        <v>4100072279</v>
      </c>
      <c r="G32" s="370"/>
      <c r="H32" s="391" t="s">
        <v>1400</v>
      </c>
      <c r="I32" s="370"/>
      <c r="J32" s="369" t="s">
        <v>53</v>
      </c>
      <c r="K32" s="368"/>
      <c r="L32" s="7" t="s">
        <v>757</v>
      </c>
      <c r="M32" s="11"/>
      <c r="N32" s="81">
        <v>3.38</v>
      </c>
      <c r="O32" s="60">
        <v>5</v>
      </c>
    </row>
    <row r="33" spans="1:15" ht="15" x14ac:dyDescent="0.25">
      <c r="A33" s="1"/>
      <c r="B33" s="375">
        <v>16</v>
      </c>
      <c r="C33" s="376"/>
      <c r="D33" s="367" t="s">
        <v>1399</v>
      </c>
      <c r="E33" s="368"/>
      <c r="F33" s="369">
        <v>4100072279</v>
      </c>
      <c r="G33" s="370"/>
      <c r="H33" s="391" t="s">
        <v>1400</v>
      </c>
      <c r="I33" s="370"/>
      <c r="J33" s="369" t="s">
        <v>53</v>
      </c>
      <c r="K33" s="368"/>
      <c r="L33" s="7" t="s">
        <v>757</v>
      </c>
      <c r="M33" s="11"/>
      <c r="N33" s="81">
        <v>3.38</v>
      </c>
      <c r="O33" s="60">
        <v>5</v>
      </c>
    </row>
    <row r="34" spans="1:15" ht="15" x14ac:dyDescent="0.25">
      <c r="A34" s="1"/>
      <c r="B34" s="375">
        <v>17</v>
      </c>
      <c r="C34" s="376"/>
      <c r="D34" s="367" t="s">
        <v>1399</v>
      </c>
      <c r="E34" s="368"/>
      <c r="F34" s="369">
        <v>4100072279</v>
      </c>
      <c r="G34" s="370"/>
      <c r="H34" s="391" t="s">
        <v>1400</v>
      </c>
      <c r="I34" s="370"/>
      <c r="J34" s="369" t="s">
        <v>53</v>
      </c>
      <c r="K34" s="368"/>
      <c r="L34" s="7" t="s">
        <v>757</v>
      </c>
      <c r="M34" s="11"/>
      <c r="N34" s="81">
        <v>3.38</v>
      </c>
      <c r="O34" s="60">
        <v>5</v>
      </c>
    </row>
    <row r="35" spans="1:15" ht="15" x14ac:dyDescent="0.25">
      <c r="A35" s="1"/>
      <c r="B35" s="375">
        <v>18</v>
      </c>
      <c r="C35" s="376"/>
      <c r="D35" s="367" t="s">
        <v>1399</v>
      </c>
      <c r="E35" s="368"/>
      <c r="F35" s="369">
        <v>4100072279</v>
      </c>
      <c r="G35" s="370"/>
      <c r="H35" s="391" t="s">
        <v>1400</v>
      </c>
      <c r="I35" s="370"/>
      <c r="J35" s="369" t="s">
        <v>53</v>
      </c>
      <c r="K35" s="368"/>
      <c r="L35" s="7" t="s">
        <v>757</v>
      </c>
      <c r="M35" s="11"/>
      <c r="N35" s="81">
        <v>3.38</v>
      </c>
      <c r="O35" s="60">
        <v>5</v>
      </c>
    </row>
    <row r="36" spans="1:15" ht="15" x14ac:dyDescent="0.25">
      <c r="A36" s="1"/>
      <c r="B36" s="375">
        <v>19</v>
      </c>
      <c r="C36" s="376"/>
      <c r="D36" s="367" t="s">
        <v>1399</v>
      </c>
      <c r="E36" s="368"/>
      <c r="F36" s="369">
        <v>4100072279</v>
      </c>
      <c r="G36" s="370"/>
      <c r="H36" s="391" t="s">
        <v>1400</v>
      </c>
      <c r="I36" s="370"/>
      <c r="J36" s="369" t="s">
        <v>53</v>
      </c>
      <c r="K36" s="368"/>
      <c r="L36" s="7" t="s">
        <v>757</v>
      </c>
      <c r="M36" s="11"/>
      <c r="N36" s="81">
        <v>3.38</v>
      </c>
      <c r="O36" s="60">
        <v>5</v>
      </c>
    </row>
    <row r="37" spans="1:15" ht="15" x14ac:dyDescent="0.25">
      <c r="A37" s="1"/>
      <c r="B37" s="375">
        <v>20</v>
      </c>
      <c r="C37" s="376"/>
      <c r="D37" s="367" t="s">
        <v>1399</v>
      </c>
      <c r="E37" s="368"/>
      <c r="F37" s="369">
        <v>4100072279</v>
      </c>
      <c r="G37" s="370"/>
      <c r="H37" s="391" t="s">
        <v>1400</v>
      </c>
      <c r="I37" s="370"/>
      <c r="J37" s="369" t="s">
        <v>53</v>
      </c>
      <c r="K37" s="368"/>
      <c r="L37" s="7" t="s">
        <v>757</v>
      </c>
      <c r="M37" s="11"/>
      <c r="N37" s="81">
        <v>3.38</v>
      </c>
      <c r="O37" s="60">
        <v>5</v>
      </c>
    </row>
    <row r="38" spans="1:15" ht="15" x14ac:dyDescent="0.25">
      <c r="A38" s="1"/>
      <c r="B38" s="375">
        <v>21</v>
      </c>
      <c r="C38" s="376"/>
      <c r="D38" s="367" t="s">
        <v>1399</v>
      </c>
      <c r="E38" s="368"/>
      <c r="F38" s="369">
        <v>4100072279</v>
      </c>
      <c r="G38" s="370"/>
      <c r="H38" s="391" t="s">
        <v>1400</v>
      </c>
      <c r="I38" s="370"/>
      <c r="J38" s="369" t="s">
        <v>53</v>
      </c>
      <c r="K38" s="368"/>
      <c r="L38" s="7" t="s">
        <v>757</v>
      </c>
      <c r="M38" s="11"/>
      <c r="N38" s="81">
        <v>3.38</v>
      </c>
      <c r="O38" s="60">
        <v>5</v>
      </c>
    </row>
    <row r="39" spans="1:15" ht="15" x14ac:dyDescent="0.25">
      <c r="A39" s="1"/>
      <c r="B39" s="375">
        <v>22</v>
      </c>
      <c r="C39" s="376"/>
      <c r="D39" s="367" t="s">
        <v>1399</v>
      </c>
      <c r="E39" s="368"/>
      <c r="F39" s="369">
        <v>4100072279</v>
      </c>
      <c r="G39" s="370"/>
      <c r="H39" s="391" t="s">
        <v>1400</v>
      </c>
      <c r="I39" s="370"/>
      <c r="J39" s="369" t="s">
        <v>53</v>
      </c>
      <c r="K39" s="368"/>
      <c r="L39" s="7" t="s">
        <v>757</v>
      </c>
      <c r="M39" s="11"/>
      <c r="N39" s="81">
        <v>3.38</v>
      </c>
      <c r="O39" s="60">
        <v>5</v>
      </c>
    </row>
    <row r="40" spans="1:15" ht="15" x14ac:dyDescent="0.25">
      <c r="A40" s="1"/>
      <c r="B40" s="375">
        <v>23</v>
      </c>
      <c r="C40" s="376"/>
      <c r="D40" s="367" t="s">
        <v>1399</v>
      </c>
      <c r="E40" s="368"/>
      <c r="F40" s="369">
        <v>4100072279</v>
      </c>
      <c r="G40" s="370"/>
      <c r="H40" s="391" t="s">
        <v>1400</v>
      </c>
      <c r="I40" s="370"/>
      <c r="J40" s="369" t="s">
        <v>53</v>
      </c>
      <c r="K40" s="368"/>
      <c r="L40" s="7" t="s">
        <v>757</v>
      </c>
      <c r="M40" s="11"/>
      <c r="N40" s="81">
        <v>3.38</v>
      </c>
      <c r="O40" s="60">
        <v>5</v>
      </c>
    </row>
    <row r="41" spans="1:15" ht="15" x14ac:dyDescent="0.25">
      <c r="A41" s="1"/>
      <c r="B41" s="378">
        <v>24</v>
      </c>
      <c r="C41" s="379"/>
      <c r="D41" s="367" t="s">
        <v>1399</v>
      </c>
      <c r="E41" s="368"/>
      <c r="F41" s="369">
        <v>4100072279</v>
      </c>
      <c r="G41" s="370"/>
      <c r="H41" s="391" t="s">
        <v>1400</v>
      </c>
      <c r="I41" s="370"/>
      <c r="J41" s="369" t="s">
        <v>53</v>
      </c>
      <c r="K41" s="368"/>
      <c r="L41" s="7" t="s">
        <v>757</v>
      </c>
      <c r="M41" s="11"/>
      <c r="N41" s="81">
        <v>3.38</v>
      </c>
      <c r="O41" s="60">
        <v>5</v>
      </c>
    </row>
    <row r="42" spans="1:15" ht="15" x14ac:dyDescent="0.25">
      <c r="A42" s="1"/>
      <c r="B42" s="378">
        <v>25</v>
      </c>
      <c r="C42" s="379"/>
      <c r="D42" s="367" t="s">
        <v>1399</v>
      </c>
      <c r="E42" s="368"/>
      <c r="F42" s="369">
        <v>4100072279</v>
      </c>
      <c r="G42" s="370"/>
      <c r="H42" s="391" t="s">
        <v>1400</v>
      </c>
      <c r="I42" s="370"/>
      <c r="J42" s="369" t="s">
        <v>53</v>
      </c>
      <c r="K42" s="368"/>
      <c r="L42" s="7" t="s">
        <v>757</v>
      </c>
      <c r="M42" s="11"/>
      <c r="N42" s="82">
        <v>2.76</v>
      </c>
      <c r="O42" s="60">
        <v>1</v>
      </c>
    </row>
    <row r="43" spans="1:15" ht="15" x14ac:dyDescent="0.25">
      <c r="A43" s="1"/>
      <c r="B43" s="365"/>
      <c r="C43" s="366"/>
      <c r="D43" s="367" t="s">
        <v>1399</v>
      </c>
      <c r="E43" s="368"/>
      <c r="F43" s="369">
        <v>4100072278</v>
      </c>
      <c r="G43" s="370"/>
      <c r="H43" s="391" t="s">
        <v>1400</v>
      </c>
      <c r="I43" s="370"/>
      <c r="J43" s="369" t="s">
        <v>25</v>
      </c>
      <c r="K43" s="368"/>
      <c r="L43" s="7" t="s">
        <v>757</v>
      </c>
      <c r="M43" s="11"/>
      <c r="N43" s="84"/>
      <c r="O43" s="60">
        <v>2</v>
      </c>
    </row>
    <row r="44" spans="1:15" ht="15" x14ac:dyDescent="0.25">
      <c r="A44" s="1"/>
      <c r="B44" s="375">
        <v>26</v>
      </c>
      <c r="C44" s="376"/>
      <c r="D44" s="367" t="s">
        <v>1401</v>
      </c>
      <c r="E44" s="368"/>
      <c r="F44" s="369">
        <v>4100072277</v>
      </c>
      <c r="G44" s="370"/>
      <c r="H44" s="391" t="s">
        <v>1402</v>
      </c>
      <c r="I44" s="370"/>
      <c r="J44" s="369" t="s">
        <v>53</v>
      </c>
      <c r="K44" s="368"/>
      <c r="L44" s="7" t="s">
        <v>761</v>
      </c>
      <c r="M44" s="11"/>
      <c r="N44" s="81">
        <v>3.58</v>
      </c>
      <c r="O44" s="60">
        <v>4</v>
      </c>
    </row>
    <row r="45" spans="1:15" ht="15" x14ac:dyDescent="0.25">
      <c r="A45" s="1"/>
      <c r="B45" s="375">
        <v>27</v>
      </c>
      <c r="C45" s="376"/>
      <c r="D45" s="367" t="s">
        <v>1401</v>
      </c>
      <c r="E45" s="368"/>
      <c r="F45" s="369">
        <v>4100072277</v>
      </c>
      <c r="G45" s="370"/>
      <c r="H45" s="391" t="s">
        <v>1402</v>
      </c>
      <c r="I45" s="370"/>
      <c r="J45" s="369" t="s">
        <v>53</v>
      </c>
      <c r="K45" s="368"/>
      <c r="L45" s="7" t="s">
        <v>761</v>
      </c>
      <c r="M45" s="11"/>
      <c r="N45" s="81">
        <v>3.58</v>
      </c>
      <c r="O45" s="60">
        <v>4</v>
      </c>
    </row>
    <row r="46" spans="1:15" ht="15" x14ac:dyDescent="0.25">
      <c r="A46" s="1"/>
      <c r="B46" s="375">
        <v>28</v>
      </c>
      <c r="C46" s="376"/>
      <c r="D46" s="367" t="s">
        <v>1401</v>
      </c>
      <c r="E46" s="368"/>
      <c r="F46" s="369">
        <v>4100072277</v>
      </c>
      <c r="G46" s="370"/>
      <c r="H46" s="391" t="s">
        <v>1402</v>
      </c>
      <c r="I46" s="370"/>
      <c r="J46" s="369" t="s">
        <v>53</v>
      </c>
      <c r="K46" s="368"/>
      <c r="L46" s="7" t="s">
        <v>761</v>
      </c>
      <c r="M46" s="11"/>
      <c r="N46" s="81">
        <v>3.58</v>
      </c>
      <c r="O46" s="60">
        <v>4</v>
      </c>
    </row>
    <row r="47" spans="1:15" ht="15" x14ac:dyDescent="0.25">
      <c r="A47" s="1"/>
      <c r="B47" s="375">
        <v>29</v>
      </c>
      <c r="C47" s="376"/>
      <c r="D47" s="367" t="s">
        <v>1401</v>
      </c>
      <c r="E47" s="368"/>
      <c r="F47" s="369">
        <v>4100072277</v>
      </c>
      <c r="G47" s="370"/>
      <c r="H47" s="391" t="s">
        <v>1402</v>
      </c>
      <c r="I47" s="370"/>
      <c r="J47" s="369" t="s">
        <v>53</v>
      </c>
      <c r="K47" s="368"/>
      <c r="L47" s="7" t="s">
        <v>761</v>
      </c>
      <c r="M47" s="11"/>
      <c r="N47" s="81">
        <v>3.58</v>
      </c>
      <c r="O47" s="60">
        <v>4</v>
      </c>
    </row>
    <row r="48" spans="1:15" ht="15" x14ac:dyDescent="0.25">
      <c r="A48" s="1"/>
      <c r="B48" s="375">
        <v>30</v>
      </c>
      <c r="C48" s="376"/>
      <c r="D48" s="367" t="s">
        <v>1401</v>
      </c>
      <c r="E48" s="368"/>
      <c r="F48" s="369">
        <v>4100072277</v>
      </c>
      <c r="G48" s="370"/>
      <c r="H48" s="391" t="s">
        <v>1402</v>
      </c>
      <c r="I48" s="370"/>
      <c r="J48" s="369" t="s">
        <v>53</v>
      </c>
      <c r="K48" s="368"/>
      <c r="L48" s="7" t="s">
        <v>761</v>
      </c>
      <c r="M48" s="11"/>
      <c r="N48" s="81">
        <v>3.58</v>
      </c>
      <c r="O48" s="60">
        <v>4</v>
      </c>
    </row>
    <row r="49" spans="1:15" ht="15" x14ac:dyDescent="0.25">
      <c r="A49" s="1"/>
      <c r="B49" s="375">
        <v>31</v>
      </c>
      <c r="C49" s="376"/>
      <c r="D49" s="367" t="s">
        <v>1401</v>
      </c>
      <c r="E49" s="368"/>
      <c r="F49" s="369">
        <v>4100072277</v>
      </c>
      <c r="G49" s="370"/>
      <c r="H49" s="391" t="s">
        <v>1402</v>
      </c>
      <c r="I49" s="370"/>
      <c r="J49" s="369" t="s">
        <v>53</v>
      </c>
      <c r="K49" s="368"/>
      <c r="L49" s="7" t="s">
        <v>761</v>
      </c>
      <c r="M49" s="11"/>
      <c r="N49" s="81">
        <v>3.58</v>
      </c>
      <c r="O49" s="60">
        <v>4</v>
      </c>
    </row>
    <row r="50" spans="1:15" ht="15" x14ac:dyDescent="0.25">
      <c r="A50" s="1"/>
      <c r="B50" s="375">
        <v>32</v>
      </c>
      <c r="C50" s="376"/>
      <c r="D50" s="367" t="s">
        <v>1401</v>
      </c>
      <c r="E50" s="368"/>
      <c r="F50" s="369">
        <v>4100072277</v>
      </c>
      <c r="G50" s="370"/>
      <c r="H50" s="391" t="s">
        <v>1402</v>
      </c>
      <c r="I50" s="370"/>
      <c r="J50" s="369" t="s">
        <v>53</v>
      </c>
      <c r="K50" s="368"/>
      <c r="L50" s="7" t="s">
        <v>761</v>
      </c>
      <c r="M50" s="11"/>
      <c r="N50" s="81">
        <v>3.58</v>
      </c>
      <c r="O50" s="60">
        <v>4</v>
      </c>
    </row>
    <row r="51" spans="1:15" ht="15" x14ac:dyDescent="0.25">
      <c r="A51" s="1"/>
      <c r="B51" s="77" t="s">
        <v>37</v>
      </c>
      <c r="C51" s="78"/>
      <c r="D51" s="20"/>
      <c r="E51" s="45"/>
      <c r="F51" s="20"/>
      <c r="H51" s="3"/>
      <c r="J51" s="20"/>
      <c r="K51" s="45"/>
      <c r="L51" s="1"/>
      <c r="M51" s="1"/>
      <c r="N51" s="163">
        <f>SUM(N52:N81)+14.2</f>
        <v>186.35999999999999</v>
      </c>
      <c r="O51" s="60"/>
    </row>
    <row r="52" spans="1:15" ht="15" x14ac:dyDescent="0.25">
      <c r="A52" s="1"/>
      <c r="B52" s="378">
        <v>33</v>
      </c>
      <c r="C52" s="379"/>
      <c r="D52" s="367" t="s">
        <v>1401</v>
      </c>
      <c r="E52" s="368"/>
      <c r="F52" s="369">
        <v>4100072277</v>
      </c>
      <c r="G52" s="370"/>
      <c r="H52" s="391" t="s">
        <v>1402</v>
      </c>
      <c r="I52" s="370"/>
      <c r="J52" s="369" t="s">
        <v>53</v>
      </c>
      <c r="K52" s="368"/>
      <c r="L52" s="7" t="s">
        <v>761</v>
      </c>
      <c r="M52" s="11"/>
      <c r="N52" s="82">
        <v>3</v>
      </c>
      <c r="O52" s="60">
        <v>1</v>
      </c>
    </row>
    <row r="53" spans="1:15" ht="15" x14ac:dyDescent="0.25">
      <c r="A53" s="1"/>
      <c r="B53" s="416"/>
      <c r="C53" s="417"/>
      <c r="D53" s="367" t="s">
        <v>1401</v>
      </c>
      <c r="E53" s="368"/>
      <c r="F53" s="369">
        <v>4100072276</v>
      </c>
      <c r="G53" s="370"/>
      <c r="H53" s="391" t="s">
        <v>1402</v>
      </c>
      <c r="I53" s="370"/>
      <c r="J53" s="369" t="s">
        <v>25</v>
      </c>
      <c r="K53" s="368"/>
      <c r="L53" s="7" t="s">
        <v>761</v>
      </c>
      <c r="M53" s="11"/>
      <c r="N53" s="83"/>
      <c r="O53" s="60">
        <v>2</v>
      </c>
    </row>
    <row r="54" spans="1:15" ht="15" x14ac:dyDescent="0.25">
      <c r="A54" s="1"/>
      <c r="B54" s="378">
        <v>34</v>
      </c>
      <c r="C54" s="379"/>
      <c r="D54" s="367" t="s">
        <v>1401</v>
      </c>
      <c r="E54" s="368"/>
      <c r="F54" s="369">
        <v>4100072277</v>
      </c>
      <c r="G54" s="370"/>
      <c r="H54" s="391" t="s">
        <v>1402</v>
      </c>
      <c r="I54" s="370"/>
      <c r="J54" s="369" t="s">
        <v>53</v>
      </c>
      <c r="K54" s="368"/>
      <c r="L54" s="7" t="s">
        <v>757</v>
      </c>
      <c r="M54" s="11"/>
      <c r="N54" s="82">
        <v>3.58</v>
      </c>
      <c r="O54" s="60">
        <v>4</v>
      </c>
    </row>
    <row r="55" spans="1:15" ht="15" x14ac:dyDescent="0.25">
      <c r="A55" s="1"/>
      <c r="B55" s="365"/>
      <c r="C55" s="366"/>
      <c r="D55" s="126" t="s">
        <v>1445</v>
      </c>
      <c r="E55" s="61"/>
      <c r="F55" s="50"/>
      <c r="G55" s="62"/>
      <c r="H55" s="63"/>
      <c r="I55" s="62"/>
      <c r="J55" s="50"/>
      <c r="K55" s="61"/>
      <c r="L55" s="6"/>
      <c r="M55" s="8"/>
      <c r="N55" s="84"/>
      <c r="O55" s="138"/>
    </row>
    <row r="56" spans="1:15" ht="15" x14ac:dyDescent="0.25">
      <c r="A56" s="1"/>
      <c r="B56" s="365">
        <v>35</v>
      </c>
      <c r="C56" s="366"/>
      <c r="D56" s="367" t="s">
        <v>1401</v>
      </c>
      <c r="E56" s="368"/>
      <c r="F56" s="369">
        <v>4100072277</v>
      </c>
      <c r="G56" s="370"/>
      <c r="H56" s="391" t="s">
        <v>1402</v>
      </c>
      <c r="I56" s="370"/>
      <c r="J56" s="369" t="s">
        <v>53</v>
      </c>
      <c r="K56" s="368"/>
      <c r="L56" s="7" t="s">
        <v>757</v>
      </c>
      <c r="M56" s="11"/>
      <c r="N56" s="84">
        <v>3.58</v>
      </c>
      <c r="O56" s="60">
        <v>4</v>
      </c>
    </row>
    <row r="57" spans="1:15" ht="15" x14ac:dyDescent="0.25">
      <c r="A57" s="1"/>
      <c r="B57" s="375">
        <v>36</v>
      </c>
      <c r="C57" s="376"/>
      <c r="D57" s="367" t="s">
        <v>1401</v>
      </c>
      <c r="E57" s="368"/>
      <c r="F57" s="369">
        <v>4100072277</v>
      </c>
      <c r="G57" s="370"/>
      <c r="H57" s="391" t="s">
        <v>1402</v>
      </c>
      <c r="I57" s="370"/>
      <c r="J57" s="369" t="s">
        <v>53</v>
      </c>
      <c r="K57" s="368"/>
      <c r="L57" s="7" t="s">
        <v>757</v>
      </c>
      <c r="M57" s="11"/>
      <c r="N57" s="81">
        <v>3.58</v>
      </c>
      <c r="O57" s="60">
        <v>4</v>
      </c>
    </row>
    <row r="58" spans="1:15" ht="15" x14ac:dyDescent="0.25">
      <c r="A58" s="1"/>
      <c r="B58" s="375">
        <v>37</v>
      </c>
      <c r="C58" s="376"/>
      <c r="D58" s="367" t="s">
        <v>1401</v>
      </c>
      <c r="E58" s="368"/>
      <c r="F58" s="369">
        <v>4100072277</v>
      </c>
      <c r="G58" s="370"/>
      <c r="H58" s="391" t="s">
        <v>1402</v>
      </c>
      <c r="I58" s="370"/>
      <c r="J58" s="369" t="s">
        <v>53</v>
      </c>
      <c r="K58" s="368"/>
      <c r="L58" s="7" t="s">
        <v>757</v>
      </c>
      <c r="M58" s="11"/>
      <c r="N58" s="81">
        <v>2.2799999999999998</v>
      </c>
      <c r="O58" s="60">
        <v>2</v>
      </c>
    </row>
    <row r="59" spans="1:15" ht="15" x14ac:dyDescent="0.25">
      <c r="A59" s="1"/>
      <c r="B59" s="375">
        <v>38</v>
      </c>
      <c r="C59" s="376"/>
      <c r="D59" s="367" t="s">
        <v>528</v>
      </c>
      <c r="E59" s="368"/>
      <c r="F59" s="369">
        <v>4100072289</v>
      </c>
      <c r="G59" s="370"/>
      <c r="H59" s="391" t="s">
        <v>676</v>
      </c>
      <c r="I59" s="370"/>
      <c r="J59" s="369" t="s">
        <v>53</v>
      </c>
      <c r="K59" s="368"/>
      <c r="L59" s="7" t="s">
        <v>757</v>
      </c>
      <c r="M59" s="11"/>
      <c r="N59" s="81">
        <v>9.92</v>
      </c>
      <c r="O59" s="60">
        <v>55</v>
      </c>
    </row>
    <row r="60" spans="1:15" ht="15" x14ac:dyDescent="0.25">
      <c r="A60" s="1"/>
      <c r="B60" s="375">
        <v>39</v>
      </c>
      <c r="C60" s="376"/>
      <c r="D60" s="367" t="s">
        <v>528</v>
      </c>
      <c r="E60" s="368"/>
      <c r="F60" s="369">
        <v>4100072289</v>
      </c>
      <c r="G60" s="370"/>
      <c r="H60" s="391" t="s">
        <v>676</v>
      </c>
      <c r="I60" s="370"/>
      <c r="J60" s="369" t="s">
        <v>53</v>
      </c>
      <c r="K60" s="368"/>
      <c r="L60" s="7" t="s">
        <v>757</v>
      </c>
      <c r="M60" s="11"/>
      <c r="N60" s="81">
        <v>9.92</v>
      </c>
      <c r="O60" s="60">
        <v>55</v>
      </c>
    </row>
    <row r="61" spans="1:15" ht="15" x14ac:dyDescent="0.25">
      <c r="A61" s="1"/>
      <c r="B61" s="378">
        <v>40</v>
      </c>
      <c r="C61" s="379"/>
      <c r="D61" s="367" t="s">
        <v>528</v>
      </c>
      <c r="E61" s="368"/>
      <c r="F61" s="369">
        <v>4100072289</v>
      </c>
      <c r="G61" s="370"/>
      <c r="H61" s="391" t="s">
        <v>676</v>
      </c>
      <c r="I61" s="370"/>
      <c r="J61" s="369" t="s">
        <v>53</v>
      </c>
      <c r="K61" s="368"/>
      <c r="L61" s="7" t="s">
        <v>757</v>
      </c>
      <c r="M61" s="11"/>
      <c r="N61" s="82">
        <v>9.7200000000000006</v>
      </c>
      <c r="O61" s="60">
        <v>54</v>
      </c>
    </row>
    <row r="62" spans="1:15" ht="15" x14ac:dyDescent="0.25">
      <c r="A62" s="1"/>
      <c r="B62" s="365"/>
      <c r="C62" s="366"/>
      <c r="D62" s="126" t="s">
        <v>1447</v>
      </c>
      <c r="E62" s="61"/>
      <c r="F62" s="50"/>
      <c r="G62" s="62"/>
      <c r="H62" s="63"/>
      <c r="I62" s="62"/>
      <c r="J62" s="50"/>
      <c r="K62" s="61"/>
      <c r="L62" s="6"/>
      <c r="M62" s="8"/>
      <c r="N62" s="84"/>
      <c r="O62" s="138"/>
    </row>
    <row r="63" spans="1:15" ht="15" x14ac:dyDescent="0.25">
      <c r="A63" s="1"/>
      <c r="B63" s="378">
        <v>41</v>
      </c>
      <c r="C63" s="379"/>
      <c r="D63" s="367" t="s">
        <v>531</v>
      </c>
      <c r="E63" s="368"/>
      <c r="F63" s="369">
        <v>4100072284</v>
      </c>
      <c r="G63" s="370"/>
      <c r="H63" s="391" t="s">
        <v>848</v>
      </c>
      <c r="I63" s="370"/>
      <c r="J63" s="369" t="s">
        <v>53</v>
      </c>
      <c r="K63" s="368"/>
      <c r="L63" s="7" t="s">
        <v>757</v>
      </c>
      <c r="M63" s="11"/>
      <c r="N63" s="82">
        <v>6.7</v>
      </c>
      <c r="O63" s="60">
        <v>27</v>
      </c>
    </row>
    <row r="64" spans="1:15" ht="15" x14ac:dyDescent="0.25">
      <c r="A64" s="1"/>
      <c r="B64" s="416"/>
      <c r="C64" s="417"/>
      <c r="D64" s="367" t="s">
        <v>531</v>
      </c>
      <c r="E64" s="368"/>
      <c r="F64" s="369">
        <v>4100072225</v>
      </c>
      <c r="G64" s="370"/>
      <c r="H64" s="391" t="s">
        <v>848</v>
      </c>
      <c r="I64" s="370"/>
      <c r="J64" s="369" t="s">
        <v>25</v>
      </c>
      <c r="K64" s="368"/>
      <c r="L64" s="7" t="s">
        <v>757</v>
      </c>
      <c r="M64" s="11"/>
      <c r="N64" s="83"/>
      <c r="O64" s="60">
        <v>6</v>
      </c>
    </row>
    <row r="65" spans="1:15" ht="15" x14ac:dyDescent="0.25">
      <c r="A65" s="1"/>
      <c r="B65" s="365"/>
      <c r="C65" s="366"/>
      <c r="D65" s="367" t="s">
        <v>531</v>
      </c>
      <c r="E65" s="368"/>
      <c r="F65" s="369">
        <v>4100072224</v>
      </c>
      <c r="G65" s="370"/>
      <c r="H65" s="391" t="s">
        <v>848</v>
      </c>
      <c r="I65" s="370"/>
      <c r="J65" s="369" t="s">
        <v>25</v>
      </c>
      <c r="K65" s="368"/>
      <c r="L65" s="7" t="s">
        <v>757</v>
      </c>
      <c r="M65" s="11"/>
      <c r="N65" s="84"/>
      <c r="O65" s="60">
        <v>3</v>
      </c>
    </row>
    <row r="66" spans="1:15" ht="15" x14ac:dyDescent="0.25">
      <c r="A66" s="1"/>
      <c r="B66" s="365">
        <v>42</v>
      </c>
      <c r="C66" s="366"/>
      <c r="D66" s="367" t="s">
        <v>629</v>
      </c>
      <c r="E66" s="368"/>
      <c r="F66" s="369">
        <v>4100072290</v>
      </c>
      <c r="G66" s="370"/>
      <c r="H66" s="391" t="s">
        <v>857</v>
      </c>
      <c r="I66" s="370"/>
      <c r="J66" s="369" t="s">
        <v>53</v>
      </c>
      <c r="K66" s="368"/>
      <c r="L66" s="7" t="s">
        <v>757</v>
      </c>
      <c r="M66" s="11"/>
      <c r="N66" s="84">
        <v>6.86</v>
      </c>
      <c r="O66" s="60">
        <v>11</v>
      </c>
    </row>
    <row r="67" spans="1:15" ht="15" x14ac:dyDescent="0.25">
      <c r="A67" s="1"/>
      <c r="B67" s="365">
        <v>43</v>
      </c>
      <c r="C67" s="366"/>
      <c r="D67" s="367" t="s">
        <v>629</v>
      </c>
      <c r="E67" s="368"/>
      <c r="F67" s="369">
        <v>4100072290</v>
      </c>
      <c r="G67" s="370"/>
      <c r="H67" s="391" t="s">
        <v>857</v>
      </c>
      <c r="I67" s="370"/>
      <c r="J67" s="369" t="s">
        <v>53</v>
      </c>
      <c r="K67" s="368"/>
      <c r="L67" s="7" t="s">
        <v>757</v>
      </c>
      <c r="M67" s="11"/>
      <c r="N67" s="84">
        <v>6.86</v>
      </c>
      <c r="O67" s="60">
        <v>11</v>
      </c>
    </row>
    <row r="68" spans="1:15" ht="15" x14ac:dyDescent="0.25">
      <c r="A68" s="1"/>
      <c r="B68" s="365">
        <v>44</v>
      </c>
      <c r="C68" s="366"/>
      <c r="D68" s="367" t="s">
        <v>629</v>
      </c>
      <c r="E68" s="368"/>
      <c r="F68" s="369">
        <v>4100072290</v>
      </c>
      <c r="G68" s="370"/>
      <c r="H68" s="391" t="s">
        <v>857</v>
      </c>
      <c r="I68" s="370"/>
      <c r="J68" s="369" t="s">
        <v>53</v>
      </c>
      <c r="K68" s="368"/>
      <c r="L68" s="7" t="s">
        <v>757</v>
      </c>
      <c r="M68" s="11"/>
      <c r="N68" s="84">
        <v>6.86</v>
      </c>
      <c r="O68" s="60">
        <v>11</v>
      </c>
    </row>
    <row r="69" spans="1:15" ht="15" x14ac:dyDescent="0.25">
      <c r="A69" s="1"/>
      <c r="B69" s="365">
        <v>45</v>
      </c>
      <c r="C69" s="366"/>
      <c r="D69" s="367" t="s">
        <v>629</v>
      </c>
      <c r="E69" s="368"/>
      <c r="F69" s="369">
        <v>4100072290</v>
      </c>
      <c r="G69" s="370"/>
      <c r="H69" s="391" t="s">
        <v>857</v>
      </c>
      <c r="I69" s="370"/>
      <c r="J69" s="369" t="s">
        <v>53</v>
      </c>
      <c r="K69" s="368"/>
      <c r="L69" s="7" t="s">
        <v>757</v>
      </c>
      <c r="M69" s="11"/>
      <c r="N69" s="84">
        <v>6.36</v>
      </c>
      <c r="O69" s="60">
        <v>10</v>
      </c>
    </row>
    <row r="70" spans="1:15" ht="15" x14ac:dyDescent="0.25">
      <c r="A70" s="1"/>
      <c r="B70" s="416">
        <v>46</v>
      </c>
      <c r="C70" s="417"/>
      <c r="D70" s="367" t="s">
        <v>629</v>
      </c>
      <c r="E70" s="368"/>
      <c r="F70" s="369">
        <v>4100072290</v>
      </c>
      <c r="G70" s="370"/>
      <c r="H70" s="391" t="s">
        <v>857</v>
      </c>
      <c r="I70" s="370"/>
      <c r="J70" s="369" t="s">
        <v>53</v>
      </c>
      <c r="K70" s="368"/>
      <c r="L70" s="7" t="s">
        <v>757</v>
      </c>
      <c r="M70" s="11"/>
      <c r="N70" s="84">
        <v>6.36</v>
      </c>
      <c r="O70" s="60">
        <v>10</v>
      </c>
    </row>
    <row r="71" spans="1:15" ht="15" x14ac:dyDescent="0.25">
      <c r="A71" s="1"/>
      <c r="B71" s="378">
        <v>47</v>
      </c>
      <c r="C71" s="379"/>
      <c r="D71" s="367" t="s">
        <v>629</v>
      </c>
      <c r="E71" s="368"/>
      <c r="F71" s="369">
        <v>4100072290</v>
      </c>
      <c r="G71" s="370"/>
      <c r="H71" s="391" t="s">
        <v>857</v>
      </c>
      <c r="I71" s="370"/>
      <c r="J71" s="369" t="s">
        <v>53</v>
      </c>
      <c r="K71" s="368"/>
      <c r="L71" s="7" t="s">
        <v>757</v>
      </c>
      <c r="M71" s="11"/>
      <c r="N71" s="84">
        <v>6.36</v>
      </c>
      <c r="O71" s="60">
        <v>10</v>
      </c>
    </row>
    <row r="72" spans="1:15" ht="15" x14ac:dyDescent="0.25">
      <c r="A72" s="1"/>
      <c r="B72" s="365"/>
      <c r="C72" s="366"/>
      <c r="D72" s="126" t="s">
        <v>1446</v>
      </c>
      <c r="E72" s="61"/>
      <c r="F72" s="50"/>
      <c r="G72" s="62"/>
      <c r="H72" s="63"/>
      <c r="I72" s="62"/>
      <c r="J72" s="50"/>
      <c r="K72" s="61"/>
      <c r="L72" s="6"/>
      <c r="M72" s="8"/>
      <c r="N72" s="84"/>
      <c r="O72" s="138"/>
    </row>
    <row r="73" spans="1:15" ht="15" x14ac:dyDescent="0.25">
      <c r="A73" s="1"/>
      <c r="B73" s="416">
        <v>48</v>
      </c>
      <c r="C73" s="417"/>
      <c r="D73" s="367" t="s">
        <v>747</v>
      </c>
      <c r="E73" s="368"/>
      <c r="F73" s="369">
        <v>4100072271</v>
      </c>
      <c r="G73" s="370"/>
      <c r="H73" s="391" t="s">
        <v>1094</v>
      </c>
      <c r="I73" s="370"/>
      <c r="J73" s="369" t="s">
        <v>147</v>
      </c>
      <c r="K73" s="368"/>
      <c r="L73" s="7" t="s">
        <v>761</v>
      </c>
      <c r="M73" s="11"/>
      <c r="N73" s="82">
        <v>9.6</v>
      </c>
      <c r="O73" s="60">
        <v>15</v>
      </c>
    </row>
    <row r="74" spans="1:15" ht="15" x14ac:dyDescent="0.25">
      <c r="A74" s="1"/>
      <c r="B74" s="378">
        <v>49</v>
      </c>
      <c r="C74" s="379"/>
      <c r="D74" s="367" t="s">
        <v>747</v>
      </c>
      <c r="E74" s="368"/>
      <c r="F74" s="369">
        <v>4100072270</v>
      </c>
      <c r="G74" s="370"/>
      <c r="H74" s="391" t="s">
        <v>1094</v>
      </c>
      <c r="I74" s="370"/>
      <c r="J74" s="369" t="s">
        <v>53</v>
      </c>
      <c r="K74" s="368"/>
      <c r="L74" s="7" t="s">
        <v>761</v>
      </c>
      <c r="M74" s="11"/>
      <c r="N74" s="82">
        <v>10.56</v>
      </c>
      <c r="O74" s="60">
        <v>17</v>
      </c>
    </row>
    <row r="75" spans="1:15" ht="15" x14ac:dyDescent="0.25">
      <c r="A75" s="1"/>
      <c r="B75" s="378">
        <v>50</v>
      </c>
      <c r="C75" s="379"/>
      <c r="D75" s="367" t="s">
        <v>747</v>
      </c>
      <c r="E75" s="368"/>
      <c r="F75" s="369">
        <v>4100072270</v>
      </c>
      <c r="G75" s="370"/>
      <c r="H75" s="391" t="s">
        <v>1094</v>
      </c>
      <c r="I75" s="370"/>
      <c r="J75" s="369" t="s">
        <v>53</v>
      </c>
      <c r="K75" s="368"/>
      <c r="L75" s="7" t="s">
        <v>761</v>
      </c>
      <c r="M75" s="11"/>
      <c r="N75" s="82">
        <v>10.56</v>
      </c>
      <c r="O75" s="60">
        <v>17</v>
      </c>
    </row>
    <row r="76" spans="1:15" ht="15" x14ac:dyDescent="0.25">
      <c r="A76" s="1"/>
      <c r="B76" s="378">
        <v>51</v>
      </c>
      <c r="C76" s="379"/>
      <c r="D76" s="367" t="s">
        <v>747</v>
      </c>
      <c r="E76" s="368"/>
      <c r="F76" s="369">
        <v>4100072270</v>
      </c>
      <c r="G76" s="370"/>
      <c r="H76" s="391" t="s">
        <v>1094</v>
      </c>
      <c r="I76" s="370"/>
      <c r="J76" s="369" t="s">
        <v>53</v>
      </c>
      <c r="K76" s="368"/>
      <c r="L76" s="7" t="s">
        <v>761</v>
      </c>
      <c r="M76" s="11"/>
      <c r="N76" s="82">
        <v>10.56</v>
      </c>
      <c r="O76" s="60">
        <v>17</v>
      </c>
    </row>
    <row r="77" spans="1:15" ht="15" x14ac:dyDescent="0.25">
      <c r="A77" s="1"/>
      <c r="B77" s="378">
        <v>52</v>
      </c>
      <c r="C77" s="379"/>
      <c r="D77" s="367" t="s">
        <v>747</v>
      </c>
      <c r="E77" s="368"/>
      <c r="F77" s="369">
        <v>4100072270</v>
      </c>
      <c r="G77" s="370"/>
      <c r="H77" s="391" t="s">
        <v>1094</v>
      </c>
      <c r="I77" s="370"/>
      <c r="J77" s="369" t="s">
        <v>53</v>
      </c>
      <c r="K77" s="368"/>
      <c r="L77" s="7" t="s">
        <v>761</v>
      </c>
      <c r="M77" s="11"/>
      <c r="N77" s="82">
        <v>9.6</v>
      </c>
      <c r="O77" s="60">
        <v>11</v>
      </c>
    </row>
    <row r="78" spans="1:15" ht="15" x14ac:dyDescent="0.25">
      <c r="A78" s="1"/>
      <c r="B78" s="365"/>
      <c r="C78" s="366"/>
      <c r="D78" s="367" t="s">
        <v>747</v>
      </c>
      <c r="E78" s="368"/>
      <c r="F78" s="369">
        <v>4100072269</v>
      </c>
      <c r="G78" s="370"/>
      <c r="H78" s="391" t="s">
        <v>1094</v>
      </c>
      <c r="I78" s="370"/>
      <c r="J78" s="369" t="s">
        <v>53</v>
      </c>
      <c r="K78" s="368"/>
      <c r="L78" s="7" t="s">
        <v>761</v>
      </c>
      <c r="M78" s="8"/>
      <c r="N78" s="84"/>
      <c r="O78" s="138">
        <v>4</v>
      </c>
    </row>
    <row r="79" spans="1:15" ht="15" x14ac:dyDescent="0.25">
      <c r="A79" s="1"/>
      <c r="B79" s="378">
        <v>53</v>
      </c>
      <c r="C79" s="379"/>
      <c r="D79" s="367" t="s">
        <v>747</v>
      </c>
      <c r="E79" s="368"/>
      <c r="F79" s="369">
        <v>4100072269</v>
      </c>
      <c r="G79" s="370"/>
      <c r="H79" s="391" t="s">
        <v>1094</v>
      </c>
      <c r="I79" s="370"/>
      <c r="J79" s="369" t="s">
        <v>53</v>
      </c>
      <c r="K79" s="368"/>
      <c r="L79" s="7" t="s">
        <v>761</v>
      </c>
      <c r="M79" s="11"/>
      <c r="N79" s="82">
        <v>10.56</v>
      </c>
      <c r="O79" s="60">
        <v>17</v>
      </c>
    </row>
    <row r="80" spans="1:15" ht="15" x14ac:dyDescent="0.25">
      <c r="A80" s="1"/>
      <c r="B80" s="375">
        <v>54</v>
      </c>
      <c r="C80" s="376"/>
      <c r="D80" s="367" t="s">
        <v>747</v>
      </c>
      <c r="E80" s="368"/>
      <c r="F80" s="369">
        <v>4100072222</v>
      </c>
      <c r="G80" s="370"/>
      <c r="H80" s="391" t="s">
        <v>1094</v>
      </c>
      <c r="I80" s="370"/>
      <c r="J80" s="369" t="s">
        <v>25</v>
      </c>
      <c r="K80" s="368"/>
      <c r="L80" s="7" t="s">
        <v>761</v>
      </c>
      <c r="M80" s="11"/>
      <c r="N80" s="81">
        <v>8.9</v>
      </c>
      <c r="O80" s="60">
        <v>14</v>
      </c>
    </row>
    <row r="81" spans="1:15" ht="15" x14ac:dyDescent="0.25">
      <c r="A81" s="1"/>
      <c r="B81" s="375">
        <v>55</v>
      </c>
      <c r="C81" s="376"/>
      <c r="D81" s="367" t="s">
        <v>747</v>
      </c>
      <c r="E81" s="368"/>
      <c r="F81" s="369">
        <v>4100072269</v>
      </c>
      <c r="G81" s="370"/>
      <c r="H81" s="391" t="s">
        <v>1094</v>
      </c>
      <c r="I81" s="370"/>
      <c r="J81" s="369" t="s">
        <v>53</v>
      </c>
      <c r="K81" s="368"/>
      <c r="L81" s="7" t="s">
        <v>757</v>
      </c>
      <c r="M81" s="11"/>
      <c r="N81" s="81">
        <v>9.8800000000000008</v>
      </c>
      <c r="O81" s="60">
        <v>16</v>
      </c>
    </row>
    <row r="82" spans="1:15" ht="15" x14ac:dyDescent="0.25">
      <c r="A82" s="1"/>
      <c r="B82" s="71" t="s">
        <v>56</v>
      </c>
      <c r="C82" s="72"/>
      <c r="D82" s="50"/>
      <c r="E82" s="61"/>
      <c r="F82" s="50"/>
      <c r="G82" s="62"/>
      <c r="H82" s="63"/>
      <c r="I82" s="62"/>
      <c r="J82" s="50"/>
      <c r="K82" s="61"/>
      <c r="L82" s="8"/>
      <c r="M82" s="8"/>
      <c r="N82" s="164">
        <f>SUM(N83:N99)+7.95</f>
        <v>167.38999999999996</v>
      </c>
      <c r="O82" s="60"/>
    </row>
    <row r="83" spans="1:15" ht="15" x14ac:dyDescent="0.25">
      <c r="A83" s="1"/>
      <c r="B83" s="375">
        <v>56</v>
      </c>
      <c r="C83" s="376"/>
      <c r="D83" s="367" t="s">
        <v>747</v>
      </c>
      <c r="E83" s="368"/>
      <c r="F83" s="369">
        <v>4100072269</v>
      </c>
      <c r="G83" s="370"/>
      <c r="H83" s="391" t="s">
        <v>1094</v>
      </c>
      <c r="I83" s="370"/>
      <c r="J83" s="369" t="s">
        <v>53</v>
      </c>
      <c r="K83" s="368"/>
      <c r="L83" s="7" t="s">
        <v>757</v>
      </c>
      <c r="M83" s="11"/>
      <c r="N83" s="81">
        <v>9.8800000000000008</v>
      </c>
      <c r="O83" s="60">
        <v>16</v>
      </c>
    </row>
    <row r="84" spans="1:15" ht="15" x14ac:dyDescent="0.25">
      <c r="A84" s="1"/>
      <c r="B84" s="378">
        <v>57</v>
      </c>
      <c r="C84" s="379"/>
      <c r="D84" s="367" t="s">
        <v>747</v>
      </c>
      <c r="E84" s="368"/>
      <c r="F84" s="369">
        <v>4100072269</v>
      </c>
      <c r="G84" s="370"/>
      <c r="H84" s="391" t="s">
        <v>1094</v>
      </c>
      <c r="I84" s="370"/>
      <c r="J84" s="369" t="s">
        <v>53</v>
      </c>
      <c r="K84" s="368"/>
      <c r="L84" s="7" t="s">
        <v>757</v>
      </c>
      <c r="M84" s="11"/>
      <c r="N84" s="82">
        <v>9.8800000000000008</v>
      </c>
      <c r="O84" s="60">
        <v>16</v>
      </c>
    </row>
    <row r="85" spans="1:15" ht="15" x14ac:dyDescent="0.25">
      <c r="A85" s="1"/>
      <c r="B85" s="378">
        <v>58</v>
      </c>
      <c r="C85" s="379"/>
      <c r="D85" s="367" t="s">
        <v>747</v>
      </c>
      <c r="E85" s="368"/>
      <c r="F85" s="369">
        <v>4100072269</v>
      </c>
      <c r="G85" s="370"/>
      <c r="H85" s="391" t="s">
        <v>1094</v>
      </c>
      <c r="I85" s="370"/>
      <c r="J85" s="369" t="s">
        <v>53</v>
      </c>
      <c r="K85" s="368"/>
      <c r="L85" s="7" t="s">
        <v>757</v>
      </c>
      <c r="M85" s="11"/>
      <c r="N85" s="82">
        <v>10.56</v>
      </c>
      <c r="O85" s="60">
        <v>8</v>
      </c>
    </row>
    <row r="86" spans="1:15" ht="15" x14ac:dyDescent="0.25">
      <c r="A86" s="1"/>
      <c r="B86" s="365"/>
      <c r="C86" s="366"/>
      <c r="D86" s="367" t="s">
        <v>747</v>
      </c>
      <c r="E86" s="368"/>
      <c r="F86" s="369">
        <v>4100072270</v>
      </c>
      <c r="G86" s="370"/>
      <c r="H86" s="391" t="s">
        <v>1094</v>
      </c>
      <c r="I86" s="370"/>
      <c r="J86" s="369" t="s">
        <v>53</v>
      </c>
      <c r="K86" s="368"/>
      <c r="L86" s="7" t="s">
        <v>757</v>
      </c>
      <c r="M86" s="11"/>
      <c r="N86" s="84"/>
      <c r="O86" s="138">
        <v>9</v>
      </c>
    </row>
    <row r="87" spans="1:15" ht="15" x14ac:dyDescent="0.25">
      <c r="A87" s="1"/>
      <c r="B87" s="375">
        <v>59</v>
      </c>
      <c r="C87" s="376"/>
      <c r="D87" s="367" t="s">
        <v>747</v>
      </c>
      <c r="E87" s="368"/>
      <c r="F87" s="369">
        <v>4100072270</v>
      </c>
      <c r="G87" s="370"/>
      <c r="H87" s="391" t="s">
        <v>1094</v>
      </c>
      <c r="I87" s="370"/>
      <c r="J87" s="369" t="s">
        <v>53</v>
      </c>
      <c r="K87" s="368"/>
      <c r="L87" s="7" t="s">
        <v>757</v>
      </c>
      <c r="M87" s="11"/>
      <c r="N87" s="81">
        <v>10.56</v>
      </c>
      <c r="O87" s="60">
        <v>17</v>
      </c>
    </row>
    <row r="88" spans="1:15" ht="15" x14ac:dyDescent="0.25">
      <c r="A88" s="1"/>
      <c r="B88" s="375">
        <v>60</v>
      </c>
      <c r="C88" s="376"/>
      <c r="D88" s="367" t="s">
        <v>747</v>
      </c>
      <c r="E88" s="368"/>
      <c r="F88" s="369">
        <v>4100072270</v>
      </c>
      <c r="G88" s="370"/>
      <c r="H88" s="391" t="s">
        <v>1094</v>
      </c>
      <c r="I88" s="370"/>
      <c r="J88" s="369" t="s">
        <v>53</v>
      </c>
      <c r="K88" s="368"/>
      <c r="L88" s="7" t="s">
        <v>757</v>
      </c>
      <c r="M88" s="11"/>
      <c r="N88" s="81">
        <v>9.8800000000000008</v>
      </c>
      <c r="O88" s="60">
        <v>16</v>
      </c>
    </row>
    <row r="89" spans="1:15" ht="15" x14ac:dyDescent="0.25">
      <c r="A89" s="1"/>
      <c r="B89" s="375">
        <v>61</v>
      </c>
      <c r="C89" s="376"/>
      <c r="D89" s="367" t="s">
        <v>747</v>
      </c>
      <c r="E89" s="368"/>
      <c r="F89" s="369">
        <v>4100072270</v>
      </c>
      <c r="G89" s="370"/>
      <c r="H89" s="391" t="s">
        <v>1094</v>
      </c>
      <c r="I89" s="370"/>
      <c r="J89" s="369" t="s">
        <v>53</v>
      </c>
      <c r="K89" s="368"/>
      <c r="L89" s="7" t="s">
        <v>757</v>
      </c>
      <c r="M89" s="11"/>
      <c r="N89" s="81">
        <v>9.8800000000000008</v>
      </c>
      <c r="O89" s="60">
        <v>16</v>
      </c>
    </row>
    <row r="90" spans="1:15" ht="15" x14ac:dyDescent="0.25">
      <c r="A90" s="1"/>
      <c r="B90" s="375">
        <v>62</v>
      </c>
      <c r="C90" s="376"/>
      <c r="D90" s="367" t="s">
        <v>747</v>
      </c>
      <c r="E90" s="368"/>
      <c r="F90" s="369">
        <v>4100072270</v>
      </c>
      <c r="G90" s="370"/>
      <c r="H90" s="391" t="s">
        <v>1094</v>
      </c>
      <c r="I90" s="370"/>
      <c r="J90" s="369" t="s">
        <v>53</v>
      </c>
      <c r="K90" s="368"/>
      <c r="L90" s="7" t="s">
        <v>757</v>
      </c>
      <c r="M90" s="11"/>
      <c r="N90" s="81">
        <v>9.8800000000000008</v>
      </c>
      <c r="O90" s="60">
        <v>16</v>
      </c>
    </row>
    <row r="91" spans="1:15" ht="15" x14ac:dyDescent="0.25">
      <c r="A91" s="1"/>
      <c r="B91" s="375">
        <v>63</v>
      </c>
      <c r="C91" s="376"/>
      <c r="D91" s="367" t="s">
        <v>747</v>
      </c>
      <c r="E91" s="368"/>
      <c r="F91" s="369">
        <v>4100072270</v>
      </c>
      <c r="G91" s="370"/>
      <c r="H91" s="391" t="s">
        <v>1094</v>
      </c>
      <c r="I91" s="370"/>
      <c r="J91" s="369" t="s">
        <v>53</v>
      </c>
      <c r="K91" s="368"/>
      <c r="L91" s="7" t="s">
        <v>757</v>
      </c>
      <c r="M91" s="11"/>
      <c r="N91" s="81">
        <v>9.8800000000000008</v>
      </c>
      <c r="O91" s="60">
        <v>16</v>
      </c>
    </row>
    <row r="92" spans="1:15" ht="15" x14ac:dyDescent="0.25">
      <c r="A92" s="1"/>
      <c r="B92" s="375">
        <v>64</v>
      </c>
      <c r="C92" s="376"/>
      <c r="D92" s="367" t="s">
        <v>747</v>
      </c>
      <c r="E92" s="368"/>
      <c r="F92" s="369">
        <v>4100072270</v>
      </c>
      <c r="G92" s="370"/>
      <c r="H92" s="391" t="s">
        <v>1094</v>
      </c>
      <c r="I92" s="370"/>
      <c r="J92" s="369" t="s">
        <v>53</v>
      </c>
      <c r="K92" s="368"/>
      <c r="L92" s="7" t="s">
        <v>757</v>
      </c>
      <c r="M92" s="11"/>
      <c r="N92" s="81">
        <v>9.8800000000000008</v>
      </c>
      <c r="O92" s="60">
        <v>16</v>
      </c>
    </row>
    <row r="93" spans="1:15" ht="15" x14ac:dyDescent="0.25">
      <c r="A93" s="1"/>
      <c r="B93" s="375">
        <v>65</v>
      </c>
      <c r="C93" s="376"/>
      <c r="D93" s="367" t="s">
        <v>747</v>
      </c>
      <c r="E93" s="368"/>
      <c r="F93" s="369">
        <v>4100072270</v>
      </c>
      <c r="G93" s="370"/>
      <c r="H93" s="391" t="s">
        <v>1094</v>
      </c>
      <c r="I93" s="370"/>
      <c r="J93" s="369" t="s">
        <v>53</v>
      </c>
      <c r="K93" s="368"/>
      <c r="L93" s="7" t="s">
        <v>757</v>
      </c>
      <c r="M93" s="11"/>
      <c r="N93" s="81">
        <v>9.8800000000000008</v>
      </c>
      <c r="O93" s="60">
        <v>16</v>
      </c>
    </row>
    <row r="94" spans="1:15" ht="15" x14ac:dyDescent="0.25">
      <c r="A94" s="1"/>
      <c r="B94" s="375">
        <v>66</v>
      </c>
      <c r="C94" s="376"/>
      <c r="D94" s="367" t="s">
        <v>747</v>
      </c>
      <c r="E94" s="368"/>
      <c r="F94" s="369">
        <v>4100072231</v>
      </c>
      <c r="G94" s="370"/>
      <c r="H94" s="391" t="s">
        <v>771</v>
      </c>
      <c r="I94" s="370"/>
      <c r="J94" s="369" t="s">
        <v>25</v>
      </c>
      <c r="K94" s="368"/>
      <c r="L94" s="7" t="s">
        <v>757</v>
      </c>
      <c r="M94" s="11"/>
      <c r="N94" s="81">
        <v>9.8800000000000008</v>
      </c>
      <c r="O94" s="60">
        <v>16</v>
      </c>
    </row>
    <row r="95" spans="1:15" ht="15" x14ac:dyDescent="0.25">
      <c r="A95" s="1"/>
      <c r="B95" s="375">
        <v>67</v>
      </c>
      <c r="C95" s="376"/>
      <c r="D95" s="367" t="s">
        <v>747</v>
      </c>
      <c r="E95" s="368"/>
      <c r="F95" s="369">
        <v>4100072231</v>
      </c>
      <c r="G95" s="370"/>
      <c r="H95" s="391" t="s">
        <v>771</v>
      </c>
      <c r="I95" s="370"/>
      <c r="J95" s="369" t="s">
        <v>25</v>
      </c>
      <c r="K95" s="368"/>
      <c r="L95" s="7" t="s">
        <v>757</v>
      </c>
      <c r="M95" s="11"/>
      <c r="N95" s="81">
        <v>9.8800000000000008</v>
      </c>
      <c r="O95" s="60">
        <v>16</v>
      </c>
    </row>
    <row r="96" spans="1:15" ht="15" x14ac:dyDescent="0.25">
      <c r="A96" s="1"/>
      <c r="B96" s="375">
        <v>68</v>
      </c>
      <c r="C96" s="376"/>
      <c r="D96" s="367" t="s">
        <v>747</v>
      </c>
      <c r="E96" s="368"/>
      <c r="F96" s="369">
        <v>4100072231</v>
      </c>
      <c r="G96" s="370"/>
      <c r="H96" s="391" t="s">
        <v>771</v>
      </c>
      <c r="I96" s="370"/>
      <c r="J96" s="369" t="s">
        <v>25</v>
      </c>
      <c r="K96" s="368"/>
      <c r="L96" s="7" t="s">
        <v>757</v>
      </c>
      <c r="M96" s="11"/>
      <c r="N96" s="81">
        <v>9.8800000000000008</v>
      </c>
      <c r="O96" s="60">
        <v>16</v>
      </c>
    </row>
    <row r="97" spans="1:15" ht="15" x14ac:dyDescent="0.25">
      <c r="A97" s="1"/>
      <c r="B97" s="375">
        <v>69</v>
      </c>
      <c r="C97" s="376"/>
      <c r="D97" s="367" t="s">
        <v>747</v>
      </c>
      <c r="E97" s="368"/>
      <c r="F97" s="369">
        <v>4100072231</v>
      </c>
      <c r="G97" s="370"/>
      <c r="H97" s="391" t="s">
        <v>771</v>
      </c>
      <c r="I97" s="370"/>
      <c r="J97" s="369" t="s">
        <v>25</v>
      </c>
      <c r="K97" s="368"/>
      <c r="L97" s="7" t="s">
        <v>757</v>
      </c>
      <c r="M97" s="11"/>
      <c r="N97" s="81">
        <v>9.8800000000000008</v>
      </c>
      <c r="O97" s="60">
        <v>16</v>
      </c>
    </row>
    <row r="98" spans="1:15" ht="15" x14ac:dyDescent="0.25">
      <c r="A98" s="1"/>
      <c r="B98" s="375">
        <v>70</v>
      </c>
      <c r="C98" s="376"/>
      <c r="D98" s="367" t="s">
        <v>747</v>
      </c>
      <c r="E98" s="368"/>
      <c r="F98" s="369">
        <v>4100072231</v>
      </c>
      <c r="G98" s="370"/>
      <c r="H98" s="391" t="s">
        <v>771</v>
      </c>
      <c r="I98" s="370"/>
      <c r="J98" s="369" t="s">
        <v>25</v>
      </c>
      <c r="K98" s="368"/>
      <c r="L98" s="7" t="s">
        <v>757</v>
      </c>
      <c r="M98" s="11"/>
      <c r="N98" s="81">
        <v>9.8800000000000008</v>
      </c>
      <c r="O98" s="60">
        <v>16</v>
      </c>
    </row>
    <row r="99" spans="1:15" ht="15" x14ac:dyDescent="0.25">
      <c r="A99" s="1"/>
      <c r="B99" s="375">
        <v>71</v>
      </c>
      <c r="C99" s="376"/>
      <c r="D99" s="367" t="s">
        <v>747</v>
      </c>
      <c r="E99" s="368"/>
      <c r="F99" s="369">
        <v>4100072231</v>
      </c>
      <c r="G99" s="370"/>
      <c r="H99" s="391" t="s">
        <v>771</v>
      </c>
      <c r="I99" s="370"/>
      <c r="J99" s="369" t="s">
        <v>25</v>
      </c>
      <c r="K99" s="368"/>
      <c r="L99" s="7" t="s">
        <v>757</v>
      </c>
      <c r="M99" s="11"/>
      <c r="N99" s="81">
        <v>9.8800000000000008</v>
      </c>
      <c r="O99" s="60">
        <v>16</v>
      </c>
    </row>
    <row r="100" spans="1:15" ht="15" x14ac:dyDescent="0.25">
      <c r="A100" s="1"/>
      <c r="B100" s="71" t="s">
        <v>57</v>
      </c>
      <c r="C100" s="72"/>
      <c r="D100" s="50"/>
      <c r="E100" s="61"/>
      <c r="F100" s="50"/>
      <c r="G100" s="62"/>
      <c r="H100" s="63"/>
      <c r="I100" s="62"/>
      <c r="J100" s="50"/>
      <c r="K100" s="61"/>
      <c r="L100" s="8"/>
      <c r="M100" s="8"/>
      <c r="N100" s="164">
        <f>SUM(N101:N108)+10.34</f>
        <v>87.840000000000018</v>
      </c>
      <c r="O100" s="60"/>
    </row>
    <row r="101" spans="1:15" ht="15" x14ac:dyDescent="0.25">
      <c r="A101" s="1"/>
      <c r="B101" s="375">
        <v>72</v>
      </c>
      <c r="C101" s="376"/>
      <c r="D101" s="367" t="s">
        <v>747</v>
      </c>
      <c r="E101" s="368"/>
      <c r="F101" s="369">
        <v>4100072231</v>
      </c>
      <c r="G101" s="370"/>
      <c r="H101" s="391" t="s">
        <v>771</v>
      </c>
      <c r="I101" s="370"/>
      <c r="J101" s="369" t="s">
        <v>25</v>
      </c>
      <c r="K101" s="368"/>
      <c r="L101" s="7" t="s">
        <v>757</v>
      </c>
      <c r="M101" s="11"/>
      <c r="N101" s="81">
        <v>9.8800000000000008</v>
      </c>
      <c r="O101" s="60">
        <v>16</v>
      </c>
    </row>
    <row r="102" spans="1:15" ht="15" x14ac:dyDescent="0.25">
      <c r="A102" s="1"/>
      <c r="B102" s="375">
        <v>73</v>
      </c>
      <c r="C102" s="376"/>
      <c r="D102" s="367" t="s">
        <v>747</v>
      </c>
      <c r="E102" s="368"/>
      <c r="F102" s="369">
        <v>4100072231</v>
      </c>
      <c r="G102" s="370"/>
      <c r="H102" s="391" t="s">
        <v>771</v>
      </c>
      <c r="I102" s="370"/>
      <c r="J102" s="369" t="s">
        <v>25</v>
      </c>
      <c r="K102" s="368"/>
      <c r="L102" s="7" t="s">
        <v>757</v>
      </c>
      <c r="M102" s="11"/>
      <c r="N102" s="81">
        <v>9.8800000000000008</v>
      </c>
      <c r="O102" s="60">
        <v>16</v>
      </c>
    </row>
    <row r="103" spans="1:15" ht="15" x14ac:dyDescent="0.25">
      <c r="A103" s="1"/>
      <c r="B103" s="375">
        <v>74</v>
      </c>
      <c r="C103" s="376"/>
      <c r="D103" s="367" t="s">
        <v>747</v>
      </c>
      <c r="E103" s="368"/>
      <c r="F103" s="369">
        <v>4100072231</v>
      </c>
      <c r="G103" s="370"/>
      <c r="H103" s="391" t="s">
        <v>771</v>
      </c>
      <c r="I103" s="370"/>
      <c r="J103" s="369" t="s">
        <v>25</v>
      </c>
      <c r="K103" s="368"/>
      <c r="L103" s="7" t="s">
        <v>757</v>
      </c>
      <c r="M103" s="11"/>
      <c r="N103" s="81">
        <v>10.56</v>
      </c>
      <c r="O103" s="60">
        <v>17</v>
      </c>
    </row>
    <row r="104" spans="1:15" ht="15" x14ac:dyDescent="0.25">
      <c r="A104" s="1"/>
      <c r="B104" s="375">
        <v>75</v>
      </c>
      <c r="C104" s="376"/>
      <c r="D104" s="367" t="s">
        <v>747</v>
      </c>
      <c r="E104" s="368"/>
      <c r="F104" s="369">
        <v>4100072231</v>
      </c>
      <c r="G104" s="370"/>
      <c r="H104" s="391" t="s">
        <v>771</v>
      </c>
      <c r="I104" s="370"/>
      <c r="J104" s="369" t="s">
        <v>25</v>
      </c>
      <c r="K104" s="368"/>
      <c r="L104" s="7" t="s">
        <v>757</v>
      </c>
      <c r="M104" s="11"/>
      <c r="N104" s="81">
        <v>10.56</v>
      </c>
      <c r="O104" s="60">
        <v>17</v>
      </c>
    </row>
    <row r="105" spans="1:15" ht="15" x14ac:dyDescent="0.25">
      <c r="A105" s="1"/>
      <c r="B105" s="375">
        <v>76</v>
      </c>
      <c r="C105" s="376"/>
      <c r="D105" s="367" t="s">
        <v>747</v>
      </c>
      <c r="E105" s="368"/>
      <c r="F105" s="369">
        <v>4100072230</v>
      </c>
      <c r="G105" s="370"/>
      <c r="H105" s="391" t="s">
        <v>771</v>
      </c>
      <c r="I105" s="370"/>
      <c r="J105" s="369" t="s">
        <v>25</v>
      </c>
      <c r="K105" s="368"/>
      <c r="L105" s="7" t="s">
        <v>757</v>
      </c>
      <c r="M105" s="11"/>
      <c r="N105" s="81">
        <v>10.56</v>
      </c>
      <c r="O105" s="60">
        <v>17</v>
      </c>
    </row>
    <row r="106" spans="1:15" ht="15" x14ac:dyDescent="0.25">
      <c r="A106" s="1"/>
      <c r="B106" s="375">
        <v>77</v>
      </c>
      <c r="C106" s="376"/>
      <c r="D106" s="367" t="s">
        <v>747</v>
      </c>
      <c r="E106" s="368"/>
      <c r="F106" s="369">
        <v>4100072230</v>
      </c>
      <c r="G106" s="370"/>
      <c r="H106" s="391" t="s">
        <v>771</v>
      </c>
      <c r="I106" s="370"/>
      <c r="J106" s="369" t="s">
        <v>25</v>
      </c>
      <c r="K106" s="368"/>
      <c r="L106" s="7" t="s">
        <v>757</v>
      </c>
      <c r="M106" s="11"/>
      <c r="N106" s="81">
        <v>10.56</v>
      </c>
      <c r="O106" s="60">
        <v>17</v>
      </c>
    </row>
    <row r="107" spans="1:15" ht="15" x14ac:dyDescent="0.25">
      <c r="A107" s="1"/>
      <c r="B107" s="375">
        <v>78</v>
      </c>
      <c r="C107" s="376"/>
      <c r="D107" s="367" t="s">
        <v>747</v>
      </c>
      <c r="E107" s="368"/>
      <c r="F107" s="369">
        <v>4100072288</v>
      </c>
      <c r="G107" s="370"/>
      <c r="H107" s="391" t="s">
        <v>771</v>
      </c>
      <c r="I107" s="370"/>
      <c r="J107" s="369" t="s">
        <v>53</v>
      </c>
      <c r="K107" s="368"/>
      <c r="L107" s="7" t="s">
        <v>757</v>
      </c>
      <c r="M107" s="11"/>
      <c r="N107" s="81">
        <v>9.8800000000000008</v>
      </c>
      <c r="O107" s="60">
        <v>16</v>
      </c>
    </row>
    <row r="108" spans="1:15" ht="15" x14ac:dyDescent="0.25">
      <c r="A108" s="1"/>
      <c r="B108" s="375">
        <v>79</v>
      </c>
      <c r="C108" s="376"/>
      <c r="D108" s="367" t="s">
        <v>747</v>
      </c>
      <c r="E108" s="368"/>
      <c r="F108" s="369">
        <v>4100072288</v>
      </c>
      <c r="G108" s="370"/>
      <c r="H108" s="391" t="s">
        <v>771</v>
      </c>
      <c r="I108" s="370"/>
      <c r="J108" s="369" t="s">
        <v>53</v>
      </c>
      <c r="K108" s="368"/>
      <c r="L108" s="7" t="s">
        <v>757</v>
      </c>
      <c r="M108" s="11"/>
      <c r="N108" s="81">
        <v>5.62</v>
      </c>
      <c r="O108" s="60">
        <v>8</v>
      </c>
    </row>
    <row r="109" spans="1:15" ht="15" x14ac:dyDescent="0.25">
      <c r="A109" s="1"/>
      <c r="B109" s="365"/>
      <c r="C109" s="366"/>
      <c r="D109" s="351"/>
      <c r="E109" s="352"/>
      <c r="F109" s="369"/>
      <c r="G109" s="370"/>
      <c r="H109" s="391"/>
      <c r="I109" s="370"/>
      <c r="J109" s="369"/>
      <c r="K109" s="368"/>
      <c r="L109" s="27"/>
      <c r="M109" s="24"/>
      <c r="N109" s="84"/>
      <c r="O109" s="167"/>
    </row>
    <row r="110" spans="1:15" ht="15" x14ac:dyDescent="0.25">
      <c r="A110" s="1"/>
      <c r="B110" s="365"/>
      <c r="C110" s="366"/>
      <c r="D110" s="351"/>
      <c r="E110" s="352"/>
      <c r="F110" s="369"/>
      <c r="G110" s="370"/>
      <c r="H110" s="391"/>
      <c r="I110" s="370"/>
      <c r="J110" s="369"/>
      <c r="K110" s="368"/>
      <c r="L110" s="27"/>
      <c r="M110" s="24"/>
      <c r="N110" s="84"/>
      <c r="O110" s="167"/>
    </row>
    <row r="111" spans="1:15" ht="15" x14ac:dyDescent="0.25">
      <c r="A111" s="1"/>
      <c r="B111" s="20"/>
      <c r="C111" s="45"/>
      <c r="D111" s="168"/>
      <c r="E111" s="41"/>
      <c r="F111" s="41"/>
      <c r="G111" s="41"/>
      <c r="H111" s="41"/>
      <c r="J111" s="20"/>
      <c r="K111" s="45"/>
      <c r="L111" s="1"/>
      <c r="M111" s="1"/>
      <c r="N111" s="169">
        <f>SUM(N18:N50)+SUM(N52:N81)+SUM(N83:N99)+SUM(N101:N108)</f>
        <v>518.04</v>
      </c>
    </row>
    <row r="112" spans="1:15" ht="15.75" x14ac:dyDescent="0.25">
      <c r="A112" s="1"/>
      <c r="B112" s="356" t="s">
        <v>29</v>
      </c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79"/>
      <c r="N112" s="75"/>
      <c r="O112" s="73">
        <f>SUM(O18:O110)</f>
        <v>941</v>
      </c>
    </row>
    <row r="113" spans="1:14" ht="15" x14ac:dyDescent="0.25">
      <c r="A113" s="1"/>
      <c r="B113" s="20"/>
      <c r="C113" s="45"/>
      <c r="D113" s="20"/>
      <c r="E113" s="45"/>
      <c r="F113" s="20"/>
      <c r="H113" s="3"/>
      <c r="J113" s="20"/>
      <c r="K113" s="45"/>
      <c r="L113" s="1"/>
      <c r="M113" s="1"/>
      <c r="N113" s="86"/>
    </row>
    <row r="114" spans="1:14" ht="3.75" customHeight="1" x14ac:dyDescent="0.25">
      <c r="A114" s="1"/>
      <c r="B114" s="1"/>
      <c r="C114" s="1"/>
      <c r="D114" s="17"/>
      <c r="E114" s="20"/>
      <c r="F114" s="20"/>
      <c r="G114" s="3"/>
      <c r="H114" s="3"/>
      <c r="I114" s="1"/>
      <c r="J114" s="1"/>
      <c r="K114" s="1"/>
      <c r="L114" s="1"/>
      <c r="M114" s="1"/>
      <c r="N114" s="1"/>
    </row>
    <row r="115" spans="1:14" ht="15" customHeight="1" x14ac:dyDescent="0.25">
      <c r="A115" s="1"/>
      <c r="B115" s="1"/>
      <c r="C115" s="1"/>
      <c r="D115" s="1" t="s">
        <v>49</v>
      </c>
      <c r="E115" s="23"/>
      <c r="F115" s="397" t="s">
        <v>1448</v>
      </c>
      <c r="G115" s="396"/>
      <c r="H115" s="1"/>
      <c r="I115" s="1"/>
      <c r="J115" s="1"/>
      <c r="K115" s="1"/>
      <c r="L115" s="1"/>
      <c r="M115" s="1"/>
      <c r="N115" s="1"/>
    </row>
    <row r="116" spans="1:14" ht="15" customHeight="1" x14ac:dyDescent="0.25">
      <c r="A116" s="1"/>
      <c r="B116" s="1"/>
      <c r="C116" s="1"/>
      <c r="D116" s="1" t="s">
        <v>1449</v>
      </c>
      <c r="E116" s="23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customHeight="1" x14ac:dyDescent="0.25">
      <c r="A117" s="1"/>
      <c r="B117" s="1"/>
      <c r="C117" s="1"/>
      <c r="D117" s="1" t="s">
        <v>1437</v>
      </c>
      <c r="E117" s="3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customHeight="1" x14ac:dyDescent="0.25">
      <c r="A118" s="1"/>
      <c r="B118" s="1"/>
      <c r="C118" s="1"/>
      <c r="D118" s="1" t="s">
        <v>1436</v>
      </c>
      <c r="E118" s="23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customHeight="1" x14ac:dyDescent="0.25">
      <c r="A119" s="1"/>
      <c r="B119" s="1"/>
      <c r="C119" s="1"/>
      <c r="D119" s="1" t="s">
        <v>1438</v>
      </c>
      <c r="E119" s="1"/>
      <c r="F119" s="1"/>
      <c r="G119" s="23"/>
      <c r="H119" s="23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403" ht="8.25" customHeight="1" x14ac:dyDescent="0.2"/>
    <row r="405" ht="8.25" customHeight="1" x14ac:dyDescent="0.2"/>
    <row r="407" ht="9" customHeight="1" x14ac:dyDescent="0.2"/>
    <row r="409" ht="7.5" customHeight="1" x14ac:dyDescent="0.2"/>
    <row r="411" ht="6.75" customHeight="1" x14ac:dyDescent="0.2"/>
    <row r="413" ht="7.5" customHeight="1" x14ac:dyDescent="0.2"/>
    <row r="415" ht="9" customHeight="1" x14ac:dyDescent="0.2"/>
    <row r="417" ht="7.5" customHeight="1" x14ac:dyDescent="0.2"/>
    <row r="419" ht="8.25" customHeight="1" x14ac:dyDescent="0.2"/>
  </sheetData>
  <mergeCells count="446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B20:C20"/>
    <mergeCell ref="D20:E20"/>
    <mergeCell ref="F20:G20"/>
    <mergeCell ref="H20:I20"/>
    <mergeCell ref="J20:K20"/>
    <mergeCell ref="B62:C62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5:C25"/>
    <mergeCell ref="D25:E25"/>
    <mergeCell ref="F25:G25"/>
    <mergeCell ref="H25:I25"/>
    <mergeCell ref="J25:K25"/>
    <mergeCell ref="J24:K24"/>
    <mergeCell ref="B23:C23"/>
    <mergeCell ref="D23:E23"/>
    <mergeCell ref="F23:G23"/>
    <mergeCell ref="H23:I23"/>
    <mergeCell ref="J23:K23"/>
    <mergeCell ref="B24:C24"/>
    <mergeCell ref="B26:C26"/>
    <mergeCell ref="B27:C27"/>
    <mergeCell ref="D27:E27"/>
    <mergeCell ref="F27:G27"/>
    <mergeCell ref="H27:I27"/>
    <mergeCell ref="J27:K27"/>
    <mergeCell ref="D26:E26"/>
    <mergeCell ref="F26:G26"/>
    <mergeCell ref="H26:I26"/>
    <mergeCell ref="J26:K26"/>
    <mergeCell ref="B28:C28"/>
    <mergeCell ref="B29:C29"/>
    <mergeCell ref="D29:E29"/>
    <mergeCell ref="F29:G29"/>
    <mergeCell ref="H29:I29"/>
    <mergeCell ref="J29:K29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50:C50"/>
    <mergeCell ref="D50:E50"/>
    <mergeCell ref="F50:G50"/>
    <mergeCell ref="H50:I50"/>
    <mergeCell ref="J50:K50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B56:C56"/>
    <mergeCell ref="D56:E56"/>
    <mergeCell ref="F56:G56"/>
    <mergeCell ref="H56:I56"/>
    <mergeCell ref="J56:K56"/>
    <mergeCell ref="B55:C55"/>
    <mergeCell ref="F54:G54"/>
    <mergeCell ref="H54:I54"/>
    <mergeCell ref="J54:K54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B63:C63"/>
    <mergeCell ref="D63:E63"/>
    <mergeCell ref="F63:G63"/>
    <mergeCell ref="H63:I63"/>
    <mergeCell ref="J63:K63"/>
    <mergeCell ref="D61:E61"/>
    <mergeCell ref="F61:G61"/>
    <mergeCell ref="H61:I61"/>
    <mergeCell ref="J61:K61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3:C73"/>
    <mergeCell ref="D73:E73"/>
    <mergeCell ref="F73:G73"/>
    <mergeCell ref="H73:I73"/>
    <mergeCell ref="J73:K73"/>
    <mergeCell ref="B72:C72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B79:C79"/>
    <mergeCell ref="D79:E79"/>
    <mergeCell ref="F79:G79"/>
    <mergeCell ref="H79:I79"/>
    <mergeCell ref="J79:K79"/>
    <mergeCell ref="D78:E78"/>
    <mergeCell ref="F78:G78"/>
    <mergeCell ref="H78:I78"/>
    <mergeCell ref="J78:K78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7:C87"/>
    <mergeCell ref="D87:E87"/>
    <mergeCell ref="F87:G87"/>
    <mergeCell ref="H87:I87"/>
    <mergeCell ref="J87:K87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3:C103"/>
    <mergeCell ref="D103:E103"/>
    <mergeCell ref="F103:G103"/>
    <mergeCell ref="H103:I103"/>
    <mergeCell ref="J103:K103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J110:K110"/>
    <mergeCell ref="B109:C109"/>
    <mergeCell ref="D109:E109"/>
    <mergeCell ref="F109:G109"/>
    <mergeCell ref="H109:I109"/>
    <mergeCell ref="J109:K109"/>
    <mergeCell ref="B107:C107"/>
    <mergeCell ref="D107:E107"/>
    <mergeCell ref="F107:G107"/>
    <mergeCell ref="H107:I107"/>
    <mergeCell ref="J107:K107"/>
    <mergeCell ref="B112:L112"/>
    <mergeCell ref="F115:G115"/>
    <mergeCell ref="D19:E19"/>
    <mergeCell ref="F19:G19"/>
    <mergeCell ref="H19:I19"/>
    <mergeCell ref="J19:K19"/>
    <mergeCell ref="D24:E24"/>
    <mergeCell ref="F24:G24"/>
    <mergeCell ref="H24:I24"/>
    <mergeCell ref="D54:E54"/>
    <mergeCell ref="B108:C108"/>
    <mergeCell ref="D108:E108"/>
    <mergeCell ref="F108:G108"/>
    <mergeCell ref="H108:I108"/>
    <mergeCell ref="J108:K108"/>
    <mergeCell ref="B106:C106"/>
    <mergeCell ref="D106:E106"/>
    <mergeCell ref="F106:G106"/>
    <mergeCell ref="H106:I106"/>
    <mergeCell ref="J106:K106"/>
    <mergeCell ref="B110:C110"/>
    <mergeCell ref="D110:E110"/>
    <mergeCell ref="F110:G110"/>
    <mergeCell ref="H110:I11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sheetPr codeName="Hoja261"/>
  <dimension ref="A1:R371"/>
  <sheetViews>
    <sheetView workbookViewId="0">
      <selection activeCell="M15" sqref="M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1434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200340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8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SUM(N18:N55)+7.62</f>
        <v>133.08000000000001</v>
      </c>
      <c r="O17" s="60"/>
    </row>
    <row r="18" spans="1:18" ht="15" x14ac:dyDescent="0.25">
      <c r="A18" s="1"/>
      <c r="B18" s="378">
        <v>1</v>
      </c>
      <c r="C18" s="379"/>
      <c r="D18" s="367" t="s">
        <v>480</v>
      </c>
      <c r="E18" s="368"/>
      <c r="F18" s="369">
        <v>4100069280</v>
      </c>
      <c r="G18" s="370"/>
      <c r="H18" s="391" t="s">
        <v>481</v>
      </c>
      <c r="I18" s="370"/>
      <c r="J18" s="369" t="s">
        <v>1009</v>
      </c>
      <c r="K18" s="368"/>
      <c r="L18" s="9" t="s">
        <v>425</v>
      </c>
      <c r="M18" s="151">
        <v>85</v>
      </c>
      <c r="N18" s="82">
        <v>13.34</v>
      </c>
      <c r="O18" s="60">
        <v>1</v>
      </c>
    </row>
    <row r="19" spans="1:18" ht="15" x14ac:dyDescent="0.25">
      <c r="A19" s="1"/>
      <c r="B19" s="416"/>
      <c r="C19" s="417"/>
      <c r="D19" s="367" t="s">
        <v>480</v>
      </c>
      <c r="E19" s="368"/>
      <c r="F19" s="369">
        <v>4100069280</v>
      </c>
      <c r="G19" s="370"/>
      <c r="H19" s="391" t="s">
        <v>481</v>
      </c>
      <c r="I19" s="370"/>
      <c r="J19" s="369" t="s">
        <v>1009</v>
      </c>
      <c r="K19" s="368"/>
      <c r="L19" s="9" t="s">
        <v>425</v>
      </c>
      <c r="M19" s="151">
        <v>90</v>
      </c>
      <c r="N19" s="83"/>
      <c r="O19" s="60">
        <v>2</v>
      </c>
      <c r="R19" s="57"/>
    </row>
    <row r="20" spans="1:18" ht="15" x14ac:dyDescent="0.25">
      <c r="A20" s="1"/>
      <c r="B20" s="416"/>
      <c r="C20" s="417"/>
      <c r="D20" s="367" t="s">
        <v>480</v>
      </c>
      <c r="E20" s="368"/>
      <c r="F20" s="369">
        <v>4100069280</v>
      </c>
      <c r="G20" s="370"/>
      <c r="H20" s="391" t="s">
        <v>481</v>
      </c>
      <c r="I20" s="370"/>
      <c r="J20" s="369" t="s">
        <v>1009</v>
      </c>
      <c r="K20" s="368"/>
      <c r="L20" s="9" t="s">
        <v>425</v>
      </c>
      <c r="M20" s="151">
        <v>95</v>
      </c>
      <c r="N20" s="83"/>
      <c r="O20" s="60">
        <v>2</v>
      </c>
    </row>
    <row r="21" spans="1:18" ht="15" x14ac:dyDescent="0.25">
      <c r="A21" s="1"/>
      <c r="B21" s="416"/>
      <c r="C21" s="417"/>
      <c r="D21" s="367" t="s">
        <v>480</v>
      </c>
      <c r="E21" s="368"/>
      <c r="F21" s="369">
        <v>4100069280</v>
      </c>
      <c r="G21" s="370"/>
      <c r="H21" s="391" t="s">
        <v>481</v>
      </c>
      <c r="I21" s="370"/>
      <c r="J21" s="369" t="s">
        <v>1009</v>
      </c>
      <c r="K21" s="368"/>
      <c r="L21" s="9" t="s">
        <v>425</v>
      </c>
      <c r="M21" s="151">
        <v>100</v>
      </c>
      <c r="N21" s="83"/>
      <c r="O21" s="60">
        <v>1</v>
      </c>
    </row>
    <row r="22" spans="1:18" ht="15" x14ac:dyDescent="0.25">
      <c r="A22" s="1"/>
      <c r="B22" s="416"/>
      <c r="C22" s="417"/>
      <c r="D22" s="367" t="s">
        <v>480</v>
      </c>
      <c r="E22" s="368"/>
      <c r="F22" s="369">
        <v>4100069280</v>
      </c>
      <c r="G22" s="370"/>
      <c r="H22" s="391" t="s">
        <v>481</v>
      </c>
      <c r="I22" s="370"/>
      <c r="J22" s="369" t="s">
        <v>1009</v>
      </c>
      <c r="K22" s="368"/>
      <c r="L22" s="9" t="s">
        <v>851</v>
      </c>
      <c r="M22" s="151">
        <v>85</v>
      </c>
      <c r="N22" s="83"/>
      <c r="O22" s="60">
        <v>1</v>
      </c>
    </row>
    <row r="23" spans="1:18" ht="15" x14ac:dyDescent="0.25">
      <c r="A23" s="1"/>
      <c r="B23" s="40"/>
      <c r="C23" s="36"/>
      <c r="D23" s="367" t="s">
        <v>480</v>
      </c>
      <c r="E23" s="368"/>
      <c r="F23" s="369">
        <v>4100069280</v>
      </c>
      <c r="G23" s="370"/>
      <c r="H23" s="391" t="s">
        <v>481</v>
      </c>
      <c r="I23" s="370"/>
      <c r="J23" s="369" t="s">
        <v>1009</v>
      </c>
      <c r="K23" s="368"/>
      <c r="L23" s="9" t="s">
        <v>851</v>
      </c>
      <c r="M23" s="151">
        <v>90</v>
      </c>
      <c r="N23" s="83"/>
      <c r="O23" s="60">
        <v>3</v>
      </c>
    </row>
    <row r="24" spans="1:18" ht="15" x14ac:dyDescent="0.25">
      <c r="A24" s="1"/>
      <c r="B24" s="40"/>
      <c r="C24" s="36"/>
      <c r="D24" s="367" t="s">
        <v>480</v>
      </c>
      <c r="E24" s="368"/>
      <c r="F24" s="369">
        <v>4100069280</v>
      </c>
      <c r="G24" s="370"/>
      <c r="H24" s="391" t="s">
        <v>481</v>
      </c>
      <c r="I24" s="370"/>
      <c r="J24" s="369" t="s">
        <v>1009</v>
      </c>
      <c r="K24" s="368"/>
      <c r="L24" s="9" t="s">
        <v>851</v>
      </c>
      <c r="M24" s="151">
        <v>95</v>
      </c>
      <c r="N24" s="83"/>
      <c r="O24" s="60">
        <v>2</v>
      </c>
    </row>
    <row r="25" spans="1:18" ht="15" x14ac:dyDescent="0.25">
      <c r="A25" s="1"/>
      <c r="B25" s="40"/>
      <c r="C25" s="36"/>
      <c r="D25" s="367" t="s">
        <v>480</v>
      </c>
      <c r="E25" s="368"/>
      <c r="F25" s="369">
        <v>4100069280</v>
      </c>
      <c r="G25" s="370"/>
      <c r="H25" s="391" t="s">
        <v>481</v>
      </c>
      <c r="I25" s="370"/>
      <c r="J25" s="369" t="s">
        <v>1009</v>
      </c>
      <c r="K25" s="368"/>
      <c r="L25" s="9" t="s">
        <v>851</v>
      </c>
      <c r="M25" s="151">
        <v>100</v>
      </c>
      <c r="N25" s="83"/>
      <c r="O25" s="60">
        <v>2</v>
      </c>
    </row>
    <row r="26" spans="1:18" ht="15" x14ac:dyDescent="0.25">
      <c r="A26" s="1"/>
      <c r="B26" s="40"/>
      <c r="C26" s="36"/>
      <c r="D26" s="367" t="s">
        <v>747</v>
      </c>
      <c r="E26" s="368"/>
      <c r="F26" s="369">
        <v>4100069281</v>
      </c>
      <c r="G26" s="370"/>
      <c r="H26" s="391" t="s">
        <v>771</v>
      </c>
      <c r="I26" s="370"/>
      <c r="J26" s="369" t="s">
        <v>1009</v>
      </c>
      <c r="K26" s="368"/>
      <c r="L26" s="9" t="s">
        <v>757</v>
      </c>
      <c r="M26" s="151"/>
      <c r="N26" s="83"/>
      <c r="O26" s="60">
        <v>8</v>
      </c>
    </row>
    <row r="27" spans="1:18" ht="15" x14ac:dyDescent="0.25">
      <c r="A27" s="1"/>
      <c r="B27" s="76"/>
      <c r="C27" s="69"/>
      <c r="D27" s="367" t="s">
        <v>629</v>
      </c>
      <c r="E27" s="368"/>
      <c r="F27" s="369">
        <v>410069282</v>
      </c>
      <c r="G27" s="370"/>
      <c r="H27" s="391" t="s">
        <v>1196</v>
      </c>
      <c r="I27" s="370"/>
      <c r="J27" s="369" t="s">
        <v>1009</v>
      </c>
      <c r="K27" s="368"/>
      <c r="L27" s="9" t="s">
        <v>757</v>
      </c>
      <c r="M27" s="151"/>
      <c r="N27" s="84"/>
      <c r="O27" s="60">
        <v>10</v>
      </c>
    </row>
    <row r="28" spans="1:18" ht="15" x14ac:dyDescent="0.25">
      <c r="A28" s="1"/>
      <c r="B28" s="375">
        <v>2</v>
      </c>
      <c r="C28" s="376"/>
      <c r="D28" s="367" t="s">
        <v>747</v>
      </c>
      <c r="E28" s="368"/>
      <c r="F28" s="369">
        <v>4100069281</v>
      </c>
      <c r="G28" s="370"/>
      <c r="H28" s="391" t="s">
        <v>771</v>
      </c>
      <c r="I28" s="370"/>
      <c r="J28" s="369" t="s">
        <v>1009</v>
      </c>
      <c r="K28" s="368"/>
      <c r="L28" s="9" t="s">
        <v>757</v>
      </c>
      <c r="M28" s="151"/>
      <c r="N28" s="81">
        <v>11.26</v>
      </c>
      <c r="O28" s="60">
        <v>18</v>
      </c>
    </row>
    <row r="29" spans="1:18" ht="15" x14ac:dyDescent="0.25">
      <c r="A29" s="1"/>
      <c r="B29" s="378">
        <v>3</v>
      </c>
      <c r="C29" s="379"/>
      <c r="D29" s="367" t="s">
        <v>747</v>
      </c>
      <c r="E29" s="368"/>
      <c r="F29" s="369">
        <v>4100069281</v>
      </c>
      <c r="G29" s="370"/>
      <c r="H29" s="391" t="s">
        <v>771</v>
      </c>
      <c r="I29" s="370"/>
      <c r="J29" s="369" t="s">
        <v>1009</v>
      </c>
      <c r="K29" s="368"/>
      <c r="L29" s="9" t="s">
        <v>757</v>
      </c>
      <c r="M29" s="151"/>
      <c r="N29" s="82">
        <v>11.26</v>
      </c>
      <c r="O29" s="60">
        <v>18</v>
      </c>
    </row>
    <row r="30" spans="1:18" ht="15" x14ac:dyDescent="0.25">
      <c r="A30" s="1"/>
      <c r="B30" s="378">
        <v>4</v>
      </c>
      <c r="C30" s="379"/>
      <c r="D30" s="367" t="s">
        <v>528</v>
      </c>
      <c r="E30" s="368"/>
      <c r="F30" s="369">
        <v>4100069278</v>
      </c>
      <c r="G30" s="370"/>
      <c r="H30" s="391" t="s">
        <v>568</v>
      </c>
      <c r="I30" s="370"/>
      <c r="J30" s="369" t="s">
        <v>1009</v>
      </c>
      <c r="K30" s="368"/>
      <c r="L30" s="9" t="s">
        <v>757</v>
      </c>
      <c r="M30" s="151"/>
      <c r="N30" s="82">
        <v>8.5399999999999991</v>
      </c>
      <c r="O30" s="60">
        <v>15</v>
      </c>
    </row>
    <row r="31" spans="1:18" ht="15" x14ac:dyDescent="0.25">
      <c r="A31" s="1"/>
      <c r="B31" s="76"/>
      <c r="C31" s="69"/>
      <c r="D31" s="367" t="s">
        <v>528</v>
      </c>
      <c r="E31" s="368"/>
      <c r="F31" s="369">
        <v>4100069279</v>
      </c>
      <c r="G31" s="370"/>
      <c r="H31" s="391" t="s">
        <v>568</v>
      </c>
      <c r="I31" s="370"/>
      <c r="J31" s="369" t="s">
        <v>1009</v>
      </c>
      <c r="K31" s="368"/>
      <c r="L31" s="9" t="s">
        <v>757</v>
      </c>
      <c r="M31" s="151"/>
      <c r="N31" s="84"/>
      <c r="O31" s="60">
        <v>30</v>
      </c>
    </row>
    <row r="32" spans="1:18" ht="15" x14ac:dyDescent="0.25">
      <c r="A32" s="1"/>
      <c r="B32" s="378">
        <v>5</v>
      </c>
      <c r="C32" s="379"/>
      <c r="D32" s="367" t="s">
        <v>528</v>
      </c>
      <c r="E32" s="368"/>
      <c r="F32" s="369">
        <v>4100069279</v>
      </c>
      <c r="G32" s="370"/>
      <c r="H32" s="391" t="s">
        <v>568</v>
      </c>
      <c r="I32" s="370"/>
      <c r="J32" s="369" t="s">
        <v>1009</v>
      </c>
      <c r="K32" s="368"/>
      <c r="L32" s="9" t="s">
        <v>761</v>
      </c>
      <c r="M32" s="151"/>
      <c r="N32" s="82">
        <v>8.4</v>
      </c>
      <c r="O32" s="60">
        <v>30</v>
      </c>
    </row>
    <row r="33" spans="1:15" ht="15" x14ac:dyDescent="0.25">
      <c r="A33" s="1"/>
      <c r="B33" s="76"/>
      <c r="C33" s="69"/>
      <c r="D33" s="367" t="s">
        <v>528</v>
      </c>
      <c r="E33" s="368"/>
      <c r="F33" s="369">
        <v>4100069279</v>
      </c>
      <c r="G33" s="370"/>
      <c r="H33" s="391" t="s">
        <v>568</v>
      </c>
      <c r="I33" s="370"/>
      <c r="J33" s="369" t="s">
        <v>1009</v>
      </c>
      <c r="K33" s="368"/>
      <c r="L33" s="9" t="s">
        <v>846</v>
      </c>
      <c r="M33" s="151"/>
      <c r="N33" s="84"/>
      <c r="O33" s="60">
        <v>15</v>
      </c>
    </row>
    <row r="34" spans="1:15" ht="15" x14ac:dyDescent="0.25">
      <c r="A34" s="1"/>
      <c r="B34" s="375">
        <v>6</v>
      </c>
      <c r="C34" s="376"/>
      <c r="D34" s="367" t="s">
        <v>1399</v>
      </c>
      <c r="E34" s="368"/>
      <c r="F34" s="369">
        <v>4100069276</v>
      </c>
      <c r="G34" s="370"/>
      <c r="H34" s="391" t="s">
        <v>1400</v>
      </c>
      <c r="I34" s="370"/>
      <c r="J34" s="369" t="s">
        <v>1009</v>
      </c>
      <c r="K34" s="368"/>
      <c r="L34" s="9" t="s">
        <v>757</v>
      </c>
      <c r="M34" s="151"/>
      <c r="N34" s="81">
        <v>3.54</v>
      </c>
      <c r="O34" s="60">
        <v>5</v>
      </c>
    </row>
    <row r="35" spans="1:15" ht="15" x14ac:dyDescent="0.25">
      <c r="A35" s="1"/>
      <c r="B35" s="375">
        <v>7</v>
      </c>
      <c r="C35" s="376"/>
      <c r="D35" s="367" t="s">
        <v>1399</v>
      </c>
      <c r="E35" s="368"/>
      <c r="F35" s="369">
        <v>4100069276</v>
      </c>
      <c r="G35" s="370"/>
      <c r="H35" s="391" t="s">
        <v>1400</v>
      </c>
      <c r="I35" s="370"/>
      <c r="J35" s="369" t="s">
        <v>1009</v>
      </c>
      <c r="K35" s="368"/>
      <c r="L35" s="9" t="s">
        <v>757</v>
      </c>
      <c r="M35" s="151"/>
      <c r="N35" s="81">
        <v>3.54</v>
      </c>
      <c r="O35" s="60">
        <v>5</v>
      </c>
    </row>
    <row r="36" spans="1:15" ht="15" x14ac:dyDescent="0.25">
      <c r="A36" s="1"/>
      <c r="B36" s="375">
        <v>8</v>
      </c>
      <c r="C36" s="376"/>
      <c r="D36" s="367" t="s">
        <v>1399</v>
      </c>
      <c r="E36" s="368"/>
      <c r="F36" s="369">
        <v>4100069276</v>
      </c>
      <c r="G36" s="370"/>
      <c r="H36" s="391" t="s">
        <v>1400</v>
      </c>
      <c r="I36" s="370"/>
      <c r="J36" s="369" t="s">
        <v>1009</v>
      </c>
      <c r="K36" s="368"/>
      <c r="L36" s="9" t="s">
        <v>757</v>
      </c>
      <c r="M36" s="151"/>
      <c r="N36" s="81">
        <v>3.6</v>
      </c>
      <c r="O36" s="60">
        <v>5</v>
      </c>
    </row>
    <row r="37" spans="1:15" ht="15" x14ac:dyDescent="0.25">
      <c r="A37" s="1"/>
      <c r="B37" s="375">
        <v>9</v>
      </c>
      <c r="C37" s="376"/>
      <c r="D37" s="367" t="s">
        <v>1399</v>
      </c>
      <c r="E37" s="368"/>
      <c r="F37" s="369">
        <v>4100069276</v>
      </c>
      <c r="G37" s="370"/>
      <c r="H37" s="391" t="s">
        <v>1400</v>
      </c>
      <c r="I37" s="370"/>
      <c r="J37" s="369" t="s">
        <v>1009</v>
      </c>
      <c r="K37" s="368"/>
      <c r="L37" s="9" t="s">
        <v>757</v>
      </c>
      <c r="M37" s="151"/>
      <c r="N37" s="81">
        <v>3.6</v>
      </c>
      <c r="O37" s="60">
        <v>5</v>
      </c>
    </row>
    <row r="38" spans="1:15" ht="15" x14ac:dyDescent="0.25">
      <c r="A38" s="1"/>
      <c r="B38" s="375">
        <v>10</v>
      </c>
      <c r="C38" s="376"/>
      <c r="D38" s="367" t="s">
        <v>1399</v>
      </c>
      <c r="E38" s="368"/>
      <c r="F38" s="369">
        <v>4100069277</v>
      </c>
      <c r="G38" s="370"/>
      <c r="H38" s="391" t="s">
        <v>1400</v>
      </c>
      <c r="I38" s="370"/>
      <c r="J38" s="369" t="s">
        <v>1009</v>
      </c>
      <c r="K38" s="368"/>
      <c r="L38" s="9" t="s">
        <v>757</v>
      </c>
      <c r="M38" s="151"/>
      <c r="N38" s="81">
        <v>3.62</v>
      </c>
      <c r="O38" s="60">
        <v>5</v>
      </c>
    </row>
    <row r="39" spans="1:15" ht="15" x14ac:dyDescent="0.25">
      <c r="A39" s="1"/>
      <c r="B39" s="375">
        <v>11</v>
      </c>
      <c r="C39" s="376"/>
      <c r="D39" s="367" t="s">
        <v>1399</v>
      </c>
      <c r="E39" s="368"/>
      <c r="F39" s="369">
        <v>4100069277</v>
      </c>
      <c r="G39" s="370"/>
      <c r="H39" s="391" t="s">
        <v>1400</v>
      </c>
      <c r="I39" s="370"/>
      <c r="J39" s="369" t="s">
        <v>1009</v>
      </c>
      <c r="K39" s="368"/>
      <c r="L39" s="9" t="s">
        <v>757</v>
      </c>
      <c r="M39" s="151"/>
      <c r="N39" s="81">
        <v>3.62</v>
      </c>
      <c r="O39" s="60">
        <v>5</v>
      </c>
    </row>
    <row r="40" spans="1:15" ht="15" x14ac:dyDescent="0.25">
      <c r="A40" s="1"/>
      <c r="B40" s="375">
        <v>12</v>
      </c>
      <c r="C40" s="376"/>
      <c r="D40" s="367" t="s">
        <v>1399</v>
      </c>
      <c r="E40" s="368"/>
      <c r="F40" s="369">
        <v>4100069277</v>
      </c>
      <c r="G40" s="370"/>
      <c r="H40" s="391" t="s">
        <v>1400</v>
      </c>
      <c r="I40" s="370"/>
      <c r="J40" s="369" t="s">
        <v>1009</v>
      </c>
      <c r="K40" s="368"/>
      <c r="L40" s="9" t="s">
        <v>761</v>
      </c>
      <c r="M40" s="151"/>
      <c r="N40" s="81">
        <v>3.6</v>
      </c>
      <c r="O40" s="60">
        <v>5</v>
      </c>
    </row>
    <row r="41" spans="1:15" ht="15" x14ac:dyDescent="0.25">
      <c r="A41" s="1"/>
      <c r="B41" s="375">
        <v>13</v>
      </c>
      <c r="C41" s="376"/>
      <c r="D41" s="367" t="s">
        <v>1399</v>
      </c>
      <c r="E41" s="368"/>
      <c r="F41" s="369">
        <v>4100069277</v>
      </c>
      <c r="G41" s="370"/>
      <c r="H41" s="391" t="s">
        <v>1400</v>
      </c>
      <c r="I41" s="370"/>
      <c r="J41" s="369" t="s">
        <v>1009</v>
      </c>
      <c r="K41" s="368"/>
      <c r="L41" s="9" t="s">
        <v>761</v>
      </c>
      <c r="M41" s="151"/>
      <c r="N41" s="81">
        <v>3.58</v>
      </c>
      <c r="O41" s="60">
        <v>5</v>
      </c>
    </row>
    <row r="42" spans="1:15" ht="15" x14ac:dyDescent="0.25">
      <c r="A42" s="1"/>
      <c r="B42" s="375">
        <v>14</v>
      </c>
      <c r="C42" s="376"/>
      <c r="D42" s="367" t="s">
        <v>1403</v>
      </c>
      <c r="E42" s="368"/>
      <c r="F42" s="369">
        <v>4100069274</v>
      </c>
      <c r="G42" s="370"/>
      <c r="H42" s="391" t="s">
        <v>1402</v>
      </c>
      <c r="I42" s="370"/>
      <c r="J42" s="369" t="s">
        <v>1009</v>
      </c>
      <c r="K42" s="368"/>
      <c r="L42" s="9" t="s">
        <v>757</v>
      </c>
      <c r="M42" s="151"/>
      <c r="N42" s="81">
        <v>3.78</v>
      </c>
      <c r="O42" s="60">
        <v>4</v>
      </c>
    </row>
    <row r="43" spans="1:15" ht="15" x14ac:dyDescent="0.25">
      <c r="A43" s="1"/>
      <c r="B43" s="375">
        <v>15</v>
      </c>
      <c r="C43" s="376"/>
      <c r="D43" s="367" t="s">
        <v>1403</v>
      </c>
      <c r="E43" s="368"/>
      <c r="F43" s="369">
        <v>4100069274</v>
      </c>
      <c r="G43" s="370"/>
      <c r="H43" s="391" t="s">
        <v>1402</v>
      </c>
      <c r="I43" s="370"/>
      <c r="J43" s="369" t="s">
        <v>1009</v>
      </c>
      <c r="K43" s="368"/>
      <c r="L43" s="9" t="s">
        <v>757</v>
      </c>
      <c r="M43" s="151"/>
      <c r="N43" s="81">
        <v>3.78</v>
      </c>
      <c r="O43" s="60">
        <v>4</v>
      </c>
    </row>
    <row r="44" spans="1:15" ht="15" x14ac:dyDescent="0.25">
      <c r="A44" s="1"/>
      <c r="B44" s="375">
        <v>16</v>
      </c>
      <c r="C44" s="376"/>
      <c r="D44" s="367" t="s">
        <v>1403</v>
      </c>
      <c r="E44" s="368"/>
      <c r="F44" s="369">
        <v>4100069274</v>
      </c>
      <c r="G44" s="370"/>
      <c r="H44" s="391" t="s">
        <v>1402</v>
      </c>
      <c r="I44" s="370"/>
      <c r="J44" s="369" t="s">
        <v>1009</v>
      </c>
      <c r="K44" s="368"/>
      <c r="L44" s="9" t="s">
        <v>757</v>
      </c>
      <c r="M44" s="151"/>
      <c r="N44" s="81">
        <v>3.78</v>
      </c>
      <c r="O44" s="60">
        <v>4</v>
      </c>
    </row>
    <row r="45" spans="1:15" ht="15" x14ac:dyDescent="0.25">
      <c r="A45" s="1"/>
      <c r="B45" s="378">
        <v>17</v>
      </c>
      <c r="C45" s="379"/>
      <c r="D45" s="367" t="s">
        <v>1403</v>
      </c>
      <c r="E45" s="368"/>
      <c r="F45" s="369">
        <v>4100069274</v>
      </c>
      <c r="G45" s="370"/>
      <c r="H45" s="391" t="s">
        <v>1402</v>
      </c>
      <c r="I45" s="370"/>
      <c r="J45" s="369" t="s">
        <v>1009</v>
      </c>
      <c r="K45" s="368"/>
      <c r="L45" s="9" t="s">
        <v>757</v>
      </c>
      <c r="M45" s="151"/>
      <c r="N45" s="82">
        <v>3.78</v>
      </c>
      <c r="O45" s="60">
        <v>4</v>
      </c>
    </row>
    <row r="46" spans="1:15" ht="15" x14ac:dyDescent="0.25">
      <c r="A46" s="1"/>
      <c r="B46" s="378">
        <v>18</v>
      </c>
      <c r="C46" s="379"/>
      <c r="D46" s="367" t="s">
        <v>1403</v>
      </c>
      <c r="E46" s="368"/>
      <c r="F46" s="369">
        <v>4100069274</v>
      </c>
      <c r="G46" s="370"/>
      <c r="H46" s="391" t="s">
        <v>1402</v>
      </c>
      <c r="I46" s="370"/>
      <c r="J46" s="369" t="s">
        <v>1009</v>
      </c>
      <c r="K46" s="368"/>
      <c r="L46" s="9" t="s">
        <v>757</v>
      </c>
      <c r="M46" s="151"/>
      <c r="N46" s="82">
        <v>3.8</v>
      </c>
      <c r="O46" s="60">
        <v>2</v>
      </c>
    </row>
    <row r="47" spans="1:15" ht="15" x14ac:dyDescent="0.25">
      <c r="A47" s="1"/>
      <c r="B47" s="76"/>
      <c r="C47" s="69"/>
      <c r="D47" s="367" t="s">
        <v>1403</v>
      </c>
      <c r="E47" s="368"/>
      <c r="F47" s="369">
        <v>4100069275</v>
      </c>
      <c r="G47" s="370"/>
      <c r="H47" s="391" t="s">
        <v>1402</v>
      </c>
      <c r="I47" s="370"/>
      <c r="J47" s="369" t="s">
        <v>1009</v>
      </c>
      <c r="K47" s="368"/>
      <c r="L47" s="9" t="s">
        <v>757</v>
      </c>
      <c r="M47" s="151"/>
      <c r="N47" s="84"/>
      <c r="O47" s="60">
        <v>2</v>
      </c>
    </row>
    <row r="48" spans="1:15" ht="15" x14ac:dyDescent="0.25">
      <c r="A48" s="1"/>
      <c r="B48" s="375">
        <v>19</v>
      </c>
      <c r="C48" s="376"/>
      <c r="D48" s="367" t="s">
        <v>1403</v>
      </c>
      <c r="E48" s="368"/>
      <c r="F48" s="369">
        <v>4100069275</v>
      </c>
      <c r="G48" s="370"/>
      <c r="H48" s="391" t="s">
        <v>1402</v>
      </c>
      <c r="I48" s="370"/>
      <c r="J48" s="369" t="s">
        <v>1009</v>
      </c>
      <c r="K48" s="368"/>
      <c r="L48" s="9" t="s">
        <v>757</v>
      </c>
      <c r="M48" s="151"/>
      <c r="N48" s="81">
        <v>3.8</v>
      </c>
      <c r="O48" s="60">
        <v>4</v>
      </c>
    </row>
    <row r="49" spans="1:15" ht="15" x14ac:dyDescent="0.25">
      <c r="A49" s="1"/>
      <c r="B49" s="375">
        <v>20</v>
      </c>
      <c r="C49" s="376"/>
      <c r="D49" s="367" t="s">
        <v>1403</v>
      </c>
      <c r="E49" s="368"/>
      <c r="F49" s="369">
        <v>4100069275</v>
      </c>
      <c r="G49" s="370"/>
      <c r="H49" s="391" t="s">
        <v>1402</v>
      </c>
      <c r="I49" s="370"/>
      <c r="J49" s="369" t="s">
        <v>1009</v>
      </c>
      <c r="K49" s="368"/>
      <c r="L49" s="9" t="s">
        <v>757</v>
      </c>
      <c r="M49" s="151"/>
      <c r="N49" s="81">
        <v>3.8</v>
      </c>
      <c r="O49" s="60">
        <v>4</v>
      </c>
    </row>
    <row r="50" spans="1:15" ht="15" x14ac:dyDescent="0.25">
      <c r="A50" s="1"/>
      <c r="B50" s="378">
        <v>21</v>
      </c>
      <c r="C50" s="379"/>
      <c r="D50" s="367" t="s">
        <v>1403</v>
      </c>
      <c r="E50" s="368"/>
      <c r="F50" s="369">
        <v>4100069275</v>
      </c>
      <c r="G50" s="370"/>
      <c r="H50" s="391" t="s">
        <v>1402</v>
      </c>
      <c r="I50" s="370"/>
      <c r="J50" s="369" t="s">
        <v>1009</v>
      </c>
      <c r="K50" s="368"/>
      <c r="L50" s="9" t="s">
        <v>757</v>
      </c>
      <c r="M50" s="151"/>
      <c r="N50" s="82">
        <v>3.8</v>
      </c>
      <c r="O50" s="60">
        <v>4</v>
      </c>
    </row>
    <row r="51" spans="1:15" ht="15" x14ac:dyDescent="0.25">
      <c r="A51" s="1"/>
      <c r="B51" s="378">
        <v>22</v>
      </c>
      <c r="C51" s="379"/>
      <c r="D51" s="367" t="s">
        <v>1403</v>
      </c>
      <c r="E51" s="368"/>
      <c r="F51" s="369">
        <v>4100069275</v>
      </c>
      <c r="G51" s="370"/>
      <c r="H51" s="391" t="s">
        <v>1402</v>
      </c>
      <c r="I51" s="370"/>
      <c r="J51" s="369" t="s">
        <v>1009</v>
      </c>
      <c r="K51" s="368"/>
      <c r="L51" s="9" t="s">
        <v>757</v>
      </c>
      <c r="M51" s="151"/>
      <c r="N51" s="82">
        <v>2.36</v>
      </c>
      <c r="O51" s="60">
        <v>1</v>
      </c>
    </row>
    <row r="52" spans="1:15" ht="15" x14ac:dyDescent="0.25">
      <c r="A52" s="1"/>
      <c r="B52" s="76"/>
      <c r="C52" s="69"/>
      <c r="D52" s="367" t="s">
        <v>1403</v>
      </c>
      <c r="E52" s="368"/>
      <c r="F52" s="369">
        <v>4100069275</v>
      </c>
      <c r="G52" s="370"/>
      <c r="H52" s="391" t="s">
        <v>1402</v>
      </c>
      <c r="I52" s="370"/>
      <c r="J52" s="369" t="s">
        <v>1009</v>
      </c>
      <c r="K52" s="368"/>
      <c r="L52" s="9" t="s">
        <v>761</v>
      </c>
      <c r="M52" s="151"/>
      <c r="N52" s="84"/>
      <c r="O52" s="60">
        <v>1</v>
      </c>
    </row>
    <row r="53" spans="1:15" ht="15" x14ac:dyDescent="0.25">
      <c r="A53" s="1"/>
      <c r="B53" s="375">
        <v>23</v>
      </c>
      <c r="C53" s="376"/>
      <c r="D53" s="367" t="s">
        <v>1403</v>
      </c>
      <c r="E53" s="368"/>
      <c r="F53" s="369">
        <v>4100069274</v>
      </c>
      <c r="G53" s="370"/>
      <c r="H53" s="391" t="s">
        <v>1402</v>
      </c>
      <c r="I53" s="370"/>
      <c r="J53" s="369" t="s">
        <v>1009</v>
      </c>
      <c r="K53" s="368"/>
      <c r="L53" s="9" t="s">
        <v>761</v>
      </c>
      <c r="M53" s="151"/>
      <c r="N53" s="81">
        <v>3.76</v>
      </c>
      <c r="O53" s="60">
        <v>4</v>
      </c>
    </row>
    <row r="54" spans="1:15" ht="15" x14ac:dyDescent="0.25">
      <c r="A54" s="1"/>
      <c r="B54" s="375">
        <v>24</v>
      </c>
      <c r="C54" s="376"/>
      <c r="D54" s="367" t="s">
        <v>1403</v>
      </c>
      <c r="E54" s="368"/>
      <c r="F54" s="369">
        <v>4100069274</v>
      </c>
      <c r="G54" s="370"/>
      <c r="H54" s="391" t="s">
        <v>1402</v>
      </c>
      <c r="I54" s="370"/>
      <c r="J54" s="369" t="s">
        <v>1009</v>
      </c>
      <c r="K54" s="368"/>
      <c r="L54" s="9" t="s">
        <v>761</v>
      </c>
      <c r="M54" s="151"/>
      <c r="N54" s="81">
        <v>3.76</v>
      </c>
      <c r="O54" s="60">
        <v>4</v>
      </c>
    </row>
    <row r="55" spans="1:15" ht="15" x14ac:dyDescent="0.25">
      <c r="A55" s="1"/>
      <c r="B55" s="375">
        <v>25</v>
      </c>
      <c r="C55" s="376"/>
      <c r="D55" s="367" t="s">
        <v>1403</v>
      </c>
      <c r="E55" s="368"/>
      <c r="F55" s="369">
        <v>4100069274</v>
      </c>
      <c r="G55" s="370"/>
      <c r="H55" s="391" t="s">
        <v>1402</v>
      </c>
      <c r="I55" s="370"/>
      <c r="J55" s="369" t="s">
        <v>1009</v>
      </c>
      <c r="K55" s="368"/>
      <c r="L55" s="9" t="s">
        <v>761</v>
      </c>
      <c r="M55" s="151"/>
      <c r="N55" s="81">
        <v>3.76</v>
      </c>
      <c r="O55" s="60">
        <v>4</v>
      </c>
    </row>
    <row r="56" spans="1:15" ht="15" x14ac:dyDescent="0.25">
      <c r="A56" s="1"/>
      <c r="B56" s="71" t="s">
        <v>37</v>
      </c>
      <c r="C56" s="72"/>
      <c r="D56" s="50"/>
      <c r="E56" s="61"/>
      <c r="F56" s="50"/>
      <c r="G56" s="62"/>
      <c r="H56" s="63"/>
      <c r="I56" s="62"/>
      <c r="J56" s="50"/>
      <c r="K56" s="61"/>
      <c r="L56" s="8"/>
      <c r="M56" s="8"/>
      <c r="N56" s="113">
        <f>SUM(N57:N68)+8.6</f>
        <v>50.140000000000008</v>
      </c>
      <c r="O56" s="60"/>
    </row>
    <row r="57" spans="1:15" ht="15" x14ac:dyDescent="0.25">
      <c r="A57" s="1"/>
      <c r="B57" s="375">
        <v>26</v>
      </c>
      <c r="C57" s="376"/>
      <c r="D57" s="367" t="s">
        <v>1403</v>
      </c>
      <c r="E57" s="368"/>
      <c r="F57" s="369">
        <v>4100069274</v>
      </c>
      <c r="G57" s="370"/>
      <c r="H57" s="391" t="s">
        <v>1402</v>
      </c>
      <c r="I57" s="370"/>
      <c r="J57" s="369" t="s">
        <v>1009</v>
      </c>
      <c r="K57" s="368"/>
      <c r="L57" s="9" t="s">
        <v>761</v>
      </c>
      <c r="M57" s="151"/>
      <c r="N57" s="81">
        <v>3.76</v>
      </c>
      <c r="O57" s="60">
        <v>4</v>
      </c>
    </row>
    <row r="58" spans="1:15" ht="15" x14ac:dyDescent="0.25">
      <c r="A58" s="1"/>
      <c r="B58" s="375">
        <v>27</v>
      </c>
      <c r="C58" s="376"/>
      <c r="D58" s="367" t="s">
        <v>1403</v>
      </c>
      <c r="E58" s="368"/>
      <c r="F58" s="369">
        <v>4100069274</v>
      </c>
      <c r="G58" s="370"/>
      <c r="H58" s="391" t="s">
        <v>1402</v>
      </c>
      <c r="I58" s="370"/>
      <c r="J58" s="369" t="s">
        <v>1009</v>
      </c>
      <c r="K58" s="368"/>
      <c r="L58" s="9" t="s">
        <v>761</v>
      </c>
      <c r="M58" s="151"/>
      <c r="N58" s="81">
        <v>3.76</v>
      </c>
      <c r="O58" s="60">
        <v>4</v>
      </c>
    </row>
    <row r="59" spans="1:15" ht="15" x14ac:dyDescent="0.25">
      <c r="A59" s="1"/>
      <c r="B59" s="375">
        <v>28</v>
      </c>
      <c r="C59" s="376"/>
      <c r="D59" s="367" t="s">
        <v>1403</v>
      </c>
      <c r="E59" s="368"/>
      <c r="F59" s="369">
        <v>4100069275</v>
      </c>
      <c r="G59" s="370"/>
      <c r="H59" s="391" t="s">
        <v>1402</v>
      </c>
      <c r="I59" s="370"/>
      <c r="J59" s="369" t="s">
        <v>1009</v>
      </c>
      <c r="K59" s="368"/>
      <c r="L59" s="9" t="s">
        <v>761</v>
      </c>
      <c r="M59" s="151"/>
      <c r="N59" s="81">
        <v>3.78</v>
      </c>
      <c r="O59" s="60">
        <v>4</v>
      </c>
    </row>
    <row r="60" spans="1:15" ht="15" x14ac:dyDescent="0.25">
      <c r="A60" s="1"/>
      <c r="B60" s="375">
        <v>29</v>
      </c>
      <c r="C60" s="376"/>
      <c r="D60" s="367" t="s">
        <v>1403</v>
      </c>
      <c r="E60" s="368"/>
      <c r="F60" s="369">
        <v>4100069275</v>
      </c>
      <c r="G60" s="370"/>
      <c r="H60" s="391" t="s">
        <v>1402</v>
      </c>
      <c r="I60" s="370"/>
      <c r="J60" s="369" t="s">
        <v>1009</v>
      </c>
      <c r="K60" s="368"/>
      <c r="L60" s="9" t="s">
        <v>761</v>
      </c>
      <c r="M60" s="151"/>
      <c r="N60" s="81">
        <v>3.78</v>
      </c>
      <c r="O60" s="60">
        <v>4</v>
      </c>
    </row>
    <row r="61" spans="1:15" ht="15" x14ac:dyDescent="0.25">
      <c r="A61" s="1"/>
      <c r="B61" s="375">
        <v>30</v>
      </c>
      <c r="C61" s="376"/>
      <c r="D61" s="367" t="s">
        <v>1403</v>
      </c>
      <c r="E61" s="368"/>
      <c r="F61" s="369">
        <v>4100069275</v>
      </c>
      <c r="G61" s="370"/>
      <c r="H61" s="391" t="s">
        <v>1402</v>
      </c>
      <c r="I61" s="370"/>
      <c r="J61" s="369" t="s">
        <v>1009</v>
      </c>
      <c r="K61" s="368"/>
      <c r="L61" s="9" t="s">
        <v>761</v>
      </c>
      <c r="M61" s="151"/>
      <c r="N61" s="81">
        <v>3.78</v>
      </c>
      <c r="O61" s="60">
        <v>4</v>
      </c>
    </row>
    <row r="62" spans="1:15" ht="15" x14ac:dyDescent="0.25">
      <c r="A62" s="1"/>
      <c r="B62" s="375">
        <v>31</v>
      </c>
      <c r="C62" s="376"/>
      <c r="D62" s="367" t="s">
        <v>1403</v>
      </c>
      <c r="E62" s="368"/>
      <c r="F62" s="369">
        <v>4100069275</v>
      </c>
      <c r="G62" s="370"/>
      <c r="H62" s="391" t="s">
        <v>1402</v>
      </c>
      <c r="I62" s="370"/>
      <c r="J62" s="369" t="s">
        <v>1009</v>
      </c>
      <c r="K62" s="368"/>
      <c r="L62" s="9" t="s">
        <v>761</v>
      </c>
      <c r="M62" s="151"/>
      <c r="N62" s="81">
        <v>3.78</v>
      </c>
      <c r="O62" s="60">
        <v>4</v>
      </c>
    </row>
    <row r="63" spans="1:15" ht="15" x14ac:dyDescent="0.25">
      <c r="A63" s="1"/>
      <c r="B63" s="375">
        <v>32</v>
      </c>
      <c r="C63" s="376"/>
      <c r="D63" s="367" t="s">
        <v>1403</v>
      </c>
      <c r="E63" s="368"/>
      <c r="F63" s="369">
        <v>4100069275</v>
      </c>
      <c r="G63" s="370"/>
      <c r="H63" s="391" t="s">
        <v>1402</v>
      </c>
      <c r="I63" s="370"/>
      <c r="J63" s="369" t="s">
        <v>1009</v>
      </c>
      <c r="K63" s="368"/>
      <c r="L63" s="9" t="s">
        <v>761</v>
      </c>
      <c r="M63" s="151"/>
      <c r="N63" s="81">
        <v>3.78</v>
      </c>
      <c r="O63" s="60">
        <v>4</v>
      </c>
    </row>
    <row r="64" spans="1:15" ht="15" x14ac:dyDescent="0.25">
      <c r="A64" s="1"/>
      <c r="B64" s="375">
        <v>33</v>
      </c>
      <c r="C64" s="376"/>
      <c r="D64" s="367" t="s">
        <v>1403</v>
      </c>
      <c r="E64" s="368"/>
      <c r="F64" s="369">
        <v>4100069275</v>
      </c>
      <c r="G64" s="370"/>
      <c r="H64" s="391" t="s">
        <v>1402</v>
      </c>
      <c r="I64" s="370"/>
      <c r="J64" s="369" t="s">
        <v>1009</v>
      </c>
      <c r="K64" s="368"/>
      <c r="L64" s="9" t="s">
        <v>761</v>
      </c>
      <c r="M64" s="151"/>
      <c r="N64" s="81">
        <v>3.78</v>
      </c>
      <c r="O64" s="60">
        <v>4</v>
      </c>
    </row>
    <row r="65" spans="1:15" ht="15" x14ac:dyDescent="0.25">
      <c r="A65" s="1"/>
      <c r="B65" s="375">
        <v>34</v>
      </c>
      <c r="C65" s="376"/>
      <c r="D65" s="367" t="s">
        <v>1403</v>
      </c>
      <c r="E65" s="368"/>
      <c r="F65" s="369">
        <v>4100069275</v>
      </c>
      <c r="G65" s="370"/>
      <c r="H65" s="391" t="s">
        <v>1402</v>
      </c>
      <c r="I65" s="370"/>
      <c r="J65" s="369" t="s">
        <v>1009</v>
      </c>
      <c r="K65" s="368"/>
      <c r="L65" s="9" t="s">
        <v>761</v>
      </c>
      <c r="M65" s="151"/>
      <c r="N65" s="81">
        <v>3.78</v>
      </c>
      <c r="O65" s="60">
        <v>4</v>
      </c>
    </row>
    <row r="66" spans="1:15" ht="15" x14ac:dyDescent="0.25">
      <c r="A66" s="1"/>
      <c r="B66" s="375">
        <v>35</v>
      </c>
      <c r="C66" s="376"/>
      <c r="D66" s="367" t="s">
        <v>1403</v>
      </c>
      <c r="E66" s="368"/>
      <c r="F66" s="369">
        <v>4100069275</v>
      </c>
      <c r="G66" s="370"/>
      <c r="H66" s="391" t="s">
        <v>1402</v>
      </c>
      <c r="I66" s="370"/>
      <c r="J66" s="369" t="s">
        <v>1009</v>
      </c>
      <c r="K66" s="368"/>
      <c r="L66" s="9" t="s">
        <v>761</v>
      </c>
      <c r="M66" s="151"/>
      <c r="N66" s="81">
        <v>3.78</v>
      </c>
      <c r="O66" s="60">
        <v>4</v>
      </c>
    </row>
    <row r="67" spans="1:15" ht="15" x14ac:dyDescent="0.25">
      <c r="A67" s="1"/>
      <c r="B67" s="378">
        <v>36</v>
      </c>
      <c r="C67" s="379"/>
      <c r="D67" s="367" t="s">
        <v>1403</v>
      </c>
      <c r="E67" s="368"/>
      <c r="F67" s="369">
        <v>4100069275</v>
      </c>
      <c r="G67" s="370"/>
      <c r="H67" s="391" t="s">
        <v>1402</v>
      </c>
      <c r="I67" s="370"/>
      <c r="J67" s="369" t="s">
        <v>1009</v>
      </c>
      <c r="K67" s="368"/>
      <c r="L67" s="9" t="s">
        <v>761</v>
      </c>
      <c r="M67" s="151"/>
      <c r="N67" s="82">
        <v>3.78</v>
      </c>
      <c r="O67" s="60">
        <v>2</v>
      </c>
    </row>
    <row r="68" spans="1:15" ht="15" x14ac:dyDescent="0.25">
      <c r="A68" s="1"/>
      <c r="B68" s="365"/>
      <c r="C68" s="366"/>
      <c r="D68" s="367" t="s">
        <v>1403</v>
      </c>
      <c r="E68" s="368"/>
      <c r="F68" s="369">
        <v>4100069274</v>
      </c>
      <c r="G68" s="370"/>
      <c r="H68" s="391" t="s">
        <v>1402</v>
      </c>
      <c r="I68" s="370"/>
      <c r="J68" s="369" t="s">
        <v>1009</v>
      </c>
      <c r="K68" s="368"/>
      <c r="L68" s="9" t="s">
        <v>761</v>
      </c>
      <c r="M68" s="151"/>
      <c r="N68" s="84"/>
      <c r="O68" s="60">
        <v>2</v>
      </c>
    </row>
    <row r="69" spans="1:15" ht="15" x14ac:dyDescent="0.25">
      <c r="A69" s="1"/>
      <c r="B69" s="76"/>
      <c r="C69" s="65"/>
      <c r="D69" s="392"/>
      <c r="E69" s="393"/>
      <c r="F69" s="393"/>
      <c r="G69" s="393"/>
      <c r="H69" s="393"/>
      <c r="I69" s="62"/>
      <c r="J69" s="50"/>
      <c r="K69" s="61"/>
      <c r="L69" s="8"/>
      <c r="M69" s="8"/>
      <c r="N69" s="139">
        <f>SUM(N18:N55)+SUM(N57:N68)</f>
        <v>167</v>
      </c>
      <c r="O69" s="60"/>
    </row>
    <row r="70" spans="1:15" ht="15.75" x14ac:dyDescent="0.25">
      <c r="A70" s="1"/>
      <c r="B70" s="356" t="s">
        <v>29</v>
      </c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79"/>
      <c r="N70" s="75"/>
      <c r="O70" s="73">
        <f>SUM(O18:O68)</f>
        <v>288</v>
      </c>
    </row>
    <row r="71" spans="1:15" ht="15" x14ac:dyDescent="0.25">
      <c r="A71" s="1"/>
      <c r="B71" s="20"/>
      <c r="C71" s="45"/>
      <c r="D71" s="20"/>
      <c r="E71" s="45"/>
      <c r="F71" s="20"/>
      <c r="H71" s="3"/>
      <c r="J71" s="20"/>
      <c r="K71" s="45"/>
      <c r="L71" s="1"/>
      <c r="M71" s="1"/>
      <c r="N71" s="86"/>
    </row>
    <row r="72" spans="1:15" ht="3.75" customHeight="1" x14ac:dyDescent="0.25">
      <c r="A72" s="1"/>
      <c r="B72" s="1"/>
      <c r="C72" s="1"/>
      <c r="D72" s="17"/>
      <c r="E72" s="20"/>
      <c r="F72" s="20"/>
      <c r="G72" s="3"/>
      <c r="H72" s="3"/>
      <c r="I72" s="1"/>
      <c r="J72" s="1"/>
      <c r="K72" s="1"/>
      <c r="L72" s="1"/>
      <c r="M72" s="1"/>
      <c r="N72" s="1"/>
    </row>
    <row r="73" spans="1:15" ht="15" customHeight="1" x14ac:dyDescent="0.25">
      <c r="A73" s="1"/>
      <c r="B73" s="1"/>
      <c r="C73" s="1"/>
      <c r="D73" s="1" t="s">
        <v>49</v>
      </c>
      <c r="E73" s="23"/>
      <c r="F73" s="397" t="s">
        <v>1429</v>
      </c>
      <c r="G73" s="396"/>
      <c r="H73" s="1"/>
      <c r="I73" s="1"/>
      <c r="J73" s="1"/>
      <c r="K73" s="1"/>
      <c r="L73" s="1"/>
      <c r="M73" s="1"/>
      <c r="N73" s="1"/>
    </row>
    <row r="74" spans="1:15" ht="15" x14ac:dyDescent="0.25">
      <c r="A74" s="1"/>
      <c r="B74" s="1"/>
      <c r="C74" s="1"/>
      <c r="D74" s="1" t="s">
        <v>1430</v>
      </c>
      <c r="E74" s="23"/>
      <c r="F74" s="1"/>
      <c r="G74" s="1"/>
      <c r="H74" s="1"/>
      <c r="I74" s="1"/>
      <c r="J74" s="1"/>
      <c r="K74" s="1"/>
      <c r="L74" s="1"/>
      <c r="M74" s="1"/>
      <c r="N74" s="1"/>
    </row>
    <row r="75" spans="1:15" ht="15" x14ac:dyDescent="0.25">
      <c r="A75" s="1"/>
      <c r="B75" s="1"/>
      <c r="C75" s="1"/>
      <c r="D75" s="1" t="s">
        <v>1432</v>
      </c>
      <c r="E75" s="3"/>
      <c r="F75" s="1"/>
      <c r="G75" s="1"/>
      <c r="H75" s="1"/>
      <c r="I75" s="1"/>
      <c r="J75" s="1"/>
      <c r="K75" s="1"/>
      <c r="L75" s="1"/>
      <c r="M75" s="1"/>
      <c r="N75" s="1"/>
    </row>
    <row r="76" spans="1:15" ht="15" x14ac:dyDescent="0.25">
      <c r="A76" s="1"/>
      <c r="B76" s="1"/>
      <c r="C76" s="1"/>
      <c r="D76" s="1" t="s">
        <v>1431</v>
      </c>
      <c r="E76" s="23"/>
      <c r="F76" s="1"/>
      <c r="G76" s="1"/>
      <c r="H76" s="1"/>
      <c r="I76" s="1"/>
      <c r="J76" s="1"/>
      <c r="K76" s="1"/>
      <c r="L76" s="1"/>
      <c r="M76" s="1"/>
      <c r="N76" s="1"/>
    </row>
    <row r="77" spans="1:15" ht="15" x14ac:dyDescent="0.25">
      <c r="A77" s="1"/>
      <c r="B77" s="1"/>
      <c r="C77" s="1"/>
      <c r="D77" s="1" t="s">
        <v>1433</v>
      </c>
      <c r="E77" s="1"/>
      <c r="F77" s="1"/>
      <c r="G77" s="23"/>
      <c r="H77" s="1"/>
      <c r="I77" s="1"/>
      <c r="J77" s="1"/>
      <c r="K77" s="1"/>
      <c r="L77" s="1"/>
      <c r="M77" s="1"/>
      <c r="N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355" ht="8.25" customHeight="1" x14ac:dyDescent="0.2"/>
    <row r="357" ht="8.25" customHeight="1" x14ac:dyDescent="0.2"/>
    <row r="359" ht="9" customHeight="1" x14ac:dyDescent="0.2"/>
    <row r="361" ht="7.5" customHeight="1" x14ac:dyDescent="0.2"/>
    <row r="363" ht="6.75" customHeight="1" x14ac:dyDescent="0.2"/>
    <row r="365" ht="7.5" customHeight="1" x14ac:dyDescent="0.2"/>
    <row r="367" ht="9" customHeight="1" x14ac:dyDescent="0.2"/>
    <row r="369" ht="7.5" customHeight="1" x14ac:dyDescent="0.2"/>
    <row r="371" ht="8.25" customHeight="1" x14ac:dyDescent="0.2"/>
  </sheetData>
  <mergeCells count="253">
    <mergeCell ref="B66:C66"/>
    <mergeCell ref="D66:E66"/>
    <mergeCell ref="F66:G66"/>
    <mergeCell ref="H66:I66"/>
    <mergeCell ref="J66:K66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5:C55"/>
    <mergeCell ref="D55:E55"/>
    <mergeCell ref="F55:G55"/>
    <mergeCell ref="H55:I55"/>
    <mergeCell ref="J55:K55"/>
    <mergeCell ref="B57:C57"/>
    <mergeCell ref="D57:E57"/>
    <mergeCell ref="F57:G57"/>
    <mergeCell ref="H57:I57"/>
    <mergeCell ref="J57:K57"/>
    <mergeCell ref="B54:C54"/>
    <mergeCell ref="D54:E54"/>
    <mergeCell ref="F54:G54"/>
    <mergeCell ref="H54:I54"/>
    <mergeCell ref="J54:K54"/>
    <mergeCell ref="B51:C51"/>
    <mergeCell ref="D51:E51"/>
    <mergeCell ref="F51:G51"/>
    <mergeCell ref="H51:I51"/>
    <mergeCell ref="J51:K51"/>
    <mergeCell ref="B53:C53"/>
    <mergeCell ref="D53:E53"/>
    <mergeCell ref="F53:G53"/>
    <mergeCell ref="H53:I53"/>
    <mergeCell ref="J53:K53"/>
    <mergeCell ref="D52:E52"/>
    <mergeCell ref="F52:G52"/>
    <mergeCell ref="H52:I52"/>
    <mergeCell ref="J52:K52"/>
    <mergeCell ref="B50:C50"/>
    <mergeCell ref="D50:E50"/>
    <mergeCell ref="F50:G50"/>
    <mergeCell ref="H50:I50"/>
    <mergeCell ref="J50:K50"/>
    <mergeCell ref="B46:C46"/>
    <mergeCell ref="D46:E46"/>
    <mergeCell ref="F46:G46"/>
    <mergeCell ref="H46:I46"/>
    <mergeCell ref="J46:K46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D34:E34"/>
    <mergeCell ref="F34:G34"/>
    <mergeCell ref="H34:I34"/>
    <mergeCell ref="J34:K34"/>
    <mergeCell ref="B37:C37"/>
    <mergeCell ref="D37:E37"/>
    <mergeCell ref="F37:G37"/>
    <mergeCell ref="H37:I37"/>
    <mergeCell ref="J37:K37"/>
    <mergeCell ref="D31:E31"/>
    <mergeCell ref="F31:G31"/>
    <mergeCell ref="H31:I31"/>
    <mergeCell ref="J31:K31"/>
    <mergeCell ref="B36:C36"/>
    <mergeCell ref="D36:E36"/>
    <mergeCell ref="F36:G36"/>
    <mergeCell ref="H36:I36"/>
    <mergeCell ref="J36:K36"/>
    <mergeCell ref="D33:E33"/>
    <mergeCell ref="F33:G33"/>
    <mergeCell ref="H33:I33"/>
    <mergeCell ref="J33:K33"/>
    <mergeCell ref="B34:C34"/>
    <mergeCell ref="B32:C32"/>
    <mergeCell ref="D32:E32"/>
    <mergeCell ref="F32:G32"/>
    <mergeCell ref="H32:I32"/>
    <mergeCell ref="J32:K32"/>
    <mergeCell ref="B35:C35"/>
    <mergeCell ref="D35:E35"/>
    <mergeCell ref="F35:G35"/>
    <mergeCell ref="H35:I35"/>
    <mergeCell ref="J35:K35"/>
    <mergeCell ref="B29:C29"/>
    <mergeCell ref="D29:E29"/>
    <mergeCell ref="F29:G29"/>
    <mergeCell ref="H29:I29"/>
    <mergeCell ref="J29:K29"/>
    <mergeCell ref="B70:L70"/>
    <mergeCell ref="F73:G73"/>
    <mergeCell ref="D23:E23"/>
    <mergeCell ref="F23:G23"/>
    <mergeCell ref="H23:I23"/>
    <mergeCell ref="J23:K23"/>
    <mergeCell ref="D24:E24"/>
    <mergeCell ref="F24:G24"/>
    <mergeCell ref="D28:E28"/>
    <mergeCell ref="F28:G28"/>
    <mergeCell ref="H28:I28"/>
    <mergeCell ref="J28:K28"/>
    <mergeCell ref="D25:E25"/>
    <mergeCell ref="F25:G25"/>
    <mergeCell ref="H25:I25"/>
    <mergeCell ref="J25:K25"/>
    <mergeCell ref="D26:E26"/>
    <mergeCell ref="F26:G26"/>
    <mergeCell ref="B30:C30"/>
    <mergeCell ref="D30:E30"/>
    <mergeCell ref="F30:G30"/>
    <mergeCell ref="H30:I30"/>
    <mergeCell ref="J30:K30"/>
    <mergeCell ref="D27:E27"/>
    <mergeCell ref="D69:H69"/>
    <mergeCell ref="B22:C22"/>
    <mergeCell ref="D22:E22"/>
    <mergeCell ref="F22:G22"/>
    <mergeCell ref="H22:I22"/>
    <mergeCell ref="J22:K22"/>
    <mergeCell ref="B67:C67"/>
    <mergeCell ref="D67:E67"/>
    <mergeCell ref="F67:G67"/>
    <mergeCell ref="H67:I67"/>
    <mergeCell ref="H24:I24"/>
    <mergeCell ref="J24:K24"/>
    <mergeCell ref="B68:C68"/>
    <mergeCell ref="D68:E68"/>
    <mergeCell ref="F68:G68"/>
    <mergeCell ref="H68:I68"/>
    <mergeCell ref="J68:K68"/>
    <mergeCell ref="J67:K67"/>
    <mergeCell ref="H26:I26"/>
    <mergeCell ref="J26:K26"/>
    <mergeCell ref="F27:G27"/>
    <mergeCell ref="H27:I27"/>
    <mergeCell ref="J27:K27"/>
    <mergeCell ref="B28:C28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sheetPr codeName="Hoja262"/>
  <dimension ref="A1:O414"/>
  <sheetViews>
    <sheetView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1423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1424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1434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200338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9">
        <f>SUM(N18:N53)+10.3</f>
        <v>159.19999999999993</v>
      </c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4100069258</v>
      </c>
      <c r="G18" s="370"/>
      <c r="H18" s="391" t="s">
        <v>1094</v>
      </c>
      <c r="I18" s="370"/>
      <c r="J18" s="369" t="s">
        <v>73</v>
      </c>
      <c r="K18" s="368"/>
      <c r="L18" s="7" t="s">
        <v>757</v>
      </c>
      <c r="M18" s="11"/>
      <c r="N18" s="82">
        <v>12.14</v>
      </c>
      <c r="O18" s="60">
        <v>3</v>
      </c>
    </row>
    <row r="19" spans="1:15" ht="15" x14ac:dyDescent="0.25">
      <c r="A19" s="1"/>
      <c r="B19" s="40"/>
      <c r="C19" s="36"/>
      <c r="D19" s="367" t="s">
        <v>747</v>
      </c>
      <c r="E19" s="368"/>
      <c r="F19" s="369">
        <v>4100069258</v>
      </c>
      <c r="G19" s="370"/>
      <c r="H19" s="391" t="s">
        <v>1094</v>
      </c>
      <c r="I19" s="370"/>
      <c r="J19" s="369" t="s">
        <v>73</v>
      </c>
      <c r="K19" s="368"/>
      <c r="L19" s="7" t="s">
        <v>761</v>
      </c>
      <c r="M19" s="11"/>
      <c r="N19" s="83"/>
      <c r="O19" s="60">
        <v>2</v>
      </c>
    </row>
    <row r="20" spans="1:15" ht="15" x14ac:dyDescent="0.25">
      <c r="A20" s="1"/>
      <c r="B20" s="40"/>
      <c r="C20" s="36"/>
      <c r="D20" s="367" t="s">
        <v>531</v>
      </c>
      <c r="E20" s="368"/>
      <c r="F20" s="369">
        <v>4100069264</v>
      </c>
      <c r="G20" s="370"/>
      <c r="H20" s="391" t="s">
        <v>848</v>
      </c>
      <c r="I20" s="370"/>
      <c r="J20" s="369" t="s">
        <v>73</v>
      </c>
      <c r="K20" s="368"/>
      <c r="L20" s="7" t="s">
        <v>757</v>
      </c>
      <c r="M20" s="8"/>
      <c r="N20" s="83"/>
      <c r="O20" s="60">
        <v>3</v>
      </c>
    </row>
    <row r="21" spans="1:15" ht="15" x14ac:dyDescent="0.25">
      <c r="A21" s="1"/>
      <c r="B21" s="40"/>
      <c r="C21" s="36"/>
      <c r="D21" s="367" t="s">
        <v>1382</v>
      </c>
      <c r="E21" s="368"/>
      <c r="F21" s="369">
        <v>4100069259</v>
      </c>
      <c r="G21" s="370"/>
      <c r="H21" s="391" t="s">
        <v>1383</v>
      </c>
      <c r="I21" s="370"/>
      <c r="J21" s="369" t="s">
        <v>73</v>
      </c>
      <c r="K21" s="368"/>
      <c r="L21" s="7" t="s">
        <v>757</v>
      </c>
      <c r="M21" s="8"/>
      <c r="N21" s="83"/>
      <c r="O21" s="60">
        <v>11</v>
      </c>
    </row>
    <row r="22" spans="1:15" ht="15" x14ac:dyDescent="0.25">
      <c r="A22" s="1"/>
      <c r="B22" s="40"/>
      <c r="C22" s="36"/>
      <c r="D22" s="367" t="s">
        <v>531</v>
      </c>
      <c r="E22" s="368"/>
      <c r="F22" s="369">
        <v>4100069265</v>
      </c>
      <c r="G22" s="370"/>
      <c r="H22" s="391" t="s">
        <v>1046</v>
      </c>
      <c r="I22" s="370"/>
      <c r="J22" s="369" t="s">
        <v>73</v>
      </c>
      <c r="K22" s="368"/>
      <c r="L22" s="7" t="s">
        <v>1238</v>
      </c>
      <c r="M22" s="8"/>
      <c r="N22" s="83"/>
      <c r="O22" s="60">
        <v>22</v>
      </c>
    </row>
    <row r="23" spans="1:15" ht="15" x14ac:dyDescent="0.25">
      <c r="A23" s="1"/>
      <c r="B23" s="40"/>
      <c r="C23" s="36"/>
      <c r="D23" s="367" t="s">
        <v>1377</v>
      </c>
      <c r="E23" s="368"/>
      <c r="F23" s="369">
        <v>4100070137</v>
      </c>
      <c r="G23" s="370"/>
      <c r="H23" s="391" t="s">
        <v>1378</v>
      </c>
      <c r="I23" s="370"/>
      <c r="J23" s="369" t="s">
        <v>73</v>
      </c>
      <c r="K23" s="368"/>
      <c r="L23" s="7" t="s">
        <v>757</v>
      </c>
      <c r="M23" s="8">
        <v>75</v>
      </c>
      <c r="N23" s="83"/>
      <c r="O23" s="60">
        <v>1</v>
      </c>
    </row>
    <row r="24" spans="1:15" ht="15" x14ac:dyDescent="0.25">
      <c r="A24" s="1"/>
      <c r="B24" s="40"/>
      <c r="C24" s="36"/>
      <c r="D24" s="367" t="s">
        <v>1377</v>
      </c>
      <c r="E24" s="368"/>
      <c r="F24" s="369">
        <v>4100070137</v>
      </c>
      <c r="G24" s="370"/>
      <c r="H24" s="391" t="s">
        <v>1378</v>
      </c>
      <c r="I24" s="370"/>
      <c r="J24" s="369" t="s">
        <v>73</v>
      </c>
      <c r="K24" s="368"/>
      <c r="L24" s="7" t="s">
        <v>757</v>
      </c>
      <c r="M24" s="8">
        <v>80</v>
      </c>
      <c r="N24" s="83"/>
      <c r="O24" s="60">
        <v>1</v>
      </c>
    </row>
    <row r="25" spans="1:15" ht="15" x14ac:dyDescent="0.25">
      <c r="A25" s="1"/>
      <c r="B25" s="40"/>
      <c r="C25" s="36"/>
      <c r="D25" s="367" t="s">
        <v>1377</v>
      </c>
      <c r="E25" s="368"/>
      <c r="F25" s="369">
        <v>4100070138</v>
      </c>
      <c r="G25" s="370"/>
      <c r="H25" s="391" t="s">
        <v>1378</v>
      </c>
      <c r="I25" s="370"/>
      <c r="J25" s="369" t="s">
        <v>73</v>
      </c>
      <c r="K25" s="368"/>
      <c r="L25" s="7" t="s">
        <v>757</v>
      </c>
      <c r="M25" s="8">
        <v>75</v>
      </c>
      <c r="N25" s="83"/>
      <c r="O25" s="60">
        <v>1</v>
      </c>
    </row>
    <row r="26" spans="1:15" ht="15" x14ac:dyDescent="0.25">
      <c r="A26" s="1"/>
      <c r="B26" s="76"/>
      <c r="C26" s="69"/>
      <c r="D26" s="367" t="s">
        <v>1377</v>
      </c>
      <c r="E26" s="368"/>
      <c r="F26" s="369">
        <v>4100070138</v>
      </c>
      <c r="G26" s="370"/>
      <c r="H26" s="391" t="s">
        <v>1378</v>
      </c>
      <c r="I26" s="370"/>
      <c r="J26" s="369" t="s">
        <v>73</v>
      </c>
      <c r="K26" s="368"/>
      <c r="L26" s="7" t="s">
        <v>757</v>
      </c>
      <c r="M26" s="8">
        <v>80</v>
      </c>
      <c r="N26" s="84"/>
      <c r="O26" s="60">
        <v>1</v>
      </c>
    </row>
    <row r="27" spans="1:15" ht="15" x14ac:dyDescent="0.25">
      <c r="A27" s="1"/>
      <c r="B27" s="375">
        <v>2</v>
      </c>
      <c r="C27" s="376"/>
      <c r="D27" s="367" t="s">
        <v>1382</v>
      </c>
      <c r="E27" s="368"/>
      <c r="F27" s="369">
        <v>4100069259</v>
      </c>
      <c r="G27" s="370"/>
      <c r="H27" s="391" t="s">
        <v>1383</v>
      </c>
      <c r="I27" s="370"/>
      <c r="J27" s="369" t="s">
        <v>73</v>
      </c>
      <c r="K27" s="368"/>
      <c r="L27" s="7" t="s">
        <v>757</v>
      </c>
      <c r="M27" s="11"/>
      <c r="N27" s="81">
        <v>10</v>
      </c>
      <c r="O27" s="60">
        <v>26</v>
      </c>
    </row>
    <row r="28" spans="1:15" ht="15" x14ac:dyDescent="0.25">
      <c r="A28" s="1"/>
      <c r="B28" s="375">
        <v>3</v>
      </c>
      <c r="C28" s="376"/>
      <c r="D28" s="367" t="s">
        <v>1382</v>
      </c>
      <c r="E28" s="368"/>
      <c r="F28" s="369">
        <v>4100069259</v>
      </c>
      <c r="G28" s="370"/>
      <c r="H28" s="391" t="s">
        <v>1383</v>
      </c>
      <c r="I28" s="370"/>
      <c r="J28" s="369" t="s">
        <v>73</v>
      </c>
      <c r="K28" s="368"/>
      <c r="L28" s="7" t="s">
        <v>757</v>
      </c>
      <c r="M28" s="11"/>
      <c r="N28" s="81">
        <v>10.14</v>
      </c>
      <c r="O28" s="60">
        <v>26</v>
      </c>
    </row>
    <row r="29" spans="1:15" ht="15" x14ac:dyDescent="0.25">
      <c r="A29" s="1"/>
      <c r="B29" s="375">
        <v>4</v>
      </c>
      <c r="C29" s="376"/>
      <c r="D29" s="367" t="s">
        <v>1382</v>
      </c>
      <c r="E29" s="368"/>
      <c r="F29" s="369">
        <v>4100069259</v>
      </c>
      <c r="G29" s="370"/>
      <c r="H29" s="391" t="s">
        <v>1383</v>
      </c>
      <c r="I29" s="370"/>
      <c r="J29" s="369" t="s">
        <v>73</v>
      </c>
      <c r="K29" s="368"/>
      <c r="L29" s="7" t="s">
        <v>757</v>
      </c>
      <c r="M29" s="11"/>
      <c r="N29" s="81">
        <v>10.119999999999999</v>
      </c>
      <c r="O29" s="60">
        <v>26</v>
      </c>
    </row>
    <row r="30" spans="1:15" ht="15" x14ac:dyDescent="0.25">
      <c r="A30" s="1"/>
      <c r="B30" s="375">
        <v>5</v>
      </c>
      <c r="C30" s="376"/>
      <c r="D30" s="367" t="s">
        <v>1382</v>
      </c>
      <c r="E30" s="368"/>
      <c r="F30" s="369">
        <v>4100069259</v>
      </c>
      <c r="G30" s="370"/>
      <c r="H30" s="391" t="s">
        <v>1383</v>
      </c>
      <c r="I30" s="370"/>
      <c r="J30" s="369" t="s">
        <v>73</v>
      </c>
      <c r="K30" s="368"/>
      <c r="L30" s="7" t="s">
        <v>757</v>
      </c>
      <c r="M30" s="11"/>
      <c r="N30" s="81">
        <v>10.1</v>
      </c>
      <c r="O30" s="60">
        <v>26</v>
      </c>
    </row>
    <row r="31" spans="1:15" ht="15" x14ac:dyDescent="0.25">
      <c r="A31" s="1"/>
      <c r="B31" s="378">
        <v>6</v>
      </c>
      <c r="C31" s="379"/>
      <c r="D31" s="367" t="s">
        <v>531</v>
      </c>
      <c r="E31" s="368"/>
      <c r="F31" s="369">
        <v>4100069265</v>
      </c>
      <c r="G31" s="370"/>
      <c r="H31" s="391" t="s">
        <v>1046</v>
      </c>
      <c r="I31" s="370"/>
      <c r="J31" s="369" t="s">
        <v>73</v>
      </c>
      <c r="K31" s="368"/>
      <c r="L31" s="7" t="s">
        <v>1238</v>
      </c>
      <c r="M31" s="11"/>
      <c r="N31" s="82">
        <v>8.58</v>
      </c>
      <c r="O31" s="60">
        <v>48</v>
      </c>
    </row>
    <row r="32" spans="1:15" ht="15" x14ac:dyDescent="0.25">
      <c r="A32" s="1"/>
      <c r="B32" s="378">
        <v>7</v>
      </c>
      <c r="C32" s="379"/>
      <c r="D32" s="367" t="s">
        <v>1382</v>
      </c>
      <c r="E32" s="368"/>
      <c r="F32" s="369">
        <v>4100069259</v>
      </c>
      <c r="G32" s="370"/>
      <c r="H32" s="391" t="s">
        <v>1383</v>
      </c>
      <c r="I32" s="370"/>
      <c r="J32" s="369" t="s">
        <v>73</v>
      </c>
      <c r="K32" s="368"/>
      <c r="L32" s="7" t="s">
        <v>846</v>
      </c>
      <c r="M32" s="11"/>
      <c r="N32" s="82">
        <v>5.16</v>
      </c>
      <c r="O32" s="60">
        <v>5</v>
      </c>
    </row>
    <row r="33" spans="1:15" ht="15" x14ac:dyDescent="0.25">
      <c r="A33" s="1"/>
      <c r="B33" s="40"/>
      <c r="C33" s="36"/>
      <c r="D33" s="367" t="s">
        <v>629</v>
      </c>
      <c r="E33" s="368"/>
      <c r="F33" s="369">
        <v>4100069266</v>
      </c>
      <c r="G33" s="370"/>
      <c r="H33" s="391" t="s">
        <v>1196</v>
      </c>
      <c r="I33" s="370"/>
      <c r="J33" s="369" t="s">
        <v>73</v>
      </c>
      <c r="K33" s="368"/>
      <c r="L33" s="7" t="s">
        <v>757</v>
      </c>
      <c r="M33" s="8"/>
      <c r="N33" s="83"/>
      <c r="O33" s="60">
        <v>2</v>
      </c>
    </row>
    <row r="34" spans="1:15" ht="15" x14ac:dyDescent="0.25">
      <c r="A34" s="1"/>
      <c r="B34" s="40"/>
      <c r="C34" s="36"/>
      <c r="D34" s="367" t="s">
        <v>1403</v>
      </c>
      <c r="E34" s="368"/>
      <c r="F34" s="369">
        <v>4100069260</v>
      </c>
      <c r="G34" s="370"/>
      <c r="H34" s="391" t="s">
        <v>1402</v>
      </c>
      <c r="I34" s="370"/>
      <c r="J34" s="369" t="s">
        <v>73</v>
      </c>
      <c r="K34" s="368"/>
      <c r="L34" s="7" t="s">
        <v>757</v>
      </c>
      <c r="M34" s="8"/>
      <c r="N34" s="83"/>
      <c r="O34" s="60">
        <v>1</v>
      </c>
    </row>
    <row r="35" spans="1:15" ht="15" x14ac:dyDescent="0.25">
      <c r="A35" s="1"/>
      <c r="B35" s="76"/>
      <c r="C35" s="69"/>
      <c r="D35" s="367" t="s">
        <v>1403</v>
      </c>
      <c r="E35" s="368"/>
      <c r="F35" s="369">
        <v>4100069260</v>
      </c>
      <c r="G35" s="370"/>
      <c r="H35" s="391" t="s">
        <v>1402</v>
      </c>
      <c r="I35" s="370"/>
      <c r="J35" s="369" t="s">
        <v>73</v>
      </c>
      <c r="K35" s="368"/>
      <c r="L35" s="7" t="s">
        <v>761</v>
      </c>
      <c r="M35" s="8"/>
      <c r="N35" s="84"/>
      <c r="O35" s="60">
        <v>1</v>
      </c>
    </row>
    <row r="36" spans="1:15" ht="15" x14ac:dyDescent="0.25">
      <c r="A36" s="1"/>
      <c r="B36" s="378">
        <v>8</v>
      </c>
      <c r="C36" s="379"/>
      <c r="D36" s="367" t="s">
        <v>528</v>
      </c>
      <c r="E36" s="368"/>
      <c r="F36" s="369">
        <v>4100069262</v>
      </c>
      <c r="G36" s="370"/>
      <c r="H36" s="391" t="s">
        <v>568</v>
      </c>
      <c r="I36" s="370"/>
      <c r="J36" s="369" t="s">
        <v>73</v>
      </c>
      <c r="K36" s="368"/>
      <c r="L36" s="7" t="s">
        <v>757</v>
      </c>
      <c r="M36" s="11"/>
      <c r="N36" s="82">
        <v>10.48</v>
      </c>
      <c r="O36" s="60">
        <v>4</v>
      </c>
    </row>
    <row r="37" spans="1:15" ht="15" x14ac:dyDescent="0.25">
      <c r="A37" s="1"/>
      <c r="B37" s="40"/>
      <c r="C37" s="36"/>
      <c r="D37" s="367" t="s">
        <v>528</v>
      </c>
      <c r="E37" s="368"/>
      <c r="F37" s="369">
        <v>4100069263</v>
      </c>
      <c r="G37" s="370"/>
      <c r="H37" s="391" t="s">
        <v>568</v>
      </c>
      <c r="I37" s="370"/>
      <c r="J37" s="369" t="s">
        <v>73</v>
      </c>
      <c r="K37" s="368"/>
      <c r="L37" s="7" t="s">
        <v>846</v>
      </c>
      <c r="M37" s="8"/>
      <c r="N37" s="83"/>
      <c r="O37" s="60">
        <v>1</v>
      </c>
    </row>
    <row r="38" spans="1:15" ht="15" x14ac:dyDescent="0.25">
      <c r="A38" s="1"/>
      <c r="B38" s="76"/>
      <c r="C38" s="69"/>
      <c r="D38" s="367" t="s">
        <v>528</v>
      </c>
      <c r="E38" s="368"/>
      <c r="F38" s="369">
        <v>4100069263</v>
      </c>
      <c r="G38" s="370"/>
      <c r="H38" s="391" t="s">
        <v>568</v>
      </c>
      <c r="I38" s="370"/>
      <c r="J38" s="369" t="s">
        <v>73</v>
      </c>
      <c r="K38" s="368"/>
      <c r="L38" s="7" t="s">
        <v>761</v>
      </c>
      <c r="M38" s="8"/>
      <c r="N38" s="84"/>
      <c r="O38" s="60">
        <v>52</v>
      </c>
    </row>
    <row r="39" spans="1:15" ht="15" x14ac:dyDescent="0.25">
      <c r="A39" s="1"/>
      <c r="B39" s="375">
        <v>9</v>
      </c>
      <c r="C39" s="376"/>
      <c r="D39" s="367" t="s">
        <v>528</v>
      </c>
      <c r="E39" s="368"/>
      <c r="F39" s="369">
        <v>4100069263</v>
      </c>
      <c r="G39" s="370"/>
      <c r="H39" s="391" t="s">
        <v>568</v>
      </c>
      <c r="I39" s="370"/>
      <c r="J39" s="369" t="s">
        <v>73</v>
      </c>
      <c r="K39" s="368"/>
      <c r="L39" s="7" t="s">
        <v>761</v>
      </c>
      <c r="M39" s="11"/>
      <c r="N39" s="81">
        <v>9.66</v>
      </c>
      <c r="O39" s="60">
        <v>52</v>
      </c>
    </row>
    <row r="40" spans="1:15" ht="15" x14ac:dyDescent="0.25">
      <c r="A40" s="1"/>
      <c r="B40" s="375">
        <v>10</v>
      </c>
      <c r="C40" s="376"/>
      <c r="D40" s="367" t="s">
        <v>528</v>
      </c>
      <c r="E40" s="368"/>
      <c r="F40" s="369">
        <v>4100069263</v>
      </c>
      <c r="G40" s="370"/>
      <c r="H40" s="391" t="s">
        <v>568</v>
      </c>
      <c r="I40" s="370"/>
      <c r="J40" s="369" t="s">
        <v>73</v>
      </c>
      <c r="K40" s="368"/>
      <c r="L40" s="7" t="s">
        <v>761</v>
      </c>
      <c r="M40" s="11"/>
      <c r="N40" s="81">
        <v>9.66</v>
      </c>
      <c r="O40" s="60">
        <v>52</v>
      </c>
    </row>
    <row r="41" spans="1:15" ht="15" x14ac:dyDescent="0.25">
      <c r="A41" s="1"/>
      <c r="B41" s="375">
        <v>11</v>
      </c>
      <c r="C41" s="376"/>
      <c r="D41" s="367" t="s">
        <v>528</v>
      </c>
      <c r="E41" s="368"/>
      <c r="F41" s="369">
        <v>4100069263</v>
      </c>
      <c r="G41" s="370"/>
      <c r="H41" s="391" t="s">
        <v>568</v>
      </c>
      <c r="I41" s="370"/>
      <c r="J41" s="369" t="s">
        <v>73</v>
      </c>
      <c r="K41" s="368"/>
      <c r="L41" s="7" t="s">
        <v>761</v>
      </c>
      <c r="M41" s="11"/>
      <c r="N41" s="81">
        <v>9.66</v>
      </c>
      <c r="O41" s="60">
        <v>52</v>
      </c>
    </row>
    <row r="42" spans="1:15" ht="15" x14ac:dyDescent="0.25">
      <c r="A42" s="1"/>
      <c r="B42" s="375">
        <v>12</v>
      </c>
      <c r="C42" s="376"/>
      <c r="D42" s="367" t="s">
        <v>1399</v>
      </c>
      <c r="E42" s="368"/>
      <c r="F42" s="369">
        <v>4100069261</v>
      </c>
      <c r="G42" s="370"/>
      <c r="H42" s="391" t="s">
        <v>1400</v>
      </c>
      <c r="I42" s="370"/>
      <c r="J42" s="369" t="s">
        <v>73</v>
      </c>
      <c r="K42" s="368"/>
      <c r="L42" s="7" t="s">
        <v>757</v>
      </c>
      <c r="M42" s="11"/>
      <c r="N42" s="81">
        <v>3.6</v>
      </c>
      <c r="O42" s="60">
        <v>5</v>
      </c>
    </row>
    <row r="43" spans="1:15" ht="15" x14ac:dyDescent="0.25">
      <c r="A43" s="1"/>
      <c r="B43" s="375">
        <v>13</v>
      </c>
      <c r="C43" s="376"/>
      <c r="D43" s="367" t="s">
        <v>1399</v>
      </c>
      <c r="E43" s="368"/>
      <c r="F43" s="369">
        <v>4100069261</v>
      </c>
      <c r="G43" s="370"/>
      <c r="H43" s="391" t="s">
        <v>1400</v>
      </c>
      <c r="I43" s="370"/>
      <c r="J43" s="369" t="s">
        <v>73</v>
      </c>
      <c r="K43" s="368"/>
      <c r="L43" s="7" t="s">
        <v>757</v>
      </c>
      <c r="M43" s="11"/>
      <c r="N43" s="81">
        <v>3.6</v>
      </c>
      <c r="O43" s="60">
        <v>5</v>
      </c>
    </row>
    <row r="44" spans="1:15" ht="15" x14ac:dyDescent="0.25">
      <c r="A44" s="1"/>
      <c r="B44" s="375">
        <v>14</v>
      </c>
      <c r="C44" s="376"/>
      <c r="D44" s="367" t="s">
        <v>1399</v>
      </c>
      <c r="E44" s="368"/>
      <c r="F44" s="369">
        <v>4100069261</v>
      </c>
      <c r="G44" s="370"/>
      <c r="H44" s="391" t="s">
        <v>1400</v>
      </c>
      <c r="I44" s="370"/>
      <c r="J44" s="369" t="s">
        <v>73</v>
      </c>
      <c r="K44" s="368"/>
      <c r="L44" s="7" t="s">
        <v>757</v>
      </c>
      <c r="M44" s="11"/>
      <c r="N44" s="81">
        <v>3.6</v>
      </c>
      <c r="O44" s="60">
        <v>5</v>
      </c>
    </row>
    <row r="45" spans="1:15" ht="15" x14ac:dyDescent="0.25">
      <c r="A45" s="1"/>
      <c r="B45" s="375">
        <v>15</v>
      </c>
      <c r="C45" s="376"/>
      <c r="D45" s="367" t="s">
        <v>1399</v>
      </c>
      <c r="E45" s="368"/>
      <c r="F45" s="369">
        <v>4100069261</v>
      </c>
      <c r="G45" s="370"/>
      <c r="H45" s="391" t="s">
        <v>1400</v>
      </c>
      <c r="I45" s="370"/>
      <c r="J45" s="369" t="s">
        <v>73</v>
      </c>
      <c r="K45" s="368"/>
      <c r="L45" s="7" t="s">
        <v>757</v>
      </c>
      <c r="M45" s="11"/>
      <c r="N45" s="81">
        <v>3.6</v>
      </c>
      <c r="O45" s="60">
        <v>5</v>
      </c>
    </row>
    <row r="46" spans="1:15" ht="15" x14ac:dyDescent="0.25">
      <c r="A46" s="1"/>
      <c r="B46" s="375">
        <v>16</v>
      </c>
      <c r="C46" s="376"/>
      <c r="D46" s="367" t="s">
        <v>1399</v>
      </c>
      <c r="E46" s="368"/>
      <c r="F46" s="369">
        <v>4100069261</v>
      </c>
      <c r="G46" s="370"/>
      <c r="H46" s="391" t="s">
        <v>1400</v>
      </c>
      <c r="I46" s="370"/>
      <c r="J46" s="369" t="s">
        <v>73</v>
      </c>
      <c r="K46" s="368"/>
      <c r="L46" s="7" t="s">
        <v>757</v>
      </c>
      <c r="M46" s="11"/>
      <c r="N46" s="81">
        <v>3.6</v>
      </c>
      <c r="O46" s="60">
        <v>5</v>
      </c>
    </row>
    <row r="47" spans="1:15" ht="15" x14ac:dyDescent="0.25">
      <c r="A47" s="1"/>
      <c r="B47" s="375">
        <v>17</v>
      </c>
      <c r="C47" s="376"/>
      <c r="D47" s="367" t="s">
        <v>1399</v>
      </c>
      <c r="E47" s="368"/>
      <c r="F47" s="369">
        <v>4100069261</v>
      </c>
      <c r="G47" s="370"/>
      <c r="H47" s="391" t="s">
        <v>1400</v>
      </c>
      <c r="I47" s="370"/>
      <c r="J47" s="369" t="s">
        <v>73</v>
      </c>
      <c r="K47" s="368"/>
      <c r="L47" s="7" t="s">
        <v>757</v>
      </c>
      <c r="M47" s="11"/>
      <c r="N47" s="81">
        <v>3.6</v>
      </c>
      <c r="O47" s="60">
        <v>5</v>
      </c>
    </row>
    <row r="48" spans="1:15" ht="15" x14ac:dyDescent="0.25">
      <c r="A48" s="1"/>
      <c r="B48" s="375">
        <v>18</v>
      </c>
      <c r="C48" s="376"/>
      <c r="D48" s="367" t="s">
        <v>1399</v>
      </c>
      <c r="E48" s="368"/>
      <c r="F48" s="369">
        <v>4100069261</v>
      </c>
      <c r="G48" s="370"/>
      <c r="H48" s="391" t="s">
        <v>1400</v>
      </c>
      <c r="I48" s="370"/>
      <c r="J48" s="369" t="s">
        <v>73</v>
      </c>
      <c r="K48" s="368"/>
      <c r="L48" s="7" t="s">
        <v>757</v>
      </c>
      <c r="M48" s="11"/>
      <c r="N48" s="81">
        <v>3.6</v>
      </c>
      <c r="O48" s="60">
        <v>5</v>
      </c>
    </row>
    <row r="49" spans="1:15" ht="15" x14ac:dyDescent="0.25">
      <c r="A49" s="1"/>
      <c r="B49" s="375">
        <v>19</v>
      </c>
      <c r="C49" s="376"/>
      <c r="D49" s="367" t="s">
        <v>1399</v>
      </c>
      <c r="E49" s="368"/>
      <c r="F49" s="369">
        <v>4100069261</v>
      </c>
      <c r="G49" s="370"/>
      <c r="H49" s="391" t="s">
        <v>1400</v>
      </c>
      <c r="I49" s="370"/>
      <c r="J49" s="369" t="s">
        <v>73</v>
      </c>
      <c r="K49" s="368"/>
      <c r="L49" s="7" t="s">
        <v>757</v>
      </c>
      <c r="M49" s="11"/>
      <c r="N49" s="81">
        <v>3.6</v>
      </c>
      <c r="O49" s="60">
        <v>5</v>
      </c>
    </row>
    <row r="50" spans="1:15" ht="15" x14ac:dyDescent="0.25">
      <c r="A50" s="1"/>
      <c r="B50" s="375">
        <v>20</v>
      </c>
      <c r="C50" s="376"/>
      <c r="D50" s="367" t="s">
        <v>1399</v>
      </c>
      <c r="E50" s="368"/>
      <c r="F50" s="369">
        <v>4100069261</v>
      </c>
      <c r="G50" s="370"/>
      <c r="H50" s="391" t="s">
        <v>1400</v>
      </c>
      <c r="I50" s="370"/>
      <c r="J50" s="369" t="s">
        <v>73</v>
      </c>
      <c r="K50" s="368"/>
      <c r="L50" s="7" t="s">
        <v>757</v>
      </c>
      <c r="M50" s="11"/>
      <c r="N50" s="81">
        <v>3.6</v>
      </c>
      <c r="O50" s="60">
        <v>5</v>
      </c>
    </row>
    <row r="51" spans="1:15" ht="15" x14ac:dyDescent="0.25">
      <c r="A51" s="1"/>
      <c r="B51" s="375">
        <v>21</v>
      </c>
      <c r="C51" s="376"/>
      <c r="D51" s="367" t="s">
        <v>1399</v>
      </c>
      <c r="E51" s="368"/>
      <c r="F51" s="369">
        <v>4100069261</v>
      </c>
      <c r="G51" s="370"/>
      <c r="H51" s="391" t="s">
        <v>1400</v>
      </c>
      <c r="I51" s="370"/>
      <c r="J51" s="369" t="s">
        <v>73</v>
      </c>
      <c r="K51" s="368"/>
      <c r="L51" s="7" t="s">
        <v>757</v>
      </c>
      <c r="M51" s="11"/>
      <c r="N51" s="81">
        <v>3.6</v>
      </c>
      <c r="O51" s="60">
        <v>5</v>
      </c>
    </row>
    <row r="52" spans="1:15" ht="15" x14ac:dyDescent="0.25">
      <c r="A52" s="1"/>
      <c r="B52" s="375">
        <v>22</v>
      </c>
      <c r="C52" s="376"/>
      <c r="D52" s="367" t="s">
        <v>1399</v>
      </c>
      <c r="E52" s="368"/>
      <c r="F52" s="369">
        <v>4100069261</v>
      </c>
      <c r="G52" s="370"/>
      <c r="H52" s="391" t="s">
        <v>1400</v>
      </c>
      <c r="I52" s="370"/>
      <c r="J52" s="369" t="s">
        <v>73</v>
      </c>
      <c r="K52" s="368"/>
      <c r="L52" s="7" t="s">
        <v>757</v>
      </c>
      <c r="M52" s="11"/>
      <c r="N52" s="81">
        <v>3.6</v>
      </c>
      <c r="O52" s="60">
        <v>5</v>
      </c>
    </row>
    <row r="53" spans="1:15" ht="15" x14ac:dyDescent="0.25">
      <c r="A53" s="1"/>
      <c r="B53" s="375">
        <v>23</v>
      </c>
      <c r="C53" s="376"/>
      <c r="D53" s="367" t="s">
        <v>1399</v>
      </c>
      <c r="E53" s="368"/>
      <c r="F53" s="369">
        <v>4100069261</v>
      </c>
      <c r="G53" s="370"/>
      <c r="H53" s="391" t="s">
        <v>1400</v>
      </c>
      <c r="I53" s="370"/>
      <c r="J53" s="369" t="s">
        <v>73</v>
      </c>
      <c r="K53" s="368"/>
      <c r="L53" s="7" t="s">
        <v>757</v>
      </c>
      <c r="M53" s="11"/>
      <c r="N53" s="81">
        <v>3.6</v>
      </c>
      <c r="O53" s="60">
        <v>5</v>
      </c>
    </row>
    <row r="54" spans="1:15" ht="15" x14ac:dyDescent="0.25">
      <c r="A54" s="1"/>
      <c r="B54" s="71" t="s">
        <v>37</v>
      </c>
      <c r="C54" s="72"/>
      <c r="D54" s="50"/>
      <c r="E54" s="61"/>
      <c r="F54" s="50"/>
      <c r="G54" s="62"/>
      <c r="H54" s="63"/>
      <c r="I54" s="62"/>
      <c r="J54" s="50"/>
      <c r="K54" s="61"/>
      <c r="L54" s="8"/>
      <c r="M54" s="8"/>
      <c r="N54" s="113">
        <f>SUM(N55:N82)+7.28</f>
        <v>107.47999999999999</v>
      </c>
      <c r="O54" s="60"/>
    </row>
    <row r="55" spans="1:15" ht="15" x14ac:dyDescent="0.25">
      <c r="A55" s="1"/>
      <c r="B55" s="375">
        <v>24</v>
      </c>
      <c r="C55" s="376"/>
      <c r="D55" s="367" t="s">
        <v>1399</v>
      </c>
      <c r="E55" s="368"/>
      <c r="F55" s="369">
        <v>4100069261</v>
      </c>
      <c r="G55" s="370"/>
      <c r="H55" s="391" t="s">
        <v>1400</v>
      </c>
      <c r="I55" s="370"/>
      <c r="J55" s="369" t="s">
        <v>73</v>
      </c>
      <c r="K55" s="368"/>
      <c r="L55" s="7" t="s">
        <v>757</v>
      </c>
      <c r="M55" s="11"/>
      <c r="N55" s="81">
        <v>3.6</v>
      </c>
      <c r="O55" s="60">
        <v>5</v>
      </c>
    </row>
    <row r="56" spans="1:15" ht="15" x14ac:dyDescent="0.25">
      <c r="A56" s="1"/>
      <c r="B56" s="375">
        <v>25</v>
      </c>
      <c r="C56" s="376"/>
      <c r="D56" s="367" t="s">
        <v>1399</v>
      </c>
      <c r="E56" s="368"/>
      <c r="F56" s="369">
        <v>4100069261</v>
      </c>
      <c r="G56" s="370"/>
      <c r="H56" s="391" t="s">
        <v>1400</v>
      </c>
      <c r="I56" s="370"/>
      <c r="J56" s="369" t="s">
        <v>73</v>
      </c>
      <c r="K56" s="368"/>
      <c r="L56" s="7" t="s">
        <v>757</v>
      </c>
      <c r="M56" s="11"/>
      <c r="N56" s="81">
        <v>3.6</v>
      </c>
      <c r="O56" s="60">
        <v>5</v>
      </c>
    </row>
    <row r="57" spans="1:15" ht="15" x14ac:dyDescent="0.25">
      <c r="A57" s="1"/>
      <c r="B57" s="375">
        <v>26</v>
      </c>
      <c r="C57" s="376"/>
      <c r="D57" s="367" t="s">
        <v>1399</v>
      </c>
      <c r="E57" s="368"/>
      <c r="F57" s="369">
        <v>4100069261</v>
      </c>
      <c r="G57" s="370"/>
      <c r="H57" s="391" t="s">
        <v>1400</v>
      </c>
      <c r="I57" s="370"/>
      <c r="J57" s="369" t="s">
        <v>73</v>
      </c>
      <c r="K57" s="368"/>
      <c r="L57" s="7" t="s">
        <v>757</v>
      </c>
      <c r="M57" s="11"/>
      <c r="N57" s="81">
        <v>3.6</v>
      </c>
      <c r="O57" s="60">
        <v>5</v>
      </c>
    </row>
    <row r="58" spans="1:15" ht="15" x14ac:dyDescent="0.25">
      <c r="A58" s="1"/>
      <c r="B58" s="375">
        <v>27</v>
      </c>
      <c r="C58" s="376"/>
      <c r="D58" s="367" t="s">
        <v>1399</v>
      </c>
      <c r="E58" s="368"/>
      <c r="F58" s="369">
        <v>4100069261</v>
      </c>
      <c r="G58" s="370"/>
      <c r="H58" s="391" t="s">
        <v>1400</v>
      </c>
      <c r="I58" s="370"/>
      <c r="J58" s="369" t="s">
        <v>73</v>
      </c>
      <c r="K58" s="368"/>
      <c r="L58" s="7" t="s">
        <v>757</v>
      </c>
      <c r="M58" s="11"/>
      <c r="N58" s="81">
        <v>3.6</v>
      </c>
      <c r="O58" s="60">
        <v>5</v>
      </c>
    </row>
    <row r="59" spans="1:15" ht="15" x14ac:dyDescent="0.25">
      <c r="A59" s="1"/>
      <c r="B59" s="375">
        <v>28</v>
      </c>
      <c r="C59" s="376"/>
      <c r="D59" s="367" t="s">
        <v>1399</v>
      </c>
      <c r="E59" s="368"/>
      <c r="F59" s="369">
        <v>4100069261</v>
      </c>
      <c r="G59" s="370"/>
      <c r="H59" s="391" t="s">
        <v>1400</v>
      </c>
      <c r="I59" s="370"/>
      <c r="J59" s="369" t="s">
        <v>73</v>
      </c>
      <c r="K59" s="368"/>
      <c r="L59" s="7" t="s">
        <v>757</v>
      </c>
      <c r="M59" s="11"/>
      <c r="N59" s="81">
        <v>3.6</v>
      </c>
      <c r="O59" s="60">
        <v>5</v>
      </c>
    </row>
    <row r="60" spans="1:15" ht="15" x14ac:dyDescent="0.25">
      <c r="A60" s="1"/>
      <c r="B60" s="375">
        <v>29</v>
      </c>
      <c r="C60" s="376"/>
      <c r="D60" s="367" t="s">
        <v>1399</v>
      </c>
      <c r="E60" s="368"/>
      <c r="F60" s="369">
        <v>4100069261</v>
      </c>
      <c r="G60" s="370"/>
      <c r="H60" s="391" t="s">
        <v>1400</v>
      </c>
      <c r="I60" s="370"/>
      <c r="J60" s="369" t="s">
        <v>73</v>
      </c>
      <c r="K60" s="368"/>
      <c r="L60" s="7" t="s">
        <v>757</v>
      </c>
      <c r="M60" s="11"/>
      <c r="N60" s="81">
        <v>3.6</v>
      </c>
      <c r="O60" s="60">
        <v>5</v>
      </c>
    </row>
    <row r="61" spans="1:15" ht="15" x14ac:dyDescent="0.25">
      <c r="A61" s="1"/>
      <c r="B61" s="375">
        <v>30</v>
      </c>
      <c r="C61" s="376"/>
      <c r="D61" s="367" t="s">
        <v>1399</v>
      </c>
      <c r="E61" s="368"/>
      <c r="F61" s="369">
        <v>4100069261</v>
      </c>
      <c r="G61" s="370"/>
      <c r="H61" s="391" t="s">
        <v>1400</v>
      </c>
      <c r="I61" s="370"/>
      <c r="J61" s="369" t="s">
        <v>73</v>
      </c>
      <c r="K61" s="368"/>
      <c r="L61" s="7" t="s">
        <v>757</v>
      </c>
      <c r="M61" s="11"/>
      <c r="N61" s="81">
        <v>3.6</v>
      </c>
      <c r="O61" s="60">
        <v>5</v>
      </c>
    </row>
    <row r="62" spans="1:15" ht="15" x14ac:dyDescent="0.25">
      <c r="A62" s="1"/>
      <c r="B62" s="375">
        <v>31</v>
      </c>
      <c r="C62" s="376"/>
      <c r="D62" s="367" t="s">
        <v>1399</v>
      </c>
      <c r="E62" s="368"/>
      <c r="F62" s="369">
        <v>4100069261</v>
      </c>
      <c r="G62" s="370"/>
      <c r="H62" s="391" t="s">
        <v>1400</v>
      </c>
      <c r="I62" s="370"/>
      <c r="J62" s="369" t="s">
        <v>73</v>
      </c>
      <c r="K62" s="368"/>
      <c r="L62" s="7" t="s">
        <v>757</v>
      </c>
      <c r="M62" s="11"/>
      <c r="N62" s="81">
        <v>3.6</v>
      </c>
      <c r="O62" s="60">
        <v>5</v>
      </c>
    </row>
    <row r="63" spans="1:15" ht="15" x14ac:dyDescent="0.25">
      <c r="A63" s="1"/>
      <c r="B63" s="375">
        <v>32</v>
      </c>
      <c r="C63" s="376"/>
      <c r="D63" s="367" t="s">
        <v>1399</v>
      </c>
      <c r="E63" s="368"/>
      <c r="F63" s="369">
        <v>4100069261</v>
      </c>
      <c r="G63" s="370"/>
      <c r="H63" s="391" t="s">
        <v>1400</v>
      </c>
      <c r="I63" s="370"/>
      <c r="J63" s="369" t="s">
        <v>73</v>
      </c>
      <c r="K63" s="368"/>
      <c r="L63" s="7" t="s">
        <v>757</v>
      </c>
      <c r="M63" s="11"/>
      <c r="N63" s="81">
        <v>3.6</v>
      </c>
      <c r="O63" s="60">
        <v>5</v>
      </c>
    </row>
    <row r="64" spans="1:15" ht="15" x14ac:dyDescent="0.25">
      <c r="A64" s="1"/>
      <c r="B64" s="375">
        <v>33</v>
      </c>
      <c r="C64" s="376"/>
      <c r="D64" s="367" t="s">
        <v>1399</v>
      </c>
      <c r="E64" s="368"/>
      <c r="F64" s="369">
        <v>4100069261</v>
      </c>
      <c r="G64" s="370"/>
      <c r="H64" s="391" t="s">
        <v>1400</v>
      </c>
      <c r="I64" s="370"/>
      <c r="J64" s="369" t="s">
        <v>73</v>
      </c>
      <c r="K64" s="368"/>
      <c r="L64" s="7" t="s">
        <v>757</v>
      </c>
      <c r="M64" s="11"/>
      <c r="N64" s="81">
        <v>3.6</v>
      </c>
      <c r="O64" s="60">
        <v>5</v>
      </c>
    </row>
    <row r="65" spans="1:15" ht="15" x14ac:dyDescent="0.25">
      <c r="A65" s="1"/>
      <c r="B65" s="375">
        <v>34</v>
      </c>
      <c r="C65" s="376"/>
      <c r="D65" s="367" t="s">
        <v>1399</v>
      </c>
      <c r="E65" s="368"/>
      <c r="F65" s="369">
        <v>4100069261</v>
      </c>
      <c r="G65" s="370"/>
      <c r="H65" s="391" t="s">
        <v>1400</v>
      </c>
      <c r="I65" s="370"/>
      <c r="J65" s="369" t="s">
        <v>73</v>
      </c>
      <c r="K65" s="368"/>
      <c r="L65" s="7" t="s">
        <v>757</v>
      </c>
      <c r="M65" s="11"/>
      <c r="N65" s="81">
        <v>3.6</v>
      </c>
      <c r="O65" s="60">
        <v>5</v>
      </c>
    </row>
    <row r="66" spans="1:15" ht="15" x14ac:dyDescent="0.25">
      <c r="A66" s="1"/>
      <c r="B66" s="375">
        <v>35</v>
      </c>
      <c r="C66" s="376"/>
      <c r="D66" s="367" t="s">
        <v>1399</v>
      </c>
      <c r="E66" s="368"/>
      <c r="F66" s="369">
        <v>4100069261</v>
      </c>
      <c r="G66" s="370"/>
      <c r="H66" s="391" t="s">
        <v>1400</v>
      </c>
      <c r="I66" s="370"/>
      <c r="J66" s="369" t="s">
        <v>73</v>
      </c>
      <c r="K66" s="368"/>
      <c r="L66" s="7" t="s">
        <v>757</v>
      </c>
      <c r="M66" s="11"/>
      <c r="N66" s="81">
        <v>3.6</v>
      </c>
      <c r="O66" s="60">
        <v>5</v>
      </c>
    </row>
    <row r="67" spans="1:15" ht="15" x14ac:dyDescent="0.25">
      <c r="A67" s="1"/>
      <c r="B67" s="375">
        <v>36</v>
      </c>
      <c r="C67" s="376"/>
      <c r="D67" s="367" t="s">
        <v>1399</v>
      </c>
      <c r="E67" s="368"/>
      <c r="F67" s="369">
        <v>4100069261</v>
      </c>
      <c r="G67" s="370"/>
      <c r="H67" s="391" t="s">
        <v>1400</v>
      </c>
      <c r="I67" s="370"/>
      <c r="J67" s="369" t="s">
        <v>73</v>
      </c>
      <c r="K67" s="368"/>
      <c r="L67" s="7" t="s">
        <v>757</v>
      </c>
      <c r="M67" s="11"/>
      <c r="N67" s="81">
        <v>3.6</v>
      </c>
      <c r="O67" s="60">
        <v>5</v>
      </c>
    </row>
    <row r="68" spans="1:15" ht="15" x14ac:dyDescent="0.25">
      <c r="A68" s="1"/>
      <c r="B68" s="375">
        <v>37</v>
      </c>
      <c r="C68" s="376"/>
      <c r="D68" s="367" t="s">
        <v>1399</v>
      </c>
      <c r="E68" s="368"/>
      <c r="F68" s="369">
        <v>4100069261</v>
      </c>
      <c r="G68" s="370"/>
      <c r="H68" s="391" t="s">
        <v>1400</v>
      </c>
      <c r="I68" s="370"/>
      <c r="J68" s="369" t="s">
        <v>73</v>
      </c>
      <c r="K68" s="368"/>
      <c r="L68" s="7" t="s">
        <v>757</v>
      </c>
      <c r="M68" s="11"/>
      <c r="N68" s="81">
        <v>3.6</v>
      </c>
      <c r="O68" s="60">
        <v>5</v>
      </c>
    </row>
    <row r="69" spans="1:15" ht="15" x14ac:dyDescent="0.25">
      <c r="A69" s="1"/>
      <c r="B69" s="375">
        <v>38</v>
      </c>
      <c r="C69" s="376"/>
      <c r="D69" s="367" t="s">
        <v>1399</v>
      </c>
      <c r="E69" s="368"/>
      <c r="F69" s="369">
        <v>4100069261</v>
      </c>
      <c r="G69" s="370"/>
      <c r="H69" s="391" t="s">
        <v>1400</v>
      </c>
      <c r="I69" s="370"/>
      <c r="J69" s="369" t="s">
        <v>73</v>
      </c>
      <c r="K69" s="368"/>
      <c r="L69" s="7" t="s">
        <v>757</v>
      </c>
      <c r="M69" s="11"/>
      <c r="N69" s="81">
        <v>3.6</v>
      </c>
      <c r="O69" s="60">
        <v>5</v>
      </c>
    </row>
    <row r="70" spans="1:15" ht="15" x14ac:dyDescent="0.25">
      <c r="A70" s="1"/>
      <c r="B70" s="375">
        <v>39</v>
      </c>
      <c r="C70" s="376"/>
      <c r="D70" s="367" t="s">
        <v>1399</v>
      </c>
      <c r="E70" s="368"/>
      <c r="F70" s="369">
        <v>4100069261</v>
      </c>
      <c r="G70" s="370"/>
      <c r="H70" s="391" t="s">
        <v>1400</v>
      </c>
      <c r="I70" s="370"/>
      <c r="J70" s="369" t="s">
        <v>73</v>
      </c>
      <c r="K70" s="368"/>
      <c r="L70" s="7" t="s">
        <v>757</v>
      </c>
      <c r="M70" s="11"/>
      <c r="N70" s="81">
        <v>3.6</v>
      </c>
      <c r="O70" s="60">
        <v>5</v>
      </c>
    </row>
    <row r="71" spans="1:15" ht="15" x14ac:dyDescent="0.25">
      <c r="A71" s="1"/>
      <c r="B71" s="375">
        <v>40</v>
      </c>
      <c r="C71" s="376"/>
      <c r="D71" s="367" t="s">
        <v>1399</v>
      </c>
      <c r="E71" s="368"/>
      <c r="F71" s="369">
        <v>4100069261</v>
      </c>
      <c r="G71" s="370"/>
      <c r="H71" s="391" t="s">
        <v>1400</v>
      </c>
      <c r="I71" s="370"/>
      <c r="J71" s="369" t="s">
        <v>73</v>
      </c>
      <c r="K71" s="368"/>
      <c r="L71" s="7" t="s">
        <v>757</v>
      </c>
      <c r="M71" s="11"/>
      <c r="N71" s="81">
        <v>3.6</v>
      </c>
      <c r="O71" s="60">
        <v>5</v>
      </c>
    </row>
    <row r="72" spans="1:15" ht="15" x14ac:dyDescent="0.25">
      <c r="A72" s="1"/>
      <c r="B72" s="375">
        <v>41</v>
      </c>
      <c r="C72" s="376"/>
      <c r="D72" s="367" t="s">
        <v>1399</v>
      </c>
      <c r="E72" s="368"/>
      <c r="F72" s="369">
        <v>4100069261</v>
      </c>
      <c r="G72" s="370"/>
      <c r="H72" s="391" t="s">
        <v>1400</v>
      </c>
      <c r="I72" s="370"/>
      <c r="J72" s="369" t="s">
        <v>73</v>
      </c>
      <c r="K72" s="368"/>
      <c r="L72" s="7" t="s">
        <v>757</v>
      </c>
      <c r="M72" s="11"/>
      <c r="N72" s="81">
        <v>3.6</v>
      </c>
      <c r="O72" s="60">
        <v>5</v>
      </c>
    </row>
    <row r="73" spans="1:15" ht="15" x14ac:dyDescent="0.25">
      <c r="A73" s="1"/>
      <c r="B73" s="375">
        <v>42</v>
      </c>
      <c r="C73" s="376"/>
      <c r="D73" s="367" t="s">
        <v>1399</v>
      </c>
      <c r="E73" s="368"/>
      <c r="F73" s="369">
        <v>4100069261</v>
      </c>
      <c r="G73" s="370"/>
      <c r="H73" s="391" t="s">
        <v>1400</v>
      </c>
      <c r="I73" s="370"/>
      <c r="J73" s="369" t="s">
        <v>73</v>
      </c>
      <c r="K73" s="368"/>
      <c r="L73" s="7" t="s">
        <v>757</v>
      </c>
      <c r="M73" s="11"/>
      <c r="N73" s="81">
        <v>3.6</v>
      </c>
      <c r="O73" s="60">
        <v>5</v>
      </c>
    </row>
    <row r="74" spans="1:15" ht="15" x14ac:dyDescent="0.25">
      <c r="A74" s="1"/>
      <c r="B74" s="375">
        <v>43</v>
      </c>
      <c r="C74" s="376"/>
      <c r="D74" s="367" t="s">
        <v>1399</v>
      </c>
      <c r="E74" s="368"/>
      <c r="F74" s="369">
        <v>4100069261</v>
      </c>
      <c r="G74" s="370"/>
      <c r="H74" s="391" t="s">
        <v>1400</v>
      </c>
      <c r="I74" s="370"/>
      <c r="J74" s="369" t="s">
        <v>73</v>
      </c>
      <c r="K74" s="368"/>
      <c r="L74" s="7" t="s">
        <v>757</v>
      </c>
      <c r="M74" s="11"/>
      <c r="N74" s="81">
        <v>3.16</v>
      </c>
      <c r="O74" s="60">
        <v>4</v>
      </c>
    </row>
    <row r="75" spans="1:15" ht="15" x14ac:dyDescent="0.25">
      <c r="A75" s="1"/>
      <c r="B75" s="375">
        <v>44</v>
      </c>
      <c r="C75" s="376"/>
      <c r="D75" s="367" t="s">
        <v>1399</v>
      </c>
      <c r="E75" s="368"/>
      <c r="F75" s="369">
        <v>4100069261</v>
      </c>
      <c r="G75" s="370"/>
      <c r="H75" s="391" t="s">
        <v>1400</v>
      </c>
      <c r="I75" s="370"/>
      <c r="J75" s="369" t="s">
        <v>73</v>
      </c>
      <c r="K75" s="368"/>
      <c r="L75" s="7" t="s">
        <v>761</v>
      </c>
      <c r="M75" s="11"/>
      <c r="N75" s="81">
        <v>3.58</v>
      </c>
      <c r="O75" s="60">
        <v>5</v>
      </c>
    </row>
    <row r="76" spans="1:15" ht="15" x14ac:dyDescent="0.25">
      <c r="A76" s="1"/>
      <c r="B76" s="375">
        <v>45</v>
      </c>
      <c r="C76" s="376"/>
      <c r="D76" s="367" t="s">
        <v>1399</v>
      </c>
      <c r="E76" s="368"/>
      <c r="F76" s="369">
        <v>4100069261</v>
      </c>
      <c r="G76" s="370"/>
      <c r="H76" s="391" t="s">
        <v>1400</v>
      </c>
      <c r="I76" s="370"/>
      <c r="J76" s="369" t="s">
        <v>73</v>
      </c>
      <c r="K76" s="368"/>
      <c r="L76" s="7" t="s">
        <v>761</v>
      </c>
      <c r="M76" s="11"/>
      <c r="N76" s="81">
        <v>3.58</v>
      </c>
      <c r="O76" s="60">
        <v>5</v>
      </c>
    </row>
    <row r="77" spans="1:15" ht="15" x14ac:dyDescent="0.25">
      <c r="A77" s="1"/>
      <c r="B77" s="375">
        <v>46</v>
      </c>
      <c r="C77" s="376"/>
      <c r="D77" s="367" t="s">
        <v>1399</v>
      </c>
      <c r="E77" s="368"/>
      <c r="F77" s="369">
        <v>4100069261</v>
      </c>
      <c r="G77" s="370"/>
      <c r="H77" s="391" t="s">
        <v>1400</v>
      </c>
      <c r="I77" s="370"/>
      <c r="J77" s="369" t="s">
        <v>73</v>
      </c>
      <c r="K77" s="368"/>
      <c r="L77" s="7" t="s">
        <v>761</v>
      </c>
      <c r="M77" s="11"/>
      <c r="N77" s="81">
        <v>3.58</v>
      </c>
      <c r="O77" s="60">
        <v>5</v>
      </c>
    </row>
    <row r="78" spans="1:15" ht="15" x14ac:dyDescent="0.25">
      <c r="A78" s="1"/>
      <c r="B78" s="375">
        <v>47</v>
      </c>
      <c r="C78" s="376"/>
      <c r="D78" s="367" t="s">
        <v>1399</v>
      </c>
      <c r="E78" s="368"/>
      <c r="F78" s="369">
        <v>4100069261</v>
      </c>
      <c r="G78" s="370"/>
      <c r="H78" s="391" t="s">
        <v>1400</v>
      </c>
      <c r="I78" s="370"/>
      <c r="J78" s="369" t="s">
        <v>73</v>
      </c>
      <c r="K78" s="368"/>
      <c r="L78" s="7" t="s">
        <v>761</v>
      </c>
      <c r="M78" s="11"/>
      <c r="N78" s="81">
        <v>3.58</v>
      </c>
      <c r="O78" s="60">
        <v>5</v>
      </c>
    </row>
    <row r="79" spans="1:15" ht="15" x14ac:dyDescent="0.25">
      <c r="A79" s="1"/>
      <c r="B79" s="375">
        <v>48</v>
      </c>
      <c r="C79" s="376"/>
      <c r="D79" s="367" t="s">
        <v>1399</v>
      </c>
      <c r="E79" s="368"/>
      <c r="F79" s="369">
        <v>4100069261</v>
      </c>
      <c r="G79" s="370"/>
      <c r="H79" s="391" t="s">
        <v>1400</v>
      </c>
      <c r="I79" s="370"/>
      <c r="J79" s="369" t="s">
        <v>73</v>
      </c>
      <c r="K79" s="368"/>
      <c r="L79" s="7" t="s">
        <v>761</v>
      </c>
      <c r="M79" s="11"/>
      <c r="N79" s="81">
        <v>3.58</v>
      </c>
      <c r="O79" s="60">
        <v>5</v>
      </c>
    </row>
    <row r="80" spans="1:15" ht="15" x14ac:dyDescent="0.25">
      <c r="A80" s="1"/>
      <c r="B80" s="375">
        <v>49</v>
      </c>
      <c r="C80" s="376"/>
      <c r="D80" s="367" t="s">
        <v>1399</v>
      </c>
      <c r="E80" s="368"/>
      <c r="F80" s="369">
        <v>4100069261</v>
      </c>
      <c r="G80" s="370"/>
      <c r="H80" s="391" t="s">
        <v>1400</v>
      </c>
      <c r="I80" s="370"/>
      <c r="J80" s="369" t="s">
        <v>73</v>
      </c>
      <c r="K80" s="368"/>
      <c r="L80" s="7" t="s">
        <v>761</v>
      </c>
      <c r="M80" s="11"/>
      <c r="N80" s="81">
        <v>3.58</v>
      </c>
      <c r="O80" s="60">
        <v>5</v>
      </c>
    </row>
    <row r="81" spans="1:15" ht="15" x14ac:dyDescent="0.25">
      <c r="A81" s="1"/>
      <c r="B81" s="375">
        <v>50</v>
      </c>
      <c r="C81" s="376"/>
      <c r="D81" s="367" t="s">
        <v>1399</v>
      </c>
      <c r="E81" s="368"/>
      <c r="F81" s="369">
        <v>4100069261</v>
      </c>
      <c r="G81" s="370"/>
      <c r="H81" s="391" t="s">
        <v>1400</v>
      </c>
      <c r="I81" s="370"/>
      <c r="J81" s="369" t="s">
        <v>73</v>
      </c>
      <c r="K81" s="368"/>
      <c r="L81" s="7" t="s">
        <v>761</v>
      </c>
      <c r="M81" s="11"/>
      <c r="N81" s="81">
        <v>3.58</v>
      </c>
      <c r="O81" s="60">
        <v>5</v>
      </c>
    </row>
    <row r="82" spans="1:15" ht="15" x14ac:dyDescent="0.25">
      <c r="A82" s="1"/>
      <c r="B82" s="375">
        <v>51</v>
      </c>
      <c r="C82" s="376"/>
      <c r="D82" s="367" t="s">
        <v>1399</v>
      </c>
      <c r="E82" s="368"/>
      <c r="F82" s="369">
        <v>4100069261</v>
      </c>
      <c r="G82" s="370"/>
      <c r="H82" s="391" t="s">
        <v>1400</v>
      </c>
      <c r="I82" s="370"/>
      <c r="J82" s="369" t="s">
        <v>73</v>
      </c>
      <c r="K82" s="368"/>
      <c r="L82" s="7" t="s">
        <v>761</v>
      </c>
      <c r="M82" s="11"/>
      <c r="N82" s="81">
        <v>3.58</v>
      </c>
      <c r="O82" s="60">
        <v>5</v>
      </c>
    </row>
    <row r="83" spans="1:15" ht="15" x14ac:dyDescent="0.25">
      <c r="A83" s="1"/>
      <c r="B83" s="71" t="s">
        <v>56</v>
      </c>
      <c r="C83" s="72"/>
      <c r="D83" s="50"/>
      <c r="E83" s="61"/>
      <c r="F83" s="50"/>
      <c r="G83" s="62"/>
      <c r="H83" s="63"/>
      <c r="I83" s="62"/>
      <c r="J83" s="50"/>
      <c r="K83" s="61"/>
      <c r="L83" s="8"/>
      <c r="M83" s="8"/>
      <c r="N83" s="113">
        <f>SUM(N84:N105)+7.58</f>
        <v>86.339999999999975</v>
      </c>
      <c r="O83" s="60"/>
    </row>
    <row r="84" spans="1:15" ht="15" x14ac:dyDescent="0.25">
      <c r="A84" s="1"/>
      <c r="B84" s="375">
        <v>52</v>
      </c>
      <c r="C84" s="376"/>
      <c r="D84" s="367" t="s">
        <v>1399</v>
      </c>
      <c r="E84" s="368"/>
      <c r="F84" s="369">
        <v>4100069261</v>
      </c>
      <c r="G84" s="370"/>
      <c r="H84" s="391" t="s">
        <v>1400</v>
      </c>
      <c r="I84" s="370"/>
      <c r="J84" s="369" t="s">
        <v>73</v>
      </c>
      <c r="K84" s="368"/>
      <c r="L84" s="7" t="s">
        <v>761</v>
      </c>
      <c r="M84" s="11"/>
      <c r="N84" s="81">
        <v>3.58</v>
      </c>
      <c r="O84" s="60">
        <v>5</v>
      </c>
    </row>
    <row r="85" spans="1:15" ht="15" x14ac:dyDescent="0.25">
      <c r="A85" s="1"/>
      <c r="B85" s="375">
        <v>53</v>
      </c>
      <c r="C85" s="376"/>
      <c r="D85" s="367" t="s">
        <v>1399</v>
      </c>
      <c r="E85" s="368"/>
      <c r="F85" s="369">
        <v>4100069261</v>
      </c>
      <c r="G85" s="370"/>
      <c r="H85" s="391" t="s">
        <v>1400</v>
      </c>
      <c r="I85" s="370"/>
      <c r="J85" s="369" t="s">
        <v>73</v>
      </c>
      <c r="K85" s="368"/>
      <c r="L85" s="7" t="s">
        <v>761</v>
      </c>
      <c r="M85" s="11"/>
      <c r="N85" s="81">
        <v>3.58</v>
      </c>
      <c r="O85" s="60">
        <v>5</v>
      </c>
    </row>
    <row r="86" spans="1:15" ht="15" x14ac:dyDescent="0.25">
      <c r="A86" s="1"/>
      <c r="B86" s="375">
        <v>54</v>
      </c>
      <c r="C86" s="376"/>
      <c r="D86" s="367" t="s">
        <v>1399</v>
      </c>
      <c r="E86" s="368"/>
      <c r="F86" s="369">
        <v>4100069261</v>
      </c>
      <c r="G86" s="370"/>
      <c r="H86" s="391" t="s">
        <v>1400</v>
      </c>
      <c r="I86" s="370"/>
      <c r="J86" s="369" t="s">
        <v>73</v>
      </c>
      <c r="K86" s="368"/>
      <c r="L86" s="7" t="s">
        <v>761</v>
      </c>
      <c r="M86" s="11"/>
      <c r="N86" s="81">
        <v>3.58</v>
      </c>
      <c r="O86" s="60">
        <v>5</v>
      </c>
    </row>
    <row r="87" spans="1:15" ht="15" x14ac:dyDescent="0.25">
      <c r="A87" s="1"/>
      <c r="B87" s="375">
        <v>55</v>
      </c>
      <c r="C87" s="376"/>
      <c r="D87" s="367" t="s">
        <v>1399</v>
      </c>
      <c r="E87" s="368"/>
      <c r="F87" s="369">
        <v>4100069261</v>
      </c>
      <c r="G87" s="370"/>
      <c r="H87" s="391" t="s">
        <v>1400</v>
      </c>
      <c r="I87" s="370"/>
      <c r="J87" s="369" t="s">
        <v>73</v>
      </c>
      <c r="K87" s="368"/>
      <c r="L87" s="7" t="s">
        <v>761</v>
      </c>
      <c r="M87" s="11"/>
      <c r="N87" s="81">
        <v>3.58</v>
      </c>
      <c r="O87" s="60">
        <v>5</v>
      </c>
    </row>
    <row r="88" spans="1:15" ht="15" x14ac:dyDescent="0.25">
      <c r="A88" s="1"/>
      <c r="B88" s="375">
        <v>56</v>
      </c>
      <c r="C88" s="376"/>
      <c r="D88" s="367" t="s">
        <v>1399</v>
      </c>
      <c r="E88" s="368"/>
      <c r="F88" s="369">
        <v>4100069261</v>
      </c>
      <c r="G88" s="370"/>
      <c r="H88" s="391" t="s">
        <v>1400</v>
      </c>
      <c r="I88" s="370"/>
      <c r="J88" s="369" t="s">
        <v>73</v>
      </c>
      <c r="K88" s="368"/>
      <c r="L88" s="7" t="s">
        <v>761</v>
      </c>
      <c r="M88" s="11"/>
      <c r="N88" s="81">
        <v>3.58</v>
      </c>
      <c r="O88" s="60">
        <v>5</v>
      </c>
    </row>
    <row r="89" spans="1:15" ht="15" x14ac:dyDescent="0.25">
      <c r="A89" s="1"/>
      <c r="B89" s="375">
        <v>57</v>
      </c>
      <c r="C89" s="376"/>
      <c r="D89" s="367" t="s">
        <v>1399</v>
      </c>
      <c r="E89" s="368"/>
      <c r="F89" s="369">
        <v>4100069261</v>
      </c>
      <c r="G89" s="370"/>
      <c r="H89" s="391" t="s">
        <v>1400</v>
      </c>
      <c r="I89" s="370"/>
      <c r="J89" s="369" t="s">
        <v>73</v>
      </c>
      <c r="K89" s="368"/>
      <c r="L89" s="7" t="s">
        <v>761</v>
      </c>
      <c r="M89" s="11"/>
      <c r="N89" s="81">
        <v>3.58</v>
      </c>
      <c r="O89" s="60">
        <v>5</v>
      </c>
    </row>
    <row r="90" spans="1:15" ht="15" x14ac:dyDescent="0.25">
      <c r="A90" s="1"/>
      <c r="B90" s="375">
        <v>58</v>
      </c>
      <c r="C90" s="376"/>
      <c r="D90" s="367" t="s">
        <v>1399</v>
      </c>
      <c r="E90" s="368"/>
      <c r="F90" s="369">
        <v>4100069261</v>
      </c>
      <c r="G90" s="370"/>
      <c r="H90" s="391" t="s">
        <v>1400</v>
      </c>
      <c r="I90" s="370"/>
      <c r="J90" s="369" t="s">
        <v>73</v>
      </c>
      <c r="K90" s="368"/>
      <c r="L90" s="7" t="s">
        <v>761</v>
      </c>
      <c r="M90" s="11"/>
      <c r="N90" s="81">
        <v>3.58</v>
      </c>
      <c r="O90" s="60">
        <v>5</v>
      </c>
    </row>
    <row r="91" spans="1:15" ht="15" x14ac:dyDescent="0.25">
      <c r="A91" s="1"/>
      <c r="B91" s="375">
        <v>59</v>
      </c>
      <c r="C91" s="376"/>
      <c r="D91" s="367" t="s">
        <v>1399</v>
      </c>
      <c r="E91" s="368"/>
      <c r="F91" s="369">
        <v>4100069261</v>
      </c>
      <c r="G91" s="370"/>
      <c r="H91" s="391" t="s">
        <v>1400</v>
      </c>
      <c r="I91" s="370"/>
      <c r="J91" s="369" t="s">
        <v>73</v>
      </c>
      <c r="K91" s="368"/>
      <c r="L91" s="7" t="s">
        <v>761</v>
      </c>
      <c r="M91" s="11"/>
      <c r="N91" s="81">
        <v>3.58</v>
      </c>
      <c r="O91" s="60">
        <v>5</v>
      </c>
    </row>
    <row r="92" spans="1:15" ht="15" x14ac:dyDescent="0.25">
      <c r="A92" s="1"/>
      <c r="B92" s="375">
        <v>60</v>
      </c>
      <c r="C92" s="376"/>
      <c r="D92" s="367" t="s">
        <v>1399</v>
      </c>
      <c r="E92" s="368"/>
      <c r="F92" s="369">
        <v>4100069261</v>
      </c>
      <c r="G92" s="370"/>
      <c r="H92" s="391" t="s">
        <v>1400</v>
      </c>
      <c r="I92" s="370"/>
      <c r="J92" s="369" t="s">
        <v>73</v>
      </c>
      <c r="K92" s="368"/>
      <c r="L92" s="7" t="s">
        <v>761</v>
      </c>
      <c r="M92" s="11"/>
      <c r="N92" s="81">
        <v>3.58</v>
      </c>
      <c r="O92" s="60">
        <v>5</v>
      </c>
    </row>
    <row r="93" spans="1:15" ht="15" x14ac:dyDescent="0.25">
      <c r="A93" s="1"/>
      <c r="B93" s="375">
        <v>61</v>
      </c>
      <c r="C93" s="376"/>
      <c r="D93" s="367" t="s">
        <v>1399</v>
      </c>
      <c r="E93" s="368"/>
      <c r="F93" s="369">
        <v>4100069261</v>
      </c>
      <c r="G93" s="370"/>
      <c r="H93" s="391" t="s">
        <v>1400</v>
      </c>
      <c r="I93" s="370"/>
      <c r="J93" s="369" t="s">
        <v>73</v>
      </c>
      <c r="K93" s="368"/>
      <c r="L93" s="7" t="s">
        <v>761</v>
      </c>
      <c r="M93" s="11"/>
      <c r="N93" s="81">
        <v>3.58</v>
      </c>
      <c r="O93" s="60">
        <v>5</v>
      </c>
    </row>
    <row r="94" spans="1:15" ht="15" x14ac:dyDescent="0.25">
      <c r="A94" s="1"/>
      <c r="B94" s="375">
        <v>62</v>
      </c>
      <c r="C94" s="376"/>
      <c r="D94" s="367" t="s">
        <v>1399</v>
      </c>
      <c r="E94" s="368"/>
      <c r="F94" s="369">
        <v>4100069261</v>
      </c>
      <c r="G94" s="370"/>
      <c r="H94" s="391" t="s">
        <v>1400</v>
      </c>
      <c r="I94" s="370"/>
      <c r="J94" s="369" t="s">
        <v>73</v>
      </c>
      <c r="K94" s="368"/>
      <c r="L94" s="7" t="s">
        <v>761</v>
      </c>
      <c r="M94" s="11"/>
      <c r="N94" s="81">
        <v>3.58</v>
      </c>
      <c r="O94" s="60">
        <v>5</v>
      </c>
    </row>
    <row r="95" spans="1:15" ht="15" x14ac:dyDescent="0.25">
      <c r="A95" s="1"/>
      <c r="B95" s="375">
        <v>63</v>
      </c>
      <c r="C95" s="376"/>
      <c r="D95" s="367" t="s">
        <v>1399</v>
      </c>
      <c r="E95" s="368"/>
      <c r="F95" s="369">
        <v>4100069261</v>
      </c>
      <c r="G95" s="370"/>
      <c r="H95" s="391" t="s">
        <v>1400</v>
      </c>
      <c r="I95" s="370"/>
      <c r="J95" s="369" t="s">
        <v>73</v>
      </c>
      <c r="K95" s="368"/>
      <c r="L95" s="7" t="s">
        <v>761</v>
      </c>
      <c r="M95" s="11"/>
      <c r="N95" s="81">
        <v>3.58</v>
      </c>
      <c r="O95" s="60">
        <v>5</v>
      </c>
    </row>
    <row r="96" spans="1:15" ht="15" x14ac:dyDescent="0.25">
      <c r="A96" s="1"/>
      <c r="B96" s="375">
        <v>64</v>
      </c>
      <c r="C96" s="376"/>
      <c r="D96" s="367" t="s">
        <v>1399</v>
      </c>
      <c r="E96" s="368"/>
      <c r="F96" s="369">
        <v>4100069261</v>
      </c>
      <c r="G96" s="370"/>
      <c r="H96" s="391" t="s">
        <v>1400</v>
      </c>
      <c r="I96" s="370"/>
      <c r="J96" s="369" t="s">
        <v>73</v>
      </c>
      <c r="K96" s="368"/>
      <c r="L96" s="7" t="s">
        <v>761</v>
      </c>
      <c r="M96" s="11"/>
      <c r="N96" s="81">
        <v>3.58</v>
      </c>
      <c r="O96" s="60">
        <v>5</v>
      </c>
    </row>
    <row r="97" spans="1:15" ht="15" x14ac:dyDescent="0.25">
      <c r="A97" s="1"/>
      <c r="B97" s="375">
        <v>65</v>
      </c>
      <c r="C97" s="376"/>
      <c r="D97" s="367" t="s">
        <v>1399</v>
      </c>
      <c r="E97" s="368"/>
      <c r="F97" s="369">
        <v>4100069261</v>
      </c>
      <c r="G97" s="370"/>
      <c r="H97" s="391" t="s">
        <v>1400</v>
      </c>
      <c r="I97" s="370"/>
      <c r="J97" s="369" t="s">
        <v>73</v>
      </c>
      <c r="K97" s="368"/>
      <c r="L97" s="7" t="s">
        <v>761</v>
      </c>
      <c r="M97" s="11"/>
      <c r="N97" s="81">
        <v>3.58</v>
      </c>
      <c r="O97" s="60">
        <v>5</v>
      </c>
    </row>
    <row r="98" spans="1:15" ht="15" x14ac:dyDescent="0.25">
      <c r="A98" s="1"/>
      <c r="B98" s="375">
        <v>66</v>
      </c>
      <c r="C98" s="376"/>
      <c r="D98" s="367" t="s">
        <v>1399</v>
      </c>
      <c r="E98" s="368"/>
      <c r="F98" s="369">
        <v>4100069261</v>
      </c>
      <c r="G98" s="370"/>
      <c r="H98" s="391" t="s">
        <v>1400</v>
      </c>
      <c r="I98" s="370"/>
      <c r="J98" s="369" t="s">
        <v>73</v>
      </c>
      <c r="K98" s="368"/>
      <c r="L98" s="7" t="s">
        <v>761</v>
      </c>
      <c r="M98" s="11"/>
      <c r="N98" s="81">
        <v>3.58</v>
      </c>
      <c r="O98" s="60">
        <v>5</v>
      </c>
    </row>
    <row r="99" spans="1:15" ht="15" x14ac:dyDescent="0.25">
      <c r="A99" s="1"/>
      <c r="B99" s="375">
        <v>67</v>
      </c>
      <c r="C99" s="376"/>
      <c r="D99" s="367" t="s">
        <v>1399</v>
      </c>
      <c r="E99" s="368"/>
      <c r="F99" s="369">
        <v>4100069261</v>
      </c>
      <c r="G99" s="370"/>
      <c r="H99" s="391" t="s">
        <v>1400</v>
      </c>
      <c r="I99" s="370"/>
      <c r="J99" s="369" t="s">
        <v>73</v>
      </c>
      <c r="K99" s="368"/>
      <c r="L99" s="7" t="s">
        <v>761</v>
      </c>
      <c r="M99" s="11"/>
      <c r="N99" s="81">
        <v>3.58</v>
      </c>
      <c r="O99" s="60">
        <v>5</v>
      </c>
    </row>
    <row r="100" spans="1:15" ht="15" x14ac:dyDescent="0.25">
      <c r="A100" s="1"/>
      <c r="B100" s="375">
        <v>68</v>
      </c>
      <c r="C100" s="376"/>
      <c r="D100" s="367" t="s">
        <v>1399</v>
      </c>
      <c r="E100" s="368"/>
      <c r="F100" s="369">
        <v>4100069261</v>
      </c>
      <c r="G100" s="370"/>
      <c r="H100" s="391" t="s">
        <v>1400</v>
      </c>
      <c r="I100" s="370"/>
      <c r="J100" s="369" t="s">
        <v>73</v>
      </c>
      <c r="K100" s="368"/>
      <c r="L100" s="7" t="s">
        <v>761</v>
      </c>
      <c r="M100" s="11"/>
      <c r="N100" s="81">
        <v>3.58</v>
      </c>
      <c r="O100" s="60">
        <v>5</v>
      </c>
    </row>
    <row r="101" spans="1:15" ht="15" x14ac:dyDescent="0.25">
      <c r="A101" s="1"/>
      <c r="B101" s="375">
        <v>69</v>
      </c>
      <c r="C101" s="376"/>
      <c r="D101" s="367" t="s">
        <v>1399</v>
      </c>
      <c r="E101" s="368"/>
      <c r="F101" s="369">
        <v>4100069261</v>
      </c>
      <c r="G101" s="370"/>
      <c r="H101" s="391" t="s">
        <v>1400</v>
      </c>
      <c r="I101" s="370"/>
      <c r="J101" s="369" t="s">
        <v>73</v>
      </c>
      <c r="K101" s="368"/>
      <c r="L101" s="7" t="s">
        <v>761</v>
      </c>
      <c r="M101" s="11"/>
      <c r="N101" s="81">
        <v>3.58</v>
      </c>
      <c r="O101" s="60">
        <v>5</v>
      </c>
    </row>
    <row r="102" spans="1:15" ht="15" x14ac:dyDescent="0.25">
      <c r="A102" s="1"/>
      <c r="B102" s="375">
        <v>70</v>
      </c>
      <c r="C102" s="376"/>
      <c r="D102" s="367" t="s">
        <v>1399</v>
      </c>
      <c r="E102" s="368"/>
      <c r="F102" s="369">
        <v>4100069261</v>
      </c>
      <c r="G102" s="370"/>
      <c r="H102" s="391" t="s">
        <v>1400</v>
      </c>
      <c r="I102" s="370"/>
      <c r="J102" s="369" t="s">
        <v>73</v>
      </c>
      <c r="K102" s="368"/>
      <c r="L102" s="7" t="s">
        <v>761</v>
      </c>
      <c r="M102" s="11"/>
      <c r="N102" s="81">
        <v>3.58</v>
      </c>
      <c r="O102" s="60">
        <v>5</v>
      </c>
    </row>
    <row r="103" spans="1:15" ht="15" x14ac:dyDescent="0.25">
      <c r="A103" s="1"/>
      <c r="B103" s="375">
        <v>71</v>
      </c>
      <c r="C103" s="376"/>
      <c r="D103" s="367" t="s">
        <v>1399</v>
      </c>
      <c r="E103" s="368"/>
      <c r="F103" s="369">
        <v>4100069261</v>
      </c>
      <c r="G103" s="370"/>
      <c r="H103" s="391" t="s">
        <v>1400</v>
      </c>
      <c r="I103" s="370"/>
      <c r="J103" s="369" t="s">
        <v>73</v>
      </c>
      <c r="K103" s="368"/>
      <c r="L103" s="7" t="s">
        <v>761</v>
      </c>
      <c r="M103" s="11"/>
      <c r="N103" s="81">
        <v>3.58</v>
      </c>
      <c r="O103" s="60">
        <v>5</v>
      </c>
    </row>
    <row r="104" spans="1:15" ht="15" x14ac:dyDescent="0.25">
      <c r="A104" s="1"/>
      <c r="B104" s="375">
        <v>72</v>
      </c>
      <c r="C104" s="376"/>
      <c r="D104" s="367" t="s">
        <v>1399</v>
      </c>
      <c r="E104" s="368"/>
      <c r="F104" s="369">
        <v>4100069261</v>
      </c>
      <c r="G104" s="370"/>
      <c r="H104" s="391" t="s">
        <v>1400</v>
      </c>
      <c r="I104" s="370"/>
      <c r="J104" s="369" t="s">
        <v>73</v>
      </c>
      <c r="K104" s="368"/>
      <c r="L104" s="7" t="s">
        <v>761</v>
      </c>
      <c r="M104" s="11"/>
      <c r="N104" s="81">
        <v>3.58</v>
      </c>
      <c r="O104" s="60">
        <v>5</v>
      </c>
    </row>
    <row r="105" spans="1:15" ht="15" x14ac:dyDescent="0.25">
      <c r="A105" s="1"/>
      <c r="B105" s="375">
        <v>73</v>
      </c>
      <c r="C105" s="376"/>
      <c r="D105" s="367" t="s">
        <v>1399</v>
      </c>
      <c r="E105" s="368"/>
      <c r="F105" s="369">
        <v>4100069261</v>
      </c>
      <c r="G105" s="370"/>
      <c r="H105" s="391" t="s">
        <v>1400</v>
      </c>
      <c r="I105" s="370"/>
      <c r="J105" s="369" t="s">
        <v>73</v>
      </c>
      <c r="K105" s="368"/>
      <c r="L105" s="7" t="s">
        <v>761</v>
      </c>
      <c r="M105" s="11"/>
      <c r="N105" s="81">
        <v>3.58</v>
      </c>
      <c r="O105" s="60">
        <v>5</v>
      </c>
    </row>
    <row r="106" spans="1:15" ht="15" x14ac:dyDescent="0.25">
      <c r="A106" s="1"/>
      <c r="B106" s="76"/>
      <c r="C106" s="65"/>
      <c r="D106" s="392"/>
      <c r="E106" s="393"/>
      <c r="F106" s="393"/>
      <c r="G106" s="393"/>
      <c r="H106" s="393"/>
      <c r="I106" s="62"/>
      <c r="J106" s="50"/>
      <c r="K106" s="61"/>
      <c r="L106" s="8"/>
      <c r="M106" s="8"/>
      <c r="N106" s="139">
        <f>SUM(N18:N53)+SUM(N55:N82)+SUM(N84:N105)</f>
        <v>327.8599999999999</v>
      </c>
      <c r="O106" s="60"/>
    </row>
    <row r="107" spans="1:15" ht="15.75" x14ac:dyDescent="0.25">
      <c r="A107" s="1"/>
      <c r="B107" s="356" t="s">
        <v>29</v>
      </c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79"/>
      <c r="N107" s="75"/>
      <c r="O107" s="73">
        <f>SUM(O18:O105)</f>
        <v>728</v>
      </c>
    </row>
    <row r="108" spans="1:15" ht="15" x14ac:dyDescent="0.25">
      <c r="A108" s="1"/>
      <c r="B108" s="20"/>
      <c r="C108" s="45"/>
      <c r="D108" s="20"/>
      <c r="E108" s="45"/>
      <c r="F108" s="20"/>
      <c r="H108" s="3"/>
      <c r="J108" s="20"/>
      <c r="K108" s="45"/>
      <c r="L108" s="1"/>
      <c r="M108" s="1"/>
      <c r="N108" s="86"/>
    </row>
    <row r="109" spans="1:15" ht="3.75" customHeight="1" x14ac:dyDescent="0.25">
      <c r="A109" s="1"/>
      <c r="B109" s="1"/>
      <c r="C109" s="1"/>
      <c r="D109" s="17"/>
      <c r="E109" s="20"/>
      <c r="F109" s="20"/>
      <c r="G109" s="3"/>
      <c r="H109" s="3"/>
      <c r="I109" s="1"/>
      <c r="J109" s="1"/>
      <c r="K109" s="1"/>
      <c r="L109" s="1"/>
      <c r="M109" s="1"/>
      <c r="N109" s="1"/>
    </row>
    <row r="110" spans="1:15" ht="15" customHeight="1" x14ac:dyDescent="0.25">
      <c r="A110" s="1"/>
      <c r="B110" s="1"/>
      <c r="C110" s="1"/>
      <c r="D110" s="1" t="s">
        <v>49</v>
      </c>
      <c r="E110" s="23"/>
      <c r="F110" s="397" t="s">
        <v>1426</v>
      </c>
      <c r="G110" s="396"/>
      <c r="H110" s="1"/>
      <c r="I110" s="1"/>
      <c r="J110" s="1"/>
      <c r="K110" s="1"/>
      <c r="L110" s="1"/>
      <c r="M110" s="1"/>
      <c r="N110" s="1"/>
    </row>
    <row r="111" spans="1:15" ht="15" customHeight="1" x14ac:dyDescent="0.25">
      <c r="A111" s="1"/>
      <c r="B111" s="1"/>
      <c r="C111" s="1"/>
      <c r="D111" s="1" t="s">
        <v>1427</v>
      </c>
      <c r="E111" s="23"/>
      <c r="F111" s="1"/>
      <c r="G111" s="1"/>
      <c r="H111" s="1"/>
      <c r="I111" s="1"/>
      <c r="J111" s="1"/>
      <c r="K111" s="1"/>
      <c r="L111" s="1"/>
      <c r="M111" s="1"/>
      <c r="N111" s="1"/>
    </row>
    <row r="112" spans="1:15" ht="15" customHeight="1" x14ac:dyDescent="0.25">
      <c r="A112" s="1"/>
      <c r="B112" s="1"/>
      <c r="C112" s="1"/>
      <c r="D112" s="1" t="s">
        <v>416</v>
      </c>
      <c r="E112" s="3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customHeight="1" x14ac:dyDescent="0.25">
      <c r="A113" s="1"/>
      <c r="B113" s="1"/>
      <c r="C113" s="1"/>
      <c r="D113" s="1" t="s">
        <v>1428</v>
      </c>
      <c r="E113" s="23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customHeight="1" x14ac:dyDescent="0.25">
      <c r="A114" s="1"/>
      <c r="B114" s="1"/>
      <c r="C114" s="1"/>
      <c r="D114" s="1" t="s">
        <v>1425</v>
      </c>
      <c r="E114" s="1"/>
      <c r="F114" s="1"/>
      <c r="G114" s="23"/>
      <c r="H114" s="23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398" ht="8.25" customHeight="1" x14ac:dyDescent="0.2"/>
    <row r="400" ht="8.25" customHeight="1" x14ac:dyDescent="0.2"/>
    <row r="402" ht="9" customHeight="1" x14ac:dyDescent="0.2"/>
    <row r="404" ht="7.5" customHeight="1" x14ac:dyDescent="0.2"/>
    <row r="406" ht="6.75" customHeight="1" x14ac:dyDescent="0.2"/>
    <row r="408" ht="7.5" customHeight="1" x14ac:dyDescent="0.2"/>
    <row r="410" ht="9" customHeight="1" x14ac:dyDescent="0.2"/>
    <row r="412" ht="7.5" customHeight="1" x14ac:dyDescent="0.2"/>
    <row r="414" ht="8.25" customHeight="1" x14ac:dyDescent="0.2"/>
  </sheetData>
  <mergeCells count="429">
    <mergeCell ref="B104:C104"/>
    <mergeCell ref="D104:E104"/>
    <mergeCell ref="F104:G104"/>
    <mergeCell ref="H104:I104"/>
    <mergeCell ref="J104:K104"/>
    <mergeCell ref="B105:C105"/>
    <mergeCell ref="F105:G105"/>
    <mergeCell ref="H105:I105"/>
    <mergeCell ref="J105:K105"/>
    <mergeCell ref="D105:E105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F78:G78"/>
    <mergeCell ref="H78:I78"/>
    <mergeCell ref="J78:K78"/>
    <mergeCell ref="D78:E7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6:C36"/>
    <mergeCell ref="D36:E36"/>
    <mergeCell ref="F36:G36"/>
    <mergeCell ref="H36:I36"/>
    <mergeCell ref="J36:K36"/>
    <mergeCell ref="B39:C39"/>
    <mergeCell ref="D39:E39"/>
    <mergeCell ref="F39:G39"/>
    <mergeCell ref="H39:I39"/>
    <mergeCell ref="J39:K39"/>
    <mergeCell ref="H37:I37"/>
    <mergeCell ref="J37:K37"/>
    <mergeCell ref="H38:I38"/>
    <mergeCell ref="J38:K38"/>
    <mergeCell ref="B32:C32"/>
    <mergeCell ref="D32:E32"/>
    <mergeCell ref="F32:G32"/>
    <mergeCell ref="H32:I32"/>
    <mergeCell ref="J32:K32"/>
    <mergeCell ref="F34:G34"/>
    <mergeCell ref="H34:I34"/>
    <mergeCell ref="J34:K34"/>
    <mergeCell ref="D35:E35"/>
    <mergeCell ref="F35:G35"/>
    <mergeCell ref="H35:I35"/>
    <mergeCell ref="J35:K35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7:C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D27:E27"/>
    <mergeCell ref="F27:G27"/>
    <mergeCell ref="H27:I27"/>
    <mergeCell ref="J27:K27"/>
    <mergeCell ref="H23:I23"/>
    <mergeCell ref="J23:K23"/>
    <mergeCell ref="H24:I24"/>
    <mergeCell ref="J24:K24"/>
    <mergeCell ref="H22:I22"/>
    <mergeCell ref="J22:K22"/>
    <mergeCell ref="H25:I25"/>
    <mergeCell ref="J25:K25"/>
    <mergeCell ref="H26:I26"/>
    <mergeCell ref="J26:K26"/>
    <mergeCell ref="D106:H106"/>
    <mergeCell ref="B107:L107"/>
    <mergeCell ref="F110:G110"/>
    <mergeCell ref="D19:E19"/>
    <mergeCell ref="F19:G19"/>
    <mergeCell ref="H19:I19"/>
    <mergeCell ref="J19:K19"/>
    <mergeCell ref="D20:E20"/>
    <mergeCell ref="F20:G20"/>
    <mergeCell ref="H20:I20"/>
    <mergeCell ref="F38:G38"/>
    <mergeCell ref="D34:E34"/>
    <mergeCell ref="D23:E23"/>
    <mergeCell ref="D24:E24"/>
    <mergeCell ref="D25:E25"/>
    <mergeCell ref="D26:E26"/>
    <mergeCell ref="D37:E37"/>
    <mergeCell ref="D38:E38"/>
    <mergeCell ref="F23:G23"/>
    <mergeCell ref="F24:G24"/>
    <mergeCell ref="F25:G25"/>
    <mergeCell ref="F26:G26"/>
    <mergeCell ref="F37:G37"/>
    <mergeCell ref="H21:I21"/>
    <mergeCell ref="B18:C18"/>
    <mergeCell ref="D18:E18"/>
    <mergeCell ref="F18:G18"/>
    <mergeCell ref="H18:I18"/>
    <mergeCell ref="J18:K18"/>
    <mergeCell ref="D22:E22"/>
    <mergeCell ref="F22:G22"/>
    <mergeCell ref="J20:K20"/>
    <mergeCell ref="D21:E21"/>
    <mergeCell ref="F21:G21"/>
    <mergeCell ref="J21:K21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sheetPr codeName="Hoja96"/>
  <dimension ref="A1:Q344"/>
  <sheetViews>
    <sheetView topLeftCell="B1" workbookViewId="0">
      <selection activeCell="L55" sqref="L5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1434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200339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1403</v>
      </c>
      <c r="E18" s="368"/>
      <c r="F18" s="369">
        <v>4100069267</v>
      </c>
      <c r="G18" s="370"/>
      <c r="H18" s="391" t="s">
        <v>1402</v>
      </c>
      <c r="I18" s="370"/>
      <c r="J18" s="369" t="s">
        <v>76</v>
      </c>
      <c r="K18" s="368"/>
      <c r="L18" s="9" t="s">
        <v>757</v>
      </c>
      <c r="M18" s="151"/>
      <c r="N18" s="82">
        <v>3.78</v>
      </c>
      <c r="O18" s="60">
        <v>4</v>
      </c>
    </row>
    <row r="19" spans="1:15" ht="15" x14ac:dyDescent="0.25">
      <c r="A19" s="1"/>
      <c r="B19" s="378">
        <v>2</v>
      </c>
      <c r="C19" s="379"/>
      <c r="D19" s="367" t="s">
        <v>1403</v>
      </c>
      <c r="E19" s="368"/>
      <c r="F19" s="369">
        <v>4100069267</v>
      </c>
      <c r="G19" s="370"/>
      <c r="H19" s="391" t="s">
        <v>1402</v>
      </c>
      <c r="I19" s="370"/>
      <c r="J19" s="369" t="s">
        <v>76</v>
      </c>
      <c r="K19" s="368"/>
      <c r="L19" s="9" t="s">
        <v>757</v>
      </c>
      <c r="M19" s="151"/>
      <c r="N19" s="82">
        <v>3.78</v>
      </c>
      <c r="O19" s="60">
        <v>4</v>
      </c>
    </row>
    <row r="20" spans="1:15" ht="15" x14ac:dyDescent="0.25">
      <c r="A20" s="1"/>
      <c r="B20" s="378">
        <v>3</v>
      </c>
      <c r="C20" s="379"/>
      <c r="D20" s="367" t="s">
        <v>1403</v>
      </c>
      <c r="E20" s="368"/>
      <c r="F20" s="369">
        <v>4100069267</v>
      </c>
      <c r="G20" s="370"/>
      <c r="H20" s="391" t="s">
        <v>1402</v>
      </c>
      <c r="I20" s="370"/>
      <c r="J20" s="369" t="s">
        <v>76</v>
      </c>
      <c r="K20" s="368"/>
      <c r="L20" s="9" t="s">
        <v>757</v>
      </c>
      <c r="M20" s="151"/>
      <c r="N20" s="82">
        <v>3.78</v>
      </c>
      <c r="O20" s="60">
        <v>4</v>
      </c>
    </row>
    <row r="21" spans="1:15" ht="15" x14ac:dyDescent="0.25">
      <c r="A21" s="1"/>
      <c r="B21" s="378">
        <v>4</v>
      </c>
      <c r="C21" s="379"/>
      <c r="D21" s="367" t="s">
        <v>1403</v>
      </c>
      <c r="E21" s="368"/>
      <c r="F21" s="369">
        <v>4100069267</v>
      </c>
      <c r="G21" s="370"/>
      <c r="H21" s="391" t="s">
        <v>1402</v>
      </c>
      <c r="I21" s="370"/>
      <c r="J21" s="369" t="s">
        <v>76</v>
      </c>
      <c r="K21" s="368"/>
      <c r="L21" s="9" t="s">
        <v>757</v>
      </c>
      <c r="M21" s="151"/>
      <c r="N21" s="82">
        <v>3.78</v>
      </c>
      <c r="O21" s="60">
        <v>4</v>
      </c>
    </row>
    <row r="22" spans="1:15" ht="15" x14ac:dyDescent="0.25">
      <c r="A22" s="1"/>
      <c r="B22" s="378">
        <v>5</v>
      </c>
      <c r="C22" s="379"/>
      <c r="D22" s="367" t="s">
        <v>1403</v>
      </c>
      <c r="E22" s="368"/>
      <c r="F22" s="369">
        <v>4100069267</v>
      </c>
      <c r="G22" s="370"/>
      <c r="H22" s="391" t="s">
        <v>1402</v>
      </c>
      <c r="I22" s="370"/>
      <c r="J22" s="369" t="s">
        <v>76</v>
      </c>
      <c r="K22" s="368"/>
      <c r="L22" s="9" t="s">
        <v>757</v>
      </c>
      <c r="M22" s="151"/>
      <c r="N22" s="82">
        <v>3.78</v>
      </c>
      <c r="O22" s="60">
        <v>4</v>
      </c>
    </row>
    <row r="23" spans="1:15" ht="15" x14ac:dyDescent="0.25">
      <c r="A23" s="1"/>
      <c r="B23" s="378">
        <v>6</v>
      </c>
      <c r="C23" s="379"/>
      <c r="D23" s="367" t="s">
        <v>1403</v>
      </c>
      <c r="E23" s="368"/>
      <c r="F23" s="369">
        <v>4100069267</v>
      </c>
      <c r="G23" s="370"/>
      <c r="H23" s="391" t="s">
        <v>1402</v>
      </c>
      <c r="I23" s="370"/>
      <c r="J23" s="369" t="s">
        <v>76</v>
      </c>
      <c r="K23" s="368"/>
      <c r="L23" s="9" t="s">
        <v>757</v>
      </c>
      <c r="M23" s="151"/>
      <c r="N23" s="82">
        <v>3.78</v>
      </c>
      <c r="O23" s="60">
        <v>4</v>
      </c>
    </row>
    <row r="24" spans="1:15" ht="15" x14ac:dyDescent="0.25">
      <c r="A24" s="1"/>
      <c r="B24" s="378">
        <v>7</v>
      </c>
      <c r="C24" s="379"/>
      <c r="D24" s="367" t="s">
        <v>1403</v>
      </c>
      <c r="E24" s="368"/>
      <c r="F24" s="369">
        <v>4100069267</v>
      </c>
      <c r="G24" s="370"/>
      <c r="H24" s="391" t="s">
        <v>1402</v>
      </c>
      <c r="I24" s="370"/>
      <c r="J24" s="369" t="s">
        <v>76</v>
      </c>
      <c r="K24" s="368"/>
      <c r="L24" s="9" t="s">
        <v>757</v>
      </c>
      <c r="M24" s="151"/>
      <c r="N24" s="82">
        <v>3.78</v>
      </c>
      <c r="O24" s="60">
        <v>4</v>
      </c>
    </row>
    <row r="25" spans="1:15" ht="15" x14ac:dyDescent="0.25">
      <c r="A25" s="1"/>
      <c r="B25" s="378">
        <v>8</v>
      </c>
      <c r="C25" s="379"/>
      <c r="D25" s="367" t="s">
        <v>1403</v>
      </c>
      <c r="E25" s="368"/>
      <c r="F25" s="369">
        <v>4100069267</v>
      </c>
      <c r="G25" s="370"/>
      <c r="H25" s="391" t="s">
        <v>1402</v>
      </c>
      <c r="I25" s="370"/>
      <c r="J25" s="369" t="s">
        <v>76</v>
      </c>
      <c r="K25" s="368"/>
      <c r="L25" s="9" t="s">
        <v>757</v>
      </c>
      <c r="M25" s="151"/>
      <c r="N25" s="82">
        <v>3.78</v>
      </c>
      <c r="O25" s="60">
        <v>2</v>
      </c>
    </row>
    <row r="26" spans="1:15" ht="15" x14ac:dyDescent="0.25">
      <c r="A26" s="1"/>
      <c r="B26" s="365"/>
      <c r="C26" s="366"/>
      <c r="D26" s="367" t="s">
        <v>1403</v>
      </c>
      <c r="E26" s="368"/>
      <c r="F26" s="369">
        <v>4100069267</v>
      </c>
      <c r="G26" s="370"/>
      <c r="H26" s="391" t="s">
        <v>1402</v>
      </c>
      <c r="I26" s="370"/>
      <c r="J26" s="369" t="s">
        <v>76</v>
      </c>
      <c r="K26" s="368"/>
      <c r="L26" s="9" t="s">
        <v>761</v>
      </c>
      <c r="M26" s="151"/>
      <c r="N26" s="84"/>
      <c r="O26" s="60">
        <v>2</v>
      </c>
    </row>
    <row r="27" spans="1:15" ht="15" x14ac:dyDescent="0.25">
      <c r="A27" s="1"/>
      <c r="B27" s="375">
        <v>9</v>
      </c>
      <c r="C27" s="376"/>
      <c r="D27" s="367" t="s">
        <v>1403</v>
      </c>
      <c r="E27" s="368"/>
      <c r="F27" s="369">
        <v>4100069267</v>
      </c>
      <c r="G27" s="370"/>
      <c r="H27" s="391" t="s">
        <v>1402</v>
      </c>
      <c r="I27" s="370"/>
      <c r="J27" s="369" t="s">
        <v>76</v>
      </c>
      <c r="K27" s="368"/>
      <c r="L27" s="9" t="s">
        <v>761</v>
      </c>
      <c r="M27" s="151"/>
      <c r="N27" s="81">
        <v>3.78</v>
      </c>
      <c r="O27" s="60">
        <v>4</v>
      </c>
    </row>
    <row r="28" spans="1:15" ht="15" x14ac:dyDescent="0.25">
      <c r="A28" s="1"/>
      <c r="B28" s="375">
        <v>10</v>
      </c>
      <c r="C28" s="376"/>
      <c r="D28" s="367" t="s">
        <v>1403</v>
      </c>
      <c r="E28" s="368"/>
      <c r="F28" s="369">
        <v>4100069267</v>
      </c>
      <c r="G28" s="370"/>
      <c r="H28" s="391" t="s">
        <v>1402</v>
      </c>
      <c r="I28" s="370"/>
      <c r="J28" s="369" t="s">
        <v>76</v>
      </c>
      <c r="K28" s="368"/>
      <c r="L28" s="9" t="s">
        <v>761</v>
      </c>
      <c r="M28" s="151"/>
      <c r="N28" s="81">
        <v>3.78</v>
      </c>
      <c r="O28" s="60">
        <v>4</v>
      </c>
    </row>
    <row r="29" spans="1:15" ht="15" x14ac:dyDescent="0.25">
      <c r="A29" s="1"/>
      <c r="B29" s="375">
        <v>11</v>
      </c>
      <c r="C29" s="376"/>
      <c r="D29" s="367" t="s">
        <v>1403</v>
      </c>
      <c r="E29" s="368"/>
      <c r="F29" s="369">
        <v>4100069267</v>
      </c>
      <c r="G29" s="370"/>
      <c r="H29" s="391" t="s">
        <v>1402</v>
      </c>
      <c r="I29" s="370"/>
      <c r="J29" s="369" t="s">
        <v>76</v>
      </c>
      <c r="K29" s="368"/>
      <c r="L29" s="9" t="s">
        <v>761</v>
      </c>
      <c r="M29" s="151"/>
      <c r="N29" s="81">
        <v>3.78</v>
      </c>
      <c r="O29" s="60">
        <v>4</v>
      </c>
    </row>
    <row r="30" spans="1:15" ht="15" x14ac:dyDescent="0.25">
      <c r="A30" s="1"/>
      <c r="B30" s="375">
        <v>12</v>
      </c>
      <c r="C30" s="376"/>
      <c r="D30" s="367" t="s">
        <v>1403</v>
      </c>
      <c r="E30" s="368"/>
      <c r="F30" s="369">
        <v>4100069267</v>
      </c>
      <c r="G30" s="370"/>
      <c r="H30" s="391" t="s">
        <v>1402</v>
      </c>
      <c r="I30" s="370"/>
      <c r="J30" s="369" t="s">
        <v>76</v>
      </c>
      <c r="K30" s="368"/>
      <c r="L30" s="9" t="s">
        <v>761</v>
      </c>
      <c r="M30" s="151"/>
      <c r="N30" s="81">
        <v>3.78</v>
      </c>
      <c r="O30" s="60">
        <v>4</v>
      </c>
    </row>
    <row r="31" spans="1:15" ht="15" x14ac:dyDescent="0.25">
      <c r="A31" s="1"/>
      <c r="B31" s="375">
        <v>13</v>
      </c>
      <c r="C31" s="376"/>
      <c r="D31" s="367" t="s">
        <v>1403</v>
      </c>
      <c r="E31" s="368"/>
      <c r="F31" s="369">
        <v>4100069267</v>
      </c>
      <c r="G31" s="370"/>
      <c r="H31" s="391" t="s">
        <v>1402</v>
      </c>
      <c r="I31" s="370"/>
      <c r="J31" s="369" t="s">
        <v>76</v>
      </c>
      <c r="K31" s="368"/>
      <c r="L31" s="9" t="s">
        <v>761</v>
      </c>
      <c r="M31" s="151"/>
      <c r="N31" s="81">
        <v>3.78</v>
      </c>
      <c r="O31" s="60">
        <v>4</v>
      </c>
    </row>
    <row r="32" spans="1:15" ht="15" x14ac:dyDescent="0.25">
      <c r="A32" s="1"/>
      <c r="B32" s="375">
        <v>14</v>
      </c>
      <c r="C32" s="376"/>
      <c r="D32" s="367" t="s">
        <v>1403</v>
      </c>
      <c r="E32" s="368"/>
      <c r="F32" s="369">
        <v>4100069267</v>
      </c>
      <c r="G32" s="370"/>
      <c r="H32" s="391" t="s">
        <v>1402</v>
      </c>
      <c r="I32" s="370"/>
      <c r="J32" s="369" t="s">
        <v>76</v>
      </c>
      <c r="K32" s="368"/>
      <c r="L32" s="9" t="s">
        <v>761</v>
      </c>
      <c r="M32" s="151"/>
      <c r="N32" s="81">
        <v>3.78</v>
      </c>
      <c r="O32" s="60">
        <v>4</v>
      </c>
    </row>
    <row r="33" spans="1:15" ht="15" x14ac:dyDescent="0.25">
      <c r="A33" s="1"/>
      <c r="B33" s="375">
        <v>15</v>
      </c>
      <c r="C33" s="376"/>
      <c r="D33" s="367" t="s">
        <v>1403</v>
      </c>
      <c r="E33" s="368"/>
      <c r="F33" s="369">
        <v>4100069267</v>
      </c>
      <c r="G33" s="370"/>
      <c r="H33" s="391" t="s">
        <v>1402</v>
      </c>
      <c r="I33" s="370"/>
      <c r="J33" s="369" t="s">
        <v>76</v>
      </c>
      <c r="K33" s="368"/>
      <c r="L33" s="9" t="s">
        <v>761</v>
      </c>
      <c r="M33" s="151"/>
      <c r="N33" s="81">
        <v>3.78</v>
      </c>
      <c r="O33" s="60">
        <v>4</v>
      </c>
    </row>
    <row r="34" spans="1:15" ht="15" x14ac:dyDescent="0.25">
      <c r="A34" s="1"/>
      <c r="B34" s="375">
        <v>16</v>
      </c>
      <c r="C34" s="376"/>
      <c r="D34" s="367" t="s">
        <v>1403</v>
      </c>
      <c r="E34" s="368"/>
      <c r="F34" s="369">
        <v>4100069267</v>
      </c>
      <c r="G34" s="370"/>
      <c r="H34" s="391" t="s">
        <v>1402</v>
      </c>
      <c r="I34" s="370"/>
      <c r="J34" s="369" t="s">
        <v>76</v>
      </c>
      <c r="K34" s="368"/>
      <c r="L34" s="9" t="s">
        <v>761</v>
      </c>
      <c r="M34" s="151"/>
      <c r="N34" s="81">
        <v>3.78</v>
      </c>
      <c r="O34" s="60">
        <v>4</v>
      </c>
    </row>
    <row r="35" spans="1:15" ht="15" x14ac:dyDescent="0.25">
      <c r="A35" s="1"/>
      <c r="B35" s="375">
        <v>17</v>
      </c>
      <c r="C35" s="376"/>
      <c r="D35" s="367" t="s">
        <v>1403</v>
      </c>
      <c r="E35" s="368"/>
      <c r="F35" s="369">
        <v>4100069267</v>
      </c>
      <c r="G35" s="370"/>
      <c r="H35" s="391" t="s">
        <v>1402</v>
      </c>
      <c r="I35" s="370"/>
      <c r="J35" s="369" t="s">
        <v>76</v>
      </c>
      <c r="K35" s="368"/>
      <c r="L35" s="9" t="s">
        <v>761</v>
      </c>
      <c r="M35" s="151"/>
      <c r="N35" s="81">
        <v>3.78</v>
      </c>
      <c r="O35" s="60">
        <v>4</v>
      </c>
    </row>
    <row r="36" spans="1:15" ht="15" x14ac:dyDescent="0.25">
      <c r="A36" s="1"/>
      <c r="B36" s="375">
        <v>18</v>
      </c>
      <c r="C36" s="376"/>
      <c r="D36" s="367" t="s">
        <v>1403</v>
      </c>
      <c r="E36" s="368"/>
      <c r="F36" s="369">
        <v>4100069267</v>
      </c>
      <c r="G36" s="370"/>
      <c r="H36" s="391" t="s">
        <v>1402</v>
      </c>
      <c r="I36" s="370"/>
      <c r="J36" s="369" t="s">
        <v>76</v>
      </c>
      <c r="K36" s="368"/>
      <c r="L36" s="9" t="s">
        <v>761</v>
      </c>
      <c r="M36" s="151"/>
      <c r="N36" s="81">
        <v>3.78</v>
      </c>
      <c r="O36" s="60">
        <v>4</v>
      </c>
    </row>
    <row r="37" spans="1:15" ht="15" x14ac:dyDescent="0.25">
      <c r="A37" s="1"/>
      <c r="B37" s="375">
        <v>19</v>
      </c>
      <c r="C37" s="376"/>
      <c r="D37" s="367" t="s">
        <v>1403</v>
      </c>
      <c r="E37" s="368"/>
      <c r="F37" s="369">
        <v>4100069267</v>
      </c>
      <c r="G37" s="370"/>
      <c r="H37" s="391" t="s">
        <v>1402</v>
      </c>
      <c r="I37" s="370"/>
      <c r="J37" s="369" t="s">
        <v>76</v>
      </c>
      <c r="K37" s="368"/>
      <c r="L37" s="9" t="s">
        <v>761</v>
      </c>
      <c r="M37" s="151"/>
      <c r="N37" s="81">
        <v>3.78</v>
      </c>
      <c r="O37" s="60">
        <v>4</v>
      </c>
    </row>
    <row r="38" spans="1:15" ht="15" x14ac:dyDescent="0.25">
      <c r="A38" s="1"/>
      <c r="B38" s="375">
        <v>20</v>
      </c>
      <c r="C38" s="376"/>
      <c r="D38" s="367" t="s">
        <v>1403</v>
      </c>
      <c r="E38" s="368"/>
      <c r="F38" s="369">
        <v>4100069267</v>
      </c>
      <c r="G38" s="370"/>
      <c r="H38" s="391" t="s">
        <v>1402</v>
      </c>
      <c r="I38" s="370"/>
      <c r="J38" s="369" t="s">
        <v>76</v>
      </c>
      <c r="K38" s="368"/>
      <c r="L38" s="9" t="s">
        <v>761</v>
      </c>
      <c r="M38" s="151"/>
      <c r="N38" s="81">
        <v>3.78</v>
      </c>
      <c r="O38" s="60">
        <v>4</v>
      </c>
    </row>
    <row r="39" spans="1:15" ht="15" x14ac:dyDescent="0.25">
      <c r="A39" s="1"/>
      <c r="B39" s="365"/>
      <c r="C39" s="366"/>
      <c r="D39" s="367"/>
      <c r="E39" s="368"/>
      <c r="F39" s="369"/>
      <c r="G39" s="370"/>
      <c r="H39" s="391"/>
      <c r="I39" s="370"/>
      <c r="J39" s="369"/>
      <c r="K39" s="368"/>
      <c r="L39" s="9"/>
      <c r="M39" s="151"/>
      <c r="N39" s="84"/>
      <c r="O39" s="60"/>
    </row>
    <row r="40" spans="1:15" ht="15" x14ac:dyDescent="0.25">
      <c r="A40" s="1"/>
      <c r="B40" s="76"/>
      <c r="C40" s="65"/>
      <c r="D40" s="392"/>
      <c r="E40" s="393"/>
      <c r="F40" s="393"/>
      <c r="G40" s="393"/>
      <c r="H40" s="393"/>
      <c r="I40" s="62"/>
      <c r="J40" s="50"/>
      <c r="K40" s="61"/>
      <c r="L40" s="8"/>
      <c r="M40" s="8"/>
      <c r="N40" s="139">
        <f>SUM(N18:N39)</f>
        <v>75.600000000000009</v>
      </c>
      <c r="O40" s="60"/>
    </row>
    <row r="41" spans="1:15" ht="15.75" x14ac:dyDescent="0.25">
      <c r="A41" s="1"/>
      <c r="B41" s="356" t="s">
        <v>29</v>
      </c>
      <c r="C41" s="357"/>
      <c r="D41" s="357"/>
      <c r="E41" s="357"/>
      <c r="F41" s="357"/>
      <c r="G41" s="357"/>
      <c r="H41" s="357"/>
      <c r="I41" s="357"/>
      <c r="J41" s="357"/>
      <c r="K41" s="357"/>
      <c r="L41" s="357"/>
      <c r="M41" s="79"/>
      <c r="N41" s="75"/>
      <c r="O41" s="73">
        <f>SUM(O18:O39)</f>
        <v>80</v>
      </c>
    </row>
    <row r="42" spans="1:15" ht="15" x14ac:dyDescent="0.25">
      <c r="A42" s="1"/>
      <c r="B42" s="20"/>
      <c r="C42" s="45"/>
      <c r="D42" s="20"/>
      <c r="E42" s="45"/>
      <c r="F42" s="20"/>
      <c r="H42" s="3"/>
      <c r="J42" s="20"/>
      <c r="K42" s="45"/>
      <c r="L42" s="1"/>
      <c r="M42" s="1"/>
      <c r="N42" s="86"/>
    </row>
    <row r="43" spans="1:15" ht="3.75" customHeight="1" x14ac:dyDescent="0.25">
      <c r="A43" s="1"/>
      <c r="B43" s="1"/>
      <c r="C43" s="1"/>
      <c r="D43" s="17"/>
      <c r="E43" s="20"/>
      <c r="F43" s="20"/>
      <c r="G43" s="3"/>
      <c r="H43" s="3"/>
      <c r="I43" s="1"/>
      <c r="J43" s="1"/>
      <c r="K43" s="1"/>
      <c r="L43" s="1"/>
      <c r="M43" s="1"/>
      <c r="N43" s="1"/>
    </row>
    <row r="44" spans="1:15" ht="15" customHeight="1" x14ac:dyDescent="0.25">
      <c r="A44" s="1"/>
      <c r="B44" s="1"/>
      <c r="C44" s="1"/>
      <c r="D44" s="1" t="s">
        <v>49</v>
      </c>
      <c r="E44" s="23"/>
      <c r="F44" s="397" t="s">
        <v>1419</v>
      </c>
      <c r="G44" s="396"/>
      <c r="H44" s="1"/>
      <c r="I44" s="1"/>
      <c r="J44" s="1"/>
      <c r="K44" s="1"/>
      <c r="L44" s="1"/>
      <c r="M44" s="1"/>
      <c r="N44" s="1"/>
    </row>
    <row r="45" spans="1:15" ht="15" customHeight="1" x14ac:dyDescent="0.25">
      <c r="A45" s="1"/>
      <c r="B45" s="1"/>
      <c r="C45" s="1"/>
      <c r="D45" s="1" t="s">
        <v>1420</v>
      </c>
      <c r="E45" s="23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 t="s">
        <v>937</v>
      </c>
      <c r="E46" s="3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 t="s">
        <v>1421</v>
      </c>
      <c r="E47" s="23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 t="s">
        <v>1422</v>
      </c>
      <c r="E48" s="1"/>
      <c r="F48" s="1"/>
      <c r="G48" s="23"/>
      <c r="H48" s="23"/>
      <c r="I48" s="1"/>
      <c r="J48" s="1"/>
      <c r="K48" s="1"/>
      <c r="L48" s="1"/>
      <c r="M48" s="1"/>
      <c r="N48" s="1"/>
    </row>
    <row r="49" spans="1:17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7" ht="21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L50" s="1"/>
      <c r="M50" s="1"/>
      <c r="N50" s="1"/>
      <c r="Q50" s="165"/>
    </row>
    <row r="51" spans="1:17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7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7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7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7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7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7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7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7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7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7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7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7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7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122"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G8:I8"/>
    <mergeCell ref="G10:N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39:C39"/>
    <mergeCell ref="D39:E39"/>
    <mergeCell ref="F39:G39"/>
    <mergeCell ref="H39:I39"/>
    <mergeCell ref="J39:K39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D40:H40"/>
    <mergeCell ref="B41:L41"/>
    <mergeCell ref="F44:G44"/>
    <mergeCell ref="B25:C25"/>
    <mergeCell ref="D25:E25"/>
    <mergeCell ref="F25:G25"/>
    <mergeCell ref="H25:I25"/>
    <mergeCell ref="B21:C21"/>
    <mergeCell ref="D21:E21"/>
    <mergeCell ref="F21:G21"/>
    <mergeCell ref="H21:I21"/>
    <mergeCell ref="J21:K21"/>
    <mergeCell ref="B22:C22"/>
    <mergeCell ref="D22:E22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B24:C24"/>
    <mergeCell ref="D24:E24"/>
    <mergeCell ref="F24:G24"/>
    <mergeCell ref="H24:I24"/>
    <mergeCell ref="J24:K24"/>
    <mergeCell ref="F22:G22"/>
    <mergeCell ref="H22:I22"/>
    <mergeCell ref="J22:K22"/>
    <mergeCell ref="B23:C23"/>
    <mergeCell ref="D23:E23"/>
    <mergeCell ref="F23:G23"/>
    <mergeCell ref="H23:I23"/>
    <mergeCell ref="J23:K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sheetPr codeName="Hoja1"/>
  <dimension ref="A1:O559"/>
  <sheetViews>
    <sheetView topLeftCell="A13" workbookViewId="0">
      <selection activeCell="A31" sqref="A31:IV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1408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200335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SUM(N18:N48)+7.86</f>
        <v>170.69000000000005</v>
      </c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4100069302</v>
      </c>
      <c r="G18" s="370"/>
      <c r="H18" s="391" t="s">
        <v>613</v>
      </c>
      <c r="I18" s="370"/>
      <c r="J18" s="369" t="s">
        <v>53</v>
      </c>
      <c r="K18" s="368"/>
      <c r="L18" s="7" t="s">
        <v>757</v>
      </c>
      <c r="M18" s="11">
        <v>85</v>
      </c>
      <c r="N18" s="82">
        <v>6.52</v>
      </c>
      <c r="O18" s="60">
        <v>3</v>
      </c>
    </row>
    <row r="19" spans="1:15" ht="15" x14ac:dyDescent="0.25">
      <c r="A19" s="1"/>
      <c r="B19" s="416"/>
      <c r="C19" s="417"/>
      <c r="D19" s="126" t="s">
        <v>1393</v>
      </c>
      <c r="E19" s="61"/>
      <c r="F19" s="50"/>
      <c r="G19" s="62"/>
      <c r="H19" s="63"/>
      <c r="I19" s="62"/>
      <c r="J19" s="50"/>
      <c r="K19" s="61"/>
      <c r="L19" s="6"/>
      <c r="M19" s="8"/>
      <c r="N19" s="83"/>
      <c r="O19" s="138"/>
    </row>
    <row r="20" spans="1:15" ht="15" x14ac:dyDescent="0.25">
      <c r="A20" s="1"/>
      <c r="B20" s="416"/>
      <c r="C20" s="417"/>
      <c r="D20" s="367" t="s">
        <v>480</v>
      </c>
      <c r="E20" s="368"/>
      <c r="F20" s="369">
        <v>4100069302</v>
      </c>
      <c r="G20" s="370"/>
      <c r="H20" s="391" t="s">
        <v>613</v>
      </c>
      <c r="I20" s="370"/>
      <c r="J20" s="369" t="s">
        <v>53</v>
      </c>
      <c r="K20" s="368"/>
      <c r="L20" s="7" t="s">
        <v>757</v>
      </c>
      <c r="M20" s="8">
        <v>90</v>
      </c>
      <c r="N20" s="83"/>
      <c r="O20" s="138">
        <v>17</v>
      </c>
    </row>
    <row r="21" spans="1:15" ht="15" x14ac:dyDescent="0.25">
      <c r="A21" s="1"/>
      <c r="B21" s="416"/>
      <c r="C21" s="417"/>
      <c r="D21" s="367" t="s">
        <v>480</v>
      </c>
      <c r="E21" s="368"/>
      <c r="F21" s="369">
        <v>4100069302</v>
      </c>
      <c r="G21" s="370"/>
      <c r="H21" s="391" t="s">
        <v>613</v>
      </c>
      <c r="I21" s="370"/>
      <c r="J21" s="369" t="s">
        <v>53</v>
      </c>
      <c r="K21" s="368"/>
      <c r="L21" s="7" t="s">
        <v>757</v>
      </c>
      <c r="M21" s="11">
        <v>95</v>
      </c>
      <c r="N21" s="83"/>
      <c r="O21" s="60">
        <v>5</v>
      </c>
    </row>
    <row r="22" spans="1:15" ht="15" x14ac:dyDescent="0.25">
      <c r="A22" s="1"/>
      <c r="B22" s="416"/>
      <c r="C22" s="417"/>
      <c r="D22" s="367" t="s">
        <v>480</v>
      </c>
      <c r="E22" s="368"/>
      <c r="F22" s="369">
        <v>4100069302</v>
      </c>
      <c r="G22" s="370"/>
      <c r="H22" s="391" t="s">
        <v>613</v>
      </c>
      <c r="I22" s="370"/>
      <c r="J22" s="369" t="s">
        <v>53</v>
      </c>
      <c r="K22" s="368"/>
      <c r="L22" s="7" t="s">
        <v>757</v>
      </c>
      <c r="M22" s="8">
        <v>100</v>
      </c>
      <c r="N22" s="83"/>
      <c r="O22" s="138">
        <v>10</v>
      </c>
    </row>
    <row r="23" spans="1:15" ht="15" x14ac:dyDescent="0.25">
      <c r="A23" s="1"/>
      <c r="B23" s="416"/>
      <c r="C23" s="417"/>
      <c r="D23" s="367" t="s">
        <v>480</v>
      </c>
      <c r="E23" s="368"/>
      <c r="F23" s="369">
        <v>4100069299</v>
      </c>
      <c r="G23" s="370"/>
      <c r="H23" s="391" t="s">
        <v>481</v>
      </c>
      <c r="I23" s="370"/>
      <c r="J23" s="369" t="s">
        <v>53</v>
      </c>
      <c r="K23" s="368"/>
      <c r="L23" s="7" t="s">
        <v>425</v>
      </c>
      <c r="M23" s="8">
        <v>85</v>
      </c>
      <c r="N23" s="83"/>
      <c r="O23" s="60">
        <v>4</v>
      </c>
    </row>
    <row r="24" spans="1:15" ht="15" x14ac:dyDescent="0.25">
      <c r="A24" s="1"/>
      <c r="B24" s="416"/>
      <c r="C24" s="417"/>
      <c r="D24" s="126" t="s">
        <v>1394</v>
      </c>
      <c r="E24" s="61"/>
      <c r="F24" s="50"/>
      <c r="G24" s="62"/>
      <c r="H24" s="63"/>
      <c r="I24" s="62"/>
      <c r="J24" s="50"/>
      <c r="K24" s="61"/>
      <c r="L24" s="6"/>
      <c r="M24" s="8"/>
      <c r="N24" s="83"/>
      <c r="O24" s="138"/>
    </row>
    <row r="25" spans="1:15" ht="15" x14ac:dyDescent="0.25">
      <c r="A25" s="1"/>
      <c r="B25" s="378">
        <v>2</v>
      </c>
      <c r="C25" s="379"/>
      <c r="D25" s="367" t="s">
        <v>480</v>
      </c>
      <c r="E25" s="368"/>
      <c r="F25" s="369">
        <v>4100069299</v>
      </c>
      <c r="G25" s="370"/>
      <c r="H25" s="391" t="s">
        <v>481</v>
      </c>
      <c r="I25" s="370"/>
      <c r="J25" s="369" t="s">
        <v>53</v>
      </c>
      <c r="K25" s="368"/>
      <c r="L25" s="6" t="s">
        <v>851</v>
      </c>
      <c r="M25" s="8">
        <v>85</v>
      </c>
      <c r="N25" s="82">
        <v>7.36</v>
      </c>
      <c r="O25" s="138">
        <v>6</v>
      </c>
    </row>
    <row r="26" spans="1:15" ht="15" x14ac:dyDescent="0.25">
      <c r="A26" s="1"/>
      <c r="B26" s="416"/>
      <c r="C26" s="417"/>
      <c r="D26" s="126" t="s">
        <v>1397</v>
      </c>
      <c r="E26" s="61"/>
      <c r="F26" s="50"/>
      <c r="G26" s="62"/>
      <c r="H26" s="63"/>
      <c r="I26" s="62"/>
      <c r="J26" s="50"/>
      <c r="K26" s="61"/>
      <c r="L26" s="6"/>
      <c r="M26" s="8"/>
      <c r="N26" s="83"/>
      <c r="O26" s="138"/>
    </row>
    <row r="27" spans="1:15" ht="15" x14ac:dyDescent="0.25">
      <c r="A27" s="1"/>
      <c r="B27" s="416"/>
      <c r="C27" s="417"/>
      <c r="D27" s="367" t="s">
        <v>480</v>
      </c>
      <c r="E27" s="368"/>
      <c r="F27" s="369">
        <v>4100069299</v>
      </c>
      <c r="G27" s="370"/>
      <c r="H27" s="391" t="s">
        <v>481</v>
      </c>
      <c r="I27" s="370"/>
      <c r="J27" s="369" t="s">
        <v>53</v>
      </c>
      <c r="K27" s="368"/>
      <c r="L27" s="6" t="s">
        <v>851</v>
      </c>
      <c r="M27" s="8">
        <v>90</v>
      </c>
      <c r="N27" s="83"/>
      <c r="O27" s="60">
        <v>3</v>
      </c>
    </row>
    <row r="28" spans="1:15" ht="15" x14ac:dyDescent="0.25">
      <c r="A28" s="1"/>
      <c r="B28" s="416"/>
      <c r="C28" s="417"/>
      <c r="D28" s="126" t="s">
        <v>1395</v>
      </c>
      <c r="E28" s="61"/>
      <c r="F28" s="50"/>
      <c r="G28" s="62"/>
      <c r="H28" s="63"/>
      <c r="I28" s="62"/>
      <c r="J28" s="50"/>
      <c r="K28" s="61"/>
      <c r="L28" s="6"/>
      <c r="M28" s="8"/>
      <c r="N28" s="83"/>
      <c r="O28" s="138"/>
    </row>
    <row r="29" spans="1:15" ht="15" x14ac:dyDescent="0.25">
      <c r="A29" s="1"/>
      <c r="B29" s="416"/>
      <c r="C29" s="417"/>
      <c r="D29" s="367" t="s">
        <v>480</v>
      </c>
      <c r="E29" s="368"/>
      <c r="F29" s="369">
        <v>4100069299</v>
      </c>
      <c r="G29" s="370"/>
      <c r="H29" s="391" t="s">
        <v>481</v>
      </c>
      <c r="I29" s="370"/>
      <c r="J29" s="369" t="s">
        <v>53</v>
      </c>
      <c r="K29" s="368"/>
      <c r="L29" s="6" t="s">
        <v>851</v>
      </c>
      <c r="M29" s="8">
        <v>95</v>
      </c>
      <c r="N29" s="83"/>
      <c r="O29" s="138">
        <v>14</v>
      </c>
    </row>
    <row r="30" spans="1:15" ht="15" x14ac:dyDescent="0.25">
      <c r="A30" s="1"/>
      <c r="B30" s="416"/>
      <c r="C30" s="417"/>
      <c r="D30" s="367" t="s">
        <v>480</v>
      </c>
      <c r="E30" s="368"/>
      <c r="F30" s="369">
        <v>4100069299</v>
      </c>
      <c r="G30" s="370"/>
      <c r="H30" s="391" t="s">
        <v>481</v>
      </c>
      <c r="I30" s="370"/>
      <c r="J30" s="369" t="s">
        <v>53</v>
      </c>
      <c r="K30" s="368"/>
      <c r="L30" s="6" t="s">
        <v>851</v>
      </c>
      <c r="M30" s="8">
        <v>100</v>
      </c>
      <c r="N30" s="83"/>
      <c r="O30" s="60">
        <v>15</v>
      </c>
    </row>
    <row r="31" spans="1:15" ht="15" x14ac:dyDescent="0.25">
      <c r="A31" s="1"/>
      <c r="B31" s="416"/>
      <c r="C31" s="417"/>
      <c r="D31" s="126" t="s">
        <v>1396</v>
      </c>
      <c r="E31" s="61"/>
      <c r="F31" s="50"/>
      <c r="G31" s="62"/>
      <c r="H31" s="63"/>
      <c r="I31" s="62"/>
      <c r="J31" s="50"/>
      <c r="K31" s="61"/>
      <c r="L31" s="6"/>
      <c r="M31" s="8"/>
      <c r="N31" s="83"/>
      <c r="O31" s="138"/>
    </row>
    <row r="32" spans="1:15" ht="15" x14ac:dyDescent="0.25">
      <c r="A32" s="1"/>
      <c r="B32" s="416"/>
      <c r="C32" s="417"/>
      <c r="D32" s="367" t="s">
        <v>480</v>
      </c>
      <c r="E32" s="368"/>
      <c r="F32" s="369">
        <v>4100069297</v>
      </c>
      <c r="G32" s="370"/>
      <c r="H32" s="391" t="s">
        <v>481</v>
      </c>
      <c r="I32" s="370"/>
      <c r="J32" s="369" t="s">
        <v>53</v>
      </c>
      <c r="K32" s="368"/>
      <c r="L32" s="6" t="s">
        <v>851</v>
      </c>
      <c r="M32" s="8">
        <v>100</v>
      </c>
      <c r="N32" s="83"/>
      <c r="O32" s="60">
        <v>1</v>
      </c>
    </row>
    <row r="33" spans="1:15" ht="15" x14ac:dyDescent="0.25">
      <c r="A33" s="1"/>
      <c r="B33" s="365"/>
      <c r="C33" s="366"/>
      <c r="D33" s="367" t="s">
        <v>480</v>
      </c>
      <c r="E33" s="368"/>
      <c r="F33" s="369">
        <v>4100069298</v>
      </c>
      <c r="G33" s="370"/>
      <c r="H33" s="391" t="s">
        <v>481</v>
      </c>
      <c r="I33" s="370"/>
      <c r="J33" s="369" t="s">
        <v>53</v>
      </c>
      <c r="K33" s="368"/>
      <c r="L33" s="6" t="s">
        <v>851</v>
      </c>
      <c r="M33" s="8">
        <v>100</v>
      </c>
      <c r="N33" s="84"/>
      <c r="O33" s="138">
        <v>1</v>
      </c>
    </row>
    <row r="34" spans="1:15" ht="15" x14ac:dyDescent="0.25">
      <c r="A34" s="1"/>
      <c r="B34" s="375">
        <v>3</v>
      </c>
      <c r="C34" s="376"/>
      <c r="D34" s="367" t="s">
        <v>531</v>
      </c>
      <c r="E34" s="368"/>
      <c r="F34" s="369">
        <v>4100069301</v>
      </c>
      <c r="G34" s="370"/>
      <c r="H34" s="391" t="s">
        <v>1046</v>
      </c>
      <c r="I34" s="370"/>
      <c r="J34" s="369" t="s">
        <v>53</v>
      </c>
      <c r="K34" s="368"/>
      <c r="L34" s="6" t="s">
        <v>1238</v>
      </c>
      <c r="M34" s="8"/>
      <c r="N34" s="81">
        <v>7.3</v>
      </c>
      <c r="O34" s="138">
        <v>40</v>
      </c>
    </row>
    <row r="35" spans="1:15" ht="15" x14ac:dyDescent="0.25">
      <c r="A35" s="1"/>
      <c r="B35" s="365">
        <v>4</v>
      </c>
      <c r="C35" s="366"/>
      <c r="D35" s="367" t="s">
        <v>1382</v>
      </c>
      <c r="E35" s="368"/>
      <c r="F35" s="369">
        <v>4100069288</v>
      </c>
      <c r="G35" s="370"/>
      <c r="H35" s="391" t="s">
        <v>1383</v>
      </c>
      <c r="I35" s="370"/>
      <c r="J35" s="369" t="s">
        <v>53</v>
      </c>
      <c r="K35" s="368"/>
      <c r="L35" s="7" t="s">
        <v>846</v>
      </c>
      <c r="M35" s="11"/>
      <c r="N35" s="84">
        <v>10.68</v>
      </c>
      <c r="O35" s="60">
        <v>28</v>
      </c>
    </row>
    <row r="36" spans="1:15" ht="15" x14ac:dyDescent="0.25">
      <c r="A36" s="1"/>
      <c r="B36" s="365">
        <v>5</v>
      </c>
      <c r="C36" s="366"/>
      <c r="D36" s="367" t="s">
        <v>1382</v>
      </c>
      <c r="E36" s="368"/>
      <c r="F36" s="369">
        <v>4100069288</v>
      </c>
      <c r="G36" s="370"/>
      <c r="H36" s="391" t="s">
        <v>1383</v>
      </c>
      <c r="I36" s="370"/>
      <c r="J36" s="369" t="s">
        <v>53</v>
      </c>
      <c r="K36" s="368"/>
      <c r="L36" s="7" t="s">
        <v>846</v>
      </c>
      <c r="M36" s="11"/>
      <c r="N36" s="84">
        <v>10.58</v>
      </c>
      <c r="O36" s="60">
        <v>28</v>
      </c>
    </row>
    <row r="37" spans="1:15" ht="15" x14ac:dyDescent="0.25">
      <c r="A37" s="1"/>
      <c r="B37" s="365">
        <v>6</v>
      </c>
      <c r="C37" s="366"/>
      <c r="D37" s="367" t="s">
        <v>1382</v>
      </c>
      <c r="E37" s="368"/>
      <c r="F37" s="369">
        <v>4100069288</v>
      </c>
      <c r="G37" s="370"/>
      <c r="H37" s="391" t="s">
        <v>1383</v>
      </c>
      <c r="I37" s="370"/>
      <c r="J37" s="369" t="s">
        <v>53</v>
      </c>
      <c r="K37" s="368"/>
      <c r="L37" s="7" t="s">
        <v>846</v>
      </c>
      <c r="M37" s="11"/>
      <c r="N37" s="84">
        <v>8.68</v>
      </c>
      <c r="O37" s="60">
        <v>22</v>
      </c>
    </row>
    <row r="38" spans="1:15" ht="15" x14ac:dyDescent="0.25">
      <c r="A38" s="1"/>
      <c r="B38" s="365">
        <v>7</v>
      </c>
      <c r="C38" s="366"/>
      <c r="D38" s="367" t="s">
        <v>747</v>
      </c>
      <c r="E38" s="368"/>
      <c r="F38" s="369">
        <v>4100069286</v>
      </c>
      <c r="G38" s="370"/>
      <c r="H38" s="391" t="s">
        <v>1094</v>
      </c>
      <c r="I38" s="370"/>
      <c r="J38" s="369" t="s">
        <v>53</v>
      </c>
      <c r="K38" s="368"/>
      <c r="L38" s="7" t="s">
        <v>846</v>
      </c>
      <c r="M38" s="11"/>
      <c r="N38" s="84">
        <v>10.06</v>
      </c>
      <c r="O38" s="60">
        <v>16</v>
      </c>
    </row>
    <row r="39" spans="1:15" ht="15" x14ac:dyDescent="0.25">
      <c r="A39" s="1"/>
      <c r="B39" s="365">
        <v>8</v>
      </c>
      <c r="C39" s="366"/>
      <c r="D39" s="367" t="s">
        <v>747</v>
      </c>
      <c r="E39" s="368"/>
      <c r="F39" s="369">
        <v>4100069286</v>
      </c>
      <c r="G39" s="370"/>
      <c r="H39" s="391" t="s">
        <v>1094</v>
      </c>
      <c r="I39" s="370"/>
      <c r="J39" s="369" t="s">
        <v>53</v>
      </c>
      <c r="K39" s="368"/>
      <c r="L39" s="7" t="s">
        <v>846</v>
      </c>
      <c r="M39" s="11"/>
      <c r="N39" s="84">
        <v>10.06</v>
      </c>
      <c r="O39" s="60">
        <v>16</v>
      </c>
    </row>
    <row r="40" spans="1:15" ht="15" x14ac:dyDescent="0.25">
      <c r="A40" s="1"/>
      <c r="B40" s="365">
        <v>9</v>
      </c>
      <c r="C40" s="366"/>
      <c r="D40" s="367" t="s">
        <v>747</v>
      </c>
      <c r="E40" s="368"/>
      <c r="F40" s="369">
        <v>4100069286</v>
      </c>
      <c r="G40" s="370"/>
      <c r="H40" s="391" t="s">
        <v>1094</v>
      </c>
      <c r="I40" s="370"/>
      <c r="J40" s="369" t="s">
        <v>53</v>
      </c>
      <c r="K40" s="368"/>
      <c r="L40" s="7" t="s">
        <v>846</v>
      </c>
      <c r="M40" s="11"/>
      <c r="N40" s="84">
        <v>10.06</v>
      </c>
      <c r="O40" s="60">
        <v>16</v>
      </c>
    </row>
    <row r="41" spans="1:15" ht="15" x14ac:dyDescent="0.25">
      <c r="A41" s="1"/>
      <c r="B41" s="365">
        <v>10</v>
      </c>
      <c r="C41" s="366"/>
      <c r="D41" s="367" t="s">
        <v>747</v>
      </c>
      <c r="E41" s="368"/>
      <c r="F41" s="369">
        <v>4100069286</v>
      </c>
      <c r="G41" s="370"/>
      <c r="H41" s="391" t="s">
        <v>1094</v>
      </c>
      <c r="I41" s="370"/>
      <c r="J41" s="369" t="s">
        <v>53</v>
      </c>
      <c r="K41" s="368"/>
      <c r="L41" s="7" t="s">
        <v>846</v>
      </c>
      <c r="M41" s="11"/>
      <c r="N41" s="84">
        <v>10.06</v>
      </c>
      <c r="O41" s="60">
        <v>16</v>
      </c>
    </row>
    <row r="42" spans="1:15" ht="15" x14ac:dyDescent="0.25">
      <c r="A42" s="1"/>
      <c r="B42" s="365">
        <v>11</v>
      </c>
      <c r="C42" s="366"/>
      <c r="D42" s="367" t="s">
        <v>747</v>
      </c>
      <c r="E42" s="368"/>
      <c r="F42" s="369">
        <v>4100069286</v>
      </c>
      <c r="G42" s="370"/>
      <c r="H42" s="391" t="s">
        <v>1094</v>
      </c>
      <c r="I42" s="370"/>
      <c r="J42" s="369" t="s">
        <v>53</v>
      </c>
      <c r="K42" s="368"/>
      <c r="L42" s="7" t="s">
        <v>846</v>
      </c>
      <c r="M42" s="11"/>
      <c r="N42" s="84">
        <v>10.06</v>
      </c>
      <c r="O42" s="60">
        <v>16</v>
      </c>
    </row>
    <row r="43" spans="1:15" ht="15" x14ac:dyDescent="0.25">
      <c r="A43" s="1"/>
      <c r="B43" s="365">
        <v>12</v>
      </c>
      <c r="C43" s="366"/>
      <c r="D43" s="367" t="s">
        <v>747</v>
      </c>
      <c r="E43" s="368"/>
      <c r="F43" s="369">
        <v>4100069300</v>
      </c>
      <c r="G43" s="370"/>
      <c r="H43" s="391" t="s">
        <v>771</v>
      </c>
      <c r="I43" s="370"/>
      <c r="J43" s="369" t="s">
        <v>53</v>
      </c>
      <c r="K43" s="368"/>
      <c r="L43" s="7" t="s">
        <v>757</v>
      </c>
      <c r="M43" s="11"/>
      <c r="N43" s="84">
        <v>10.06</v>
      </c>
      <c r="O43" s="60">
        <v>16</v>
      </c>
    </row>
    <row r="44" spans="1:15" ht="15" x14ac:dyDescent="0.25">
      <c r="A44" s="1"/>
      <c r="B44" s="365">
        <v>13</v>
      </c>
      <c r="C44" s="366"/>
      <c r="D44" s="367" t="s">
        <v>747</v>
      </c>
      <c r="E44" s="368"/>
      <c r="F44" s="369">
        <v>4100069300</v>
      </c>
      <c r="G44" s="370"/>
      <c r="H44" s="391" t="s">
        <v>771</v>
      </c>
      <c r="I44" s="370"/>
      <c r="J44" s="369" t="s">
        <v>53</v>
      </c>
      <c r="K44" s="368"/>
      <c r="L44" s="7" t="s">
        <v>757</v>
      </c>
      <c r="M44" s="11"/>
      <c r="N44" s="84">
        <v>10.039999999999999</v>
      </c>
      <c r="O44" s="60">
        <v>16</v>
      </c>
    </row>
    <row r="45" spans="1:15" ht="15" x14ac:dyDescent="0.25">
      <c r="A45" s="1"/>
      <c r="B45" s="365">
        <v>14</v>
      </c>
      <c r="C45" s="366"/>
      <c r="D45" s="367" t="s">
        <v>747</v>
      </c>
      <c r="E45" s="368"/>
      <c r="F45" s="369">
        <v>4100069300</v>
      </c>
      <c r="G45" s="370"/>
      <c r="H45" s="391" t="s">
        <v>771</v>
      </c>
      <c r="I45" s="370"/>
      <c r="J45" s="369" t="s">
        <v>53</v>
      </c>
      <c r="K45" s="368"/>
      <c r="L45" s="7" t="s">
        <v>757</v>
      </c>
      <c r="M45" s="11"/>
      <c r="N45" s="84">
        <v>10.06</v>
      </c>
      <c r="O45" s="60">
        <v>16</v>
      </c>
    </row>
    <row r="46" spans="1:15" ht="15" x14ac:dyDescent="0.25">
      <c r="A46" s="1"/>
      <c r="B46" s="365">
        <v>15</v>
      </c>
      <c r="C46" s="366"/>
      <c r="D46" s="367" t="s">
        <v>747</v>
      </c>
      <c r="E46" s="368"/>
      <c r="F46" s="369">
        <v>4100069300</v>
      </c>
      <c r="G46" s="370"/>
      <c r="H46" s="391" t="s">
        <v>771</v>
      </c>
      <c r="I46" s="370"/>
      <c r="J46" s="369" t="s">
        <v>53</v>
      </c>
      <c r="K46" s="368"/>
      <c r="L46" s="7" t="s">
        <v>757</v>
      </c>
      <c r="M46" s="11"/>
      <c r="N46" s="84">
        <v>10.06</v>
      </c>
      <c r="O46" s="60">
        <v>16</v>
      </c>
    </row>
    <row r="47" spans="1:15" ht="15" x14ac:dyDescent="0.25">
      <c r="A47" s="1"/>
      <c r="B47" s="365">
        <v>16</v>
      </c>
      <c r="C47" s="366"/>
      <c r="D47" s="367" t="s">
        <v>747</v>
      </c>
      <c r="E47" s="368"/>
      <c r="F47" s="369">
        <v>4100069300</v>
      </c>
      <c r="G47" s="370"/>
      <c r="H47" s="391" t="s">
        <v>771</v>
      </c>
      <c r="I47" s="370"/>
      <c r="J47" s="369" t="s">
        <v>53</v>
      </c>
      <c r="K47" s="368"/>
      <c r="L47" s="7" t="s">
        <v>757</v>
      </c>
      <c r="M47" s="11"/>
      <c r="N47" s="84">
        <v>10.58</v>
      </c>
      <c r="O47" s="60">
        <v>17</v>
      </c>
    </row>
    <row r="48" spans="1:15" ht="15" x14ac:dyDescent="0.25">
      <c r="A48" s="1"/>
      <c r="B48" s="365">
        <v>17</v>
      </c>
      <c r="C48" s="366"/>
      <c r="D48" s="367" t="s">
        <v>747</v>
      </c>
      <c r="E48" s="368"/>
      <c r="F48" s="369">
        <v>4100069300</v>
      </c>
      <c r="G48" s="370"/>
      <c r="H48" s="391" t="s">
        <v>771</v>
      </c>
      <c r="I48" s="370"/>
      <c r="J48" s="369" t="s">
        <v>53</v>
      </c>
      <c r="K48" s="368"/>
      <c r="L48" s="7" t="s">
        <v>757</v>
      </c>
      <c r="M48" s="11"/>
      <c r="N48" s="84">
        <v>10.61</v>
      </c>
      <c r="O48" s="60">
        <v>17</v>
      </c>
    </row>
    <row r="49" spans="1:15" ht="15" x14ac:dyDescent="0.25">
      <c r="A49" s="1"/>
      <c r="B49" s="77" t="s">
        <v>37</v>
      </c>
      <c r="C49" s="78"/>
      <c r="D49" s="20"/>
      <c r="E49" s="45"/>
      <c r="F49" s="20"/>
      <c r="H49" s="3"/>
      <c r="J49" s="20"/>
      <c r="K49" s="45"/>
      <c r="L49" s="1"/>
      <c r="M49" s="1"/>
      <c r="N49" s="163">
        <f>SUM(N50:N76)+8.36</f>
        <v>254.24000000000007</v>
      </c>
      <c r="O49" s="60"/>
    </row>
    <row r="50" spans="1:15" ht="15" x14ac:dyDescent="0.25">
      <c r="A50" s="1"/>
      <c r="B50" s="375">
        <v>18</v>
      </c>
      <c r="C50" s="376"/>
      <c r="D50" s="367" t="s">
        <v>747</v>
      </c>
      <c r="E50" s="368"/>
      <c r="F50" s="369">
        <v>4100069300</v>
      </c>
      <c r="G50" s="370"/>
      <c r="H50" s="391" t="s">
        <v>771</v>
      </c>
      <c r="I50" s="370"/>
      <c r="J50" s="369" t="s">
        <v>53</v>
      </c>
      <c r="K50" s="368"/>
      <c r="L50" s="7" t="s">
        <v>757</v>
      </c>
      <c r="M50" s="11"/>
      <c r="N50" s="81">
        <v>10.62</v>
      </c>
      <c r="O50" s="60">
        <v>17</v>
      </c>
    </row>
    <row r="51" spans="1:15" ht="15" x14ac:dyDescent="0.25">
      <c r="A51" s="1"/>
      <c r="B51" s="375">
        <v>19</v>
      </c>
      <c r="C51" s="376"/>
      <c r="D51" s="367" t="s">
        <v>629</v>
      </c>
      <c r="E51" s="368"/>
      <c r="F51" s="369">
        <v>4100069303</v>
      </c>
      <c r="G51" s="370"/>
      <c r="H51" s="391" t="s">
        <v>1196</v>
      </c>
      <c r="I51" s="370"/>
      <c r="J51" s="369" t="s">
        <v>53</v>
      </c>
      <c r="K51" s="368"/>
      <c r="L51" s="7" t="s">
        <v>757</v>
      </c>
      <c r="M51" s="11"/>
      <c r="N51" s="81">
        <v>13.88</v>
      </c>
      <c r="O51" s="60">
        <v>23</v>
      </c>
    </row>
    <row r="52" spans="1:15" ht="15" x14ac:dyDescent="0.25">
      <c r="A52" s="1"/>
      <c r="B52" s="375">
        <v>20</v>
      </c>
      <c r="C52" s="376"/>
      <c r="D52" s="367" t="s">
        <v>629</v>
      </c>
      <c r="E52" s="368"/>
      <c r="F52" s="369">
        <v>4100069303</v>
      </c>
      <c r="G52" s="370"/>
      <c r="H52" s="391" t="s">
        <v>1196</v>
      </c>
      <c r="I52" s="370"/>
      <c r="J52" s="369" t="s">
        <v>53</v>
      </c>
      <c r="K52" s="368"/>
      <c r="L52" s="7" t="s">
        <v>757</v>
      </c>
      <c r="M52" s="11"/>
      <c r="N52" s="81">
        <v>13.98</v>
      </c>
      <c r="O52" s="60">
        <v>23</v>
      </c>
    </row>
    <row r="53" spans="1:15" ht="15" x14ac:dyDescent="0.25">
      <c r="A53" s="1"/>
      <c r="B53" s="378">
        <v>21</v>
      </c>
      <c r="C53" s="379"/>
      <c r="D53" s="367" t="s">
        <v>629</v>
      </c>
      <c r="E53" s="368"/>
      <c r="F53" s="369">
        <v>4100069303</v>
      </c>
      <c r="G53" s="370"/>
      <c r="H53" s="391" t="s">
        <v>1196</v>
      </c>
      <c r="I53" s="370"/>
      <c r="J53" s="369" t="s">
        <v>53</v>
      </c>
      <c r="K53" s="368"/>
      <c r="L53" s="7" t="s">
        <v>757</v>
      </c>
      <c r="M53" s="11"/>
      <c r="N53" s="82">
        <v>13.82</v>
      </c>
      <c r="O53" s="60">
        <v>23</v>
      </c>
    </row>
    <row r="54" spans="1:15" ht="15" x14ac:dyDescent="0.25">
      <c r="A54" s="1"/>
      <c r="B54" s="378">
        <v>22</v>
      </c>
      <c r="C54" s="379"/>
      <c r="D54" s="367" t="s">
        <v>629</v>
      </c>
      <c r="E54" s="368"/>
      <c r="F54" s="369">
        <v>4100069303</v>
      </c>
      <c r="G54" s="370"/>
      <c r="H54" s="391" t="s">
        <v>1196</v>
      </c>
      <c r="I54" s="370"/>
      <c r="J54" s="369" t="s">
        <v>53</v>
      </c>
      <c r="K54" s="368"/>
      <c r="L54" s="7" t="s">
        <v>757</v>
      </c>
      <c r="M54" s="11"/>
      <c r="N54" s="82">
        <v>14.48</v>
      </c>
      <c r="O54" s="60">
        <v>24</v>
      </c>
    </row>
    <row r="55" spans="1:15" ht="15" x14ac:dyDescent="0.25">
      <c r="A55" s="1"/>
      <c r="B55" s="365"/>
      <c r="C55" s="366"/>
      <c r="D55" s="126" t="s">
        <v>1404</v>
      </c>
      <c r="E55" s="61"/>
      <c r="F55" s="50"/>
      <c r="G55" s="62"/>
      <c r="H55" s="63"/>
      <c r="I55" s="62"/>
      <c r="J55" s="50"/>
      <c r="K55" s="61"/>
      <c r="L55" s="6"/>
      <c r="M55" s="8"/>
      <c r="N55" s="84"/>
      <c r="O55" s="138"/>
    </row>
    <row r="56" spans="1:15" ht="15" x14ac:dyDescent="0.25">
      <c r="A56" s="1"/>
      <c r="B56" s="416">
        <v>23</v>
      </c>
      <c r="C56" s="417"/>
      <c r="D56" s="367" t="s">
        <v>629</v>
      </c>
      <c r="E56" s="368"/>
      <c r="F56" s="369">
        <v>4100069303</v>
      </c>
      <c r="G56" s="370"/>
      <c r="H56" s="391" t="s">
        <v>1196</v>
      </c>
      <c r="I56" s="370"/>
      <c r="J56" s="369" t="s">
        <v>53</v>
      </c>
      <c r="K56" s="368"/>
      <c r="L56" s="7" t="s">
        <v>761</v>
      </c>
      <c r="M56" s="11"/>
      <c r="N56" s="83">
        <v>13.84</v>
      </c>
      <c r="O56" s="60">
        <v>23</v>
      </c>
    </row>
    <row r="57" spans="1:15" ht="15" x14ac:dyDescent="0.25">
      <c r="A57" s="1"/>
      <c r="B57" s="378">
        <v>24</v>
      </c>
      <c r="C57" s="379"/>
      <c r="D57" s="367" t="s">
        <v>629</v>
      </c>
      <c r="E57" s="368"/>
      <c r="F57" s="369">
        <v>4100069303</v>
      </c>
      <c r="G57" s="370"/>
      <c r="H57" s="391" t="s">
        <v>1196</v>
      </c>
      <c r="I57" s="370"/>
      <c r="J57" s="369" t="s">
        <v>53</v>
      </c>
      <c r="K57" s="368"/>
      <c r="L57" s="7" t="s">
        <v>761</v>
      </c>
      <c r="M57" s="11"/>
      <c r="N57" s="82">
        <v>15.04</v>
      </c>
      <c r="O57" s="60">
        <v>25</v>
      </c>
    </row>
    <row r="58" spans="1:15" ht="15" x14ac:dyDescent="0.25">
      <c r="A58" s="1"/>
      <c r="B58" s="365"/>
      <c r="C58" s="366"/>
      <c r="D58" s="126" t="s">
        <v>1405</v>
      </c>
      <c r="E58" s="61"/>
      <c r="F58" s="50"/>
      <c r="G58" s="62"/>
      <c r="H58" s="63"/>
      <c r="I58" s="62"/>
      <c r="J58" s="50"/>
      <c r="K58" s="61"/>
      <c r="L58" s="6"/>
      <c r="M58" s="8"/>
      <c r="N58" s="84"/>
      <c r="O58" s="138"/>
    </row>
    <row r="59" spans="1:15" ht="15" x14ac:dyDescent="0.25">
      <c r="A59" s="1"/>
      <c r="B59" s="416">
        <v>25</v>
      </c>
      <c r="C59" s="417"/>
      <c r="D59" s="367" t="s">
        <v>629</v>
      </c>
      <c r="E59" s="368"/>
      <c r="F59" s="369">
        <v>4100069303</v>
      </c>
      <c r="G59" s="370"/>
      <c r="H59" s="391" t="s">
        <v>1196</v>
      </c>
      <c r="I59" s="370"/>
      <c r="J59" s="369" t="s">
        <v>53</v>
      </c>
      <c r="K59" s="368"/>
      <c r="L59" s="7" t="s">
        <v>761</v>
      </c>
      <c r="M59" s="11"/>
      <c r="N59" s="83">
        <v>15.04</v>
      </c>
      <c r="O59" s="60">
        <v>25</v>
      </c>
    </row>
    <row r="60" spans="1:15" ht="15" x14ac:dyDescent="0.25">
      <c r="A60" s="1"/>
      <c r="B60" s="378">
        <v>26</v>
      </c>
      <c r="C60" s="379"/>
      <c r="D60" s="367" t="s">
        <v>629</v>
      </c>
      <c r="E60" s="368"/>
      <c r="F60" s="369">
        <v>4100069303</v>
      </c>
      <c r="G60" s="370"/>
      <c r="H60" s="391" t="s">
        <v>1196</v>
      </c>
      <c r="I60" s="370"/>
      <c r="J60" s="369" t="s">
        <v>53</v>
      </c>
      <c r="K60" s="368"/>
      <c r="L60" s="7" t="s">
        <v>846</v>
      </c>
      <c r="M60" s="11"/>
      <c r="N60" s="82">
        <v>13.4</v>
      </c>
      <c r="O60" s="60">
        <v>22</v>
      </c>
    </row>
    <row r="61" spans="1:15" ht="15" x14ac:dyDescent="0.25">
      <c r="A61" s="1"/>
      <c r="B61" s="365"/>
      <c r="C61" s="366"/>
      <c r="D61" s="126" t="s">
        <v>1406</v>
      </c>
      <c r="E61" s="61"/>
      <c r="F61" s="50"/>
      <c r="G61" s="62"/>
      <c r="H61" s="63"/>
      <c r="I61" s="62"/>
      <c r="J61" s="50"/>
      <c r="K61" s="61"/>
      <c r="L61" s="6"/>
      <c r="M61" s="8"/>
      <c r="N61" s="84"/>
      <c r="O61" s="138"/>
    </row>
    <row r="62" spans="1:15" ht="15" x14ac:dyDescent="0.25">
      <c r="A62" s="1"/>
      <c r="B62" s="365">
        <v>27</v>
      </c>
      <c r="C62" s="366"/>
      <c r="D62" s="367" t="s">
        <v>528</v>
      </c>
      <c r="E62" s="368"/>
      <c r="F62" s="369">
        <v>4100069295</v>
      </c>
      <c r="G62" s="370"/>
      <c r="H62" s="391" t="s">
        <v>568</v>
      </c>
      <c r="I62" s="370"/>
      <c r="J62" s="369" t="s">
        <v>53</v>
      </c>
      <c r="K62" s="368"/>
      <c r="L62" s="7" t="s">
        <v>757</v>
      </c>
      <c r="M62" s="11"/>
      <c r="N62" s="84">
        <v>8.24</v>
      </c>
      <c r="O62" s="60">
        <v>43</v>
      </c>
    </row>
    <row r="63" spans="1:15" ht="15" x14ac:dyDescent="0.25">
      <c r="A63" s="1"/>
      <c r="B63" s="375">
        <v>28</v>
      </c>
      <c r="C63" s="376"/>
      <c r="D63" s="367" t="s">
        <v>528</v>
      </c>
      <c r="E63" s="368"/>
      <c r="F63" s="369">
        <v>4100069295</v>
      </c>
      <c r="G63" s="370"/>
      <c r="H63" s="391" t="s">
        <v>568</v>
      </c>
      <c r="I63" s="370"/>
      <c r="J63" s="369" t="s">
        <v>53</v>
      </c>
      <c r="K63" s="368"/>
      <c r="L63" s="7" t="s">
        <v>757</v>
      </c>
      <c r="M63" s="11"/>
      <c r="N63" s="81">
        <v>8.24</v>
      </c>
      <c r="O63" s="60">
        <v>43</v>
      </c>
    </row>
    <row r="64" spans="1:15" ht="15" x14ac:dyDescent="0.25">
      <c r="A64" s="1"/>
      <c r="B64" s="375">
        <v>29</v>
      </c>
      <c r="C64" s="376"/>
      <c r="D64" s="367" t="s">
        <v>528</v>
      </c>
      <c r="E64" s="368"/>
      <c r="F64" s="369">
        <v>4100069295</v>
      </c>
      <c r="G64" s="370"/>
      <c r="H64" s="391" t="s">
        <v>568</v>
      </c>
      <c r="I64" s="370"/>
      <c r="J64" s="369" t="s">
        <v>53</v>
      </c>
      <c r="K64" s="368"/>
      <c r="L64" s="7" t="s">
        <v>757</v>
      </c>
      <c r="M64" s="11"/>
      <c r="N64" s="81">
        <v>8.24</v>
      </c>
      <c r="O64" s="60">
        <v>43</v>
      </c>
    </row>
    <row r="65" spans="1:15" ht="15" x14ac:dyDescent="0.25">
      <c r="A65" s="1"/>
      <c r="B65" s="375">
        <v>30</v>
      </c>
      <c r="C65" s="376"/>
      <c r="D65" s="367" t="s">
        <v>528</v>
      </c>
      <c r="E65" s="368"/>
      <c r="F65" s="369">
        <v>4100069295</v>
      </c>
      <c r="G65" s="370"/>
      <c r="H65" s="391" t="s">
        <v>568</v>
      </c>
      <c r="I65" s="370"/>
      <c r="J65" s="369" t="s">
        <v>53</v>
      </c>
      <c r="K65" s="368"/>
      <c r="L65" s="7" t="s">
        <v>757</v>
      </c>
      <c r="M65" s="11"/>
      <c r="N65" s="81">
        <v>8.24</v>
      </c>
      <c r="O65" s="60">
        <v>43</v>
      </c>
    </row>
    <row r="66" spans="1:15" ht="15" x14ac:dyDescent="0.25">
      <c r="A66" s="1"/>
      <c r="B66" s="375">
        <v>31</v>
      </c>
      <c r="C66" s="376"/>
      <c r="D66" s="367" t="s">
        <v>528</v>
      </c>
      <c r="E66" s="368"/>
      <c r="F66" s="369">
        <v>4100069295</v>
      </c>
      <c r="G66" s="370"/>
      <c r="H66" s="391" t="s">
        <v>568</v>
      </c>
      <c r="I66" s="370"/>
      <c r="J66" s="369" t="s">
        <v>53</v>
      </c>
      <c r="K66" s="368"/>
      <c r="L66" s="7" t="s">
        <v>757</v>
      </c>
      <c r="M66" s="11"/>
      <c r="N66" s="81">
        <v>8.24</v>
      </c>
      <c r="O66" s="60">
        <v>43</v>
      </c>
    </row>
    <row r="67" spans="1:15" ht="15" x14ac:dyDescent="0.25">
      <c r="A67" s="1"/>
      <c r="B67" s="375">
        <v>32</v>
      </c>
      <c r="C67" s="376"/>
      <c r="D67" s="367" t="s">
        <v>528</v>
      </c>
      <c r="E67" s="368"/>
      <c r="F67" s="369">
        <v>4100069295</v>
      </c>
      <c r="G67" s="370"/>
      <c r="H67" s="391" t="s">
        <v>568</v>
      </c>
      <c r="I67" s="370"/>
      <c r="J67" s="369" t="s">
        <v>53</v>
      </c>
      <c r="K67" s="368"/>
      <c r="L67" s="7" t="s">
        <v>757</v>
      </c>
      <c r="M67" s="11"/>
      <c r="N67" s="81">
        <v>8.2200000000000006</v>
      </c>
      <c r="O67" s="60">
        <v>43</v>
      </c>
    </row>
    <row r="68" spans="1:15" ht="15" x14ac:dyDescent="0.25">
      <c r="A68" s="1"/>
      <c r="B68" s="375">
        <v>33</v>
      </c>
      <c r="C68" s="376"/>
      <c r="D68" s="367" t="s">
        <v>528</v>
      </c>
      <c r="E68" s="368"/>
      <c r="F68" s="369">
        <v>4100069295</v>
      </c>
      <c r="G68" s="370"/>
      <c r="H68" s="391" t="s">
        <v>568</v>
      </c>
      <c r="I68" s="370"/>
      <c r="J68" s="369" t="s">
        <v>53</v>
      </c>
      <c r="K68" s="368"/>
      <c r="L68" s="7" t="s">
        <v>757</v>
      </c>
      <c r="M68" s="11"/>
      <c r="N68" s="81">
        <v>8.24</v>
      </c>
      <c r="O68" s="60">
        <v>43</v>
      </c>
    </row>
    <row r="69" spans="1:15" ht="15" x14ac:dyDescent="0.25">
      <c r="A69" s="1"/>
      <c r="B69" s="378">
        <v>34</v>
      </c>
      <c r="C69" s="379"/>
      <c r="D69" s="367" t="s">
        <v>528</v>
      </c>
      <c r="E69" s="368"/>
      <c r="F69" s="369">
        <v>4100069295</v>
      </c>
      <c r="G69" s="370"/>
      <c r="H69" s="391" t="s">
        <v>568</v>
      </c>
      <c r="I69" s="370"/>
      <c r="J69" s="369" t="s">
        <v>53</v>
      </c>
      <c r="K69" s="368"/>
      <c r="L69" s="7" t="s">
        <v>757</v>
      </c>
      <c r="M69" s="11"/>
      <c r="N69" s="81">
        <v>8.24</v>
      </c>
      <c r="O69" s="60">
        <v>43</v>
      </c>
    </row>
    <row r="70" spans="1:15" ht="15" x14ac:dyDescent="0.25">
      <c r="A70" s="1"/>
      <c r="B70" s="378">
        <v>35</v>
      </c>
      <c r="C70" s="379"/>
      <c r="D70" s="367" t="s">
        <v>528</v>
      </c>
      <c r="E70" s="368"/>
      <c r="F70" s="369">
        <v>4100069295</v>
      </c>
      <c r="G70" s="370"/>
      <c r="H70" s="391" t="s">
        <v>568</v>
      </c>
      <c r="I70" s="370"/>
      <c r="J70" s="369" t="s">
        <v>53</v>
      </c>
      <c r="K70" s="368"/>
      <c r="L70" s="7" t="s">
        <v>757</v>
      </c>
      <c r="M70" s="11"/>
      <c r="N70" s="81">
        <v>7.56</v>
      </c>
      <c r="O70" s="60">
        <v>39</v>
      </c>
    </row>
    <row r="71" spans="1:15" ht="15" x14ac:dyDescent="0.25">
      <c r="A71" s="1"/>
      <c r="B71" s="365"/>
      <c r="C71" s="366"/>
      <c r="D71" s="126" t="s">
        <v>1398</v>
      </c>
      <c r="E71" s="61"/>
      <c r="F71" s="50"/>
      <c r="G71" s="62"/>
      <c r="H71" s="63"/>
      <c r="I71" s="62"/>
      <c r="J71" s="50"/>
      <c r="K71" s="61"/>
      <c r="L71" s="6"/>
      <c r="M71" s="8"/>
      <c r="N71" s="84"/>
      <c r="O71" s="138"/>
    </row>
    <row r="72" spans="1:15" ht="15" x14ac:dyDescent="0.25">
      <c r="A72" s="1"/>
      <c r="B72" s="378">
        <v>36</v>
      </c>
      <c r="C72" s="379"/>
      <c r="D72" s="367" t="s">
        <v>528</v>
      </c>
      <c r="E72" s="368"/>
      <c r="F72" s="369">
        <v>4100069295</v>
      </c>
      <c r="G72" s="370"/>
      <c r="H72" s="391" t="s">
        <v>568</v>
      </c>
      <c r="I72" s="370"/>
      <c r="J72" s="369" t="s">
        <v>53</v>
      </c>
      <c r="K72" s="368"/>
      <c r="L72" s="7" t="s">
        <v>761</v>
      </c>
      <c r="M72" s="11"/>
      <c r="N72" s="82">
        <v>9.68</v>
      </c>
      <c r="O72" s="60">
        <v>52</v>
      </c>
    </row>
    <row r="73" spans="1:15" ht="15" x14ac:dyDescent="0.25">
      <c r="A73" s="1"/>
      <c r="B73" s="378">
        <v>37</v>
      </c>
      <c r="C73" s="379"/>
      <c r="D73" s="367" t="s">
        <v>528</v>
      </c>
      <c r="E73" s="368"/>
      <c r="F73" s="369">
        <v>4100069295</v>
      </c>
      <c r="G73" s="370"/>
      <c r="H73" s="391" t="s">
        <v>568</v>
      </c>
      <c r="I73" s="370"/>
      <c r="J73" s="369" t="s">
        <v>53</v>
      </c>
      <c r="K73" s="368"/>
      <c r="L73" s="7" t="s">
        <v>761</v>
      </c>
      <c r="M73" s="11"/>
      <c r="N73" s="82">
        <v>9.66</v>
      </c>
      <c r="O73" s="60">
        <v>52</v>
      </c>
    </row>
    <row r="74" spans="1:15" ht="15" x14ac:dyDescent="0.25">
      <c r="A74" s="1"/>
      <c r="B74" s="378">
        <v>38</v>
      </c>
      <c r="C74" s="379"/>
      <c r="D74" s="367" t="s">
        <v>528</v>
      </c>
      <c r="E74" s="368"/>
      <c r="F74" s="369">
        <v>4100069295</v>
      </c>
      <c r="G74" s="370"/>
      <c r="H74" s="391" t="s">
        <v>568</v>
      </c>
      <c r="I74" s="370"/>
      <c r="J74" s="369" t="s">
        <v>53</v>
      </c>
      <c r="K74" s="368"/>
      <c r="L74" s="7" t="s">
        <v>761</v>
      </c>
      <c r="M74" s="11"/>
      <c r="N74" s="82">
        <v>9.7200000000000006</v>
      </c>
      <c r="O74" s="60">
        <v>52</v>
      </c>
    </row>
    <row r="75" spans="1:15" ht="15" x14ac:dyDescent="0.25">
      <c r="A75" s="1"/>
      <c r="B75" s="378">
        <v>39</v>
      </c>
      <c r="C75" s="379"/>
      <c r="D75" s="367" t="s">
        <v>528</v>
      </c>
      <c r="E75" s="368"/>
      <c r="F75" s="369">
        <v>4100069295</v>
      </c>
      <c r="G75" s="370"/>
      <c r="H75" s="391" t="s">
        <v>568</v>
      </c>
      <c r="I75" s="370"/>
      <c r="J75" s="369" t="s">
        <v>53</v>
      </c>
      <c r="K75" s="368"/>
      <c r="L75" s="7" t="s">
        <v>761</v>
      </c>
      <c r="M75" s="11"/>
      <c r="N75" s="82">
        <v>9.7200000000000006</v>
      </c>
      <c r="O75" s="60">
        <v>52</v>
      </c>
    </row>
    <row r="76" spans="1:15" ht="15" x14ac:dyDescent="0.25">
      <c r="A76" s="1"/>
      <c r="B76" s="378">
        <v>40</v>
      </c>
      <c r="C76" s="379"/>
      <c r="D76" s="367" t="s">
        <v>528</v>
      </c>
      <c r="E76" s="368"/>
      <c r="F76" s="369">
        <v>4100069295</v>
      </c>
      <c r="G76" s="370"/>
      <c r="H76" s="391" t="s">
        <v>568</v>
      </c>
      <c r="I76" s="370"/>
      <c r="J76" s="369" t="s">
        <v>53</v>
      </c>
      <c r="K76" s="368"/>
      <c r="L76" s="7" t="s">
        <v>761</v>
      </c>
      <c r="M76" s="11"/>
      <c r="N76" s="82">
        <v>9.5399999999999991</v>
      </c>
      <c r="O76" s="60">
        <v>51</v>
      </c>
    </row>
    <row r="77" spans="1:15" ht="15" x14ac:dyDescent="0.25">
      <c r="A77" s="1"/>
      <c r="B77" s="365"/>
      <c r="C77" s="366"/>
      <c r="D77" s="126" t="s">
        <v>1407</v>
      </c>
      <c r="E77" s="61"/>
      <c r="F77" s="50"/>
      <c r="G77" s="62"/>
      <c r="H77" s="63"/>
      <c r="I77" s="62"/>
      <c r="J77" s="50"/>
      <c r="K77" s="61"/>
      <c r="L77" s="6"/>
      <c r="M77" s="8"/>
      <c r="N77" s="84"/>
      <c r="O77" s="138"/>
    </row>
    <row r="78" spans="1:15" ht="15" x14ac:dyDescent="0.25">
      <c r="A78" s="1"/>
      <c r="B78" s="77" t="s">
        <v>56</v>
      </c>
      <c r="C78" s="78"/>
      <c r="D78" s="20"/>
      <c r="E78" s="45"/>
      <c r="F78" s="20"/>
      <c r="H78" s="3"/>
      <c r="J78" s="20"/>
      <c r="K78" s="45"/>
      <c r="L78" s="1"/>
      <c r="M78" s="1"/>
      <c r="N78" s="163">
        <f>SUM(N79:N113)+8.38</f>
        <v>136.60000000000002</v>
      </c>
      <c r="O78" s="60"/>
    </row>
    <row r="79" spans="1:15" ht="15" x14ac:dyDescent="0.25">
      <c r="A79" s="1"/>
      <c r="B79" s="378">
        <v>41</v>
      </c>
      <c r="C79" s="379"/>
      <c r="D79" s="367" t="s">
        <v>528</v>
      </c>
      <c r="E79" s="368"/>
      <c r="F79" s="369">
        <v>4100069295</v>
      </c>
      <c r="G79" s="370"/>
      <c r="H79" s="391" t="s">
        <v>568</v>
      </c>
      <c r="I79" s="370"/>
      <c r="J79" s="369" t="s">
        <v>53</v>
      </c>
      <c r="K79" s="368"/>
      <c r="L79" s="7" t="s">
        <v>846</v>
      </c>
      <c r="M79" s="11"/>
      <c r="N79" s="82">
        <v>9.94</v>
      </c>
      <c r="O79" s="60">
        <v>53</v>
      </c>
    </row>
    <row r="80" spans="1:15" ht="14.25" customHeight="1" x14ac:dyDescent="0.25">
      <c r="A80" s="1"/>
      <c r="B80" s="378">
        <v>42</v>
      </c>
      <c r="C80" s="379"/>
      <c r="D80" s="367" t="s">
        <v>528</v>
      </c>
      <c r="E80" s="368"/>
      <c r="F80" s="369">
        <v>4100069295</v>
      </c>
      <c r="G80" s="370"/>
      <c r="H80" s="391" t="s">
        <v>568</v>
      </c>
      <c r="I80" s="370"/>
      <c r="J80" s="369" t="s">
        <v>53</v>
      </c>
      <c r="K80" s="368"/>
      <c r="L80" s="7" t="s">
        <v>846</v>
      </c>
      <c r="M80" s="11"/>
      <c r="N80" s="82">
        <v>9.84</v>
      </c>
      <c r="O80" s="60">
        <v>50</v>
      </c>
    </row>
    <row r="81" spans="1:15" ht="15" x14ac:dyDescent="0.25">
      <c r="A81" s="1"/>
      <c r="B81" s="365"/>
      <c r="C81" s="366"/>
      <c r="D81" s="367" t="s">
        <v>528</v>
      </c>
      <c r="E81" s="368"/>
      <c r="F81" s="369">
        <v>4100069294</v>
      </c>
      <c r="G81" s="370"/>
      <c r="H81" s="391" t="s">
        <v>568</v>
      </c>
      <c r="I81" s="370"/>
      <c r="J81" s="369" t="s">
        <v>53</v>
      </c>
      <c r="K81" s="368"/>
      <c r="L81" s="7" t="s">
        <v>846</v>
      </c>
      <c r="M81" s="11"/>
      <c r="N81" s="84"/>
      <c r="O81" s="138">
        <v>3</v>
      </c>
    </row>
    <row r="82" spans="1:15" ht="15" x14ac:dyDescent="0.25">
      <c r="A82" s="1"/>
      <c r="B82" s="365">
        <v>43</v>
      </c>
      <c r="C82" s="366"/>
      <c r="D82" s="367" t="s">
        <v>1399</v>
      </c>
      <c r="E82" s="368"/>
      <c r="F82" s="369">
        <v>4100069270</v>
      </c>
      <c r="G82" s="370"/>
      <c r="H82" s="391" t="s">
        <v>1400</v>
      </c>
      <c r="I82" s="370"/>
      <c r="J82" s="369" t="s">
        <v>25</v>
      </c>
      <c r="K82" s="368"/>
      <c r="L82" s="7" t="s">
        <v>757</v>
      </c>
      <c r="M82" s="11"/>
      <c r="N82" s="84">
        <v>3.58</v>
      </c>
      <c r="O82" s="138">
        <v>5</v>
      </c>
    </row>
    <row r="83" spans="1:15" ht="15" x14ac:dyDescent="0.25">
      <c r="A83" s="1"/>
      <c r="B83" s="365">
        <v>44</v>
      </c>
      <c r="C83" s="366"/>
      <c r="D83" s="367" t="s">
        <v>1399</v>
      </c>
      <c r="E83" s="368"/>
      <c r="F83" s="369">
        <v>4100069270</v>
      </c>
      <c r="G83" s="370"/>
      <c r="H83" s="391" t="s">
        <v>1400</v>
      </c>
      <c r="I83" s="370"/>
      <c r="J83" s="369" t="s">
        <v>25</v>
      </c>
      <c r="K83" s="368"/>
      <c r="L83" s="7" t="s">
        <v>757</v>
      </c>
      <c r="M83" s="11"/>
      <c r="N83" s="84">
        <v>3.58</v>
      </c>
      <c r="O83" s="138">
        <v>5</v>
      </c>
    </row>
    <row r="84" spans="1:15" ht="15" x14ac:dyDescent="0.25">
      <c r="A84" s="1"/>
      <c r="B84" s="365">
        <v>45</v>
      </c>
      <c r="C84" s="366"/>
      <c r="D84" s="367" t="s">
        <v>1399</v>
      </c>
      <c r="E84" s="368"/>
      <c r="F84" s="369">
        <v>4100069270</v>
      </c>
      <c r="G84" s="370"/>
      <c r="H84" s="391" t="s">
        <v>1400</v>
      </c>
      <c r="I84" s="370"/>
      <c r="J84" s="369" t="s">
        <v>25</v>
      </c>
      <c r="K84" s="368"/>
      <c r="L84" s="7" t="s">
        <v>757</v>
      </c>
      <c r="M84" s="11"/>
      <c r="N84" s="84">
        <v>3.58</v>
      </c>
      <c r="O84" s="138">
        <v>5</v>
      </c>
    </row>
    <row r="85" spans="1:15" ht="15" x14ac:dyDescent="0.25">
      <c r="A85" s="1"/>
      <c r="B85" s="365">
        <v>46</v>
      </c>
      <c r="C85" s="366"/>
      <c r="D85" s="367" t="s">
        <v>1399</v>
      </c>
      <c r="E85" s="368"/>
      <c r="F85" s="369">
        <v>4100069270</v>
      </c>
      <c r="G85" s="370"/>
      <c r="H85" s="391" t="s">
        <v>1400</v>
      </c>
      <c r="I85" s="370"/>
      <c r="J85" s="369" t="s">
        <v>25</v>
      </c>
      <c r="K85" s="368"/>
      <c r="L85" s="7" t="s">
        <v>757</v>
      </c>
      <c r="M85" s="11"/>
      <c r="N85" s="84">
        <v>3.58</v>
      </c>
      <c r="O85" s="138">
        <v>5</v>
      </c>
    </row>
    <row r="86" spans="1:15" ht="15" x14ac:dyDescent="0.25">
      <c r="A86" s="1"/>
      <c r="B86" s="365">
        <v>47</v>
      </c>
      <c r="C86" s="366"/>
      <c r="D86" s="367" t="s">
        <v>1399</v>
      </c>
      <c r="E86" s="368"/>
      <c r="F86" s="369">
        <v>4100069270</v>
      </c>
      <c r="G86" s="370"/>
      <c r="H86" s="391" t="s">
        <v>1400</v>
      </c>
      <c r="I86" s="370"/>
      <c r="J86" s="369" t="s">
        <v>25</v>
      </c>
      <c r="K86" s="368"/>
      <c r="L86" s="7" t="s">
        <v>757</v>
      </c>
      <c r="M86" s="11"/>
      <c r="N86" s="84">
        <v>3.58</v>
      </c>
      <c r="O86" s="138">
        <v>5</v>
      </c>
    </row>
    <row r="87" spans="1:15" ht="15" x14ac:dyDescent="0.25">
      <c r="A87" s="1"/>
      <c r="B87" s="365">
        <v>48</v>
      </c>
      <c r="C87" s="366"/>
      <c r="D87" s="367" t="s">
        <v>1399</v>
      </c>
      <c r="E87" s="368"/>
      <c r="F87" s="369">
        <v>4100069270</v>
      </c>
      <c r="G87" s="370"/>
      <c r="H87" s="391" t="s">
        <v>1400</v>
      </c>
      <c r="I87" s="370"/>
      <c r="J87" s="369" t="s">
        <v>25</v>
      </c>
      <c r="K87" s="368"/>
      <c r="L87" s="7" t="s">
        <v>757</v>
      </c>
      <c r="M87" s="11"/>
      <c r="N87" s="84">
        <v>3.58</v>
      </c>
      <c r="O87" s="138">
        <v>5</v>
      </c>
    </row>
    <row r="88" spans="1:15" ht="15" x14ac:dyDescent="0.25">
      <c r="A88" s="1"/>
      <c r="B88" s="365">
        <v>49</v>
      </c>
      <c r="C88" s="366"/>
      <c r="D88" s="367" t="s">
        <v>1399</v>
      </c>
      <c r="E88" s="368"/>
      <c r="F88" s="369">
        <v>4100069270</v>
      </c>
      <c r="G88" s="370"/>
      <c r="H88" s="391" t="s">
        <v>1400</v>
      </c>
      <c r="I88" s="370"/>
      <c r="J88" s="369" t="s">
        <v>25</v>
      </c>
      <c r="K88" s="368"/>
      <c r="L88" s="7" t="s">
        <v>757</v>
      </c>
      <c r="M88" s="11"/>
      <c r="N88" s="84">
        <v>3.58</v>
      </c>
      <c r="O88" s="138">
        <v>5</v>
      </c>
    </row>
    <row r="89" spans="1:15" ht="15" x14ac:dyDescent="0.25">
      <c r="A89" s="1"/>
      <c r="B89" s="365">
        <v>50</v>
      </c>
      <c r="C89" s="366"/>
      <c r="D89" s="367" t="s">
        <v>1399</v>
      </c>
      <c r="E89" s="368"/>
      <c r="F89" s="369">
        <v>4100069270</v>
      </c>
      <c r="G89" s="370"/>
      <c r="H89" s="391" t="s">
        <v>1400</v>
      </c>
      <c r="I89" s="370"/>
      <c r="J89" s="369" t="s">
        <v>25</v>
      </c>
      <c r="K89" s="368"/>
      <c r="L89" s="7" t="s">
        <v>757</v>
      </c>
      <c r="M89" s="11"/>
      <c r="N89" s="84">
        <v>3.58</v>
      </c>
      <c r="O89" s="138">
        <v>5</v>
      </c>
    </row>
    <row r="90" spans="1:15" ht="15" x14ac:dyDescent="0.25">
      <c r="A90" s="1"/>
      <c r="B90" s="365">
        <v>51</v>
      </c>
      <c r="C90" s="366"/>
      <c r="D90" s="367" t="s">
        <v>1399</v>
      </c>
      <c r="E90" s="368"/>
      <c r="F90" s="369">
        <v>4100069270</v>
      </c>
      <c r="G90" s="370"/>
      <c r="H90" s="391" t="s">
        <v>1400</v>
      </c>
      <c r="I90" s="370"/>
      <c r="J90" s="369" t="s">
        <v>25</v>
      </c>
      <c r="K90" s="368"/>
      <c r="L90" s="7" t="s">
        <v>757</v>
      </c>
      <c r="M90" s="11"/>
      <c r="N90" s="84">
        <v>3.58</v>
      </c>
      <c r="O90" s="138">
        <v>5</v>
      </c>
    </row>
    <row r="91" spans="1:15" ht="15" x14ac:dyDescent="0.25">
      <c r="A91" s="1"/>
      <c r="B91" s="365">
        <v>52</v>
      </c>
      <c r="C91" s="366"/>
      <c r="D91" s="367" t="s">
        <v>1399</v>
      </c>
      <c r="E91" s="368"/>
      <c r="F91" s="369">
        <v>4100069270</v>
      </c>
      <c r="G91" s="370"/>
      <c r="H91" s="391" t="s">
        <v>1400</v>
      </c>
      <c r="I91" s="370"/>
      <c r="J91" s="369" t="s">
        <v>25</v>
      </c>
      <c r="K91" s="368"/>
      <c r="L91" s="7" t="s">
        <v>757</v>
      </c>
      <c r="M91" s="11"/>
      <c r="N91" s="84">
        <v>3.58</v>
      </c>
      <c r="O91" s="138">
        <v>5</v>
      </c>
    </row>
    <row r="92" spans="1:15" ht="15" x14ac:dyDescent="0.25">
      <c r="A92" s="1"/>
      <c r="B92" s="365">
        <v>53</v>
      </c>
      <c r="C92" s="366"/>
      <c r="D92" s="367" t="s">
        <v>1399</v>
      </c>
      <c r="E92" s="368"/>
      <c r="F92" s="369">
        <v>4100069270</v>
      </c>
      <c r="G92" s="370"/>
      <c r="H92" s="391" t="s">
        <v>1400</v>
      </c>
      <c r="I92" s="370"/>
      <c r="J92" s="369" t="s">
        <v>25</v>
      </c>
      <c r="K92" s="368"/>
      <c r="L92" s="7" t="s">
        <v>757</v>
      </c>
      <c r="M92" s="11"/>
      <c r="N92" s="84">
        <v>3.58</v>
      </c>
      <c r="O92" s="138">
        <v>5</v>
      </c>
    </row>
    <row r="93" spans="1:15" ht="15" x14ac:dyDescent="0.25">
      <c r="A93" s="1"/>
      <c r="B93" s="365">
        <v>54</v>
      </c>
      <c r="C93" s="366"/>
      <c r="D93" s="367" t="s">
        <v>1399</v>
      </c>
      <c r="E93" s="368"/>
      <c r="F93" s="369">
        <v>4100069270</v>
      </c>
      <c r="G93" s="370"/>
      <c r="H93" s="391" t="s">
        <v>1400</v>
      </c>
      <c r="I93" s="370"/>
      <c r="J93" s="369" t="s">
        <v>25</v>
      </c>
      <c r="K93" s="368"/>
      <c r="L93" s="7" t="s">
        <v>757</v>
      </c>
      <c r="M93" s="11"/>
      <c r="N93" s="84">
        <v>3.58</v>
      </c>
      <c r="O93" s="138">
        <v>5</v>
      </c>
    </row>
    <row r="94" spans="1:15" ht="15" x14ac:dyDescent="0.25">
      <c r="A94" s="1"/>
      <c r="B94" s="365">
        <v>55</v>
      </c>
      <c r="C94" s="366"/>
      <c r="D94" s="367" t="s">
        <v>1399</v>
      </c>
      <c r="E94" s="368"/>
      <c r="F94" s="369">
        <v>4100069270</v>
      </c>
      <c r="G94" s="370"/>
      <c r="H94" s="391" t="s">
        <v>1400</v>
      </c>
      <c r="I94" s="370"/>
      <c r="J94" s="369" t="s">
        <v>25</v>
      </c>
      <c r="K94" s="368"/>
      <c r="L94" s="7" t="s">
        <v>757</v>
      </c>
      <c r="M94" s="11"/>
      <c r="N94" s="84">
        <v>3.58</v>
      </c>
      <c r="O94" s="138">
        <v>5</v>
      </c>
    </row>
    <row r="95" spans="1:15" ht="15" x14ac:dyDescent="0.25">
      <c r="A95" s="1"/>
      <c r="B95" s="416">
        <v>56</v>
      </c>
      <c r="C95" s="417"/>
      <c r="D95" s="367" t="s">
        <v>1399</v>
      </c>
      <c r="E95" s="368"/>
      <c r="F95" s="369">
        <v>4100069270</v>
      </c>
      <c r="G95" s="370"/>
      <c r="H95" s="391" t="s">
        <v>1400</v>
      </c>
      <c r="I95" s="370"/>
      <c r="J95" s="369" t="s">
        <v>25</v>
      </c>
      <c r="K95" s="368"/>
      <c r="L95" s="7" t="s">
        <v>757</v>
      </c>
      <c r="M95" s="11"/>
      <c r="N95" s="84">
        <v>3.58</v>
      </c>
      <c r="O95" s="138">
        <v>5</v>
      </c>
    </row>
    <row r="96" spans="1:15" ht="15" x14ac:dyDescent="0.25">
      <c r="A96" s="1"/>
      <c r="B96" s="378">
        <v>57</v>
      </c>
      <c r="C96" s="379"/>
      <c r="D96" s="367" t="s">
        <v>1399</v>
      </c>
      <c r="E96" s="368"/>
      <c r="F96" s="369">
        <v>4100069270</v>
      </c>
      <c r="G96" s="370"/>
      <c r="H96" s="391" t="s">
        <v>1400</v>
      </c>
      <c r="I96" s="370"/>
      <c r="J96" s="369" t="s">
        <v>25</v>
      </c>
      <c r="K96" s="368"/>
      <c r="L96" s="7" t="s">
        <v>757</v>
      </c>
      <c r="M96" s="11"/>
      <c r="N96" s="82">
        <v>4.0199999999999996</v>
      </c>
      <c r="O96" s="138">
        <v>2</v>
      </c>
    </row>
    <row r="97" spans="1:15" ht="15" x14ac:dyDescent="0.25">
      <c r="A97" s="1"/>
      <c r="B97" s="416"/>
      <c r="C97" s="417"/>
      <c r="D97" s="367" t="s">
        <v>1399</v>
      </c>
      <c r="E97" s="368"/>
      <c r="F97" s="369">
        <v>4100069292</v>
      </c>
      <c r="G97" s="370"/>
      <c r="H97" s="391" t="s">
        <v>1400</v>
      </c>
      <c r="I97" s="370"/>
      <c r="J97" s="369" t="s">
        <v>90</v>
      </c>
      <c r="K97" s="368"/>
      <c r="L97" s="7" t="s">
        <v>757</v>
      </c>
      <c r="M97" s="11"/>
      <c r="N97" s="83"/>
      <c r="O97" s="138">
        <v>2</v>
      </c>
    </row>
    <row r="98" spans="1:15" ht="15" x14ac:dyDescent="0.25">
      <c r="A98" s="1"/>
      <c r="B98" s="365"/>
      <c r="C98" s="366"/>
      <c r="D98" s="367" t="s">
        <v>1399</v>
      </c>
      <c r="E98" s="368"/>
      <c r="F98" s="369">
        <v>4100069293</v>
      </c>
      <c r="G98" s="370"/>
      <c r="H98" s="391" t="s">
        <v>1400</v>
      </c>
      <c r="I98" s="370"/>
      <c r="J98" s="369" t="s">
        <v>53</v>
      </c>
      <c r="K98" s="368"/>
      <c r="L98" s="7" t="s">
        <v>757</v>
      </c>
      <c r="M98" s="11"/>
      <c r="N98" s="84"/>
      <c r="O98" s="138">
        <v>2</v>
      </c>
    </row>
    <row r="99" spans="1:15" ht="15" x14ac:dyDescent="0.25">
      <c r="A99" s="1"/>
      <c r="B99" s="365">
        <v>58</v>
      </c>
      <c r="C99" s="366"/>
      <c r="D99" s="351" t="s">
        <v>1399</v>
      </c>
      <c r="E99" s="352"/>
      <c r="F99" s="369">
        <v>4100069293</v>
      </c>
      <c r="G99" s="370"/>
      <c r="H99" s="391" t="s">
        <v>1400</v>
      </c>
      <c r="I99" s="370"/>
      <c r="J99" s="369" t="s">
        <v>53</v>
      </c>
      <c r="K99" s="368"/>
      <c r="L99" s="27" t="s">
        <v>757</v>
      </c>
      <c r="M99" s="24"/>
      <c r="N99" s="84">
        <v>3.62</v>
      </c>
      <c r="O99" s="167">
        <v>5</v>
      </c>
    </row>
    <row r="100" spans="1:15" ht="15" x14ac:dyDescent="0.25">
      <c r="A100" s="1"/>
      <c r="B100" s="365">
        <v>59</v>
      </c>
      <c r="C100" s="366"/>
      <c r="D100" s="351" t="s">
        <v>1399</v>
      </c>
      <c r="E100" s="352"/>
      <c r="F100" s="369">
        <v>4100069293</v>
      </c>
      <c r="G100" s="370"/>
      <c r="H100" s="391" t="s">
        <v>1400</v>
      </c>
      <c r="I100" s="370"/>
      <c r="J100" s="369" t="s">
        <v>53</v>
      </c>
      <c r="K100" s="368"/>
      <c r="L100" s="27" t="s">
        <v>757</v>
      </c>
      <c r="M100" s="24"/>
      <c r="N100" s="84">
        <v>3.62</v>
      </c>
      <c r="O100" s="167">
        <v>5</v>
      </c>
    </row>
    <row r="101" spans="1:15" ht="15" x14ac:dyDescent="0.25">
      <c r="A101" s="1"/>
      <c r="B101" s="365">
        <v>60</v>
      </c>
      <c r="C101" s="366"/>
      <c r="D101" s="351" t="s">
        <v>1399</v>
      </c>
      <c r="E101" s="352"/>
      <c r="F101" s="369">
        <v>4100069293</v>
      </c>
      <c r="G101" s="370"/>
      <c r="H101" s="391" t="s">
        <v>1400</v>
      </c>
      <c r="I101" s="370"/>
      <c r="J101" s="369" t="s">
        <v>53</v>
      </c>
      <c r="K101" s="368"/>
      <c r="L101" s="27" t="s">
        <v>757</v>
      </c>
      <c r="M101" s="24"/>
      <c r="N101" s="84">
        <v>3.62</v>
      </c>
      <c r="O101" s="167">
        <v>5</v>
      </c>
    </row>
    <row r="102" spans="1:15" ht="15" x14ac:dyDescent="0.25">
      <c r="A102" s="1"/>
      <c r="B102" s="365">
        <v>61</v>
      </c>
      <c r="C102" s="366"/>
      <c r="D102" s="351" t="s">
        <v>1399</v>
      </c>
      <c r="E102" s="352"/>
      <c r="F102" s="369">
        <v>4100069293</v>
      </c>
      <c r="G102" s="370"/>
      <c r="H102" s="391" t="s">
        <v>1400</v>
      </c>
      <c r="I102" s="370"/>
      <c r="J102" s="369" t="s">
        <v>53</v>
      </c>
      <c r="K102" s="368"/>
      <c r="L102" s="27" t="s">
        <v>757</v>
      </c>
      <c r="M102" s="24"/>
      <c r="N102" s="84">
        <v>3.62</v>
      </c>
      <c r="O102" s="167">
        <v>5</v>
      </c>
    </row>
    <row r="103" spans="1:15" ht="15" x14ac:dyDescent="0.25">
      <c r="A103" s="1"/>
      <c r="B103" s="365">
        <v>62</v>
      </c>
      <c r="C103" s="366"/>
      <c r="D103" s="351" t="s">
        <v>1399</v>
      </c>
      <c r="E103" s="352"/>
      <c r="F103" s="369">
        <v>4100069293</v>
      </c>
      <c r="G103" s="370"/>
      <c r="H103" s="391" t="s">
        <v>1400</v>
      </c>
      <c r="I103" s="370"/>
      <c r="J103" s="369" t="s">
        <v>53</v>
      </c>
      <c r="K103" s="368"/>
      <c r="L103" s="27" t="s">
        <v>757</v>
      </c>
      <c r="M103" s="24"/>
      <c r="N103" s="84">
        <v>3.62</v>
      </c>
      <c r="O103" s="167">
        <v>5</v>
      </c>
    </row>
    <row r="104" spans="1:15" ht="15" x14ac:dyDescent="0.25">
      <c r="A104" s="1"/>
      <c r="B104" s="365">
        <v>63</v>
      </c>
      <c r="C104" s="366"/>
      <c r="D104" s="351" t="s">
        <v>1399</v>
      </c>
      <c r="E104" s="352"/>
      <c r="F104" s="369">
        <v>4100069293</v>
      </c>
      <c r="G104" s="370"/>
      <c r="H104" s="391" t="s">
        <v>1400</v>
      </c>
      <c r="I104" s="370"/>
      <c r="J104" s="369" t="s">
        <v>53</v>
      </c>
      <c r="K104" s="368"/>
      <c r="L104" s="27" t="s">
        <v>757</v>
      </c>
      <c r="M104" s="24"/>
      <c r="N104" s="84">
        <v>3.62</v>
      </c>
      <c r="O104" s="167">
        <v>5</v>
      </c>
    </row>
    <row r="105" spans="1:15" ht="15" x14ac:dyDescent="0.25">
      <c r="A105" s="1"/>
      <c r="B105" s="365">
        <v>64</v>
      </c>
      <c r="C105" s="366"/>
      <c r="D105" s="351" t="s">
        <v>1399</v>
      </c>
      <c r="E105" s="352"/>
      <c r="F105" s="369">
        <v>4100069293</v>
      </c>
      <c r="G105" s="370"/>
      <c r="H105" s="391" t="s">
        <v>1400</v>
      </c>
      <c r="I105" s="370"/>
      <c r="J105" s="369" t="s">
        <v>53</v>
      </c>
      <c r="K105" s="368"/>
      <c r="L105" s="27" t="s">
        <v>757</v>
      </c>
      <c r="M105" s="24"/>
      <c r="N105" s="84">
        <v>3.62</v>
      </c>
      <c r="O105" s="167">
        <v>5</v>
      </c>
    </row>
    <row r="106" spans="1:15" ht="15" x14ac:dyDescent="0.25">
      <c r="A106" s="1"/>
      <c r="B106" s="365">
        <v>65</v>
      </c>
      <c r="C106" s="366"/>
      <c r="D106" s="351" t="s">
        <v>1399</v>
      </c>
      <c r="E106" s="352"/>
      <c r="F106" s="369">
        <v>4100069293</v>
      </c>
      <c r="G106" s="370"/>
      <c r="H106" s="391" t="s">
        <v>1400</v>
      </c>
      <c r="I106" s="370"/>
      <c r="J106" s="369" t="s">
        <v>53</v>
      </c>
      <c r="K106" s="368"/>
      <c r="L106" s="27" t="s">
        <v>757</v>
      </c>
      <c r="M106" s="24"/>
      <c r="N106" s="84">
        <v>3.62</v>
      </c>
      <c r="O106" s="167">
        <v>5</v>
      </c>
    </row>
    <row r="107" spans="1:15" ht="15" x14ac:dyDescent="0.25">
      <c r="A107" s="1"/>
      <c r="B107" s="365">
        <v>66</v>
      </c>
      <c r="C107" s="366"/>
      <c r="D107" s="351" t="s">
        <v>1399</v>
      </c>
      <c r="E107" s="352"/>
      <c r="F107" s="369">
        <v>4100069293</v>
      </c>
      <c r="G107" s="370"/>
      <c r="H107" s="391" t="s">
        <v>1400</v>
      </c>
      <c r="I107" s="370"/>
      <c r="J107" s="369" t="s">
        <v>53</v>
      </c>
      <c r="K107" s="368"/>
      <c r="L107" s="27" t="s">
        <v>757</v>
      </c>
      <c r="M107" s="24"/>
      <c r="N107" s="84">
        <v>3.62</v>
      </c>
      <c r="O107" s="167">
        <v>5</v>
      </c>
    </row>
    <row r="108" spans="1:15" ht="15" x14ac:dyDescent="0.25">
      <c r="A108" s="1"/>
      <c r="B108" s="365">
        <v>67</v>
      </c>
      <c r="C108" s="366"/>
      <c r="D108" s="351" t="s">
        <v>1399</v>
      </c>
      <c r="E108" s="352"/>
      <c r="F108" s="369">
        <v>4100069293</v>
      </c>
      <c r="G108" s="370"/>
      <c r="H108" s="391" t="s">
        <v>1400</v>
      </c>
      <c r="I108" s="370"/>
      <c r="J108" s="369" t="s">
        <v>53</v>
      </c>
      <c r="K108" s="368"/>
      <c r="L108" s="27" t="s">
        <v>757</v>
      </c>
      <c r="M108" s="24"/>
      <c r="N108" s="84">
        <v>3.62</v>
      </c>
      <c r="O108" s="167">
        <v>5</v>
      </c>
    </row>
    <row r="109" spans="1:15" ht="15" x14ac:dyDescent="0.25">
      <c r="A109" s="1"/>
      <c r="B109" s="365">
        <v>68</v>
      </c>
      <c r="C109" s="366"/>
      <c r="D109" s="351" t="s">
        <v>1399</v>
      </c>
      <c r="E109" s="352"/>
      <c r="F109" s="369">
        <v>4100069293</v>
      </c>
      <c r="G109" s="370"/>
      <c r="H109" s="391" t="s">
        <v>1400</v>
      </c>
      <c r="I109" s="370"/>
      <c r="J109" s="369" t="s">
        <v>53</v>
      </c>
      <c r="K109" s="368"/>
      <c r="L109" s="27" t="s">
        <v>757</v>
      </c>
      <c r="M109" s="24"/>
      <c r="N109" s="84">
        <v>3.62</v>
      </c>
      <c r="O109" s="167">
        <v>5</v>
      </c>
    </row>
    <row r="110" spans="1:15" ht="15" x14ac:dyDescent="0.25">
      <c r="A110" s="1"/>
      <c r="B110" s="365">
        <v>69</v>
      </c>
      <c r="C110" s="366"/>
      <c r="D110" s="351" t="s">
        <v>1399</v>
      </c>
      <c r="E110" s="352"/>
      <c r="F110" s="369">
        <v>4100069293</v>
      </c>
      <c r="G110" s="370"/>
      <c r="H110" s="391" t="s">
        <v>1400</v>
      </c>
      <c r="I110" s="370"/>
      <c r="J110" s="369" t="s">
        <v>53</v>
      </c>
      <c r="K110" s="368"/>
      <c r="L110" s="27" t="s">
        <v>757</v>
      </c>
      <c r="M110" s="24"/>
      <c r="N110" s="84">
        <v>3.62</v>
      </c>
      <c r="O110" s="167">
        <v>5</v>
      </c>
    </row>
    <row r="111" spans="1:15" ht="15" x14ac:dyDescent="0.25">
      <c r="A111" s="1"/>
      <c r="B111" s="365">
        <v>70</v>
      </c>
      <c r="C111" s="366"/>
      <c r="D111" s="351" t="s">
        <v>1399</v>
      </c>
      <c r="E111" s="352"/>
      <c r="F111" s="369">
        <v>4100069293</v>
      </c>
      <c r="G111" s="370"/>
      <c r="H111" s="391" t="s">
        <v>1400</v>
      </c>
      <c r="I111" s="370"/>
      <c r="J111" s="369" t="s">
        <v>53</v>
      </c>
      <c r="K111" s="368"/>
      <c r="L111" s="27" t="s">
        <v>757</v>
      </c>
      <c r="M111" s="24"/>
      <c r="N111" s="84">
        <v>3.62</v>
      </c>
      <c r="O111" s="167">
        <v>5</v>
      </c>
    </row>
    <row r="112" spans="1:15" ht="15" x14ac:dyDescent="0.25">
      <c r="A112" s="1"/>
      <c r="B112" s="365">
        <v>71</v>
      </c>
      <c r="C112" s="366"/>
      <c r="D112" s="351" t="s">
        <v>1399</v>
      </c>
      <c r="E112" s="352"/>
      <c r="F112" s="369">
        <v>4100069293</v>
      </c>
      <c r="G112" s="370"/>
      <c r="H112" s="391" t="s">
        <v>1400</v>
      </c>
      <c r="I112" s="370"/>
      <c r="J112" s="369" t="s">
        <v>53</v>
      </c>
      <c r="K112" s="368"/>
      <c r="L112" s="27" t="s">
        <v>757</v>
      </c>
      <c r="M112" s="24"/>
      <c r="N112" s="84">
        <v>3.62</v>
      </c>
      <c r="O112" s="167">
        <v>5</v>
      </c>
    </row>
    <row r="113" spans="1:15" ht="15" x14ac:dyDescent="0.25">
      <c r="A113" s="1"/>
      <c r="B113" s="365">
        <v>72</v>
      </c>
      <c r="C113" s="366"/>
      <c r="D113" s="351" t="s">
        <v>1399</v>
      </c>
      <c r="E113" s="352"/>
      <c r="F113" s="369">
        <v>4100069293</v>
      </c>
      <c r="G113" s="370"/>
      <c r="H113" s="391" t="s">
        <v>1400</v>
      </c>
      <c r="I113" s="370"/>
      <c r="J113" s="369" t="s">
        <v>53</v>
      </c>
      <c r="K113" s="368"/>
      <c r="L113" s="27" t="s">
        <v>757</v>
      </c>
      <c r="M113" s="24"/>
      <c r="N113" s="84">
        <v>3.62</v>
      </c>
      <c r="O113" s="167">
        <v>5</v>
      </c>
    </row>
    <row r="114" spans="1:15" ht="15" x14ac:dyDescent="0.25">
      <c r="A114" s="1"/>
      <c r="B114" s="71" t="s">
        <v>57</v>
      </c>
      <c r="C114" s="72"/>
      <c r="D114" s="50"/>
      <c r="E114" s="61"/>
      <c r="F114" s="50"/>
      <c r="G114" s="62"/>
      <c r="H114" s="63"/>
      <c r="I114" s="62"/>
      <c r="J114" s="50"/>
      <c r="K114" s="61"/>
      <c r="L114" s="8"/>
      <c r="M114" s="8"/>
      <c r="N114" s="164">
        <f>SUM(N115:N146)+6.8</f>
        <v>123.48000000000008</v>
      </c>
      <c r="O114" s="60"/>
    </row>
    <row r="115" spans="1:15" ht="15" x14ac:dyDescent="0.25">
      <c r="A115" s="1"/>
      <c r="B115" s="365">
        <v>73</v>
      </c>
      <c r="C115" s="366"/>
      <c r="D115" s="351" t="s">
        <v>1399</v>
      </c>
      <c r="E115" s="352"/>
      <c r="F115" s="369">
        <v>4100069293</v>
      </c>
      <c r="G115" s="370"/>
      <c r="H115" s="391" t="s">
        <v>1400</v>
      </c>
      <c r="I115" s="370"/>
      <c r="J115" s="369" t="s">
        <v>53</v>
      </c>
      <c r="K115" s="368"/>
      <c r="L115" s="27" t="s">
        <v>757</v>
      </c>
      <c r="M115" s="24"/>
      <c r="N115" s="84">
        <v>3.62</v>
      </c>
      <c r="O115" s="167">
        <v>5</v>
      </c>
    </row>
    <row r="116" spans="1:15" ht="15" x14ac:dyDescent="0.25">
      <c r="A116" s="1"/>
      <c r="B116" s="365">
        <v>74</v>
      </c>
      <c r="C116" s="366"/>
      <c r="D116" s="351" t="s">
        <v>1399</v>
      </c>
      <c r="E116" s="352"/>
      <c r="F116" s="369">
        <v>4100069293</v>
      </c>
      <c r="G116" s="370"/>
      <c r="H116" s="391" t="s">
        <v>1400</v>
      </c>
      <c r="I116" s="370"/>
      <c r="J116" s="369" t="s">
        <v>53</v>
      </c>
      <c r="K116" s="368"/>
      <c r="L116" s="27" t="s">
        <v>757</v>
      </c>
      <c r="M116" s="24"/>
      <c r="N116" s="84">
        <v>3.62</v>
      </c>
      <c r="O116" s="167">
        <v>5</v>
      </c>
    </row>
    <row r="117" spans="1:15" ht="15" x14ac:dyDescent="0.25">
      <c r="A117" s="1"/>
      <c r="B117" s="365">
        <v>75</v>
      </c>
      <c r="C117" s="366"/>
      <c r="D117" s="351" t="s">
        <v>1399</v>
      </c>
      <c r="E117" s="352"/>
      <c r="F117" s="369">
        <v>4100069293</v>
      </c>
      <c r="G117" s="370"/>
      <c r="H117" s="391" t="s">
        <v>1400</v>
      </c>
      <c r="I117" s="370"/>
      <c r="J117" s="369" t="s">
        <v>53</v>
      </c>
      <c r="K117" s="368"/>
      <c r="L117" s="27" t="s">
        <v>757</v>
      </c>
      <c r="M117" s="24"/>
      <c r="N117" s="84">
        <v>3.62</v>
      </c>
      <c r="O117" s="167">
        <v>5</v>
      </c>
    </row>
    <row r="118" spans="1:15" ht="15" x14ac:dyDescent="0.25">
      <c r="A118" s="1"/>
      <c r="B118" s="365">
        <v>76</v>
      </c>
      <c r="C118" s="366"/>
      <c r="D118" s="351" t="s">
        <v>1399</v>
      </c>
      <c r="E118" s="352"/>
      <c r="F118" s="369">
        <v>4100069293</v>
      </c>
      <c r="G118" s="370"/>
      <c r="H118" s="391" t="s">
        <v>1400</v>
      </c>
      <c r="I118" s="370"/>
      <c r="J118" s="369" t="s">
        <v>53</v>
      </c>
      <c r="K118" s="368"/>
      <c r="L118" s="27" t="s">
        <v>757</v>
      </c>
      <c r="M118" s="24"/>
      <c r="N118" s="84">
        <v>3.62</v>
      </c>
      <c r="O118" s="167">
        <v>5</v>
      </c>
    </row>
    <row r="119" spans="1:15" ht="15" x14ac:dyDescent="0.25">
      <c r="A119" s="1"/>
      <c r="B119" s="365">
        <v>77</v>
      </c>
      <c r="C119" s="366"/>
      <c r="D119" s="351" t="s">
        <v>1399</v>
      </c>
      <c r="E119" s="352"/>
      <c r="F119" s="369">
        <v>4100069293</v>
      </c>
      <c r="G119" s="370"/>
      <c r="H119" s="391" t="s">
        <v>1400</v>
      </c>
      <c r="I119" s="370"/>
      <c r="J119" s="369" t="s">
        <v>53</v>
      </c>
      <c r="K119" s="368"/>
      <c r="L119" s="27" t="s">
        <v>757</v>
      </c>
      <c r="M119" s="24"/>
      <c r="N119" s="84">
        <v>3.62</v>
      </c>
      <c r="O119" s="167">
        <v>5</v>
      </c>
    </row>
    <row r="120" spans="1:15" ht="15" x14ac:dyDescent="0.25">
      <c r="A120" s="1"/>
      <c r="B120" s="365">
        <v>78</v>
      </c>
      <c r="C120" s="366"/>
      <c r="D120" s="351" t="s">
        <v>1399</v>
      </c>
      <c r="E120" s="352"/>
      <c r="F120" s="369">
        <v>4100069293</v>
      </c>
      <c r="G120" s="370"/>
      <c r="H120" s="391" t="s">
        <v>1400</v>
      </c>
      <c r="I120" s="370"/>
      <c r="J120" s="369" t="s">
        <v>53</v>
      </c>
      <c r="K120" s="368"/>
      <c r="L120" s="27" t="s">
        <v>757</v>
      </c>
      <c r="M120" s="24"/>
      <c r="N120" s="84">
        <v>3.62</v>
      </c>
      <c r="O120" s="167">
        <v>5</v>
      </c>
    </row>
    <row r="121" spans="1:15" ht="15" x14ac:dyDescent="0.25">
      <c r="A121" s="1"/>
      <c r="B121" s="365">
        <v>79</v>
      </c>
      <c r="C121" s="366"/>
      <c r="D121" s="351" t="s">
        <v>1399</v>
      </c>
      <c r="E121" s="352"/>
      <c r="F121" s="369">
        <v>4100069293</v>
      </c>
      <c r="G121" s="370"/>
      <c r="H121" s="391" t="s">
        <v>1400</v>
      </c>
      <c r="I121" s="370"/>
      <c r="J121" s="369" t="s">
        <v>53</v>
      </c>
      <c r="K121" s="368"/>
      <c r="L121" s="27" t="s">
        <v>757</v>
      </c>
      <c r="M121" s="24"/>
      <c r="N121" s="84">
        <v>3.62</v>
      </c>
      <c r="O121" s="167">
        <v>5</v>
      </c>
    </row>
    <row r="122" spans="1:15" ht="15" x14ac:dyDescent="0.25">
      <c r="A122" s="1"/>
      <c r="B122" s="365">
        <v>80</v>
      </c>
      <c r="C122" s="366"/>
      <c r="D122" s="351" t="s">
        <v>1399</v>
      </c>
      <c r="E122" s="352"/>
      <c r="F122" s="369">
        <v>4100069293</v>
      </c>
      <c r="G122" s="370"/>
      <c r="H122" s="391" t="s">
        <v>1400</v>
      </c>
      <c r="I122" s="370"/>
      <c r="J122" s="369" t="s">
        <v>53</v>
      </c>
      <c r="K122" s="368"/>
      <c r="L122" s="27" t="s">
        <v>757</v>
      </c>
      <c r="M122" s="24"/>
      <c r="N122" s="84">
        <v>3.62</v>
      </c>
      <c r="O122" s="167">
        <v>5</v>
      </c>
    </row>
    <row r="123" spans="1:15" ht="15" x14ac:dyDescent="0.25">
      <c r="A123" s="1"/>
      <c r="B123" s="365">
        <v>81</v>
      </c>
      <c r="C123" s="366"/>
      <c r="D123" s="351" t="s">
        <v>1399</v>
      </c>
      <c r="E123" s="352"/>
      <c r="F123" s="369">
        <v>4100069293</v>
      </c>
      <c r="G123" s="370"/>
      <c r="H123" s="391" t="s">
        <v>1400</v>
      </c>
      <c r="I123" s="370"/>
      <c r="J123" s="369" t="s">
        <v>53</v>
      </c>
      <c r="K123" s="368"/>
      <c r="L123" s="27" t="s">
        <v>757</v>
      </c>
      <c r="M123" s="24"/>
      <c r="N123" s="84">
        <v>3.62</v>
      </c>
      <c r="O123" s="167">
        <v>5</v>
      </c>
    </row>
    <row r="124" spans="1:15" ht="15" x14ac:dyDescent="0.25">
      <c r="A124" s="1"/>
      <c r="B124" s="365">
        <v>82</v>
      </c>
      <c r="C124" s="366"/>
      <c r="D124" s="351" t="s">
        <v>1399</v>
      </c>
      <c r="E124" s="352"/>
      <c r="F124" s="369">
        <v>4100069293</v>
      </c>
      <c r="G124" s="370"/>
      <c r="H124" s="391" t="s">
        <v>1400</v>
      </c>
      <c r="I124" s="370"/>
      <c r="J124" s="369" t="s">
        <v>53</v>
      </c>
      <c r="K124" s="368"/>
      <c r="L124" s="27" t="s">
        <v>757</v>
      </c>
      <c r="M124" s="24"/>
      <c r="N124" s="84">
        <v>3.62</v>
      </c>
      <c r="O124" s="167">
        <v>5</v>
      </c>
    </row>
    <row r="125" spans="1:15" ht="15" x14ac:dyDescent="0.25">
      <c r="A125" s="1"/>
      <c r="B125" s="365">
        <v>83</v>
      </c>
      <c r="C125" s="366"/>
      <c r="D125" s="351" t="s">
        <v>1399</v>
      </c>
      <c r="E125" s="352"/>
      <c r="F125" s="369">
        <v>4100069293</v>
      </c>
      <c r="G125" s="370"/>
      <c r="H125" s="391" t="s">
        <v>1400</v>
      </c>
      <c r="I125" s="370"/>
      <c r="J125" s="369" t="s">
        <v>53</v>
      </c>
      <c r="K125" s="368"/>
      <c r="L125" s="27" t="s">
        <v>757</v>
      </c>
      <c r="M125" s="24"/>
      <c r="N125" s="84">
        <v>3.62</v>
      </c>
      <c r="O125" s="167">
        <v>5</v>
      </c>
    </row>
    <row r="126" spans="1:15" ht="15" x14ac:dyDescent="0.25">
      <c r="A126" s="1"/>
      <c r="B126" s="365">
        <v>84</v>
      </c>
      <c r="C126" s="366"/>
      <c r="D126" s="351" t="s">
        <v>1399</v>
      </c>
      <c r="E126" s="352"/>
      <c r="F126" s="369">
        <v>4100069293</v>
      </c>
      <c r="G126" s="370"/>
      <c r="H126" s="391" t="s">
        <v>1400</v>
      </c>
      <c r="I126" s="370"/>
      <c r="J126" s="369" t="s">
        <v>53</v>
      </c>
      <c r="K126" s="368"/>
      <c r="L126" s="27" t="s">
        <v>757</v>
      </c>
      <c r="M126" s="24"/>
      <c r="N126" s="84">
        <v>3.62</v>
      </c>
      <c r="O126" s="167">
        <v>5</v>
      </c>
    </row>
    <row r="127" spans="1:15" ht="15" x14ac:dyDescent="0.25">
      <c r="A127" s="1"/>
      <c r="B127" s="365">
        <v>85</v>
      </c>
      <c r="C127" s="366"/>
      <c r="D127" s="351" t="s">
        <v>1399</v>
      </c>
      <c r="E127" s="352"/>
      <c r="F127" s="369">
        <v>4100069293</v>
      </c>
      <c r="G127" s="370"/>
      <c r="H127" s="391" t="s">
        <v>1400</v>
      </c>
      <c r="I127" s="370"/>
      <c r="J127" s="369" t="s">
        <v>53</v>
      </c>
      <c r="K127" s="368"/>
      <c r="L127" s="27" t="s">
        <v>757</v>
      </c>
      <c r="M127" s="24"/>
      <c r="N127" s="84">
        <v>3.62</v>
      </c>
      <c r="O127" s="167">
        <v>5</v>
      </c>
    </row>
    <row r="128" spans="1:15" ht="15" x14ac:dyDescent="0.25">
      <c r="A128" s="1"/>
      <c r="B128" s="365">
        <v>86</v>
      </c>
      <c r="C128" s="366"/>
      <c r="D128" s="351" t="s">
        <v>1399</v>
      </c>
      <c r="E128" s="352"/>
      <c r="F128" s="369">
        <v>4100069293</v>
      </c>
      <c r="G128" s="370"/>
      <c r="H128" s="391" t="s">
        <v>1400</v>
      </c>
      <c r="I128" s="370"/>
      <c r="J128" s="369" t="s">
        <v>53</v>
      </c>
      <c r="K128" s="368"/>
      <c r="L128" s="27" t="s">
        <v>757</v>
      </c>
      <c r="M128" s="24"/>
      <c r="N128" s="84">
        <v>3.62</v>
      </c>
      <c r="O128" s="167">
        <v>5</v>
      </c>
    </row>
    <row r="129" spans="1:15" ht="15" x14ac:dyDescent="0.25">
      <c r="A129" s="1"/>
      <c r="B129" s="365">
        <v>87</v>
      </c>
      <c r="C129" s="366"/>
      <c r="D129" s="351" t="s">
        <v>1399</v>
      </c>
      <c r="E129" s="352"/>
      <c r="F129" s="369">
        <v>4100069293</v>
      </c>
      <c r="G129" s="370"/>
      <c r="H129" s="391" t="s">
        <v>1400</v>
      </c>
      <c r="I129" s="370"/>
      <c r="J129" s="369" t="s">
        <v>53</v>
      </c>
      <c r="K129" s="368"/>
      <c r="L129" s="27" t="s">
        <v>757</v>
      </c>
      <c r="M129" s="24"/>
      <c r="N129" s="84">
        <v>3.62</v>
      </c>
      <c r="O129" s="167">
        <v>5</v>
      </c>
    </row>
    <row r="130" spans="1:15" ht="15" x14ac:dyDescent="0.25">
      <c r="A130" s="1"/>
      <c r="B130" s="365">
        <v>88</v>
      </c>
      <c r="C130" s="366"/>
      <c r="D130" s="351" t="s">
        <v>1399</v>
      </c>
      <c r="E130" s="352"/>
      <c r="F130" s="369">
        <v>4100069293</v>
      </c>
      <c r="G130" s="370"/>
      <c r="H130" s="391" t="s">
        <v>1400</v>
      </c>
      <c r="I130" s="370"/>
      <c r="J130" s="369" t="s">
        <v>53</v>
      </c>
      <c r="K130" s="368"/>
      <c r="L130" s="27" t="s">
        <v>757</v>
      </c>
      <c r="M130" s="24"/>
      <c r="N130" s="84">
        <v>3.62</v>
      </c>
      <c r="O130" s="167">
        <v>5</v>
      </c>
    </row>
    <row r="131" spans="1:15" ht="15" x14ac:dyDescent="0.25">
      <c r="A131" s="1"/>
      <c r="B131" s="365">
        <v>89</v>
      </c>
      <c r="C131" s="366"/>
      <c r="D131" s="351" t="s">
        <v>1399</v>
      </c>
      <c r="E131" s="352"/>
      <c r="F131" s="369">
        <v>4100069293</v>
      </c>
      <c r="G131" s="370"/>
      <c r="H131" s="391" t="s">
        <v>1400</v>
      </c>
      <c r="I131" s="370"/>
      <c r="J131" s="369" t="s">
        <v>53</v>
      </c>
      <c r="K131" s="368"/>
      <c r="L131" s="27" t="s">
        <v>757</v>
      </c>
      <c r="M131" s="24"/>
      <c r="N131" s="84">
        <v>3.62</v>
      </c>
      <c r="O131" s="167">
        <v>5</v>
      </c>
    </row>
    <row r="132" spans="1:15" ht="15" x14ac:dyDescent="0.25">
      <c r="A132" s="1"/>
      <c r="B132" s="365">
        <v>90</v>
      </c>
      <c r="C132" s="366"/>
      <c r="D132" s="351" t="s">
        <v>1399</v>
      </c>
      <c r="E132" s="352"/>
      <c r="F132" s="369">
        <v>4100069293</v>
      </c>
      <c r="G132" s="370"/>
      <c r="H132" s="391" t="s">
        <v>1400</v>
      </c>
      <c r="I132" s="370"/>
      <c r="J132" s="369" t="s">
        <v>53</v>
      </c>
      <c r="K132" s="368"/>
      <c r="L132" s="27" t="s">
        <v>757</v>
      </c>
      <c r="M132" s="24"/>
      <c r="N132" s="84">
        <v>3.62</v>
      </c>
      <c r="O132" s="167">
        <v>5</v>
      </c>
    </row>
    <row r="133" spans="1:15" ht="15" x14ac:dyDescent="0.25">
      <c r="A133" s="1"/>
      <c r="B133" s="365">
        <v>91</v>
      </c>
      <c r="C133" s="366"/>
      <c r="D133" s="351" t="s">
        <v>1399</v>
      </c>
      <c r="E133" s="352"/>
      <c r="F133" s="369">
        <v>4100069270</v>
      </c>
      <c r="G133" s="370"/>
      <c r="H133" s="391" t="s">
        <v>1400</v>
      </c>
      <c r="I133" s="370"/>
      <c r="J133" s="369" t="s">
        <v>25</v>
      </c>
      <c r="K133" s="368"/>
      <c r="L133" s="27" t="s">
        <v>761</v>
      </c>
      <c r="M133" s="24"/>
      <c r="N133" s="84">
        <v>3.68</v>
      </c>
      <c r="O133" s="167">
        <v>5</v>
      </c>
    </row>
    <row r="134" spans="1:15" ht="15" x14ac:dyDescent="0.25">
      <c r="A134" s="1"/>
      <c r="B134" s="365">
        <v>92</v>
      </c>
      <c r="C134" s="366"/>
      <c r="D134" s="351" t="s">
        <v>1399</v>
      </c>
      <c r="E134" s="352"/>
      <c r="F134" s="369">
        <v>4100069270</v>
      </c>
      <c r="G134" s="370"/>
      <c r="H134" s="391" t="s">
        <v>1400</v>
      </c>
      <c r="I134" s="370"/>
      <c r="J134" s="369" t="s">
        <v>25</v>
      </c>
      <c r="K134" s="368"/>
      <c r="L134" s="27" t="s">
        <v>761</v>
      </c>
      <c r="M134" s="24"/>
      <c r="N134" s="84">
        <v>3.68</v>
      </c>
      <c r="O134" s="167">
        <v>5</v>
      </c>
    </row>
    <row r="135" spans="1:15" ht="15" x14ac:dyDescent="0.25">
      <c r="A135" s="1"/>
      <c r="B135" s="365">
        <v>93</v>
      </c>
      <c r="C135" s="366"/>
      <c r="D135" s="351" t="s">
        <v>1399</v>
      </c>
      <c r="E135" s="352"/>
      <c r="F135" s="369">
        <v>4100069270</v>
      </c>
      <c r="G135" s="370"/>
      <c r="H135" s="391" t="s">
        <v>1400</v>
      </c>
      <c r="I135" s="370"/>
      <c r="J135" s="369" t="s">
        <v>25</v>
      </c>
      <c r="K135" s="368"/>
      <c r="L135" s="27" t="s">
        <v>761</v>
      </c>
      <c r="M135" s="24"/>
      <c r="N135" s="84">
        <v>3.68</v>
      </c>
      <c r="O135" s="167">
        <v>5</v>
      </c>
    </row>
    <row r="136" spans="1:15" ht="15" x14ac:dyDescent="0.25">
      <c r="A136" s="1"/>
      <c r="B136" s="365">
        <v>94</v>
      </c>
      <c r="C136" s="366"/>
      <c r="D136" s="351" t="s">
        <v>1399</v>
      </c>
      <c r="E136" s="352"/>
      <c r="F136" s="369">
        <v>4100069270</v>
      </c>
      <c r="G136" s="370"/>
      <c r="H136" s="391" t="s">
        <v>1400</v>
      </c>
      <c r="I136" s="370"/>
      <c r="J136" s="369" t="s">
        <v>25</v>
      </c>
      <c r="K136" s="368"/>
      <c r="L136" s="27" t="s">
        <v>761</v>
      </c>
      <c r="M136" s="24"/>
      <c r="N136" s="84">
        <v>3.68</v>
      </c>
      <c r="O136" s="167">
        <v>5</v>
      </c>
    </row>
    <row r="137" spans="1:15" ht="15" x14ac:dyDescent="0.25">
      <c r="A137" s="1"/>
      <c r="B137" s="365">
        <v>95</v>
      </c>
      <c r="C137" s="366"/>
      <c r="D137" s="351" t="s">
        <v>1399</v>
      </c>
      <c r="E137" s="352"/>
      <c r="F137" s="369">
        <v>4100069270</v>
      </c>
      <c r="G137" s="370"/>
      <c r="H137" s="391" t="s">
        <v>1400</v>
      </c>
      <c r="I137" s="370"/>
      <c r="J137" s="369" t="s">
        <v>25</v>
      </c>
      <c r="K137" s="368"/>
      <c r="L137" s="27" t="s">
        <v>761</v>
      </c>
      <c r="M137" s="24"/>
      <c r="N137" s="84">
        <v>3.68</v>
      </c>
      <c r="O137" s="167">
        <v>5</v>
      </c>
    </row>
    <row r="138" spans="1:15" ht="15" x14ac:dyDescent="0.25">
      <c r="A138" s="1"/>
      <c r="B138" s="365">
        <v>96</v>
      </c>
      <c r="C138" s="366"/>
      <c r="D138" s="351" t="s">
        <v>1399</v>
      </c>
      <c r="E138" s="352"/>
      <c r="F138" s="369">
        <v>4100069270</v>
      </c>
      <c r="G138" s="370"/>
      <c r="H138" s="391" t="s">
        <v>1400</v>
      </c>
      <c r="I138" s="370"/>
      <c r="J138" s="369" t="s">
        <v>25</v>
      </c>
      <c r="K138" s="368"/>
      <c r="L138" s="27" t="s">
        <v>761</v>
      </c>
      <c r="M138" s="24"/>
      <c r="N138" s="84">
        <v>3.68</v>
      </c>
      <c r="O138" s="167">
        <v>5</v>
      </c>
    </row>
    <row r="139" spans="1:15" ht="15" x14ac:dyDescent="0.25">
      <c r="A139" s="1"/>
      <c r="B139" s="365">
        <v>97</v>
      </c>
      <c r="C139" s="366"/>
      <c r="D139" s="351" t="s">
        <v>1399</v>
      </c>
      <c r="E139" s="352"/>
      <c r="F139" s="369">
        <v>4100069270</v>
      </c>
      <c r="G139" s="370"/>
      <c r="H139" s="391" t="s">
        <v>1400</v>
      </c>
      <c r="I139" s="370"/>
      <c r="J139" s="369" t="s">
        <v>25</v>
      </c>
      <c r="K139" s="368"/>
      <c r="L139" s="27" t="s">
        <v>761</v>
      </c>
      <c r="M139" s="24"/>
      <c r="N139" s="84">
        <v>3.68</v>
      </c>
      <c r="O139" s="167">
        <v>5</v>
      </c>
    </row>
    <row r="140" spans="1:15" ht="15" x14ac:dyDescent="0.25">
      <c r="A140" s="1"/>
      <c r="B140" s="365">
        <v>98</v>
      </c>
      <c r="C140" s="366"/>
      <c r="D140" s="351" t="s">
        <v>1399</v>
      </c>
      <c r="E140" s="352"/>
      <c r="F140" s="369">
        <v>4100069270</v>
      </c>
      <c r="G140" s="370"/>
      <c r="H140" s="391" t="s">
        <v>1400</v>
      </c>
      <c r="I140" s="370"/>
      <c r="J140" s="369" t="s">
        <v>25</v>
      </c>
      <c r="K140" s="368"/>
      <c r="L140" s="27" t="s">
        <v>761</v>
      </c>
      <c r="M140" s="24"/>
      <c r="N140" s="84">
        <v>3.68</v>
      </c>
      <c r="O140" s="167">
        <v>5</v>
      </c>
    </row>
    <row r="141" spans="1:15" ht="15" x14ac:dyDescent="0.25">
      <c r="A141" s="1"/>
      <c r="B141" s="365">
        <v>99</v>
      </c>
      <c r="C141" s="366"/>
      <c r="D141" s="351" t="s">
        <v>1399</v>
      </c>
      <c r="E141" s="352"/>
      <c r="F141" s="369">
        <v>4100069270</v>
      </c>
      <c r="G141" s="370"/>
      <c r="H141" s="391" t="s">
        <v>1400</v>
      </c>
      <c r="I141" s="370"/>
      <c r="J141" s="369" t="s">
        <v>25</v>
      </c>
      <c r="K141" s="368"/>
      <c r="L141" s="27" t="s">
        <v>761</v>
      </c>
      <c r="M141" s="24"/>
      <c r="N141" s="84">
        <v>3.68</v>
      </c>
      <c r="O141" s="167">
        <v>5</v>
      </c>
    </row>
    <row r="142" spans="1:15" ht="15" x14ac:dyDescent="0.25">
      <c r="A142" s="1"/>
      <c r="B142" s="365">
        <v>100</v>
      </c>
      <c r="C142" s="366"/>
      <c r="D142" s="351" t="s">
        <v>1399</v>
      </c>
      <c r="E142" s="352"/>
      <c r="F142" s="369">
        <v>4100069270</v>
      </c>
      <c r="G142" s="370"/>
      <c r="H142" s="391" t="s">
        <v>1400</v>
      </c>
      <c r="I142" s="370"/>
      <c r="J142" s="369" t="s">
        <v>25</v>
      </c>
      <c r="K142" s="368"/>
      <c r="L142" s="27" t="s">
        <v>761</v>
      </c>
      <c r="M142" s="24"/>
      <c r="N142" s="84">
        <v>3.68</v>
      </c>
      <c r="O142" s="167">
        <v>5</v>
      </c>
    </row>
    <row r="143" spans="1:15" ht="15" x14ac:dyDescent="0.25">
      <c r="A143" s="1"/>
      <c r="B143" s="365">
        <v>101</v>
      </c>
      <c r="C143" s="366"/>
      <c r="D143" s="351" t="s">
        <v>1399</v>
      </c>
      <c r="E143" s="352"/>
      <c r="F143" s="369">
        <v>4100069270</v>
      </c>
      <c r="G143" s="370"/>
      <c r="H143" s="391" t="s">
        <v>1400</v>
      </c>
      <c r="I143" s="370"/>
      <c r="J143" s="369" t="s">
        <v>25</v>
      </c>
      <c r="K143" s="368"/>
      <c r="L143" s="27" t="s">
        <v>761</v>
      </c>
      <c r="M143" s="24"/>
      <c r="N143" s="84">
        <v>3.68</v>
      </c>
      <c r="O143" s="167">
        <v>5</v>
      </c>
    </row>
    <row r="144" spans="1:15" ht="15" x14ac:dyDescent="0.25">
      <c r="A144" s="1"/>
      <c r="B144" s="365">
        <v>102</v>
      </c>
      <c r="C144" s="366"/>
      <c r="D144" s="351" t="s">
        <v>1399</v>
      </c>
      <c r="E144" s="352"/>
      <c r="F144" s="369">
        <v>4100069270</v>
      </c>
      <c r="G144" s="370"/>
      <c r="H144" s="391" t="s">
        <v>1400</v>
      </c>
      <c r="I144" s="370"/>
      <c r="J144" s="369" t="s">
        <v>25</v>
      </c>
      <c r="K144" s="368"/>
      <c r="L144" s="27" t="s">
        <v>761</v>
      </c>
      <c r="M144" s="24"/>
      <c r="N144" s="84">
        <v>3.68</v>
      </c>
      <c r="O144" s="167">
        <v>5</v>
      </c>
    </row>
    <row r="145" spans="1:15" ht="15" x14ac:dyDescent="0.25">
      <c r="A145" s="1"/>
      <c r="B145" s="365">
        <v>103</v>
      </c>
      <c r="C145" s="366"/>
      <c r="D145" s="351" t="s">
        <v>1399</v>
      </c>
      <c r="E145" s="352"/>
      <c r="F145" s="369">
        <v>4100069270</v>
      </c>
      <c r="G145" s="370"/>
      <c r="H145" s="391" t="s">
        <v>1400</v>
      </c>
      <c r="I145" s="370"/>
      <c r="J145" s="369" t="s">
        <v>25</v>
      </c>
      <c r="K145" s="368"/>
      <c r="L145" s="27" t="s">
        <v>761</v>
      </c>
      <c r="M145" s="24"/>
      <c r="N145" s="84">
        <v>3.68</v>
      </c>
      <c r="O145" s="167">
        <v>5</v>
      </c>
    </row>
    <row r="146" spans="1:15" ht="15" x14ac:dyDescent="0.25">
      <c r="A146" s="1"/>
      <c r="B146" s="416">
        <v>104</v>
      </c>
      <c r="C146" s="417"/>
      <c r="D146" s="351" t="s">
        <v>1399</v>
      </c>
      <c r="E146" s="352"/>
      <c r="F146" s="369">
        <v>4100069270</v>
      </c>
      <c r="G146" s="370"/>
      <c r="H146" s="391" t="s">
        <v>1400</v>
      </c>
      <c r="I146" s="370"/>
      <c r="J146" s="369" t="s">
        <v>25</v>
      </c>
      <c r="K146" s="368"/>
      <c r="L146" s="27" t="s">
        <v>761</v>
      </c>
      <c r="M146" s="24"/>
      <c r="N146" s="84">
        <v>3.68</v>
      </c>
      <c r="O146" s="167">
        <v>5</v>
      </c>
    </row>
    <row r="147" spans="1:15" ht="15" x14ac:dyDescent="0.25">
      <c r="A147" s="1"/>
      <c r="B147" s="77" t="s">
        <v>103</v>
      </c>
      <c r="C147" s="78"/>
      <c r="D147" s="50"/>
      <c r="E147" s="61"/>
      <c r="F147" s="50"/>
      <c r="G147" s="62"/>
      <c r="H147" s="63"/>
      <c r="I147" s="62"/>
      <c r="J147" s="50"/>
      <c r="K147" s="61"/>
      <c r="L147" s="8"/>
      <c r="M147" s="8"/>
      <c r="N147" s="170">
        <f>SUM(N148:N183)+8.74</f>
        <v>124.58000000000004</v>
      </c>
      <c r="O147" s="60"/>
    </row>
    <row r="148" spans="1:15" ht="15" x14ac:dyDescent="0.25">
      <c r="A148" s="1"/>
      <c r="B148" s="378">
        <v>105</v>
      </c>
      <c r="C148" s="379"/>
      <c r="D148" s="351" t="s">
        <v>1399</v>
      </c>
      <c r="E148" s="352"/>
      <c r="F148" s="369">
        <v>4100069270</v>
      </c>
      <c r="G148" s="370"/>
      <c r="H148" s="391" t="s">
        <v>1400</v>
      </c>
      <c r="I148" s="370"/>
      <c r="J148" s="369" t="s">
        <v>25</v>
      </c>
      <c r="K148" s="368"/>
      <c r="L148" s="27" t="s">
        <v>761</v>
      </c>
      <c r="M148" s="24"/>
      <c r="N148" s="82">
        <v>3.08</v>
      </c>
      <c r="O148" s="167">
        <v>2</v>
      </c>
    </row>
    <row r="149" spans="1:15" ht="15" x14ac:dyDescent="0.25">
      <c r="A149" s="1"/>
      <c r="B149" s="416"/>
      <c r="C149" s="417"/>
      <c r="D149" s="126" t="s">
        <v>1409</v>
      </c>
      <c r="E149" s="61"/>
      <c r="F149" s="50"/>
      <c r="G149" s="62"/>
      <c r="H149" s="63"/>
      <c r="I149" s="62"/>
      <c r="J149" s="50"/>
      <c r="K149" s="61"/>
      <c r="L149" s="6"/>
      <c r="M149" s="8"/>
      <c r="N149" s="83"/>
      <c r="O149" s="138"/>
    </row>
    <row r="150" spans="1:15" ht="15" x14ac:dyDescent="0.25">
      <c r="A150" s="1"/>
      <c r="B150" s="416"/>
      <c r="C150" s="417"/>
      <c r="D150" s="367" t="s">
        <v>1399</v>
      </c>
      <c r="E150" s="368"/>
      <c r="F150" s="369">
        <v>4100069292</v>
      </c>
      <c r="G150" s="370"/>
      <c r="H150" s="391" t="s">
        <v>1400</v>
      </c>
      <c r="I150" s="370"/>
      <c r="J150" s="369" t="s">
        <v>90</v>
      </c>
      <c r="K150" s="368"/>
      <c r="L150" s="27" t="s">
        <v>761</v>
      </c>
      <c r="M150" s="11"/>
      <c r="N150" s="83"/>
      <c r="O150" s="138">
        <v>2</v>
      </c>
    </row>
    <row r="151" spans="1:15" ht="15" x14ac:dyDescent="0.25">
      <c r="A151" s="1"/>
      <c r="B151" s="378">
        <v>106</v>
      </c>
      <c r="C151" s="379"/>
      <c r="D151" s="351" t="s">
        <v>1399</v>
      </c>
      <c r="E151" s="352"/>
      <c r="F151" s="369">
        <v>4100069293</v>
      </c>
      <c r="G151" s="370"/>
      <c r="H151" s="391" t="s">
        <v>1400</v>
      </c>
      <c r="I151" s="370"/>
      <c r="J151" s="369" t="s">
        <v>53</v>
      </c>
      <c r="K151" s="368"/>
      <c r="L151" s="27" t="s">
        <v>761</v>
      </c>
      <c r="M151" s="24"/>
      <c r="N151" s="82">
        <v>3.02</v>
      </c>
      <c r="O151" s="167">
        <v>4</v>
      </c>
    </row>
    <row r="152" spans="1:15" ht="15" x14ac:dyDescent="0.25">
      <c r="A152" s="1"/>
      <c r="B152" s="365"/>
      <c r="C152" s="366"/>
      <c r="D152" s="126" t="s">
        <v>1413</v>
      </c>
      <c r="E152" s="61"/>
      <c r="F152" s="50"/>
      <c r="G152" s="62"/>
      <c r="H152" s="63"/>
      <c r="I152" s="62"/>
      <c r="J152" s="50"/>
      <c r="K152" s="61"/>
      <c r="L152" s="6"/>
      <c r="M152" s="8"/>
      <c r="N152" s="84"/>
      <c r="O152" s="138"/>
    </row>
    <row r="153" spans="1:15" ht="15" x14ac:dyDescent="0.25">
      <c r="A153" s="1"/>
      <c r="B153" s="365">
        <v>107</v>
      </c>
      <c r="C153" s="366"/>
      <c r="D153" s="351" t="s">
        <v>1399</v>
      </c>
      <c r="E153" s="352"/>
      <c r="F153" s="369">
        <v>4100069293</v>
      </c>
      <c r="G153" s="370"/>
      <c r="H153" s="391" t="s">
        <v>1400</v>
      </c>
      <c r="I153" s="370"/>
      <c r="J153" s="369" t="s">
        <v>53</v>
      </c>
      <c r="K153" s="368"/>
      <c r="L153" s="27" t="s">
        <v>761</v>
      </c>
      <c r="M153" s="24"/>
      <c r="N153" s="84">
        <v>3.58</v>
      </c>
      <c r="O153" s="167">
        <v>5</v>
      </c>
    </row>
    <row r="154" spans="1:15" ht="15" x14ac:dyDescent="0.25">
      <c r="A154" s="1"/>
      <c r="B154" s="365">
        <v>108</v>
      </c>
      <c r="C154" s="366"/>
      <c r="D154" s="351" t="s">
        <v>1399</v>
      </c>
      <c r="E154" s="352"/>
      <c r="F154" s="369">
        <v>4100069293</v>
      </c>
      <c r="G154" s="370"/>
      <c r="H154" s="391" t="s">
        <v>1400</v>
      </c>
      <c r="I154" s="370"/>
      <c r="J154" s="369" t="s">
        <v>53</v>
      </c>
      <c r="K154" s="368"/>
      <c r="L154" s="27" t="s">
        <v>761</v>
      </c>
      <c r="M154" s="24"/>
      <c r="N154" s="84">
        <v>3.58</v>
      </c>
      <c r="O154" s="167">
        <v>5</v>
      </c>
    </row>
    <row r="155" spans="1:15" ht="15" x14ac:dyDescent="0.25">
      <c r="A155" s="1"/>
      <c r="B155" s="365">
        <v>109</v>
      </c>
      <c r="C155" s="366"/>
      <c r="D155" s="351" t="s">
        <v>1399</v>
      </c>
      <c r="E155" s="352"/>
      <c r="F155" s="369">
        <v>4100069293</v>
      </c>
      <c r="G155" s="370"/>
      <c r="H155" s="391" t="s">
        <v>1400</v>
      </c>
      <c r="I155" s="370"/>
      <c r="J155" s="369" t="s">
        <v>53</v>
      </c>
      <c r="K155" s="368"/>
      <c r="L155" s="27" t="s">
        <v>761</v>
      </c>
      <c r="M155" s="24"/>
      <c r="N155" s="84">
        <v>3.58</v>
      </c>
      <c r="O155" s="167">
        <v>5</v>
      </c>
    </row>
    <row r="156" spans="1:15" ht="15" x14ac:dyDescent="0.25">
      <c r="A156" s="1"/>
      <c r="B156" s="365">
        <v>110</v>
      </c>
      <c r="C156" s="366"/>
      <c r="D156" s="351" t="s">
        <v>1399</v>
      </c>
      <c r="E156" s="352"/>
      <c r="F156" s="369">
        <v>4100069293</v>
      </c>
      <c r="G156" s="370"/>
      <c r="H156" s="391" t="s">
        <v>1400</v>
      </c>
      <c r="I156" s="370"/>
      <c r="J156" s="369" t="s">
        <v>53</v>
      </c>
      <c r="K156" s="368"/>
      <c r="L156" s="27" t="s">
        <v>761</v>
      </c>
      <c r="M156" s="24"/>
      <c r="N156" s="84">
        <v>3.58</v>
      </c>
      <c r="O156" s="167">
        <v>5</v>
      </c>
    </row>
    <row r="157" spans="1:15" ht="15" x14ac:dyDescent="0.25">
      <c r="A157" s="1"/>
      <c r="B157" s="365">
        <v>111</v>
      </c>
      <c r="C157" s="366"/>
      <c r="D157" s="351" t="s">
        <v>1399</v>
      </c>
      <c r="E157" s="352"/>
      <c r="F157" s="369">
        <v>4100069293</v>
      </c>
      <c r="G157" s="370"/>
      <c r="H157" s="391" t="s">
        <v>1400</v>
      </c>
      <c r="I157" s="370"/>
      <c r="J157" s="369" t="s">
        <v>53</v>
      </c>
      <c r="K157" s="368"/>
      <c r="L157" s="27" t="s">
        <v>761</v>
      </c>
      <c r="M157" s="24"/>
      <c r="N157" s="84">
        <v>3.58</v>
      </c>
      <c r="O157" s="167">
        <v>5</v>
      </c>
    </row>
    <row r="158" spans="1:15" ht="15" x14ac:dyDescent="0.25">
      <c r="A158" s="1"/>
      <c r="B158" s="365">
        <v>112</v>
      </c>
      <c r="C158" s="366"/>
      <c r="D158" s="351" t="s">
        <v>1399</v>
      </c>
      <c r="E158" s="352"/>
      <c r="F158" s="369">
        <v>4100069293</v>
      </c>
      <c r="G158" s="370"/>
      <c r="H158" s="391" t="s">
        <v>1400</v>
      </c>
      <c r="I158" s="370"/>
      <c r="J158" s="369" t="s">
        <v>53</v>
      </c>
      <c r="K158" s="368"/>
      <c r="L158" s="27" t="s">
        <v>761</v>
      </c>
      <c r="M158" s="24"/>
      <c r="N158" s="84">
        <v>3.58</v>
      </c>
      <c r="O158" s="167">
        <v>5</v>
      </c>
    </row>
    <row r="159" spans="1:15" ht="15" x14ac:dyDescent="0.25">
      <c r="A159" s="1"/>
      <c r="B159" s="365">
        <v>113</v>
      </c>
      <c r="C159" s="366"/>
      <c r="D159" s="351" t="s">
        <v>1399</v>
      </c>
      <c r="E159" s="352"/>
      <c r="F159" s="369">
        <v>4100069293</v>
      </c>
      <c r="G159" s="370"/>
      <c r="H159" s="391" t="s">
        <v>1400</v>
      </c>
      <c r="I159" s="370"/>
      <c r="J159" s="369" t="s">
        <v>53</v>
      </c>
      <c r="K159" s="368"/>
      <c r="L159" s="27" t="s">
        <v>761</v>
      </c>
      <c r="M159" s="24"/>
      <c r="N159" s="84">
        <v>3.58</v>
      </c>
      <c r="O159" s="167">
        <v>5</v>
      </c>
    </row>
    <row r="160" spans="1:15" ht="15" x14ac:dyDescent="0.25">
      <c r="A160" s="1"/>
      <c r="B160" s="365">
        <v>114</v>
      </c>
      <c r="C160" s="366"/>
      <c r="D160" s="351" t="s">
        <v>1399</v>
      </c>
      <c r="E160" s="352"/>
      <c r="F160" s="369">
        <v>4100069293</v>
      </c>
      <c r="G160" s="370"/>
      <c r="H160" s="391" t="s">
        <v>1400</v>
      </c>
      <c r="I160" s="370"/>
      <c r="J160" s="369" t="s">
        <v>53</v>
      </c>
      <c r="K160" s="368"/>
      <c r="L160" s="27" t="s">
        <v>761</v>
      </c>
      <c r="M160" s="24"/>
      <c r="N160" s="84">
        <v>3.58</v>
      </c>
      <c r="O160" s="167">
        <v>5</v>
      </c>
    </row>
    <row r="161" spans="1:15" ht="15" x14ac:dyDescent="0.25">
      <c r="A161" s="1"/>
      <c r="B161" s="365">
        <v>115</v>
      </c>
      <c r="C161" s="366"/>
      <c r="D161" s="351" t="s">
        <v>1399</v>
      </c>
      <c r="E161" s="352"/>
      <c r="F161" s="369">
        <v>4100069293</v>
      </c>
      <c r="G161" s="370"/>
      <c r="H161" s="391" t="s">
        <v>1400</v>
      </c>
      <c r="I161" s="370"/>
      <c r="J161" s="369" t="s">
        <v>53</v>
      </c>
      <c r="K161" s="368"/>
      <c r="L161" s="27" t="s">
        <v>761</v>
      </c>
      <c r="M161" s="24"/>
      <c r="N161" s="84">
        <v>3.58</v>
      </c>
      <c r="O161" s="167">
        <v>5</v>
      </c>
    </row>
    <row r="162" spans="1:15" ht="15" x14ac:dyDescent="0.25">
      <c r="A162" s="1"/>
      <c r="B162" s="365">
        <v>116</v>
      </c>
      <c r="C162" s="366"/>
      <c r="D162" s="351" t="s">
        <v>1399</v>
      </c>
      <c r="E162" s="352"/>
      <c r="F162" s="369">
        <v>4100069293</v>
      </c>
      <c r="G162" s="370"/>
      <c r="H162" s="391" t="s">
        <v>1400</v>
      </c>
      <c r="I162" s="370"/>
      <c r="J162" s="369" t="s">
        <v>53</v>
      </c>
      <c r="K162" s="368"/>
      <c r="L162" s="27" t="s">
        <v>761</v>
      </c>
      <c r="M162" s="24"/>
      <c r="N162" s="84">
        <v>3.58</v>
      </c>
      <c r="O162" s="167">
        <v>5</v>
      </c>
    </row>
    <row r="163" spans="1:15" ht="15" x14ac:dyDescent="0.25">
      <c r="A163" s="1"/>
      <c r="B163" s="365">
        <v>117</v>
      </c>
      <c r="C163" s="366"/>
      <c r="D163" s="351" t="s">
        <v>1399</v>
      </c>
      <c r="E163" s="352"/>
      <c r="F163" s="369">
        <v>4100069293</v>
      </c>
      <c r="G163" s="370"/>
      <c r="H163" s="391" t="s">
        <v>1400</v>
      </c>
      <c r="I163" s="370"/>
      <c r="J163" s="369" t="s">
        <v>53</v>
      </c>
      <c r="K163" s="368"/>
      <c r="L163" s="27" t="s">
        <v>761</v>
      </c>
      <c r="M163" s="24"/>
      <c r="N163" s="84">
        <v>3.58</v>
      </c>
      <c r="O163" s="167">
        <v>5</v>
      </c>
    </row>
    <row r="164" spans="1:15" ht="15" x14ac:dyDescent="0.25">
      <c r="A164" s="1"/>
      <c r="B164" s="365">
        <v>118</v>
      </c>
      <c r="C164" s="366"/>
      <c r="D164" s="351" t="s">
        <v>1399</v>
      </c>
      <c r="E164" s="352"/>
      <c r="F164" s="369">
        <v>4100069293</v>
      </c>
      <c r="G164" s="370"/>
      <c r="H164" s="391" t="s">
        <v>1400</v>
      </c>
      <c r="I164" s="370"/>
      <c r="J164" s="369" t="s">
        <v>53</v>
      </c>
      <c r="K164" s="368"/>
      <c r="L164" s="27" t="s">
        <v>761</v>
      </c>
      <c r="M164" s="24"/>
      <c r="N164" s="84">
        <v>3.58</v>
      </c>
      <c r="O164" s="167">
        <v>5</v>
      </c>
    </row>
    <row r="165" spans="1:15" ht="15" x14ac:dyDescent="0.25">
      <c r="A165" s="1"/>
      <c r="B165" s="365">
        <v>119</v>
      </c>
      <c r="C165" s="366"/>
      <c r="D165" s="351" t="s">
        <v>1399</v>
      </c>
      <c r="E165" s="352"/>
      <c r="F165" s="369">
        <v>4100069293</v>
      </c>
      <c r="G165" s="370"/>
      <c r="H165" s="391" t="s">
        <v>1400</v>
      </c>
      <c r="I165" s="370"/>
      <c r="J165" s="369" t="s">
        <v>53</v>
      </c>
      <c r="K165" s="368"/>
      <c r="L165" s="27" t="s">
        <v>761</v>
      </c>
      <c r="M165" s="24"/>
      <c r="N165" s="84">
        <v>3.58</v>
      </c>
      <c r="O165" s="167">
        <v>5</v>
      </c>
    </row>
    <row r="166" spans="1:15" ht="15" x14ac:dyDescent="0.25">
      <c r="A166" s="1"/>
      <c r="B166" s="365">
        <v>120</v>
      </c>
      <c r="C166" s="366"/>
      <c r="D166" s="351" t="s">
        <v>1399</v>
      </c>
      <c r="E166" s="352"/>
      <c r="F166" s="369">
        <v>4100069293</v>
      </c>
      <c r="G166" s="370"/>
      <c r="H166" s="391" t="s">
        <v>1400</v>
      </c>
      <c r="I166" s="370"/>
      <c r="J166" s="369" t="s">
        <v>53</v>
      </c>
      <c r="K166" s="368"/>
      <c r="L166" s="27" t="s">
        <v>761</v>
      </c>
      <c r="M166" s="24"/>
      <c r="N166" s="84">
        <v>3.58</v>
      </c>
      <c r="O166" s="167">
        <v>5</v>
      </c>
    </row>
    <row r="167" spans="1:15" ht="15" x14ac:dyDescent="0.25">
      <c r="A167" s="1"/>
      <c r="B167" s="365">
        <v>121</v>
      </c>
      <c r="C167" s="366"/>
      <c r="D167" s="351" t="s">
        <v>1399</v>
      </c>
      <c r="E167" s="352"/>
      <c r="F167" s="369">
        <v>4100069293</v>
      </c>
      <c r="G167" s="370"/>
      <c r="H167" s="391" t="s">
        <v>1400</v>
      </c>
      <c r="I167" s="370"/>
      <c r="J167" s="369" t="s">
        <v>53</v>
      </c>
      <c r="K167" s="368"/>
      <c r="L167" s="27" t="s">
        <v>761</v>
      </c>
      <c r="M167" s="24"/>
      <c r="N167" s="84">
        <v>3.58</v>
      </c>
      <c r="O167" s="167">
        <v>5</v>
      </c>
    </row>
    <row r="168" spans="1:15" ht="15" x14ac:dyDescent="0.25">
      <c r="A168" s="1"/>
      <c r="B168" s="365">
        <v>122</v>
      </c>
      <c r="C168" s="366"/>
      <c r="D168" s="351" t="s">
        <v>1399</v>
      </c>
      <c r="E168" s="352"/>
      <c r="F168" s="369">
        <v>4100069293</v>
      </c>
      <c r="G168" s="370"/>
      <c r="H168" s="391" t="s">
        <v>1400</v>
      </c>
      <c r="I168" s="370"/>
      <c r="J168" s="369" t="s">
        <v>53</v>
      </c>
      <c r="K168" s="368"/>
      <c r="L168" s="27" t="s">
        <v>761</v>
      </c>
      <c r="M168" s="24"/>
      <c r="N168" s="84">
        <v>3.58</v>
      </c>
      <c r="O168" s="167">
        <v>5</v>
      </c>
    </row>
    <row r="169" spans="1:15" ht="15" x14ac:dyDescent="0.25">
      <c r="A169" s="1"/>
      <c r="B169" s="416">
        <v>123</v>
      </c>
      <c r="C169" s="417"/>
      <c r="D169" s="351" t="s">
        <v>1399</v>
      </c>
      <c r="E169" s="352"/>
      <c r="F169" s="369">
        <v>4100069293</v>
      </c>
      <c r="G169" s="370"/>
      <c r="H169" s="391" t="s">
        <v>1400</v>
      </c>
      <c r="I169" s="370"/>
      <c r="J169" s="369" t="s">
        <v>53</v>
      </c>
      <c r="K169" s="368"/>
      <c r="L169" s="27" t="s">
        <v>761</v>
      </c>
      <c r="M169" s="24"/>
      <c r="N169" s="83">
        <v>3.58</v>
      </c>
      <c r="O169" s="167">
        <v>5</v>
      </c>
    </row>
    <row r="170" spans="1:15" ht="15" x14ac:dyDescent="0.25">
      <c r="A170" s="1"/>
      <c r="B170" s="378">
        <v>124</v>
      </c>
      <c r="C170" s="379"/>
      <c r="D170" s="351" t="s">
        <v>1401</v>
      </c>
      <c r="E170" s="352"/>
      <c r="F170" s="369">
        <v>4100069291</v>
      </c>
      <c r="G170" s="370"/>
      <c r="H170" s="391" t="s">
        <v>1402</v>
      </c>
      <c r="I170" s="370"/>
      <c r="J170" s="369" t="s">
        <v>53</v>
      </c>
      <c r="K170" s="368"/>
      <c r="L170" s="27" t="s">
        <v>757</v>
      </c>
      <c r="M170" s="24"/>
      <c r="N170" s="82">
        <v>3.76</v>
      </c>
      <c r="O170" s="167">
        <v>4</v>
      </c>
    </row>
    <row r="171" spans="1:15" ht="15" x14ac:dyDescent="0.25">
      <c r="A171" s="1"/>
      <c r="B171" s="365"/>
      <c r="C171" s="366"/>
      <c r="D171" s="126" t="s">
        <v>1414</v>
      </c>
      <c r="E171" s="61"/>
      <c r="F171" s="50"/>
      <c r="G171" s="62"/>
      <c r="H171" s="63"/>
      <c r="I171" s="62"/>
      <c r="J171" s="50"/>
      <c r="K171" s="61"/>
      <c r="L171" s="6"/>
      <c r="M171" s="8"/>
      <c r="N171" s="84"/>
      <c r="O171" s="138"/>
    </row>
    <row r="172" spans="1:15" ht="15" x14ac:dyDescent="0.25">
      <c r="A172" s="1"/>
      <c r="B172" s="365">
        <v>125</v>
      </c>
      <c r="C172" s="366"/>
      <c r="D172" s="351" t="s">
        <v>1401</v>
      </c>
      <c r="E172" s="352"/>
      <c r="F172" s="369">
        <v>4100069291</v>
      </c>
      <c r="G172" s="370"/>
      <c r="H172" s="391" t="s">
        <v>1402</v>
      </c>
      <c r="I172" s="370"/>
      <c r="J172" s="369" t="s">
        <v>53</v>
      </c>
      <c r="K172" s="368"/>
      <c r="L172" s="27" t="s">
        <v>757</v>
      </c>
      <c r="M172" s="24"/>
      <c r="N172" s="84">
        <v>3.76</v>
      </c>
      <c r="O172" s="167">
        <v>4</v>
      </c>
    </row>
    <row r="173" spans="1:15" ht="15" x14ac:dyDescent="0.25">
      <c r="A173" s="1"/>
      <c r="B173" s="365">
        <v>126</v>
      </c>
      <c r="C173" s="366"/>
      <c r="D173" s="351" t="s">
        <v>1401</v>
      </c>
      <c r="E173" s="352"/>
      <c r="F173" s="369">
        <v>4100069291</v>
      </c>
      <c r="G173" s="370"/>
      <c r="H173" s="391" t="s">
        <v>1402</v>
      </c>
      <c r="I173" s="370"/>
      <c r="J173" s="369" t="s">
        <v>53</v>
      </c>
      <c r="K173" s="368"/>
      <c r="L173" s="27" t="s">
        <v>757</v>
      </c>
      <c r="M173" s="24"/>
      <c r="N173" s="84">
        <v>3.76</v>
      </c>
      <c r="O173" s="167">
        <v>4</v>
      </c>
    </row>
    <row r="174" spans="1:15" ht="15" x14ac:dyDescent="0.25">
      <c r="A174" s="1"/>
      <c r="B174" s="365">
        <v>127</v>
      </c>
      <c r="C174" s="366"/>
      <c r="D174" s="351" t="s">
        <v>1401</v>
      </c>
      <c r="E174" s="352"/>
      <c r="F174" s="369">
        <v>4100069291</v>
      </c>
      <c r="G174" s="370"/>
      <c r="H174" s="391" t="s">
        <v>1402</v>
      </c>
      <c r="I174" s="370"/>
      <c r="J174" s="369" t="s">
        <v>53</v>
      </c>
      <c r="K174" s="368"/>
      <c r="L174" s="27" t="s">
        <v>757</v>
      </c>
      <c r="M174" s="24"/>
      <c r="N174" s="84">
        <v>3.76</v>
      </c>
      <c r="O174" s="167">
        <v>4</v>
      </c>
    </row>
    <row r="175" spans="1:15" ht="15" x14ac:dyDescent="0.25">
      <c r="A175" s="1"/>
      <c r="B175" s="365">
        <v>128</v>
      </c>
      <c r="C175" s="366"/>
      <c r="D175" s="351" t="s">
        <v>1401</v>
      </c>
      <c r="E175" s="352"/>
      <c r="F175" s="369">
        <v>4100069291</v>
      </c>
      <c r="G175" s="370"/>
      <c r="H175" s="391" t="s">
        <v>1402</v>
      </c>
      <c r="I175" s="370"/>
      <c r="J175" s="369" t="s">
        <v>53</v>
      </c>
      <c r="K175" s="368"/>
      <c r="L175" s="27" t="s">
        <v>757</v>
      </c>
      <c r="M175" s="24"/>
      <c r="N175" s="84">
        <v>3.76</v>
      </c>
      <c r="O175" s="167">
        <v>4</v>
      </c>
    </row>
    <row r="176" spans="1:15" ht="15" x14ac:dyDescent="0.25">
      <c r="A176" s="1"/>
      <c r="B176" s="365">
        <v>129</v>
      </c>
      <c r="C176" s="366"/>
      <c r="D176" s="351" t="s">
        <v>1401</v>
      </c>
      <c r="E176" s="352"/>
      <c r="F176" s="369">
        <v>4100069291</v>
      </c>
      <c r="G176" s="370"/>
      <c r="H176" s="391" t="s">
        <v>1402</v>
      </c>
      <c r="I176" s="370"/>
      <c r="J176" s="369" t="s">
        <v>53</v>
      </c>
      <c r="K176" s="368"/>
      <c r="L176" s="27" t="s">
        <v>757</v>
      </c>
      <c r="M176" s="24"/>
      <c r="N176" s="84">
        <v>3.76</v>
      </c>
      <c r="O176" s="167">
        <v>4</v>
      </c>
    </row>
    <row r="177" spans="1:15" ht="15" x14ac:dyDescent="0.25">
      <c r="A177" s="1"/>
      <c r="B177" s="365">
        <v>130</v>
      </c>
      <c r="C177" s="366"/>
      <c r="D177" s="351" t="s">
        <v>1401</v>
      </c>
      <c r="E177" s="352"/>
      <c r="F177" s="369">
        <v>4100069291</v>
      </c>
      <c r="G177" s="370"/>
      <c r="H177" s="391" t="s">
        <v>1402</v>
      </c>
      <c r="I177" s="370"/>
      <c r="J177" s="369" t="s">
        <v>53</v>
      </c>
      <c r="K177" s="368"/>
      <c r="L177" s="27" t="s">
        <v>757</v>
      </c>
      <c r="M177" s="24"/>
      <c r="N177" s="84">
        <v>3.76</v>
      </c>
      <c r="O177" s="167">
        <v>4</v>
      </c>
    </row>
    <row r="178" spans="1:15" ht="15" x14ac:dyDescent="0.25">
      <c r="A178" s="1"/>
      <c r="B178" s="365">
        <v>131</v>
      </c>
      <c r="C178" s="366"/>
      <c r="D178" s="351" t="s">
        <v>1401</v>
      </c>
      <c r="E178" s="352"/>
      <c r="F178" s="369">
        <v>4100069291</v>
      </c>
      <c r="G178" s="370"/>
      <c r="H178" s="391" t="s">
        <v>1402</v>
      </c>
      <c r="I178" s="370"/>
      <c r="J178" s="369" t="s">
        <v>53</v>
      </c>
      <c r="K178" s="368"/>
      <c r="L178" s="27" t="s">
        <v>757</v>
      </c>
      <c r="M178" s="24"/>
      <c r="N178" s="84">
        <v>3.76</v>
      </c>
      <c r="O178" s="167">
        <v>4</v>
      </c>
    </row>
    <row r="179" spans="1:15" ht="15" x14ac:dyDescent="0.25">
      <c r="A179" s="1"/>
      <c r="B179" s="365">
        <v>132</v>
      </c>
      <c r="C179" s="366"/>
      <c r="D179" s="351" t="s">
        <v>1401</v>
      </c>
      <c r="E179" s="352"/>
      <c r="F179" s="369">
        <v>4100069291</v>
      </c>
      <c r="G179" s="370"/>
      <c r="H179" s="391" t="s">
        <v>1402</v>
      </c>
      <c r="I179" s="370"/>
      <c r="J179" s="369" t="s">
        <v>53</v>
      </c>
      <c r="K179" s="368"/>
      <c r="L179" s="27" t="s">
        <v>757</v>
      </c>
      <c r="M179" s="24"/>
      <c r="N179" s="84">
        <v>3.76</v>
      </c>
      <c r="O179" s="167">
        <v>4</v>
      </c>
    </row>
    <row r="180" spans="1:15" ht="15" x14ac:dyDescent="0.25">
      <c r="A180" s="1"/>
      <c r="B180" s="365">
        <v>133</v>
      </c>
      <c r="C180" s="366"/>
      <c r="D180" s="351" t="s">
        <v>1401</v>
      </c>
      <c r="E180" s="352"/>
      <c r="F180" s="369">
        <v>4100069291</v>
      </c>
      <c r="G180" s="370"/>
      <c r="H180" s="391" t="s">
        <v>1402</v>
      </c>
      <c r="I180" s="370"/>
      <c r="J180" s="369" t="s">
        <v>53</v>
      </c>
      <c r="K180" s="368"/>
      <c r="L180" s="27" t="s">
        <v>757</v>
      </c>
      <c r="M180" s="24"/>
      <c r="N180" s="84">
        <v>3.76</v>
      </c>
      <c r="O180" s="167">
        <v>4</v>
      </c>
    </row>
    <row r="181" spans="1:15" ht="15" x14ac:dyDescent="0.25">
      <c r="A181" s="1"/>
      <c r="B181" s="365">
        <v>134</v>
      </c>
      <c r="C181" s="366"/>
      <c r="D181" s="351" t="s">
        <v>1401</v>
      </c>
      <c r="E181" s="352"/>
      <c r="F181" s="369">
        <v>4100069291</v>
      </c>
      <c r="G181" s="370"/>
      <c r="H181" s="391" t="s">
        <v>1402</v>
      </c>
      <c r="I181" s="370"/>
      <c r="J181" s="369" t="s">
        <v>53</v>
      </c>
      <c r="K181" s="368"/>
      <c r="L181" s="27" t="s">
        <v>757</v>
      </c>
      <c r="M181" s="24"/>
      <c r="N181" s="84">
        <v>3.76</v>
      </c>
      <c r="O181" s="167">
        <v>4</v>
      </c>
    </row>
    <row r="182" spans="1:15" ht="15" x14ac:dyDescent="0.25">
      <c r="A182" s="1"/>
      <c r="B182" s="365">
        <v>135</v>
      </c>
      <c r="C182" s="366"/>
      <c r="D182" s="351" t="s">
        <v>1401</v>
      </c>
      <c r="E182" s="352"/>
      <c r="F182" s="369">
        <v>4100069291</v>
      </c>
      <c r="G182" s="370"/>
      <c r="H182" s="391" t="s">
        <v>1402</v>
      </c>
      <c r="I182" s="370"/>
      <c r="J182" s="369" t="s">
        <v>53</v>
      </c>
      <c r="K182" s="368"/>
      <c r="L182" s="27" t="s">
        <v>757</v>
      </c>
      <c r="M182" s="24"/>
      <c r="N182" s="84">
        <v>3.76</v>
      </c>
      <c r="O182" s="167">
        <v>4</v>
      </c>
    </row>
    <row r="183" spans="1:15" ht="15" x14ac:dyDescent="0.25">
      <c r="A183" s="1"/>
      <c r="B183" s="365">
        <v>136</v>
      </c>
      <c r="C183" s="366"/>
      <c r="D183" s="351" t="s">
        <v>1401</v>
      </c>
      <c r="E183" s="352"/>
      <c r="F183" s="369">
        <v>4100069291</v>
      </c>
      <c r="G183" s="370"/>
      <c r="H183" s="391" t="s">
        <v>1402</v>
      </c>
      <c r="I183" s="370"/>
      <c r="J183" s="369" t="s">
        <v>53</v>
      </c>
      <c r="K183" s="368"/>
      <c r="L183" s="27" t="s">
        <v>757</v>
      </c>
      <c r="M183" s="24"/>
      <c r="N183" s="84">
        <v>3.76</v>
      </c>
      <c r="O183" s="167">
        <v>4</v>
      </c>
    </row>
    <row r="184" spans="1:15" ht="15" x14ac:dyDescent="0.25">
      <c r="A184" s="1"/>
      <c r="B184" s="71" t="s">
        <v>164</v>
      </c>
      <c r="C184" s="72"/>
      <c r="D184" s="50"/>
      <c r="E184" s="61"/>
      <c r="F184" s="50"/>
      <c r="G184" s="62"/>
      <c r="H184" s="63"/>
      <c r="I184" s="62"/>
      <c r="J184" s="50"/>
      <c r="K184" s="61"/>
      <c r="L184" s="8"/>
      <c r="M184" s="8"/>
      <c r="N184" s="164">
        <f>SUM(N185:N219)+8.7</f>
        <v>128.49800000000002</v>
      </c>
      <c r="O184" s="60"/>
    </row>
    <row r="185" spans="1:15" ht="15" x14ac:dyDescent="0.25">
      <c r="A185" s="1"/>
      <c r="B185" s="365">
        <v>137</v>
      </c>
      <c r="C185" s="366"/>
      <c r="D185" s="351" t="s">
        <v>1401</v>
      </c>
      <c r="E185" s="352"/>
      <c r="F185" s="369">
        <v>4100069291</v>
      </c>
      <c r="G185" s="370"/>
      <c r="H185" s="391" t="s">
        <v>1402</v>
      </c>
      <c r="I185" s="370"/>
      <c r="J185" s="369" t="s">
        <v>53</v>
      </c>
      <c r="K185" s="368"/>
      <c r="L185" s="27" t="s">
        <v>757</v>
      </c>
      <c r="M185" s="24"/>
      <c r="N185" s="84">
        <v>3.76</v>
      </c>
      <c r="O185" s="167">
        <v>4</v>
      </c>
    </row>
    <row r="186" spans="1:15" ht="15" x14ac:dyDescent="0.25">
      <c r="A186" s="1"/>
      <c r="B186" s="365">
        <v>138</v>
      </c>
      <c r="C186" s="366"/>
      <c r="D186" s="351" t="s">
        <v>1401</v>
      </c>
      <c r="E186" s="352"/>
      <c r="F186" s="369">
        <v>4100069291</v>
      </c>
      <c r="G186" s="370"/>
      <c r="H186" s="391" t="s">
        <v>1402</v>
      </c>
      <c r="I186" s="370"/>
      <c r="J186" s="369" t="s">
        <v>53</v>
      </c>
      <c r="K186" s="368"/>
      <c r="L186" s="27" t="s">
        <v>757</v>
      </c>
      <c r="M186" s="24"/>
      <c r="N186" s="84">
        <v>3.76</v>
      </c>
      <c r="O186" s="167">
        <v>4</v>
      </c>
    </row>
    <row r="187" spans="1:15" ht="15" x14ac:dyDescent="0.25">
      <c r="A187" s="1"/>
      <c r="B187" s="365">
        <v>139</v>
      </c>
      <c r="C187" s="366"/>
      <c r="D187" s="351" t="s">
        <v>1401</v>
      </c>
      <c r="E187" s="352"/>
      <c r="F187" s="369">
        <v>4100069291</v>
      </c>
      <c r="G187" s="370"/>
      <c r="H187" s="391" t="s">
        <v>1402</v>
      </c>
      <c r="I187" s="370"/>
      <c r="J187" s="369" t="s">
        <v>53</v>
      </c>
      <c r="K187" s="368"/>
      <c r="L187" s="27" t="s">
        <v>757</v>
      </c>
      <c r="M187" s="24"/>
      <c r="N187" s="84">
        <v>3.76</v>
      </c>
      <c r="O187" s="167">
        <v>4</v>
      </c>
    </row>
    <row r="188" spans="1:15" ht="15" x14ac:dyDescent="0.25">
      <c r="A188" s="1"/>
      <c r="B188" s="365">
        <v>140</v>
      </c>
      <c r="C188" s="366"/>
      <c r="D188" s="351" t="s">
        <v>1401</v>
      </c>
      <c r="E188" s="352"/>
      <c r="F188" s="369">
        <v>4100069291</v>
      </c>
      <c r="G188" s="370"/>
      <c r="H188" s="391" t="s">
        <v>1402</v>
      </c>
      <c r="I188" s="370"/>
      <c r="J188" s="369" t="s">
        <v>53</v>
      </c>
      <c r="K188" s="368"/>
      <c r="L188" s="27" t="s">
        <v>757</v>
      </c>
      <c r="M188" s="24"/>
      <c r="N188" s="84">
        <v>3.76</v>
      </c>
      <c r="O188" s="167">
        <v>4</v>
      </c>
    </row>
    <row r="189" spans="1:15" ht="15" x14ac:dyDescent="0.25">
      <c r="A189" s="1"/>
      <c r="B189" s="365">
        <v>141</v>
      </c>
      <c r="C189" s="366"/>
      <c r="D189" s="351" t="s">
        <v>1401</v>
      </c>
      <c r="E189" s="352"/>
      <c r="F189" s="369">
        <v>4100069291</v>
      </c>
      <c r="G189" s="370"/>
      <c r="H189" s="391" t="s">
        <v>1402</v>
      </c>
      <c r="I189" s="370"/>
      <c r="J189" s="369" t="s">
        <v>53</v>
      </c>
      <c r="K189" s="368"/>
      <c r="L189" s="27" t="s">
        <v>757</v>
      </c>
      <c r="M189" s="24"/>
      <c r="N189" s="84">
        <v>3.76</v>
      </c>
      <c r="O189" s="167">
        <v>4</v>
      </c>
    </row>
    <row r="190" spans="1:15" ht="15" x14ac:dyDescent="0.25">
      <c r="A190" s="1"/>
      <c r="B190" s="365">
        <v>142</v>
      </c>
      <c r="C190" s="366"/>
      <c r="D190" s="351" t="s">
        <v>1401</v>
      </c>
      <c r="E190" s="352"/>
      <c r="F190" s="369">
        <v>4100069291</v>
      </c>
      <c r="G190" s="370"/>
      <c r="H190" s="391" t="s">
        <v>1402</v>
      </c>
      <c r="I190" s="370"/>
      <c r="J190" s="369" t="s">
        <v>53</v>
      </c>
      <c r="K190" s="368"/>
      <c r="L190" s="27" t="s">
        <v>757</v>
      </c>
      <c r="M190" s="24"/>
      <c r="N190" s="84">
        <v>3.76</v>
      </c>
      <c r="O190" s="167">
        <v>4</v>
      </c>
    </row>
    <row r="191" spans="1:15" ht="15" x14ac:dyDescent="0.25">
      <c r="A191" s="1"/>
      <c r="B191" s="365">
        <v>143</v>
      </c>
      <c r="C191" s="366"/>
      <c r="D191" s="351" t="s">
        <v>1401</v>
      </c>
      <c r="E191" s="352"/>
      <c r="F191" s="369">
        <v>4100069291</v>
      </c>
      <c r="G191" s="370"/>
      <c r="H191" s="391" t="s">
        <v>1402</v>
      </c>
      <c r="I191" s="370"/>
      <c r="J191" s="369" t="s">
        <v>53</v>
      </c>
      <c r="K191" s="368"/>
      <c r="L191" s="27" t="s">
        <v>757</v>
      </c>
      <c r="M191" s="24"/>
      <c r="N191" s="84">
        <v>3.76</v>
      </c>
      <c r="O191" s="167">
        <v>4</v>
      </c>
    </row>
    <row r="192" spans="1:15" ht="15" x14ac:dyDescent="0.25">
      <c r="A192" s="1"/>
      <c r="B192" s="365">
        <v>144</v>
      </c>
      <c r="C192" s="366"/>
      <c r="D192" s="351" t="s">
        <v>1401</v>
      </c>
      <c r="E192" s="352"/>
      <c r="F192" s="369">
        <v>4100069291</v>
      </c>
      <c r="G192" s="370"/>
      <c r="H192" s="391" t="s">
        <v>1402</v>
      </c>
      <c r="I192" s="370"/>
      <c r="J192" s="369" t="s">
        <v>53</v>
      </c>
      <c r="K192" s="368"/>
      <c r="L192" s="27" t="s">
        <v>757</v>
      </c>
      <c r="M192" s="24"/>
      <c r="N192" s="84">
        <v>3.76</v>
      </c>
      <c r="O192" s="167">
        <v>4</v>
      </c>
    </row>
    <row r="193" spans="1:15" ht="15" x14ac:dyDescent="0.25">
      <c r="A193" s="1"/>
      <c r="B193" s="365">
        <v>145</v>
      </c>
      <c r="C193" s="366"/>
      <c r="D193" s="351" t="s">
        <v>1401</v>
      </c>
      <c r="E193" s="352"/>
      <c r="F193" s="369">
        <v>4100069291</v>
      </c>
      <c r="G193" s="370"/>
      <c r="H193" s="391" t="s">
        <v>1402</v>
      </c>
      <c r="I193" s="370"/>
      <c r="J193" s="369" t="s">
        <v>53</v>
      </c>
      <c r="K193" s="368"/>
      <c r="L193" s="27" t="s">
        <v>757</v>
      </c>
      <c r="M193" s="24"/>
      <c r="N193" s="84">
        <v>3.76</v>
      </c>
      <c r="O193" s="167">
        <v>4</v>
      </c>
    </row>
    <row r="194" spans="1:15" ht="15" x14ac:dyDescent="0.25">
      <c r="A194" s="1"/>
      <c r="B194" s="365">
        <v>146</v>
      </c>
      <c r="C194" s="366"/>
      <c r="D194" s="351" t="s">
        <v>1401</v>
      </c>
      <c r="E194" s="352"/>
      <c r="F194" s="369">
        <v>4100069291</v>
      </c>
      <c r="G194" s="370"/>
      <c r="H194" s="391" t="s">
        <v>1402</v>
      </c>
      <c r="I194" s="370"/>
      <c r="J194" s="369" t="s">
        <v>53</v>
      </c>
      <c r="K194" s="368"/>
      <c r="L194" s="27" t="s">
        <v>757</v>
      </c>
      <c r="M194" s="24"/>
      <c r="N194" s="84">
        <v>3.76</v>
      </c>
      <c r="O194" s="167">
        <v>4</v>
      </c>
    </row>
    <row r="195" spans="1:15" ht="15" x14ac:dyDescent="0.25">
      <c r="A195" s="1"/>
      <c r="B195" s="365">
        <v>147</v>
      </c>
      <c r="C195" s="366"/>
      <c r="D195" s="351" t="s">
        <v>1401</v>
      </c>
      <c r="E195" s="352"/>
      <c r="F195" s="369">
        <v>4100069291</v>
      </c>
      <c r="G195" s="370"/>
      <c r="H195" s="391" t="s">
        <v>1402</v>
      </c>
      <c r="I195" s="370"/>
      <c r="J195" s="369" t="s">
        <v>53</v>
      </c>
      <c r="K195" s="368"/>
      <c r="L195" s="27" t="s">
        <v>757</v>
      </c>
      <c r="M195" s="24"/>
      <c r="N195" s="84">
        <v>3.76</v>
      </c>
      <c r="O195" s="167">
        <v>4</v>
      </c>
    </row>
    <row r="196" spans="1:15" ht="15" x14ac:dyDescent="0.25">
      <c r="A196" s="1"/>
      <c r="B196" s="416">
        <v>148</v>
      </c>
      <c r="C196" s="417"/>
      <c r="D196" s="351" t="s">
        <v>1401</v>
      </c>
      <c r="E196" s="352"/>
      <c r="F196" s="369">
        <v>4100069291</v>
      </c>
      <c r="G196" s="370"/>
      <c r="H196" s="391" t="s">
        <v>1402</v>
      </c>
      <c r="I196" s="370"/>
      <c r="J196" s="369" t="s">
        <v>53</v>
      </c>
      <c r="K196" s="368"/>
      <c r="L196" s="27" t="s">
        <v>757</v>
      </c>
      <c r="M196" s="24"/>
      <c r="N196" s="83">
        <v>3.76</v>
      </c>
      <c r="O196" s="167">
        <v>4</v>
      </c>
    </row>
    <row r="197" spans="1:15" ht="15" x14ac:dyDescent="0.25">
      <c r="A197" s="1"/>
      <c r="B197" s="378">
        <v>149</v>
      </c>
      <c r="C197" s="379"/>
      <c r="D197" s="351" t="s">
        <v>1401</v>
      </c>
      <c r="E197" s="352"/>
      <c r="F197" s="369">
        <v>4100069291</v>
      </c>
      <c r="G197" s="370"/>
      <c r="H197" s="391" t="s">
        <v>1402</v>
      </c>
      <c r="I197" s="370"/>
      <c r="J197" s="369" t="s">
        <v>53</v>
      </c>
      <c r="K197" s="368"/>
      <c r="L197" s="27" t="s">
        <v>757</v>
      </c>
      <c r="M197" s="24"/>
      <c r="N197" s="82">
        <v>2.94</v>
      </c>
      <c r="O197" s="167">
        <v>1</v>
      </c>
    </row>
    <row r="198" spans="1:15" ht="15" x14ac:dyDescent="0.25">
      <c r="A198" s="1"/>
      <c r="B198" s="365"/>
      <c r="C198" s="366"/>
      <c r="D198" s="351" t="s">
        <v>1401</v>
      </c>
      <c r="E198" s="352"/>
      <c r="F198" s="369">
        <v>4100069290</v>
      </c>
      <c r="G198" s="370"/>
      <c r="H198" s="391" t="s">
        <v>1402</v>
      </c>
      <c r="I198" s="370"/>
      <c r="J198" s="369" t="s">
        <v>253</v>
      </c>
      <c r="K198" s="368"/>
      <c r="L198" s="27" t="s">
        <v>757</v>
      </c>
      <c r="M198" s="24"/>
      <c r="N198" s="84"/>
      <c r="O198" s="167">
        <v>2</v>
      </c>
    </row>
    <row r="199" spans="1:15" ht="15" x14ac:dyDescent="0.25">
      <c r="A199" s="1"/>
      <c r="B199" s="365">
        <v>150</v>
      </c>
      <c r="C199" s="366"/>
      <c r="D199" s="351" t="s">
        <v>1403</v>
      </c>
      <c r="E199" s="352"/>
      <c r="F199" s="369">
        <v>4100069269</v>
      </c>
      <c r="G199" s="370"/>
      <c r="H199" s="391" t="s">
        <v>1402</v>
      </c>
      <c r="I199" s="370"/>
      <c r="J199" s="369" t="s">
        <v>25</v>
      </c>
      <c r="K199" s="368"/>
      <c r="L199" s="27" t="s">
        <v>761</v>
      </c>
      <c r="M199" s="24"/>
      <c r="N199" s="84">
        <v>3.84</v>
      </c>
      <c r="O199" s="167">
        <v>4</v>
      </c>
    </row>
    <row r="200" spans="1:15" ht="15" x14ac:dyDescent="0.25">
      <c r="A200" s="1"/>
      <c r="B200" s="365">
        <v>151</v>
      </c>
      <c r="C200" s="366"/>
      <c r="D200" s="351" t="s">
        <v>1403</v>
      </c>
      <c r="E200" s="352"/>
      <c r="F200" s="369">
        <v>4100069269</v>
      </c>
      <c r="G200" s="370"/>
      <c r="H200" s="391" t="s">
        <v>1402</v>
      </c>
      <c r="I200" s="370"/>
      <c r="J200" s="369" t="s">
        <v>25</v>
      </c>
      <c r="K200" s="368"/>
      <c r="L200" s="27" t="s">
        <v>761</v>
      </c>
      <c r="M200" s="24"/>
      <c r="N200" s="84">
        <v>3.84</v>
      </c>
      <c r="O200" s="167">
        <v>4</v>
      </c>
    </row>
    <row r="201" spans="1:15" ht="15" x14ac:dyDescent="0.25">
      <c r="A201" s="1"/>
      <c r="B201" s="365">
        <v>152</v>
      </c>
      <c r="C201" s="366"/>
      <c r="D201" s="351" t="s">
        <v>1403</v>
      </c>
      <c r="E201" s="352"/>
      <c r="F201" s="369">
        <v>4100069269</v>
      </c>
      <c r="G201" s="370"/>
      <c r="H201" s="391" t="s">
        <v>1402</v>
      </c>
      <c r="I201" s="370"/>
      <c r="J201" s="369" t="s">
        <v>25</v>
      </c>
      <c r="K201" s="368"/>
      <c r="L201" s="27" t="s">
        <v>761</v>
      </c>
      <c r="M201" s="24"/>
      <c r="N201" s="84">
        <v>3.84</v>
      </c>
      <c r="O201" s="167">
        <v>4</v>
      </c>
    </row>
    <row r="202" spans="1:15" ht="15" x14ac:dyDescent="0.25">
      <c r="A202" s="1"/>
      <c r="B202" s="365">
        <v>153</v>
      </c>
      <c r="C202" s="366"/>
      <c r="D202" s="351" t="s">
        <v>1403</v>
      </c>
      <c r="E202" s="352"/>
      <c r="F202" s="369">
        <v>4100069269</v>
      </c>
      <c r="G202" s="370"/>
      <c r="H202" s="391" t="s">
        <v>1402</v>
      </c>
      <c r="I202" s="370"/>
      <c r="J202" s="369" t="s">
        <v>25</v>
      </c>
      <c r="K202" s="368"/>
      <c r="L202" s="27" t="s">
        <v>761</v>
      </c>
      <c r="M202" s="24"/>
      <c r="N202" s="84">
        <v>3.84</v>
      </c>
      <c r="O202" s="167">
        <v>4</v>
      </c>
    </row>
    <row r="203" spans="1:15" ht="15" x14ac:dyDescent="0.25">
      <c r="A203" s="1"/>
      <c r="B203" s="365">
        <v>154</v>
      </c>
      <c r="C203" s="366"/>
      <c r="D203" s="351" t="s">
        <v>1403</v>
      </c>
      <c r="E203" s="352"/>
      <c r="F203" s="369">
        <v>4100069269</v>
      </c>
      <c r="G203" s="370"/>
      <c r="H203" s="391" t="s">
        <v>1402</v>
      </c>
      <c r="I203" s="370"/>
      <c r="J203" s="369" t="s">
        <v>25</v>
      </c>
      <c r="K203" s="368"/>
      <c r="L203" s="27" t="s">
        <v>761</v>
      </c>
      <c r="M203" s="24"/>
      <c r="N203" s="84">
        <v>3.84</v>
      </c>
      <c r="O203" s="167">
        <v>4</v>
      </c>
    </row>
    <row r="204" spans="1:15" ht="15" x14ac:dyDescent="0.25">
      <c r="A204" s="1"/>
      <c r="B204" s="365">
        <v>155</v>
      </c>
      <c r="C204" s="366"/>
      <c r="D204" s="351" t="s">
        <v>1403</v>
      </c>
      <c r="E204" s="352"/>
      <c r="F204" s="369">
        <v>4100069269</v>
      </c>
      <c r="G204" s="370"/>
      <c r="H204" s="391" t="s">
        <v>1402</v>
      </c>
      <c r="I204" s="370"/>
      <c r="J204" s="369" t="s">
        <v>25</v>
      </c>
      <c r="K204" s="368"/>
      <c r="L204" s="27" t="s">
        <v>761</v>
      </c>
      <c r="M204" s="24"/>
      <c r="N204" s="84">
        <v>3.84</v>
      </c>
      <c r="O204" s="167">
        <v>4</v>
      </c>
    </row>
    <row r="205" spans="1:15" ht="15" x14ac:dyDescent="0.25">
      <c r="A205" s="1"/>
      <c r="B205" s="365">
        <v>156</v>
      </c>
      <c r="C205" s="366"/>
      <c r="D205" s="351" t="s">
        <v>1403</v>
      </c>
      <c r="E205" s="352"/>
      <c r="F205" s="369">
        <v>4100069269</v>
      </c>
      <c r="G205" s="370"/>
      <c r="H205" s="391" t="s">
        <v>1402</v>
      </c>
      <c r="I205" s="370"/>
      <c r="J205" s="369" t="s">
        <v>25</v>
      </c>
      <c r="K205" s="368"/>
      <c r="L205" s="27" t="s">
        <v>761</v>
      </c>
      <c r="M205" s="24"/>
      <c r="N205" s="84">
        <v>3.84</v>
      </c>
      <c r="O205" s="167">
        <v>4</v>
      </c>
    </row>
    <row r="206" spans="1:15" ht="15" x14ac:dyDescent="0.25">
      <c r="A206" s="1"/>
      <c r="B206" s="365">
        <v>157</v>
      </c>
      <c r="C206" s="366"/>
      <c r="D206" s="351" t="s">
        <v>1403</v>
      </c>
      <c r="E206" s="352"/>
      <c r="F206" s="369">
        <v>4100069269</v>
      </c>
      <c r="G206" s="370"/>
      <c r="H206" s="391" t="s">
        <v>1402</v>
      </c>
      <c r="I206" s="370"/>
      <c r="J206" s="369" t="s">
        <v>25</v>
      </c>
      <c r="K206" s="368"/>
      <c r="L206" s="27" t="s">
        <v>761</v>
      </c>
      <c r="M206" s="24"/>
      <c r="N206" s="84">
        <v>3.84</v>
      </c>
      <c r="O206" s="167">
        <v>4</v>
      </c>
    </row>
    <row r="207" spans="1:15" ht="15" x14ac:dyDescent="0.25">
      <c r="A207" s="1"/>
      <c r="B207" s="365">
        <v>158</v>
      </c>
      <c r="C207" s="366"/>
      <c r="D207" s="351" t="s">
        <v>1403</v>
      </c>
      <c r="E207" s="352"/>
      <c r="F207" s="369">
        <v>4100069269</v>
      </c>
      <c r="G207" s="370"/>
      <c r="H207" s="391" t="s">
        <v>1402</v>
      </c>
      <c r="I207" s="370"/>
      <c r="J207" s="369" t="s">
        <v>25</v>
      </c>
      <c r="K207" s="368"/>
      <c r="L207" s="27" t="s">
        <v>761</v>
      </c>
      <c r="M207" s="24"/>
      <c r="N207" s="84">
        <v>3.84</v>
      </c>
      <c r="O207" s="167">
        <v>4</v>
      </c>
    </row>
    <row r="208" spans="1:15" ht="15" x14ac:dyDescent="0.25">
      <c r="A208" s="1"/>
      <c r="B208" s="365">
        <v>159</v>
      </c>
      <c r="C208" s="366"/>
      <c r="D208" s="351" t="s">
        <v>1403</v>
      </c>
      <c r="E208" s="352"/>
      <c r="F208" s="369">
        <v>4100069269</v>
      </c>
      <c r="G208" s="370"/>
      <c r="H208" s="391" t="s">
        <v>1402</v>
      </c>
      <c r="I208" s="370"/>
      <c r="J208" s="369" t="s">
        <v>25</v>
      </c>
      <c r="K208" s="368"/>
      <c r="L208" s="27" t="s">
        <v>761</v>
      </c>
      <c r="M208" s="24"/>
      <c r="N208" s="84">
        <v>3.84</v>
      </c>
      <c r="O208" s="167">
        <v>4</v>
      </c>
    </row>
    <row r="209" spans="1:15" ht="15" x14ac:dyDescent="0.25">
      <c r="A209" s="1"/>
      <c r="B209" s="365">
        <v>160</v>
      </c>
      <c r="C209" s="366"/>
      <c r="D209" s="351" t="s">
        <v>1403</v>
      </c>
      <c r="E209" s="352"/>
      <c r="F209" s="369">
        <v>4100069269</v>
      </c>
      <c r="G209" s="370"/>
      <c r="H209" s="391" t="s">
        <v>1402</v>
      </c>
      <c r="I209" s="370"/>
      <c r="J209" s="369" t="s">
        <v>25</v>
      </c>
      <c r="K209" s="368"/>
      <c r="L209" s="27" t="s">
        <v>761</v>
      </c>
      <c r="M209" s="24"/>
      <c r="N209" s="84">
        <v>3.84</v>
      </c>
      <c r="O209" s="167">
        <v>4</v>
      </c>
    </row>
    <row r="210" spans="1:15" ht="15" x14ac:dyDescent="0.25">
      <c r="A210" s="1"/>
      <c r="B210" s="365">
        <v>161</v>
      </c>
      <c r="C210" s="366"/>
      <c r="D210" s="351" t="s">
        <v>1403</v>
      </c>
      <c r="E210" s="352"/>
      <c r="F210" s="369">
        <v>4100069269</v>
      </c>
      <c r="G210" s="370"/>
      <c r="H210" s="391" t="s">
        <v>1402</v>
      </c>
      <c r="I210" s="370"/>
      <c r="J210" s="369" t="s">
        <v>25</v>
      </c>
      <c r="K210" s="368"/>
      <c r="L210" s="27" t="s">
        <v>761</v>
      </c>
      <c r="M210" s="24"/>
      <c r="N210" s="84">
        <v>3.84</v>
      </c>
      <c r="O210" s="167">
        <v>4</v>
      </c>
    </row>
    <row r="211" spans="1:15" ht="15" x14ac:dyDescent="0.25">
      <c r="A211" s="1"/>
      <c r="B211" s="365">
        <v>162</v>
      </c>
      <c r="C211" s="366"/>
      <c r="D211" s="351" t="s">
        <v>1403</v>
      </c>
      <c r="E211" s="352"/>
      <c r="F211" s="369">
        <v>4100069269</v>
      </c>
      <c r="G211" s="370"/>
      <c r="H211" s="391" t="s">
        <v>1402</v>
      </c>
      <c r="I211" s="370"/>
      <c r="J211" s="369" t="s">
        <v>25</v>
      </c>
      <c r="K211" s="368"/>
      <c r="L211" s="27" t="s">
        <v>761</v>
      </c>
      <c r="M211" s="24"/>
      <c r="N211" s="84">
        <v>3.84</v>
      </c>
      <c r="O211" s="167">
        <v>4</v>
      </c>
    </row>
    <row r="212" spans="1:15" ht="15" x14ac:dyDescent="0.25">
      <c r="A212" s="1"/>
      <c r="B212" s="365">
        <v>163</v>
      </c>
      <c r="C212" s="366"/>
      <c r="D212" s="351" t="s">
        <v>1403</v>
      </c>
      <c r="E212" s="352"/>
      <c r="F212" s="369">
        <v>4100069269</v>
      </c>
      <c r="G212" s="370"/>
      <c r="H212" s="391" t="s">
        <v>1402</v>
      </c>
      <c r="I212" s="370"/>
      <c r="J212" s="369" t="s">
        <v>25</v>
      </c>
      <c r="K212" s="368"/>
      <c r="L212" s="27" t="s">
        <v>761</v>
      </c>
      <c r="M212" s="24"/>
      <c r="N212" s="84">
        <v>3.84</v>
      </c>
      <c r="O212" s="167">
        <v>4</v>
      </c>
    </row>
    <row r="213" spans="1:15" ht="15" x14ac:dyDescent="0.25">
      <c r="A213" s="1"/>
      <c r="B213" s="416">
        <v>164</v>
      </c>
      <c r="C213" s="417"/>
      <c r="D213" s="351" t="s">
        <v>1403</v>
      </c>
      <c r="E213" s="352"/>
      <c r="F213" s="369">
        <v>4100069269</v>
      </c>
      <c r="G213" s="370"/>
      <c r="H213" s="391" t="s">
        <v>1402</v>
      </c>
      <c r="I213" s="370"/>
      <c r="J213" s="369" t="s">
        <v>25</v>
      </c>
      <c r="K213" s="368"/>
      <c r="L213" s="27" t="s">
        <v>761</v>
      </c>
      <c r="M213" s="24"/>
      <c r="N213" s="83">
        <v>3.84</v>
      </c>
      <c r="O213" s="167">
        <v>4</v>
      </c>
    </row>
    <row r="214" spans="1:15" ht="15" x14ac:dyDescent="0.25">
      <c r="A214" s="1"/>
      <c r="B214" s="378">
        <v>165</v>
      </c>
      <c r="C214" s="379"/>
      <c r="D214" s="351" t="s">
        <v>1403</v>
      </c>
      <c r="E214" s="352"/>
      <c r="F214" s="369">
        <v>4100069269</v>
      </c>
      <c r="G214" s="370"/>
      <c r="H214" s="391" t="s">
        <v>1402</v>
      </c>
      <c r="I214" s="370"/>
      <c r="J214" s="369" t="s">
        <v>25</v>
      </c>
      <c r="K214" s="368"/>
      <c r="L214" s="27" t="s">
        <v>761</v>
      </c>
      <c r="M214" s="24"/>
      <c r="N214" s="82">
        <v>3.1</v>
      </c>
      <c r="O214" s="167">
        <v>1</v>
      </c>
    </row>
    <row r="215" spans="1:15" ht="15" x14ac:dyDescent="0.25">
      <c r="A215" s="1"/>
      <c r="B215" s="416"/>
      <c r="C215" s="417"/>
      <c r="D215" s="351" t="s">
        <v>1403</v>
      </c>
      <c r="E215" s="352"/>
      <c r="F215" s="369">
        <v>4100069290</v>
      </c>
      <c r="G215" s="370"/>
      <c r="H215" s="391" t="s">
        <v>1402</v>
      </c>
      <c r="I215" s="370"/>
      <c r="J215" s="369" t="s">
        <v>253</v>
      </c>
      <c r="K215" s="368"/>
      <c r="L215" s="27" t="s">
        <v>761</v>
      </c>
      <c r="M215" s="24"/>
      <c r="N215" s="83"/>
      <c r="O215" s="167">
        <v>2</v>
      </c>
    </row>
    <row r="216" spans="1:15" ht="15" x14ac:dyDescent="0.25">
      <c r="A216" s="1"/>
      <c r="B216" s="365"/>
      <c r="C216" s="366"/>
      <c r="D216" s="126" t="s">
        <v>1415</v>
      </c>
      <c r="E216" s="61"/>
      <c r="F216" s="50"/>
      <c r="G216" s="62"/>
      <c r="H216" s="63"/>
      <c r="I216" s="62"/>
      <c r="J216" s="50"/>
      <c r="K216" s="61"/>
      <c r="L216" s="6"/>
      <c r="M216" s="8"/>
      <c r="N216" s="84"/>
      <c r="O216" s="138"/>
    </row>
    <row r="217" spans="1:15" ht="15" x14ac:dyDescent="0.25">
      <c r="A217" s="1"/>
      <c r="B217" s="365">
        <v>166</v>
      </c>
      <c r="C217" s="366"/>
      <c r="D217" s="351" t="s">
        <v>1403</v>
      </c>
      <c r="E217" s="352"/>
      <c r="F217" s="369">
        <v>4100069291</v>
      </c>
      <c r="G217" s="370"/>
      <c r="H217" s="391" t="s">
        <v>1402</v>
      </c>
      <c r="I217" s="370"/>
      <c r="J217" s="369" t="s">
        <v>53</v>
      </c>
      <c r="K217" s="368"/>
      <c r="L217" s="27" t="s">
        <v>761</v>
      </c>
      <c r="M217" s="24"/>
      <c r="N217" s="84">
        <v>3.68</v>
      </c>
      <c r="O217" s="167">
        <v>4</v>
      </c>
    </row>
    <row r="218" spans="1:15" ht="15" x14ac:dyDescent="0.25">
      <c r="A218" s="1"/>
      <c r="B218" s="375">
        <v>167</v>
      </c>
      <c r="C218" s="376"/>
      <c r="D218" s="351" t="s">
        <v>1403</v>
      </c>
      <c r="E218" s="352"/>
      <c r="F218" s="369">
        <v>4100069291</v>
      </c>
      <c r="G218" s="370"/>
      <c r="H218" s="391" t="s">
        <v>1402</v>
      </c>
      <c r="I218" s="370"/>
      <c r="J218" s="369" t="s">
        <v>53</v>
      </c>
      <c r="K218" s="368"/>
      <c r="L218" s="27" t="s">
        <v>761</v>
      </c>
      <c r="M218" s="24"/>
      <c r="N218" s="81">
        <v>3.6779999999999999</v>
      </c>
      <c r="O218" s="167">
        <v>4</v>
      </c>
    </row>
    <row r="219" spans="1:15" ht="15" x14ac:dyDescent="0.25">
      <c r="A219" s="1"/>
      <c r="B219" s="375">
        <v>168</v>
      </c>
      <c r="C219" s="376"/>
      <c r="D219" s="351" t="s">
        <v>1403</v>
      </c>
      <c r="E219" s="352"/>
      <c r="F219" s="369">
        <v>4100069291</v>
      </c>
      <c r="G219" s="370"/>
      <c r="H219" s="391" t="s">
        <v>1402</v>
      </c>
      <c r="I219" s="370"/>
      <c r="J219" s="369" t="s">
        <v>53</v>
      </c>
      <c r="K219" s="368"/>
      <c r="L219" s="27" t="s">
        <v>761</v>
      </c>
      <c r="M219" s="24"/>
      <c r="N219" s="81">
        <v>3.68</v>
      </c>
      <c r="O219" s="167">
        <v>4</v>
      </c>
    </row>
    <row r="220" spans="1:15" ht="15" x14ac:dyDescent="0.25">
      <c r="A220" s="1"/>
      <c r="B220" s="71" t="s">
        <v>165</v>
      </c>
      <c r="C220" s="72"/>
      <c r="D220" s="50"/>
      <c r="E220" s="61"/>
      <c r="F220" s="50"/>
      <c r="G220" s="62"/>
      <c r="H220" s="63"/>
      <c r="I220" s="62"/>
      <c r="J220" s="50"/>
      <c r="K220" s="61"/>
      <c r="L220" s="8"/>
      <c r="M220" s="8"/>
      <c r="N220" s="164">
        <f>SUM(N221:N249)+5.78</f>
        <v>112.49400000000009</v>
      </c>
      <c r="O220" s="60"/>
    </row>
    <row r="221" spans="1:15" ht="15" x14ac:dyDescent="0.25">
      <c r="A221" s="1"/>
      <c r="B221" s="375">
        <v>169</v>
      </c>
      <c r="C221" s="376"/>
      <c r="D221" s="351" t="s">
        <v>1403</v>
      </c>
      <c r="E221" s="352"/>
      <c r="F221" s="369">
        <v>4100069291</v>
      </c>
      <c r="G221" s="370"/>
      <c r="H221" s="391" t="s">
        <v>1402</v>
      </c>
      <c r="I221" s="370"/>
      <c r="J221" s="369" t="s">
        <v>53</v>
      </c>
      <c r="K221" s="368"/>
      <c r="L221" s="27" t="s">
        <v>761</v>
      </c>
      <c r="M221" s="24"/>
      <c r="N221" s="84">
        <v>3.68</v>
      </c>
      <c r="O221" s="167">
        <v>4</v>
      </c>
    </row>
    <row r="222" spans="1:15" ht="15" x14ac:dyDescent="0.25">
      <c r="A222" s="1"/>
      <c r="B222" s="375">
        <v>170</v>
      </c>
      <c r="C222" s="376"/>
      <c r="D222" s="351" t="s">
        <v>1403</v>
      </c>
      <c r="E222" s="352"/>
      <c r="F222" s="369">
        <v>4100069291</v>
      </c>
      <c r="G222" s="370"/>
      <c r="H222" s="391" t="s">
        <v>1402</v>
      </c>
      <c r="I222" s="370"/>
      <c r="J222" s="369" t="s">
        <v>53</v>
      </c>
      <c r="K222" s="368"/>
      <c r="L222" s="27" t="s">
        <v>761</v>
      </c>
      <c r="M222" s="24"/>
      <c r="N222" s="81">
        <v>3.6779999999999999</v>
      </c>
      <c r="O222" s="167">
        <v>4</v>
      </c>
    </row>
    <row r="223" spans="1:15" ht="15" x14ac:dyDescent="0.25">
      <c r="A223" s="1"/>
      <c r="B223" s="375">
        <v>171</v>
      </c>
      <c r="C223" s="376"/>
      <c r="D223" s="351" t="s">
        <v>1403</v>
      </c>
      <c r="E223" s="352"/>
      <c r="F223" s="369">
        <v>4100069291</v>
      </c>
      <c r="G223" s="370"/>
      <c r="H223" s="391" t="s">
        <v>1402</v>
      </c>
      <c r="I223" s="370"/>
      <c r="J223" s="369" t="s">
        <v>53</v>
      </c>
      <c r="K223" s="368"/>
      <c r="L223" s="27" t="s">
        <v>761</v>
      </c>
      <c r="M223" s="24"/>
      <c r="N223" s="84">
        <v>3.6760000000000002</v>
      </c>
      <c r="O223" s="167">
        <v>4</v>
      </c>
    </row>
    <row r="224" spans="1:15" ht="15" x14ac:dyDescent="0.25">
      <c r="A224" s="1"/>
      <c r="B224" s="375">
        <v>172</v>
      </c>
      <c r="C224" s="376"/>
      <c r="D224" s="351" t="s">
        <v>1403</v>
      </c>
      <c r="E224" s="352"/>
      <c r="F224" s="369">
        <v>4100069291</v>
      </c>
      <c r="G224" s="370"/>
      <c r="H224" s="391" t="s">
        <v>1402</v>
      </c>
      <c r="I224" s="370"/>
      <c r="J224" s="369" t="s">
        <v>53</v>
      </c>
      <c r="K224" s="368"/>
      <c r="L224" s="27" t="s">
        <v>761</v>
      </c>
      <c r="M224" s="24"/>
      <c r="N224" s="81">
        <v>3.68</v>
      </c>
      <c r="O224" s="167">
        <v>4</v>
      </c>
    </row>
    <row r="225" spans="1:15" ht="15" x14ac:dyDescent="0.25">
      <c r="A225" s="1"/>
      <c r="B225" s="375">
        <v>173</v>
      </c>
      <c r="C225" s="376"/>
      <c r="D225" s="351" t="s">
        <v>1403</v>
      </c>
      <c r="E225" s="352"/>
      <c r="F225" s="369">
        <v>4100069291</v>
      </c>
      <c r="G225" s="370"/>
      <c r="H225" s="391" t="s">
        <v>1402</v>
      </c>
      <c r="I225" s="370"/>
      <c r="J225" s="369" t="s">
        <v>53</v>
      </c>
      <c r="K225" s="368"/>
      <c r="L225" s="27" t="s">
        <v>761</v>
      </c>
      <c r="M225" s="24"/>
      <c r="N225" s="84">
        <v>3.68</v>
      </c>
      <c r="O225" s="167">
        <v>4</v>
      </c>
    </row>
    <row r="226" spans="1:15" ht="15" x14ac:dyDescent="0.25">
      <c r="A226" s="1"/>
      <c r="B226" s="375">
        <v>174</v>
      </c>
      <c r="C226" s="376"/>
      <c r="D226" s="351" t="s">
        <v>1403</v>
      </c>
      <c r="E226" s="352"/>
      <c r="F226" s="369">
        <v>4100069291</v>
      </c>
      <c r="G226" s="370"/>
      <c r="H226" s="391" t="s">
        <v>1402</v>
      </c>
      <c r="I226" s="370"/>
      <c r="J226" s="369" t="s">
        <v>53</v>
      </c>
      <c r="K226" s="368"/>
      <c r="L226" s="27" t="s">
        <v>761</v>
      </c>
      <c r="M226" s="24"/>
      <c r="N226" s="81">
        <v>3.68</v>
      </c>
      <c r="O226" s="167">
        <v>4</v>
      </c>
    </row>
    <row r="227" spans="1:15" ht="15" x14ac:dyDescent="0.25">
      <c r="A227" s="1"/>
      <c r="B227" s="375">
        <v>175</v>
      </c>
      <c r="C227" s="376"/>
      <c r="D227" s="351" t="s">
        <v>1403</v>
      </c>
      <c r="E227" s="352"/>
      <c r="F227" s="369">
        <v>4100069291</v>
      </c>
      <c r="G227" s="370"/>
      <c r="H227" s="391" t="s">
        <v>1402</v>
      </c>
      <c r="I227" s="370"/>
      <c r="J227" s="369" t="s">
        <v>53</v>
      </c>
      <c r="K227" s="368"/>
      <c r="L227" s="27" t="s">
        <v>761</v>
      </c>
      <c r="M227" s="24"/>
      <c r="N227" s="84">
        <v>3.68</v>
      </c>
      <c r="O227" s="167">
        <v>4</v>
      </c>
    </row>
    <row r="228" spans="1:15" ht="15" x14ac:dyDescent="0.25">
      <c r="A228" s="1"/>
      <c r="B228" s="375">
        <v>176</v>
      </c>
      <c r="C228" s="376"/>
      <c r="D228" s="351" t="s">
        <v>1403</v>
      </c>
      <c r="E228" s="352"/>
      <c r="F228" s="369">
        <v>4100069291</v>
      </c>
      <c r="G228" s="370"/>
      <c r="H228" s="391" t="s">
        <v>1402</v>
      </c>
      <c r="I228" s="370"/>
      <c r="J228" s="369" t="s">
        <v>53</v>
      </c>
      <c r="K228" s="368"/>
      <c r="L228" s="27" t="s">
        <v>761</v>
      </c>
      <c r="M228" s="24"/>
      <c r="N228" s="81">
        <v>3.68</v>
      </c>
      <c r="O228" s="167">
        <v>4</v>
      </c>
    </row>
    <row r="229" spans="1:15" ht="15" x14ac:dyDescent="0.25">
      <c r="A229" s="1"/>
      <c r="B229" s="375">
        <v>177</v>
      </c>
      <c r="C229" s="376"/>
      <c r="D229" s="351" t="s">
        <v>1403</v>
      </c>
      <c r="E229" s="352"/>
      <c r="F229" s="369">
        <v>4100069291</v>
      </c>
      <c r="G229" s="370"/>
      <c r="H229" s="391" t="s">
        <v>1402</v>
      </c>
      <c r="I229" s="370"/>
      <c r="J229" s="369" t="s">
        <v>53</v>
      </c>
      <c r="K229" s="368"/>
      <c r="L229" s="27" t="s">
        <v>761</v>
      </c>
      <c r="M229" s="24"/>
      <c r="N229" s="84">
        <v>3.68</v>
      </c>
      <c r="O229" s="167">
        <v>4</v>
      </c>
    </row>
    <row r="230" spans="1:15" ht="15" x14ac:dyDescent="0.25">
      <c r="A230" s="1"/>
      <c r="B230" s="375">
        <v>178</v>
      </c>
      <c r="C230" s="376"/>
      <c r="D230" s="351" t="s">
        <v>1403</v>
      </c>
      <c r="E230" s="352"/>
      <c r="F230" s="369">
        <v>4100069291</v>
      </c>
      <c r="G230" s="370"/>
      <c r="H230" s="391" t="s">
        <v>1402</v>
      </c>
      <c r="I230" s="370"/>
      <c r="J230" s="369" t="s">
        <v>53</v>
      </c>
      <c r="K230" s="368"/>
      <c r="L230" s="27" t="s">
        <v>761</v>
      </c>
      <c r="M230" s="24"/>
      <c r="N230" s="81">
        <v>3.68</v>
      </c>
      <c r="O230" s="167">
        <v>4</v>
      </c>
    </row>
    <row r="231" spans="1:15" ht="15" x14ac:dyDescent="0.25">
      <c r="A231" s="1"/>
      <c r="B231" s="375">
        <v>179</v>
      </c>
      <c r="C231" s="376"/>
      <c r="D231" s="351" t="s">
        <v>1403</v>
      </c>
      <c r="E231" s="352"/>
      <c r="F231" s="369">
        <v>4100069291</v>
      </c>
      <c r="G231" s="370"/>
      <c r="H231" s="391" t="s">
        <v>1402</v>
      </c>
      <c r="I231" s="370"/>
      <c r="J231" s="369" t="s">
        <v>53</v>
      </c>
      <c r="K231" s="368"/>
      <c r="L231" s="27" t="s">
        <v>761</v>
      </c>
      <c r="M231" s="24"/>
      <c r="N231" s="84">
        <v>3.68</v>
      </c>
      <c r="O231" s="167">
        <v>4</v>
      </c>
    </row>
    <row r="232" spans="1:15" ht="15" x14ac:dyDescent="0.25">
      <c r="A232" s="1"/>
      <c r="B232" s="375">
        <v>180</v>
      </c>
      <c r="C232" s="376"/>
      <c r="D232" s="351" t="s">
        <v>1403</v>
      </c>
      <c r="E232" s="352"/>
      <c r="F232" s="369">
        <v>4100069291</v>
      </c>
      <c r="G232" s="370"/>
      <c r="H232" s="391" t="s">
        <v>1402</v>
      </c>
      <c r="I232" s="370"/>
      <c r="J232" s="369" t="s">
        <v>53</v>
      </c>
      <c r="K232" s="368"/>
      <c r="L232" s="27" t="s">
        <v>761</v>
      </c>
      <c r="M232" s="24"/>
      <c r="N232" s="81">
        <v>3.68</v>
      </c>
      <c r="O232" s="167">
        <v>4</v>
      </c>
    </row>
    <row r="233" spans="1:15" ht="15" x14ac:dyDescent="0.25">
      <c r="A233" s="1"/>
      <c r="B233" s="375">
        <v>181</v>
      </c>
      <c r="C233" s="376"/>
      <c r="D233" s="351" t="s">
        <v>1403</v>
      </c>
      <c r="E233" s="352"/>
      <c r="F233" s="369">
        <v>4100069291</v>
      </c>
      <c r="G233" s="370"/>
      <c r="H233" s="391" t="s">
        <v>1402</v>
      </c>
      <c r="I233" s="370"/>
      <c r="J233" s="369" t="s">
        <v>53</v>
      </c>
      <c r="K233" s="368"/>
      <c r="L233" s="27" t="s">
        <v>761</v>
      </c>
      <c r="M233" s="24"/>
      <c r="N233" s="81">
        <v>3.68</v>
      </c>
      <c r="O233" s="167">
        <v>4</v>
      </c>
    </row>
    <row r="234" spans="1:15" ht="15" x14ac:dyDescent="0.25">
      <c r="A234" s="1"/>
      <c r="B234" s="375">
        <v>182</v>
      </c>
      <c r="C234" s="376"/>
      <c r="D234" s="351" t="s">
        <v>1403</v>
      </c>
      <c r="E234" s="352"/>
      <c r="F234" s="369">
        <v>4100069291</v>
      </c>
      <c r="G234" s="370"/>
      <c r="H234" s="391" t="s">
        <v>1402</v>
      </c>
      <c r="I234" s="370"/>
      <c r="J234" s="369" t="s">
        <v>53</v>
      </c>
      <c r="K234" s="368"/>
      <c r="L234" s="27" t="s">
        <v>761</v>
      </c>
      <c r="M234" s="24"/>
      <c r="N234" s="84">
        <v>3.68</v>
      </c>
      <c r="O234" s="167">
        <v>4</v>
      </c>
    </row>
    <row r="235" spans="1:15" ht="15" x14ac:dyDescent="0.25">
      <c r="A235" s="1"/>
      <c r="B235" s="375">
        <v>183</v>
      </c>
      <c r="C235" s="376"/>
      <c r="D235" s="351" t="s">
        <v>1403</v>
      </c>
      <c r="E235" s="352"/>
      <c r="F235" s="369">
        <v>4100069291</v>
      </c>
      <c r="G235" s="370"/>
      <c r="H235" s="391" t="s">
        <v>1402</v>
      </c>
      <c r="I235" s="370"/>
      <c r="J235" s="369" t="s">
        <v>53</v>
      </c>
      <c r="K235" s="368"/>
      <c r="L235" s="27" t="s">
        <v>761</v>
      </c>
      <c r="M235" s="24"/>
      <c r="N235" s="81">
        <v>3.68</v>
      </c>
      <c r="O235" s="167">
        <v>4</v>
      </c>
    </row>
    <row r="236" spans="1:15" ht="15" x14ac:dyDescent="0.25">
      <c r="A236" s="1"/>
      <c r="B236" s="375">
        <v>184</v>
      </c>
      <c r="C236" s="376"/>
      <c r="D236" s="351" t="s">
        <v>1403</v>
      </c>
      <c r="E236" s="352"/>
      <c r="F236" s="369">
        <v>4100069291</v>
      </c>
      <c r="G236" s="370"/>
      <c r="H236" s="391" t="s">
        <v>1402</v>
      </c>
      <c r="I236" s="370"/>
      <c r="J236" s="369" t="s">
        <v>53</v>
      </c>
      <c r="K236" s="368"/>
      <c r="L236" s="27" t="s">
        <v>761</v>
      </c>
      <c r="M236" s="24"/>
      <c r="N236" s="84">
        <v>3.68</v>
      </c>
      <c r="O236" s="167">
        <v>4</v>
      </c>
    </row>
    <row r="237" spans="1:15" ht="15" x14ac:dyDescent="0.25">
      <c r="A237" s="1"/>
      <c r="B237" s="375">
        <v>185</v>
      </c>
      <c r="C237" s="376"/>
      <c r="D237" s="351" t="s">
        <v>1403</v>
      </c>
      <c r="E237" s="352"/>
      <c r="F237" s="369">
        <v>4100069291</v>
      </c>
      <c r="G237" s="370"/>
      <c r="H237" s="391" t="s">
        <v>1402</v>
      </c>
      <c r="I237" s="370"/>
      <c r="J237" s="369" t="s">
        <v>53</v>
      </c>
      <c r="K237" s="368"/>
      <c r="L237" s="27" t="s">
        <v>761</v>
      </c>
      <c r="M237" s="24"/>
      <c r="N237" s="81">
        <v>3.68</v>
      </c>
      <c r="O237" s="167">
        <v>4</v>
      </c>
    </row>
    <row r="238" spans="1:15" ht="15" x14ac:dyDescent="0.25">
      <c r="A238" s="1"/>
      <c r="B238" s="375">
        <v>186</v>
      </c>
      <c r="C238" s="376"/>
      <c r="D238" s="351" t="s">
        <v>1403</v>
      </c>
      <c r="E238" s="352"/>
      <c r="F238" s="369">
        <v>4100069291</v>
      </c>
      <c r="G238" s="370"/>
      <c r="H238" s="391" t="s">
        <v>1402</v>
      </c>
      <c r="I238" s="370"/>
      <c r="J238" s="369" t="s">
        <v>53</v>
      </c>
      <c r="K238" s="368"/>
      <c r="L238" s="27" t="s">
        <v>761</v>
      </c>
      <c r="M238" s="24"/>
      <c r="N238" s="84">
        <v>3.68</v>
      </c>
      <c r="O238" s="167">
        <v>4</v>
      </c>
    </row>
    <row r="239" spans="1:15" ht="15" x14ac:dyDescent="0.25">
      <c r="A239" s="1"/>
      <c r="B239" s="375">
        <v>187</v>
      </c>
      <c r="C239" s="376"/>
      <c r="D239" s="351" t="s">
        <v>1403</v>
      </c>
      <c r="E239" s="352"/>
      <c r="F239" s="369">
        <v>4100069291</v>
      </c>
      <c r="G239" s="370"/>
      <c r="H239" s="391" t="s">
        <v>1402</v>
      </c>
      <c r="I239" s="370"/>
      <c r="J239" s="369" t="s">
        <v>53</v>
      </c>
      <c r="K239" s="368"/>
      <c r="L239" s="27" t="s">
        <v>761</v>
      </c>
      <c r="M239" s="24"/>
      <c r="N239" s="81">
        <v>3.68</v>
      </c>
      <c r="O239" s="167">
        <v>4</v>
      </c>
    </row>
    <row r="240" spans="1:15" ht="15" x14ac:dyDescent="0.25">
      <c r="A240" s="1"/>
      <c r="B240" s="375">
        <v>188</v>
      </c>
      <c r="C240" s="376"/>
      <c r="D240" s="351" t="s">
        <v>1403</v>
      </c>
      <c r="E240" s="352"/>
      <c r="F240" s="369">
        <v>4100069291</v>
      </c>
      <c r="G240" s="370"/>
      <c r="H240" s="391" t="s">
        <v>1402</v>
      </c>
      <c r="I240" s="370"/>
      <c r="J240" s="369" t="s">
        <v>53</v>
      </c>
      <c r="K240" s="368"/>
      <c r="L240" s="27" t="s">
        <v>761</v>
      </c>
      <c r="M240" s="24"/>
      <c r="N240" s="84">
        <v>3.68</v>
      </c>
      <c r="O240" s="167">
        <v>4</v>
      </c>
    </row>
    <row r="241" spans="1:15" ht="15" x14ac:dyDescent="0.25">
      <c r="A241" s="1"/>
      <c r="B241" s="375">
        <v>189</v>
      </c>
      <c r="C241" s="376"/>
      <c r="D241" s="351" t="s">
        <v>1403</v>
      </c>
      <c r="E241" s="352"/>
      <c r="F241" s="369">
        <v>4100069291</v>
      </c>
      <c r="G241" s="370"/>
      <c r="H241" s="391" t="s">
        <v>1402</v>
      </c>
      <c r="I241" s="370"/>
      <c r="J241" s="369" t="s">
        <v>53</v>
      </c>
      <c r="K241" s="368"/>
      <c r="L241" s="27" t="s">
        <v>761</v>
      </c>
      <c r="M241" s="24"/>
      <c r="N241" s="81">
        <v>3.68</v>
      </c>
      <c r="O241" s="167">
        <v>4</v>
      </c>
    </row>
    <row r="242" spans="1:15" ht="15" x14ac:dyDescent="0.25">
      <c r="A242" s="1"/>
      <c r="B242" s="375">
        <v>190</v>
      </c>
      <c r="C242" s="376"/>
      <c r="D242" s="351" t="s">
        <v>1403</v>
      </c>
      <c r="E242" s="352"/>
      <c r="F242" s="369">
        <v>4100069291</v>
      </c>
      <c r="G242" s="370"/>
      <c r="H242" s="391" t="s">
        <v>1402</v>
      </c>
      <c r="I242" s="370"/>
      <c r="J242" s="369" t="s">
        <v>53</v>
      </c>
      <c r="K242" s="368"/>
      <c r="L242" s="27" t="s">
        <v>761</v>
      </c>
      <c r="M242" s="24"/>
      <c r="N242" s="81">
        <v>3.68</v>
      </c>
      <c r="O242" s="167">
        <v>4</v>
      </c>
    </row>
    <row r="243" spans="1:15" ht="15" x14ac:dyDescent="0.25">
      <c r="A243" s="1"/>
      <c r="B243" s="375">
        <v>191</v>
      </c>
      <c r="C243" s="376"/>
      <c r="D243" s="351" t="s">
        <v>1403</v>
      </c>
      <c r="E243" s="352"/>
      <c r="F243" s="369">
        <v>4100069291</v>
      </c>
      <c r="G243" s="370"/>
      <c r="H243" s="391" t="s">
        <v>1402</v>
      </c>
      <c r="I243" s="370"/>
      <c r="J243" s="369" t="s">
        <v>53</v>
      </c>
      <c r="K243" s="368"/>
      <c r="L243" s="27" t="s">
        <v>761</v>
      </c>
      <c r="M243" s="24"/>
      <c r="N243" s="84">
        <v>3.68</v>
      </c>
      <c r="O243" s="167">
        <v>4</v>
      </c>
    </row>
    <row r="244" spans="1:15" ht="15" x14ac:dyDescent="0.25">
      <c r="A244" s="1"/>
      <c r="B244" s="375">
        <v>192</v>
      </c>
      <c r="C244" s="376"/>
      <c r="D244" s="351" t="s">
        <v>1403</v>
      </c>
      <c r="E244" s="352"/>
      <c r="F244" s="369">
        <v>4100069291</v>
      </c>
      <c r="G244" s="370"/>
      <c r="H244" s="391" t="s">
        <v>1402</v>
      </c>
      <c r="I244" s="370"/>
      <c r="J244" s="369" t="s">
        <v>53</v>
      </c>
      <c r="K244" s="368"/>
      <c r="L244" s="27" t="s">
        <v>761</v>
      </c>
      <c r="M244" s="24"/>
      <c r="N244" s="81">
        <v>3.68</v>
      </c>
      <c r="O244" s="167">
        <v>4</v>
      </c>
    </row>
    <row r="245" spans="1:15" ht="15" x14ac:dyDescent="0.25">
      <c r="A245" s="1"/>
      <c r="B245" s="375">
        <v>193</v>
      </c>
      <c r="C245" s="376"/>
      <c r="D245" s="351" t="s">
        <v>1403</v>
      </c>
      <c r="E245" s="352"/>
      <c r="F245" s="369">
        <v>4100069291</v>
      </c>
      <c r="G245" s="370"/>
      <c r="H245" s="391" t="s">
        <v>1402</v>
      </c>
      <c r="I245" s="370"/>
      <c r="J245" s="369" t="s">
        <v>53</v>
      </c>
      <c r="K245" s="368"/>
      <c r="L245" s="27" t="s">
        <v>761</v>
      </c>
      <c r="M245" s="24"/>
      <c r="N245" s="84">
        <v>3.68</v>
      </c>
      <c r="O245" s="167">
        <v>4</v>
      </c>
    </row>
    <row r="246" spans="1:15" ht="15" x14ac:dyDescent="0.25">
      <c r="A246" s="1"/>
      <c r="B246" s="375">
        <v>194</v>
      </c>
      <c r="C246" s="376"/>
      <c r="D246" s="351" t="s">
        <v>1403</v>
      </c>
      <c r="E246" s="352"/>
      <c r="F246" s="369">
        <v>4100069291</v>
      </c>
      <c r="G246" s="370"/>
      <c r="H246" s="391" t="s">
        <v>1402</v>
      </c>
      <c r="I246" s="370"/>
      <c r="J246" s="369" t="s">
        <v>53</v>
      </c>
      <c r="K246" s="368"/>
      <c r="L246" s="27" t="s">
        <v>761</v>
      </c>
      <c r="M246" s="24"/>
      <c r="N246" s="81">
        <v>3.68</v>
      </c>
      <c r="O246" s="167">
        <v>4</v>
      </c>
    </row>
    <row r="247" spans="1:15" ht="15" x14ac:dyDescent="0.25">
      <c r="A247" s="1"/>
      <c r="B247" s="375">
        <v>195</v>
      </c>
      <c r="C247" s="376"/>
      <c r="D247" s="351" t="s">
        <v>1403</v>
      </c>
      <c r="E247" s="352"/>
      <c r="F247" s="369">
        <v>4100069291</v>
      </c>
      <c r="G247" s="370"/>
      <c r="H247" s="391" t="s">
        <v>1402</v>
      </c>
      <c r="I247" s="370"/>
      <c r="J247" s="369" t="s">
        <v>53</v>
      </c>
      <c r="K247" s="368"/>
      <c r="L247" s="27" t="s">
        <v>761</v>
      </c>
      <c r="M247" s="24"/>
      <c r="N247" s="84">
        <v>3.68</v>
      </c>
      <c r="O247" s="167">
        <v>4</v>
      </c>
    </row>
    <row r="248" spans="1:15" ht="15" x14ac:dyDescent="0.25">
      <c r="A248" s="1"/>
      <c r="B248" s="378">
        <v>196</v>
      </c>
      <c r="C248" s="379"/>
      <c r="D248" s="351" t="s">
        <v>1403</v>
      </c>
      <c r="E248" s="352"/>
      <c r="F248" s="369">
        <v>4100069291</v>
      </c>
      <c r="G248" s="370"/>
      <c r="H248" s="391" t="s">
        <v>1402</v>
      </c>
      <c r="I248" s="370"/>
      <c r="J248" s="369" t="s">
        <v>53</v>
      </c>
      <c r="K248" s="368"/>
      <c r="L248" s="27" t="s">
        <v>761</v>
      </c>
      <c r="M248" s="24"/>
      <c r="N248" s="82">
        <v>3.68</v>
      </c>
      <c r="O248" s="167">
        <v>4</v>
      </c>
    </row>
    <row r="249" spans="1:15" ht="15" x14ac:dyDescent="0.25">
      <c r="A249" s="1"/>
      <c r="B249" s="378">
        <v>197</v>
      </c>
      <c r="C249" s="379"/>
      <c r="D249" s="351" t="s">
        <v>1403</v>
      </c>
      <c r="E249" s="352"/>
      <c r="F249" s="369">
        <v>4100069291</v>
      </c>
      <c r="G249" s="370"/>
      <c r="H249" s="391" t="s">
        <v>1402</v>
      </c>
      <c r="I249" s="370"/>
      <c r="J249" s="369" t="s">
        <v>53</v>
      </c>
      <c r="K249" s="368"/>
      <c r="L249" s="27" t="s">
        <v>761</v>
      </c>
      <c r="M249" s="24"/>
      <c r="N249" s="82">
        <v>3.68</v>
      </c>
      <c r="O249" s="167">
        <v>4</v>
      </c>
    </row>
    <row r="250" spans="1:15" ht="15" x14ac:dyDescent="0.25">
      <c r="A250" s="1"/>
      <c r="B250" s="365"/>
      <c r="C250" s="366"/>
      <c r="D250" s="126" t="s">
        <v>1416</v>
      </c>
      <c r="E250" s="61"/>
      <c r="F250" s="50"/>
      <c r="G250" s="62"/>
      <c r="H250" s="63"/>
      <c r="I250" s="62"/>
      <c r="J250" s="50"/>
      <c r="K250" s="61"/>
      <c r="L250" s="6"/>
      <c r="M250" s="8"/>
      <c r="N250" s="84"/>
      <c r="O250" s="138"/>
    </row>
    <row r="251" spans="1:15" ht="15" x14ac:dyDescent="0.25">
      <c r="A251" s="1"/>
      <c r="B251" s="20"/>
      <c r="C251" s="45"/>
      <c r="D251" s="168"/>
      <c r="E251" s="41"/>
      <c r="F251" s="41"/>
      <c r="G251" s="41"/>
      <c r="H251" s="41"/>
      <c r="J251" s="20"/>
      <c r="K251" s="45"/>
      <c r="L251" s="1"/>
      <c r="M251" s="1"/>
      <c r="N251" s="169">
        <f>N17+N49+N78+N114+N147+N184+N220</f>
        <v>1050.5820000000003</v>
      </c>
    </row>
    <row r="252" spans="1:15" ht="15.75" x14ac:dyDescent="0.25">
      <c r="A252" s="1"/>
      <c r="B252" s="356" t="s">
        <v>29</v>
      </c>
      <c r="C252" s="357"/>
      <c r="D252" s="357"/>
      <c r="E252" s="357"/>
      <c r="F252" s="357"/>
      <c r="G252" s="357"/>
      <c r="H252" s="357"/>
      <c r="I252" s="357"/>
      <c r="J252" s="357"/>
      <c r="K252" s="357"/>
      <c r="L252" s="357"/>
      <c r="M252" s="79"/>
      <c r="N252" s="75"/>
      <c r="O252" s="73">
        <f>SUM(O18:O249)</f>
        <v>2026</v>
      </c>
    </row>
    <row r="253" spans="1:15" ht="15" x14ac:dyDescent="0.25">
      <c r="A253" s="1"/>
      <c r="B253" s="20"/>
      <c r="C253" s="45"/>
      <c r="D253" s="20"/>
      <c r="E253" s="45"/>
      <c r="F253" s="20"/>
      <c r="H253" s="3"/>
      <c r="J253" s="20"/>
      <c r="K253" s="45"/>
      <c r="L253" s="1"/>
      <c r="M253" s="1"/>
      <c r="N253" s="86"/>
    </row>
    <row r="254" spans="1:15" ht="3.75" customHeight="1" x14ac:dyDescent="0.25">
      <c r="A254" s="1"/>
      <c r="B254" s="1"/>
      <c r="C254" s="1"/>
      <c r="D254" s="17"/>
      <c r="E254" s="20"/>
      <c r="F254" s="20"/>
      <c r="G254" s="3"/>
      <c r="H254" s="3"/>
      <c r="I254" s="1"/>
      <c r="J254" s="1"/>
      <c r="K254" s="1"/>
      <c r="L254" s="1"/>
      <c r="M254" s="1"/>
      <c r="N254" s="1"/>
    </row>
    <row r="255" spans="1:15" ht="15" customHeight="1" x14ac:dyDescent="0.25">
      <c r="A255" s="1"/>
      <c r="B255" s="1"/>
      <c r="C255" s="1"/>
      <c r="D255" s="1" t="s">
        <v>49</v>
      </c>
      <c r="E255" s="23"/>
      <c r="F255" s="397" t="s">
        <v>1418</v>
      </c>
      <c r="G255" s="396"/>
      <c r="H255" s="1"/>
      <c r="I255" s="1"/>
      <c r="J255" s="1"/>
      <c r="K255" s="1"/>
      <c r="L255" s="1"/>
      <c r="M255" s="1"/>
      <c r="N255" s="1"/>
    </row>
    <row r="256" spans="1:15" ht="15" customHeight="1" x14ac:dyDescent="0.25">
      <c r="A256" s="1"/>
      <c r="B256" s="1"/>
      <c r="C256" s="1"/>
      <c r="D256" s="1" t="s">
        <v>1417</v>
      </c>
      <c r="E256" s="23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" customHeight="1" x14ac:dyDescent="0.25">
      <c r="A257" s="1"/>
      <c r="B257" s="1"/>
      <c r="C257" s="1"/>
      <c r="D257" s="1" t="s">
        <v>1411</v>
      </c>
      <c r="E257" s="3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" customHeight="1" x14ac:dyDescent="0.25">
      <c r="A258" s="1"/>
      <c r="B258" s="1"/>
      <c r="C258" s="1"/>
      <c r="D258" s="1" t="s">
        <v>1410</v>
      </c>
      <c r="E258" s="23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" customHeight="1" x14ac:dyDescent="0.25">
      <c r="A259" s="1"/>
      <c r="B259" s="1"/>
      <c r="C259" s="1"/>
      <c r="D259" s="1" t="s">
        <v>1412</v>
      </c>
      <c r="E259" s="1"/>
      <c r="F259" s="1"/>
      <c r="G259" s="23"/>
      <c r="H259" s="23"/>
      <c r="I259" s="1"/>
      <c r="J259" s="1"/>
      <c r="K259" s="1"/>
      <c r="L259" s="1"/>
      <c r="M259" s="1"/>
      <c r="N259" s="1"/>
    </row>
    <row r="260" spans="1:14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ht="1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ht="1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ht="1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ht="1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ht="1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ht="1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ht="1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543" ht="8.25" customHeight="1" x14ac:dyDescent="0.2"/>
    <row r="545" ht="8.25" customHeight="1" x14ac:dyDescent="0.2"/>
    <row r="547" ht="9" customHeight="1" x14ac:dyDescent="0.2"/>
    <row r="549" ht="7.5" customHeight="1" x14ac:dyDescent="0.2"/>
    <row r="551" ht="6.75" customHeight="1" x14ac:dyDescent="0.2"/>
    <row r="553" ht="7.5" customHeight="1" x14ac:dyDescent="0.2"/>
    <row r="555" ht="9" customHeight="1" x14ac:dyDescent="0.2"/>
    <row r="557" ht="7.5" customHeight="1" x14ac:dyDescent="0.2"/>
    <row r="559" ht="8.25" customHeight="1" x14ac:dyDescent="0.2"/>
  </sheetData>
  <mergeCells count="1083">
    <mergeCell ref="B250:C250"/>
    <mergeCell ref="B249:C249"/>
    <mergeCell ref="D249:E249"/>
    <mergeCell ref="F249:G249"/>
    <mergeCell ref="B185:C185"/>
    <mergeCell ref="D185:E185"/>
    <mergeCell ref="F185:G185"/>
    <mergeCell ref="H248:I248"/>
    <mergeCell ref="J248:K248"/>
    <mergeCell ref="B245:C245"/>
    <mergeCell ref="D245:E245"/>
    <mergeCell ref="F245:G245"/>
    <mergeCell ref="H245:I245"/>
    <mergeCell ref="J245:K245"/>
    <mergeCell ref="B246:C246"/>
    <mergeCell ref="D246:E246"/>
    <mergeCell ref="F246:G246"/>
    <mergeCell ref="H249:I249"/>
    <mergeCell ref="J249:K249"/>
    <mergeCell ref="B247:C247"/>
    <mergeCell ref="D247:E247"/>
    <mergeCell ref="F247:G247"/>
    <mergeCell ref="H247:I247"/>
    <mergeCell ref="J247:K247"/>
    <mergeCell ref="B248:C248"/>
    <mergeCell ref="D248:E248"/>
    <mergeCell ref="F248:G248"/>
    <mergeCell ref="H244:I244"/>
    <mergeCell ref="J244:K244"/>
    <mergeCell ref="B241:C241"/>
    <mergeCell ref="D241:E241"/>
    <mergeCell ref="F241:G241"/>
    <mergeCell ref="H242:I242"/>
    <mergeCell ref="J242:K242"/>
    <mergeCell ref="B239:C239"/>
    <mergeCell ref="D239:E239"/>
    <mergeCell ref="F239:G239"/>
    <mergeCell ref="H239:I239"/>
    <mergeCell ref="J239:K239"/>
    <mergeCell ref="B240:C240"/>
    <mergeCell ref="D240:E240"/>
    <mergeCell ref="F240:G240"/>
    <mergeCell ref="H241:I241"/>
    <mergeCell ref="J241:K241"/>
    <mergeCell ref="B242:C242"/>
    <mergeCell ref="D242:E242"/>
    <mergeCell ref="F242:G242"/>
    <mergeCell ref="H246:I246"/>
    <mergeCell ref="J246:K246"/>
    <mergeCell ref="B243:C243"/>
    <mergeCell ref="D243:E243"/>
    <mergeCell ref="F243:G243"/>
    <mergeCell ref="H243:I243"/>
    <mergeCell ref="J243:K243"/>
    <mergeCell ref="B244:C244"/>
    <mergeCell ref="D244:E244"/>
    <mergeCell ref="F244:G244"/>
    <mergeCell ref="H240:I240"/>
    <mergeCell ref="J240:K240"/>
    <mergeCell ref="H236:I236"/>
    <mergeCell ref="J236:K236"/>
    <mergeCell ref="B233:C233"/>
    <mergeCell ref="D233:E233"/>
    <mergeCell ref="F233:G233"/>
    <mergeCell ref="H233:I233"/>
    <mergeCell ref="J233:K233"/>
    <mergeCell ref="B234:C234"/>
    <mergeCell ref="D234:E234"/>
    <mergeCell ref="F234:G234"/>
    <mergeCell ref="H238:I238"/>
    <mergeCell ref="J238:K238"/>
    <mergeCell ref="B235:C235"/>
    <mergeCell ref="D235:E235"/>
    <mergeCell ref="F235:G235"/>
    <mergeCell ref="H235:I235"/>
    <mergeCell ref="J235:K235"/>
    <mergeCell ref="B236:C236"/>
    <mergeCell ref="D236:E236"/>
    <mergeCell ref="F236:G236"/>
    <mergeCell ref="B237:C237"/>
    <mergeCell ref="D237:E237"/>
    <mergeCell ref="F237:G237"/>
    <mergeCell ref="H237:I237"/>
    <mergeCell ref="J237:K237"/>
    <mergeCell ref="B238:C238"/>
    <mergeCell ref="D238:E238"/>
    <mergeCell ref="F238:G238"/>
    <mergeCell ref="H232:I232"/>
    <mergeCell ref="J232:K232"/>
    <mergeCell ref="B229:C229"/>
    <mergeCell ref="D229:E229"/>
    <mergeCell ref="F229:G229"/>
    <mergeCell ref="H229:I229"/>
    <mergeCell ref="J229:K229"/>
    <mergeCell ref="B230:C230"/>
    <mergeCell ref="D230:E230"/>
    <mergeCell ref="F230:G230"/>
    <mergeCell ref="H234:I234"/>
    <mergeCell ref="J234:K234"/>
    <mergeCell ref="B231:C231"/>
    <mergeCell ref="D231:E231"/>
    <mergeCell ref="F231:G231"/>
    <mergeCell ref="H231:I231"/>
    <mergeCell ref="J231:K231"/>
    <mergeCell ref="B232:C232"/>
    <mergeCell ref="D232:E232"/>
    <mergeCell ref="F232:G232"/>
    <mergeCell ref="H228:I228"/>
    <mergeCell ref="J228:K228"/>
    <mergeCell ref="B225:C225"/>
    <mergeCell ref="D225:E225"/>
    <mergeCell ref="F225:G225"/>
    <mergeCell ref="H225:I225"/>
    <mergeCell ref="J225:K225"/>
    <mergeCell ref="B226:C226"/>
    <mergeCell ref="D226:E226"/>
    <mergeCell ref="F226:G226"/>
    <mergeCell ref="H230:I230"/>
    <mergeCell ref="J230:K230"/>
    <mergeCell ref="B227:C227"/>
    <mergeCell ref="D227:E227"/>
    <mergeCell ref="F227:G227"/>
    <mergeCell ref="H227:I227"/>
    <mergeCell ref="J227:K227"/>
    <mergeCell ref="B228:C228"/>
    <mergeCell ref="D228:E228"/>
    <mergeCell ref="F228:G228"/>
    <mergeCell ref="H224:I224"/>
    <mergeCell ref="J224:K224"/>
    <mergeCell ref="B221:C221"/>
    <mergeCell ref="D221:E221"/>
    <mergeCell ref="F221:G221"/>
    <mergeCell ref="H221:I221"/>
    <mergeCell ref="J221:K221"/>
    <mergeCell ref="B222:C222"/>
    <mergeCell ref="D222:E222"/>
    <mergeCell ref="F222:G222"/>
    <mergeCell ref="H217:I217"/>
    <mergeCell ref="J217:K217"/>
    <mergeCell ref="H226:I226"/>
    <mergeCell ref="J226:K226"/>
    <mergeCell ref="B223:C223"/>
    <mergeCell ref="D223:E223"/>
    <mergeCell ref="F223:G223"/>
    <mergeCell ref="H223:I223"/>
    <mergeCell ref="J223:K223"/>
    <mergeCell ref="B224:C224"/>
    <mergeCell ref="D224:E224"/>
    <mergeCell ref="F224:G224"/>
    <mergeCell ref="H219:I219"/>
    <mergeCell ref="J219:K219"/>
    <mergeCell ref="B215:C215"/>
    <mergeCell ref="D215:E215"/>
    <mergeCell ref="F215:G215"/>
    <mergeCell ref="H215:I215"/>
    <mergeCell ref="J215:K215"/>
    <mergeCell ref="B217:C217"/>
    <mergeCell ref="D217:E217"/>
    <mergeCell ref="F217:G217"/>
    <mergeCell ref="H222:I222"/>
    <mergeCell ref="J222:K222"/>
    <mergeCell ref="B218:C218"/>
    <mergeCell ref="D218:E218"/>
    <mergeCell ref="F218:G218"/>
    <mergeCell ref="H218:I218"/>
    <mergeCell ref="J218:K218"/>
    <mergeCell ref="B219:C219"/>
    <mergeCell ref="D219:E219"/>
    <mergeCell ref="F219:G219"/>
    <mergeCell ref="B216:C216"/>
    <mergeCell ref="H212:I212"/>
    <mergeCell ref="J212:K212"/>
    <mergeCell ref="B209:C209"/>
    <mergeCell ref="D209:E209"/>
    <mergeCell ref="F209:G209"/>
    <mergeCell ref="H209:I209"/>
    <mergeCell ref="J209:K209"/>
    <mergeCell ref="B210:C210"/>
    <mergeCell ref="D210:E210"/>
    <mergeCell ref="F210:G210"/>
    <mergeCell ref="H214:I214"/>
    <mergeCell ref="J214:K214"/>
    <mergeCell ref="B211:C211"/>
    <mergeCell ref="D211:E211"/>
    <mergeCell ref="F211:G211"/>
    <mergeCell ref="H211:I211"/>
    <mergeCell ref="J211:K211"/>
    <mergeCell ref="B212:C212"/>
    <mergeCell ref="D212:E212"/>
    <mergeCell ref="F212:G212"/>
    <mergeCell ref="B213:C213"/>
    <mergeCell ref="D213:E213"/>
    <mergeCell ref="F213:G213"/>
    <mergeCell ref="H213:I213"/>
    <mergeCell ref="J213:K213"/>
    <mergeCell ref="B214:C214"/>
    <mergeCell ref="D214:E214"/>
    <mergeCell ref="F214:G214"/>
    <mergeCell ref="H208:I208"/>
    <mergeCell ref="J208:K208"/>
    <mergeCell ref="B205:C205"/>
    <mergeCell ref="D205:E205"/>
    <mergeCell ref="F205:G205"/>
    <mergeCell ref="H205:I205"/>
    <mergeCell ref="J205:K205"/>
    <mergeCell ref="B206:C206"/>
    <mergeCell ref="D206:E206"/>
    <mergeCell ref="F206:G206"/>
    <mergeCell ref="H210:I210"/>
    <mergeCell ref="J210:K210"/>
    <mergeCell ref="B207:C207"/>
    <mergeCell ref="D207:E207"/>
    <mergeCell ref="F207:G207"/>
    <mergeCell ref="H207:I207"/>
    <mergeCell ref="J207:K207"/>
    <mergeCell ref="B208:C208"/>
    <mergeCell ref="D208:E208"/>
    <mergeCell ref="F208:G208"/>
    <mergeCell ref="H204:I204"/>
    <mergeCell ref="J204:K204"/>
    <mergeCell ref="B201:C201"/>
    <mergeCell ref="D201:E201"/>
    <mergeCell ref="F201:G201"/>
    <mergeCell ref="H201:I201"/>
    <mergeCell ref="J201:K201"/>
    <mergeCell ref="B202:C202"/>
    <mergeCell ref="D202:E202"/>
    <mergeCell ref="F202:G202"/>
    <mergeCell ref="H206:I206"/>
    <mergeCell ref="J206:K206"/>
    <mergeCell ref="B203:C203"/>
    <mergeCell ref="D203:E203"/>
    <mergeCell ref="F203:G203"/>
    <mergeCell ref="H203:I203"/>
    <mergeCell ref="J203:K203"/>
    <mergeCell ref="B204:C204"/>
    <mergeCell ref="D204:E204"/>
    <mergeCell ref="F204:G204"/>
    <mergeCell ref="H200:I200"/>
    <mergeCell ref="J200:K200"/>
    <mergeCell ref="B197:C197"/>
    <mergeCell ref="D197:E197"/>
    <mergeCell ref="F197:G197"/>
    <mergeCell ref="H197:I197"/>
    <mergeCell ref="J197:K197"/>
    <mergeCell ref="B198:C198"/>
    <mergeCell ref="D198:E198"/>
    <mergeCell ref="F198:G198"/>
    <mergeCell ref="H202:I202"/>
    <mergeCell ref="J202:K202"/>
    <mergeCell ref="B199:C199"/>
    <mergeCell ref="D199:E199"/>
    <mergeCell ref="F199:G199"/>
    <mergeCell ref="H199:I199"/>
    <mergeCell ref="J199:K199"/>
    <mergeCell ref="B200:C200"/>
    <mergeCell ref="D200:E200"/>
    <mergeCell ref="F200:G200"/>
    <mergeCell ref="H196:I196"/>
    <mergeCell ref="J196:K196"/>
    <mergeCell ref="B193:C193"/>
    <mergeCell ref="D193:E193"/>
    <mergeCell ref="F193:G193"/>
    <mergeCell ref="H193:I193"/>
    <mergeCell ref="J193:K193"/>
    <mergeCell ref="B194:C194"/>
    <mergeCell ref="D194:E194"/>
    <mergeCell ref="F194:G194"/>
    <mergeCell ref="H198:I198"/>
    <mergeCell ref="J198:K198"/>
    <mergeCell ref="B195:C195"/>
    <mergeCell ref="D195:E195"/>
    <mergeCell ref="F195:G195"/>
    <mergeCell ref="H195:I195"/>
    <mergeCell ref="J195:K195"/>
    <mergeCell ref="B196:C196"/>
    <mergeCell ref="D196:E196"/>
    <mergeCell ref="F196:G196"/>
    <mergeCell ref="H192:I192"/>
    <mergeCell ref="J192:K192"/>
    <mergeCell ref="B189:C189"/>
    <mergeCell ref="D189:E189"/>
    <mergeCell ref="F189:G189"/>
    <mergeCell ref="H189:I189"/>
    <mergeCell ref="J189:K189"/>
    <mergeCell ref="B190:C190"/>
    <mergeCell ref="D190:E190"/>
    <mergeCell ref="F190:G190"/>
    <mergeCell ref="H194:I194"/>
    <mergeCell ref="J194:K194"/>
    <mergeCell ref="B191:C191"/>
    <mergeCell ref="D191:E191"/>
    <mergeCell ref="F191:G191"/>
    <mergeCell ref="H191:I191"/>
    <mergeCell ref="J191:K191"/>
    <mergeCell ref="B192:C192"/>
    <mergeCell ref="D192:E192"/>
    <mergeCell ref="F192:G192"/>
    <mergeCell ref="H188:I188"/>
    <mergeCell ref="J188:K188"/>
    <mergeCell ref="B186:C186"/>
    <mergeCell ref="D186:E186"/>
    <mergeCell ref="F186:G186"/>
    <mergeCell ref="H186:I186"/>
    <mergeCell ref="J186:K186"/>
    <mergeCell ref="H190:I190"/>
    <mergeCell ref="J190:K190"/>
    <mergeCell ref="B187:C187"/>
    <mergeCell ref="D187:E187"/>
    <mergeCell ref="F187:G187"/>
    <mergeCell ref="H187:I187"/>
    <mergeCell ref="J187:K187"/>
    <mergeCell ref="B188:C188"/>
    <mergeCell ref="D188:E188"/>
    <mergeCell ref="F188:G188"/>
    <mergeCell ref="H183:I183"/>
    <mergeCell ref="J183:K183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H185:I185"/>
    <mergeCell ref="J185:K185"/>
    <mergeCell ref="B182:C182"/>
    <mergeCell ref="D182:E182"/>
    <mergeCell ref="F182:G182"/>
    <mergeCell ref="H182:I182"/>
    <mergeCell ref="J182:K182"/>
    <mergeCell ref="B183:C183"/>
    <mergeCell ref="D183:E183"/>
    <mergeCell ref="F183:G183"/>
    <mergeCell ref="H179:I179"/>
    <mergeCell ref="J179:K179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H181:I181"/>
    <mergeCell ref="J181:K181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5:I175"/>
    <mergeCell ref="J175:K175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B171:C171"/>
    <mergeCell ref="H177:I177"/>
    <mergeCell ref="J177:K177"/>
    <mergeCell ref="B174:C174"/>
    <mergeCell ref="D174:E174"/>
    <mergeCell ref="F174:G174"/>
    <mergeCell ref="H174:I174"/>
    <mergeCell ref="J174:K174"/>
    <mergeCell ref="B175:C175"/>
    <mergeCell ref="D175:E175"/>
    <mergeCell ref="F175:G175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H173:I173"/>
    <mergeCell ref="J173:K173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68:I168"/>
    <mergeCell ref="J168:K168"/>
    <mergeCell ref="B165:C165"/>
    <mergeCell ref="D165:E165"/>
    <mergeCell ref="F165:G165"/>
    <mergeCell ref="H165:I165"/>
    <mergeCell ref="J165:K165"/>
    <mergeCell ref="J166:K166"/>
    <mergeCell ref="H170:I170"/>
    <mergeCell ref="J170:K170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J146:K146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B145:C145"/>
    <mergeCell ref="D145:E145"/>
    <mergeCell ref="F145:G145"/>
    <mergeCell ref="H145:I145"/>
    <mergeCell ref="J145:K145"/>
    <mergeCell ref="B152:C152"/>
    <mergeCell ref="B146:C146"/>
    <mergeCell ref="D146:E146"/>
    <mergeCell ref="F146:G146"/>
    <mergeCell ref="H146:I146"/>
    <mergeCell ref="J155:K155"/>
    <mergeCell ref="J151:K151"/>
    <mergeCell ref="B153:C153"/>
    <mergeCell ref="D153:E153"/>
    <mergeCell ref="F153:G153"/>
    <mergeCell ref="H153:I153"/>
    <mergeCell ref="J153:K153"/>
    <mergeCell ref="J142:K142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4:K144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38:K138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40:K140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4:K134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6:K136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0:K130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32:K132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26:K126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8:K128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2:K122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4:K124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18:K118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20:K120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3:K113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6:K116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11:K111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B252:L252"/>
    <mergeCell ref="F255:G255"/>
    <mergeCell ref="B151:C151"/>
    <mergeCell ref="D151:E151"/>
    <mergeCell ref="F151:G151"/>
    <mergeCell ref="H151:I151"/>
    <mergeCell ref="B166:C166"/>
    <mergeCell ref="D166:E166"/>
    <mergeCell ref="F166:G166"/>
    <mergeCell ref="H166:I166"/>
    <mergeCell ref="B66:C66"/>
    <mergeCell ref="D66:E66"/>
    <mergeCell ref="F66:G66"/>
    <mergeCell ref="H66:I66"/>
    <mergeCell ref="J66:K66"/>
    <mergeCell ref="B90:C90"/>
    <mergeCell ref="D90:E90"/>
    <mergeCell ref="F90:G90"/>
    <mergeCell ref="H90:I90"/>
    <mergeCell ref="J90:K90"/>
    <mergeCell ref="F91:G91"/>
    <mergeCell ref="H91:I91"/>
    <mergeCell ref="J91:K91"/>
    <mergeCell ref="B92:C92"/>
    <mergeCell ref="D92:E92"/>
    <mergeCell ref="F92:G92"/>
    <mergeCell ref="H92:I92"/>
    <mergeCell ref="B91:C91"/>
    <mergeCell ref="D91:E91"/>
    <mergeCell ref="F93:G93"/>
    <mergeCell ref="H93:I93"/>
    <mergeCell ref="J93:K93"/>
    <mergeCell ref="J21:K21"/>
    <mergeCell ref="B94:C94"/>
    <mergeCell ref="D94:E94"/>
    <mergeCell ref="F94:G94"/>
    <mergeCell ref="H94:I94"/>
    <mergeCell ref="J103:K103"/>
    <mergeCell ref="B95:C95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97:C97"/>
    <mergeCell ref="D97:E97"/>
    <mergeCell ref="F97:G97"/>
    <mergeCell ref="H97:I97"/>
    <mergeCell ref="J97:K97"/>
    <mergeCell ref="J92:K92"/>
    <mergeCell ref="J94:K94"/>
    <mergeCell ref="J96:K96"/>
    <mergeCell ref="B93:C93"/>
    <mergeCell ref="D93:E93"/>
    <mergeCell ref="B98:C98"/>
    <mergeCell ref="D98:E98"/>
    <mergeCell ref="F98:G98"/>
    <mergeCell ref="H98:I98"/>
    <mergeCell ref="J98:K98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48:C148"/>
    <mergeCell ref="D148:E148"/>
    <mergeCell ref="F148:G148"/>
    <mergeCell ref="H148:I148"/>
    <mergeCell ref="J148:K148"/>
    <mergeCell ref="B150:C150"/>
    <mergeCell ref="D150:E150"/>
    <mergeCell ref="F150:G150"/>
    <mergeCell ref="H150:I150"/>
    <mergeCell ref="J150:K150"/>
    <mergeCell ref="J105:K105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7:K107"/>
    <mergeCell ref="B104:C104"/>
    <mergeCell ref="B149:C149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9:K109"/>
    <mergeCell ref="B99:C99"/>
    <mergeCell ref="D99:E99"/>
    <mergeCell ref="F99:G99"/>
    <mergeCell ref="H99:I99"/>
    <mergeCell ref="J99:K99"/>
    <mergeCell ref="D95:E95"/>
    <mergeCell ref="F95:G95"/>
    <mergeCell ref="H95:I95"/>
    <mergeCell ref="J95:K95"/>
    <mergeCell ref="B96:C96"/>
    <mergeCell ref="D96:E96"/>
    <mergeCell ref="F96:G96"/>
    <mergeCell ref="H96:I96"/>
    <mergeCell ref="F85:G85"/>
    <mergeCell ref="H85:I85"/>
    <mergeCell ref="J85:K85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B89:C89"/>
    <mergeCell ref="D89:E89"/>
    <mergeCell ref="F89:G89"/>
    <mergeCell ref="H89:I89"/>
    <mergeCell ref="J89:K89"/>
    <mergeCell ref="D88:E88"/>
    <mergeCell ref="F88:G88"/>
    <mergeCell ref="H88:I88"/>
    <mergeCell ref="J88:K88"/>
    <mergeCell ref="B164:C164"/>
    <mergeCell ref="D164:E164"/>
    <mergeCell ref="F164:G164"/>
    <mergeCell ref="H164:I164"/>
    <mergeCell ref="J164:K164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9:C79"/>
    <mergeCell ref="D79:E79"/>
    <mergeCell ref="F79:G79"/>
    <mergeCell ref="H79:I79"/>
    <mergeCell ref="J79:K79"/>
    <mergeCell ref="B77:C77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60:C60"/>
    <mergeCell ref="D60:E60"/>
    <mergeCell ref="F60:G60"/>
    <mergeCell ref="H60:I60"/>
    <mergeCell ref="J60:K60"/>
    <mergeCell ref="B62:C62"/>
    <mergeCell ref="D62:E62"/>
    <mergeCell ref="F62:G62"/>
    <mergeCell ref="H62:I62"/>
    <mergeCell ref="J62:K62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1:C61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9:C59"/>
    <mergeCell ref="D59:E59"/>
    <mergeCell ref="F59:G59"/>
    <mergeCell ref="H59:I59"/>
    <mergeCell ref="J59:K59"/>
    <mergeCell ref="B55:C55"/>
    <mergeCell ref="B58:C58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65:C65"/>
    <mergeCell ref="D65:E65"/>
    <mergeCell ref="F65:G65"/>
    <mergeCell ref="H65:I65"/>
    <mergeCell ref="J65:K65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50:C50"/>
    <mergeCell ref="D50:E50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5:C35"/>
    <mergeCell ref="D35:E35"/>
    <mergeCell ref="F35:G35"/>
    <mergeCell ref="H35:I35"/>
    <mergeCell ref="J35:K35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0:C30"/>
    <mergeCell ref="D30:E30"/>
    <mergeCell ref="F30:G30"/>
    <mergeCell ref="H30:I30"/>
    <mergeCell ref="J30:K30"/>
    <mergeCell ref="B31:C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B25:C25"/>
    <mergeCell ref="D25:E25"/>
    <mergeCell ref="F25:G25"/>
    <mergeCell ref="H25:I25"/>
    <mergeCell ref="J25:K25"/>
    <mergeCell ref="B26:C26"/>
    <mergeCell ref="B27:C27"/>
    <mergeCell ref="D27:E27"/>
    <mergeCell ref="F27:G27"/>
    <mergeCell ref="H27:I27"/>
    <mergeCell ref="J27:K27"/>
    <mergeCell ref="B28:C28"/>
    <mergeCell ref="B29:C29"/>
    <mergeCell ref="D29:E29"/>
    <mergeCell ref="F29:G29"/>
    <mergeCell ref="H29:I29"/>
    <mergeCell ref="J29:K29"/>
    <mergeCell ref="B22:C22"/>
    <mergeCell ref="B23:C23"/>
    <mergeCell ref="D23:E23"/>
    <mergeCell ref="F23:G23"/>
    <mergeCell ref="H23:I23"/>
    <mergeCell ref="J23:K23"/>
    <mergeCell ref="B24:C24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B20:C20"/>
    <mergeCell ref="B21:C21"/>
    <mergeCell ref="D21:E21"/>
    <mergeCell ref="F21:G21"/>
    <mergeCell ref="H21:I21"/>
    <mergeCell ref="D20:E20"/>
    <mergeCell ref="F20:G20"/>
    <mergeCell ref="H20:I20"/>
    <mergeCell ref="J20:K20"/>
    <mergeCell ref="D22:E22"/>
    <mergeCell ref="F22:G22"/>
    <mergeCell ref="H22:I22"/>
    <mergeCell ref="J22:K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sheetPr codeName="Hoja2"/>
  <dimension ref="A1:O327"/>
  <sheetViews>
    <sheetView workbookViewId="0">
      <selection activeCell="P9" sqref="P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1391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200320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4100069271</v>
      </c>
      <c r="G18" s="370"/>
      <c r="H18" s="391" t="s">
        <v>1094</v>
      </c>
      <c r="I18" s="370"/>
      <c r="J18" s="369" t="s">
        <v>1009</v>
      </c>
      <c r="K18" s="368"/>
      <c r="L18" s="9" t="s">
        <v>761</v>
      </c>
      <c r="M18" s="151"/>
      <c r="N18" s="82">
        <v>10</v>
      </c>
      <c r="O18" s="60">
        <v>10</v>
      </c>
    </row>
    <row r="19" spans="1:15" ht="15" x14ac:dyDescent="0.25">
      <c r="A19" s="1"/>
      <c r="B19" s="416"/>
      <c r="C19" s="417"/>
      <c r="D19" s="367" t="s">
        <v>747</v>
      </c>
      <c r="E19" s="368"/>
      <c r="F19" s="369">
        <v>4100069271</v>
      </c>
      <c r="G19" s="370"/>
      <c r="H19" s="391" t="s">
        <v>1094</v>
      </c>
      <c r="I19" s="370"/>
      <c r="J19" s="369" t="s">
        <v>1009</v>
      </c>
      <c r="K19" s="368"/>
      <c r="L19" s="9" t="s">
        <v>757</v>
      </c>
      <c r="M19" s="151"/>
      <c r="N19" s="83"/>
      <c r="O19" s="60">
        <v>5</v>
      </c>
    </row>
    <row r="20" spans="1:15" ht="15" x14ac:dyDescent="0.25">
      <c r="A20" s="1"/>
      <c r="B20" s="378">
        <v>2</v>
      </c>
      <c r="C20" s="379"/>
      <c r="D20" s="367" t="s">
        <v>1382</v>
      </c>
      <c r="E20" s="368"/>
      <c r="F20" s="369">
        <v>4100069272</v>
      </c>
      <c r="G20" s="370"/>
      <c r="H20" s="391" t="s">
        <v>1383</v>
      </c>
      <c r="I20" s="370"/>
      <c r="J20" s="369" t="s">
        <v>1009</v>
      </c>
      <c r="K20" s="368"/>
      <c r="L20" s="9" t="s">
        <v>761</v>
      </c>
      <c r="M20" s="151"/>
      <c r="N20" s="82">
        <v>10.84</v>
      </c>
      <c r="O20" s="60">
        <v>8</v>
      </c>
    </row>
    <row r="21" spans="1:15" ht="15" x14ac:dyDescent="0.25">
      <c r="A21" s="1"/>
      <c r="B21" s="416"/>
      <c r="C21" s="417"/>
      <c r="D21" s="367" t="s">
        <v>1382</v>
      </c>
      <c r="E21" s="368"/>
      <c r="F21" s="369">
        <v>4100069273</v>
      </c>
      <c r="G21" s="370"/>
      <c r="H21" s="391" t="s">
        <v>1383</v>
      </c>
      <c r="I21" s="370"/>
      <c r="J21" s="369" t="s">
        <v>1009</v>
      </c>
      <c r="K21" s="368"/>
      <c r="L21" s="9" t="s">
        <v>761</v>
      </c>
      <c r="M21" s="151"/>
      <c r="N21" s="83"/>
      <c r="O21" s="60">
        <v>12</v>
      </c>
    </row>
    <row r="22" spans="1:15" ht="15" x14ac:dyDescent="0.25">
      <c r="A22" s="1"/>
      <c r="B22" s="365"/>
      <c r="C22" s="366"/>
      <c r="D22" s="367" t="s">
        <v>1382</v>
      </c>
      <c r="E22" s="368"/>
      <c r="F22" s="369">
        <v>4100069272</v>
      </c>
      <c r="G22" s="370"/>
      <c r="H22" s="391" t="s">
        <v>1383</v>
      </c>
      <c r="I22" s="370"/>
      <c r="J22" s="369" t="s">
        <v>1009</v>
      </c>
      <c r="K22" s="368"/>
      <c r="L22" s="9" t="s">
        <v>757</v>
      </c>
      <c r="M22" s="151"/>
      <c r="N22" s="84"/>
      <c r="O22" s="60">
        <v>8</v>
      </c>
    </row>
    <row r="23" spans="1:15" ht="15" x14ac:dyDescent="0.25">
      <c r="A23" s="1"/>
      <c r="B23" s="378">
        <v>3</v>
      </c>
      <c r="C23" s="379"/>
      <c r="D23" s="367" t="s">
        <v>1382</v>
      </c>
      <c r="E23" s="368"/>
      <c r="F23" s="369">
        <v>4100069273</v>
      </c>
      <c r="G23" s="370"/>
      <c r="H23" s="391" t="s">
        <v>1383</v>
      </c>
      <c r="I23" s="370"/>
      <c r="J23" s="369" t="s">
        <v>1009</v>
      </c>
      <c r="K23" s="368"/>
      <c r="L23" s="9" t="s">
        <v>757</v>
      </c>
      <c r="M23" s="151"/>
      <c r="N23" s="82">
        <v>11.2</v>
      </c>
      <c r="O23" s="60">
        <v>29</v>
      </c>
    </row>
    <row r="24" spans="1:15" ht="15" x14ac:dyDescent="0.25">
      <c r="A24" s="1"/>
      <c r="B24" s="365"/>
      <c r="C24" s="366"/>
      <c r="D24" s="367"/>
      <c r="E24" s="368"/>
      <c r="F24" s="369"/>
      <c r="G24" s="370"/>
      <c r="H24" s="391"/>
      <c r="I24" s="370"/>
      <c r="J24" s="369"/>
      <c r="K24" s="368"/>
      <c r="L24" s="9"/>
      <c r="M24" s="15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32.04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72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1392</v>
      </c>
      <c r="G29" s="396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1213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1356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47">
    <mergeCell ref="D25:H25"/>
    <mergeCell ref="B26:L26"/>
    <mergeCell ref="F29:G29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sheetPr codeName="Hoja3"/>
  <dimension ref="A1:O414"/>
  <sheetViews>
    <sheetView topLeftCell="A88" workbookViewId="0">
      <selection activeCell="A20" sqref="A20:IV2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1373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200319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SUM(N18:N51)+8.32</f>
        <v>176.67999999999998</v>
      </c>
      <c r="O17" s="60"/>
    </row>
    <row r="18" spans="1:15" ht="15" x14ac:dyDescent="0.25">
      <c r="A18" s="1"/>
      <c r="B18" s="378">
        <v>1</v>
      </c>
      <c r="C18" s="379"/>
      <c r="D18" s="367" t="s">
        <v>531</v>
      </c>
      <c r="E18" s="368"/>
      <c r="F18" s="369">
        <v>4100069301</v>
      </c>
      <c r="G18" s="370"/>
      <c r="H18" s="391" t="s">
        <v>1046</v>
      </c>
      <c r="I18" s="370"/>
      <c r="J18" s="369" t="s">
        <v>53</v>
      </c>
      <c r="K18" s="368"/>
      <c r="L18" s="7" t="s">
        <v>757</v>
      </c>
      <c r="M18" s="11"/>
      <c r="N18" s="82">
        <v>10.24</v>
      </c>
      <c r="O18" s="60">
        <v>56</v>
      </c>
    </row>
    <row r="19" spans="1:15" ht="15" x14ac:dyDescent="0.25">
      <c r="A19" s="1"/>
      <c r="B19" s="378">
        <v>2</v>
      </c>
      <c r="C19" s="379"/>
      <c r="D19" s="367" t="s">
        <v>531</v>
      </c>
      <c r="E19" s="368"/>
      <c r="F19" s="369">
        <v>4100069301</v>
      </c>
      <c r="G19" s="370"/>
      <c r="H19" s="391" t="s">
        <v>1046</v>
      </c>
      <c r="I19" s="370"/>
      <c r="J19" s="369" t="s">
        <v>53</v>
      </c>
      <c r="K19" s="368"/>
      <c r="L19" s="7" t="s">
        <v>757</v>
      </c>
      <c r="M19" s="11"/>
      <c r="N19" s="82">
        <v>9.74</v>
      </c>
      <c r="O19" s="60">
        <v>57</v>
      </c>
    </row>
    <row r="20" spans="1:15" ht="15" x14ac:dyDescent="0.25">
      <c r="A20" s="1"/>
      <c r="B20" s="416"/>
      <c r="C20" s="417"/>
      <c r="D20" s="126" t="s">
        <v>1374</v>
      </c>
      <c r="E20" s="61"/>
      <c r="F20" s="50"/>
      <c r="G20" s="62"/>
      <c r="H20" s="63"/>
      <c r="I20" s="62"/>
      <c r="J20" s="50"/>
      <c r="K20" s="61"/>
      <c r="L20" s="6"/>
      <c r="M20" s="8"/>
      <c r="N20" s="83"/>
      <c r="O20" s="138"/>
    </row>
    <row r="21" spans="1:15" ht="15" x14ac:dyDescent="0.25">
      <c r="A21" s="1"/>
      <c r="B21" s="378">
        <v>3</v>
      </c>
      <c r="C21" s="379"/>
      <c r="D21" s="367" t="s">
        <v>531</v>
      </c>
      <c r="E21" s="368"/>
      <c r="F21" s="369">
        <v>4100069296</v>
      </c>
      <c r="G21" s="370"/>
      <c r="H21" s="391" t="s">
        <v>848</v>
      </c>
      <c r="I21" s="370"/>
      <c r="J21" s="369" t="s">
        <v>53</v>
      </c>
      <c r="K21" s="368"/>
      <c r="L21" s="7" t="s">
        <v>425</v>
      </c>
      <c r="M21" s="11"/>
      <c r="N21" s="82">
        <v>5.38</v>
      </c>
      <c r="O21" s="60">
        <v>26</v>
      </c>
    </row>
    <row r="22" spans="1:15" ht="15" x14ac:dyDescent="0.25">
      <c r="A22" s="1"/>
      <c r="B22" s="416"/>
      <c r="C22" s="417"/>
      <c r="D22" s="126" t="s">
        <v>1375</v>
      </c>
      <c r="E22" s="61"/>
      <c r="F22" s="50"/>
      <c r="G22" s="62"/>
      <c r="H22" s="63"/>
      <c r="I22" s="62"/>
      <c r="J22" s="50"/>
      <c r="K22" s="61"/>
      <c r="L22" s="6"/>
      <c r="M22" s="8"/>
      <c r="N22" s="83"/>
      <c r="O22" s="138"/>
    </row>
    <row r="23" spans="1:15" ht="15" x14ac:dyDescent="0.25">
      <c r="A23" s="1"/>
      <c r="B23" s="378">
        <v>4</v>
      </c>
      <c r="C23" s="379"/>
      <c r="D23" s="367" t="s">
        <v>531</v>
      </c>
      <c r="E23" s="368"/>
      <c r="F23" s="369">
        <v>4100069296</v>
      </c>
      <c r="G23" s="370"/>
      <c r="H23" s="391" t="s">
        <v>848</v>
      </c>
      <c r="I23" s="370"/>
      <c r="J23" s="369" t="s">
        <v>53</v>
      </c>
      <c r="K23" s="368"/>
      <c r="L23" s="7" t="s">
        <v>757</v>
      </c>
      <c r="M23" s="11"/>
      <c r="N23" s="82">
        <v>7.4</v>
      </c>
      <c r="O23" s="60">
        <v>40</v>
      </c>
    </row>
    <row r="24" spans="1:15" ht="15" x14ac:dyDescent="0.25">
      <c r="A24" s="1"/>
      <c r="B24" s="378">
        <v>5</v>
      </c>
      <c r="C24" s="379"/>
      <c r="D24" s="367" t="s">
        <v>531</v>
      </c>
      <c r="E24" s="368"/>
      <c r="F24" s="369">
        <v>4100069296</v>
      </c>
      <c r="G24" s="370"/>
      <c r="H24" s="391" t="s">
        <v>848</v>
      </c>
      <c r="I24" s="370"/>
      <c r="J24" s="369" t="s">
        <v>53</v>
      </c>
      <c r="K24" s="368"/>
      <c r="L24" s="7" t="s">
        <v>757</v>
      </c>
      <c r="M24" s="11"/>
      <c r="N24" s="82">
        <v>6.36</v>
      </c>
      <c r="O24" s="60">
        <v>33</v>
      </c>
    </row>
    <row r="25" spans="1:15" ht="15" x14ac:dyDescent="0.25">
      <c r="A25" s="1"/>
      <c r="B25" s="416"/>
      <c r="C25" s="417"/>
      <c r="D25" s="126" t="s">
        <v>1376</v>
      </c>
      <c r="E25" s="61"/>
      <c r="F25" s="50"/>
      <c r="G25" s="62"/>
      <c r="H25" s="63"/>
      <c r="I25" s="62"/>
      <c r="J25" s="50"/>
      <c r="K25" s="61"/>
      <c r="L25" s="6"/>
      <c r="M25" s="8"/>
      <c r="N25" s="83"/>
      <c r="O25" s="138"/>
    </row>
    <row r="26" spans="1:15" ht="15" x14ac:dyDescent="0.25">
      <c r="A26" s="1"/>
      <c r="B26" s="378">
        <v>6</v>
      </c>
      <c r="C26" s="379"/>
      <c r="D26" s="367" t="s">
        <v>1377</v>
      </c>
      <c r="E26" s="368"/>
      <c r="F26" s="369">
        <v>4100070139</v>
      </c>
      <c r="G26" s="370"/>
      <c r="H26" s="391" t="s">
        <v>1378</v>
      </c>
      <c r="I26" s="370"/>
      <c r="J26" s="369" t="s">
        <v>53</v>
      </c>
      <c r="K26" s="368"/>
      <c r="L26" s="7" t="s">
        <v>761</v>
      </c>
      <c r="M26" s="11">
        <v>75</v>
      </c>
      <c r="N26" s="82">
        <v>3.4</v>
      </c>
      <c r="O26" s="60">
        <v>12</v>
      </c>
    </row>
    <row r="27" spans="1:15" ht="15" x14ac:dyDescent="0.25">
      <c r="A27" s="1"/>
      <c r="B27" s="416"/>
      <c r="C27" s="417"/>
      <c r="D27" s="367" t="s">
        <v>1377</v>
      </c>
      <c r="E27" s="368"/>
      <c r="F27" s="369">
        <v>4100070139</v>
      </c>
      <c r="G27" s="370"/>
      <c r="H27" s="391" t="s">
        <v>1378</v>
      </c>
      <c r="I27" s="370"/>
      <c r="J27" s="369" t="s">
        <v>53</v>
      </c>
      <c r="K27" s="368"/>
      <c r="L27" s="7" t="s">
        <v>761</v>
      </c>
      <c r="M27" s="11">
        <v>80</v>
      </c>
      <c r="N27" s="83"/>
      <c r="O27" s="60">
        <v>12</v>
      </c>
    </row>
    <row r="28" spans="1:15" ht="15" x14ac:dyDescent="0.25">
      <c r="A28" s="1"/>
      <c r="B28" s="416"/>
      <c r="C28" s="417"/>
      <c r="D28" s="367" t="s">
        <v>1377</v>
      </c>
      <c r="E28" s="368"/>
      <c r="F28" s="369">
        <v>4100070139</v>
      </c>
      <c r="G28" s="370"/>
      <c r="H28" s="391" t="s">
        <v>1378</v>
      </c>
      <c r="I28" s="370"/>
      <c r="J28" s="369" t="s">
        <v>53</v>
      </c>
      <c r="K28" s="368"/>
      <c r="L28" s="7" t="s">
        <v>761</v>
      </c>
      <c r="M28" s="8">
        <v>85</v>
      </c>
      <c r="N28" s="83"/>
      <c r="O28" s="138">
        <v>9</v>
      </c>
    </row>
    <row r="29" spans="1:15" ht="15" x14ac:dyDescent="0.25">
      <c r="A29" s="1"/>
      <c r="B29" s="416"/>
      <c r="C29" s="417"/>
      <c r="D29" s="126" t="s">
        <v>1379</v>
      </c>
      <c r="E29" s="61"/>
      <c r="F29" s="50"/>
      <c r="G29" s="62"/>
      <c r="H29" s="63"/>
      <c r="I29" s="62"/>
      <c r="J29" s="50"/>
      <c r="K29" s="61"/>
      <c r="L29" s="6"/>
      <c r="M29" s="8"/>
      <c r="N29" s="83"/>
      <c r="O29" s="138"/>
    </row>
    <row r="30" spans="1:15" ht="15" x14ac:dyDescent="0.25">
      <c r="A30" s="1"/>
      <c r="B30" s="365"/>
      <c r="C30" s="366"/>
      <c r="D30" s="367" t="s">
        <v>1377</v>
      </c>
      <c r="E30" s="368"/>
      <c r="F30" s="369">
        <v>4100070139</v>
      </c>
      <c r="G30" s="370"/>
      <c r="H30" s="391" t="s">
        <v>1378</v>
      </c>
      <c r="I30" s="370"/>
      <c r="J30" s="369" t="s">
        <v>53</v>
      </c>
      <c r="K30" s="368"/>
      <c r="L30" s="7" t="s">
        <v>761</v>
      </c>
      <c r="M30" s="11">
        <v>90</v>
      </c>
      <c r="N30" s="84"/>
      <c r="O30" s="60">
        <v>2</v>
      </c>
    </row>
    <row r="31" spans="1:15" ht="15" x14ac:dyDescent="0.25">
      <c r="A31" s="1"/>
      <c r="B31" s="378">
        <v>7</v>
      </c>
      <c r="C31" s="379"/>
      <c r="D31" s="367" t="s">
        <v>1377</v>
      </c>
      <c r="E31" s="368"/>
      <c r="F31" s="369">
        <v>4100070139</v>
      </c>
      <c r="G31" s="370"/>
      <c r="H31" s="391" t="s">
        <v>1378</v>
      </c>
      <c r="I31" s="370"/>
      <c r="J31" s="369" t="s">
        <v>53</v>
      </c>
      <c r="K31" s="368"/>
      <c r="L31" s="7" t="s">
        <v>425</v>
      </c>
      <c r="M31" s="11">
        <v>75</v>
      </c>
      <c r="N31" s="82">
        <v>4.2</v>
      </c>
      <c r="O31" s="60">
        <v>14</v>
      </c>
    </row>
    <row r="32" spans="1:15" ht="15" x14ac:dyDescent="0.25">
      <c r="A32" s="1"/>
      <c r="B32" s="416"/>
      <c r="C32" s="417"/>
      <c r="D32" s="367" t="s">
        <v>1377</v>
      </c>
      <c r="E32" s="368"/>
      <c r="F32" s="369">
        <v>4100070139</v>
      </c>
      <c r="G32" s="370"/>
      <c r="H32" s="391" t="s">
        <v>1378</v>
      </c>
      <c r="I32" s="370"/>
      <c r="J32" s="369" t="s">
        <v>53</v>
      </c>
      <c r="K32" s="368"/>
      <c r="L32" s="7" t="s">
        <v>425</v>
      </c>
      <c r="M32" s="11">
        <v>80</v>
      </c>
      <c r="N32" s="83"/>
      <c r="O32" s="60">
        <v>9</v>
      </c>
    </row>
    <row r="33" spans="1:15" ht="15" x14ac:dyDescent="0.25">
      <c r="A33" s="1"/>
      <c r="B33" s="416"/>
      <c r="C33" s="417"/>
      <c r="D33" s="367" t="s">
        <v>1377</v>
      </c>
      <c r="E33" s="368"/>
      <c r="F33" s="369">
        <v>4100070139</v>
      </c>
      <c r="G33" s="370"/>
      <c r="H33" s="391" t="s">
        <v>1378</v>
      </c>
      <c r="I33" s="370"/>
      <c r="J33" s="369" t="s">
        <v>53</v>
      </c>
      <c r="K33" s="368"/>
      <c r="L33" s="7" t="s">
        <v>425</v>
      </c>
      <c r="M33" s="8">
        <v>85</v>
      </c>
      <c r="N33" s="83"/>
      <c r="O33" s="138">
        <v>10</v>
      </c>
    </row>
    <row r="34" spans="1:15" ht="15" x14ac:dyDescent="0.25">
      <c r="A34" s="1"/>
      <c r="B34" s="416"/>
      <c r="C34" s="417"/>
      <c r="D34" s="126" t="s">
        <v>1380</v>
      </c>
      <c r="E34" s="61"/>
      <c r="F34" s="50"/>
      <c r="G34" s="62"/>
      <c r="H34" s="63"/>
      <c r="I34" s="62"/>
      <c r="J34" s="50"/>
      <c r="K34" s="61"/>
      <c r="L34" s="6"/>
      <c r="M34" s="8"/>
      <c r="N34" s="83"/>
      <c r="O34" s="138"/>
    </row>
    <row r="35" spans="1:15" ht="15" x14ac:dyDescent="0.25">
      <c r="A35" s="1"/>
      <c r="B35" s="365"/>
      <c r="C35" s="366"/>
      <c r="D35" s="367" t="s">
        <v>1377</v>
      </c>
      <c r="E35" s="368"/>
      <c r="F35" s="369">
        <v>4100070139</v>
      </c>
      <c r="G35" s="370"/>
      <c r="H35" s="391" t="s">
        <v>1378</v>
      </c>
      <c r="I35" s="370"/>
      <c r="J35" s="369" t="s">
        <v>53</v>
      </c>
      <c r="K35" s="368"/>
      <c r="L35" s="7" t="s">
        <v>425</v>
      </c>
      <c r="M35" s="11">
        <v>90</v>
      </c>
      <c r="N35" s="84"/>
      <c r="O35" s="60">
        <v>5</v>
      </c>
    </row>
    <row r="36" spans="1:15" ht="15" x14ac:dyDescent="0.25">
      <c r="A36" s="1"/>
      <c r="B36" s="378">
        <v>8</v>
      </c>
      <c r="C36" s="379"/>
      <c r="D36" s="367" t="s">
        <v>1377</v>
      </c>
      <c r="E36" s="368"/>
      <c r="F36" s="369">
        <v>4100070139</v>
      </c>
      <c r="G36" s="370"/>
      <c r="H36" s="391" t="s">
        <v>1378</v>
      </c>
      <c r="I36" s="370"/>
      <c r="J36" s="369" t="s">
        <v>53</v>
      </c>
      <c r="K36" s="368"/>
      <c r="L36" s="7" t="s">
        <v>757</v>
      </c>
      <c r="M36" s="11">
        <v>75</v>
      </c>
      <c r="N36" s="82">
        <v>4.8</v>
      </c>
      <c r="O36" s="60">
        <v>28</v>
      </c>
    </row>
    <row r="37" spans="1:15" ht="15" x14ac:dyDescent="0.25">
      <c r="A37" s="1"/>
      <c r="B37" s="416"/>
      <c r="C37" s="417"/>
      <c r="D37" s="367" t="s">
        <v>1377</v>
      </c>
      <c r="E37" s="368"/>
      <c r="F37" s="369">
        <v>4100070139</v>
      </c>
      <c r="G37" s="370"/>
      <c r="H37" s="391" t="s">
        <v>1378</v>
      </c>
      <c r="I37" s="370"/>
      <c r="J37" s="369" t="s">
        <v>53</v>
      </c>
      <c r="K37" s="368"/>
      <c r="L37" s="7" t="s">
        <v>757</v>
      </c>
      <c r="M37" s="11">
        <v>80</v>
      </c>
      <c r="N37" s="83"/>
      <c r="O37" s="60">
        <v>4</v>
      </c>
    </row>
    <row r="38" spans="1:15" ht="15" x14ac:dyDescent="0.25">
      <c r="A38" s="1"/>
      <c r="B38" s="416"/>
      <c r="C38" s="417"/>
      <c r="D38" s="367" t="s">
        <v>1377</v>
      </c>
      <c r="E38" s="368"/>
      <c r="F38" s="369">
        <v>4100070139</v>
      </c>
      <c r="G38" s="370"/>
      <c r="H38" s="391" t="s">
        <v>1378</v>
      </c>
      <c r="I38" s="370"/>
      <c r="J38" s="369" t="s">
        <v>53</v>
      </c>
      <c r="K38" s="368"/>
      <c r="L38" s="7" t="s">
        <v>757</v>
      </c>
      <c r="M38" s="8">
        <v>85</v>
      </c>
      <c r="N38" s="83"/>
      <c r="O38" s="138">
        <v>17</v>
      </c>
    </row>
    <row r="39" spans="1:15" ht="15" x14ac:dyDescent="0.25">
      <c r="A39" s="1"/>
      <c r="B39" s="416"/>
      <c r="C39" s="417"/>
      <c r="D39" s="126" t="s">
        <v>1381</v>
      </c>
      <c r="E39" s="61"/>
      <c r="F39" s="50"/>
      <c r="G39" s="62"/>
      <c r="H39" s="63"/>
      <c r="I39" s="62"/>
      <c r="J39" s="50"/>
      <c r="K39" s="61"/>
      <c r="L39" s="6"/>
      <c r="M39" s="8"/>
      <c r="N39" s="83"/>
      <c r="O39" s="138"/>
    </row>
    <row r="40" spans="1:15" ht="15" x14ac:dyDescent="0.25">
      <c r="A40" s="1"/>
      <c r="B40" s="365"/>
      <c r="C40" s="366"/>
      <c r="D40" s="367" t="s">
        <v>1377</v>
      </c>
      <c r="E40" s="368"/>
      <c r="F40" s="369">
        <v>4100070139</v>
      </c>
      <c r="G40" s="370"/>
      <c r="H40" s="391" t="s">
        <v>1378</v>
      </c>
      <c r="I40" s="370"/>
      <c r="J40" s="369" t="s">
        <v>53</v>
      </c>
      <c r="K40" s="368"/>
      <c r="L40" s="7" t="s">
        <v>757</v>
      </c>
      <c r="M40" s="11">
        <v>90</v>
      </c>
      <c r="N40" s="84"/>
      <c r="O40" s="60">
        <v>1</v>
      </c>
    </row>
    <row r="41" spans="1:15" ht="15" x14ac:dyDescent="0.25">
      <c r="A41" s="1"/>
      <c r="B41" s="375">
        <v>9</v>
      </c>
      <c r="C41" s="376"/>
      <c r="D41" s="367" t="s">
        <v>747</v>
      </c>
      <c r="E41" s="368"/>
      <c r="F41" s="369">
        <v>4100069286</v>
      </c>
      <c r="G41" s="370"/>
      <c r="H41" s="391" t="s">
        <v>1094</v>
      </c>
      <c r="I41" s="370"/>
      <c r="J41" s="369" t="s">
        <v>53</v>
      </c>
      <c r="K41" s="368"/>
      <c r="L41" s="7" t="s">
        <v>761</v>
      </c>
      <c r="M41" s="11"/>
      <c r="N41" s="81">
        <v>10.92</v>
      </c>
      <c r="O41" s="60">
        <v>17</v>
      </c>
    </row>
    <row r="42" spans="1:15" ht="15" x14ac:dyDescent="0.25">
      <c r="A42" s="1"/>
      <c r="B42" s="375">
        <v>10</v>
      </c>
      <c r="C42" s="376"/>
      <c r="D42" s="367" t="s">
        <v>747</v>
      </c>
      <c r="E42" s="368"/>
      <c r="F42" s="369">
        <v>4100069286</v>
      </c>
      <c r="G42" s="370"/>
      <c r="H42" s="391" t="s">
        <v>1094</v>
      </c>
      <c r="I42" s="370"/>
      <c r="J42" s="369" t="s">
        <v>53</v>
      </c>
      <c r="K42" s="368"/>
      <c r="L42" s="7" t="s">
        <v>761</v>
      </c>
      <c r="M42" s="11"/>
      <c r="N42" s="81">
        <v>10.9</v>
      </c>
      <c r="O42" s="60">
        <v>17</v>
      </c>
    </row>
    <row r="43" spans="1:15" ht="15" x14ac:dyDescent="0.25">
      <c r="A43" s="1"/>
      <c r="B43" s="375">
        <v>11</v>
      </c>
      <c r="C43" s="376"/>
      <c r="D43" s="367" t="s">
        <v>747</v>
      </c>
      <c r="E43" s="368"/>
      <c r="F43" s="369">
        <v>4100069286</v>
      </c>
      <c r="G43" s="370"/>
      <c r="H43" s="391" t="s">
        <v>1094</v>
      </c>
      <c r="I43" s="370"/>
      <c r="J43" s="369" t="s">
        <v>53</v>
      </c>
      <c r="K43" s="368"/>
      <c r="L43" s="7" t="s">
        <v>761</v>
      </c>
      <c r="M43" s="11"/>
      <c r="N43" s="81">
        <v>10.9</v>
      </c>
      <c r="O43" s="60">
        <v>17</v>
      </c>
    </row>
    <row r="44" spans="1:15" ht="15" x14ac:dyDescent="0.25">
      <c r="A44" s="1"/>
      <c r="B44" s="375">
        <v>12</v>
      </c>
      <c r="C44" s="376"/>
      <c r="D44" s="367" t="s">
        <v>747</v>
      </c>
      <c r="E44" s="368"/>
      <c r="F44" s="369">
        <v>4100069286</v>
      </c>
      <c r="G44" s="370"/>
      <c r="H44" s="391" t="s">
        <v>1094</v>
      </c>
      <c r="I44" s="370"/>
      <c r="J44" s="369" t="s">
        <v>53</v>
      </c>
      <c r="K44" s="368"/>
      <c r="L44" s="7" t="s">
        <v>761</v>
      </c>
      <c r="M44" s="11"/>
      <c r="N44" s="81">
        <v>10.9</v>
      </c>
      <c r="O44" s="60">
        <v>17</v>
      </c>
    </row>
    <row r="45" spans="1:15" ht="15" x14ac:dyDescent="0.25">
      <c r="A45" s="1"/>
      <c r="B45" s="375">
        <v>13</v>
      </c>
      <c r="C45" s="376"/>
      <c r="D45" s="367" t="s">
        <v>747</v>
      </c>
      <c r="E45" s="368"/>
      <c r="F45" s="369">
        <v>4100069286</v>
      </c>
      <c r="G45" s="370"/>
      <c r="H45" s="391" t="s">
        <v>1094</v>
      </c>
      <c r="I45" s="370"/>
      <c r="J45" s="369" t="s">
        <v>53</v>
      </c>
      <c r="K45" s="368"/>
      <c r="L45" s="7" t="s">
        <v>761</v>
      </c>
      <c r="M45" s="11"/>
      <c r="N45" s="81">
        <v>10.8</v>
      </c>
      <c r="O45" s="60">
        <v>17</v>
      </c>
    </row>
    <row r="46" spans="1:15" ht="15" x14ac:dyDescent="0.25">
      <c r="A46" s="1"/>
      <c r="B46" s="375">
        <v>14</v>
      </c>
      <c r="C46" s="376"/>
      <c r="D46" s="367" t="s">
        <v>747</v>
      </c>
      <c r="E46" s="368"/>
      <c r="F46" s="369">
        <v>4100069286</v>
      </c>
      <c r="G46" s="370"/>
      <c r="H46" s="391" t="s">
        <v>1094</v>
      </c>
      <c r="I46" s="370"/>
      <c r="J46" s="369" t="s">
        <v>53</v>
      </c>
      <c r="K46" s="368"/>
      <c r="L46" s="7" t="s">
        <v>761</v>
      </c>
      <c r="M46" s="11"/>
      <c r="N46" s="81">
        <v>10.9</v>
      </c>
      <c r="O46" s="60">
        <v>17</v>
      </c>
    </row>
    <row r="47" spans="1:15" ht="15" x14ac:dyDescent="0.25">
      <c r="A47" s="1"/>
      <c r="B47" s="375">
        <v>15</v>
      </c>
      <c r="C47" s="376"/>
      <c r="D47" s="367" t="s">
        <v>747</v>
      </c>
      <c r="E47" s="368"/>
      <c r="F47" s="369">
        <v>4100069286</v>
      </c>
      <c r="G47" s="370"/>
      <c r="H47" s="391" t="s">
        <v>1094</v>
      </c>
      <c r="I47" s="370"/>
      <c r="J47" s="369" t="s">
        <v>53</v>
      </c>
      <c r="K47" s="368"/>
      <c r="L47" s="7" t="s">
        <v>761</v>
      </c>
      <c r="M47" s="11"/>
      <c r="N47" s="81">
        <v>10.3</v>
      </c>
      <c r="O47" s="60">
        <v>16</v>
      </c>
    </row>
    <row r="48" spans="1:15" ht="15" x14ac:dyDescent="0.25">
      <c r="A48" s="1"/>
      <c r="B48" s="375">
        <v>16</v>
      </c>
      <c r="C48" s="376"/>
      <c r="D48" s="367" t="s">
        <v>747</v>
      </c>
      <c r="E48" s="368"/>
      <c r="F48" s="369">
        <v>4100069286</v>
      </c>
      <c r="G48" s="370"/>
      <c r="H48" s="391" t="s">
        <v>1094</v>
      </c>
      <c r="I48" s="370"/>
      <c r="J48" s="369" t="s">
        <v>53</v>
      </c>
      <c r="K48" s="368"/>
      <c r="L48" s="7" t="s">
        <v>761</v>
      </c>
      <c r="M48" s="11"/>
      <c r="N48" s="81">
        <v>10.32</v>
      </c>
      <c r="O48" s="60">
        <v>16</v>
      </c>
    </row>
    <row r="49" spans="1:15" ht="15" x14ac:dyDescent="0.25">
      <c r="A49" s="1"/>
      <c r="B49" s="375">
        <v>17</v>
      </c>
      <c r="C49" s="376"/>
      <c r="D49" s="367" t="s">
        <v>747</v>
      </c>
      <c r="E49" s="368"/>
      <c r="F49" s="369">
        <v>4100069286</v>
      </c>
      <c r="G49" s="370"/>
      <c r="H49" s="391" t="s">
        <v>1094</v>
      </c>
      <c r="I49" s="370"/>
      <c r="J49" s="369" t="s">
        <v>53</v>
      </c>
      <c r="K49" s="368"/>
      <c r="L49" s="7" t="s">
        <v>761</v>
      </c>
      <c r="M49" s="11"/>
      <c r="N49" s="81">
        <v>10.36</v>
      </c>
      <c r="O49" s="60">
        <v>16</v>
      </c>
    </row>
    <row r="50" spans="1:15" ht="15" x14ac:dyDescent="0.25">
      <c r="A50" s="1"/>
      <c r="B50" s="375">
        <v>18</v>
      </c>
      <c r="C50" s="376"/>
      <c r="D50" s="367" t="s">
        <v>747</v>
      </c>
      <c r="E50" s="368"/>
      <c r="F50" s="369">
        <v>4100069286</v>
      </c>
      <c r="G50" s="370"/>
      <c r="H50" s="391" t="s">
        <v>1094</v>
      </c>
      <c r="I50" s="370"/>
      <c r="J50" s="369" t="s">
        <v>53</v>
      </c>
      <c r="K50" s="368"/>
      <c r="L50" s="7" t="s">
        <v>761</v>
      </c>
      <c r="M50" s="11"/>
      <c r="N50" s="81">
        <v>10.32</v>
      </c>
      <c r="O50" s="60">
        <v>16</v>
      </c>
    </row>
    <row r="51" spans="1:15" ht="15" x14ac:dyDescent="0.25">
      <c r="A51" s="1"/>
      <c r="B51" s="375">
        <v>19</v>
      </c>
      <c r="C51" s="376"/>
      <c r="D51" s="367" t="s">
        <v>747</v>
      </c>
      <c r="E51" s="368"/>
      <c r="F51" s="369">
        <v>4100069286</v>
      </c>
      <c r="G51" s="370"/>
      <c r="H51" s="391" t="s">
        <v>1094</v>
      </c>
      <c r="I51" s="370"/>
      <c r="J51" s="369" t="s">
        <v>53</v>
      </c>
      <c r="K51" s="368"/>
      <c r="L51" s="7" t="s">
        <v>761</v>
      </c>
      <c r="M51" s="11"/>
      <c r="N51" s="81">
        <v>10.220000000000001</v>
      </c>
      <c r="O51" s="60">
        <v>16</v>
      </c>
    </row>
    <row r="52" spans="1:15" ht="15" x14ac:dyDescent="0.25">
      <c r="A52" s="1"/>
      <c r="B52" s="77" t="s">
        <v>37</v>
      </c>
      <c r="C52" s="78"/>
      <c r="D52" s="20"/>
      <c r="E52" s="45"/>
      <c r="F52" s="20"/>
      <c r="H52" s="3"/>
      <c r="J52" s="20"/>
      <c r="K52" s="45"/>
      <c r="L52" s="1"/>
      <c r="M52" s="1"/>
      <c r="N52" s="163">
        <f>SUM(N53:N68)+9.76</f>
        <v>177.28</v>
      </c>
      <c r="O52" s="60"/>
    </row>
    <row r="53" spans="1:15" ht="15" x14ac:dyDescent="0.25">
      <c r="A53" s="1"/>
      <c r="B53" s="375">
        <v>20</v>
      </c>
      <c r="C53" s="376"/>
      <c r="D53" s="367" t="s">
        <v>747</v>
      </c>
      <c r="E53" s="368"/>
      <c r="F53" s="369">
        <v>4100069286</v>
      </c>
      <c r="G53" s="370"/>
      <c r="H53" s="391" t="s">
        <v>1094</v>
      </c>
      <c r="I53" s="370"/>
      <c r="J53" s="369" t="s">
        <v>53</v>
      </c>
      <c r="K53" s="368"/>
      <c r="L53" s="7" t="s">
        <v>761</v>
      </c>
      <c r="M53" s="11"/>
      <c r="N53" s="81">
        <v>10.36</v>
      </c>
      <c r="O53" s="60">
        <v>16</v>
      </c>
    </row>
    <row r="54" spans="1:15" ht="15" x14ac:dyDescent="0.25">
      <c r="A54" s="1"/>
      <c r="B54" s="375">
        <v>21</v>
      </c>
      <c r="C54" s="376"/>
      <c r="D54" s="367" t="s">
        <v>747</v>
      </c>
      <c r="E54" s="368"/>
      <c r="F54" s="369">
        <v>4100069286</v>
      </c>
      <c r="G54" s="370"/>
      <c r="H54" s="391" t="s">
        <v>1094</v>
      </c>
      <c r="I54" s="370"/>
      <c r="J54" s="369" t="s">
        <v>53</v>
      </c>
      <c r="K54" s="368"/>
      <c r="L54" s="7" t="s">
        <v>761</v>
      </c>
      <c r="M54" s="11"/>
      <c r="N54" s="81">
        <v>10.88</v>
      </c>
      <c r="O54" s="60">
        <v>17</v>
      </c>
    </row>
    <row r="55" spans="1:15" ht="15" x14ac:dyDescent="0.25">
      <c r="A55" s="1"/>
      <c r="B55" s="375">
        <v>22</v>
      </c>
      <c r="C55" s="376"/>
      <c r="D55" s="367" t="s">
        <v>747</v>
      </c>
      <c r="E55" s="368"/>
      <c r="F55" s="369">
        <v>4100069286</v>
      </c>
      <c r="G55" s="370"/>
      <c r="H55" s="391" t="s">
        <v>1094</v>
      </c>
      <c r="I55" s="370"/>
      <c r="J55" s="369" t="s">
        <v>53</v>
      </c>
      <c r="K55" s="368"/>
      <c r="L55" s="7" t="s">
        <v>757</v>
      </c>
      <c r="M55" s="11"/>
      <c r="N55" s="81">
        <v>10.18</v>
      </c>
      <c r="O55" s="60">
        <v>16</v>
      </c>
    </row>
    <row r="56" spans="1:15" ht="15" x14ac:dyDescent="0.25">
      <c r="A56" s="1"/>
      <c r="B56" s="375">
        <v>23</v>
      </c>
      <c r="C56" s="376"/>
      <c r="D56" s="367" t="s">
        <v>747</v>
      </c>
      <c r="E56" s="368"/>
      <c r="F56" s="369">
        <v>4100069286</v>
      </c>
      <c r="G56" s="370"/>
      <c r="H56" s="391" t="s">
        <v>1094</v>
      </c>
      <c r="I56" s="370"/>
      <c r="J56" s="369" t="s">
        <v>53</v>
      </c>
      <c r="K56" s="368"/>
      <c r="L56" s="7" t="s">
        <v>757</v>
      </c>
      <c r="M56" s="11"/>
      <c r="N56" s="81">
        <v>10.26</v>
      </c>
      <c r="O56" s="60">
        <v>16</v>
      </c>
    </row>
    <row r="57" spans="1:15" ht="15" x14ac:dyDescent="0.25">
      <c r="A57" s="1"/>
      <c r="B57" s="375">
        <v>24</v>
      </c>
      <c r="C57" s="376"/>
      <c r="D57" s="367" t="s">
        <v>747</v>
      </c>
      <c r="E57" s="368"/>
      <c r="F57" s="369">
        <v>4100069286</v>
      </c>
      <c r="G57" s="370"/>
      <c r="H57" s="391" t="s">
        <v>1094</v>
      </c>
      <c r="I57" s="370"/>
      <c r="J57" s="369" t="s">
        <v>53</v>
      </c>
      <c r="K57" s="368"/>
      <c r="L57" s="7" t="s">
        <v>757</v>
      </c>
      <c r="M57" s="11"/>
      <c r="N57" s="81">
        <v>10.26</v>
      </c>
      <c r="O57" s="60">
        <v>16</v>
      </c>
    </row>
    <row r="58" spans="1:15" ht="15" x14ac:dyDescent="0.25">
      <c r="A58" s="1"/>
      <c r="B58" s="375">
        <v>25</v>
      </c>
      <c r="C58" s="376"/>
      <c r="D58" s="367" t="s">
        <v>747</v>
      </c>
      <c r="E58" s="368"/>
      <c r="F58" s="369">
        <v>4100069286</v>
      </c>
      <c r="G58" s="370"/>
      <c r="H58" s="391" t="s">
        <v>1094</v>
      </c>
      <c r="I58" s="370"/>
      <c r="J58" s="369" t="s">
        <v>53</v>
      </c>
      <c r="K58" s="368"/>
      <c r="L58" s="7" t="s">
        <v>757</v>
      </c>
      <c r="M58" s="11"/>
      <c r="N58" s="81">
        <v>10.46</v>
      </c>
      <c r="O58" s="60">
        <v>16</v>
      </c>
    </row>
    <row r="59" spans="1:15" ht="15" x14ac:dyDescent="0.25">
      <c r="A59" s="1"/>
      <c r="B59" s="375">
        <v>26</v>
      </c>
      <c r="C59" s="376"/>
      <c r="D59" s="367" t="s">
        <v>747</v>
      </c>
      <c r="E59" s="368"/>
      <c r="F59" s="369">
        <v>4100069286</v>
      </c>
      <c r="G59" s="370"/>
      <c r="H59" s="391" t="s">
        <v>1094</v>
      </c>
      <c r="I59" s="370"/>
      <c r="J59" s="369" t="s">
        <v>53</v>
      </c>
      <c r="K59" s="368"/>
      <c r="L59" s="7" t="s">
        <v>757</v>
      </c>
      <c r="M59" s="11"/>
      <c r="N59" s="81">
        <v>10.32</v>
      </c>
      <c r="O59" s="60">
        <v>16</v>
      </c>
    </row>
    <row r="60" spans="1:15" ht="15" x14ac:dyDescent="0.25">
      <c r="A60" s="1"/>
      <c r="B60" s="375">
        <v>27</v>
      </c>
      <c r="C60" s="376"/>
      <c r="D60" s="367" t="s">
        <v>747</v>
      </c>
      <c r="E60" s="368"/>
      <c r="F60" s="369">
        <v>4100069286</v>
      </c>
      <c r="G60" s="370"/>
      <c r="H60" s="391" t="s">
        <v>1094</v>
      </c>
      <c r="I60" s="370"/>
      <c r="J60" s="369" t="s">
        <v>53</v>
      </c>
      <c r="K60" s="368"/>
      <c r="L60" s="7" t="s">
        <v>757</v>
      </c>
      <c r="M60" s="11"/>
      <c r="N60" s="81">
        <v>10.34</v>
      </c>
      <c r="O60" s="60">
        <v>16</v>
      </c>
    </row>
    <row r="61" spans="1:15" ht="15" x14ac:dyDescent="0.25">
      <c r="A61" s="1"/>
      <c r="B61" s="375">
        <v>28</v>
      </c>
      <c r="C61" s="376"/>
      <c r="D61" s="367" t="s">
        <v>747</v>
      </c>
      <c r="E61" s="368"/>
      <c r="F61" s="369">
        <v>4100069286</v>
      </c>
      <c r="G61" s="370"/>
      <c r="H61" s="391" t="s">
        <v>1094</v>
      </c>
      <c r="I61" s="370"/>
      <c r="J61" s="369" t="s">
        <v>53</v>
      </c>
      <c r="K61" s="368"/>
      <c r="L61" s="7" t="s">
        <v>757</v>
      </c>
      <c r="M61" s="11"/>
      <c r="N61" s="81">
        <v>10.34</v>
      </c>
      <c r="O61" s="60">
        <v>16</v>
      </c>
    </row>
    <row r="62" spans="1:15" ht="15" x14ac:dyDescent="0.25">
      <c r="A62" s="1"/>
      <c r="B62" s="375">
        <v>29</v>
      </c>
      <c r="C62" s="376"/>
      <c r="D62" s="367" t="s">
        <v>747</v>
      </c>
      <c r="E62" s="368"/>
      <c r="F62" s="369">
        <v>4100069286</v>
      </c>
      <c r="G62" s="370"/>
      <c r="H62" s="391" t="s">
        <v>1094</v>
      </c>
      <c r="I62" s="370"/>
      <c r="J62" s="369" t="s">
        <v>53</v>
      </c>
      <c r="K62" s="368"/>
      <c r="L62" s="7" t="s">
        <v>757</v>
      </c>
      <c r="M62" s="11"/>
      <c r="N62" s="81">
        <v>10.36</v>
      </c>
      <c r="O62" s="60">
        <v>16</v>
      </c>
    </row>
    <row r="63" spans="1:15" ht="15" x14ac:dyDescent="0.25">
      <c r="A63" s="1"/>
      <c r="B63" s="375">
        <v>30</v>
      </c>
      <c r="C63" s="376"/>
      <c r="D63" s="367" t="s">
        <v>747</v>
      </c>
      <c r="E63" s="368"/>
      <c r="F63" s="369">
        <v>4100069286</v>
      </c>
      <c r="G63" s="370"/>
      <c r="H63" s="391" t="s">
        <v>1094</v>
      </c>
      <c r="I63" s="370"/>
      <c r="J63" s="369" t="s">
        <v>53</v>
      </c>
      <c r="K63" s="368"/>
      <c r="L63" s="7" t="s">
        <v>757</v>
      </c>
      <c r="M63" s="11"/>
      <c r="N63" s="81">
        <v>10.28</v>
      </c>
      <c r="O63" s="60">
        <v>16</v>
      </c>
    </row>
    <row r="64" spans="1:15" ht="15" x14ac:dyDescent="0.25">
      <c r="A64" s="1"/>
      <c r="B64" s="375">
        <v>31</v>
      </c>
      <c r="C64" s="376"/>
      <c r="D64" s="367" t="s">
        <v>747</v>
      </c>
      <c r="E64" s="368"/>
      <c r="F64" s="369">
        <v>4100069286</v>
      </c>
      <c r="G64" s="370"/>
      <c r="H64" s="391" t="s">
        <v>1094</v>
      </c>
      <c r="I64" s="370"/>
      <c r="J64" s="369" t="s">
        <v>53</v>
      </c>
      <c r="K64" s="368"/>
      <c r="L64" s="7" t="s">
        <v>757</v>
      </c>
      <c r="M64" s="11"/>
      <c r="N64" s="81">
        <v>10.26</v>
      </c>
      <c r="O64" s="60">
        <v>16</v>
      </c>
    </row>
    <row r="65" spans="1:15" ht="15" x14ac:dyDescent="0.25">
      <c r="A65" s="1"/>
      <c r="B65" s="375">
        <v>32</v>
      </c>
      <c r="C65" s="376"/>
      <c r="D65" s="367" t="s">
        <v>747</v>
      </c>
      <c r="E65" s="368"/>
      <c r="F65" s="369">
        <v>4100069286</v>
      </c>
      <c r="G65" s="370"/>
      <c r="H65" s="391" t="s">
        <v>1094</v>
      </c>
      <c r="I65" s="370"/>
      <c r="J65" s="369" t="s">
        <v>53</v>
      </c>
      <c r="K65" s="368"/>
      <c r="L65" s="7" t="s">
        <v>757</v>
      </c>
      <c r="M65" s="11"/>
      <c r="N65" s="81">
        <v>10.32</v>
      </c>
      <c r="O65" s="60">
        <v>16</v>
      </c>
    </row>
    <row r="66" spans="1:15" ht="15" x14ac:dyDescent="0.25">
      <c r="A66" s="1"/>
      <c r="B66" s="375">
        <v>33</v>
      </c>
      <c r="C66" s="376"/>
      <c r="D66" s="367" t="s">
        <v>747</v>
      </c>
      <c r="E66" s="368"/>
      <c r="F66" s="369">
        <v>4100069286</v>
      </c>
      <c r="G66" s="370"/>
      <c r="H66" s="391" t="s">
        <v>1094</v>
      </c>
      <c r="I66" s="370"/>
      <c r="J66" s="369" t="s">
        <v>53</v>
      </c>
      <c r="K66" s="368"/>
      <c r="L66" s="7" t="s">
        <v>757</v>
      </c>
      <c r="M66" s="11"/>
      <c r="N66" s="81">
        <v>10.96</v>
      </c>
      <c r="O66" s="60">
        <v>17</v>
      </c>
    </row>
    <row r="67" spans="1:15" ht="15" x14ac:dyDescent="0.25">
      <c r="A67" s="1"/>
      <c r="B67" s="375">
        <v>34</v>
      </c>
      <c r="C67" s="376"/>
      <c r="D67" s="367" t="s">
        <v>747</v>
      </c>
      <c r="E67" s="368"/>
      <c r="F67" s="369">
        <v>4100069286</v>
      </c>
      <c r="G67" s="370"/>
      <c r="H67" s="391" t="s">
        <v>1094</v>
      </c>
      <c r="I67" s="370"/>
      <c r="J67" s="369" t="s">
        <v>53</v>
      </c>
      <c r="K67" s="368"/>
      <c r="L67" s="7" t="s">
        <v>757</v>
      </c>
      <c r="M67" s="11"/>
      <c r="N67" s="81">
        <v>10.98</v>
      </c>
      <c r="O67" s="60">
        <v>17</v>
      </c>
    </row>
    <row r="68" spans="1:15" ht="15" x14ac:dyDescent="0.25">
      <c r="A68" s="1"/>
      <c r="B68" s="375">
        <v>35</v>
      </c>
      <c r="C68" s="376"/>
      <c r="D68" s="367" t="s">
        <v>747</v>
      </c>
      <c r="E68" s="368"/>
      <c r="F68" s="369">
        <v>4100069286</v>
      </c>
      <c r="G68" s="370"/>
      <c r="H68" s="391" t="s">
        <v>1094</v>
      </c>
      <c r="I68" s="370"/>
      <c r="J68" s="369" t="s">
        <v>53</v>
      </c>
      <c r="K68" s="368"/>
      <c r="L68" s="7" t="s">
        <v>757</v>
      </c>
      <c r="M68" s="11"/>
      <c r="N68" s="81">
        <v>10.96</v>
      </c>
      <c r="O68" s="60">
        <v>17</v>
      </c>
    </row>
    <row r="69" spans="1:15" ht="15" x14ac:dyDescent="0.25">
      <c r="A69" s="1"/>
      <c r="B69" s="77" t="s">
        <v>56</v>
      </c>
      <c r="C69" s="78"/>
      <c r="D69" s="20"/>
      <c r="E69" s="45"/>
      <c r="F69" s="20"/>
      <c r="H69" s="3"/>
      <c r="J69" s="20"/>
      <c r="K69" s="45"/>
      <c r="L69" s="1"/>
      <c r="M69" s="1"/>
      <c r="N69" s="163">
        <f>SUM(N70:N88)+8.4</f>
        <v>174.48000000000002</v>
      </c>
      <c r="O69" s="60"/>
    </row>
    <row r="70" spans="1:15" ht="15" x14ac:dyDescent="0.25">
      <c r="A70" s="1"/>
      <c r="B70" s="375">
        <v>36</v>
      </c>
      <c r="C70" s="376"/>
      <c r="D70" s="367" t="s">
        <v>747</v>
      </c>
      <c r="E70" s="368"/>
      <c r="F70" s="369">
        <v>4100069286</v>
      </c>
      <c r="G70" s="370"/>
      <c r="H70" s="391" t="s">
        <v>1094</v>
      </c>
      <c r="I70" s="370"/>
      <c r="J70" s="369" t="s">
        <v>53</v>
      </c>
      <c r="K70" s="368"/>
      <c r="L70" s="7" t="s">
        <v>757</v>
      </c>
      <c r="M70" s="11"/>
      <c r="N70" s="81">
        <v>10.92</v>
      </c>
      <c r="O70" s="60">
        <v>17</v>
      </c>
    </row>
    <row r="71" spans="1:15" ht="15" x14ac:dyDescent="0.25">
      <c r="A71" s="1"/>
      <c r="B71" s="378">
        <v>37</v>
      </c>
      <c r="C71" s="379"/>
      <c r="D71" s="367" t="s">
        <v>747</v>
      </c>
      <c r="E71" s="368"/>
      <c r="F71" s="369">
        <v>4100069286</v>
      </c>
      <c r="G71" s="370"/>
      <c r="H71" s="391" t="s">
        <v>1094</v>
      </c>
      <c r="I71" s="370"/>
      <c r="J71" s="369" t="s">
        <v>53</v>
      </c>
      <c r="K71" s="368"/>
      <c r="L71" s="7" t="s">
        <v>757</v>
      </c>
      <c r="M71" s="11"/>
      <c r="N71" s="82">
        <v>10.34</v>
      </c>
      <c r="O71" s="60">
        <v>16</v>
      </c>
    </row>
    <row r="72" spans="1:15" ht="14.25" customHeight="1" x14ac:dyDescent="0.25">
      <c r="A72" s="1"/>
      <c r="B72" s="378">
        <v>38</v>
      </c>
      <c r="C72" s="379"/>
      <c r="D72" s="367" t="s">
        <v>747</v>
      </c>
      <c r="E72" s="368"/>
      <c r="F72" s="369">
        <v>4100069285</v>
      </c>
      <c r="G72" s="370"/>
      <c r="H72" s="391" t="s">
        <v>1094</v>
      </c>
      <c r="I72" s="370"/>
      <c r="J72" s="369" t="s">
        <v>53</v>
      </c>
      <c r="K72" s="368"/>
      <c r="L72" s="7" t="s">
        <v>757</v>
      </c>
      <c r="M72" s="11"/>
      <c r="N72" s="82">
        <v>10.98</v>
      </c>
      <c r="O72" s="60">
        <v>14</v>
      </c>
    </row>
    <row r="73" spans="1:15" ht="14.25" customHeight="1" x14ac:dyDescent="0.25">
      <c r="A73" s="1"/>
      <c r="B73" s="365"/>
      <c r="C73" s="366"/>
      <c r="D73" s="367" t="s">
        <v>747</v>
      </c>
      <c r="E73" s="368"/>
      <c r="F73" s="369">
        <v>4100069287</v>
      </c>
      <c r="G73" s="370"/>
      <c r="H73" s="391" t="s">
        <v>1094</v>
      </c>
      <c r="I73" s="370"/>
      <c r="J73" s="369" t="s">
        <v>147</v>
      </c>
      <c r="K73" s="368"/>
      <c r="L73" s="7" t="s">
        <v>757</v>
      </c>
      <c r="M73" s="11"/>
      <c r="N73" s="84"/>
      <c r="O73" s="60">
        <v>3</v>
      </c>
    </row>
    <row r="74" spans="1:15" ht="15" x14ac:dyDescent="0.25">
      <c r="A74" s="1"/>
      <c r="B74" s="378">
        <v>39</v>
      </c>
      <c r="C74" s="379"/>
      <c r="D74" s="367" t="s">
        <v>747</v>
      </c>
      <c r="E74" s="368"/>
      <c r="F74" s="369">
        <v>4100069287</v>
      </c>
      <c r="G74" s="370"/>
      <c r="H74" s="391" t="s">
        <v>1094</v>
      </c>
      <c r="I74" s="370"/>
      <c r="J74" s="369" t="s">
        <v>147</v>
      </c>
      <c r="K74" s="368"/>
      <c r="L74" s="7" t="s">
        <v>757</v>
      </c>
      <c r="M74" s="11"/>
      <c r="N74" s="82">
        <v>10.92</v>
      </c>
      <c r="O74" s="60">
        <v>17</v>
      </c>
    </row>
    <row r="75" spans="1:15" ht="14.25" customHeight="1" x14ac:dyDescent="0.25">
      <c r="A75" s="1"/>
      <c r="B75" s="378">
        <v>40</v>
      </c>
      <c r="C75" s="379"/>
      <c r="D75" s="367" t="s">
        <v>747</v>
      </c>
      <c r="E75" s="368"/>
      <c r="F75" s="369">
        <v>4100069283</v>
      </c>
      <c r="G75" s="370"/>
      <c r="H75" s="391" t="s">
        <v>1094</v>
      </c>
      <c r="I75" s="370"/>
      <c r="J75" s="369" t="s">
        <v>90</v>
      </c>
      <c r="K75" s="368"/>
      <c r="L75" s="7" t="s">
        <v>757</v>
      </c>
      <c r="M75" s="11"/>
      <c r="N75" s="82">
        <v>10.38</v>
      </c>
      <c r="O75" s="60">
        <v>6</v>
      </c>
    </row>
    <row r="76" spans="1:15" ht="14.25" customHeight="1" x14ac:dyDescent="0.25">
      <c r="A76" s="1"/>
      <c r="B76" s="365"/>
      <c r="C76" s="366"/>
      <c r="D76" s="367" t="s">
        <v>747</v>
      </c>
      <c r="E76" s="368"/>
      <c r="F76" s="369">
        <v>4100069284</v>
      </c>
      <c r="G76" s="370"/>
      <c r="H76" s="391" t="s">
        <v>1094</v>
      </c>
      <c r="I76" s="370"/>
      <c r="J76" s="369" t="s">
        <v>253</v>
      </c>
      <c r="K76" s="368"/>
      <c r="L76" s="7" t="s">
        <v>757</v>
      </c>
      <c r="M76" s="11"/>
      <c r="N76" s="84"/>
      <c r="O76" s="60">
        <v>10</v>
      </c>
    </row>
    <row r="77" spans="1:15" ht="15" x14ac:dyDescent="0.25">
      <c r="A77" s="1"/>
      <c r="B77" s="365">
        <v>41</v>
      </c>
      <c r="C77" s="366"/>
      <c r="D77" s="367" t="s">
        <v>1382</v>
      </c>
      <c r="E77" s="368"/>
      <c r="F77" s="369">
        <v>4100069288</v>
      </c>
      <c r="G77" s="370"/>
      <c r="H77" s="391" t="s">
        <v>1383</v>
      </c>
      <c r="I77" s="370"/>
      <c r="J77" s="369" t="s">
        <v>53</v>
      </c>
      <c r="K77" s="368"/>
      <c r="L77" s="7" t="s">
        <v>761</v>
      </c>
      <c r="M77" s="11"/>
      <c r="N77" s="84">
        <v>9.98</v>
      </c>
      <c r="O77" s="138">
        <v>26</v>
      </c>
    </row>
    <row r="78" spans="1:15" ht="15" x14ac:dyDescent="0.25">
      <c r="A78" s="1"/>
      <c r="B78" s="365">
        <v>42</v>
      </c>
      <c r="C78" s="366"/>
      <c r="D78" s="367" t="s">
        <v>1382</v>
      </c>
      <c r="E78" s="368"/>
      <c r="F78" s="369">
        <v>4100069288</v>
      </c>
      <c r="G78" s="370"/>
      <c r="H78" s="391" t="s">
        <v>1383</v>
      </c>
      <c r="I78" s="370"/>
      <c r="J78" s="369" t="s">
        <v>53</v>
      </c>
      <c r="K78" s="368"/>
      <c r="L78" s="7" t="s">
        <v>761</v>
      </c>
      <c r="M78" s="11"/>
      <c r="N78" s="84">
        <v>9.92</v>
      </c>
      <c r="O78" s="138">
        <v>26</v>
      </c>
    </row>
    <row r="79" spans="1:15" ht="15" x14ac:dyDescent="0.25">
      <c r="A79" s="1"/>
      <c r="B79" s="365">
        <v>43</v>
      </c>
      <c r="C79" s="366"/>
      <c r="D79" s="367" t="s">
        <v>1382</v>
      </c>
      <c r="E79" s="368"/>
      <c r="F79" s="369">
        <v>4100069288</v>
      </c>
      <c r="G79" s="370"/>
      <c r="H79" s="391" t="s">
        <v>1383</v>
      </c>
      <c r="I79" s="370"/>
      <c r="J79" s="369" t="s">
        <v>53</v>
      </c>
      <c r="K79" s="368"/>
      <c r="L79" s="7" t="s">
        <v>761</v>
      </c>
      <c r="M79" s="11"/>
      <c r="N79" s="84">
        <v>9.94</v>
      </c>
      <c r="O79" s="138">
        <v>26</v>
      </c>
    </row>
    <row r="80" spans="1:15" ht="15" x14ac:dyDescent="0.25">
      <c r="A80" s="1"/>
      <c r="B80" s="365">
        <v>44</v>
      </c>
      <c r="C80" s="366"/>
      <c r="D80" s="367" t="s">
        <v>1382</v>
      </c>
      <c r="E80" s="368"/>
      <c r="F80" s="369">
        <v>4100069288</v>
      </c>
      <c r="G80" s="370"/>
      <c r="H80" s="391" t="s">
        <v>1383</v>
      </c>
      <c r="I80" s="370"/>
      <c r="J80" s="369" t="s">
        <v>53</v>
      </c>
      <c r="K80" s="368"/>
      <c r="L80" s="7" t="s">
        <v>761</v>
      </c>
      <c r="M80" s="11"/>
      <c r="N80" s="84">
        <v>9.94</v>
      </c>
      <c r="O80" s="138">
        <v>26</v>
      </c>
    </row>
    <row r="81" spans="1:15" ht="15" x14ac:dyDescent="0.25">
      <c r="A81" s="1"/>
      <c r="B81" s="365">
        <v>45</v>
      </c>
      <c r="C81" s="366"/>
      <c r="D81" s="367" t="s">
        <v>1382</v>
      </c>
      <c r="E81" s="368"/>
      <c r="F81" s="369">
        <v>4100069288</v>
      </c>
      <c r="G81" s="370"/>
      <c r="H81" s="391" t="s">
        <v>1383</v>
      </c>
      <c r="I81" s="370"/>
      <c r="J81" s="369" t="s">
        <v>53</v>
      </c>
      <c r="K81" s="368"/>
      <c r="L81" s="7" t="s">
        <v>761</v>
      </c>
      <c r="M81" s="11"/>
      <c r="N81" s="84">
        <v>9.9600000000000009</v>
      </c>
      <c r="O81" s="138">
        <v>26</v>
      </c>
    </row>
    <row r="82" spans="1:15" ht="15" x14ac:dyDescent="0.25">
      <c r="A82" s="1"/>
      <c r="B82" s="416">
        <v>46</v>
      </c>
      <c r="C82" s="417"/>
      <c r="D82" s="367" t="s">
        <v>1382</v>
      </c>
      <c r="E82" s="368"/>
      <c r="F82" s="369">
        <v>4100069288</v>
      </c>
      <c r="G82" s="370"/>
      <c r="H82" s="391" t="s">
        <v>1383</v>
      </c>
      <c r="I82" s="370"/>
      <c r="J82" s="369" t="s">
        <v>53</v>
      </c>
      <c r="K82" s="368"/>
      <c r="L82" s="7" t="s">
        <v>761</v>
      </c>
      <c r="M82" s="11"/>
      <c r="N82" s="83">
        <v>9.9600000000000009</v>
      </c>
      <c r="O82" s="138">
        <v>26</v>
      </c>
    </row>
    <row r="83" spans="1:15" ht="15" x14ac:dyDescent="0.25">
      <c r="A83" s="1"/>
      <c r="B83" s="378">
        <v>47</v>
      </c>
      <c r="C83" s="379"/>
      <c r="D83" s="367" t="s">
        <v>1382</v>
      </c>
      <c r="E83" s="368"/>
      <c r="F83" s="369">
        <v>4100069288</v>
      </c>
      <c r="G83" s="370"/>
      <c r="H83" s="391" t="s">
        <v>1383</v>
      </c>
      <c r="I83" s="370"/>
      <c r="J83" s="369" t="s">
        <v>53</v>
      </c>
      <c r="K83" s="368"/>
      <c r="L83" s="7" t="s">
        <v>761</v>
      </c>
      <c r="M83" s="11"/>
      <c r="N83" s="82">
        <v>10.48</v>
      </c>
      <c r="O83" s="138">
        <v>27</v>
      </c>
    </row>
    <row r="84" spans="1:15" ht="15" x14ac:dyDescent="0.25">
      <c r="A84" s="1"/>
      <c r="B84" s="365"/>
      <c r="C84" s="366"/>
      <c r="D84" s="126" t="s">
        <v>1384</v>
      </c>
      <c r="E84" s="61"/>
      <c r="F84" s="50"/>
      <c r="G84" s="62"/>
      <c r="H84" s="63"/>
      <c r="I84" s="62"/>
      <c r="J84" s="50"/>
      <c r="K84" s="61"/>
      <c r="L84" s="6"/>
      <c r="M84" s="8"/>
      <c r="N84" s="84"/>
      <c r="O84" s="138"/>
    </row>
    <row r="85" spans="1:15" ht="15" x14ac:dyDescent="0.25">
      <c r="A85" s="1"/>
      <c r="B85" s="375">
        <v>48</v>
      </c>
      <c r="C85" s="376"/>
      <c r="D85" s="367" t="s">
        <v>1382</v>
      </c>
      <c r="E85" s="368"/>
      <c r="F85" s="369">
        <v>4100069268</v>
      </c>
      <c r="G85" s="370"/>
      <c r="H85" s="391" t="s">
        <v>1383</v>
      </c>
      <c r="I85" s="370"/>
      <c r="J85" s="369" t="s">
        <v>25</v>
      </c>
      <c r="K85" s="368"/>
      <c r="L85" s="7" t="s">
        <v>761</v>
      </c>
      <c r="M85" s="11"/>
      <c r="N85" s="81">
        <v>11.02</v>
      </c>
      <c r="O85" s="138">
        <v>29</v>
      </c>
    </row>
    <row r="86" spans="1:15" ht="15" x14ac:dyDescent="0.25">
      <c r="A86" s="1"/>
      <c r="B86" s="375">
        <v>49</v>
      </c>
      <c r="C86" s="376"/>
      <c r="D86" s="367" t="s">
        <v>1382</v>
      </c>
      <c r="E86" s="368"/>
      <c r="F86" s="369">
        <v>4100069268</v>
      </c>
      <c r="G86" s="370"/>
      <c r="H86" s="391" t="s">
        <v>1383</v>
      </c>
      <c r="I86" s="370"/>
      <c r="J86" s="369" t="s">
        <v>25</v>
      </c>
      <c r="K86" s="368"/>
      <c r="L86" s="7" t="s">
        <v>761</v>
      </c>
      <c r="M86" s="11"/>
      <c r="N86" s="83">
        <v>11.08</v>
      </c>
      <c r="O86" s="138">
        <v>29</v>
      </c>
    </row>
    <row r="87" spans="1:15" ht="15" x14ac:dyDescent="0.25">
      <c r="A87" s="1"/>
      <c r="B87" s="365">
        <v>50</v>
      </c>
      <c r="C87" s="366"/>
      <c r="D87" s="367" t="s">
        <v>1382</v>
      </c>
      <c r="E87" s="368"/>
      <c r="F87" s="369">
        <v>4100069288</v>
      </c>
      <c r="G87" s="370"/>
      <c r="H87" s="391" t="s">
        <v>1383</v>
      </c>
      <c r="I87" s="370"/>
      <c r="J87" s="369" t="s">
        <v>53</v>
      </c>
      <c r="K87" s="368"/>
      <c r="L87" s="7" t="s">
        <v>757</v>
      </c>
      <c r="M87" s="11"/>
      <c r="N87" s="81">
        <v>10.06</v>
      </c>
      <c r="O87" s="138">
        <v>26</v>
      </c>
    </row>
    <row r="88" spans="1:15" ht="15" x14ac:dyDescent="0.25">
      <c r="A88" s="1"/>
      <c r="B88" s="365">
        <v>51</v>
      </c>
      <c r="C88" s="366"/>
      <c r="D88" s="367" t="s">
        <v>1382</v>
      </c>
      <c r="E88" s="368"/>
      <c r="F88" s="369">
        <v>4100069288</v>
      </c>
      <c r="G88" s="370"/>
      <c r="H88" s="391" t="s">
        <v>1383</v>
      </c>
      <c r="I88" s="370"/>
      <c r="J88" s="369" t="s">
        <v>53</v>
      </c>
      <c r="K88" s="368"/>
      <c r="L88" s="7" t="s">
        <v>757</v>
      </c>
      <c r="M88" s="11"/>
      <c r="N88" s="81">
        <v>10.199999999999999</v>
      </c>
      <c r="O88" s="138">
        <v>26</v>
      </c>
    </row>
    <row r="89" spans="1:15" ht="15" x14ac:dyDescent="0.25">
      <c r="A89" s="1"/>
      <c r="B89" s="77" t="s">
        <v>57</v>
      </c>
      <c r="C89" s="78"/>
      <c r="D89" s="20"/>
      <c r="E89" s="45"/>
      <c r="F89" s="20"/>
      <c r="H89" s="3"/>
      <c r="J89" s="20"/>
      <c r="K89" s="45"/>
      <c r="L89" s="1"/>
      <c r="M89" s="1"/>
      <c r="N89" s="163">
        <f>SUM(N90:N104)+8.72</f>
        <v>136.44000000000003</v>
      </c>
      <c r="O89" s="60"/>
    </row>
    <row r="90" spans="1:15" ht="15" x14ac:dyDescent="0.25">
      <c r="A90" s="1"/>
      <c r="B90" s="365">
        <v>52</v>
      </c>
      <c r="C90" s="366"/>
      <c r="D90" s="367" t="s">
        <v>1382</v>
      </c>
      <c r="E90" s="368"/>
      <c r="F90" s="369">
        <v>4100069288</v>
      </c>
      <c r="G90" s="370"/>
      <c r="H90" s="391" t="s">
        <v>1383</v>
      </c>
      <c r="I90" s="370"/>
      <c r="J90" s="369" t="s">
        <v>53</v>
      </c>
      <c r="K90" s="368"/>
      <c r="L90" s="7" t="s">
        <v>757</v>
      </c>
      <c r="M90" s="11"/>
      <c r="N90" s="81">
        <v>10.1</v>
      </c>
      <c r="O90" s="138">
        <v>26</v>
      </c>
    </row>
    <row r="91" spans="1:15" ht="15" x14ac:dyDescent="0.25">
      <c r="A91" s="1"/>
      <c r="B91" s="365">
        <v>53</v>
      </c>
      <c r="C91" s="366"/>
      <c r="D91" s="367" t="s">
        <v>1382</v>
      </c>
      <c r="E91" s="368"/>
      <c r="F91" s="369">
        <v>4100069288</v>
      </c>
      <c r="G91" s="370"/>
      <c r="H91" s="391" t="s">
        <v>1383</v>
      </c>
      <c r="I91" s="370"/>
      <c r="J91" s="369" t="s">
        <v>53</v>
      </c>
      <c r="K91" s="368"/>
      <c r="L91" s="7" t="s">
        <v>757</v>
      </c>
      <c r="M91" s="11"/>
      <c r="N91" s="81">
        <v>10.3</v>
      </c>
      <c r="O91" s="138">
        <v>26</v>
      </c>
    </row>
    <row r="92" spans="1:15" ht="15" x14ac:dyDescent="0.25">
      <c r="A92" s="1"/>
      <c r="B92" s="365">
        <v>54</v>
      </c>
      <c r="C92" s="366"/>
      <c r="D92" s="367" t="s">
        <v>1382</v>
      </c>
      <c r="E92" s="368"/>
      <c r="F92" s="369">
        <v>4100069288</v>
      </c>
      <c r="G92" s="370"/>
      <c r="H92" s="391" t="s">
        <v>1383</v>
      </c>
      <c r="I92" s="370"/>
      <c r="J92" s="369" t="s">
        <v>53</v>
      </c>
      <c r="K92" s="368"/>
      <c r="L92" s="7" t="s">
        <v>757</v>
      </c>
      <c r="M92" s="11"/>
      <c r="N92" s="81">
        <v>10.06</v>
      </c>
      <c r="O92" s="138">
        <v>26</v>
      </c>
    </row>
    <row r="93" spans="1:15" ht="15" x14ac:dyDescent="0.25">
      <c r="A93" s="1"/>
      <c r="B93" s="365">
        <v>55</v>
      </c>
      <c r="C93" s="366"/>
      <c r="D93" s="367" t="s">
        <v>1382</v>
      </c>
      <c r="E93" s="368"/>
      <c r="F93" s="369">
        <v>4100069288</v>
      </c>
      <c r="G93" s="370"/>
      <c r="H93" s="391" t="s">
        <v>1383</v>
      </c>
      <c r="I93" s="370"/>
      <c r="J93" s="369" t="s">
        <v>53</v>
      </c>
      <c r="K93" s="368"/>
      <c r="L93" s="7" t="s">
        <v>757</v>
      </c>
      <c r="M93" s="11"/>
      <c r="N93" s="81">
        <v>10.16</v>
      </c>
      <c r="O93" s="138">
        <v>26</v>
      </c>
    </row>
    <row r="94" spans="1:15" ht="15" x14ac:dyDescent="0.25">
      <c r="A94" s="1"/>
      <c r="B94" s="365">
        <v>56</v>
      </c>
      <c r="C94" s="366"/>
      <c r="D94" s="367" t="s">
        <v>1382</v>
      </c>
      <c r="E94" s="368"/>
      <c r="F94" s="369">
        <v>4100069288</v>
      </c>
      <c r="G94" s="370"/>
      <c r="H94" s="391" t="s">
        <v>1383</v>
      </c>
      <c r="I94" s="370"/>
      <c r="J94" s="369" t="s">
        <v>53</v>
      </c>
      <c r="K94" s="368"/>
      <c r="L94" s="7" t="s">
        <v>757</v>
      </c>
      <c r="M94" s="11"/>
      <c r="N94" s="81">
        <v>10.14</v>
      </c>
      <c r="O94" s="138">
        <v>26</v>
      </c>
    </row>
    <row r="95" spans="1:15" ht="15" x14ac:dyDescent="0.25">
      <c r="A95" s="1"/>
      <c r="B95" s="365">
        <v>57</v>
      </c>
      <c r="C95" s="366"/>
      <c r="D95" s="367" t="s">
        <v>1382</v>
      </c>
      <c r="E95" s="368"/>
      <c r="F95" s="369">
        <v>4100069288</v>
      </c>
      <c r="G95" s="370"/>
      <c r="H95" s="391" t="s">
        <v>1383</v>
      </c>
      <c r="I95" s="370"/>
      <c r="J95" s="369" t="s">
        <v>53</v>
      </c>
      <c r="K95" s="368"/>
      <c r="L95" s="7" t="s">
        <v>757</v>
      </c>
      <c r="M95" s="11"/>
      <c r="N95" s="81">
        <v>10.16</v>
      </c>
      <c r="O95" s="138">
        <v>26</v>
      </c>
    </row>
    <row r="96" spans="1:15" ht="15" x14ac:dyDescent="0.25">
      <c r="A96" s="1"/>
      <c r="B96" s="365">
        <v>58</v>
      </c>
      <c r="C96" s="366"/>
      <c r="D96" s="367" t="s">
        <v>1382</v>
      </c>
      <c r="E96" s="368"/>
      <c r="F96" s="369">
        <v>4100069288</v>
      </c>
      <c r="G96" s="370"/>
      <c r="H96" s="391" t="s">
        <v>1383</v>
      </c>
      <c r="I96" s="370"/>
      <c r="J96" s="369" t="s">
        <v>53</v>
      </c>
      <c r="K96" s="368"/>
      <c r="L96" s="7" t="s">
        <v>757</v>
      </c>
      <c r="M96" s="11"/>
      <c r="N96" s="81">
        <v>10.199999999999999</v>
      </c>
      <c r="O96" s="138">
        <v>26</v>
      </c>
    </row>
    <row r="97" spans="1:15" ht="15" x14ac:dyDescent="0.25">
      <c r="A97" s="1"/>
      <c r="B97" s="365">
        <v>59</v>
      </c>
      <c r="C97" s="366"/>
      <c r="D97" s="367" t="s">
        <v>1382</v>
      </c>
      <c r="E97" s="368"/>
      <c r="F97" s="369">
        <v>4100069288</v>
      </c>
      <c r="G97" s="370"/>
      <c r="H97" s="391" t="s">
        <v>1383</v>
      </c>
      <c r="I97" s="370"/>
      <c r="J97" s="369" t="s">
        <v>53</v>
      </c>
      <c r="K97" s="368"/>
      <c r="L97" s="7" t="s">
        <v>757</v>
      </c>
      <c r="M97" s="11"/>
      <c r="N97" s="81">
        <v>10.14</v>
      </c>
      <c r="O97" s="138">
        <v>26</v>
      </c>
    </row>
    <row r="98" spans="1:15" ht="15" x14ac:dyDescent="0.25">
      <c r="A98" s="1"/>
      <c r="B98" s="416">
        <v>60</v>
      </c>
      <c r="C98" s="417"/>
      <c r="D98" s="367" t="s">
        <v>1382</v>
      </c>
      <c r="E98" s="368"/>
      <c r="F98" s="369">
        <v>4100069288</v>
      </c>
      <c r="G98" s="370"/>
      <c r="H98" s="391" t="s">
        <v>1383</v>
      </c>
      <c r="I98" s="370"/>
      <c r="J98" s="369" t="s">
        <v>53</v>
      </c>
      <c r="K98" s="368"/>
      <c r="L98" s="7" t="s">
        <v>757</v>
      </c>
      <c r="M98" s="11"/>
      <c r="N98" s="82">
        <v>10.119999999999999</v>
      </c>
      <c r="O98" s="138">
        <v>26</v>
      </c>
    </row>
    <row r="99" spans="1:15" ht="15" x14ac:dyDescent="0.25">
      <c r="A99" s="1"/>
      <c r="B99" s="378">
        <v>61</v>
      </c>
      <c r="C99" s="379"/>
      <c r="D99" s="367" t="s">
        <v>1382</v>
      </c>
      <c r="E99" s="368"/>
      <c r="F99" s="369">
        <v>4100069288</v>
      </c>
      <c r="G99" s="370"/>
      <c r="H99" s="391" t="s">
        <v>1383</v>
      </c>
      <c r="I99" s="370"/>
      <c r="J99" s="369" t="s">
        <v>53</v>
      </c>
      <c r="K99" s="368"/>
      <c r="L99" s="7" t="s">
        <v>757</v>
      </c>
      <c r="M99" s="11"/>
      <c r="N99" s="82">
        <v>8.98</v>
      </c>
      <c r="O99" s="138">
        <v>16</v>
      </c>
    </row>
    <row r="100" spans="1:15" ht="15" x14ac:dyDescent="0.25">
      <c r="A100" s="1"/>
      <c r="B100" s="416"/>
      <c r="C100" s="417"/>
      <c r="D100" s="126" t="s">
        <v>1385</v>
      </c>
      <c r="E100" s="61"/>
      <c r="F100" s="50"/>
      <c r="G100" s="62"/>
      <c r="H100" s="63"/>
      <c r="I100" s="62"/>
      <c r="J100" s="50"/>
      <c r="K100" s="61"/>
      <c r="L100" s="6"/>
      <c r="M100" s="8"/>
      <c r="N100" s="83"/>
      <c r="O100" s="138"/>
    </row>
    <row r="101" spans="1:15" ht="15" x14ac:dyDescent="0.25">
      <c r="A101" s="1"/>
      <c r="B101" s="365"/>
      <c r="C101" s="366"/>
      <c r="D101" s="367" t="s">
        <v>1382</v>
      </c>
      <c r="E101" s="368"/>
      <c r="F101" s="369">
        <v>4100069289</v>
      </c>
      <c r="G101" s="370"/>
      <c r="H101" s="391" t="s">
        <v>1383</v>
      </c>
      <c r="I101" s="370"/>
      <c r="J101" s="369" t="s">
        <v>147</v>
      </c>
      <c r="K101" s="368"/>
      <c r="L101" s="7" t="s">
        <v>757</v>
      </c>
      <c r="M101" s="8"/>
      <c r="N101" s="84"/>
      <c r="O101" s="138">
        <v>6</v>
      </c>
    </row>
    <row r="102" spans="1:15" ht="15" x14ac:dyDescent="0.25">
      <c r="A102" s="1"/>
      <c r="B102" s="375">
        <v>62</v>
      </c>
      <c r="C102" s="376"/>
      <c r="D102" s="367" t="s">
        <v>1382</v>
      </c>
      <c r="E102" s="368"/>
      <c r="F102" s="369">
        <v>4100069268</v>
      </c>
      <c r="G102" s="370"/>
      <c r="H102" s="391" t="s">
        <v>1383</v>
      </c>
      <c r="I102" s="370"/>
      <c r="J102" s="369" t="s">
        <v>25</v>
      </c>
      <c r="K102" s="368"/>
      <c r="L102" s="7" t="s">
        <v>757</v>
      </c>
      <c r="M102" s="11"/>
      <c r="N102" s="81">
        <v>9.1199999999999992</v>
      </c>
      <c r="O102" s="138">
        <v>23</v>
      </c>
    </row>
    <row r="103" spans="1:15" ht="15" x14ac:dyDescent="0.25">
      <c r="A103" s="1"/>
      <c r="B103" s="375">
        <v>63</v>
      </c>
      <c r="C103" s="376"/>
      <c r="D103" s="367" t="s">
        <v>1382</v>
      </c>
      <c r="E103" s="368"/>
      <c r="F103" s="369">
        <v>4100069268</v>
      </c>
      <c r="G103" s="370"/>
      <c r="H103" s="391" t="s">
        <v>1383</v>
      </c>
      <c r="I103" s="370"/>
      <c r="J103" s="369" t="s">
        <v>25</v>
      </c>
      <c r="K103" s="368"/>
      <c r="L103" s="7" t="s">
        <v>757</v>
      </c>
      <c r="M103" s="11"/>
      <c r="N103" s="81">
        <v>9.14</v>
      </c>
      <c r="O103" s="138">
        <v>23</v>
      </c>
    </row>
    <row r="104" spans="1:15" ht="15" x14ac:dyDescent="0.25">
      <c r="A104" s="1"/>
      <c r="B104" s="375">
        <v>64</v>
      </c>
      <c r="C104" s="376"/>
      <c r="D104" s="367" t="s">
        <v>1382</v>
      </c>
      <c r="E104" s="368"/>
      <c r="F104" s="369">
        <v>4100069268</v>
      </c>
      <c r="G104" s="370"/>
      <c r="H104" s="391" t="s">
        <v>1383</v>
      </c>
      <c r="I104" s="370"/>
      <c r="J104" s="369" t="s">
        <v>25</v>
      </c>
      <c r="K104" s="368"/>
      <c r="L104" s="7" t="s">
        <v>757</v>
      </c>
      <c r="M104" s="11"/>
      <c r="N104" s="81">
        <v>9.1</v>
      </c>
      <c r="O104" s="138">
        <v>23</v>
      </c>
    </row>
    <row r="105" spans="1:15" ht="15" x14ac:dyDescent="0.25">
      <c r="A105" s="1"/>
      <c r="B105" s="365"/>
      <c r="C105" s="366"/>
      <c r="D105" s="367"/>
      <c r="E105" s="368"/>
      <c r="F105" s="369"/>
      <c r="G105" s="370"/>
      <c r="H105" s="391"/>
      <c r="I105" s="370"/>
      <c r="J105" s="369"/>
      <c r="K105" s="368"/>
      <c r="L105" s="7"/>
      <c r="M105" s="8"/>
      <c r="N105" s="84"/>
      <c r="O105" s="138"/>
    </row>
    <row r="106" spans="1:15" ht="15" x14ac:dyDescent="0.25">
      <c r="A106" s="1"/>
      <c r="B106" s="76"/>
      <c r="C106" s="65"/>
      <c r="D106" s="439"/>
      <c r="E106" s="440"/>
      <c r="F106" s="440"/>
      <c r="G106" s="440"/>
      <c r="H106" s="440"/>
      <c r="I106" s="66"/>
      <c r="J106" s="64"/>
      <c r="K106" s="65"/>
      <c r="L106" s="26"/>
      <c r="M106" s="26"/>
      <c r="N106" s="139">
        <f>SUM(N18:N51)+SUM(N53:N68)+SUM(N70:N88)+SUM(N90:N104)</f>
        <v>629.68000000000006</v>
      </c>
      <c r="O106" s="109"/>
    </row>
    <row r="107" spans="1:15" ht="15.75" x14ac:dyDescent="0.25">
      <c r="A107" s="1"/>
      <c r="B107" s="356" t="s">
        <v>29</v>
      </c>
      <c r="C107" s="357"/>
      <c r="D107" s="357"/>
      <c r="E107" s="357"/>
      <c r="F107" s="357"/>
      <c r="G107" s="357"/>
      <c r="H107" s="357"/>
      <c r="I107" s="357"/>
      <c r="J107" s="357"/>
      <c r="K107" s="357"/>
      <c r="L107" s="357"/>
      <c r="M107" s="79"/>
      <c r="N107" s="75"/>
      <c r="O107" s="73">
        <f>SUM(O18:O105)</f>
        <v>1478</v>
      </c>
    </row>
    <row r="108" spans="1:15" ht="15" x14ac:dyDescent="0.25">
      <c r="A108" s="1"/>
      <c r="B108" s="20"/>
      <c r="C108" s="45"/>
      <c r="D108" s="20"/>
      <c r="E108" s="45"/>
      <c r="F108" s="20"/>
      <c r="H108" s="3"/>
      <c r="J108" s="20"/>
      <c r="K108" s="45"/>
      <c r="L108" s="1"/>
      <c r="M108" s="1"/>
      <c r="N108" s="86"/>
    </row>
    <row r="109" spans="1:15" ht="3.75" customHeight="1" x14ac:dyDescent="0.25">
      <c r="A109" s="1"/>
      <c r="B109" s="1"/>
      <c r="C109" s="1"/>
      <c r="D109" s="17"/>
      <c r="E109" s="20"/>
      <c r="F109" s="20"/>
      <c r="G109" s="3"/>
      <c r="H109" s="3"/>
      <c r="I109" s="1"/>
      <c r="J109" s="1"/>
      <c r="K109" s="1"/>
      <c r="L109" s="1"/>
      <c r="M109" s="1"/>
      <c r="N109" s="1"/>
    </row>
    <row r="110" spans="1:15" ht="15" customHeight="1" x14ac:dyDescent="0.25">
      <c r="A110" s="1"/>
      <c r="B110" s="1"/>
      <c r="C110" s="1"/>
      <c r="D110" s="1" t="s">
        <v>49</v>
      </c>
      <c r="E110" s="23"/>
      <c r="F110" s="397" t="s">
        <v>1386</v>
      </c>
      <c r="G110" s="396"/>
      <c r="H110" s="1"/>
      <c r="I110" s="1"/>
      <c r="J110" s="1"/>
      <c r="K110" s="1"/>
      <c r="L110" s="1"/>
      <c r="M110" s="1"/>
      <c r="N110" s="1"/>
    </row>
    <row r="111" spans="1:15" ht="15" customHeight="1" x14ac:dyDescent="0.25">
      <c r="A111" s="1"/>
      <c r="B111" s="1"/>
      <c r="C111" s="1"/>
      <c r="D111" s="1" t="s">
        <v>1387</v>
      </c>
      <c r="E111" s="23"/>
      <c r="F111" s="1"/>
      <c r="G111" s="1"/>
      <c r="H111" s="1"/>
      <c r="I111" s="1"/>
      <c r="J111" s="1"/>
      <c r="K111" s="1"/>
      <c r="L111" s="1"/>
      <c r="M111" s="1"/>
      <c r="N111" s="1"/>
    </row>
    <row r="112" spans="1:15" ht="15" customHeight="1" x14ac:dyDescent="0.25">
      <c r="A112" s="1"/>
      <c r="B112" s="1"/>
      <c r="C112" s="1"/>
      <c r="D112" s="1" t="s">
        <v>1388</v>
      </c>
      <c r="E112" s="3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customHeight="1" x14ac:dyDescent="0.25">
      <c r="A113" s="1"/>
      <c r="B113" s="1"/>
      <c r="C113" s="1"/>
      <c r="D113" s="1" t="s">
        <v>1389</v>
      </c>
      <c r="E113" s="23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customHeight="1" x14ac:dyDescent="0.25">
      <c r="A114" s="1"/>
      <c r="B114" s="1"/>
      <c r="C114" s="1"/>
      <c r="D114" s="1" t="s">
        <v>1390</v>
      </c>
      <c r="E114" s="1"/>
      <c r="F114" s="1"/>
      <c r="G114" s="23"/>
      <c r="H114" s="23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398" ht="8.25" customHeight="1" x14ac:dyDescent="0.2"/>
    <row r="400" ht="8.25" customHeight="1" x14ac:dyDescent="0.2"/>
    <row r="402" ht="9" customHeight="1" x14ac:dyDescent="0.2"/>
    <row r="404" ht="7.5" customHeight="1" x14ac:dyDescent="0.2"/>
    <row r="406" ht="6.75" customHeight="1" x14ac:dyDescent="0.2"/>
    <row r="408" ht="7.5" customHeight="1" x14ac:dyDescent="0.2"/>
    <row r="410" ht="9" customHeight="1" x14ac:dyDescent="0.2"/>
    <row r="412" ht="7.5" customHeight="1" x14ac:dyDescent="0.2"/>
    <row r="414" ht="8.25" customHeight="1" x14ac:dyDescent="0.2"/>
  </sheetData>
  <mergeCells count="402">
    <mergeCell ref="D106:H106"/>
    <mergeCell ref="B107:L107"/>
    <mergeCell ref="F110:G110"/>
    <mergeCell ref="D28:E28"/>
    <mergeCell ref="F28:G28"/>
    <mergeCell ref="H28:I28"/>
    <mergeCell ref="J28:K28"/>
    <mergeCell ref="B29:C29"/>
    <mergeCell ref="B36:C36"/>
    <mergeCell ref="D51:E51"/>
    <mergeCell ref="B67:C67"/>
    <mergeCell ref="D68:E68"/>
    <mergeCell ref="F68:G68"/>
    <mergeCell ref="H68:I68"/>
    <mergeCell ref="J68:K68"/>
    <mergeCell ref="D77:E77"/>
    <mergeCell ref="F77:G77"/>
    <mergeCell ref="H77:I77"/>
    <mergeCell ref="J77:K77"/>
    <mergeCell ref="B74:C74"/>
    <mergeCell ref="B105:C105"/>
    <mergeCell ref="D105:E105"/>
    <mergeCell ref="F105:G105"/>
    <mergeCell ref="H105:I105"/>
    <mergeCell ref="J105:K105"/>
    <mergeCell ref="B103:C103"/>
    <mergeCell ref="B104:C104"/>
    <mergeCell ref="D104:E104"/>
    <mergeCell ref="F104:G104"/>
    <mergeCell ref="H104:I104"/>
    <mergeCell ref="J104:K104"/>
    <mergeCell ref="D103:E103"/>
    <mergeCell ref="F103:G103"/>
    <mergeCell ref="H103:I103"/>
    <mergeCell ref="J103:K103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0:C100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H95:I95"/>
    <mergeCell ref="J95:K95"/>
    <mergeCell ref="B96:C96"/>
    <mergeCell ref="D96:E96"/>
    <mergeCell ref="F96:G96"/>
    <mergeCell ref="H96:I96"/>
    <mergeCell ref="B99:C99"/>
    <mergeCell ref="D99:E99"/>
    <mergeCell ref="F99:G99"/>
    <mergeCell ref="H99:I99"/>
    <mergeCell ref="J99:K99"/>
    <mergeCell ref="B94:C94"/>
    <mergeCell ref="B91:C91"/>
    <mergeCell ref="B92:C92"/>
    <mergeCell ref="D92:E92"/>
    <mergeCell ref="F92:G92"/>
    <mergeCell ref="H92:I92"/>
    <mergeCell ref="J96:K96"/>
    <mergeCell ref="B93:C93"/>
    <mergeCell ref="D93:E93"/>
    <mergeCell ref="F93:G93"/>
    <mergeCell ref="H93:I93"/>
    <mergeCell ref="J93:K93"/>
    <mergeCell ref="D94:E94"/>
    <mergeCell ref="F94:G94"/>
    <mergeCell ref="H94:I94"/>
    <mergeCell ref="J94:K94"/>
    <mergeCell ref="J92:K92"/>
    <mergeCell ref="D91:E91"/>
    <mergeCell ref="F91:G91"/>
    <mergeCell ref="H91:I91"/>
    <mergeCell ref="J91:K91"/>
    <mergeCell ref="B95:C95"/>
    <mergeCell ref="D95:E95"/>
    <mergeCell ref="F95:G95"/>
    <mergeCell ref="B90:C90"/>
    <mergeCell ref="D90:E90"/>
    <mergeCell ref="F90:G90"/>
    <mergeCell ref="H90:I90"/>
    <mergeCell ref="J90:K90"/>
    <mergeCell ref="B88:C88"/>
    <mergeCell ref="D88:E88"/>
    <mergeCell ref="F88:G88"/>
    <mergeCell ref="H88:I88"/>
    <mergeCell ref="J88:K88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5:C85"/>
    <mergeCell ref="D85:E85"/>
    <mergeCell ref="F85:G85"/>
    <mergeCell ref="H85:I85"/>
    <mergeCell ref="J85:K85"/>
    <mergeCell ref="B82:C82"/>
    <mergeCell ref="B83:C83"/>
    <mergeCell ref="D83:E83"/>
    <mergeCell ref="F83:G83"/>
    <mergeCell ref="H83:I83"/>
    <mergeCell ref="J83:K83"/>
    <mergeCell ref="D82:E82"/>
    <mergeCell ref="F82:G82"/>
    <mergeCell ref="H82:I82"/>
    <mergeCell ref="J82:K82"/>
    <mergeCell ref="B81:C81"/>
    <mergeCell ref="D81:E81"/>
    <mergeCell ref="F81:G81"/>
    <mergeCell ref="H81:I81"/>
    <mergeCell ref="J81:K81"/>
    <mergeCell ref="D80:E80"/>
    <mergeCell ref="F80:G80"/>
    <mergeCell ref="H80:I80"/>
    <mergeCell ref="B84:C84"/>
    <mergeCell ref="J79:K79"/>
    <mergeCell ref="B76:C76"/>
    <mergeCell ref="D76:E76"/>
    <mergeCell ref="F76:G76"/>
    <mergeCell ref="H76:I76"/>
    <mergeCell ref="J76:K76"/>
    <mergeCell ref="B77:C77"/>
    <mergeCell ref="J80:K80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B80:C80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D67:E67"/>
    <mergeCell ref="F67:G67"/>
    <mergeCell ref="H67:I67"/>
    <mergeCell ref="J67:K67"/>
    <mergeCell ref="B68:C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2:C62"/>
    <mergeCell ref="D62:E62"/>
    <mergeCell ref="F62:G62"/>
    <mergeCell ref="H62:I62"/>
    <mergeCell ref="J62:K62"/>
    <mergeCell ref="B63:C63"/>
    <mergeCell ref="B64:C64"/>
    <mergeCell ref="D64:E64"/>
    <mergeCell ref="F64:G64"/>
    <mergeCell ref="H64:I64"/>
    <mergeCell ref="J64:K64"/>
    <mergeCell ref="D63:E63"/>
    <mergeCell ref="F63:G63"/>
    <mergeCell ref="H63:I63"/>
    <mergeCell ref="J63:K63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0:C50"/>
    <mergeCell ref="D50:E50"/>
    <mergeCell ref="F50:G50"/>
    <mergeCell ref="H50:I50"/>
    <mergeCell ref="J50:K50"/>
    <mergeCell ref="B55:C55"/>
    <mergeCell ref="D55:E55"/>
    <mergeCell ref="F55:G55"/>
    <mergeCell ref="H55:I55"/>
    <mergeCell ref="J55:K55"/>
    <mergeCell ref="B54:C54"/>
    <mergeCell ref="D54:E54"/>
    <mergeCell ref="F54:G54"/>
    <mergeCell ref="H54:I54"/>
    <mergeCell ref="J54:K54"/>
    <mergeCell ref="B51:C51"/>
    <mergeCell ref="F51:G51"/>
    <mergeCell ref="H51:I51"/>
    <mergeCell ref="J51:K51"/>
    <mergeCell ref="B53:C53"/>
    <mergeCell ref="D53:E53"/>
    <mergeCell ref="F53:G53"/>
    <mergeCell ref="H53:I53"/>
    <mergeCell ref="J53:K53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39:C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4:C34"/>
    <mergeCell ref="B35:C35"/>
    <mergeCell ref="D35:E35"/>
    <mergeCell ref="F35:G35"/>
    <mergeCell ref="H35:I35"/>
    <mergeCell ref="J35:K35"/>
    <mergeCell ref="D36:E36"/>
    <mergeCell ref="F36:G36"/>
    <mergeCell ref="H36:I36"/>
    <mergeCell ref="J36:K36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28:C28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5:C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2:C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19:C19"/>
    <mergeCell ref="D19:E19"/>
    <mergeCell ref="F19:G19"/>
    <mergeCell ref="H19:I19"/>
    <mergeCell ref="J19:K19"/>
    <mergeCell ref="B20:C20"/>
    <mergeCell ref="B21:C21"/>
    <mergeCell ref="D21:E21"/>
    <mergeCell ref="F21:G21"/>
    <mergeCell ref="H21:I21"/>
    <mergeCell ref="J21:K21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sheetPr codeName="Hoja4"/>
  <dimension ref="A1:O322"/>
  <sheetViews>
    <sheetView workbookViewId="0">
      <selection activeCell="D27" sqref="D2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1366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200290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1369</v>
      </c>
      <c r="E18" s="368"/>
      <c r="F18" s="369">
        <v>4100068519</v>
      </c>
      <c r="G18" s="370"/>
      <c r="H18" s="391" t="s">
        <v>568</v>
      </c>
      <c r="I18" s="370"/>
      <c r="J18" s="369" t="s">
        <v>1009</v>
      </c>
      <c r="K18" s="368"/>
      <c r="L18" s="9" t="s">
        <v>761</v>
      </c>
      <c r="M18" s="151"/>
      <c r="N18" s="82">
        <v>3.18</v>
      </c>
      <c r="O18" s="60">
        <v>15</v>
      </c>
    </row>
    <row r="19" spans="1:15" ht="15" x14ac:dyDescent="0.25">
      <c r="A19" s="1"/>
      <c r="B19" s="365"/>
      <c r="C19" s="366"/>
      <c r="D19" s="367"/>
      <c r="E19" s="368"/>
      <c r="F19" s="369"/>
      <c r="G19" s="370"/>
      <c r="H19" s="391"/>
      <c r="I19" s="370"/>
      <c r="J19" s="369"/>
      <c r="K19" s="368"/>
      <c r="L19" s="9"/>
      <c r="M19" s="151"/>
      <c r="N19" s="84"/>
      <c r="O19" s="60"/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62"/>
      <c r="J20" s="50"/>
      <c r="K20" s="61"/>
      <c r="L20" s="8"/>
      <c r="M20" s="8"/>
      <c r="N20" s="139">
        <f>SUM(N18:N19)</f>
        <v>3.18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15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3"/>
      <c r="H23" s="3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23"/>
      <c r="F24" s="397" t="s">
        <v>1370</v>
      </c>
      <c r="G24" s="396"/>
      <c r="H24" s="1"/>
      <c r="I24" s="1"/>
      <c r="J24" s="1"/>
      <c r="K24" s="1"/>
      <c r="L24" s="1"/>
      <c r="M24" s="1"/>
      <c r="N24" s="1"/>
    </row>
    <row r="25" spans="1:15" ht="15" x14ac:dyDescent="0.25">
      <c r="A25" s="1"/>
      <c r="B25" s="1"/>
      <c r="C25" s="1"/>
      <c r="D25" s="1" t="s">
        <v>1371</v>
      </c>
      <c r="E25" s="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 t="s">
        <v>1372</v>
      </c>
      <c r="E26" s="2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306" ht="8.25" customHeight="1" x14ac:dyDescent="0.2"/>
    <row r="308" ht="8.25" customHeight="1" x14ac:dyDescent="0.2"/>
    <row r="310" ht="9" customHeight="1" x14ac:dyDescent="0.2"/>
    <row r="312" ht="7.5" customHeight="1" x14ac:dyDescent="0.2"/>
    <row r="314" ht="6.75" customHeight="1" x14ac:dyDescent="0.2"/>
    <row r="316" ht="7.5" customHeight="1" x14ac:dyDescent="0.2"/>
    <row r="318" ht="9" customHeight="1" x14ac:dyDescent="0.2"/>
    <row r="320" ht="7.5" customHeight="1" x14ac:dyDescent="0.2"/>
    <row r="322" ht="8.25" customHeight="1" x14ac:dyDescent="0.2"/>
  </sheetData>
  <mergeCells count="22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D20:H20"/>
    <mergeCell ref="B21:L21"/>
    <mergeCell ref="F24:G24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sheetPr codeName="Hoja5"/>
  <dimension ref="A1:O330"/>
  <sheetViews>
    <sheetView workbookViewId="0">
      <selection activeCell="A19" sqref="A19:IV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1366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200289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4100068523</v>
      </c>
      <c r="G18" s="370"/>
      <c r="H18" s="391" t="s">
        <v>568</v>
      </c>
      <c r="I18" s="370"/>
      <c r="J18" s="369" t="s">
        <v>53</v>
      </c>
      <c r="K18" s="368"/>
      <c r="L18" s="7" t="s">
        <v>761</v>
      </c>
      <c r="M18" s="11"/>
      <c r="N18" s="82">
        <v>7.68</v>
      </c>
      <c r="O18" s="60">
        <v>33</v>
      </c>
    </row>
    <row r="19" spans="1:15" ht="15" x14ac:dyDescent="0.25">
      <c r="A19" s="1"/>
      <c r="B19" s="416"/>
      <c r="C19" s="417"/>
      <c r="D19" s="126" t="s">
        <v>1367</v>
      </c>
      <c r="E19" s="61"/>
      <c r="F19" s="50"/>
      <c r="G19" s="62"/>
      <c r="H19" s="63"/>
      <c r="I19" s="62"/>
      <c r="J19" s="50"/>
      <c r="K19" s="61"/>
      <c r="L19" s="6"/>
      <c r="M19" s="8"/>
      <c r="N19" s="83"/>
      <c r="O19" s="138"/>
    </row>
    <row r="20" spans="1:15" ht="15" x14ac:dyDescent="0.25">
      <c r="A20" s="1"/>
      <c r="B20" s="365"/>
      <c r="C20" s="366"/>
      <c r="D20" s="367" t="s">
        <v>528</v>
      </c>
      <c r="E20" s="368"/>
      <c r="F20" s="369">
        <v>4100068513</v>
      </c>
      <c r="G20" s="370"/>
      <c r="H20" s="391" t="s">
        <v>568</v>
      </c>
      <c r="I20" s="370"/>
      <c r="J20" s="369" t="s">
        <v>73</v>
      </c>
      <c r="K20" s="368"/>
      <c r="L20" s="7" t="s">
        <v>761</v>
      </c>
      <c r="M20" s="8"/>
      <c r="N20" s="84"/>
      <c r="O20" s="138">
        <v>8</v>
      </c>
    </row>
    <row r="21" spans="1:15" ht="15" x14ac:dyDescent="0.25">
      <c r="A21" s="1"/>
      <c r="B21" s="365">
        <v>2</v>
      </c>
      <c r="C21" s="366"/>
      <c r="D21" s="367" t="s">
        <v>747</v>
      </c>
      <c r="E21" s="368"/>
      <c r="F21" s="369">
        <v>4100065116</v>
      </c>
      <c r="G21" s="370"/>
      <c r="H21" s="391" t="s">
        <v>771</v>
      </c>
      <c r="I21" s="370"/>
      <c r="J21" s="369" t="s">
        <v>53</v>
      </c>
      <c r="K21" s="368"/>
      <c r="L21" s="7" t="s">
        <v>1276</v>
      </c>
      <c r="M21" s="11"/>
      <c r="N21" s="84">
        <v>8.9</v>
      </c>
      <c r="O21" s="60">
        <v>13</v>
      </c>
    </row>
    <row r="22" spans="1:15" ht="15" x14ac:dyDescent="0.25">
      <c r="A22" s="1"/>
      <c r="B22" s="375"/>
      <c r="C22" s="376"/>
      <c r="D22" s="367"/>
      <c r="E22" s="368"/>
      <c r="F22" s="369"/>
      <c r="G22" s="370"/>
      <c r="H22" s="391"/>
      <c r="I22" s="370"/>
      <c r="J22" s="369"/>
      <c r="K22" s="368"/>
      <c r="L22" s="7"/>
      <c r="M22" s="11"/>
      <c r="N22" s="81"/>
      <c r="O22" s="60"/>
    </row>
    <row r="23" spans="1:15" ht="15" x14ac:dyDescent="0.25">
      <c r="A23" s="1"/>
      <c r="B23" s="76"/>
      <c r="C23" s="65"/>
      <c r="D23" s="439"/>
      <c r="E23" s="440"/>
      <c r="F23" s="440"/>
      <c r="G23" s="440"/>
      <c r="H23" s="440"/>
      <c r="I23" s="66"/>
      <c r="J23" s="64"/>
      <c r="K23" s="65"/>
      <c r="L23" s="26"/>
      <c r="M23" s="26"/>
      <c r="N23" s="139">
        <f>SUM(N18:N22)</f>
        <v>16.579999999999998</v>
      </c>
      <c r="O23" s="109"/>
    </row>
    <row r="24" spans="1:15" ht="15.75" x14ac:dyDescent="0.25">
      <c r="A24" s="1"/>
      <c r="B24" s="356" t="s">
        <v>29</v>
      </c>
      <c r="C24" s="357"/>
      <c r="D24" s="357"/>
      <c r="E24" s="357"/>
      <c r="F24" s="357"/>
      <c r="G24" s="357"/>
      <c r="H24" s="357"/>
      <c r="I24" s="357"/>
      <c r="J24" s="357"/>
      <c r="K24" s="357"/>
      <c r="L24" s="357"/>
      <c r="M24" s="79"/>
      <c r="N24" s="75"/>
      <c r="O24" s="73">
        <f>SUM(O18:O22)</f>
        <v>54</v>
      </c>
    </row>
    <row r="25" spans="1:15" ht="15" x14ac:dyDescent="0.25">
      <c r="A25" s="1"/>
      <c r="B25" s="20"/>
      <c r="C25" s="45"/>
      <c r="D25" s="20"/>
      <c r="E25" s="45"/>
      <c r="F25" s="20"/>
      <c r="H25" s="3"/>
      <c r="J25" s="20"/>
      <c r="K25" s="45"/>
      <c r="L25" s="1"/>
      <c r="M25" s="1"/>
      <c r="N25" s="86"/>
    </row>
    <row r="26" spans="1:15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23"/>
      <c r="F27" s="397" t="s">
        <v>1368</v>
      </c>
      <c r="G27" s="396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960</v>
      </c>
      <c r="E28" s="3"/>
      <c r="F28" s="1"/>
      <c r="G28" s="1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1269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/>
      <c r="E30" s="1"/>
      <c r="F30" s="1"/>
      <c r="G30" s="23"/>
      <c r="H30" s="23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30">
    <mergeCell ref="F27:G27"/>
    <mergeCell ref="D20:E20"/>
    <mergeCell ref="F20:G20"/>
    <mergeCell ref="H20:I20"/>
    <mergeCell ref="J20:K20"/>
    <mergeCell ref="D23:H23"/>
    <mergeCell ref="B24:L24"/>
    <mergeCell ref="B22:C22"/>
    <mergeCell ref="D22:E22"/>
    <mergeCell ref="F22:G22"/>
    <mergeCell ref="B19:C19"/>
    <mergeCell ref="H22:I22"/>
    <mergeCell ref="J22:K22"/>
    <mergeCell ref="B20:C20"/>
    <mergeCell ref="B21:C21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sheetPr codeName="Hoja6"/>
  <dimension ref="A1:Q326"/>
  <sheetViews>
    <sheetView topLeftCell="B1" workbookViewId="0">
      <selection activeCell="K38" sqref="K3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  <col min="17" max="17" width="25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1357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1358</v>
      </c>
      <c r="H10" s="374"/>
      <c r="I10" s="374"/>
      <c r="J10" s="374"/>
      <c r="K10" s="374"/>
      <c r="L10" s="374"/>
      <c r="M10" s="374"/>
      <c r="N10" s="382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1353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200270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7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7" ht="15" x14ac:dyDescent="0.25">
      <c r="A18" s="1"/>
      <c r="B18" s="378">
        <v>1</v>
      </c>
      <c r="C18" s="379"/>
      <c r="D18" s="367" t="s">
        <v>1348</v>
      </c>
      <c r="E18" s="368"/>
      <c r="F18" s="369">
        <v>4100066361</v>
      </c>
      <c r="G18" s="370"/>
      <c r="H18" s="391" t="s">
        <v>1349</v>
      </c>
      <c r="I18" s="370"/>
      <c r="J18" s="369" t="s">
        <v>76</v>
      </c>
      <c r="K18" s="368"/>
      <c r="L18" s="9" t="s">
        <v>1299</v>
      </c>
      <c r="M18" s="151"/>
      <c r="N18" s="82">
        <v>5.74</v>
      </c>
      <c r="O18" s="60">
        <v>6</v>
      </c>
    </row>
    <row r="19" spans="1:17" ht="15" x14ac:dyDescent="0.25">
      <c r="A19" s="1"/>
      <c r="B19" s="375">
        <v>2</v>
      </c>
      <c r="C19" s="376"/>
      <c r="D19" s="367" t="s">
        <v>1348</v>
      </c>
      <c r="E19" s="368"/>
      <c r="F19" s="369">
        <v>4100066361</v>
      </c>
      <c r="G19" s="370"/>
      <c r="H19" s="391" t="s">
        <v>1349</v>
      </c>
      <c r="I19" s="370"/>
      <c r="J19" s="369" t="s">
        <v>76</v>
      </c>
      <c r="K19" s="368"/>
      <c r="L19" s="9" t="s">
        <v>1299</v>
      </c>
      <c r="M19" s="151"/>
      <c r="N19" s="81">
        <v>5.6</v>
      </c>
      <c r="O19" s="60">
        <v>6</v>
      </c>
    </row>
    <row r="20" spans="1:17" ht="15" x14ac:dyDescent="0.25">
      <c r="A20" s="1"/>
      <c r="B20" s="375">
        <v>3</v>
      </c>
      <c r="C20" s="376"/>
      <c r="D20" s="367" t="s">
        <v>1348</v>
      </c>
      <c r="E20" s="368"/>
      <c r="F20" s="369">
        <v>4100066361</v>
      </c>
      <c r="G20" s="370"/>
      <c r="H20" s="391" t="s">
        <v>1349</v>
      </c>
      <c r="I20" s="370"/>
      <c r="J20" s="369" t="s">
        <v>76</v>
      </c>
      <c r="K20" s="368"/>
      <c r="L20" s="9" t="s">
        <v>1299</v>
      </c>
      <c r="M20" s="151"/>
      <c r="N20" s="81">
        <v>3.48</v>
      </c>
      <c r="O20" s="60">
        <v>3</v>
      </c>
    </row>
    <row r="21" spans="1:17" ht="15" x14ac:dyDescent="0.25">
      <c r="A21" s="1"/>
      <c r="B21" s="365"/>
      <c r="C21" s="366"/>
      <c r="D21" s="367"/>
      <c r="E21" s="368"/>
      <c r="F21" s="369"/>
      <c r="G21" s="370"/>
      <c r="H21" s="391"/>
      <c r="I21" s="370"/>
      <c r="J21" s="369"/>
      <c r="K21" s="368"/>
      <c r="L21" s="9"/>
      <c r="M21" s="151"/>
      <c r="N21" s="84"/>
      <c r="O21" s="60"/>
    </row>
    <row r="22" spans="1:17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139">
        <f>SUM(N18:N21)</f>
        <v>14.82</v>
      </c>
      <c r="O22" s="60"/>
    </row>
    <row r="23" spans="1:17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15</v>
      </c>
    </row>
    <row r="24" spans="1:17" ht="15" x14ac:dyDescent="0.25">
      <c r="A24" s="1"/>
      <c r="B24" s="20"/>
      <c r="C24" s="45"/>
      <c r="D24" s="20"/>
      <c r="E24" s="45"/>
      <c r="F24" s="20"/>
      <c r="H24" s="3"/>
      <c r="J24" s="20"/>
      <c r="K24" s="45"/>
      <c r="L24" s="1"/>
      <c r="M24" s="1"/>
      <c r="N24" s="86"/>
    </row>
    <row r="25" spans="1:17" ht="3.75" customHeight="1" x14ac:dyDescent="0.25">
      <c r="A25" s="1"/>
      <c r="B25" s="1"/>
      <c r="C25" s="1"/>
      <c r="D25" s="17"/>
      <c r="E25" s="20"/>
      <c r="F25" s="20"/>
      <c r="G25" s="3"/>
      <c r="H25" s="3"/>
      <c r="I25" s="1"/>
      <c r="J25" s="1"/>
      <c r="K25" s="1"/>
      <c r="L25" s="1"/>
      <c r="M25" s="1"/>
      <c r="N25" s="1"/>
    </row>
    <row r="26" spans="1:17" ht="15" customHeight="1" x14ac:dyDescent="0.25">
      <c r="A26" s="1"/>
      <c r="B26" s="1"/>
      <c r="C26" s="1"/>
      <c r="D26" s="1" t="s">
        <v>49</v>
      </c>
      <c r="E26" s="23"/>
      <c r="F26" s="397" t="s">
        <v>1362</v>
      </c>
      <c r="G26" s="396"/>
      <c r="H26" s="1"/>
      <c r="I26" s="1"/>
      <c r="J26" s="1"/>
      <c r="K26" s="1"/>
      <c r="L26" s="1"/>
      <c r="M26" s="1"/>
      <c r="N26" s="1"/>
    </row>
    <row r="27" spans="1:17" ht="15" customHeight="1" x14ac:dyDescent="0.25">
      <c r="A27" s="1"/>
      <c r="B27" s="1"/>
      <c r="C27" s="1"/>
      <c r="D27" s="1" t="s">
        <v>1213</v>
      </c>
      <c r="E27" s="3"/>
      <c r="F27" s="1"/>
      <c r="G27" s="1"/>
      <c r="H27" s="1"/>
      <c r="I27" s="1"/>
      <c r="J27" s="1"/>
      <c r="K27" s="1"/>
      <c r="L27" s="1"/>
      <c r="M27" s="1"/>
      <c r="N27" s="1"/>
    </row>
    <row r="28" spans="1:17" ht="15" x14ac:dyDescent="0.25">
      <c r="A28" s="1"/>
      <c r="B28" s="1"/>
      <c r="C28" s="1"/>
      <c r="D28" s="1" t="s">
        <v>1356</v>
      </c>
      <c r="E28" s="23"/>
      <c r="F28" s="1"/>
      <c r="G28" s="1"/>
      <c r="H28" s="1"/>
      <c r="I28" s="1"/>
      <c r="J28" s="1"/>
      <c r="K28" s="1"/>
      <c r="L28" s="1"/>
      <c r="M28" s="1"/>
      <c r="N28" s="1"/>
    </row>
    <row r="29" spans="1:17" ht="15" x14ac:dyDescent="0.25">
      <c r="A29" s="1"/>
      <c r="B29" s="1"/>
      <c r="C29" s="1"/>
      <c r="F29" s="1"/>
      <c r="G29" s="1"/>
      <c r="H29" s="1"/>
      <c r="I29" s="1"/>
      <c r="J29" s="1"/>
      <c r="K29" s="1"/>
      <c r="L29" s="1"/>
      <c r="M29" s="1"/>
      <c r="N29" s="1"/>
    </row>
    <row r="30" spans="1:17" ht="15" x14ac:dyDescent="0.25">
      <c r="A30" s="1"/>
      <c r="B30" s="1"/>
      <c r="C30" s="1"/>
      <c r="D30" s="1"/>
      <c r="E30" s="1"/>
      <c r="F30" s="1"/>
      <c r="G30" s="23"/>
      <c r="H30" s="1"/>
      <c r="I30" s="1"/>
      <c r="J30" s="1"/>
      <c r="K30" s="1"/>
      <c r="L30" s="1"/>
      <c r="M30" s="1"/>
      <c r="N30" s="1"/>
    </row>
    <row r="31" spans="1:17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7" ht="21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L32" s="1"/>
      <c r="M32" s="1"/>
      <c r="N32" s="1"/>
      <c r="Q32" s="165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310" ht="8.25" customHeight="1" x14ac:dyDescent="0.2"/>
    <row r="312" ht="8.25" customHeight="1" x14ac:dyDescent="0.2"/>
    <row r="314" ht="9" customHeight="1" x14ac:dyDescent="0.2"/>
    <row r="316" ht="7.5" customHeight="1" x14ac:dyDescent="0.2"/>
    <row r="318" ht="6.75" customHeight="1" x14ac:dyDescent="0.2"/>
    <row r="320" ht="7.5" customHeight="1" x14ac:dyDescent="0.2"/>
    <row r="322" ht="9" customHeight="1" x14ac:dyDescent="0.2"/>
    <row r="324" ht="7.5" customHeight="1" x14ac:dyDescent="0.2"/>
    <row r="326" ht="8.25" customHeight="1" x14ac:dyDescent="0.2"/>
  </sheetData>
  <mergeCells count="32">
    <mergeCell ref="G8:I8"/>
    <mergeCell ref="G12:H12"/>
    <mergeCell ref="M14:N14"/>
    <mergeCell ref="B16:C16"/>
    <mergeCell ref="D16:E16"/>
    <mergeCell ref="F16:G16"/>
    <mergeCell ref="H16:I16"/>
    <mergeCell ref="J16:K16"/>
    <mergeCell ref="F18:G18"/>
    <mergeCell ref="H18:I18"/>
    <mergeCell ref="J18:K18"/>
    <mergeCell ref="B19:C19"/>
    <mergeCell ref="D19:E19"/>
    <mergeCell ref="F19:G19"/>
    <mergeCell ref="H19:I19"/>
    <mergeCell ref="J19:K19"/>
    <mergeCell ref="D22:H22"/>
    <mergeCell ref="B23:L23"/>
    <mergeCell ref="F26:G26"/>
    <mergeCell ref="G10:N10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8:C18"/>
    <mergeCell ref="D18:E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sheetPr codeName="Hoja7"/>
  <dimension ref="A1:P347"/>
  <sheetViews>
    <sheetView topLeftCell="A16" workbookViewId="0">
      <selection activeCell="H49" sqref="H4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1353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200269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4100066350</v>
      </c>
      <c r="G18" s="370"/>
      <c r="H18" s="391" t="s">
        <v>779</v>
      </c>
      <c r="I18" s="370"/>
      <c r="J18" s="369" t="s">
        <v>1009</v>
      </c>
      <c r="K18" s="368"/>
      <c r="L18" s="9" t="s">
        <v>1299</v>
      </c>
      <c r="M18" s="151"/>
      <c r="N18" s="82">
        <v>8.8000000000000007</v>
      </c>
      <c r="O18" s="60">
        <v>15</v>
      </c>
    </row>
    <row r="19" spans="1:15" ht="15" x14ac:dyDescent="0.25">
      <c r="A19" s="1"/>
      <c r="B19" s="375">
        <v>2</v>
      </c>
      <c r="C19" s="376"/>
      <c r="D19" s="367" t="s">
        <v>747</v>
      </c>
      <c r="E19" s="368"/>
      <c r="F19" s="369">
        <v>4100066342</v>
      </c>
      <c r="G19" s="370"/>
      <c r="H19" s="391" t="s">
        <v>1094</v>
      </c>
      <c r="I19" s="370"/>
      <c r="J19" s="369" t="s">
        <v>1009</v>
      </c>
      <c r="K19" s="368"/>
      <c r="L19" s="9" t="s">
        <v>757</v>
      </c>
      <c r="M19" s="151"/>
      <c r="N19" s="81">
        <v>9.48</v>
      </c>
      <c r="O19" s="60">
        <v>15</v>
      </c>
    </row>
    <row r="20" spans="1:15" ht="15" x14ac:dyDescent="0.25">
      <c r="A20" s="1"/>
      <c r="B20" s="375">
        <v>3</v>
      </c>
      <c r="C20" s="376"/>
      <c r="D20" s="367" t="s">
        <v>747</v>
      </c>
      <c r="E20" s="368"/>
      <c r="F20" s="369">
        <v>4100066342</v>
      </c>
      <c r="G20" s="370"/>
      <c r="H20" s="391" t="s">
        <v>1094</v>
      </c>
      <c r="I20" s="370"/>
      <c r="J20" s="369" t="s">
        <v>1009</v>
      </c>
      <c r="K20" s="368"/>
      <c r="L20" s="9" t="s">
        <v>757</v>
      </c>
      <c r="M20" s="151"/>
      <c r="N20" s="81">
        <v>9.48</v>
      </c>
      <c r="O20" s="60">
        <v>15</v>
      </c>
    </row>
    <row r="21" spans="1:15" ht="15" x14ac:dyDescent="0.25">
      <c r="A21" s="1"/>
      <c r="B21" s="375">
        <v>4</v>
      </c>
      <c r="C21" s="376"/>
      <c r="D21" s="367" t="s">
        <v>747</v>
      </c>
      <c r="E21" s="368"/>
      <c r="F21" s="369">
        <v>4100066342</v>
      </c>
      <c r="G21" s="370"/>
      <c r="H21" s="391" t="s">
        <v>1094</v>
      </c>
      <c r="I21" s="370"/>
      <c r="J21" s="369" t="s">
        <v>1009</v>
      </c>
      <c r="K21" s="368"/>
      <c r="L21" s="9" t="s">
        <v>761</v>
      </c>
      <c r="M21" s="151"/>
      <c r="N21" s="81">
        <v>9.6</v>
      </c>
      <c r="O21" s="60">
        <v>15</v>
      </c>
    </row>
    <row r="22" spans="1:15" ht="15" x14ac:dyDescent="0.25">
      <c r="A22" s="1"/>
      <c r="B22" s="375">
        <v>5</v>
      </c>
      <c r="C22" s="376"/>
      <c r="D22" s="367" t="s">
        <v>747</v>
      </c>
      <c r="E22" s="368"/>
      <c r="F22" s="369">
        <v>4100066342</v>
      </c>
      <c r="G22" s="370"/>
      <c r="H22" s="391" t="s">
        <v>1094</v>
      </c>
      <c r="I22" s="370"/>
      <c r="J22" s="369" t="s">
        <v>1009</v>
      </c>
      <c r="K22" s="368"/>
      <c r="L22" s="9" t="s">
        <v>761</v>
      </c>
      <c r="M22" s="151"/>
      <c r="N22" s="81">
        <v>9.66</v>
      </c>
      <c r="O22" s="60">
        <v>15</v>
      </c>
    </row>
    <row r="23" spans="1:15" ht="15" x14ac:dyDescent="0.25">
      <c r="A23" s="1"/>
      <c r="B23" s="375">
        <v>6</v>
      </c>
      <c r="C23" s="376"/>
      <c r="D23" s="367" t="s">
        <v>747</v>
      </c>
      <c r="E23" s="368"/>
      <c r="F23" s="369">
        <v>4100066342</v>
      </c>
      <c r="G23" s="370"/>
      <c r="H23" s="391" t="s">
        <v>1094</v>
      </c>
      <c r="I23" s="370"/>
      <c r="J23" s="369" t="s">
        <v>1009</v>
      </c>
      <c r="K23" s="368"/>
      <c r="L23" s="9" t="s">
        <v>1329</v>
      </c>
      <c r="M23" s="151"/>
      <c r="N23" s="81">
        <v>11.8</v>
      </c>
      <c r="O23" s="60">
        <v>19</v>
      </c>
    </row>
    <row r="24" spans="1:15" ht="15" x14ac:dyDescent="0.25">
      <c r="A24" s="1"/>
      <c r="B24" s="378">
        <v>7</v>
      </c>
      <c r="C24" s="379"/>
      <c r="D24" s="367" t="s">
        <v>747</v>
      </c>
      <c r="E24" s="368"/>
      <c r="F24" s="369">
        <v>4100066342</v>
      </c>
      <c r="G24" s="370"/>
      <c r="H24" s="391" t="s">
        <v>1094</v>
      </c>
      <c r="I24" s="370"/>
      <c r="J24" s="369" t="s">
        <v>1009</v>
      </c>
      <c r="K24" s="368"/>
      <c r="L24" s="9" t="s">
        <v>846</v>
      </c>
      <c r="M24" s="151"/>
      <c r="N24" s="82">
        <v>9.6999999999999993</v>
      </c>
      <c r="O24" s="60">
        <v>15</v>
      </c>
    </row>
    <row r="25" spans="1:15" ht="15" x14ac:dyDescent="0.25">
      <c r="A25" s="1"/>
      <c r="B25" s="378">
        <v>8</v>
      </c>
      <c r="C25" s="379"/>
      <c r="D25" s="367" t="s">
        <v>747</v>
      </c>
      <c r="E25" s="368"/>
      <c r="F25" s="369">
        <v>4100066342</v>
      </c>
      <c r="G25" s="370"/>
      <c r="H25" s="391" t="s">
        <v>1094</v>
      </c>
      <c r="I25" s="370"/>
      <c r="J25" s="369" t="s">
        <v>1009</v>
      </c>
      <c r="K25" s="368"/>
      <c r="L25" s="9" t="s">
        <v>846</v>
      </c>
      <c r="M25" s="151"/>
      <c r="N25" s="82">
        <v>9.26</v>
      </c>
      <c r="O25" s="60">
        <v>5</v>
      </c>
    </row>
    <row r="26" spans="1:15" ht="15" x14ac:dyDescent="0.25">
      <c r="A26" s="1"/>
      <c r="B26" s="365"/>
      <c r="C26" s="366"/>
      <c r="D26" s="367" t="s">
        <v>747</v>
      </c>
      <c r="E26" s="368"/>
      <c r="F26" s="369">
        <v>4100066341</v>
      </c>
      <c r="G26" s="370"/>
      <c r="H26" s="391" t="s">
        <v>1094</v>
      </c>
      <c r="I26" s="370"/>
      <c r="J26" s="369" t="s">
        <v>1009</v>
      </c>
      <c r="K26" s="368"/>
      <c r="L26" s="9" t="s">
        <v>1332</v>
      </c>
      <c r="M26" s="151"/>
      <c r="N26" s="84"/>
      <c r="O26" s="60">
        <v>9</v>
      </c>
    </row>
    <row r="27" spans="1:15" ht="15" x14ac:dyDescent="0.25">
      <c r="A27" s="1"/>
      <c r="B27" s="378">
        <v>9</v>
      </c>
      <c r="C27" s="379"/>
      <c r="D27" s="367" t="s">
        <v>747</v>
      </c>
      <c r="E27" s="368"/>
      <c r="F27" s="369">
        <v>4100066341</v>
      </c>
      <c r="G27" s="370"/>
      <c r="H27" s="391" t="s">
        <v>1094</v>
      </c>
      <c r="I27" s="370"/>
      <c r="J27" s="369" t="s">
        <v>1009</v>
      </c>
      <c r="K27" s="368"/>
      <c r="L27" s="9" t="s">
        <v>1332</v>
      </c>
      <c r="M27" s="151"/>
      <c r="N27" s="82">
        <v>9.7200000000000006</v>
      </c>
      <c r="O27" s="60">
        <v>15</v>
      </c>
    </row>
    <row r="28" spans="1:15" ht="15" x14ac:dyDescent="0.25">
      <c r="A28" s="1"/>
      <c r="B28" s="378">
        <v>10</v>
      </c>
      <c r="C28" s="379"/>
      <c r="D28" s="367" t="s">
        <v>629</v>
      </c>
      <c r="E28" s="368"/>
      <c r="F28" s="369">
        <v>4100066354</v>
      </c>
      <c r="G28" s="370"/>
      <c r="H28" s="391" t="s">
        <v>1196</v>
      </c>
      <c r="I28" s="370"/>
      <c r="J28" s="369" t="s">
        <v>1009</v>
      </c>
      <c r="K28" s="368"/>
      <c r="L28" s="9" t="s">
        <v>757</v>
      </c>
      <c r="M28" s="151"/>
      <c r="N28" s="82">
        <v>11.02</v>
      </c>
      <c r="O28" s="60">
        <v>8</v>
      </c>
    </row>
    <row r="29" spans="1:15" ht="15" x14ac:dyDescent="0.25">
      <c r="A29" s="1"/>
      <c r="B29" s="365"/>
      <c r="C29" s="366"/>
      <c r="D29" s="367" t="s">
        <v>629</v>
      </c>
      <c r="E29" s="368"/>
      <c r="F29" s="369">
        <v>4100066355</v>
      </c>
      <c r="G29" s="370"/>
      <c r="H29" s="391" t="s">
        <v>1196</v>
      </c>
      <c r="I29" s="370"/>
      <c r="J29" s="369" t="s">
        <v>1009</v>
      </c>
      <c r="K29" s="368"/>
      <c r="L29" s="9" t="s">
        <v>757</v>
      </c>
      <c r="M29" s="151"/>
      <c r="N29" s="84"/>
      <c r="O29" s="60">
        <v>10</v>
      </c>
    </row>
    <row r="30" spans="1:15" ht="15" x14ac:dyDescent="0.25">
      <c r="A30" s="1"/>
      <c r="B30" s="378">
        <v>11</v>
      </c>
      <c r="C30" s="379"/>
      <c r="D30" s="367" t="s">
        <v>629</v>
      </c>
      <c r="E30" s="368"/>
      <c r="F30" s="369">
        <v>4100066353</v>
      </c>
      <c r="G30" s="370"/>
      <c r="H30" s="391" t="s">
        <v>855</v>
      </c>
      <c r="I30" s="370"/>
      <c r="J30" s="369" t="s">
        <v>1009</v>
      </c>
      <c r="K30" s="368"/>
      <c r="L30" s="9" t="s">
        <v>757</v>
      </c>
      <c r="M30" s="151"/>
      <c r="N30" s="82">
        <v>14.18</v>
      </c>
      <c r="O30" s="60">
        <v>25</v>
      </c>
    </row>
    <row r="31" spans="1:15" ht="15" x14ac:dyDescent="0.25">
      <c r="A31" s="1"/>
      <c r="B31" s="378">
        <v>12</v>
      </c>
      <c r="C31" s="379"/>
      <c r="D31" s="367" t="s">
        <v>629</v>
      </c>
      <c r="E31" s="368"/>
      <c r="F31" s="369">
        <v>4100066353</v>
      </c>
      <c r="G31" s="370"/>
      <c r="H31" s="391" t="s">
        <v>855</v>
      </c>
      <c r="I31" s="370"/>
      <c r="J31" s="369" t="s">
        <v>1009</v>
      </c>
      <c r="K31" s="368"/>
      <c r="L31" s="9" t="s">
        <v>757</v>
      </c>
      <c r="M31" s="151"/>
      <c r="N31" s="82">
        <v>12.68</v>
      </c>
      <c r="O31" s="60">
        <v>5</v>
      </c>
    </row>
    <row r="32" spans="1:15" ht="15" x14ac:dyDescent="0.25">
      <c r="A32" s="1"/>
      <c r="B32" s="76"/>
      <c r="C32" s="69"/>
      <c r="D32" s="367" t="s">
        <v>629</v>
      </c>
      <c r="E32" s="368"/>
      <c r="F32" s="369">
        <v>4100066352</v>
      </c>
      <c r="G32" s="370"/>
      <c r="H32" s="391" t="s">
        <v>855</v>
      </c>
      <c r="I32" s="370"/>
      <c r="J32" s="369" t="s">
        <v>1009</v>
      </c>
      <c r="K32" s="368"/>
      <c r="L32" s="9" t="s">
        <v>757</v>
      </c>
      <c r="M32" s="151"/>
      <c r="N32" s="84"/>
      <c r="O32" s="60">
        <v>17</v>
      </c>
    </row>
    <row r="33" spans="1:16" ht="15" x14ac:dyDescent="0.25">
      <c r="A33" s="1"/>
      <c r="B33" s="77" t="s">
        <v>37</v>
      </c>
      <c r="C33" s="78"/>
      <c r="D33" s="20"/>
      <c r="E33" s="45"/>
      <c r="F33" s="20"/>
      <c r="H33" s="3"/>
      <c r="J33" s="20"/>
      <c r="K33" s="45"/>
      <c r="L33" s="1"/>
      <c r="M33" s="1"/>
      <c r="N33" s="1"/>
      <c r="O33" s="60"/>
      <c r="P33" s="166"/>
    </row>
    <row r="34" spans="1:16" ht="15" x14ac:dyDescent="0.25">
      <c r="A34" s="1"/>
      <c r="B34" s="378">
        <v>13</v>
      </c>
      <c r="C34" s="379"/>
      <c r="D34" s="367" t="s">
        <v>629</v>
      </c>
      <c r="E34" s="368"/>
      <c r="F34" s="369">
        <v>4100066357</v>
      </c>
      <c r="G34" s="370"/>
      <c r="H34" s="391" t="s">
        <v>1336</v>
      </c>
      <c r="I34" s="370"/>
      <c r="J34" s="369" t="s">
        <v>1009</v>
      </c>
      <c r="K34" s="368"/>
      <c r="L34" s="9" t="s">
        <v>1071</v>
      </c>
      <c r="M34" s="151"/>
      <c r="N34" s="82">
        <v>11.9</v>
      </c>
      <c r="O34" s="60">
        <v>16</v>
      </c>
    </row>
    <row r="35" spans="1:16" ht="15" x14ac:dyDescent="0.25">
      <c r="A35" s="1"/>
      <c r="B35" s="40"/>
      <c r="C35" s="36"/>
      <c r="D35" s="367" t="s">
        <v>496</v>
      </c>
      <c r="E35" s="368"/>
      <c r="F35" s="369">
        <v>4100066346</v>
      </c>
      <c r="G35" s="370"/>
      <c r="H35" s="391" t="s">
        <v>993</v>
      </c>
      <c r="I35" s="370"/>
      <c r="J35" s="369" t="s">
        <v>1009</v>
      </c>
      <c r="K35" s="368"/>
      <c r="L35" s="9" t="s">
        <v>757</v>
      </c>
      <c r="M35" s="151"/>
      <c r="N35" s="83"/>
      <c r="O35" s="60">
        <v>10</v>
      </c>
    </row>
    <row r="36" spans="1:16" ht="15" x14ac:dyDescent="0.25">
      <c r="A36" s="1"/>
      <c r="B36" s="378">
        <v>14</v>
      </c>
      <c r="C36" s="379"/>
      <c r="D36" s="367" t="s">
        <v>747</v>
      </c>
      <c r="E36" s="368"/>
      <c r="F36" s="369">
        <v>4100068518</v>
      </c>
      <c r="G36" s="370"/>
      <c r="H36" s="391" t="s">
        <v>1094</v>
      </c>
      <c r="I36" s="370"/>
      <c r="J36" s="369" t="s">
        <v>1009</v>
      </c>
      <c r="K36" s="368"/>
      <c r="L36" s="9" t="s">
        <v>757</v>
      </c>
      <c r="M36" s="151"/>
      <c r="N36" s="82">
        <v>11.5</v>
      </c>
      <c r="O36" s="60">
        <v>5</v>
      </c>
    </row>
    <row r="37" spans="1:16" ht="15" x14ac:dyDescent="0.25">
      <c r="A37" s="1"/>
      <c r="B37" s="40"/>
      <c r="C37" s="36"/>
      <c r="D37" s="367" t="s">
        <v>747</v>
      </c>
      <c r="E37" s="368"/>
      <c r="F37" s="369">
        <v>4100068518</v>
      </c>
      <c r="G37" s="370"/>
      <c r="H37" s="391" t="s">
        <v>1094</v>
      </c>
      <c r="I37" s="370"/>
      <c r="J37" s="369" t="s">
        <v>1009</v>
      </c>
      <c r="K37" s="368"/>
      <c r="L37" s="9" t="s">
        <v>761</v>
      </c>
      <c r="M37" s="151"/>
      <c r="N37" s="83"/>
      <c r="O37" s="60">
        <v>10</v>
      </c>
    </row>
    <row r="38" spans="1:16" ht="15" x14ac:dyDescent="0.25">
      <c r="A38" s="1"/>
      <c r="B38" s="40"/>
      <c r="C38" s="36"/>
      <c r="D38" s="367" t="s">
        <v>496</v>
      </c>
      <c r="E38" s="368"/>
      <c r="F38" s="369">
        <v>4100068520</v>
      </c>
      <c r="G38" s="370"/>
      <c r="H38" s="391" t="s">
        <v>993</v>
      </c>
      <c r="I38" s="370"/>
      <c r="J38" s="369" t="s">
        <v>1009</v>
      </c>
      <c r="K38" s="368"/>
      <c r="L38" s="9" t="s">
        <v>757</v>
      </c>
      <c r="M38" s="151"/>
      <c r="N38" s="83"/>
      <c r="O38" s="60">
        <v>4</v>
      </c>
    </row>
    <row r="39" spans="1:16" ht="15" x14ac:dyDescent="0.25">
      <c r="A39" s="1"/>
      <c r="B39" s="416"/>
      <c r="C39" s="417"/>
      <c r="D39" s="367" t="s">
        <v>496</v>
      </c>
      <c r="E39" s="368"/>
      <c r="F39" s="369">
        <v>4100068520</v>
      </c>
      <c r="G39" s="370"/>
      <c r="H39" s="391" t="s">
        <v>993</v>
      </c>
      <c r="I39" s="370"/>
      <c r="J39" s="369" t="s">
        <v>1009</v>
      </c>
      <c r="K39" s="368"/>
      <c r="L39" s="9" t="s">
        <v>761</v>
      </c>
      <c r="M39" s="151"/>
      <c r="N39" s="83"/>
      <c r="O39" s="60">
        <v>2</v>
      </c>
    </row>
    <row r="40" spans="1:16" ht="15" x14ac:dyDescent="0.25">
      <c r="A40" s="1"/>
      <c r="B40" s="365"/>
      <c r="C40" s="366"/>
      <c r="D40" s="367" t="s">
        <v>496</v>
      </c>
      <c r="E40" s="368"/>
      <c r="F40" s="369">
        <v>4100068527</v>
      </c>
      <c r="G40" s="370"/>
      <c r="H40" s="391" t="s">
        <v>774</v>
      </c>
      <c r="I40" s="370"/>
      <c r="J40" s="369" t="s">
        <v>1009</v>
      </c>
      <c r="K40" s="368"/>
      <c r="L40" s="9" t="s">
        <v>757</v>
      </c>
      <c r="M40" s="151"/>
      <c r="N40" s="84"/>
      <c r="O40" s="60">
        <v>2</v>
      </c>
    </row>
    <row r="41" spans="1:16" ht="15" x14ac:dyDescent="0.25">
      <c r="A41" s="1"/>
      <c r="B41" s="365">
        <v>15</v>
      </c>
      <c r="C41" s="366"/>
      <c r="D41" s="367" t="s">
        <v>1301</v>
      </c>
      <c r="E41" s="368"/>
      <c r="F41" s="369">
        <v>4100066356</v>
      </c>
      <c r="G41" s="370"/>
      <c r="H41" s="391" t="s">
        <v>1354</v>
      </c>
      <c r="I41" s="370"/>
      <c r="J41" s="369" t="s">
        <v>1009</v>
      </c>
      <c r="K41" s="368"/>
      <c r="L41" s="9" t="s">
        <v>1347</v>
      </c>
      <c r="M41" s="151"/>
      <c r="N41" s="84">
        <v>9.92</v>
      </c>
      <c r="O41" s="60">
        <v>17</v>
      </c>
    </row>
    <row r="42" spans="1:16" ht="15" x14ac:dyDescent="0.25">
      <c r="A42" s="1"/>
      <c r="B42" s="365"/>
      <c r="C42" s="366"/>
      <c r="D42" s="367"/>
      <c r="E42" s="368"/>
      <c r="F42" s="369"/>
      <c r="G42" s="370"/>
      <c r="H42" s="391"/>
      <c r="I42" s="370"/>
      <c r="J42" s="369"/>
      <c r="K42" s="368"/>
      <c r="L42" s="9"/>
      <c r="M42" s="151"/>
      <c r="N42" s="84"/>
      <c r="O42" s="60"/>
    </row>
    <row r="43" spans="1:16" ht="15" x14ac:dyDescent="0.25">
      <c r="A43" s="1"/>
      <c r="B43" s="76"/>
      <c r="C43" s="65"/>
      <c r="D43" s="392"/>
      <c r="E43" s="393"/>
      <c r="F43" s="393"/>
      <c r="G43" s="393"/>
      <c r="H43" s="393"/>
      <c r="I43" s="62"/>
      <c r="J43" s="50"/>
      <c r="K43" s="61"/>
      <c r="L43" s="8"/>
      <c r="M43" s="8"/>
      <c r="N43" s="139">
        <f>SUM(N18:N42)</f>
        <v>158.69999999999999</v>
      </c>
      <c r="O43" s="60"/>
    </row>
    <row r="44" spans="1:16" ht="15.75" x14ac:dyDescent="0.25">
      <c r="A44" s="1"/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79"/>
      <c r="N44" s="75"/>
      <c r="O44" s="73">
        <f>SUM(O18:O42)</f>
        <v>269</v>
      </c>
    </row>
    <row r="45" spans="1:16" ht="15" x14ac:dyDescent="0.25">
      <c r="A45" s="1"/>
      <c r="B45" s="20"/>
      <c r="C45" s="45"/>
      <c r="D45" s="20"/>
      <c r="E45" s="45"/>
      <c r="F45" s="20"/>
      <c r="H45" s="3"/>
      <c r="J45" s="20"/>
      <c r="K45" s="45"/>
      <c r="L45" s="1"/>
      <c r="M45" s="1"/>
      <c r="N45" s="86"/>
    </row>
    <row r="46" spans="1:16" ht="3.75" customHeight="1" x14ac:dyDescent="0.25">
      <c r="A46" s="1"/>
      <c r="B46" s="1"/>
      <c r="C46" s="1"/>
      <c r="D46" s="17"/>
      <c r="E46" s="20"/>
      <c r="F46" s="20"/>
      <c r="G46" s="3"/>
      <c r="H46" s="3"/>
      <c r="I46" s="1"/>
      <c r="J46" s="1"/>
      <c r="K46" s="1"/>
      <c r="L46" s="1"/>
      <c r="M46" s="1"/>
      <c r="N46" s="1"/>
    </row>
    <row r="47" spans="1:16" ht="15" customHeight="1" x14ac:dyDescent="0.25">
      <c r="A47" s="1"/>
      <c r="B47" s="1"/>
      <c r="C47" s="1"/>
      <c r="D47" s="1" t="s">
        <v>49</v>
      </c>
      <c r="E47" s="23"/>
      <c r="F47" s="397" t="s">
        <v>1359</v>
      </c>
      <c r="G47" s="396"/>
      <c r="H47" s="1"/>
      <c r="I47" s="1"/>
      <c r="J47" s="1"/>
      <c r="K47" s="1"/>
      <c r="L47" s="1"/>
      <c r="M47" s="1"/>
      <c r="N47" s="1"/>
    </row>
    <row r="48" spans="1:16" ht="15" customHeight="1" x14ac:dyDescent="0.25">
      <c r="A48" s="1"/>
      <c r="B48" s="1"/>
      <c r="C48" s="1"/>
      <c r="D48" s="1" t="s">
        <v>1360</v>
      </c>
      <c r="E48" s="23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 t="s">
        <v>31</v>
      </c>
      <c r="E49" s="3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 t="s">
        <v>1355</v>
      </c>
      <c r="E50" s="23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 t="s">
        <v>1361</v>
      </c>
      <c r="E51" s="1"/>
      <c r="F51" s="1"/>
      <c r="G51" s="23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mergeCells count="128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D20:E20"/>
    <mergeCell ref="F20:G20"/>
    <mergeCell ref="H20:I20"/>
    <mergeCell ref="J20:K20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B21:C21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2:C22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4:C24"/>
    <mergeCell ref="D28:E28"/>
    <mergeCell ref="F28:G28"/>
    <mergeCell ref="H28:I28"/>
    <mergeCell ref="J28:K28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D27:E27"/>
    <mergeCell ref="F27:G27"/>
    <mergeCell ref="H27:I27"/>
    <mergeCell ref="J27:K27"/>
    <mergeCell ref="B27:C27"/>
    <mergeCell ref="B28:C28"/>
    <mergeCell ref="B29:C29"/>
    <mergeCell ref="D32:E32"/>
    <mergeCell ref="F32:G32"/>
    <mergeCell ref="H32:I32"/>
    <mergeCell ref="J32:K32"/>
    <mergeCell ref="B30:C30"/>
    <mergeCell ref="D30:E30"/>
    <mergeCell ref="F30:G30"/>
    <mergeCell ref="H30:I30"/>
    <mergeCell ref="J30:K30"/>
    <mergeCell ref="D31:E31"/>
    <mergeCell ref="F31:G31"/>
    <mergeCell ref="H31:I31"/>
    <mergeCell ref="J31:K31"/>
    <mergeCell ref="B31:C31"/>
    <mergeCell ref="D38:E38"/>
    <mergeCell ref="F38:G38"/>
    <mergeCell ref="H38:I38"/>
    <mergeCell ref="B34:C34"/>
    <mergeCell ref="H34:I34"/>
    <mergeCell ref="J34:K34"/>
    <mergeCell ref="B36:C36"/>
    <mergeCell ref="H41:I41"/>
    <mergeCell ref="B39:C39"/>
    <mergeCell ref="D39:E39"/>
    <mergeCell ref="F39:G39"/>
    <mergeCell ref="H39:I39"/>
    <mergeCell ref="B40:C40"/>
    <mergeCell ref="D40:E40"/>
    <mergeCell ref="F40:G40"/>
    <mergeCell ref="H40:I40"/>
    <mergeCell ref="D36:E36"/>
    <mergeCell ref="F36:G36"/>
    <mergeCell ref="H36:I36"/>
    <mergeCell ref="J36:K36"/>
    <mergeCell ref="F34:G34"/>
    <mergeCell ref="D43:H43"/>
    <mergeCell ref="B44:L44"/>
    <mergeCell ref="F47:G47"/>
    <mergeCell ref="D34:E34"/>
    <mergeCell ref="B41:C41"/>
    <mergeCell ref="D41:E41"/>
    <mergeCell ref="F41:G41"/>
    <mergeCell ref="J41:K41"/>
    <mergeCell ref="B42:C42"/>
    <mergeCell ref="D42:E42"/>
    <mergeCell ref="F42:G42"/>
    <mergeCell ref="H42:I42"/>
    <mergeCell ref="J42:K42"/>
    <mergeCell ref="J39:K39"/>
    <mergeCell ref="J40:K40"/>
    <mergeCell ref="J37:K37"/>
    <mergeCell ref="J38:K38"/>
    <mergeCell ref="D35:E35"/>
    <mergeCell ref="F35:G35"/>
    <mergeCell ref="H35:I35"/>
    <mergeCell ref="J35:K35"/>
    <mergeCell ref="D37:E37"/>
    <mergeCell ref="F37:G37"/>
    <mergeCell ref="H37:I3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sheetPr codeName="Hoja8"/>
  <dimension ref="A1:O488"/>
  <sheetViews>
    <sheetView topLeftCell="A163" workbookViewId="0">
      <selection activeCell="A28" sqref="A28:IV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1365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200271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SUM(N18:N36)+8.34</f>
        <v>154.70000000000002</v>
      </c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4100066331</v>
      </c>
      <c r="G18" s="370"/>
      <c r="H18" s="391" t="s">
        <v>779</v>
      </c>
      <c r="I18" s="370"/>
      <c r="J18" s="369" t="s">
        <v>25</v>
      </c>
      <c r="K18" s="368"/>
      <c r="L18" s="7" t="s">
        <v>757</v>
      </c>
      <c r="M18" s="11"/>
      <c r="N18" s="82">
        <v>9.32</v>
      </c>
      <c r="O18" s="60">
        <v>16</v>
      </c>
    </row>
    <row r="19" spans="1:15" ht="15" x14ac:dyDescent="0.25">
      <c r="A19" s="1"/>
      <c r="B19" s="378">
        <v>2</v>
      </c>
      <c r="C19" s="379"/>
      <c r="D19" s="367" t="s">
        <v>747</v>
      </c>
      <c r="E19" s="368"/>
      <c r="F19" s="369">
        <v>4100066331</v>
      </c>
      <c r="G19" s="370"/>
      <c r="H19" s="391" t="s">
        <v>779</v>
      </c>
      <c r="I19" s="370"/>
      <c r="J19" s="369" t="s">
        <v>25</v>
      </c>
      <c r="K19" s="368"/>
      <c r="L19" s="7" t="s">
        <v>757</v>
      </c>
      <c r="M19" s="11"/>
      <c r="N19" s="82">
        <v>9.2799999999999994</v>
      </c>
      <c r="O19" s="60">
        <v>16</v>
      </c>
    </row>
    <row r="20" spans="1:15" ht="15" x14ac:dyDescent="0.25">
      <c r="A20" s="1"/>
      <c r="B20" s="378">
        <v>3</v>
      </c>
      <c r="C20" s="379"/>
      <c r="D20" s="367" t="s">
        <v>747</v>
      </c>
      <c r="E20" s="368"/>
      <c r="F20" s="369">
        <v>4100066331</v>
      </c>
      <c r="G20" s="370"/>
      <c r="H20" s="391" t="s">
        <v>779</v>
      </c>
      <c r="I20" s="370"/>
      <c r="J20" s="369" t="s">
        <v>25</v>
      </c>
      <c r="K20" s="368"/>
      <c r="L20" s="7" t="s">
        <v>757</v>
      </c>
      <c r="M20" s="11"/>
      <c r="N20" s="82">
        <v>9.2799999999999994</v>
      </c>
      <c r="O20" s="60">
        <v>16</v>
      </c>
    </row>
    <row r="21" spans="1:15" ht="15" x14ac:dyDescent="0.25">
      <c r="A21" s="1"/>
      <c r="B21" s="378">
        <v>5</v>
      </c>
      <c r="C21" s="379"/>
      <c r="D21" s="367" t="s">
        <v>747</v>
      </c>
      <c r="E21" s="368"/>
      <c r="F21" s="369">
        <v>4100066331</v>
      </c>
      <c r="G21" s="370"/>
      <c r="H21" s="391" t="s">
        <v>779</v>
      </c>
      <c r="I21" s="370"/>
      <c r="J21" s="369" t="s">
        <v>25</v>
      </c>
      <c r="K21" s="368"/>
      <c r="L21" s="7" t="s">
        <v>757</v>
      </c>
      <c r="M21" s="11"/>
      <c r="N21" s="82">
        <v>9.2799999999999994</v>
      </c>
      <c r="O21" s="60">
        <v>16</v>
      </c>
    </row>
    <row r="22" spans="1:15" ht="15" x14ac:dyDescent="0.25">
      <c r="A22" s="1"/>
      <c r="B22" s="378">
        <v>5</v>
      </c>
      <c r="C22" s="379"/>
      <c r="D22" s="367" t="s">
        <v>747</v>
      </c>
      <c r="E22" s="368"/>
      <c r="F22" s="369">
        <v>4100066331</v>
      </c>
      <c r="G22" s="370"/>
      <c r="H22" s="391" t="s">
        <v>779</v>
      </c>
      <c r="I22" s="370"/>
      <c r="J22" s="369" t="s">
        <v>25</v>
      </c>
      <c r="K22" s="368"/>
      <c r="L22" s="7" t="s">
        <v>757</v>
      </c>
      <c r="M22" s="11"/>
      <c r="N22" s="82">
        <v>9.2799999999999994</v>
      </c>
      <c r="O22" s="60">
        <v>16</v>
      </c>
    </row>
    <row r="23" spans="1:15" ht="15" x14ac:dyDescent="0.25">
      <c r="A23" s="1"/>
      <c r="B23" s="378">
        <v>6</v>
      </c>
      <c r="C23" s="379"/>
      <c r="D23" s="367" t="s">
        <v>747</v>
      </c>
      <c r="E23" s="368"/>
      <c r="F23" s="369">
        <v>4100066331</v>
      </c>
      <c r="G23" s="370"/>
      <c r="H23" s="391" t="s">
        <v>779</v>
      </c>
      <c r="I23" s="370"/>
      <c r="J23" s="369" t="s">
        <v>25</v>
      </c>
      <c r="K23" s="368"/>
      <c r="L23" s="7" t="s">
        <v>757</v>
      </c>
      <c r="M23" s="11"/>
      <c r="N23" s="82">
        <v>8.8000000000000007</v>
      </c>
      <c r="O23" s="60">
        <v>9</v>
      </c>
    </row>
    <row r="24" spans="1:15" ht="15" x14ac:dyDescent="0.25">
      <c r="A24" s="1"/>
      <c r="B24" s="365"/>
      <c r="C24" s="366"/>
      <c r="D24" s="367" t="s">
        <v>747</v>
      </c>
      <c r="E24" s="368"/>
      <c r="F24" s="369">
        <v>4100066330</v>
      </c>
      <c r="G24" s="370"/>
      <c r="H24" s="391" t="s">
        <v>779</v>
      </c>
      <c r="I24" s="370"/>
      <c r="J24" s="369" t="s">
        <v>25</v>
      </c>
      <c r="K24" s="368"/>
      <c r="L24" s="7" t="s">
        <v>757</v>
      </c>
      <c r="M24" s="11"/>
      <c r="N24" s="84"/>
      <c r="O24" s="60">
        <v>6</v>
      </c>
    </row>
    <row r="25" spans="1:15" ht="15" x14ac:dyDescent="0.25">
      <c r="A25" s="1"/>
      <c r="B25" s="378">
        <v>7</v>
      </c>
      <c r="C25" s="379"/>
      <c r="D25" s="367" t="s">
        <v>747</v>
      </c>
      <c r="E25" s="368"/>
      <c r="F25" s="369">
        <v>4100066330</v>
      </c>
      <c r="G25" s="370"/>
      <c r="H25" s="391" t="s">
        <v>779</v>
      </c>
      <c r="I25" s="370"/>
      <c r="J25" s="369" t="s">
        <v>25</v>
      </c>
      <c r="K25" s="368"/>
      <c r="L25" s="7" t="s">
        <v>757</v>
      </c>
      <c r="M25" s="11"/>
      <c r="N25" s="82">
        <v>9.2799999999999994</v>
      </c>
      <c r="O25" s="60">
        <v>16</v>
      </c>
    </row>
    <row r="26" spans="1:15" ht="15" x14ac:dyDescent="0.25">
      <c r="A26" s="1"/>
      <c r="B26" s="378">
        <v>8</v>
      </c>
      <c r="C26" s="379"/>
      <c r="D26" s="367" t="s">
        <v>747</v>
      </c>
      <c r="E26" s="368"/>
      <c r="F26" s="369">
        <v>4100066330</v>
      </c>
      <c r="G26" s="370"/>
      <c r="H26" s="391" t="s">
        <v>779</v>
      </c>
      <c r="I26" s="370"/>
      <c r="J26" s="369" t="s">
        <v>25</v>
      </c>
      <c r="K26" s="368"/>
      <c r="L26" s="7" t="s">
        <v>757</v>
      </c>
      <c r="M26" s="11"/>
      <c r="N26" s="82">
        <v>9.26</v>
      </c>
      <c r="O26" s="60">
        <v>16</v>
      </c>
    </row>
    <row r="27" spans="1:15" ht="15" x14ac:dyDescent="0.25">
      <c r="A27" s="1"/>
      <c r="B27" s="378">
        <v>9</v>
      </c>
      <c r="C27" s="379"/>
      <c r="D27" s="367" t="s">
        <v>747</v>
      </c>
      <c r="E27" s="368"/>
      <c r="F27" s="369">
        <v>4100066399</v>
      </c>
      <c r="G27" s="370"/>
      <c r="H27" s="391" t="s">
        <v>779</v>
      </c>
      <c r="I27" s="370"/>
      <c r="J27" s="369" t="s">
        <v>53</v>
      </c>
      <c r="K27" s="368"/>
      <c r="L27" s="7" t="s">
        <v>757</v>
      </c>
      <c r="M27" s="11"/>
      <c r="N27" s="82">
        <v>10.84</v>
      </c>
      <c r="O27" s="60">
        <v>19</v>
      </c>
    </row>
    <row r="28" spans="1:15" ht="15" x14ac:dyDescent="0.25">
      <c r="A28" s="1"/>
      <c r="B28" s="365"/>
      <c r="C28" s="366"/>
      <c r="D28" s="126" t="s">
        <v>1326</v>
      </c>
      <c r="E28" s="61"/>
      <c r="F28" s="50"/>
      <c r="G28" s="62"/>
      <c r="H28" s="63"/>
      <c r="I28" s="62"/>
      <c r="J28" s="50"/>
      <c r="K28" s="61"/>
      <c r="L28" s="6"/>
      <c r="M28" s="8"/>
      <c r="N28" s="84"/>
      <c r="O28" s="138"/>
    </row>
    <row r="29" spans="1:15" ht="15" x14ac:dyDescent="0.25">
      <c r="A29" s="1"/>
      <c r="B29" s="375">
        <v>10</v>
      </c>
      <c r="C29" s="376"/>
      <c r="D29" s="367" t="s">
        <v>747</v>
      </c>
      <c r="E29" s="368"/>
      <c r="F29" s="369">
        <v>4100066400</v>
      </c>
      <c r="G29" s="370"/>
      <c r="H29" s="391" t="s">
        <v>779</v>
      </c>
      <c r="I29" s="370"/>
      <c r="J29" s="369" t="s">
        <v>53</v>
      </c>
      <c r="K29" s="368"/>
      <c r="L29" s="7" t="s">
        <v>757</v>
      </c>
      <c r="M29" s="11"/>
      <c r="N29" s="81">
        <v>6.74</v>
      </c>
      <c r="O29" s="60">
        <v>11</v>
      </c>
    </row>
    <row r="30" spans="1:15" ht="15" x14ac:dyDescent="0.25">
      <c r="A30" s="1"/>
      <c r="B30" s="375">
        <v>11</v>
      </c>
      <c r="C30" s="376"/>
      <c r="D30" s="367" t="s">
        <v>747</v>
      </c>
      <c r="E30" s="368"/>
      <c r="F30" s="369">
        <v>4100066400</v>
      </c>
      <c r="G30" s="370"/>
      <c r="H30" s="391" t="s">
        <v>779</v>
      </c>
      <c r="I30" s="370"/>
      <c r="J30" s="369" t="s">
        <v>53</v>
      </c>
      <c r="K30" s="368"/>
      <c r="L30" s="7" t="s">
        <v>1299</v>
      </c>
      <c r="M30" s="11"/>
      <c r="N30" s="81">
        <v>8.7799999999999994</v>
      </c>
      <c r="O30" s="60">
        <v>15</v>
      </c>
    </row>
    <row r="31" spans="1:15" ht="15" x14ac:dyDescent="0.25">
      <c r="A31" s="1"/>
      <c r="B31" s="375">
        <v>12</v>
      </c>
      <c r="C31" s="376"/>
      <c r="D31" s="367" t="s">
        <v>747</v>
      </c>
      <c r="E31" s="368"/>
      <c r="F31" s="369">
        <v>4100066400</v>
      </c>
      <c r="G31" s="370"/>
      <c r="H31" s="391" t="s">
        <v>779</v>
      </c>
      <c r="I31" s="370"/>
      <c r="J31" s="369" t="s">
        <v>53</v>
      </c>
      <c r="K31" s="368"/>
      <c r="L31" s="7" t="s">
        <v>1299</v>
      </c>
      <c r="M31" s="11"/>
      <c r="N31" s="81">
        <v>8.7799999999999994</v>
      </c>
      <c r="O31" s="60">
        <v>15</v>
      </c>
    </row>
    <row r="32" spans="1:15" ht="15" x14ac:dyDescent="0.25">
      <c r="A32" s="1"/>
      <c r="B32" s="375">
        <v>13</v>
      </c>
      <c r="C32" s="376"/>
      <c r="D32" s="367" t="s">
        <v>747</v>
      </c>
      <c r="E32" s="368"/>
      <c r="F32" s="369">
        <v>4100066331</v>
      </c>
      <c r="G32" s="370"/>
      <c r="H32" s="391" t="s">
        <v>779</v>
      </c>
      <c r="I32" s="370"/>
      <c r="J32" s="369" t="s">
        <v>25</v>
      </c>
      <c r="K32" s="368"/>
      <c r="L32" s="7" t="s">
        <v>1299</v>
      </c>
      <c r="M32" s="11"/>
      <c r="N32" s="81">
        <v>8.8000000000000007</v>
      </c>
      <c r="O32" s="60">
        <v>15</v>
      </c>
    </row>
    <row r="33" spans="1:15" ht="15" x14ac:dyDescent="0.25">
      <c r="A33" s="1"/>
      <c r="B33" s="378">
        <v>14</v>
      </c>
      <c r="C33" s="379"/>
      <c r="D33" s="367" t="s">
        <v>747</v>
      </c>
      <c r="E33" s="368"/>
      <c r="F33" s="369">
        <v>4100066331</v>
      </c>
      <c r="G33" s="370"/>
      <c r="H33" s="391" t="s">
        <v>779</v>
      </c>
      <c r="I33" s="370"/>
      <c r="J33" s="369" t="s">
        <v>25</v>
      </c>
      <c r="K33" s="368"/>
      <c r="L33" s="7" t="s">
        <v>1299</v>
      </c>
      <c r="M33" s="11"/>
      <c r="N33" s="82">
        <v>8.7799999999999994</v>
      </c>
      <c r="O33" s="60">
        <v>15</v>
      </c>
    </row>
    <row r="34" spans="1:15" ht="15" x14ac:dyDescent="0.25">
      <c r="A34" s="1"/>
      <c r="B34" s="378">
        <v>15</v>
      </c>
      <c r="C34" s="379"/>
      <c r="D34" s="367" t="s">
        <v>747</v>
      </c>
      <c r="E34" s="368"/>
      <c r="F34" s="369">
        <v>4100066331</v>
      </c>
      <c r="G34" s="370"/>
      <c r="H34" s="391" t="s">
        <v>779</v>
      </c>
      <c r="I34" s="370"/>
      <c r="J34" s="369" t="s">
        <v>25</v>
      </c>
      <c r="K34" s="368"/>
      <c r="L34" s="7" t="s">
        <v>1299</v>
      </c>
      <c r="M34" s="11"/>
      <c r="N34" s="82">
        <v>9.84</v>
      </c>
      <c r="O34" s="60">
        <v>13</v>
      </c>
    </row>
    <row r="35" spans="1:15" ht="15" x14ac:dyDescent="0.25">
      <c r="A35" s="1"/>
      <c r="B35" s="76"/>
      <c r="C35" s="69"/>
      <c r="D35" s="367" t="s">
        <v>747</v>
      </c>
      <c r="E35" s="368"/>
      <c r="F35" s="369">
        <v>4100066398</v>
      </c>
      <c r="G35" s="370"/>
      <c r="H35" s="391" t="s">
        <v>779</v>
      </c>
      <c r="I35" s="370"/>
      <c r="J35" s="369" t="s">
        <v>90</v>
      </c>
      <c r="K35" s="368"/>
      <c r="L35" s="7" t="s">
        <v>1299</v>
      </c>
      <c r="M35" s="8"/>
      <c r="N35" s="84"/>
      <c r="O35" s="138">
        <v>4</v>
      </c>
    </row>
    <row r="36" spans="1:15" ht="15" x14ac:dyDescent="0.25">
      <c r="A36" s="1"/>
      <c r="B36" s="375">
        <v>16</v>
      </c>
      <c r="C36" s="376"/>
      <c r="D36" s="367" t="s">
        <v>747</v>
      </c>
      <c r="E36" s="368"/>
      <c r="F36" s="369">
        <v>4100066315</v>
      </c>
      <c r="G36" s="370"/>
      <c r="H36" s="391" t="s">
        <v>1094</v>
      </c>
      <c r="I36" s="370"/>
      <c r="J36" s="369" t="s">
        <v>25</v>
      </c>
      <c r="K36" s="368"/>
      <c r="L36" s="7" t="s">
        <v>757</v>
      </c>
      <c r="M36" s="11"/>
      <c r="N36" s="81">
        <v>10.02</v>
      </c>
      <c r="O36" s="60">
        <v>16</v>
      </c>
    </row>
    <row r="37" spans="1:15" ht="15" x14ac:dyDescent="0.25">
      <c r="A37" s="1"/>
      <c r="B37" s="77" t="s">
        <v>37</v>
      </c>
      <c r="C37" s="78"/>
      <c r="D37" s="20"/>
      <c r="E37" s="45"/>
      <c r="F37" s="20"/>
      <c r="H37" s="3"/>
      <c r="J37" s="20"/>
      <c r="K37" s="45"/>
      <c r="L37" s="1"/>
      <c r="M37" s="1"/>
      <c r="N37" s="163">
        <f>SUM(N38:N54)+8.2</f>
        <v>165.49999999999997</v>
      </c>
      <c r="O37" s="60"/>
    </row>
    <row r="38" spans="1:15" ht="15" x14ac:dyDescent="0.25">
      <c r="A38" s="1"/>
      <c r="B38" s="375">
        <v>17</v>
      </c>
      <c r="C38" s="376"/>
      <c r="D38" s="367" t="s">
        <v>747</v>
      </c>
      <c r="E38" s="368"/>
      <c r="F38" s="369">
        <v>4100066315</v>
      </c>
      <c r="G38" s="370"/>
      <c r="H38" s="391" t="s">
        <v>1094</v>
      </c>
      <c r="I38" s="370"/>
      <c r="J38" s="369" t="s">
        <v>25</v>
      </c>
      <c r="K38" s="368"/>
      <c r="L38" s="7" t="s">
        <v>757</v>
      </c>
      <c r="M38" s="11"/>
      <c r="N38" s="81">
        <v>9.84</v>
      </c>
      <c r="O38" s="60">
        <v>16</v>
      </c>
    </row>
    <row r="39" spans="1:15" ht="15" x14ac:dyDescent="0.25">
      <c r="A39" s="1"/>
      <c r="B39" s="375">
        <v>18</v>
      </c>
      <c r="C39" s="376"/>
      <c r="D39" s="367" t="s">
        <v>747</v>
      </c>
      <c r="E39" s="368"/>
      <c r="F39" s="369">
        <v>4100066315</v>
      </c>
      <c r="G39" s="370"/>
      <c r="H39" s="391" t="s">
        <v>1094</v>
      </c>
      <c r="I39" s="370"/>
      <c r="J39" s="369" t="s">
        <v>25</v>
      </c>
      <c r="K39" s="368"/>
      <c r="L39" s="7" t="s">
        <v>757</v>
      </c>
      <c r="M39" s="11"/>
      <c r="N39" s="81">
        <v>9.8800000000000008</v>
      </c>
      <c r="O39" s="60">
        <v>16</v>
      </c>
    </row>
    <row r="40" spans="1:15" ht="15" x14ac:dyDescent="0.25">
      <c r="A40" s="1"/>
      <c r="B40" s="375">
        <v>19</v>
      </c>
      <c r="C40" s="376"/>
      <c r="D40" s="367" t="s">
        <v>747</v>
      </c>
      <c r="E40" s="368"/>
      <c r="F40" s="369">
        <v>4100066315</v>
      </c>
      <c r="G40" s="370"/>
      <c r="H40" s="391" t="s">
        <v>1094</v>
      </c>
      <c r="I40" s="370"/>
      <c r="J40" s="369" t="s">
        <v>25</v>
      </c>
      <c r="K40" s="368"/>
      <c r="L40" s="7" t="s">
        <v>757</v>
      </c>
      <c r="M40" s="11"/>
      <c r="N40" s="81">
        <v>10.02</v>
      </c>
      <c r="O40" s="60">
        <v>16</v>
      </c>
    </row>
    <row r="41" spans="1:15" ht="15" x14ac:dyDescent="0.25">
      <c r="A41" s="1"/>
      <c r="B41" s="375">
        <v>20</v>
      </c>
      <c r="C41" s="376"/>
      <c r="D41" s="367" t="s">
        <v>747</v>
      </c>
      <c r="E41" s="368"/>
      <c r="F41" s="369">
        <v>4100066315</v>
      </c>
      <c r="G41" s="370"/>
      <c r="H41" s="391" t="s">
        <v>1094</v>
      </c>
      <c r="I41" s="370"/>
      <c r="J41" s="369" t="s">
        <v>25</v>
      </c>
      <c r="K41" s="368"/>
      <c r="L41" s="7" t="s">
        <v>757</v>
      </c>
      <c r="M41" s="11"/>
      <c r="N41" s="81">
        <v>9.8000000000000007</v>
      </c>
      <c r="O41" s="60">
        <v>16</v>
      </c>
    </row>
    <row r="42" spans="1:15" ht="15" x14ac:dyDescent="0.25">
      <c r="A42" s="1"/>
      <c r="B42" s="375">
        <v>21</v>
      </c>
      <c r="C42" s="376"/>
      <c r="D42" s="367" t="s">
        <v>747</v>
      </c>
      <c r="E42" s="368"/>
      <c r="F42" s="369">
        <v>4100066315</v>
      </c>
      <c r="G42" s="370"/>
      <c r="H42" s="391" t="s">
        <v>1094</v>
      </c>
      <c r="I42" s="370"/>
      <c r="J42" s="369" t="s">
        <v>25</v>
      </c>
      <c r="K42" s="368"/>
      <c r="L42" s="7" t="s">
        <v>757</v>
      </c>
      <c r="M42" s="11"/>
      <c r="N42" s="81">
        <v>11.12</v>
      </c>
      <c r="O42" s="60">
        <v>18</v>
      </c>
    </row>
    <row r="43" spans="1:15" ht="15" x14ac:dyDescent="0.25">
      <c r="A43" s="1"/>
      <c r="B43" s="375">
        <v>22</v>
      </c>
      <c r="C43" s="376"/>
      <c r="D43" s="367" t="s">
        <v>747</v>
      </c>
      <c r="E43" s="368"/>
      <c r="F43" s="369">
        <v>4100066368</v>
      </c>
      <c r="G43" s="370"/>
      <c r="H43" s="391" t="s">
        <v>1094</v>
      </c>
      <c r="I43" s="370"/>
      <c r="J43" s="369" t="s">
        <v>53</v>
      </c>
      <c r="K43" s="368"/>
      <c r="L43" s="7" t="s">
        <v>757</v>
      </c>
      <c r="M43" s="11"/>
      <c r="N43" s="81">
        <v>9.98</v>
      </c>
      <c r="O43" s="60">
        <v>16</v>
      </c>
    </row>
    <row r="44" spans="1:15" ht="15" x14ac:dyDescent="0.25">
      <c r="A44" s="1"/>
      <c r="B44" s="375">
        <v>23</v>
      </c>
      <c r="C44" s="376"/>
      <c r="D44" s="367" t="s">
        <v>747</v>
      </c>
      <c r="E44" s="368"/>
      <c r="F44" s="369">
        <v>4100066368</v>
      </c>
      <c r="G44" s="370"/>
      <c r="H44" s="391" t="s">
        <v>1094</v>
      </c>
      <c r="I44" s="370"/>
      <c r="J44" s="369" t="s">
        <v>53</v>
      </c>
      <c r="K44" s="368"/>
      <c r="L44" s="7" t="s">
        <v>757</v>
      </c>
      <c r="M44" s="11"/>
      <c r="N44" s="81">
        <v>10.02</v>
      </c>
      <c r="O44" s="60">
        <v>16</v>
      </c>
    </row>
    <row r="45" spans="1:15" ht="15" x14ac:dyDescent="0.25">
      <c r="A45" s="1"/>
      <c r="B45" s="375">
        <v>24</v>
      </c>
      <c r="C45" s="376"/>
      <c r="D45" s="367" t="s">
        <v>747</v>
      </c>
      <c r="E45" s="368"/>
      <c r="F45" s="369">
        <v>4100066368</v>
      </c>
      <c r="G45" s="370"/>
      <c r="H45" s="391" t="s">
        <v>1094</v>
      </c>
      <c r="I45" s="370"/>
      <c r="J45" s="369" t="s">
        <v>53</v>
      </c>
      <c r="K45" s="368"/>
      <c r="L45" s="7" t="s">
        <v>757</v>
      </c>
      <c r="M45" s="11"/>
      <c r="N45" s="81">
        <v>10.02</v>
      </c>
      <c r="O45" s="60">
        <v>16</v>
      </c>
    </row>
    <row r="46" spans="1:15" ht="15" x14ac:dyDescent="0.25">
      <c r="A46" s="1"/>
      <c r="B46" s="375">
        <v>25</v>
      </c>
      <c r="C46" s="376"/>
      <c r="D46" s="367" t="s">
        <v>747</v>
      </c>
      <c r="E46" s="368"/>
      <c r="F46" s="369">
        <v>4100066368</v>
      </c>
      <c r="G46" s="370"/>
      <c r="H46" s="391" t="s">
        <v>1094</v>
      </c>
      <c r="I46" s="370"/>
      <c r="J46" s="369" t="s">
        <v>53</v>
      </c>
      <c r="K46" s="368"/>
      <c r="L46" s="7" t="s">
        <v>757</v>
      </c>
      <c r="M46" s="11"/>
      <c r="N46" s="81">
        <v>9.9600000000000009</v>
      </c>
      <c r="O46" s="60">
        <v>16</v>
      </c>
    </row>
    <row r="47" spans="1:15" ht="15" x14ac:dyDescent="0.25">
      <c r="A47" s="1"/>
      <c r="B47" s="375">
        <v>26</v>
      </c>
      <c r="C47" s="376"/>
      <c r="D47" s="367" t="s">
        <v>747</v>
      </c>
      <c r="E47" s="368"/>
      <c r="F47" s="369">
        <v>4100066368</v>
      </c>
      <c r="G47" s="370"/>
      <c r="H47" s="391" t="s">
        <v>1094</v>
      </c>
      <c r="I47" s="370"/>
      <c r="J47" s="369" t="s">
        <v>53</v>
      </c>
      <c r="K47" s="368"/>
      <c r="L47" s="7" t="s">
        <v>757</v>
      </c>
      <c r="M47" s="11"/>
      <c r="N47" s="81">
        <v>9.48</v>
      </c>
      <c r="O47" s="60">
        <v>15</v>
      </c>
    </row>
    <row r="48" spans="1:15" ht="15" x14ac:dyDescent="0.25">
      <c r="A48" s="1"/>
      <c r="B48" s="375">
        <v>27</v>
      </c>
      <c r="C48" s="376"/>
      <c r="D48" s="367" t="s">
        <v>747</v>
      </c>
      <c r="E48" s="368"/>
      <c r="F48" s="369">
        <v>4100066368</v>
      </c>
      <c r="G48" s="370"/>
      <c r="H48" s="391" t="s">
        <v>1094</v>
      </c>
      <c r="I48" s="370"/>
      <c r="J48" s="369" t="s">
        <v>53</v>
      </c>
      <c r="K48" s="368"/>
      <c r="L48" s="7" t="s">
        <v>757</v>
      </c>
      <c r="M48" s="11"/>
      <c r="N48" s="81">
        <v>9.4600000000000009</v>
      </c>
      <c r="O48" s="60">
        <v>15</v>
      </c>
    </row>
    <row r="49" spans="1:15" ht="15" x14ac:dyDescent="0.25">
      <c r="A49" s="1"/>
      <c r="B49" s="378">
        <v>28</v>
      </c>
      <c r="C49" s="379"/>
      <c r="D49" s="367" t="s">
        <v>747</v>
      </c>
      <c r="E49" s="368"/>
      <c r="F49" s="369">
        <v>4100066368</v>
      </c>
      <c r="G49" s="370"/>
      <c r="H49" s="391" t="s">
        <v>1094</v>
      </c>
      <c r="I49" s="370"/>
      <c r="J49" s="369" t="s">
        <v>53</v>
      </c>
      <c r="K49" s="368"/>
      <c r="L49" s="7" t="s">
        <v>757</v>
      </c>
      <c r="M49" s="11"/>
      <c r="N49" s="81">
        <v>9.48</v>
      </c>
      <c r="O49" s="60">
        <v>15</v>
      </c>
    </row>
    <row r="50" spans="1:15" ht="15" x14ac:dyDescent="0.25">
      <c r="A50" s="1"/>
      <c r="B50" s="378">
        <v>29</v>
      </c>
      <c r="C50" s="379"/>
      <c r="D50" s="367" t="s">
        <v>747</v>
      </c>
      <c r="E50" s="368"/>
      <c r="F50" s="369">
        <v>4100066368</v>
      </c>
      <c r="G50" s="370"/>
      <c r="H50" s="391" t="s">
        <v>1094</v>
      </c>
      <c r="I50" s="370"/>
      <c r="J50" s="369" t="s">
        <v>53</v>
      </c>
      <c r="K50" s="368"/>
      <c r="L50" s="7" t="s">
        <v>757</v>
      </c>
      <c r="M50" s="11"/>
      <c r="N50" s="81">
        <v>9.34</v>
      </c>
      <c r="O50" s="60">
        <v>15</v>
      </c>
    </row>
    <row r="51" spans="1:15" ht="15" x14ac:dyDescent="0.25">
      <c r="A51" s="1"/>
      <c r="B51" s="365"/>
      <c r="C51" s="366"/>
      <c r="D51" s="126" t="s">
        <v>1327</v>
      </c>
      <c r="E51" s="61"/>
      <c r="F51" s="50"/>
      <c r="G51" s="62"/>
      <c r="H51" s="63"/>
      <c r="I51" s="62"/>
      <c r="J51" s="50"/>
      <c r="K51" s="61"/>
      <c r="L51" s="6"/>
      <c r="M51" s="8"/>
      <c r="N51" s="84"/>
      <c r="O51" s="138"/>
    </row>
    <row r="52" spans="1:15" ht="15" x14ac:dyDescent="0.25">
      <c r="A52" s="1"/>
      <c r="B52" s="375">
        <v>30</v>
      </c>
      <c r="C52" s="376"/>
      <c r="D52" s="367" t="s">
        <v>747</v>
      </c>
      <c r="E52" s="368"/>
      <c r="F52" s="369">
        <v>4100066315</v>
      </c>
      <c r="G52" s="370"/>
      <c r="H52" s="391" t="s">
        <v>1094</v>
      </c>
      <c r="I52" s="370"/>
      <c r="J52" s="369" t="s">
        <v>25</v>
      </c>
      <c r="K52" s="368"/>
      <c r="L52" s="7" t="s">
        <v>761</v>
      </c>
      <c r="M52" s="11"/>
      <c r="N52" s="81">
        <v>9.68</v>
      </c>
      <c r="O52" s="60">
        <v>15</v>
      </c>
    </row>
    <row r="53" spans="1:15" ht="15" x14ac:dyDescent="0.25">
      <c r="A53" s="1"/>
      <c r="B53" s="375">
        <v>31</v>
      </c>
      <c r="C53" s="376"/>
      <c r="D53" s="367" t="s">
        <v>747</v>
      </c>
      <c r="E53" s="368"/>
      <c r="F53" s="369">
        <v>4100066315</v>
      </c>
      <c r="G53" s="370"/>
      <c r="H53" s="391" t="s">
        <v>1094</v>
      </c>
      <c r="I53" s="370"/>
      <c r="J53" s="369" t="s">
        <v>25</v>
      </c>
      <c r="K53" s="368"/>
      <c r="L53" s="7" t="s">
        <v>761</v>
      </c>
      <c r="M53" s="11"/>
      <c r="N53" s="81">
        <v>9.6999999999999993</v>
      </c>
      <c r="O53" s="60">
        <v>15</v>
      </c>
    </row>
    <row r="54" spans="1:15" ht="15" x14ac:dyDescent="0.25">
      <c r="A54" s="1"/>
      <c r="B54" s="375">
        <v>32</v>
      </c>
      <c r="C54" s="376"/>
      <c r="D54" s="367" t="s">
        <v>747</v>
      </c>
      <c r="E54" s="368"/>
      <c r="F54" s="369">
        <v>4100066315</v>
      </c>
      <c r="G54" s="370"/>
      <c r="H54" s="391" t="s">
        <v>1094</v>
      </c>
      <c r="I54" s="370"/>
      <c r="J54" s="369" t="s">
        <v>25</v>
      </c>
      <c r="K54" s="368"/>
      <c r="L54" s="7" t="s">
        <v>761</v>
      </c>
      <c r="M54" s="11"/>
      <c r="N54" s="81">
        <v>9.52</v>
      </c>
      <c r="O54" s="60">
        <v>15</v>
      </c>
    </row>
    <row r="55" spans="1:15" ht="15" x14ac:dyDescent="0.25">
      <c r="A55" s="1"/>
      <c r="B55" s="77" t="s">
        <v>56</v>
      </c>
      <c r="C55" s="78"/>
      <c r="D55" s="20"/>
      <c r="E55" s="45"/>
      <c r="F55" s="20"/>
      <c r="H55" s="3"/>
      <c r="J55" s="20"/>
      <c r="K55" s="45"/>
      <c r="L55" s="1"/>
      <c r="M55" s="1"/>
      <c r="N55" s="163">
        <f>SUM(N56:N76)+8.58</f>
        <v>158.42000000000002</v>
      </c>
      <c r="O55" s="60"/>
    </row>
    <row r="56" spans="1:15" ht="15" x14ac:dyDescent="0.25">
      <c r="A56" s="1"/>
      <c r="B56" s="375">
        <v>33</v>
      </c>
      <c r="C56" s="376"/>
      <c r="D56" s="367" t="s">
        <v>747</v>
      </c>
      <c r="E56" s="368"/>
      <c r="F56" s="369">
        <v>4100066315</v>
      </c>
      <c r="G56" s="370"/>
      <c r="H56" s="391" t="s">
        <v>1094</v>
      </c>
      <c r="I56" s="370"/>
      <c r="J56" s="369" t="s">
        <v>25</v>
      </c>
      <c r="K56" s="368"/>
      <c r="L56" s="7" t="s">
        <v>761</v>
      </c>
      <c r="M56" s="11"/>
      <c r="N56" s="81">
        <v>9.58</v>
      </c>
      <c r="O56" s="60">
        <v>15</v>
      </c>
    </row>
    <row r="57" spans="1:15" ht="15" x14ac:dyDescent="0.25">
      <c r="A57" s="1"/>
      <c r="B57" s="375">
        <v>34</v>
      </c>
      <c r="C57" s="376"/>
      <c r="D57" s="367" t="s">
        <v>747</v>
      </c>
      <c r="E57" s="368"/>
      <c r="F57" s="369">
        <v>4100066315</v>
      </c>
      <c r="G57" s="370"/>
      <c r="H57" s="391" t="s">
        <v>1094</v>
      </c>
      <c r="I57" s="370"/>
      <c r="J57" s="369" t="s">
        <v>25</v>
      </c>
      <c r="K57" s="368"/>
      <c r="L57" s="7" t="s">
        <v>761</v>
      </c>
      <c r="M57" s="11"/>
      <c r="N57" s="81">
        <v>9.58</v>
      </c>
      <c r="O57" s="60">
        <v>15</v>
      </c>
    </row>
    <row r="58" spans="1:15" ht="15" x14ac:dyDescent="0.25">
      <c r="A58" s="1"/>
      <c r="B58" s="375">
        <v>35</v>
      </c>
      <c r="C58" s="376"/>
      <c r="D58" s="367" t="s">
        <v>747</v>
      </c>
      <c r="E58" s="368"/>
      <c r="F58" s="369">
        <v>4100066315</v>
      </c>
      <c r="G58" s="370"/>
      <c r="H58" s="391" t="s">
        <v>1094</v>
      </c>
      <c r="I58" s="370"/>
      <c r="J58" s="369" t="s">
        <v>25</v>
      </c>
      <c r="K58" s="368"/>
      <c r="L58" s="7" t="s">
        <v>761</v>
      </c>
      <c r="M58" s="11"/>
      <c r="N58" s="81">
        <v>9.68</v>
      </c>
      <c r="O58" s="60">
        <v>15</v>
      </c>
    </row>
    <row r="59" spans="1:15" ht="15" x14ac:dyDescent="0.25">
      <c r="A59" s="1"/>
      <c r="B59" s="375">
        <v>36</v>
      </c>
      <c r="C59" s="376"/>
      <c r="D59" s="367" t="s">
        <v>747</v>
      </c>
      <c r="E59" s="368"/>
      <c r="F59" s="369">
        <v>4100066368</v>
      </c>
      <c r="G59" s="370"/>
      <c r="H59" s="391" t="s">
        <v>1094</v>
      </c>
      <c r="I59" s="370"/>
      <c r="J59" s="369" t="s">
        <v>53</v>
      </c>
      <c r="K59" s="368"/>
      <c r="L59" s="7" t="s">
        <v>761</v>
      </c>
      <c r="M59" s="11"/>
      <c r="N59" s="81">
        <v>10.16</v>
      </c>
      <c r="O59" s="60">
        <v>16</v>
      </c>
    </row>
    <row r="60" spans="1:15" ht="15" x14ac:dyDescent="0.25">
      <c r="A60" s="1"/>
      <c r="B60" s="375">
        <v>37</v>
      </c>
      <c r="C60" s="376"/>
      <c r="D60" s="367" t="s">
        <v>747</v>
      </c>
      <c r="E60" s="368"/>
      <c r="F60" s="369">
        <v>4100066368</v>
      </c>
      <c r="G60" s="370"/>
      <c r="H60" s="391" t="s">
        <v>1094</v>
      </c>
      <c r="I60" s="370"/>
      <c r="J60" s="369" t="s">
        <v>53</v>
      </c>
      <c r="K60" s="368"/>
      <c r="L60" s="7" t="s">
        <v>761</v>
      </c>
      <c r="M60" s="11"/>
      <c r="N60" s="81">
        <v>10.08</v>
      </c>
      <c r="O60" s="60">
        <v>16</v>
      </c>
    </row>
    <row r="61" spans="1:15" ht="15" x14ac:dyDescent="0.25">
      <c r="A61" s="1"/>
      <c r="B61" s="375">
        <v>38</v>
      </c>
      <c r="C61" s="376"/>
      <c r="D61" s="367" t="s">
        <v>747</v>
      </c>
      <c r="E61" s="368"/>
      <c r="F61" s="369">
        <v>4100066368</v>
      </c>
      <c r="G61" s="370"/>
      <c r="H61" s="391" t="s">
        <v>1094</v>
      </c>
      <c r="I61" s="370"/>
      <c r="J61" s="369" t="s">
        <v>53</v>
      </c>
      <c r="K61" s="368"/>
      <c r="L61" s="7" t="s">
        <v>761</v>
      </c>
      <c r="M61" s="11"/>
      <c r="N61" s="81">
        <v>10.039999999999999</v>
      </c>
      <c r="O61" s="60">
        <v>16</v>
      </c>
    </row>
    <row r="62" spans="1:15" ht="15" x14ac:dyDescent="0.25">
      <c r="A62" s="1"/>
      <c r="B62" s="375">
        <v>39</v>
      </c>
      <c r="C62" s="376"/>
      <c r="D62" s="367" t="s">
        <v>747</v>
      </c>
      <c r="E62" s="368"/>
      <c r="F62" s="369">
        <v>4100066368</v>
      </c>
      <c r="G62" s="370"/>
      <c r="H62" s="391" t="s">
        <v>1094</v>
      </c>
      <c r="I62" s="370"/>
      <c r="J62" s="369" t="s">
        <v>53</v>
      </c>
      <c r="K62" s="368"/>
      <c r="L62" s="7" t="s">
        <v>761</v>
      </c>
      <c r="M62" s="11"/>
      <c r="N62" s="81">
        <v>10.220000000000001</v>
      </c>
      <c r="O62" s="60">
        <v>16</v>
      </c>
    </row>
    <row r="63" spans="1:15" ht="15" x14ac:dyDescent="0.25">
      <c r="A63" s="1"/>
      <c r="B63" s="375">
        <v>40</v>
      </c>
      <c r="C63" s="376"/>
      <c r="D63" s="367" t="s">
        <v>747</v>
      </c>
      <c r="E63" s="368"/>
      <c r="F63" s="369">
        <v>4100066368</v>
      </c>
      <c r="G63" s="370"/>
      <c r="H63" s="391" t="s">
        <v>1094</v>
      </c>
      <c r="I63" s="370"/>
      <c r="J63" s="369" t="s">
        <v>53</v>
      </c>
      <c r="K63" s="368"/>
      <c r="L63" s="7" t="s">
        <v>761</v>
      </c>
      <c r="M63" s="11"/>
      <c r="N63" s="81">
        <v>10.199999999999999</v>
      </c>
      <c r="O63" s="60">
        <v>16</v>
      </c>
    </row>
    <row r="64" spans="1:15" ht="15" x14ac:dyDescent="0.25">
      <c r="A64" s="1"/>
      <c r="B64" s="378">
        <v>41</v>
      </c>
      <c r="C64" s="379"/>
      <c r="D64" s="367" t="s">
        <v>747</v>
      </c>
      <c r="E64" s="368"/>
      <c r="F64" s="369">
        <v>4100066368</v>
      </c>
      <c r="G64" s="370"/>
      <c r="H64" s="391" t="s">
        <v>1094</v>
      </c>
      <c r="I64" s="370"/>
      <c r="J64" s="369" t="s">
        <v>53</v>
      </c>
      <c r="K64" s="368"/>
      <c r="L64" s="7" t="s">
        <v>761</v>
      </c>
      <c r="M64" s="11"/>
      <c r="N64" s="82">
        <v>10.119999999999999</v>
      </c>
      <c r="O64" s="60">
        <v>16</v>
      </c>
    </row>
    <row r="65" spans="1:15" ht="15" x14ac:dyDescent="0.25">
      <c r="A65" s="1"/>
      <c r="B65" s="378">
        <v>42</v>
      </c>
      <c r="C65" s="379"/>
      <c r="D65" s="367" t="s">
        <v>747</v>
      </c>
      <c r="E65" s="368"/>
      <c r="F65" s="369">
        <v>4100066368</v>
      </c>
      <c r="G65" s="370"/>
      <c r="H65" s="391" t="s">
        <v>1094</v>
      </c>
      <c r="I65" s="370"/>
      <c r="J65" s="369" t="s">
        <v>53</v>
      </c>
      <c r="K65" s="368"/>
      <c r="L65" s="7" t="s">
        <v>761</v>
      </c>
      <c r="M65" s="11"/>
      <c r="N65" s="82">
        <v>6.88</v>
      </c>
      <c r="O65" s="60">
        <v>10</v>
      </c>
    </row>
    <row r="66" spans="1:15" ht="15" x14ac:dyDescent="0.25">
      <c r="A66" s="1"/>
      <c r="B66" s="365"/>
      <c r="C66" s="366"/>
      <c r="D66" s="126" t="s">
        <v>1328</v>
      </c>
      <c r="E66" s="61"/>
      <c r="F66" s="50"/>
      <c r="G66" s="62"/>
      <c r="H66" s="63"/>
      <c r="I66" s="62"/>
      <c r="J66" s="50"/>
      <c r="K66" s="61"/>
      <c r="L66" s="6"/>
      <c r="M66" s="8"/>
      <c r="N66" s="84"/>
      <c r="O66" s="138"/>
    </row>
    <row r="67" spans="1:15" ht="15" x14ac:dyDescent="0.25">
      <c r="A67" s="1"/>
      <c r="B67" s="378">
        <v>43</v>
      </c>
      <c r="C67" s="379"/>
      <c r="D67" s="367" t="s">
        <v>747</v>
      </c>
      <c r="E67" s="368"/>
      <c r="F67" s="369">
        <v>4100066369</v>
      </c>
      <c r="G67" s="370"/>
      <c r="H67" s="391" t="s">
        <v>1094</v>
      </c>
      <c r="I67" s="370"/>
      <c r="J67" s="369" t="s">
        <v>147</v>
      </c>
      <c r="K67" s="368"/>
      <c r="L67" s="7" t="s">
        <v>1329</v>
      </c>
      <c r="M67" s="11"/>
      <c r="N67" s="82">
        <v>8.48</v>
      </c>
      <c r="O67" s="60">
        <v>13</v>
      </c>
    </row>
    <row r="68" spans="1:15" ht="15" x14ac:dyDescent="0.25">
      <c r="A68" s="1"/>
      <c r="B68" s="378">
        <v>44</v>
      </c>
      <c r="C68" s="379"/>
      <c r="D68" s="367" t="s">
        <v>747</v>
      </c>
      <c r="E68" s="368"/>
      <c r="F68" s="369">
        <v>4100066366</v>
      </c>
      <c r="G68" s="370"/>
      <c r="H68" s="391" t="s">
        <v>1094</v>
      </c>
      <c r="I68" s="370"/>
      <c r="J68" s="369" t="s">
        <v>90</v>
      </c>
      <c r="K68" s="368"/>
      <c r="L68" s="7" t="s">
        <v>1329</v>
      </c>
      <c r="M68" s="11"/>
      <c r="N68" s="82">
        <v>10.14</v>
      </c>
      <c r="O68" s="60">
        <v>4</v>
      </c>
    </row>
    <row r="69" spans="1:15" ht="15" x14ac:dyDescent="0.25">
      <c r="A69" s="1"/>
      <c r="B69" s="416"/>
      <c r="C69" s="417"/>
      <c r="D69" s="367" t="s">
        <v>747</v>
      </c>
      <c r="E69" s="368"/>
      <c r="F69" s="369">
        <v>4100066367</v>
      </c>
      <c r="G69" s="370"/>
      <c r="H69" s="391" t="s">
        <v>1094</v>
      </c>
      <c r="I69" s="370"/>
      <c r="J69" s="369" t="s">
        <v>253</v>
      </c>
      <c r="K69" s="368"/>
      <c r="L69" s="7" t="s">
        <v>1329</v>
      </c>
      <c r="M69" s="11"/>
      <c r="N69" s="83"/>
      <c r="O69" s="60">
        <v>2</v>
      </c>
    </row>
    <row r="70" spans="1:15" ht="15" x14ac:dyDescent="0.25">
      <c r="A70" s="1"/>
      <c r="B70" s="40"/>
      <c r="C70" s="36"/>
      <c r="D70" s="367" t="s">
        <v>747</v>
      </c>
      <c r="E70" s="368"/>
      <c r="F70" s="369">
        <v>4100066368</v>
      </c>
      <c r="G70" s="370"/>
      <c r="H70" s="391" t="s">
        <v>1094</v>
      </c>
      <c r="I70" s="370"/>
      <c r="J70" s="369" t="s">
        <v>53</v>
      </c>
      <c r="K70" s="368"/>
      <c r="L70" s="7" t="s">
        <v>1329</v>
      </c>
      <c r="M70" s="11"/>
      <c r="N70" s="83"/>
      <c r="O70" s="60">
        <v>10</v>
      </c>
    </row>
    <row r="71" spans="1:15" ht="15" x14ac:dyDescent="0.25">
      <c r="A71" s="1"/>
      <c r="B71" s="365"/>
      <c r="C71" s="366"/>
      <c r="D71" s="126" t="s">
        <v>1330</v>
      </c>
      <c r="E71" s="61"/>
      <c r="F71" s="50"/>
      <c r="G71" s="62"/>
      <c r="H71" s="63"/>
      <c r="I71" s="62"/>
      <c r="J71" s="50"/>
      <c r="K71" s="61"/>
      <c r="L71" s="6"/>
      <c r="M71" s="8"/>
      <c r="N71" s="84"/>
      <c r="O71" s="138"/>
    </row>
    <row r="72" spans="1:15" ht="15" x14ac:dyDescent="0.25">
      <c r="A72" s="1"/>
      <c r="B72" s="375">
        <v>45</v>
      </c>
      <c r="C72" s="376"/>
      <c r="D72" s="367" t="s">
        <v>747</v>
      </c>
      <c r="E72" s="368"/>
      <c r="F72" s="369">
        <v>4100066315</v>
      </c>
      <c r="G72" s="370"/>
      <c r="H72" s="391" t="s">
        <v>1094</v>
      </c>
      <c r="I72" s="370"/>
      <c r="J72" s="369" t="s">
        <v>25</v>
      </c>
      <c r="K72" s="368"/>
      <c r="L72" s="7" t="s">
        <v>1329</v>
      </c>
      <c r="M72" s="11"/>
      <c r="N72" s="81">
        <v>9.06</v>
      </c>
      <c r="O72" s="60">
        <v>14</v>
      </c>
    </row>
    <row r="73" spans="1:15" ht="15" x14ac:dyDescent="0.25">
      <c r="A73" s="1"/>
      <c r="B73" s="378">
        <v>46</v>
      </c>
      <c r="C73" s="379"/>
      <c r="D73" s="367" t="s">
        <v>747</v>
      </c>
      <c r="E73" s="368"/>
      <c r="F73" s="369">
        <v>4100066315</v>
      </c>
      <c r="G73" s="370"/>
      <c r="H73" s="391" t="s">
        <v>1094</v>
      </c>
      <c r="I73" s="370"/>
      <c r="J73" s="369" t="s">
        <v>25</v>
      </c>
      <c r="K73" s="368"/>
      <c r="L73" s="7" t="s">
        <v>1329</v>
      </c>
      <c r="M73" s="11"/>
      <c r="N73" s="82">
        <v>9.08</v>
      </c>
      <c r="O73" s="60">
        <v>14</v>
      </c>
    </row>
    <row r="74" spans="1:15" ht="15" x14ac:dyDescent="0.25">
      <c r="A74" s="1"/>
      <c r="B74" s="378">
        <v>47</v>
      </c>
      <c r="C74" s="379"/>
      <c r="D74" s="367" t="s">
        <v>747</v>
      </c>
      <c r="E74" s="368"/>
      <c r="F74" s="369">
        <v>4100066315</v>
      </c>
      <c r="G74" s="370"/>
      <c r="H74" s="391" t="s">
        <v>1094</v>
      </c>
      <c r="I74" s="370"/>
      <c r="J74" s="369" t="s">
        <v>25</v>
      </c>
      <c r="K74" s="368"/>
      <c r="L74" s="7" t="s">
        <v>1329</v>
      </c>
      <c r="M74" s="11"/>
      <c r="N74" s="82">
        <v>9.06</v>
      </c>
      <c r="O74" s="60">
        <v>14</v>
      </c>
    </row>
    <row r="75" spans="1:15" ht="15" x14ac:dyDescent="0.25">
      <c r="A75" s="1"/>
      <c r="B75" s="365"/>
      <c r="C75" s="366"/>
      <c r="D75" s="126" t="s">
        <v>1331</v>
      </c>
      <c r="E75" s="61"/>
      <c r="F75" s="50"/>
      <c r="G75" s="62"/>
      <c r="H75" s="63"/>
      <c r="I75" s="62"/>
      <c r="J75" s="50"/>
      <c r="K75" s="61"/>
      <c r="L75" s="6"/>
      <c r="M75" s="8"/>
      <c r="N75" s="84"/>
      <c r="O75" s="138"/>
    </row>
    <row r="76" spans="1:15" ht="14.25" customHeight="1" x14ac:dyDescent="0.25">
      <c r="A76" s="1"/>
      <c r="B76" s="378">
        <v>48</v>
      </c>
      <c r="C76" s="379"/>
      <c r="D76" s="367" t="s">
        <v>747</v>
      </c>
      <c r="E76" s="368"/>
      <c r="F76" s="369">
        <v>4100066368</v>
      </c>
      <c r="G76" s="370"/>
      <c r="H76" s="391" t="s">
        <v>1094</v>
      </c>
      <c r="I76" s="370"/>
      <c r="J76" s="369" t="s">
        <v>53</v>
      </c>
      <c r="K76" s="368"/>
      <c r="L76" s="7" t="s">
        <v>1332</v>
      </c>
      <c r="M76" s="11"/>
      <c r="N76" s="82">
        <v>7.48</v>
      </c>
      <c r="O76" s="60">
        <v>11</v>
      </c>
    </row>
    <row r="77" spans="1:15" ht="15" x14ac:dyDescent="0.25">
      <c r="A77" s="1"/>
      <c r="B77" s="77" t="s">
        <v>57</v>
      </c>
      <c r="C77" s="78"/>
      <c r="D77" s="20"/>
      <c r="E77" s="45"/>
      <c r="F77" s="20"/>
      <c r="H77" s="3"/>
      <c r="J77" s="20"/>
      <c r="K77" s="45"/>
      <c r="L77" s="1"/>
      <c r="M77" s="1"/>
      <c r="N77" s="163">
        <f>SUM(N78:N98)+8.8</f>
        <v>202.26999999999998</v>
      </c>
      <c r="O77" s="60"/>
    </row>
    <row r="78" spans="1:15" ht="14.25" customHeight="1" x14ac:dyDescent="0.25">
      <c r="A78" s="1"/>
      <c r="B78" s="378">
        <v>49</v>
      </c>
      <c r="C78" s="379"/>
      <c r="D78" s="367" t="s">
        <v>1333</v>
      </c>
      <c r="E78" s="368"/>
      <c r="F78" s="369">
        <v>4100066408</v>
      </c>
      <c r="G78" s="370"/>
      <c r="H78" s="391" t="s">
        <v>1196</v>
      </c>
      <c r="I78" s="370"/>
      <c r="J78" s="369" t="s">
        <v>73</v>
      </c>
      <c r="K78" s="368"/>
      <c r="L78" s="7" t="s">
        <v>757</v>
      </c>
      <c r="M78" s="11"/>
      <c r="N78" s="82">
        <v>13.96</v>
      </c>
      <c r="O78" s="60">
        <v>24</v>
      </c>
    </row>
    <row r="79" spans="1:15" ht="14.25" customHeight="1" x14ac:dyDescent="0.25">
      <c r="A79" s="1"/>
      <c r="B79" s="375">
        <v>50</v>
      </c>
      <c r="C79" s="376"/>
      <c r="D79" s="367" t="s">
        <v>1333</v>
      </c>
      <c r="E79" s="368"/>
      <c r="F79" s="369">
        <v>4100066408</v>
      </c>
      <c r="G79" s="370"/>
      <c r="H79" s="391" t="s">
        <v>1196</v>
      </c>
      <c r="I79" s="370"/>
      <c r="J79" s="369" t="s">
        <v>73</v>
      </c>
      <c r="K79" s="368"/>
      <c r="L79" s="7" t="s">
        <v>757</v>
      </c>
      <c r="M79" s="11"/>
      <c r="N79" s="81">
        <v>14.14</v>
      </c>
      <c r="O79" s="60">
        <v>24</v>
      </c>
    </row>
    <row r="80" spans="1:15" ht="14.25" customHeight="1" x14ac:dyDescent="0.25">
      <c r="A80" s="1"/>
      <c r="B80" s="375">
        <v>51</v>
      </c>
      <c r="C80" s="376"/>
      <c r="D80" s="367" t="s">
        <v>1333</v>
      </c>
      <c r="E80" s="368"/>
      <c r="F80" s="369">
        <v>4100066408</v>
      </c>
      <c r="G80" s="370"/>
      <c r="H80" s="391" t="s">
        <v>1196</v>
      </c>
      <c r="I80" s="370"/>
      <c r="J80" s="369" t="s">
        <v>73</v>
      </c>
      <c r="K80" s="368"/>
      <c r="L80" s="7" t="s">
        <v>757</v>
      </c>
      <c r="M80" s="11"/>
      <c r="N80" s="81">
        <v>13.1</v>
      </c>
      <c r="O80" s="60">
        <v>22</v>
      </c>
    </row>
    <row r="81" spans="1:15" ht="14.25" customHeight="1" x14ac:dyDescent="0.25">
      <c r="A81" s="1"/>
      <c r="B81" s="375">
        <v>52</v>
      </c>
      <c r="C81" s="376"/>
      <c r="D81" s="367" t="s">
        <v>1333</v>
      </c>
      <c r="E81" s="368"/>
      <c r="F81" s="369">
        <v>4100066334</v>
      </c>
      <c r="G81" s="370"/>
      <c r="H81" s="391" t="s">
        <v>1196</v>
      </c>
      <c r="I81" s="370"/>
      <c r="J81" s="369" t="s">
        <v>25</v>
      </c>
      <c r="K81" s="368"/>
      <c r="L81" s="7" t="s">
        <v>757</v>
      </c>
      <c r="M81" s="11"/>
      <c r="N81" s="81">
        <v>13.96</v>
      </c>
      <c r="O81" s="60">
        <v>24</v>
      </c>
    </row>
    <row r="82" spans="1:15" ht="14.25" customHeight="1" x14ac:dyDescent="0.25">
      <c r="A82" s="1"/>
      <c r="B82" s="375">
        <v>53</v>
      </c>
      <c r="C82" s="376"/>
      <c r="D82" s="367" t="s">
        <v>1333</v>
      </c>
      <c r="E82" s="368"/>
      <c r="F82" s="369">
        <v>4100066334</v>
      </c>
      <c r="G82" s="370"/>
      <c r="H82" s="391" t="s">
        <v>1196</v>
      </c>
      <c r="I82" s="370"/>
      <c r="J82" s="369" t="s">
        <v>25</v>
      </c>
      <c r="K82" s="368"/>
      <c r="L82" s="7" t="s">
        <v>757</v>
      </c>
      <c r="M82" s="11"/>
      <c r="N82" s="81">
        <v>14.12</v>
      </c>
      <c r="O82" s="60">
        <v>24</v>
      </c>
    </row>
    <row r="83" spans="1:15" ht="14.25" customHeight="1" x14ac:dyDescent="0.25">
      <c r="A83" s="1"/>
      <c r="B83" s="378">
        <v>54</v>
      </c>
      <c r="C83" s="379"/>
      <c r="D83" s="367" t="s">
        <v>1333</v>
      </c>
      <c r="E83" s="368"/>
      <c r="F83" s="369">
        <v>4100066334</v>
      </c>
      <c r="G83" s="370"/>
      <c r="H83" s="391" t="s">
        <v>1196</v>
      </c>
      <c r="I83" s="370"/>
      <c r="J83" s="369" t="s">
        <v>25</v>
      </c>
      <c r="K83" s="368"/>
      <c r="L83" s="7" t="s">
        <v>757</v>
      </c>
      <c r="M83" s="11"/>
      <c r="N83" s="82">
        <v>14.12</v>
      </c>
      <c r="O83" s="60">
        <v>24</v>
      </c>
    </row>
    <row r="84" spans="1:15" ht="14.25" customHeight="1" x14ac:dyDescent="0.25">
      <c r="A84" s="1"/>
      <c r="B84" s="378">
        <v>55</v>
      </c>
      <c r="C84" s="379"/>
      <c r="D84" s="367" t="s">
        <v>1333</v>
      </c>
      <c r="E84" s="368"/>
      <c r="F84" s="369">
        <v>4100066409</v>
      </c>
      <c r="G84" s="370"/>
      <c r="H84" s="391" t="s">
        <v>1196</v>
      </c>
      <c r="I84" s="370"/>
      <c r="J84" s="369" t="s">
        <v>53</v>
      </c>
      <c r="K84" s="368"/>
      <c r="L84" s="7" t="s">
        <v>757</v>
      </c>
      <c r="M84" s="11"/>
      <c r="N84" s="82">
        <v>13.06</v>
      </c>
      <c r="O84" s="60">
        <v>22</v>
      </c>
    </row>
    <row r="85" spans="1:15" ht="15" x14ac:dyDescent="0.25">
      <c r="A85" s="1"/>
      <c r="B85" s="365"/>
      <c r="C85" s="366"/>
      <c r="D85" s="126" t="s">
        <v>1334</v>
      </c>
      <c r="E85" s="61"/>
      <c r="F85" s="50"/>
      <c r="G85" s="62"/>
      <c r="H85" s="63"/>
      <c r="I85" s="62"/>
      <c r="J85" s="50"/>
      <c r="K85" s="61"/>
      <c r="L85" s="6"/>
      <c r="M85" s="8"/>
      <c r="N85" s="84"/>
      <c r="O85" s="138"/>
    </row>
    <row r="86" spans="1:15" ht="14.25" customHeight="1" x14ac:dyDescent="0.25">
      <c r="A86" s="1"/>
      <c r="B86" s="365">
        <v>56</v>
      </c>
      <c r="C86" s="366"/>
      <c r="D86" s="367" t="s">
        <v>1333</v>
      </c>
      <c r="E86" s="368"/>
      <c r="F86" s="369">
        <v>4100066409</v>
      </c>
      <c r="G86" s="370"/>
      <c r="H86" s="391" t="s">
        <v>1196</v>
      </c>
      <c r="I86" s="370"/>
      <c r="J86" s="369" t="s">
        <v>53</v>
      </c>
      <c r="K86" s="368"/>
      <c r="L86" s="7" t="s">
        <v>757</v>
      </c>
      <c r="M86" s="11"/>
      <c r="N86" s="84">
        <v>12.54</v>
      </c>
      <c r="O86" s="60">
        <v>21</v>
      </c>
    </row>
    <row r="87" spans="1:15" ht="14.25" customHeight="1" x14ac:dyDescent="0.25">
      <c r="A87" s="1"/>
      <c r="B87" s="378">
        <v>57</v>
      </c>
      <c r="C87" s="379"/>
      <c r="D87" s="367" t="s">
        <v>1333</v>
      </c>
      <c r="E87" s="368"/>
      <c r="F87" s="369">
        <v>4100066405</v>
      </c>
      <c r="G87" s="370"/>
      <c r="H87" s="391" t="s">
        <v>855</v>
      </c>
      <c r="I87" s="370"/>
      <c r="J87" s="369" t="s">
        <v>53</v>
      </c>
      <c r="K87" s="368"/>
      <c r="L87" s="7" t="s">
        <v>757</v>
      </c>
      <c r="M87" s="11"/>
      <c r="N87" s="82">
        <v>10.18</v>
      </c>
      <c r="O87" s="60">
        <v>17</v>
      </c>
    </row>
    <row r="88" spans="1:15" ht="15" x14ac:dyDescent="0.25">
      <c r="A88" s="1"/>
      <c r="B88" s="416"/>
      <c r="C88" s="417"/>
      <c r="D88" s="126" t="s">
        <v>1335</v>
      </c>
      <c r="E88" s="61"/>
      <c r="F88" s="50"/>
      <c r="G88" s="62"/>
      <c r="H88" s="63"/>
      <c r="I88" s="62"/>
      <c r="J88" s="50"/>
      <c r="K88" s="61"/>
      <c r="L88" s="6"/>
      <c r="M88" s="8"/>
      <c r="N88" s="83"/>
      <c r="O88" s="138"/>
    </row>
    <row r="89" spans="1:15" ht="14.25" customHeight="1" x14ac:dyDescent="0.25">
      <c r="A89" s="1"/>
      <c r="B89" s="378">
        <v>58</v>
      </c>
      <c r="C89" s="379"/>
      <c r="D89" s="367" t="s">
        <v>1333</v>
      </c>
      <c r="E89" s="368"/>
      <c r="F89" s="369">
        <v>4100066417</v>
      </c>
      <c r="G89" s="370"/>
      <c r="H89" s="391" t="s">
        <v>1336</v>
      </c>
      <c r="I89" s="370"/>
      <c r="J89" s="369" t="s">
        <v>53</v>
      </c>
      <c r="K89" s="368"/>
      <c r="L89" s="7" t="s">
        <v>1071</v>
      </c>
      <c r="M89" s="11"/>
      <c r="N89" s="82">
        <v>10.14</v>
      </c>
      <c r="O89" s="60">
        <v>7</v>
      </c>
    </row>
    <row r="90" spans="1:15" ht="15" x14ac:dyDescent="0.25">
      <c r="A90" s="1"/>
      <c r="B90" s="416"/>
      <c r="C90" s="417"/>
      <c r="D90" s="126" t="s">
        <v>1337</v>
      </c>
      <c r="E90" s="61"/>
      <c r="F90" s="50"/>
      <c r="G90" s="62"/>
      <c r="H90" s="63"/>
      <c r="I90" s="62"/>
      <c r="J90" s="50"/>
      <c r="K90" s="61"/>
      <c r="L90" s="6"/>
      <c r="M90" s="8"/>
      <c r="N90" s="83"/>
      <c r="O90" s="138"/>
    </row>
    <row r="91" spans="1:15" ht="15" x14ac:dyDescent="0.25">
      <c r="A91" s="1"/>
      <c r="B91" s="365"/>
      <c r="C91" s="366"/>
      <c r="D91" s="367" t="s">
        <v>1333</v>
      </c>
      <c r="E91" s="368"/>
      <c r="F91" s="369">
        <v>4100066416</v>
      </c>
      <c r="G91" s="370"/>
      <c r="H91" s="391" t="s">
        <v>1336</v>
      </c>
      <c r="I91" s="370"/>
      <c r="J91" s="369" t="s">
        <v>73</v>
      </c>
      <c r="K91" s="368"/>
      <c r="L91" s="7" t="s">
        <v>1071</v>
      </c>
      <c r="M91" s="11"/>
      <c r="N91" s="84"/>
      <c r="O91" s="138">
        <v>10</v>
      </c>
    </row>
    <row r="92" spans="1:15" ht="14.25" customHeight="1" x14ac:dyDescent="0.25">
      <c r="A92" s="1"/>
      <c r="B92" s="378">
        <v>59</v>
      </c>
      <c r="C92" s="379"/>
      <c r="D92" s="367" t="s">
        <v>496</v>
      </c>
      <c r="E92" s="368"/>
      <c r="F92" s="369">
        <v>4100066319</v>
      </c>
      <c r="G92" s="370"/>
      <c r="H92" s="391" t="s">
        <v>993</v>
      </c>
      <c r="I92" s="370"/>
      <c r="J92" s="369" t="s">
        <v>25</v>
      </c>
      <c r="K92" s="368"/>
      <c r="L92" s="7" t="s">
        <v>757</v>
      </c>
      <c r="M92" s="11"/>
      <c r="N92" s="82">
        <v>8.7899999999999991</v>
      </c>
      <c r="O92" s="60">
        <v>15</v>
      </c>
    </row>
    <row r="93" spans="1:15" ht="15" x14ac:dyDescent="0.25">
      <c r="A93" s="1"/>
      <c r="B93" s="365"/>
      <c r="C93" s="366"/>
      <c r="D93" s="367" t="s">
        <v>496</v>
      </c>
      <c r="E93" s="368"/>
      <c r="F93" s="369">
        <v>4100066320</v>
      </c>
      <c r="G93" s="370"/>
      <c r="H93" s="391" t="s">
        <v>993</v>
      </c>
      <c r="I93" s="370"/>
      <c r="J93" s="369" t="s">
        <v>25</v>
      </c>
      <c r="K93" s="368"/>
      <c r="L93" s="7" t="s">
        <v>757</v>
      </c>
      <c r="M93" s="11"/>
      <c r="N93" s="84"/>
      <c r="O93" s="138">
        <v>17</v>
      </c>
    </row>
    <row r="94" spans="1:15" ht="14.25" customHeight="1" x14ac:dyDescent="0.25">
      <c r="A94" s="1"/>
      <c r="B94" s="378">
        <v>60</v>
      </c>
      <c r="C94" s="379"/>
      <c r="D94" s="367" t="s">
        <v>496</v>
      </c>
      <c r="E94" s="368"/>
      <c r="F94" s="369">
        <v>4100066320</v>
      </c>
      <c r="G94" s="370"/>
      <c r="H94" s="391" t="s">
        <v>993</v>
      </c>
      <c r="I94" s="370"/>
      <c r="J94" s="369" t="s">
        <v>25</v>
      </c>
      <c r="K94" s="368"/>
      <c r="L94" s="7" t="s">
        <v>757</v>
      </c>
      <c r="M94" s="11"/>
      <c r="N94" s="82">
        <v>10.5</v>
      </c>
      <c r="O94" s="60">
        <v>40</v>
      </c>
    </row>
    <row r="95" spans="1:15" ht="14.25" customHeight="1" x14ac:dyDescent="0.25">
      <c r="A95" s="1"/>
      <c r="B95" s="378">
        <v>61</v>
      </c>
      <c r="C95" s="379"/>
      <c r="D95" s="367" t="s">
        <v>496</v>
      </c>
      <c r="E95" s="368"/>
      <c r="F95" s="369">
        <v>4100066378</v>
      </c>
      <c r="G95" s="370"/>
      <c r="H95" s="391" t="s">
        <v>993</v>
      </c>
      <c r="I95" s="370"/>
      <c r="J95" s="369" t="s">
        <v>53</v>
      </c>
      <c r="K95" s="368"/>
      <c r="L95" s="7" t="s">
        <v>757</v>
      </c>
      <c r="M95" s="11"/>
      <c r="N95" s="82">
        <v>11.2</v>
      </c>
      <c r="O95" s="60">
        <v>43</v>
      </c>
    </row>
    <row r="96" spans="1:15" ht="14.25" customHeight="1" x14ac:dyDescent="0.25">
      <c r="A96" s="1"/>
      <c r="B96" s="378">
        <v>62</v>
      </c>
      <c r="C96" s="379"/>
      <c r="D96" s="367" t="s">
        <v>496</v>
      </c>
      <c r="E96" s="368"/>
      <c r="F96" s="369">
        <v>4100066378</v>
      </c>
      <c r="G96" s="370"/>
      <c r="H96" s="391" t="s">
        <v>993</v>
      </c>
      <c r="I96" s="370"/>
      <c r="J96" s="369" t="s">
        <v>53</v>
      </c>
      <c r="K96" s="368"/>
      <c r="L96" s="7" t="s">
        <v>757</v>
      </c>
      <c r="M96" s="11"/>
      <c r="N96" s="82">
        <v>11.2</v>
      </c>
      <c r="O96" s="60">
        <v>43</v>
      </c>
    </row>
    <row r="97" spans="1:15" ht="14.25" customHeight="1" x14ac:dyDescent="0.25">
      <c r="A97" s="1"/>
      <c r="B97" s="378">
        <v>63</v>
      </c>
      <c r="C97" s="379"/>
      <c r="D97" s="367" t="s">
        <v>496</v>
      </c>
      <c r="E97" s="368"/>
      <c r="F97" s="369">
        <v>4100066378</v>
      </c>
      <c r="G97" s="370"/>
      <c r="H97" s="391" t="s">
        <v>993</v>
      </c>
      <c r="I97" s="370"/>
      <c r="J97" s="369" t="s">
        <v>53</v>
      </c>
      <c r="K97" s="368"/>
      <c r="L97" s="7" t="s">
        <v>757</v>
      </c>
      <c r="M97" s="11"/>
      <c r="N97" s="82">
        <v>11.24</v>
      </c>
      <c r="O97" s="60">
        <v>43</v>
      </c>
    </row>
    <row r="98" spans="1:15" ht="14.25" customHeight="1" x14ac:dyDescent="0.25">
      <c r="A98" s="1"/>
      <c r="B98" s="378">
        <v>64</v>
      </c>
      <c r="C98" s="379"/>
      <c r="D98" s="367" t="s">
        <v>496</v>
      </c>
      <c r="E98" s="368"/>
      <c r="F98" s="369">
        <v>4100066378</v>
      </c>
      <c r="G98" s="370"/>
      <c r="H98" s="391" t="s">
        <v>993</v>
      </c>
      <c r="I98" s="370"/>
      <c r="J98" s="369" t="s">
        <v>53</v>
      </c>
      <c r="K98" s="368"/>
      <c r="L98" s="7" t="s">
        <v>757</v>
      </c>
      <c r="M98" s="11"/>
      <c r="N98" s="81">
        <v>11.22</v>
      </c>
      <c r="O98" s="60">
        <v>43</v>
      </c>
    </row>
    <row r="99" spans="1:15" ht="15" x14ac:dyDescent="0.25">
      <c r="A99" s="1"/>
      <c r="B99" s="77" t="s">
        <v>103</v>
      </c>
      <c r="C99" s="78"/>
      <c r="D99" s="20"/>
      <c r="E99" s="45"/>
      <c r="F99" s="20"/>
      <c r="H99" s="3"/>
      <c r="J99" s="20"/>
      <c r="K99" s="45"/>
      <c r="L99" s="1"/>
      <c r="M99" s="1"/>
      <c r="N99" s="163">
        <f>SUM(N100:N127)+8.4</f>
        <v>168.42000000000002</v>
      </c>
      <c r="O99" s="60"/>
    </row>
    <row r="100" spans="1:15" ht="14.25" customHeight="1" x14ac:dyDescent="0.25">
      <c r="A100" s="1"/>
      <c r="B100" s="378">
        <v>65</v>
      </c>
      <c r="C100" s="379"/>
      <c r="D100" s="367" t="s">
        <v>496</v>
      </c>
      <c r="E100" s="368"/>
      <c r="F100" s="369">
        <v>4100066378</v>
      </c>
      <c r="G100" s="370"/>
      <c r="H100" s="391" t="s">
        <v>993</v>
      </c>
      <c r="I100" s="370"/>
      <c r="J100" s="369" t="s">
        <v>53</v>
      </c>
      <c r="K100" s="368"/>
      <c r="L100" s="7" t="s">
        <v>757</v>
      </c>
      <c r="M100" s="11"/>
      <c r="N100" s="82">
        <v>11.36</v>
      </c>
      <c r="O100" s="60">
        <v>44</v>
      </c>
    </row>
    <row r="101" spans="1:15" ht="15" x14ac:dyDescent="0.25">
      <c r="A101" s="1"/>
      <c r="B101" s="416"/>
      <c r="C101" s="417"/>
      <c r="D101" s="126" t="s">
        <v>1338</v>
      </c>
      <c r="E101" s="61"/>
      <c r="F101" s="50"/>
      <c r="G101" s="62"/>
      <c r="H101" s="63"/>
      <c r="I101" s="62"/>
      <c r="J101" s="50"/>
      <c r="K101" s="61"/>
      <c r="L101" s="6"/>
      <c r="M101" s="8"/>
      <c r="N101" s="83"/>
      <c r="O101" s="138"/>
    </row>
    <row r="102" spans="1:15" ht="14.25" customHeight="1" x14ac:dyDescent="0.25">
      <c r="A102" s="1"/>
      <c r="B102" s="378">
        <v>66</v>
      </c>
      <c r="C102" s="379"/>
      <c r="D102" s="367" t="s">
        <v>496</v>
      </c>
      <c r="E102" s="368"/>
      <c r="F102" s="369">
        <v>4100066320</v>
      </c>
      <c r="G102" s="370"/>
      <c r="H102" s="391" t="s">
        <v>993</v>
      </c>
      <c r="I102" s="370"/>
      <c r="J102" s="369" t="s">
        <v>25</v>
      </c>
      <c r="K102" s="368"/>
      <c r="L102" s="7" t="s">
        <v>761</v>
      </c>
      <c r="M102" s="11"/>
      <c r="N102" s="82">
        <v>10.74</v>
      </c>
      <c r="O102" s="60">
        <v>40</v>
      </c>
    </row>
    <row r="103" spans="1:15" ht="14.25" customHeight="1" x14ac:dyDescent="0.25">
      <c r="A103" s="1"/>
      <c r="B103" s="378">
        <v>67</v>
      </c>
      <c r="C103" s="379"/>
      <c r="D103" s="367" t="s">
        <v>496</v>
      </c>
      <c r="E103" s="368"/>
      <c r="F103" s="369">
        <v>4100066320</v>
      </c>
      <c r="G103" s="370"/>
      <c r="H103" s="391" t="s">
        <v>993</v>
      </c>
      <c r="I103" s="370"/>
      <c r="J103" s="369" t="s">
        <v>25</v>
      </c>
      <c r="K103" s="368"/>
      <c r="L103" s="7" t="s">
        <v>761</v>
      </c>
      <c r="M103" s="11"/>
      <c r="N103" s="82">
        <v>10.1</v>
      </c>
      <c r="O103" s="60">
        <v>18</v>
      </c>
    </row>
    <row r="104" spans="1:15" ht="15" x14ac:dyDescent="0.25">
      <c r="A104" s="1"/>
      <c r="B104" s="76"/>
      <c r="C104" s="69"/>
      <c r="D104" s="367" t="s">
        <v>496</v>
      </c>
      <c r="E104" s="368"/>
      <c r="F104" s="369">
        <v>4100066319</v>
      </c>
      <c r="G104" s="370"/>
      <c r="H104" s="391" t="s">
        <v>993</v>
      </c>
      <c r="I104" s="370"/>
      <c r="J104" s="369" t="s">
        <v>25</v>
      </c>
      <c r="K104" s="368"/>
      <c r="L104" s="7" t="s">
        <v>761</v>
      </c>
      <c r="M104" s="8"/>
      <c r="N104" s="84"/>
      <c r="O104" s="138">
        <v>19</v>
      </c>
    </row>
    <row r="105" spans="1:15" ht="14.25" customHeight="1" x14ac:dyDescent="0.25">
      <c r="A105" s="1"/>
      <c r="B105" s="375">
        <v>68</v>
      </c>
      <c r="C105" s="376"/>
      <c r="D105" s="367" t="s">
        <v>496</v>
      </c>
      <c r="E105" s="368"/>
      <c r="F105" s="369">
        <v>4100066378</v>
      </c>
      <c r="G105" s="370"/>
      <c r="H105" s="391" t="s">
        <v>993</v>
      </c>
      <c r="I105" s="370"/>
      <c r="J105" s="369" t="s">
        <v>53</v>
      </c>
      <c r="K105" s="368"/>
      <c r="L105" s="7" t="s">
        <v>761</v>
      </c>
      <c r="M105" s="11"/>
      <c r="N105" s="81">
        <v>10.78</v>
      </c>
      <c r="O105" s="60">
        <v>40</v>
      </c>
    </row>
    <row r="106" spans="1:15" ht="14.25" customHeight="1" x14ac:dyDescent="0.25">
      <c r="A106" s="1"/>
      <c r="B106" s="378">
        <v>69</v>
      </c>
      <c r="C106" s="379"/>
      <c r="D106" s="367" t="s">
        <v>496</v>
      </c>
      <c r="E106" s="368"/>
      <c r="F106" s="369">
        <v>4100066378</v>
      </c>
      <c r="G106" s="370"/>
      <c r="H106" s="391" t="s">
        <v>993</v>
      </c>
      <c r="I106" s="370"/>
      <c r="J106" s="369" t="s">
        <v>53</v>
      </c>
      <c r="K106" s="368"/>
      <c r="L106" s="7" t="s">
        <v>761</v>
      </c>
      <c r="M106" s="11"/>
      <c r="N106" s="82">
        <v>10.78</v>
      </c>
      <c r="O106" s="60">
        <v>40</v>
      </c>
    </row>
    <row r="107" spans="1:15" ht="14.25" customHeight="1" x14ac:dyDescent="0.25">
      <c r="A107" s="1"/>
      <c r="B107" s="378">
        <v>70</v>
      </c>
      <c r="C107" s="379"/>
      <c r="D107" s="367" t="s">
        <v>496</v>
      </c>
      <c r="E107" s="368"/>
      <c r="F107" s="369">
        <v>4100066378</v>
      </c>
      <c r="G107" s="370"/>
      <c r="H107" s="391" t="s">
        <v>993</v>
      </c>
      <c r="I107" s="370"/>
      <c r="J107" s="369" t="s">
        <v>53</v>
      </c>
      <c r="K107" s="368"/>
      <c r="L107" s="7" t="s">
        <v>761</v>
      </c>
      <c r="M107" s="11"/>
      <c r="N107" s="82">
        <v>11.68</v>
      </c>
      <c r="O107" s="60">
        <v>44</v>
      </c>
    </row>
    <row r="108" spans="1:15" ht="15" x14ac:dyDescent="0.25">
      <c r="A108" s="1"/>
      <c r="B108" s="416"/>
      <c r="C108" s="417"/>
      <c r="D108" s="126" t="s">
        <v>1339</v>
      </c>
      <c r="E108" s="61"/>
      <c r="F108" s="50"/>
      <c r="G108" s="62"/>
      <c r="H108" s="63"/>
      <c r="I108" s="62"/>
      <c r="J108" s="50"/>
      <c r="K108" s="61"/>
      <c r="L108" s="6"/>
      <c r="M108" s="8"/>
      <c r="N108" s="83"/>
      <c r="O108" s="138"/>
    </row>
    <row r="109" spans="1:15" ht="14.25" customHeight="1" x14ac:dyDescent="0.25">
      <c r="A109" s="1"/>
      <c r="B109" s="378">
        <v>71</v>
      </c>
      <c r="C109" s="379"/>
      <c r="D109" s="367" t="s">
        <v>496</v>
      </c>
      <c r="E109" s="368"/>
      <c r="F109" s="369">
        <v>4100066378</v>
      </c>
      <c r="G109" s="370"/>
      <c r="H109" s="391" t="s">
        <v>993</v>
      </c>
      <c r="I109" s="370"/>
      <c r="J109" s="369" t="s">
        <v>53</v>
      </c>
      <c r="K109" s="368"/>
      <c r="L109" s="7" t="s">
        <v>1329</v>
      </c>
      <c r="M109" s="11"/>
      <c r="N109" s="82">
        <v>7.54</v>
      </c>
      <c r="O109" s="60">
        <v>13</v>
      </c>
    </row>
    <row r="110" spans="1:15" ht="15" x14ac:dyDescent="0.25">
      <c r="A110" s="1"/>
      <c r="B110" s="416"/>
      <c r="C110" s="417"/>
      <c r="D110" s="126" t="s">
        <v>1340</v>
      </c>
      <c r="E110" s="61"/>
      <c r="F110" s="50"/>
      <c r="G110" s="62"/>
      <c r="H110" s="63"/>
      <c r="I110" s="62"/>
      <c r="J110" s="50"/>
      <c r="K110" s="61"/>
      <c r="L110" s="6"/>
      <c r="M110" s="8"/>
      <c r="N110" s="83"/>
      <c r="O110" s="138"/>
    </row>
    <row r="111" spans="1:15" ht="15" x14ac:dyDescent="0.25">
      <c r="A111" s="1"/>
      <c r="B111" s="365"/>
      <c r="C111" s="366"/>
      <c r="D111" s="367" t="s">
        <v>496</v>
      </c>
      <c r="E111" s="368"/>
      <c r="F111" s="369">
        <v>4100066379</v>
      </c>
      <c r="G111" s="370"/>
      <c r="H111" s="391" t="s">
        <v>993</v>
      </c>
      <c r="I111" s="370"/>
      <c r="J111" s="369" t="s">
        <v>147</v>
      </c>
      <c r="K111" s="368"/>
      <c r="L111" s="7" t="s">
        <v>1329</v>
      </c>
      <c r="M111" s="8"/>
      <c r="N111" s="84"/>
      <c r="O111" s="138">
        <v>13</v>
      </c>
    </row>
    <row r="112" spans="1:15" ht="14.25" customHeight="1" x14ac:dyDescent="0.25">
      <c r="A112" s="1"/>
      <c r="B112" s="378">
        <v>72</v>
      </c>
      <c r="C112" s="379"/>
      <c r="D112" s="367" t="s">
        <v>496</v>
      </c>
      <c r="E112" s="368"/>
      <c r="F112" s="369">
        <v>4100066320</v>
      </c>
      <c r="G112" s="370"/>
      <c r="H112" s="391" t="s">
        <v>993</v>
      </c>
      <c r="I112" s="370"/>
      <c r="J112" s="369" t="s">
        <v>25</v>
      </c>
      <c r="K112" s="368"/>
      <c r="L112" s="7" t="s">
        <v>425</v>
      </c>
      <c r="M112" s="11"/>
      <c r="N112" s="82">
        <v>6.82</v>
      </c>
      <c r="O112" s="60">
        <v>24</v>
      </c>
    </row>
    <row r="113" spans="1:15" ht="15" x14ac:dyDescent="0.25">
      <c r="A113" s="1"/>
      <c r="B113" s="416"/>
      <c r="C113" s="417"/>
      <c r="D113" s="126" t="s">
        <v>1341</v>
      </c>
      <c r="E113" s="61"/>
      <c r="F113" s="50"/>
      <c r="G113" s="62"/>
      <c r="H113" s="63"/>
      <c r="I113" s="62"/>
      <c r="J113" s="50"/>
      <c r="K113" s="61"/>
      <c r="L113" s="6"/>
      <c r="M113" s="8"/>
      <c r="N113" s="83"/>
      <c r="O113" s="138"/>
    </row>
    <row r="114" spans="1:15" ht="14.25" customHeight="1" x14ac:dyDescent="0.25">
      <c r="A114" s="1"/>
      <c r="B114" s="378">
        <v>73</v>
      </c>
      <c r="C114" s="379"/>
      <c r="D114" s="367" t="s">
        <v>496</v>
      </c>
      <c r="E114" s="368"/>
      <c r="F114" s="369">
        <v>4100066404</v>
      </c>
      <c r="G114" s="370"/>
      <c r="H114" s="391" t="s">
        <v>776</v>
      </c>
      <c r="I114" s="370"/>
      <c r="J114" s="369" t="s">
        <v>147</v>
      </c>
      <c r="K114" s="368"/>
      <c r="L114" s="7" t="s">
        <v>757</v>
      </c>
      <c r="M114" s="11"/>
      <c r="N114" s="82">
        <v>5.6</v>
      </c>
      <c r="O114" s="60">
        <v>7</v>
      </c>
    </row>
    <row r="115" spans="1:15" ht="15" x14ac:dyDescent="0.25">
      <c r="A115" s="1"/>
      <c r="B115" s="40"/>
      <c r="C115" s="36"/>
      <c r="D115" s="367" t="s">
        <v>496</v>
      </c>
      <c r="E115" s="368"/>
      <c r="F115" s="369">
        <v>4100066332</v>
      </c>
      <c r="G115" s="370"/>
      <c r="H115" s="391" t="s">
        <v>776</v>
      </c>
      <c r="I115" s="370"/>
      <c r="J115" s="369" t="s">
        <v>25</v>
      </c>
      <c r="K115" s="368"/>
      <c r="L115" s="7" t="s">
        <v>757</v>
      </c>
      <c r="M115" s="8"/>
      <c r="N115" s="83"/>
      <c r="O115" s="138">
        <v>5</v>
      </c>
    </row>
    <row r="116" spans="1:15" ht="15" x14ac:dyDescent="0.25">
      <c r="A116" s="1"/>
      <c r="B116" s="40"/>
      <c r="C116" s="36"/>
      <c r="D116" s="367" t="s">
        <v>496</v>
      </c>
      <c r="E116" s="368"/>
      <c r="F116" s="369">
        <v>4100066402</v>
      </c>
      <c r="G116" s="370"/>
      <c r="H116" s="391" t="s">
        <v>776</v>
      </c>
      <c r="I116" s="370"/>
      <c r="J116" s="369" t="s">
        <v>53</v>
      </c>
      <c r="K116" s="368"/>
      <c r="L116" s="7" t="s">
        <v>757</v>
      </c>
      <c r="M116" s="8"/>
      <c r="N116" s="83"/>
      <c r="O116" s="138">
        <v>6</v>
      </c>
    </row>
    <row r="117" spans="1:15" ht="15" x14ac:dyDescent="0.25">
      <c r="A117" s="1"/>
      <c r="B117" s="378">
        <v>74</v>
      </c>
      <c r="C117" s="379"/>
      <c r="D117" s="367" t="s">
        <v>496</v>
      </c>
      <c r="E117" s="368"/>
      <c r="F117" s="369">
        <v>4100066403</v>
      </c>
      <c r="G117" s="370"/>
      <c r="H117" s="391" t="s">
        <v>776</v>
      </c>
      <c r="I117" s="370"/>
      <c r="J117" s="369" t="s">
        <v>53</v>
      </c>
      <c r="K117" s="368"/>
      <c r="L117" s="7" t="s">
        <v>757</v>
      </c>
      <c r="M117" s="8"/>
      <c r="N117" s="82">
        <v>9.94</v>
      </c>
      <c r="O117" s="138">
        <v>37</v>
      </c>
    </row>
    <row r="118" spans="1:15" ht="15" x14ac:dyDescent="0.25">
      <c r="A118" s="1"/>
      <c r="B118" s="365"/>
      <c r="C118" s="366"/>
      <c r="D118" s="126" t="s">
        <v>1342</v>
      </c>
      <c r="E118" s="61"/>
      <c r="F118" s="50"/>
      <c r="G118" s="62"/>
      <c r="H118" s="63"/>
      <c r="I118" s="62"/>
      <c r="J118" s="50"/>
      <c r="K118" s="61"/>
      <c r="L118" s="6"/>
      <c r="M118" s="8"/>
      <c r="N118" s="84"/>
      <c r="O118" s="138"/>
    </row>
    <row r="119" spans="1:15" ht="15" x14ac:dyDescent="0.25">
      <c r="A119" s="1"/>
      <c r="B119" s="378">
        <v>75</v>
      </c>
      <c r="C119" s="379"/>
      <c r="D119" s="367" t="s">
        <v>496</v>
      </c>
      <c r="E119" s="368"/>
      <c r="F119" s="369">
        <v>4100066419</v>
      </c>
      <c r="G119" s="370"/>
      <c r="H119" s="391" t="s">
        <v>774</v>
      </c>
      <c r="I119" s="370"/>
      <c r="J119" s="369" t="s">
        <v>25</v>
      </c>
      <c r="K119" s="368"/>
      <c r="L119" s="7" t="s">
        <v>757</v>
      </c>
      <c r="M119" s="8"/>
      <c r="N119" s="82">
        <v>11.46</v>
      </c>
      <c r="O119" s="138">
        <v>40</v>
      </c>
    </row>
    <row r="120" spans="1:15" ht="15" x14ac:dyDescent="0.25">
      <c r="A120" s="1"/>
      <c r="B120" s="365"/>
      <c r="C120" s="366"/>
      <c r="D120" s="367" t="s">
        <v>496</v>
      </c>
      <c r="E120" s="368"/>
      <c r="F120" s="369">
        <v>4100066418</v>
      </c>
      <c r="G120" s="370"/>
      <c r="H120" s="391" t="s">
        <v>774</v>
      </c>
      <c r="I120" s="370"/>
      <c r="J120" s="369" t="s">
        <v>25</v>
      </c>
      <c r="K120" s="368"/>
      <c r="L120" s="7" t="s">
        <v>757</v>
      </c>
      <c r="M120" s="8"/>
      <c r="N120" s="84"/>
      <c r="O120" s="138">
        <v>1</v>
      </c>
    </row>
    <row r="121" spans="1:15" ht="15" x14ac:dyDescent="0.25">
      <c r="A121" s="1"/>
      <c r="B121" s="378">
        <v>76</v>
      </c>
      <c r="C121" s="379"/>
      <c r="D121" s="367" t="s">
        <v>496</v>
      </c>
      <c r="E121" s="368"/>
      <c r="F121" s="369">
        <v>4100066419</v>
      </c>
      <c r="G121" s="370"/>
      <c r="H121" s="391" t="s">
        <v>774</v>
      </c>
      <c r="I121" s="370"/>
      <c r="J121" s="369" t="s">
        <v>25</v>
      </c>
      <c r="K121" s="368"/>
      <c r="L121" s="7" t="s">
        <v>757</v>
      </c>
      <c r="M121" s="8"/>
      <c r="N121" s="82">
        <v>11.82</v>
      </c>
      <c r="O121" s="138">
        <v>17</v>
      </c>
    </row>
    <row r="122" spans="1:15" ht="15" x14ac:dyDescent="0.25">
      <c r="A122" s="1"/>
      <c r="B122" s="365"/>
      <c r="C122" s="366"/>
      <c r="D122" s="367" t="s">
        <v>496</v>
      </c>
      <c r="E122" s="368"/>
      <c r="F122" s="369">
        <v>4100066420</v>
      </c>
      <c r="G122" s="370"/>
      <c r="H122" s="391" t="s">
        <v>774</v>
      </c>
      <c r="I122" s="370"/>
      <c r="J122" s="369" t="s">
        <v>53</v>
      </c>
      <c r="K122" s="368"/>
      <c r="L122" s="7" t="s">
        <v>757</v>
      </c>
      <c r="M122" s="8"/>
      <c r="N122" s="84"/>
      <c r="O122" s="138">
        <v>26</v>
      </c>
    </row>
    <row r="123" spans="1:15" ht="15" x14ac:dyDescent="0.25">
      <c r="A123" s="1"/>
      <c r="B123" s="375">
        <v>77</v>
      </c>
      <c r="C123" s="376"/>
      <c r="D123" s="367" t="s">
        <v>496</v>
      </c>
      <c r="E123" s="368"/>
      <c r="F123" s="369">
        <v>4100066420</v>
      </c>
      <c r="G123" s="370"/>
      <c r="H123" s="391" t="s">
        <v>774</v>
      </c>
      <c r="I123" s="370"/>
      <c r="J123" s="369" t="s">
        <v>53</v>
      </c>
      <c r="K123" s="368"/>
      <c r="L123" s="7" t="s">
        <v>757</v>
      </c>
      <c r="M123" s="8"/>
      <c r="N123" s="81">
        <v>12.72</v>
      </c>
      <c r="O123" s="138">
        <v>47</v>
      </c>
    </row>
    <row r="124" spans="1:15" ht="15" x14ac:dyDescent="0.25">
      <c r="A124" s="1"/>
      <c r="B124" s="378">
        <v>78</v>
      </c>
      <c r="C124" s="379"/>
      <c r="D124" s="367" t="s">
        <v>496</v>
      </c>
      <c r="E124" s="368"/>
      <c r="F124" s="369">
        <v>4100066420</v>
      </c>
      <c r="G124" s="370"/>
      <c r="H124" s="391" t="s">
        <v>774</v>
      </c>
      <c r="I124" s="370"/>
      <c r="J124" s="369" t="s">
        <v>53</v>
      </c>
      <c r="K124" s="368"/>
      <c r="L124" s="7" t="s">
        <v>425</v>
      </c>
      <c r="M124" s="8"/>
      <c r="N124" s="82">
        <v>11.56</v>
      </c>
      <c r="O124" s="138">
        <v>41</v>
      </c>
    </row>
    <row r="125" spans="1:15" ht="15" x14ac:dyDescent="0.25">
      <c r="A125" s="1"/>
      <c r="B125" s="378">
        <v>79</v>
      </c>
      <c r="C125" s="379"/>
      <c r="D125" s="367" t="s">
        <v>747</v>
      </c>
      <c r="E125" s="368"/>
      <c r="F125" s="369">
        <v>4100068512</v>
      </c>
      <c r="G125" s="370"/>
      <c r="H125" s="391" t="s">
        <v>1094</v>
      </c>
      <c r="I125" s="370"/>
      <c r="J125" s="369" t="s">
        <v>73</v>
      </c>
      <c r="K125" s="368"/>
      <c r="L125" s="7" t="s">
        <v>757</v>
      </c>
      <c r="M125" s="8"/>
      <c r="N125" s="82">
        <v>6.88</v>
      </c>
      <c r="O125" s="138">
        <v>3</v>
      </c>
    </row>
    <row r="126" spans="1:15" ht="15" x14ac:dyDescent="0.25">
      <c r="A126" s="1"/>
      <c r="B126" s="76"/>
      <c r="C126" s="69"/>
      <c r="D126" s="367" t="s">
        <v>747</v>
      </c>
      <c r="E126" s="368"/>
      <c r="F126" s="369">
        <v>4100068522</v>
      </c>
      <c r="G126" s="370"/>
      <c r="H126" s="391" t="s">
        <v>1094</v>
      </c>
      <c r="I126" s="370"/>
      <c r="J126" s="369" t="s">
        <v>53</v>
      </c>
      <c r="K126" s="368"/>
      <c r="L126" s="7" t="s">
        <v>757</v>
      </c>
      <c r="M126" s="8"/>
      <c r="N126" s="84"/>
      <c r="O126" s="138">
        <v>7</v>
      </c>
    </row>
    <row r="127" spans="1:15" ht="15" x14ac:dyDescent="0.25">
      <c r="A127" s="1"/>
      <c r="B127" s="378">
        <v>80</v>
      </c>
      <c r="C127" s="379"/>
      <c r="D127" s="367" t="s">
        <v>747</v>
      </c>
      <c r="E127" s="368"/>
      <c r="F127" s="369">
        <v>4100068522</v>
      </c>
      <c r="G127" s="370"/>
      <c r="H127" s="391" t="s">
        <v>1094</v>
      </c>
      <c r="I127" s="370"/>
      <c r="J127" s="369" t="s">
        <v>53</v>
      </c>
      <c r="K127" s="368"/>
      <c r="L127" s="7" t="s">
        <v>757</v>
      </c>
      <c r="M127" s="8"/>
      <c r="N127" s="82">
        <v>10.24</v>
      </c>
      <c r="O127" s="138">
        <v>16</v>
      </c>
    </row>
    <row r="128" spans="1:15" ht="15" x14ac:dyDescent="0.25">
      <c r="A128" s="1"/>
      <c r="B128" s="77" t="s">
        <v>164</v>
      </c>
      <c r="C128" s="72"/>
      <c r="D128" s="20"/>
      <c r="E128" s="45"/>
      <c r="F128" s="20"/>
      <c r="H128" s="3"/>
      <c r="J128" s="20"/>
      <c r="K128" s="45"/>
      <c r="L128" s="1"/>
      <c r="M128" s="1"/>
      <c r="N128" s="164">
        <f>SUM(N129:N148)+9.2</f>
        <v>134.96</v>
      </c>
      <c r="O128" s="60"/>
    </row>
    <row r="129" spans="1:15" ht="15" x14ac:dyDescent="0.25">
      <c r="A129" s="1"/>
      <c r="B129" s="378">
        <v>81</v>
      </c>
      <c r="C129" s="379"/>
      <c r="D129" s="367" t="s">
        <v>747</v>
      </c>
      <c r="E129" s="368"/>
      <c r="F129" s="369">
        <v>4100068522</v>
      </c>
      <c r="G129" s="370"/>
      <c r="H129" s="391" t="s">
        <v>1094</v>
      </c>
      <c r="I129" s="370"/>
      <c r="J129" s="369" t="s">
        <v>53</v>
      </c>
      <c r="K129" s="368"/>
      <c r="L129" s="7" t="s">
        <v>757</v>
      </c>
      <c r="M129" s="8"/>
      <c r="N129" s="82">
        <v>10.36</v>
      </c>
      <c r="O129" s="138">
        <v>16</v>
      </c>
    </row>
    <row r="130" spans="1:15" ht="15" x14ac:dyDescent="0.25">
      <c r="A130" s="1"/>
      <c r="B130" s="378">
        <v>82</v>
      </c>
      <c r="C130" s="379"/>
      <c r="D130" s="367" t="s">
        <v>747</v>
      </c>
      <c r="E130" s="368"/>
      <c r="F130" s="369">
        <v>4100068522</v>
      </c>
      <c r="G130" s="370"/>
      <c r="H130" s="391" t="s">
        <v>1094</v>
      </c>
      <c r="I130" s="370"/>
      <c r="J130" s="369" t="s">
        <v>53</v>
      </c>
      <c r="K130" s="368"/>
      <c r="L130" s="7" t="s">
        <v>757</v>
      </c>
      <c r="M130" s="8"/>
      <c r="N130" s="82">
        <v>10.34</v>
      </c>
      <c r="O130" s="138">
        <v>16</v>
      </c>
    </row>
    <row r="131" spans="1:15" ht="15" x14ac:dyDescent="0.25">
      <c r="A131" s="1"/>
      <c r="B131" s="378">
        <v>83</v>
      </c>
      <c r="C131" s="379"/>
      <c r="D131" s="367" t="s">
        <v>747</v>
      </c>
      <c r="E131" s="368"/>
      <c r="F131" s="369">
        <v>4100068522</v>
      </c>
      <c r="G131" s="370"/>
      <c r="H131" s="391" t="s">
        <v>1094</v>
      </c>
      <c r="I131" s="370"/>
      <c r="J131" s="369" t="s">
        <v>53</v>
      </c>
      <c r="K131" s="368"/>
      <c r="L131" s="7" t="s">
        <v>761</v>
      </c>
      <c r="M131" s="8"/>
      <c r="N131" s="82">
        <v>8.14</v>
      </c>
      <c r="O131" s="138">
        <v>12</v>
      </c>
    </row>
    <row r="132" spans="1:15" ht="15" x14ac:dyDescent="0.25">
      <c r="A132" s="1"/>
      <c r="B132" s="378">
        <v>84</v>
      </c>
      <c r="C132" s="379"/>
      <c r="D132" s="367" t="s">
        <v>747</v>
      </c>
      <c r="E132" s="368"/>
      <c r="F132" s="369">
        <v>4100068522</v>
      </c>
      <c r="G132" s="370"/>
      <c r="H132" s="391" t="s">
        <v>1094</v>
      </c>
      <c r="I132" s="370"/>
      <c r="J132" s="369" t="s">
        <v>53</v>
      </c>
      <c r="K132" s="368"/>
      <c r="L132" s="7" t="s">
        <v>761</v>
      </c>
      <c r="M132" s="8"/>
      <c r="N132" s="82">
        <v>7.72</v>
      </c>
      <c r="O132" s="138">
        <v>9</v>
      </c>
    </row>
    <row r="133" spans="1:15" ht="15" x14ac:dyDescent="0.25">
      <c r="A133" s="1"/>
      <c r="B133" s="416"/>
      <c r="C133" s="417"/>
      <c r="D133" s="126" t="s">
        <v>1343</v>
      </c>
      <c r="E133" s="61"/>
      <c r="F133" s="50"/>
      <c r="G133" s="62"/>
      <c r="H133" s="63"/>
      <c r="I133" s="62"/>
      <c r="J133" s="50"/>
      <c r="K133" s="61"/>
      <c r="L133" s="6"/>
      <c r="M133" s="8"/>
      <c r="N133" s="83"/>
      <c r="O133" s="138"/>
    </row>
    <row r="134" spans="1:15" ht="15" x14ac:dyDescent="0.25">
      <c r="A134" s="1"/>
      <c r="B134" s="76"/>
      <c r="C134" s="69"/>
      <c r="D134" s="367" t="s">
        <v>747</v>
      </c>
      <c r="E134" s="368"/>
      <c r="F134" s="369">
        <v>4100068512</v>
      </c>
      <c r="G134" s="370"/>
      <c r="H134" s="391" t="s">
        <v>1094</v>
      </c>
      <c r="I134" s="370"/>
      <c r="J134" s="369" t="s">
        <v>73</v>
      </c>
      <c r="K134" s="368"/>
      <c r="L134" s="7" t="s">
        <v>761</v>
      </c>
      <c r="M134" s="8"/>
      <c r="N134" s="84"/>
      <c r="O134" s="138">
        <v>2</v>
      </c>
    </row>
    <row r="135" spans="1:15" ht="15" x14ac:dyDescent="0.25">
      <c r="A135" s="1"/>
      <c r="B135" s="378">
        <v>85</v>
      </c>
      <c r="C135" s="379"/>
      <c r="D135" s="367" t="s">
        <v>496</v>
      </c>
      <c r="E135" s="368"/>
      <c r="F135" s="369">
        <v>4100068524</v>
      </c>
      <c r="G135" s="370"/>
      <c r="H135" s="391" t="s">
        <v>993</v>
      </c>
      <c r="I135" s="370"/>
      <c r="J135" s="369" t="s">
        <v>53</v>
      </c>
      <c r="K135" s="368"/>
      <c r="L135" s="7" t="s">
        <v>761</v>
      </c>
      <c r="M135" s="8"/>
      <c r="N135" s="82">
        <v>5.48</v>
      </c>
      <c r="O135" s="138">
        <v>18</v>
      </c>
    </row>
    <row r="136" spans="1:15" ht="15" x14ac:dyDescent="0.25">
      <c r="A136" s="1"/>
      <c r="B136" s="378">
        <v>86</v>
      </c>
      <c r="C136" s="379"/>
      <c r="D136" s="367" t="s">
        <v>496</v>
      </c>
      <c r="E136" s="368"/>
      <c r="F136" s="369">
        <v>4100068524</v>
      </c>
      <c r="G136" s="370"/>
      <c r="H136" s="391" t="s">
        <v>993</v>
      </c>
      <c r="I136" s="370"/>
      <c r="J136" s="369" t="s">
        <v>53</v>
      </c>
      <c r="K136" s="368"/>
      <c r="L136" s="7" t="s">
        <v>757</v>
      </c>
      <c r="M136" s="8"/>
      <c r="N136" s="82">
        <v>12.42</v>
      </c>
      <c r="O136" s="138">
        <v>45</v>
      </c>
    </row>
    <row r="137" spans="1:15" ht="15" x14ac:dyDescent="0.25">
      <c r="A137" s="1"/>
      <c r="B137" s="416"/>
      <c r="C137" s="417"/>
      <c r="D137" s="126" t="s">
        <v>1344</v>
      </c>
      <c r="E137" s="61"/>
      <c r="F137" s="50"/>
      <c r="G137" s="62"/>
      <c r="H137" s="63"/>
      <c r="I137" s="62"/>
      <c r="J137" s="50"/>
      <c r="K137" s="61"/>
      <c r="L137" s="6"/>
      <c r="M137" s="8"/>
      <c r="N137" s="83"/>
      <c r="O137" s="138"/>
    </row>
    <row r="138" spans="1:15" ht="15" x14ac:dyDescent="0.25">
      <c r="A138" s="1"/>
      <c r="B138" s="378">
        <v>87</v>
      </c>
      <c r="C138" s="379"/>
      <c r="D138" s="367" t="s">
        <v>496</v>
      </c>
      <c r="E138" s="368"/>
      <c r="F138" s="369">
        <v>4100068528</v>
      </c>
      <c r="G138" s="370"/>
      <c r="H138" s="391" t="s">
        <v>774</v>
      </c>
      <c r="I138" s="370"/>
      <c r="J138" s="369" t="s">
        <v>53</v>
      </c>
      <c r="K138" s="368"/>
      <c r="L138" s="7" t="s">
        <v>757</v>
      </c>
      <c r="M138" s="8"/>
      <c r="N138" s="82">
        <v>9.4</v>
      </c>
      <c r="O138" s="138">
        <v>34</v>
      </c>
    </row>
    <row r="139" spans="1:15" ht="15" x14ac:dyDescent="0.25">
      <c r="A139" s="1"/>
      <c r="B139" s="378">
        <v>88</v>
      </c>
      <c r="C139" s="379"/>
      <c r="D139" s="367" t="s">
        <v>496</v>
      </c>
      <c r="E139" s="368"/>
      <c r="F139" s="369">
        <v>4100068528</v>
      </c>
      <c r="G139" s="370"/>
      <c r="H139" s="391" t="s">
        <v>774</v>
      </c>
      <c r="I139" s="370"/>
      <c r="J139" s="369" t="s">
        <v>53</v>
      </c>
      <c r="K139" s="368"/>
      <c r="L139" s="7" t="s">
        <v>757</v>
      </c>
      <c r="M139" s="8"/>
      <c r="N139" s="82">
        <v>9.18</v>
      </c>
      <c r="O139" s="138">
        <v>33</v>
      </c>
    </row>
    <row r="140" spans="1:15" ht="15" x14ac:dyDescent="0.25">
      <c r="A140" s="1"/>
      <c r="B140" s="416"/>
      <c r="C140" s="417"/>
      <c r="D140" s="126" t="s">
        <v>1345</v>
      </c>
      <c r="E140" s="61"/>
      <c r="F140" s="50"/>
      <c r="G140" s="62"/>
      <c r="H140" s="63"/>
      <c r="I140" s="62"/>
      <c r="J140" s="50"/>
      <c r="K140" s="61"/>
      <c r="L140" s="6"/>
      <c r="M140" s="8"/>
      <c r="N140" s="83"/>
      <c r="O140" s="138"/>
    </row>
    <row r="141" spans="1:15" ht="15" x14ac:dyDescent="0.25">
      <c r="A141" s="1"/>
      <c r="B141" s="378">
        <v>89</v>
      </c>
      <c r="C141" s="379"/>
      <c r="D141" s="367" t="s">
        <v>1301</v>
      </c>
      <c r="E141" s="368"/>
      <c r="F141" s="369">
        <v>4100066414</v>
      </c>
      <c r="G141" s="370"/>
      <c r="H141" s="391" t="s">
        <v>1346</v>
      </c>
      <c r="I141" s="370"/>
      <c r="J141" s="369" t="s">
        <v>73</v>
      </c>
      <c r="K141" s="368"/>
      <c r="L141" s="7" t="s">
        <v>1347</v>
      </c>
      <c r="M141" s="8"/>
      <c r="N141" s="82">
        <v>10</v>
      </c>
      <c r="O141" s="138">
        <v>18</v>
      </c>
    </row>
    <row r="142" spans="1:15" ht="15" x14ac:dyDescent="0.25">
      <c r="A142" s="1"/>
      <c r="B142" s="378">
        <v>90</v>
      </c>
      <c r="C142" s="379"/>
      <c r="D142" s="367" t="s">
        <v>1301</v>
      </c>
      <c r="E142" s="368"/>
      <c r="F142" s="369">
        <v>4100066414</v>
      </c>
      <c r="G142" s="370"/>
      <c r="H142" s="391" t="s">
        <v>1346</v>
      </c>
      <c r="I142" s="370"/>
      <c r="J142" s="369" t="s">
        <v>73</v>
      </c>
      <c r="K142" s="368"/>
      <c r="L142" s="7" t="s">
        <v>1347</v>
      </c>
      <c r="M142" s="8"/>
      <c r="N142" s="82">
        <v>10.4</v>
      </c>
      <c r="O142" s="138">
        <v>18</v>
      </c>
    </row>
    <row r="143" spans="1:15" ht="15" x14ac:dyDescent="0.25">
      <c r="A143" s="1"/>
      <c r="B143" s="375">
        <v>91</v>
      </c>
      <c r="C143" s="376"/>
      <c r="D143" s="367" t="s">
        <v>1301</v>
      </c>
      <c r="E143" s="368"/>
      <c r="F143" s="369">
        <v>4100066415</v>
      </c>
      <c r="G143" s="370"/>
      <c r="H143" s="391" t="s">
        <v>1346</v>
      </c>
      <c r="I143" s="370"/>
      <c r="J143" s="369" t="s">
        <v>53</v>
      </c>
      <c r="K143" s="368"/>
      <c r="L143" s="7" t="s">
        <v>1347</v>
      </c>
      <c r="M143" s="8"/>
      <c r="N143" s="81">
        <v>4.3600000000000003</v>
      </c>
      <c r="O143" s="138">
        <v>6</v>
      </c>
    </row>
    <row r="144" spans="1:15" ht="15" x14ac:dyDescent="0.25">
      <c r="A144" s="1"/>
      <c r="B144" s="375">
        <v>92</v>
      </c>
      <c r="C144" s="376"/>
      <c r="D144" s="367" t="s">
        <v>1348</v>
      </c>
      <c r="E144" s="368"/>
      <c r="F144" s="369">
        <v>4100066360</v>
      </c>
      <c r="G144" s="370"/>
      <c r="H144" s="391" t="s">
        <v>1349</v>
      </c>
      <c r="I144" s="370"/>
      <c r="J144" s="369" t="s">
        <v>73</v>
      </c>
      <c r="K144" s="368"/>
      <c r="L144" s="7" t="s">
        <v>1299</v>
      </c>
      <c r="M144" s="8"/>
      <c r="N144" s="81">
        <v>5.66</v>
      </c>
      <c r="O144" s="138">
        <v>6</v>
      </c>
    </row>
    <row r="145" spans="1:15" ht="15" x14ac:dyDescent="0.25">
      <c r="A145" s="1"/>
      <c r="B145" s="375">
        <v>93</v>
      </c>
      <c r="C145" s="376"/>
      <c r="D145" s="367" t="s">
        <v>1348</v>
      </c>
      <c r="E145" s="368"/>
      <c r="F145" s="369">
        <v>4100066360</v>
      </c>
      <c r="G145" s="370"/>
      <c r="H145" s="391" t="s">
        <v>1349</v>
      </c>
      <c r="I145" s="370"/>
      <c r="J145" s="369" t="s">
        <v>73</v>
      </c>
      <c r="K145" s="368"/>
      <c r="L145" s="7" t="s">
        <v>1299</v>
      </c>
      <c r="M145" s="8"/>
      <c r="N145" s="81">
        <v>5.6</v>
      </c>
      <c r="O145" s="138">
        <v>6</v>
      </c>
    </row>
    <row r="146" spans="1:15" ht="15" x14ac:dyDescent="0.25">
      <c r="A146" s="1"/>
      <c r="B146" s="375">
        <v>94</v>
      </c>
      <c r="C146" s="376"/>
      <c r="D146" s="367" t="s">
        <v>1348</v>
      </c>
      <c r="E146" s="368"/>
      <c r="F146" s="369">
        <v>4100066360</v>
      </c>
      <c r="G146" s="370"/>
      <c r="H146" s="391" t="s">
        <v>1349</v>
      </c>
      <c r="I146" s="370"/>
      <c r="J146" s="369" t="s">
        <v>73</v>
      </c>
      <c r="K146" s="368"/>
      <c r="L146" s="7" t="s">
        <v>1299</v>
      </c>
      <c r="M146" s="8"/>
      <c r="N146" s="81">
        <v>5.58</v>
      </c>
      <c r="O146" s="138">
        <v>6</v>
      </c>
    </row>
    <row r="147" spans="1:15" ht="15" x14ac:dyDescent="0.25">
      <c r="A147" s="1"/>
      <c r="B147" s="375">
        <v>95</v>
      </c>
      <c r="C147" s="376"/>
      <c r="D147" s="367" t="s">
        <v>1348</v>
      </c>
      <c r="E147" s="368"/>
      <c r="F147" s="369">
        <v>4100066360</v>
      </c>
      <c r="G147" s="370"/>
      <c r="H147" s="391" t="s">
        <v>1349</v>
      </c>
      <c r="I147" s="370"/>
      <c r="J147" s="369" t="s">
        <v>73</v>
      </c>
      <c r="K147" s="368"/>
      <c r="L147" s="7" t="s">
        <v>1299</v>
      </c>
      <c r="M147" s="8"/>
      <c r="N147" s="81">
        <v>5.56</v>
      </c>
      <c r="O147" s="138">
        <v>6</v>
      </c>
    </row>
    <row r="148" spans="1:15" ht="15" x14ac:dyDescent="0.25">
      <c r="A148" s="1"/>
      <c r="B148" s="375">
        <v>96</v>
      </c>
      <c r="C148" s="376"/>
      <c r="D148" s="367" t="s">
        <v>1348</v>
      </c>
      <c r="E148" s="368"/>
      <c r="F148" s="369">
        <v>4100066360</v>
      </c>
      <c r="G148" s="370"/>
      <c r="H148" s="391" t="s">
        <v>1349</v>
      </c>
      <c r="I148" s="370"/>
      <c r="J148" s="369" t="s">
        <v>73</v>
      </c>
      <c r="K148" s="368"/>
      <c r="L148" s="7" t="s">
        <v>1299</v>
      </c>
      <c r="M148" s="8"/>
      <c r="N148" s="81">
        <v>5.56</v>
      </c>
      <c r="O148" s="138">
        <v>6</v>
      </c>
    </row>
    <row r="149" spans="1:15" ht="15" x14ac:dyDescent="0.25">
      <c r="A149" s="1"/>
      <c r="B149" s="77" t="s">
        <v>165</v>
      </c>
      <c r="C149" s="72"/>
      <c r="D149" s="20"/>
      <c r="E149" s="45"/>
      <c r="F149" s="20"/>
      <c r="H149" s="3"/>
      <c r="J149" s="20"/>
      <c r="K149" s="45"/>
      <c r="L149" s="1"/>
      <c r="M149" s="1"/>
      <c r="N149" s="164">
        <f>SUM(N150:N166)+9.22</f>
        <v>98.31</v>
      </c>
      <c r="O149" s="60"/>
    </row>
    <row r="150" spans="1:15" ht="15" x14ac:dyDescent="0.25">
      <c r="A150" s="1"/>
      <c r="B150" s="375">
        <v>97</v>
      </c>
      <c r="C150" s="376"/>
      <c r="D150" s="367" t="s">
        <v>1348</v>
      </c>
      <c r="E150" s="368"/>
      <c r="F150" s="369">
        <v>4100066312</v>
      </c>
      <c r="G150" s="370"/>
      <c r="H150" s="391" t="s">
        <v>1349</v>
      </c>
      <c r="I150" s="370"/>
      <c r="J150" s="369" t="s">
        <v>25</v>
      </c>
      <c r="K150" s="368"/>
      <c r="L150" s="7" t="s">
        <v>1299</v>
      </c>
      <c r="M150" s="8"/>
      <c r="N150" s="81">
        <v>5.6</v>
      </c>
      <c r="O150" s="138">
        <v>6</v>
      </c>
    </row>
    <row r="151" spans="1:15" ht="15" x14ac:dyDescent="0.25">
      <c r="A151" s="1"/>
      <c r="B151" s="375">
        <v>98</v>
      </c>
      <c r="C151" s="376"/>
      <c r="D151" s="367" t="s">
        <v>1348</v>
      </c>
      <c r="E151" s="368"/>
      <c r="F151" s="369">
        <v>4100066312</v>
      </c>
      <c r="G151" s="370"/>
      <c r="H151" s="391" t="s">
        <v>1349</v>
      </c>
      <c r="I151" s="370"/>
      <c r="J151" s="369" t="s">
        <v>25</v>
      </c>
      <c r="K151" s="368"/>
      <c r="L151" s="7" t="s">
        <v>1299</v>
      </c>
      <c r="M151" s="8"/>
      <c r="N151" s="81">
        <v>5.56</v>
      </c>
      <c r="O151" s="138">
        <v>6</v>
      </c>
    </row>
    <row r="152" spans="1:15" ht="15" x14ac:dyDescent="0.25">
      <c r="A152" s="1"/>
      <c r="B152" s="375">
        <v>99</v>
      </c>
      <c r="C152" s="376"/>
      <c r="D152" s="367" t="s">
        <v>1348</v>
      </c>
      <c r="E152" s="368"/>
      <c r="F152" s="369">
        <v>4100066312</v>
      </c>
      <c r="G152" s="370"/>
      <c r="H152" s="391" t="s">
        <v>1349</v>
      </c>
      <c r="I152" s="370"/>
      <c r="J152" s="369" t="s">
        <v>25</v>
      </c>
      <c r="K152" s="368"/>
      <c r="L152" s="7" t="s">
        <v>1299</v>
      </c>
      <c r="M152" s="8"/>
      <c r="N152" s="81">
        <v>5.56</v>
      </c>
      <c r="O152" s="138">
        <v>6</v>
      </c>
    </row>
    <row r="153" spans="1:15" ht="15" x14ac:dyDescent="0.25">
      <c r="A153" s="1"/>
      <c r="B153" s="375">
        <v>100</v>
      </c>
      <c r="C153" s="376"/>
      <c r="D153" s="367" t="s">
        <v>1348</v>
      </c>
      <c r="E153" s="368"/>
      <c r="F153" s="369">
        <v>4100066312</v>
      </c>
      <c r="G153" s="370"/>
      <c r="H153" s="391" t="s">
        <v>1349</v>
      </c>
      <c r="I153" s="370"/>
      <c r="J153" s="369" t="s">
        <v>25</v>
      </c>
      <c r="K153" s="368"/>
      <c r="L153" s="7" t="s">
        <v>1299</v>
      </c>
      <c r="M153" s="8"/>
      <c r="N153" s="81">
        <v>5.54</v>
      </c>
      <c r="O153" s="138">
        <v>6</v>
      </c>
    </row>
    <row r="154" spans="1:15" ht="15" x14ac:dyDescent="0.25">
      <c r="A154" s="1"/>
      <c r="B154" s="375">
        <v>101</v>
      </c>
      <c r="C154" s="376"/>
      <c r="D154" s="367" t="s">
        <v>1348</v>
      </c>
      <c r="E154" s="368"/>
      <c r="F154" s="369">
        <v>4100066312</v>
      </c>
      <c r="G154" s="370"/>
      <c r="H154" s="391" t="s">
        <v>1349</v>
      </c>
      <c r="I154" s="370"/>
      <c r="J154" s="369" t="s">
        <v>25</v>
      </c>
      <c r="K154" s="368"/>
      <c r="L154" s="7" t="s">
        <v>1299</v>
      </c>
      <c r="M154" s="8"/>
      <c r="N154" s="81">
        <v>5.54</v>
      </c>
      <c r="O154" s="138">
        <v>6</v>
      </c>
    </row>
    <row r="155" spans="1:15" ht="15" x14ac:dyDescent="0.25">
      <c r="A155" s="1"/>
      <c r="B155" s="378">
        <v>102</v>
      </c>
      <c r="C155" s="379"/>
      <c r="D155" s="367" t="s">
        <v>1348</v>
      </c>
      <c r="E155" s="368"/>
      <c r="F155" s="369">
        <v>4100066312</v>
      </c>
      <c r="G155" s="370"/>
      <c r="H155" s="391" t="s">
        <v>1349</v>
      </c>
      <c r="I155" s="370"/>
      <c r="J155" s="369" t="s">
        <v>25</v>
      </c>
      <c r="K155" s="368"/>
      <c r="L155" s="7" t="s">
        <v>1299</v>
      </c>
      <c r="M155" s="8"/>
      <c r="N155" s="82">
        <v>5.52</v>
      </c>
      <c r="O155" s="138">
        <v>6</v>
      </c>
    </row>
    <row r="156" spans="1:15" ht="15" x14ac:dyDescent="0.25">
      <c r="A156" s="1"/>
      <c r="B156" s="378">
        <v>103</v>
      </c>
      <c r="C156" s="379"/>
      <c r="D156" s="367" t="s">
        <v>1348</v>
      </c>
      <c r="E156" s="368"/>
      <c r="F156" s="369">
        <v>4100066312</v>
      </c>
      <c r="G156" s="370"/>
      <c r="H156" s="391" t="s">
        <v>1349</v>
      </c>
      <c r="I156" s="370"/>
      <c r="J156" s="369" t="s">
        <v>25</v>
      </c>
      <c r="K156" s="368"/>
      <c r="L156" s="7" t="s">
        <v>1299</v>
      </c>
      <c r="M156" s="8"/>
      <c r="N156" s="82">
        <v>5.53</v>
      </c>
      <c r="O156" s="138">
        <v>5</v>
      </c>
    </row>
    <row r="157" spans="1:15" ht="15" x14ac:dyDescent="0.25">
      <c r="A157" s="1"/>
      <c r="B157" s="76"/>
      <c r="C157" s="69"/>
      <c r="D157" s="367" t="s">
        <v>1348</v>
      </c>
      <c r="E157" s="368"/>
      <c r="F157" s="369">
        <v>4100066362</v>
      </c>
      <c r="G157" s="370"/>
      <c r="H157" s="391" t="s">
        <v>1349</v>
      </c>
      <c r="I157" s="370"/>
      <c r="J157" s="369" t="s">
        <v>53</v>
      </c>
      <c r="K157" s="368"/>
      <c r="L157" s="7" t="s">
        <v>1299</v>
      </c>
      <c r="M157" s="8"/>
      <c r="N157" s="84"/>
      <c r="O157" s="138">
        <v>1</v>
      </c>
    </row>
    <row r="158" spans="1:15" ht="15" x14ac:dyDescent="0.25">
      <c r="A158" s="1"/>
      <c r="B158" s="365">
        <v>104</v>
      </c>
      <c r="C158" s="366"/>
      <c r="D158" s="367" t="s">
        <v>1348</v>
      </c>
      <c r="E158" s="368"/>
      <c r="F158" s="369">
        <v>4100066362</v>
      </c>
      <c r="G158" s="370"/>
      <c r="H158" s="391" t="s">
        <v>1349</v>
      </c>
      <c r="I158" s="370"/>
      <c r="J158" s="369" t="s">
        <v>53</v>
      </c>
      <c r="K158" s="368"/>
      <c r="L158" s="7" t="s">
        <v>1299</v>
      </c>
      <c r="M158" s="8"/>
      <c r="N158" s="84">
        <v>5.66</v>
      </c>
      <c r="O158" s="138">
        <v>6</v>
      </c>
    </row>
    <row r="159" spans="1:15" ht="15" x14ac:dyDescent="0.25">
      <c r="A159" s="1"/>
      <c r="B159" s="375">
        <v>105</v>
      </c>
      <c r="C159" s="376"/>
      <c r="D159" s="367" t="s">
        <v>1348</v>
      </c>
      <c r="E159" s="368"/>
      <c r="F159" s="369">
        <v>4100066362</v>
      </c>
      <c r="G159" s="370"/>
      <c r="H159" s="391" t="s">
        <v>1349</v>
      </c>
      <c r="I159" s="370"/>
      <c r="J159" s="369" t="s">
        <v>53</v>
      </c>
      <c r="K159" s="368"/>
      <c r="L159" s="7" t="s">
        <v>1299</v>
      </c>
      <c r="M159" s="8"/>
      <c r="N159" s="81">
        <v>5.54</v>
      </c>
      <c r="O159" s="138">
        <v>6</v>
      </c>
    </row>
    <row r="160" spans="1:15" ht="15" x14ac:dyDescent="0.25">
      <c r="A160" s="1"/>
      <c r="B160" s="375">
        <v>106</v>
      </c>
      <c r="C160" s="376"/>
      <c r="D160" s="367" t="s">
        <v>1348</v>
      </c>
      <c r="E160" s="368"/>
      <c r="F160" s="369">
        <v>4100066362</v>
      </c>
      <c r="G160" s="370"/>
      <c r="H160" s="391" t="s">
        <v>1349</v>
      </c>
      <c r="I160" s="370"/>
      <c r="J160" s="369" t="s">
        <v>53</v>
      </c>
      <c r="K160" s="368"/>
      <c r="L160" s="7" t="s">
        <v>1299</v>
      </c>
      <c r="M160" s="8"/>
      <c r="N160" s="81">
        <v>5.56</v>
      </c>
      <c r="O160" s="138">
        <v>6</v>
      </c>
    </row>
    <row r="161" spans="1:15" ht="15" x14ac:dyDescent="0.25">
      <c r="A161" s="1"/>
      <c r="B161" s="375">
        <v>107</v>
      </c>
      <c r="C161" s="376"/>
      <c r="D161" s="367" t="s">
        <v>1348</v>
      </c>
      <c r="E161" s="368"/>
      <c r="F161" s="369">
        <v>4100066362</v>
      </c>
      <c r="G161" s="370"/>
      <c r="H161" s="391" t="s">
        <v>1349</v>
      </c>
      <c r="I161" s="370"/>
      <c r="J161" s="369" t="s">
        <v>53</v>
      </c>
      <c r="K161" s="368"/>
      <c r="L161" s="7" t="s">
        <v>1299</v>
      </c>
      <c r="M161" s="8"/>
      <c r="N161" s="81">
        <v>5.62</v>
      </c>
      <c r="O161" s="138">
        <v>6</v>
      </c>
    </row>
    <row r="162" spans="1:15" ht="15" x14ac:dyDescent="0.25">
      <c r="A162" s="1"/>
      <c r="B162" s="375">
        <v>108</v>
      </c>
      <c r="C162" s="376"/>
      <c r="D162" s="367" t="s">
        <v>1348</v>
      </c>
      <c r="E162" s="368"/>
      <c r="F162" s="369">
        <v>4100066362</v>
      </c>
      <c r="G162" s="370"/>
      <c r="H162" s="391" t="s">
        <v>1349</v>
      </c>
      <c r="I162" s="370"/>
      <c r="J162" s="369" t="s">
        <v>53</v>
      </c>
      <c r="K162" s="368"/>
      <c r="L162" s="7" t="s">
        <v>1299</v>
      </c>
      <c r="M162" s="8"/>
      <c r="N162" s="81">
        <v>5.54</v>
      </c>
      <c r="O162" s="138">
        <v>6</v>
      </c>
    </row>
    <row r="163" spans="1:15" ht="15" x14ac:dyDescent="0.25">
      <c r="A163" s="1"/>
      <c r="B163" s="375">
        <v>109</v>
      </c>
      <c r="C163" s="376"/>
      <c r="D163" s="367" t="s">
        <v>1348</v>
      </c>
      <c r="E163" s="368"/>
      <c r="F163" s="369">
        <v>4100066362</v>
      </c>
      <c r="G163" s="370"/>
      <c r="H163" s="391" t="s">
        <v>1349</v>
      </c>
      <c r="I163" s="370"/>
      <c r="J163" s="369" t="s">
        <v>53</v>
      </c>
      <c r="K163" s="368"/>
      <c r="L163" s="7" t="s">
        <v>1299</v>
      </c>
      <c r="M163" s="8"/>
      <c r="N163" s="81">
        <v>5.58</v>
      </c>
      <c r="O163" s="138">
        <v>6</v>
      </c>
    </row>
    <row r="164" spans="1:15" ht="15" x14ac:dyDescent="0.25">
      <c r="A164" s="1"/>
      <c r="B164" s="375">
        <v>110</v>
      </c>
      <c r="C164" s="376"/>
      <c r="D164" s="367" t="s">
        <v>1348</v>
      </c>
      <c r="E164" s="368"/>
      <c r="F164" s="369">
        <v>4100066362</v>
      </c>
      <c r="G164" s="370"/>
      <c r="H164" s="391" t="s">
        <v>1349</v>
      </c>
      <c r="I164" s="370"/>
      <c r="J164" s="369" t="s">
        <v>53</v>
      </c>
      <c r="K164" s="368"/>
      <c r="L164" s="7" t="s">
        <v>1299</v>
      </c>
      <c r="M164" s="8"/>
      <c r="N164" s="81">
        <v>5.62</v>
      </c>
      <c r="O164" s="138">
        <v>6</v>
      </c>
    </row>
    <row r="165" spans="1:15" ht="15" x14ac:dyDescent="0.25">
      <c r="A165" s="1"/>
      <c r="B165" s="375">
        <v>111</v>
      </c>
      <c r="C165" s="376"/>
      <c r="D165" s="367" t="s">
        <v>1348</v>
      </c>
      <c r="E165" s="368"/>
      <c r="F165" s="369">
        <v>4100066362</v>
      </c>
      <c r="G165" s="370"/>
      <c r="H165" s="391" t="s">
        <v>1349</v>
      </c>
      <c r="I165" s="370"/>
      <c r="J165" s="369" t="s">
        <v>53</v>
      </c>
      <c r="K165" s="368"/>
      <c r="L165" s="7" t="s">
        <v>1299</v>
      </c>
      <c r="M165" s="8"/>
      <c r="N165" s="81">
        <v>5.54</v>
      </c>
      <c r="O165" s="138">
        <v>6</v>
      </c>
    </row>
    <row r="166" spans="1:15" ht="15" x14ac:dyDescent="0.25">
      <c r="A166" s="1"/>
      <c r="B166" s="375">
        <v>112</v>
      </c>
      <c r="C166" s="376"/>
      <c r="D166" s="367" t="s">
        <v>1348</v>
      </c>
      <c r="E166" s="368"/>
      <c r="F166" s="369">
        <v>4100066362</v>
      </c>
      <c r="G166" s="370"/>
      <c r="H166" s="391" t="s">
        <v>1349</v>
      </c>
      <c r="I166" s="370"/>
      <c r="J166" s="369" t="s">
        <v>53</v>
      </c>
      <c r="K166" s="368"/>
      <c r="L166" s="7" t="s">
        <v>1299</v>
      </c>
      <c r="M166" s="8"/>
      <c r="N166" s="81">
        <v>5.58</v>
      </c>
      <c r="O166" s="138">
        <v>6</v>
      </c>
    </row>
    <row r="167" spans="1:15" ht="15" x14ac:dyDescent="0.25">
      <c r="A167" s="1"/>
      <c r="B167" s="77" t="s">
        <v>179</v>
      </c>
      <c r="C167" s="72"/>
      <c r="D167" s="20"/>
      <c r="E167" s="45"/>
      <c r="F167" s="20"/>
      <c r="H167" s="3"/>
      <c r="J167" s="20"/>
      <c r="K167" s="45"/>
      <c r="L167" s="1"/>
      <c r="M167" s="1"/>
      <c r="N167" s="164">
        <f>SUM(N168:N179)+8.64</f>
        <v>50.839999999999996</v>
      </c>
      <c r="O167" s="60"/>
    </row>
    <row r="168" spans="1:15" ht="15" x14ac:dyDescent="0.25">
      <c r="A168" s="1"/>
      <c r="B168" s="375">
        <v>113</v>
      </c>
      <c r="C168" s="376"/>
      <c r="D168" s="367" t="s">
        <v>1348</v>
      </c>
      <c r="E168" s="368"/>
      <c r="F168" s="369">
        <v>4100066362</v>
      </c>
      <c r="G168" s="370"/>
      <c r="H168" s="391" t="s">
        <v>1349</v>
      </c>
      <c r="I168" s="370"/>
      <c r="J168" s="369" t="s">
        <v>53</v>
      </c>
      <c r="K168" s="368"/>
      <c r="L168" s="7" t="s">
        <v>1299</v>
      </c>
      <c r="M168" s="8"/>
      <c r="N168" s="81">
        <v>5.6</v>
      </c>
      <c r="O168" s="138">
        <v>6</v>
      </c>
    </row>
    <row r="169" spans="1:15" ht="15" x14ac:dyDescent="0.25">
      <c r="A169" s="1"/>
      <c r="B169" s="375">
        <v>114</v>
      </c>
      <c r="C169" s="376"/>
      <c r="D169" s="367" t="s">
        <v>1348</v>
      </c>
      <c r="E169" s="368"/>
      <c r="F169" s="369">
        <v>4100066362</v>
      </c>
      <c r="G169" s="370"/>
      <c r="H169" s="391" t="s">
        <v>1349</v>
      </c>
      <c r="I169" s="370"/>
      <c r="J169" s="369" t="s">
        <v>53</v>
      </c>
      <c r="K169" s="368"/>
      <c r="L169" s="7" t="s">
        <v>1299</v>
      </c>
      <c r="M169" s="8"/>
      <c r="N169" s="81">
        <v>5.58</v>
      </c>
      <c r="O169" s="138">
        <v>6</v>
      </c>
    </row>
    <row r="170" spans="1:15" ht="15" x14ac:dyDescent="0.25">
      <c r="A170" s="1"/>
      <c r="B170" s="375">
        <v>115</v>
      </c>
      <c r="C170" s="376"/>
      <c r="D170" s="367" t="s">
        <v>1348</v>
      </c>
      <c r="E170" s="368"/>
      <c r="F170" s="369">
        <v>4100066362</v>
      </c>
      <c r="G170" s="370"/>
      <c r="H170" s="391" t="s">
        <v>1349</v>
      </c>
      <c r="I170" s="370"/>
      <c r="J170" s="369" t="s">
        <v>53</v>
      </c>
      <c r="K170" s="368"/>
      <c r="L170" s="7" t="s">
        <v>1299</v>
      </c>
      <c r="M170" s="8"/>
      <c r="N170" s="81">
        <v>5.54</v>
      </c>
      <c r="O170" s="138">
        <v>6</v>
      </c>
    </row>
    <row r="171" spans="1:15" ht="15" x14ac:dyDescent="0.25">
      <c r="A171" s="1"/>
      <c r="B171" s="378">
        <v>116</v>
      </c>
      <c r="C171" s="379"/>
      <c r="D171" s="367" t="s">
        <v>1348</v>
      </c>
      <c r="E171" s="368"/>
      <c r="F171" s="369">
        <v>4100066362</v>
      </c>
      <c r="G171" s="370"/>
      <c r="H171" s="391" t="s">
        <v>1349</v>
      </c>
      <c r="I171" s="370"/>
      <c r="J171" s="369" t="s">
        <v>53</v>
      </c>
      <c r="K171" s="368"/>
      <c r="L171" s="7" t="s">
        <v>1299</v>
      </c>
      <c r="M171" s="8"/>
      <c r="N171" s="82">
        <v>5.62</v>
      </c>
      <c r="O171" s="138">
        <v>6</v>
      </c>
    </row>
    <row r="172" spans="1:15" ht="15" x14ac:dyDescent="0.25">
      <c r="A172" s="1"/>
      <c r="B172" s="378">
        <v>117</v>
      </c>
      <c r="C172" s="379"/>
      <c r="D172" s="367" t="s">
        <v>480</v>
      </c>
      <c r="E172" s="368"/>
      <c r="F172" s="369">
        <v>4100068859</v>
      </c>
      <c r="G172" s="370"/>
      <c r="H172" s="391" t="s">
        <v>481</v>
      </c>
      <c r="I172" s="370"/>
      <c r="J172" s="369" t="s">
        <v>53</v>
      </c>
      <c r="K172" s="368"/>
      <c r="L172" s="7" t="s">
        <v>425</v>
      </c>
      <c r="M172" s="8">
        <v>85</v>
      </c>
      <c r="N172" s="82">
        <v>4.5</v>
      </c>
      <c r="O172" s="138">
        <v>5</v>
      </c>
    </row>
    <row r="173" spans="1:15" ht="15" x14ac:dyDescent="0.25">
      <c r="A173" s="1"/>
      <c r="B173" s="416"/>
      <c r="C173" s="417"/>
      <c r="D173" s="367" t="s">
        <v>480</v>
      </c>
      <c r="E173" s="368"/>
      <c r="F173" s="369">
        <v>4100068859</v>
      </c>
      <c r="G173" s="370"/>
      <c r="H173" s="391" t="s">
        <v>481</v>
      </c>
      <c r="I173" s="370"/>
      <c r="J173" s="369" t="s">
        <v>53</v>
      </c>
      <c r="K173" s="368"/>
      <c r="L173" s="7" t="s">
        <v>425</v>
      </c>
      <c r="M173" s="8">
        <v>90</v>
      </c>
      <c r="N173" s="83"/>
      <c r="O173" s="138">
        <v>7</v>
      </c>
    </row>
    <row r="174" spans="1:15" ht="15" x14ac:dyDescent="0.25">
      <c r="A174" s="1"/>
      <c r="B174" s="416"/>
      <c r="C174" s="417"/>
      <c r="D174" s="367" t="s">
        <v>480</v>
      </c>
      <c r="E174" s="368"/>
      <c r="F174" s="369">
        <v>4100068859</v>
      </c>
      <c r="G174" s="370"/>
      <c r="H174" s="391" t="s">
        <v>481</v>
      </c>
      <c r="I174" s="370"/>
      <c r="J174" s="369" t="s">
        <v>53</v>
      </c>
      <c r="K174" s="368"/>
      <c r="L174" s="7" t="s">
        <v>425</v>
      </c>
      <c r="M174" s="8">
        <v>95</v>
      </c>
      <c r="N174" s="83"/>
      <c r="O174" s="138">
        <v>9</v>
      </c>
    </row>
    <row r="175" spans="1:15" ht="14.25" customHeight="1" x14ac:dyDescent="0.25">
      <c r="A175" s="1"/>
      <c r="B175" s="365"/>
      <c r="C175" s="366"/>
      <c r="D175" s="367" t="s">
        <v>480</v>
      </c>
      <c r="E175" s="368"/>
      <c r="F175" s="369">
        <v>4100068859</v>
      </c>
      <c r="G175" s="370"/>
      <c r="H175" s="391" t="s">
        <v>481</v>
      </c>
      <c r="I175" s="370"/>
      <c r="J175" s="369" t="s">
        <v>53</v>
      </c>
      <c r="K175" s="368"/>
      <c r="L175" s="7" t="s">
        <v>425</v>
      </c>
      <c r="M175" s="8">
        <v>100</v>
      </c>
      <c r="N175" s="84"/>
      <c r="O175" s="138">
        <v>3</v>
      </c>
    </row>
    <row r="176" spans="1:15" ht="15" x14ac:dyDescent="0.25">
      <c r="A176" s="1"/>
      <c r="B176" s="378">
        <v>118</v>
      </c>
      <c r="C176" s="379"/>
      <c r="D176" s="367" t="s">
        <v>531</v>
      </c>
      <c r="E176" s="368"/>
      <c r="F176" s="369">
        <v>4100068525</v>
      </c>
      <c r="G176" s="370"/>
      <c r="H176" s="391" t="s">
        <v>848</v>
      </c>
      <c r="I176" s="370"/>
      <c r="J176" s="369" t="s">
        <v>53</v>
      </c>
      <c r="K176" s="368"/>
      <c r="L176" s="7" t="s">
        <v>757</v>
      </c>
      <c r="M176" s="8"/>
      <c r="N176" s="82">
        <v>6.24</v>
      </c>
      <c r="O176" s="138">
        <v>29</v>
      </c>
    </row>
    <row r="177" spans="1:15" ht="15" x14ac:dyDescent="0.25">
      <c r="A177" s="1"/>
      <c r="B177" s="416"/>
      <c r="C177" s="417"/>
      <c r="D177" s="367" t="s">
        <v>531</v>
      </c>
      <c r="E177" s="368"/>
      <c r="F177" s="369">
        <v>4100068514</v>
      </c>
      <c r="G177" s="370"/>
      <c r="H177" s="391" t="s">
        <v>848</v>
      </c>
      <c r="I177" s="370"/>
      <c r="J177" s="369" t="s">
        <v>73</v>
      </c>
      <c r="K177" s="368"/>
      <c r="L177" s="7" t="s">
        <v>757</v>
      </c>
      <c r="M177" s="8"/>
      <c r="N177" s="83"/>
      <c r="O177" s="138">
        <v>3</v>
      </c>
    </row>
    <row r="178" spans="1:15" ht="15" x14ac:dyDescent="0.25">
      <c r="A178" s="1"/>
      <c r="B178" s="378">
        <v>119</v>
      </c>
      <c r="C178" s="379"/>
      <c r="D178" s="367" t="s">
        <v>531</v>
      </c>
      <c r="E178" s="368"/>
      <c r="F178" s="369">
        <v>4100068525</v>
      </c>
      <c r="G178" s="370"/>
      <c r="H178" s="391" t="s">
        <v>848</v>
      </c>
      <c r="I178" s="370"/>
      <c r="J178" s="369" t="s">
        <v>53</v>
      </c>
      <c r="K178" s="368"/>
      <c r="L178" s="7" t="s">
        <v>425</v>
      </c>
      <c r="M178" s="8"/>
      <c r="N178" s="82">
        <v>9.1199999999999992</v>
      </c>
      <c r="O178" s="138">
        <v>45</v>
      </c>
    </row>
    <row r="179" spans="1:15" ht="15" x14ac:dyDescent="0.25">
      <c r="A179" s="1"/>
      <c r="B179" s="365"/>
      <c r="C179" s="366"/>
      <c r="D179" s="367" t="s">
        <v>531</v>
      </c>
      <c r="E179" s="368"/>
      <c r="F179" s="369">
        <v>4100068514</v>
      </c>
      <c r="G179" s="370"/>
      <c r="H179" s="391" t="s">
        <v>848</v>
      </c>
      <c r="I179" s="370"/>
      <c r="J179" s="369" t="s">
        <v>73</v>
      </c>
      <c r="K179" s="368"/>
      <c r="L179" s="7" t="s">
        <v>425</v>
      </c>
      <c r="M179" s="8"/>
      <c r="N179" s="84"/>
      <c r="O179" s="138">
        <v>4</v>
      </c>
    </row>
    <row r="180" spans="1:15" ht="15" x14ac:dyDescent="0.25">
      <c r="A180" s="1"/>
      <c r="B180" s="76"/>
      <c r="C180" s="65"/>
      <c r="D180" s="439"/>
      <c r="E180" s="440"/>
      <c r="F180" s="440"/>
      <c r="G180" s="440"/>
      <c r="H180" s="440"/>
      <c r="I180" s="66"/>
      <c r="J180" s="64"/>
      <c r="K180" s="65"/>
      <c r="L180" s="26"/>
      <c r="M180" s="26"/>
      <c r="N180" s="139">
        <f>SUM(N18:N36)+SUM(N38:N54)+SUM(N56:N76)+SUM(N78:N98)+SUM(N100:N127)+SUM(N129:N148)+SUM(N150:N166)+SUM(N168:N179)</f>
        <v>1064.04</v>
      </c>
      <c r="O180" s="109"/>
    </row>
    <row r="181" spans="1:15" ht="15.75" x14ac:dyDescent="0.25">
      <c r="A181" s="1"/>
      <c r="B181" s="356" t="s">
        <v>29</v>
      </c>
      <c r="C181" s="357"/>
      <c r="D181" s="357"/>
      <c r="E181" s="357"/>
      <c r="F181" s="357"/>
      <c r="G181" s="357"/>
      <c r="H181" s="357"/>
      <c r="I181" s="357"/>
      <c r="J181" s="357"/>
      <c r="K181" s="357"/>
      <c r="L181" s="357"/>
      <c r="M181" s="79"/>
      <c r="N181" s="75"/>
      <c r="O181" s="73">
        <f>SUM(O18:O179)</f>
        <v>2227</v>
      </c>
    </row>
    <row r="182" spans="1:15" ht="15" x14ac:dyDescent="0.25">
      <c r="A182" s="1"/>
      <c r="B182" s="20"/>
      <c r="C182" s="45"/>
      <c r="D182" s="20"/>
      <c r="E182" s="45"/>
      <c r="F182" s="20"/>
      <c r="H182" s="3"/>
      <c r="J182" s="20"/>
      <c r="K182" s="45"/>
      <c r="L182" s="1"/>
      <c r="M182" s="1"/>
      <c r="N182" s="86"/>
    </row>
    <row r="183" spans="1:15" ht="3.75" customHeight="1" x14ac:dyDescent="0.25">
      <c r="A183" s="1"/>
      <c r="B183" s="1"/>
      <c r="C183" s="1"/>
      <c r="D183" s="17"/>
      <c r="E183" s="20"/>
      <c r="F183" s="20"/>
      <c r="G183" s="3"/>
      <c r="H183" s="3"/>
      <c r="I183" s="1"/>
      <c r="J183" s="1"/>
      <c r="K183" s="1"/>
      <c r="L183" s="1"/>
      <c r="M183" s="1"/>
      <c r="N183" s="1"/>
    </row>
    <row r="184" spans="1:15" ht="15" customHeight="1" x14ac:dyDescent="0.25">
      <c r="A184" s="1"/>
      <c r="B184" s="1"/>
      <c r="C184" s="1"/>
      <c r="D184" s="1" t="s">
        <v>49</v>
      </c>
      <c r="E184" s="23"/>
      <c r="F184" s="397" t="s">
        <v>1363</v>
      </c>
      <c r="G184" s="396"/>
      <c r="H184" s="1"/>
      <c r="I184" s="1"/>
      <c r="J184" s="1"/>
      <c r="K184" s="1"/>
      <c r="L184" s="1"/>
      <c r="M184" s="1"/>
      <c r="N184" s="1"/>
    </row>
    <row r="185" spans="1:15" ht="15" customHeight="1" x14ac:dyDescent="0.25">
      <c r="A185" s="1"/>
      <c r="B185" s="1"/>
      <c r="C185" s="1"/>
      <c r="D185" s="1" t="s">
        <v>1364</v>
      </c>
      <c r="E185" s="23"/>
      <c r="F185" s="1"/>
      <c r="G185" s="1"/>
      <c r="H185" s="1"/>
      <c r="I185" s="1"/>
      <c r="J185" s="1"/>
      <c r="K185" s="1"/>
      <c r="L185" s="1"/>
      <c r="M185" s="1"/>
      <c r="N185" s="1"/>
    </row>
    <row r="186" spans="1:15" ht="15" customHeight="1" x14ac:dyDescent="0.25">
      <c r="A186" s="1"/>
      <c r="B186" s="1"/>
      <c r="C186" s="1"/>
      <c r="D186" s="1" t="s">
        <v>1351</v>
      </c>
      <c r="E186" s="3"/>
      <c r="F186" s="1"/>
      <c r="G186" s="1"/>
      <c r="H186" s="1"/>
      <c r="I186" s="1"/>
      <c r="J186" s="1"/>
      <c r="K186" s="1"/>
      <c r="L186" s="1"/>
      <c r="M186" s="1"/>
      <c r="N186" s="1"/>
    </row>
    <row r="187" spans="1:15" ht="15" customHeight="1" x14ac:dyDescent="0.25">
      <c r="A187" s="1"/>
      <c r="B187" s="1"/>
      <c r="C187" s="1"/>
      <c r="D187" s="1" t="s">
        <v>1350</v>
      </c>
      <c r="E187" s="23"/>
      <c r="F187" s="1"/>
      <c r="G187" s="1"/>
      <c r="H187" s="1"/>
      <c r="I187" s="1"/>
      <c r="J187" s="1"/>
      <c r="K187" s="1"/>
      <c r="L187" s="1"/>
      <c r="M187" s="1"/>
      <c r="N187" s="1"/>
    </row>
    <row r="188" spans="1:15" ht="15" customHeight="1" x14ac:dyDescent="0.25">
      <c r="A188" s="1"/>
      <c r="B188" s="1"/>
      <c r="C188" s="1"/>
      <c r="D188" s="1" t="s">
        <v>1352</v>
      </c>
      <c r="E188" s="1"/>
      <c r="F188" s="1"/>
      <c r="G188" s="23"/>
      <c r="H188" s="23"/>
      <c r="I188" s="1"/>
      <c r="J188" s="1"/>
      <c r="K188" s="1"/>
      <c r="L188" s="1"/>
      <c r="M188" s="1"/>
      <c r="N188" s="1"/>
    </row>
    <row r="189" spans="1:15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5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5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5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472" ht="8.25" customHeight="1" x14ac:dyDescent="0.2"/>
    <row r="474" ht="8.25" customHeight="1" x14ac:dyDescent="0.2"/>
    <row r="476" ht="9" customHeight="1" x14ac:dyDescent="0.2"/>
    <row r="478" ht="7.5" customHeight="1" x14ac:dyDescent="0.2"/>
    <row r="480" ht="6.75" customHeight="1" x14ac:dyDescent="0.2"/>
    <row r="482" ht="7.5" customHeight="1" x14ac:dyDescent="0.2"/>
    <row r="484" ht="9" customHeight="1" x14ac:dyDescent="0.2"/>
    <row r="486" ht="7.5" customHeight="1" x14ac:dyDescent="0.2"/>
    <row r="488" ht="8.25" customHeight="1" x14ac:dyDescent="0.2"/>
  </sheetData>
  <mergeCells count="712">
    <mergeCell ref="J170:K170"/>
    <mergeCell ref="B174:C174"/>
    <mergeCell ref="D174:E174"/>
    <mergeCell ref="F174:G174"/>
    <mergeCell ref="H174:I174"/>
    <mergeCell ref="J174:K174"/>
    <mergeCell ref="B172:C172"/>
    <mergeCell ref="D172:E172"/>
    <mergeCell ref="F172:G172"/>
    <mergeCell ref="H172:I172"/>
    <mergeCell ref="J172:K172"/>
    <mergeCell ref="H147:I147"/>
    <mergeCell ref="B124:C124"/>
    <mergeCell ref="D124:E124"/>
    <mergeCell ref="F124:G124"/>
    <mergeCell ref="H124:I124"/>
    <mergeCell ref="J124:K124"/>
    <mergeCell ref="B169:C169"/>
    <mergeCell ref="D169:E169"/>
    <mergeCell ref="F169:G169"/>
    <mergeCell ref="H169:I169"/>
    <mergeCell ref="J169:K169"/>
    <mergeCell ref="F126:G126"/>
    <mergeCell ref="H126:I126"/>
    <mergeCell ref="J126:K126"/>
    <mergeCell ref="B144:C144"/>
    <mergeCell ref="B168:C168"/>
    <mergeCell ref="F158:G158"/>
    <mergeCell ref="H158:I158"/>
    <mergeCell ref="J158:K158"/>
    <mergeCell ref="B163:C163"/>
    <mergeCell ref="D163:E163"/>
    <mergeCell ref="F163:G163"/>
    <mergeCell ref="H163:I163"/>
    <mergeCell ref="J163:K163"/>
    <mergeCell ref="B181:L181"/>
    <mergeCell ref="D168:E168"/>
    <mergeCell ref="F168:G168"/>
    <mergeCell ref="H168:I168"/>
    <mergeCell ref="J168:K168"/>
    <mergeCell ref="F184:G184"/>
    <mergeCell ref="D31:E31"/>
    <mergeCell ref="F31:G31"/>
    <mergeCell ref="H31:I31"/>
    <mergeCell ref="J31:K31"/>
    <mergeCell ref="D33:E33"/>
    <mergeCell ref="F33:G33"/>
    <mergeCell ref="H33:I33"/>
    <mergeCell ref="J147:K147"/>
    <mergeCell ref="D126:E126"/>
    <mergeCell ref="B125:C125"/>
    <mergeCell ref="D125:E125"/>
    <mergeCell ref="F125:G125"/>
    <mergeCell ref="H125:I125"/>
    <mergeCell ref="J125:K125"/>
    <mergeCell ref="D180:H180"/>
    <mergeCell ref="B147:C147"/>
    <mergeCell ref="D147:E147"/>
    <mergeCell ref="F147:G147"/>
    <mergeCell ref="B160:C160"/>
    <mergeCell ref="D160:E160"/>
    <mergeCell ref="F160:G160"/>
    <mergeCell ref="H160:I160"/>
    <mergeCell ref="J160:K160"/>
    <mergeCell ref="B162:C162"/>
    <mergeCell ref="D162:E162"/>
    <mergeCell ref="F162:G162"/>
    <mergeCell ref="H162:I162"/>
    <mergeCell ref="J162:K162"/>
    <mergeCell ref="B177:C177"/>
    <mergeCell ref="D177:E177"/>
    <mergeCell ref="F177:G177"/>
    <mergeCell ref="H177:I177"/>
    <mergeCell ref="J177:K177"/>
    <mergeCell ref="B154:C154"/>
    <mergeCell ref="B164:C164"/>
    <mergeCell ref="D154:E154"/>
    <mergeCell ref="F154:G154"/>
    <mergeCell ref="H154:I154"/>
    <mergeCell ref="J154:K154"/>
    <mergeCell ref="B156:C156"/>
    <mergeCell ref="D156:E156"/>
    <mergeCell ref="F156:G156"/>
    <mergeCell ref="H156:I156"/>
    <mergeCell ref="J156:K156"/>
    <mergeCell ref="B159:C159"/>
    <mergeCell ref="D159:E159"/>
    <mergeCell ref="F159:G159"/>
    <mergeCell ref="H159:I159"/>
    <mergeCell ref="J159:K159"/>
    <mergeCell ref="B155:C155"/>
    <mergeCell ref="D155:E155"/>
    <mergeCell ref="F155:G155"/>
    <mergeCell ref="B176:C176"/>
    <mergeCell ref="D176:E176"/>
    <mergeCell ref="F176:G176"/>
    <mergeCell ref="H176:I176"/>
    <mergeCell ref="J176:K176"/>
    <mergeCell ref="B152:C152"/>
    <mergeCell ref="F152:G152"/>
    <mergeCell ref="H152:I152"/>
    <mergeCell ref="J152:K152"/>
    <mergeCell ref="D152:E152"/>
    <mergeCell ref="B153:C153"/>
    <mergeCell ref="D153:E153"/>
    <mergeCell ref="F153:G153"/>
    <mergeCell ref="H153:I153"/>
    <mergeCell ref="J153:K153"/>
    <mergeCell ref="H155:I155"/>
    <mergeCell ref="J155:K155"/>
    <mergeCell ref="B161:C161"/>
    <mergeCell ref="D161:E161"/>
    <mergeCell ref="F161:G161"/>
    <mergeCell ref="H161:I161"/>
    <mergeCell ref="J161:K161"/>
    <mergeCell ref="B158:C158"/>
    <mergeCell ref="D158:E158"/>
    <mergeCell ref="D157:E157"/>
    <mergeCell ref="F157:G157"/>
    <mergeCell ref="H157:I157"/>
    <mergeCell ref="J157:K157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46:C146"/>
    <mergeCell ref="D146:E146"/>
    <mergeCell ref="F146:G146"/>
    <mergeCell ref="H146:I146"/>
    <mergeCell ref="J146:K146"/>
    <mergeCell ref="B143:C143"/>
    <mergeCell ref="D143:E143"/>
    <mergeCell ref="F143:G143"/>
    <mergeCell ref="H143:I143"/>
    <mergeCell ref="J143:K143"/>
    <mergeCell ref="B145:C145"/>
    <mergeCell ref="D145:E145"/>
    <mergeCell ref="F145:G145"/>
    <mergeCell ref="H145:I145"/>
    <mergeCell ref="J145:K145"/>
    <mergeCell ref="D144:E144"/>
    <mergeCell ref="F144:G144"/>
    <mergeCell ref="H144:I144"/>
    <mergeCell ref="J144:K144"/>
    <mergeCell ref="B141:C141"/>
    <mergeCell ref="D141:E141"/>
    <mergeCell ref="F141:G141"/>
    <mergeCell ref="H141:I141"/>
    <mergeCell ref="J141:K141"/>
    <mergeCell ref="B142:C142"/>
    <mergeCell ref="H138:I138"/>
    <mergeCell ref="J138:K138"/>
    <mergeCell ref="D142:E142"/>
    <mergeCell ref="F142:G142"/>
    <mergeCell ref="H142:I142"/>
    <mergeCell ref="J142:K142"/>
    <mergeCell ref="B139:C139"/>
    <mergeCell ref="D139:E139"/>
    <mergeCell ref="F139:G139"/>
    <mergeCell ref="H139:I139"/>
    <mergeCell ref="J139:K139"/>
    <mergeCell ref="B140:C140"/>
    <mergeCell ref="B133:C133"/>
    <mergeCell ref="D134:E134"/>
    <mergeCell ref="F134:G134"/>
    <mergeCell ref="H134:I134"/>
    <mergeCell ref="J134:K134"/>
    <mergeCell ref="B148:C148"/>
    <mergeCell ref="D148:E148"/>
    <mergeCell ref="F148:G148"/>
    <mergeCell ref="H148:I148"/>
    <mergeCell ref="J148:K148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7:C137"/>
    <mergeCell ref="B138:C138"/>
    <mergeCell ref="D138:E138"/>
    <mergeCell ref="F138:G138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27:C127"/>
    <mergeCell ref="D127:E127"/>
    <mergeCell ref="F127:G127"/>
    <mergeCell ref="H127:I127"/>
    <mergeCell ref="J127:K127"/>
    <mergeCell ref="B123:C123"/>
    <mergeCell ref="D123:E123"/>
    <mergeCell ref="F123:G123"/>
    <mergeCell ref="H123:I123"/>
    <mergeCell ref="J123:K123"/>
    <mergeCell ref="B117:C117"/>
    <mergeCell ref="D117:E117"/>
    <mergeCell ref="F117:G117"/>
    <mergeCell ref="H117:I117"/>
    <mergeCell ref="J117:K117"/>
    <mergeCell ref="J119:K119"/>
    <mergeCell ref="B120:C120"/>
    <mergeCell ref="D120:E120"/>
    <mergeCell ref="F120:G120"/>
    <mergeCell ref="H120:I120"/>
    <mergeCell ref="J120:K120"/>
    <mergeCell ref="B114:C114"/>
    <mergeCell ref="D114:E114"/>
    <mergeCell ref="F114:G114"/>
    <mergeCell ref="H114:I114"/>
    <mergeCell ref="J114:K114"/>
    <mergeCell ref="J115:K115"/>
    <mergeCell ref="D116:E116"/>
    <mergeCell ref="F116:G116"/>
    <mergeCell ref="H116:I116"/>
    <mergeCell ref="J116:K116"/>
    <mergeCell ref="J103:K103"/>
    <mergeCell ref="J104:K104"/>
    <mergeCell ref="J111:K111"/>
    <mergeCell ref="B112:C112"/>
    <mergeCell ref="D112:E112"/>
    <mergeCell ref="F112:G112"/>
    <mergeCell ref="H112:I112"/>
    <mergeCell ref="J112:K112"/>
    <mergeCell ref="J105:K105"/>
    <mergeCell ref="D106:E106"/>
    <mergeCell ref="B106:C106"/>
    <mergeCell ref="J97:K97"/>
    <mergeCell ref="B122:C122"/>
    <mergeCell ref="D122:E122"/>
    <mergeCell ref="F122:G122"/>
    <mergeCell ref="H122:I122"/>
    <mergeCell ref="J122:K122"/>
    <mergeCell ref="D100:E100"/>
    <mergeCell ref="F100:G100"/>
    <mergeCell ref="H100:I100"/>
    <mergeCell ref="J100:K100"/>
    <mergeCell ref="B100:C100"/>
    <mergeCell ref="B101:C101"/>
    <mergeCell ref="F106:G106"/>
    <mergeCell ref="H106:I106"/>
    <mergeCell ref="J106:K106"/>
    <mergeCell ref="J107:K107"/>
    <mergeCell ref="B108:C108"/>
    <mergeCell ref="B109:C109"/>
    <mergeCell ref="B102:C102"/>
    <mergeCell ref="B103:C103"/>
    <mergeCell ref="D104:E104"/>
    <mergeCell ref="J109:K109"/>
    <mergeCell ref="B110:C110"/>
    <mergeCell ref="J102:K102"/>
    <mergeCell ref="J121:K121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B98:C98"/>
    <mergeCell ref="D98:E98"/>
    <mergeCell ref="D105:E105"/>
    <mergeCell ref="F105:G105"/>
    <mergeCell ref="H105:I105"/>
    <mergeCell ref="J98:K98"/>
    <mergeCell ref="D97:E97"/>
    <mergeCell ref="J91:K91"/>
    <mergeCell ref="J87:K87"/>
    <mergeCell ref="B88:C88"/>
    <mergeCell ref="D89:E89"/>
    <mergeCell ref="F89:G89"/>
    <mergeCell ref="H89:I89"/>
    <mergeCell ref="B92:C92"/>
    <mergeCell ref="H93:I93"/>
    <mergeCell ref="B93:C93"/>
    <mergeCell ref="D93:E93"/>
    <mergeCell ref="F93:G93"/>
    <mergeCell ref="J93:K93"/>
    <mergeCell ref="J92:K92"/>
    <mergeCell ref="J89:K89"/>
    <mergeCell ref="B89:C89"/>
    <mergeCell ref="B90:C90"/>
    <mergeCell ref="D92:E92"/>
    <mergeCell ref="F92:G92"/>
    <mergeCell ref="H92:I92"/>
    <mergeCell ref="B87:C87"/>
    <mergeCell ref="D87:E87"/>
    <mergeCell ref="F87:G87"/>
    <mergeCell ref="H87:I87"/>
    <mergeCell ref="B91:C91"/>
    <mergeCell ref="B84:C84"/>
    <mergeCell ref="D84:E84"/>
    <mergeCell ref="F84:G84"/>
    <mergeCell ref="H84:I84"/>
    <mergeCell ref="J84:K84"/>
    <mergeCell ref="B86:C86"/>
    <mergeCell ref="D86:E86"/>
    <mergeCell ref="F86:G86"/>
    <mergeCell ref="H86:I86"/>
    <mergeCell ref="J86:K86"/>
    <mergeCell ref="B85:C85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F78:G78"/>
    <mergeCell ref="H78:I78"/>
    <mergeCell ref="J78:K78"/>
    <mergeCell ref="B79:C79"/>
    <mergeCell ref="D79:E79"/>
    <mergeCell ref="F79:G79"/>
    <mergeCell ref="H79:I79"/>
    <mergeCell ref="B80:C80"/>
    <mergeCell ref="B81:C81"/>
    <mergeCell ref="D81:E81"/>
    <mergeCell ref="F81:G81"/>
    <mergeCell ref="H81:I81"/>
    <mergeCell ref="J81:K81"/>
    <mergeCell ref="D80:E80"/>
    <mergeCell ref="F80:G80"/>
    <mergeCell ref="H80:I80"/>
    <mergeCell ref="J80:K80"/>
    <mergeCell ref="J74:K74"/>
    <mergeCell ref="B71:C71"/>
    <mergeCell ref="B72:C72"/>
    <mergeCell ref="D72:E72"/>
    <mergeCell ref="F72:G72"/>
    <mergeCell ref="H72:I72"/>
    <mergeCell ref="J72:K72"/>
    <mergeCell ref="J79:K79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B76:C76"/>
    <mergeCell ref="D76:E76"/>
    <mergeCell ref="F76:G76"/>
    <mergeCell ref="H76:I76"/>
    <mergeCell ref="J76:K76"/>
    <mergeCell ref="B78:C78"/>
    <mergeCell ref="D78:E78"/>
    <mergeCell ref="B69:C69"/>
    <mergeCell ref="D69:E69"/>
    <mergeCell ref="F69:G69"/>
    <mergeCell ref="H69:I69"/>
    <mergeCell ref="J69:K69"/>
    <mergeCell ref="D70:E70"/>
    <mergeCell ref="F70:G70"/>
    <mergeCell ref="H70:I70"/>
    <mergeCell ref="J70:K70"/>
    <mergeCell ref="B66:C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3:C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D63:E63"/>
    <mergeCell ref="F63:G63"/>
    <mergeCell ref="H63:I63"/>
    <mergeCell ref="J63:K63"/>
    <mergeCell ref="B61:C61"/>
    <mergeCell ref="B62:C62"/>
    <mergeCell ref="D62:E62"/>
    <mergeCell ref="F62:G62"/>
    <mergeCell ref="H62:I62"/>
    <mergeCell ref="J62:K62"/>
    <mergeCell ref="F61:G61"/>
    <mergeCell ref="H61:I61"/>
    <mergeCell ref="J61:K61"/>
    <mergeCell ref="D61:E61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J56:K56"/>
    <mergeCell ref="B51:C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38:C38"/>
    <mergeCell ref="D38:E38"/>
    <mergeCell ref="F38:G38"/>
    <mergeCell ref="H38:I38"/>
    <mergeCell ref="J38:K38"/>
    <mergeCell ref="B75:C75"/>
    <mergeCell ref="D39:E39"/>
    <mergeCell ref="F39:G39"/>
    <mergeCell ref="H39:I39"/>
    <mergeCell ref="J39:K39"/>
    <mergeCell ref="B39:C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1:C31"/>
    <mergeCell ref="B32:C32"/>
    <mergeCell ref="D32:E32"/>
    <mergeCell ref="F32:G32"/>
    <mergeCell ref="H32:I32"/>
    <mergeCell ref="J32:K32"/>
    <mergeCell ref="B33:C33"/>
    <mergeCell ref="J33:K33"/>
    <mergeCell ref="B34:C34"/>
    <mergeCell ref="D34:E34"/>
    <mergeCell ref="F34:G34"/>
    <mergeCell ref="H34:I34"/>
    <mergeCell ref="J34:K34"/>
    <mergeCell ref="B28:C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19:C19"/>
    <mergeCell ref="D19:E19"/>
    <mergeCell ref="F19:G19"/>
    <mergeCell ref="H19:I19"/>
    <mergeCell ref="J19:K19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D91:E91"/>
    <mergeCell ref="F91:G91"/>
    <mergeCell ref="H91:I91"/>
    <mergeCell ref="B105:C105"/>
    <mergeCell ref="F98:G98"/>
    <mergeCell ref="H98:I98"/>
    <mergeCell ref="F104:G104"/>
    <mergeCell ref="H104:I104"/>
    <mergeCell ref="D102:E102"/>
    <mergeCell ref="F102:G102"/>
    <mergeCell ref="H102:I102"/>
    <mergeCell ref="F97:G97"/>
    <mergeCell ref="H97:I97"/>
    <mergeCell ref="D103:E103"/>
    <mergeCell ref="F103:G103"/>
    <mergeCell ref="H103:I103"/>
    <mergeCell ref="B121:C121"/>
    <mergeCell ref="D121:E121"/>
    <mergeCell ref="F121:G121"/>
    <mergeCell ref="H121:I121"/>
    <mergeCell ref="B107:C107"/>
    <mergeCell ref="D107:E107"/>
    <mergeCell ref="F107:G107"/>
    <mergeCell ref="H107:I107"/>
    <mergeCell ref="B111:C111"/>
    <mergeCell ref="D111:E111"/>
    <mergeCell ref="F111:G111"/>
    <mergeCell ref="H111:I111"/>
    <mergeCell ref="D115:E115"/>
    <mergeCell ref="F115:G115"/>
    <mergeCell ref="H115:I115"/>
    <mergeCell ref="B118:C118"/>
    <mergeCell ref="B119:C119"/>
    <mergeCell ref="D119:E119"/>
    <mergeCell ref="F119:G119"/>
    <mergeCell ref="H119:I119"/>
    <mergeCell ref="D109:E109"/>
    <mergeCell ref="F109:G109"/>
    <mergeCell ref="H109:I109"/>
    <mergeCell ref="B113:C113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75:C175"/>
    <mergeCell ref="D175:E175"/>
    <mergeCell ref="F175:G175"/>
    <mergeCell ref="H175:I175"/>
    <mergeCell ref="J175:K175"/>
    <mergeCell ref="B171:C171"/>
    <mergeCell ref="D171:E171"/>
    <mergeCell ref="F171:G171"/>
    <mergeCell ref="H171:I171"/>
    <mergeCell ref="J171:K171"/>
    <mergeCell ref="B173:C173"/>
    <mergeCell ref="D173:E173"/>
    <mergeCell ref="F173:G173"/>
    <mergeCell ref="H173:I173"/>
    <mergeCell ref="J173:K173"/>
    <mergeCell ref="B170:C170"/>
    <mergeCell ref="D170:E170"/>
    <mergeCell ref="F170:G170"/>
    <mergeCell ref="H170:I170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sheetPr codeName="Hoja9"/>
  <dimension ref="A1:O347"/>
  <sheetViews>
    <sheetView topLeftCell="A16" workbookViewId="0">
      <selection activeCell="D39" sqref="D39:E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1290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200262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1301</v>
      </c>
      <c r="E18" s="368"/>
      <c r="F18" s="369">
        <v>4100066344</v>
      </c>
      <c r="G18" s="370"/>
      <c r="H18" s="391" t="s">
        <v>1302</v>
      </c>
      <c r="I18" s="370"/>
      <c r="J18" s="369" t="s">
        <v>1009</v>
      </c>
      <c r="K18" s="368"/>
      <c r="L18" s="9" t="s">
        <v>846</v>
      </c>
      <c r="M18" s="151"/>
      <c r="N18" s="82">
        <v>10.14</v>
      </c>
      <c r="O18" s="60">
        <v>18</v>
      </c>
    </row>
    <row r="19" spans="1:15" ht="15" x14ac:dyDescent="0.25">
      <c r="A19" s="1"/>
      <c r="B19" s="378">
        <v>2</v>
      </c>
      <c r="C19" s="379"/>
      <c r="D19" s="367" t="s">
        <v>1301</v>
      </c>
      <c r="E19" s="368"/>
      <c r="F19" s="369">
        <v>4100066344</v>
      </c>
      <c r="G19" s="370"/>
      <c r="H19" s="391" t="s">
        <v>1302</v>
      </c>
      <c r="I19" s="370"/>
      <c r="J19" s="369" t="s">
        <v>1009</v>
      </c>
      <c r="K19" s="368"/>
      <c r="L19" s="9" t="s">
        <v>846</v>
      </c>
      <c r="M19" s="151"/>
      <c r="N19" s="82">
        <v>10.58</v>
      </c>
      <c r="O19" s="60">
        <v>3</v>
      </c>
    </row>
    <row r="20" spans="1:15" ht="15" x14ac:dyDescent="0.25">
      <c r="A20" s="1"/>
      <c r="B20" s="40"/>
      <c r="C20" s="36"/>
      <c r="D20" s="367" t="s">
        <v>1301</v>
      </c>
      <c r="E20" s="368"/>
      <c r="F20" s="369">
        <v>4100066344</v>
      </c>
      <c r="G20" s="370"/>
      <c r="H20" s="391" t="s">
        <v>1302</v>
      </c>
      <c r="I20" s="370"/>
      <c r="J20" s="369" t="s">
        <v>1009</v>
      </c>
      <c r="K20" s="368"/>
      <c r="L20" s="9" t="s">
        <v>761</v>
      </c>
      <c r="M20" s="151"/>
      <c r="N20" s="83"/>
      <c r="O20" s="60">
        <v>7</v>
      </c>
    </row>
    <row r="21" spans="1:15" ht="15" x14ac:dyDescent="0.25">
      <c r="A21" s="1"/>
      <c r="B21" s="40"/>
      <c r="C21" s="36"/>
      <c r="D21" s="367" t="s">
        <v>1301</v>
      </c>
      <c r="E21" s="368"/>
      <c r="F21" s="369">
        <v>4100066343</v>
      </c>
      <c r="G21" s="370"/>
      <c r="H21" s="391" t="s">
        <v>1302</v>
      </c>
      <c r="I21" s="370"/>
      <c r="J21" s="369" t="s">
        <v>1009</v>
      </c>
      <c r="K21" s="368"/>
      <c r="L21" s="9" t="s">
        <v>757</v>
      </c>
      <c r="M21" s="151"/>
      <c r="N21" s="83"/>
      <c r="O21" s="60">
        <v>5</v>
      </c>
    </row>
    <row r="22" spans="1:15" ht="15" x14ac:dyDescent="0.25">
      <c r="A22" s="1"/>
      <c r="B22" s="76"/>
      <c r="C22" s="69"/>
      <c r="D22" s="367" t="s">
        <v>1301</v>
      </c>
      <c r="E22" s="368"/>
      <c r="F22" s="369">
        <v>4100066344</v>
      </c>
      <c r="G22" s="370"/>
      <c r="H22" s="391" t="s">
        <v>1302</v>
      </c>
      <c r="I22" s="370"/>
      <c r="J22" s="369" t="s">
        <v>1009</v>
      </c>
      <c r="K22" s="368"/>
      <c r="L22" s="9" t="s">
        <v>757</v>
      </c>
      <c r="M22" s="151"/>
      <c r="N22" s="84"/>
      <c r="O22" s="60">
        <v>3</v>
      </c>
    </row>
    <row r="23" spans="1:15" ht="15" x14ac:dyDescent="0.25">
      <c r="A23" s="1"/>
      <c r="B23" s="375">
        <v>3</v>
      </c>
      <c r="C23" s="376"/>
      <c r="D23" s="367" t="s">
        <v>1301</v>
      </c>
      <c r="E23" s="368"/>
      <c r="F23" s="369">
        <v>4100066343</v>
      </c>
      <c r="G23" s="370"/>
      <c r="H23" s="391" t="s">
        <v>1302</v>
      </c>
      <c r="I23" s="370"/>
      <c r="J23" s="369" t="s">
        <v>1009</v>
      </c>
      <c r="K23" s="368"/>
      <c r="L23" s="9" t="s">
        <v>757</v>
      </c>
      <c r="M23" s="151"/>
      <c r="N23" s="81">
        <v>10.52</v>
      </c>
      <c r="O23" s="60">
        <v>18</v>
      </c>
    </row>
    <row r="24" spans="1:15" ht="15" x14ac:dyDescent="0.25">
      <c r="A24" s="1"/>
      <c r="B24" s="375">
        <v>4</v>
      </c>
      <c r="C24" s="376"/>
      <c r="D24" s="367" t="s">
        <v>1301</v>
      </c>
      <c r="E24" s="368"/>
      <c r="F24" s="369">
        <v>4100066344</v>
      </c>
      <c r="G24" s="370"/>
      <c r="H24" s="391" t="s">
        <v>1302</v>
      </c>
      <c r="I24" s="370"/>
      <c r="J24" s="369" t="s">
        <v>1009</v>
      </c>
      <c r="K24" s="368"/>
      <c r="L24" s="9" t="s">
        <v>757</v>
      </c>
      <c r="M24" s="151"/>
      <c r="N24" s="81">
        <v>10.5</v>
      </c>
      <c r="O24" s="60">
        <v>18</v>
      </c>
    </row>
    <row r="25" spans="1:15" ht="15" x14ac:dyDescent="0.25">
      <c r="A25" s="1"/>
      <c r="B25" s="378">
        <v>5</v>
      </c>
      <c r="C25" s="379"/>
      <c r="D25" s="367" t="s">
        <v>1301</v>
      </c>
      <c r="E25" s="368"/>
      <c r="F25" s="369">
        <v>4100066343</v>
      </c>
      <c r="G25" s="370"/>
      <c r="H25" s="391" t="s">
        <v>1302</v>
      </c>
      <c r="I25" s="370"/>
      <c r="J25" s="369" t="s">
        <v>1009</v>
      </c>
      <c r="K25" s="368"/>
      <c r="L25" s="9" t="s">
        <v>761</v>
      </c>
      <c r="M25" s="151"/>
      <c r="N25" s="82">
        <v>11.08</v>
      </c>
      <c r="O25" s="60">
        <v>19</v>
      </c>
    </row>
    <row r="26" spans="1:15" ht="15" x14ac:dyDescent="0.25">
      <c r="A26" s="1"/>
      <c r="B26" s="378">
        <v>6</v>
      </c>
      <c r="C26" s="379"/>
      <c r="D26" s="367" t="s">
        <v>1301</v>
      </c>
      <c r="E26" s="368"/>
      <c r="F26" s="369">
        <v>4100066343</v>
      </c>
      <c r="G26" s="370"/>
      <c r="H26" s="391" t="s">
        <v>1302</v>
      </c>
      <c r="I26" s="370"/>
      <c r="J26" s="369" t="s">
        <v>1009</v>
      </c>
      <c r="K26" s="368"/>
      <c r="L26" s="9" t="s">
        <v>761</v>
      </c>
      <c r="M26" s="151"/>
      <c r="N26" s="82">
        <v>9.08</v>
      </c>
      <c r="O26" s="60">
        <v>4</v>
      </c>
    </row>
    <row r="27" spans="1:15" ht="15" x14ac:dyDescent="0.25">
      <c r="A27" s="1"/>
      <c r="B27" s="40"/>
      <c r="C27" s="36"/>
      <c r="D27" s="367" t="s">
        <v>436</v>
      </c>
      <c r="E27" s="368"/>
      <c r="F27" s="369">
        <v>4100066349</v>
      </c>
      <c r="G27" s="370"/>
      <c r="H27" s="391" t="s">
        <v>606</v>
      </c>
      <c r="I27" s="370"/>
      <c r="J27" s="369" t="s">
        <v>1009</v>
      </c>
      <c r="K27" s="368"/>
      <c r="L27" s="9" t="s">
        <v>761</v>
      </c>
      <c r="M27" s="151"/>
      <c r="N27" s="83"/>
      <c r="O27" s="60">
        <v>4</v>
      </c>
    </row>
    <row r="28" spans="1:15" ht="15" x14ac:dyDescent="0.25">
      <c r="A28" s="1"/>
      <c r="B28" s="76"/>
      <c r="C28" s="69"/>
      <c r="D28" s="367" t="s">
        <v>381</v>
      </c>
      <c r="E28" s="368"/>
      <c r="F28" s="369">
        <v>4100066338</v>
      </c>
      <c r="G28" s="370"/>
      <c r="H28" s="391" t="s">
        <v>1311</v>
      </c>
      <c r="I28" s="370"/>
      <c r="J28" s="369" t="s">
        <v>1009</v>
      </c>
      <c r="K28" s="368"/>
      <c r="L28" s="9" t="s">
        <v>761</v>
      </c>
      <c r="M28" s="151"/>
      <c r="N28" s="84"/>
      <c r="O28" s="60">
        <v>7</v>
      </c>
    </row>
    <row r="29" spans="1:15" ht="15" x14ac:dyDescent="0.25">
      <c r="A29" s="1"/>
      <c r="B29" s="378">
        <v>7</v>
      </c>
      <c r="C29" s="379"/>
      <c r="D29" s="367" t="s">
        <v>1301</v>
      </c>
      <c r="E29" s="368"/>
      <c r="F29" s="369">
        <v>4100066351</v>
      </c>
      <c r="G29" s="370"/>
      <c r="H29" s="391" t="s">
        <v>1306</v>
      </c>
      <c r="I29" s="370"/>
      <c r="J29" s="369" t="s">
        <v>1009</v>
      </c>
      <c r="K29" s="368"/>
      <c r="L29" s="9" t="s">
        <v>757</v>
      </c>
      <c r="M29" s="151"/>
      <c r="N29" s="82">
        <v>8.5</v>
      </c>
      <c r="O29" s="60">
        <v>14</v>
      </c>
    </row>
    <row r="30" spans="1:15" ht="15" x14ac:dyDescent="0.25">
      <c r="A30" s="1"/>
      <c r="B30" s="378">
        <v>8</v>
      </c>
      <c r="C30" s="379"/>
      <c r="D30" s="367" t="s">
        <v>436</v>
      </c>
      <c r="E30" s="368"/>
      <c r="F30" s="369">
        <v>4100066349</v>
      </c>
      <c r="G30" s="370"/>
      <c r="H30" s="391" t="s">
        <v>606</v>
      </c>
      <c r="I30" s="370"/>
      <c r="J30" s="369" t="s">
        <v>1009</v>
      </c>
      <c r="K30" s="368"/>
      <c r="L30" s="9" t="s">
        <v>757</v>
      </c>
      <c r="M30" s="151"/>
      <c r="N30" s="82">
        <v>16.079999999999998</v>
      </c>
      <c r="O30" s="60">
        <v>15</v>
      </c>
    </row>
    <row r="31" spans="1:15" ht="15" x14ac:dyDescent="0.25">
      <c r="A31" s="1"/>
      <c r="B31" s="40"/>
      <c r="C31" s="36"/>
      <c r="D31" s="367" t="s">
        <v>670</v>
      </c>
      <c r="E31" s="368"/>
      <c r="F31" s="369">
        <v>4100066347</v>
      </c>
      <c r="G31" s="370"/>
      <c r="H31" s="391" t="s">
        <v>713</v>
      </c>
      <c r="I31" s="370"/>
      <c r="J31" s="369" t="s">
        <v>1009</v>
      </c>
      <c r="K31" s="368"/>
      <c r="L31" s="9" t="s">
        <v>761</v>
      </c>
      <c r="M31" s="151"/>
      <c r="N31" s="83"/>
      <c r="O31" s="60">
        <v>4</v>
      </c>
    </row>
    <row r="32" spans="1:15" ht="15" x14ac:dyDescent="0.25">
      <c r="A32" s="1"/>
      <c r="B32" s="40"/>
      <c r="C32" s="36"/>
      <c r="D32" s="367" t="s">
        <v>528</v>
      </c>
      <c r="E32" s="368"/>
      <c r="F32" s="369">
        <v>4100066345</v>
      </c>
      <c r="G32" s="370"/>
      <c r="H32" s="391" t="s">
        <v>568</v>
      </c>
      <c r="I32" s="370"/>
      <c r="J32" s="369" t="s">
        <v>1009</v>
      </c>
      <c r="K32" s="368"/>
      <c r="L32" s="9" t="s">
        <v>761</v>
      </c>
      <c r="M32" s="151"/>
      <c r="N32" s="83"/>
      <c r="O32" s="60">
        <v>10</v>
      </c>
    </row>
    <row r="33" spans="1:15" ht="15" x14ac:dyDescent="0.25">
      <c r="A33" s="1"/>
      <c r="B33" s="40"/>
      <c r="C33" s="36"/>
      <c r="D33" s="367" t="s">
        <v>528</v>
      </c>
      <c r="E33" s="368"/>
      <c r="F33" s="369">
        <v>4100066345</v>
      </c>
      <c r="G33" s="370"/>
      <c r="H33" s="391" t="s">
        <v>568</v>
      </c>
      <c r="I33" s="370"/>
      <c r="J33" s="369" t="s">
        <v>1009</v>
      </c>
      <c r="K33" s="368"/>
      <c r="L33" s="9" t="s">
        <v>757</v>
      </c>
      <c r="M33" s="151"/>
      <c r="N33" s="83"/>
      <c r="O33" s="60">
        <v>10</v>
      </c>
    </row>
    <row r="34" spans="1:15" ht="15" x14ac:dyDescent="0.25">
      <c r="A34" s="1"/>
      <c r="B34" s="416"/>
      <c r="C34" s="417"/>
      <c r="D34" s="126" t="s">
        <v>1319</v>
      </c>
      <c r="E34" s="61"/>
      <c r="F34" s="50"/>
      <c r="G34" s="62"/>
      <c r="H34" s="63"/>
      <c r="I34" s="62"/>
      <c r="J34" s="50"/>
      <c r="K34" s="61"/>
      <c r="L34" s="6"/>
      <c r="M34" s="8"/>
      <c r="N34" s="83"/>
      <c r="O34" s="138"/>
    </row>
    <row r="35" spans="1:15" ht="15" x14ac:dyDescent="0.25">
      <c r="A35" s="1"/>
      <c r="B35" s="40"/>
      <c r="C35" s="36"/>
      <c r="D35" s="367" t="s">
        <v>528</v>
      </c>
      <c r="E35" s="368"/>
      <c r="F35" s="369">
        <v>4100066307</v>
      </c>
      <c r="G35" s="370"/>
      <c r="H35" s="391" t="s">
        <v>785</v>
      </c>
      <c r="I35" s="370"/>
      <c r="J35" s="369" t="s">
        <v>1009</v>
      </c>
      <c r="K35" s="368"/>
      <c r="L35" s="9" t="s">
        <v>1299</v>
      </c>
      <c r="M35" s="151"/>
      <c r="N35" s="83"/>
      <c r="O35" s="60">
        <v>2</v>
      </c>
    </row>
    <row r="36" spans="1:15" ht="15" x14ac:dyDescent="0.25">
      <c r="A36" s="1"/>
      <c r="B36" s="40"/>
      <c r="C36" s="36"/>
      <c r="D36" s="367" t="s">
        <v>528</v>
      </c>
      <c r="E36" s="368"/>
      <c r="F36" s="369">
        <v>4100066307</v>
      </c>
      <c r="G36" s="370"/>
      <c r="H36" s="391" t="s">
        <v>785</v>
      </c>
      <c r="I36" s="370"/>
      <c r="J36" s="369" t="s">
        <v>1009</v>
      </c>
      <c r="K36" s="368"/>
      <c r="L36" s="9" t="s">
        <v>757</v>
      </c>
      <c r="M36" s="151"/>
      <c r="N36" s="83"/>
      <c r="O36" s="60">
        <v>2</v>
      </c>
    </row>
    <row r="37" spans="1:15" ht="15" x14ac:dyDescent="0.25">
      <c r="A37" s="1"/>
      <c r="B37" s="40"/>
      <c r="C37" s="36"/>
      <c r="D37" s="367" t="s">
        <v>528</v>
      </c>
      <c r="E37" s="368"/>
      <c r="F37" s="369">
        <v>4100066306</v>
      </c>
      <c r="G37" s="370"/>
      <c r="H37" s="391" t="s">
        <v>785</v>
      </c>
      <c r="I37" s="370"/>
      <c r="J37" s="369" t="s">
        <v>1009</v>
      </c>
      <c r="K37" s="368"/>
      <c r="L37" s="9" t="s">
        <v>1299</v>
      </c>
      <c r="M37" s="151"/>
      <c r="N37" s="83"/>
      <c r="O37" s="60">
        <v>13</v>
      </c>
    </row>
    <row r="38" spans="1:15" ht="15" x14ac:dyDescent="0.25">
      <c r="A38" s="1"/>
      <c r="B38" s="76"/>
      <c r="C38" s="69"/>
      <c r="D38" s="367" t="s">
        <v>528</v>
      </c>
      <c r="E38" s="368"/>
      <c r="F38" s="369">
        <v>4100066306</v>
      </c>
      <c r="G38" s="370"/>
      <c r="H38" s="391" t="s">
        <v>785</v>
      </c>
      <c r="I38" s="370"/>
      <c r="J38" s="369" t="s">
        <v>1009</v>
      </c>
      <c r="K38" s="368"/>
      <c r="L38" s="9" t="s">
        <v>757</v>
      </c>
      <c r="M38" s="151"/>
      <c r="N38" s="84"/>
      <c r="O38" s="60">
        <v>10</v>
      </c>
    </row>
    <row r="39" spans="1:15" ht="15" x14ac:dyDescent="0.25">
      <c r="A39" s="1"/>
      <c r="B39" s="375">
        <v>9</v>
      </c>
      <c r="C39" s="376"/>
      <c r="D39" s="367" t="s">
        <v>381</v>
      </c>
      <c r="E39" s="368"/>
      <c r="F39" s="369">
        <v>4100066337</v>
      </c>
      <c r="G39" s="370"/>
      <c r="H39" s="391" t="s">
        <v>1311</v>
      </c>
      <c r="I39" s="370"/>
      <c r="J39" s="369" t="s">
        <v>1009</v>
      </c>
      <c r="K39" s="368"/>
      <c r="L39" s="9" t="s">
        <v>761</v>
      </c>
      <c r="M39" s="151"/>
      <c r="N39" s="81">
        <v>8</v>
      </c>
      <c r="O39" s="60">
        <v>12</v>
      </c>
    </row>
    <row r="40" spans="1:15" ht="15" x14ac:dyDescent="0.25">
      <c r="A40" s="1"/>
      <c r="B40" s="375">
        <v>10</v>
      </c>
      <c r="C40" s="376"/>
      <c r="D40" s="367" t="s">
        <v>381</v>
      </c>
      <c r="E40" s="368"/>
      <c r="F40" s="369">
        <v>4100066337</v>
      </c>
      <c r="G40" s="370"/>
      <c r="H40" s="391" t="s">
        <v>1311</v>
      </c>
      <c r="I40" s="370"/>
      <c r="J40" s="369" t="s">
        <v>1009</v>
      </c>
      <c r="K40" s="368"/>
      <c r="L40" s="9" t="s">
        <v>761</v>
      </c>
      <c r="M40" s="151"/>
      <c r="N40" s="81">
        <v>7.44</v>
      </c>
      <c r="O40" s="60">
        <v>11</v>
      </c>
    </row>
    <row r="41" spans="1:15" ht="15" x14ac:dyDescent="0.25">
      <c r="A41" s="1"/>
      <c r="B41" s="375">
        <v>11</v>
      </c>
      <c r="C41" s="376"/>
      <c r="D41" s="367" t="s">
        <v>982</v>
      </c>
      <c r="E41" s="368"/>
      <c r="F41" s="369">
        <v>4100066339</v>
      </c>
      <c r="G41" s="370"/>
      <c r="H41" s="391" t="s">
        <v>1312</v>
      </c>
      <c r="I41" s="370"/>
      <c r="J41" s="369" t="s">
        <v>1009</v>
      </c>
      <c r="K41" s="368"/>
      <c r="L41" s="9" t="s">
        <v>761</v>
      </c>
      <c r="M41" s="151"/>
      <c r="N41" s="81">
        <v>10.82</v>
      </c>
      <c r="O41" s="60">
        <v>22</v>
      </c>
    </row>
    <row r="42" spans="1:15" ht="15" x14ac:dyDescent="0.25">
      <c r="A42" s="1"/>
      <c r="B42" s="365"/>
      <c r="C42" s="366"/>
      <c r="D42" s="367"/>
      <c r="E42" s="368"/>
      <c r="F42" s="369"/>
      <c r="G42" s="370"/>
      <c r="H42" s="391"/>
      <c r="I42" s="370"/>
      <c r="J42" s="369"/>
      <c r="K42" s="368"/>
      <c r="L42" s="9"/>
      <c r="M42" s="151"/>
      <c r="N42" s="84"/>
      <c r="O42" s="60"/>
    </row>
    <row r="43" spans="1:15" ht="15" x14ac:dyDescent="0.25">
      <c r="A43" s="1"/>
      <c r="B43" s="76"/>
      <c r="C43" s="65"/>
      <c r="D43" s="392"/>
      <c r="E43" s="393"/>
      <c r="F43" s="393"/>
      <c r="G43" s="393"/>
      <c r="H43" s="393"/>
      <c r="I43" s="62"/>
      <c r="J43" s="50"/>
      <c r="K43" s="61"/>
      <c r="L43" s="8"/>
      <c r="M43" s="8"/>
      <c r="N43" s="139">
        <f>SUM(N18:N42)</f>
        <v>112.73999999999998</v>
      </c>
      <c r="O43" s="60"/>
    </row>
    <row r="44" spans="1:15" ht="15.75" x14ac:dyDescent="0.25">
      <c r="A44" s="1"/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79"/>
      <c r="N44" s="75"/>
      <c r="O44" s="73">
        <f>SUM(O18:O42)</f>
        <v>231</v>
      </c>
    </row>
    <row r="45" spans="1:15" ht="15" x14ac:dyDescent="0.25">
      <c r="A45" s="1"/>
      <c r="B45" s="20"/>
      <c r="C45" s="45"/>
      <c r="D45" s="20"/>
      <c r="E45" s="45"/>
      <c r="F45" s="20"/>
      <c r="H45" s="3"/>
      <c r="J45" s="20"/>
      <c r="K45" s="45"/>
      <c r="L45" s="1"/>
      <c r="M45" s="1"/>
      <c r="N45" s="86"/>
    </row>
    <row r="46" spans="1:15" ht="3.75" customHeight="1" x14ac:dyDescent="0.25">
      <c r="A46" s="1"/>
      <c r="B46" s="1"/>
      <c r="C46" s="1"/>
      <c r="D46" s="17"/>
      <c r="E46" s="20"/>
      <c r="F46" s="20"/>
      <c r="G46" s="3"/>
      <c r="H46" s="3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49</v>
      </c>
      <c r="E47" s="23"/>
      <c r="F47" s="397" t="s">
        <v>1320</v>
      </c>
      <c r="G47" s="396"/>
      <c r="H47" s="1"/>
      <c r="I47" s="1"/>
      <c r="J47" s="1"/>
      <c r="K47" s="1"/>
      <c r="L47" s="1"/>
      <c r="M47" s="1"/>
      <c r="N47" s="1"/>
    </row>
    <row r="48" spans="1:15" ht="15" customHeight="1" x14ac:dyDescent="0.25">
      <c r="A48" s="1"/>
      <c r="B48" s="1"/>
      <c r="C48" s="1"/>
      <c r="D48" s="1" t="s">
        <v>1321</v>
      </c>
      <c r="E48" s="23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 t="s">
        <v>1322</v>
      </c>
      <c r="E49" s="3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 t="s">
        <v>1323</v>
      </c>
      <c r="E50" s="23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 t="s">
        <v>1324</v>
      </c>
      <c r="E51" s="1"/>
      <c r="F51" s="1"/>
      <c r="G51" s="23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mergeCells count="121"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D35:E35"/>
    <mergeCell ref="F35:G35"/>
    <mergeCell ref="H35:I35"/>
    <mergeCell ref="J35:K35"/>
    <mergeCell ref="D36:E36"/>
    <mergeCell ref="F36:G36"/>
    <mergeCell ref="H36:I36"/>
    <mergeCell ref="J36:K36"/>
    <mergeCell ref="B39:C39"/>
    <mergeCell ref="D39:E39"/>
    <mergeCell ref="F39:G39"/>
    <mergeCell ref="H39:I39"/>
    <mergeCell ref="J39:K39"/>
    <mergeCell ref="D38:E38"/>
    <mergeCell ref="F38:G38"/>
    <mergeCell ref="H38:I38"/>
    <mergeCell ref="J38:K38"/>
    <mergeCell ref="D37:E37"/>
    <mergeCell ref="F37:G37"/>
    <mergeCell ref="H37:I37"/>
    <mergeCell ref="J37:K37"/>
    <mergeCell ref="D32:E32"/>
    <mergeCell ref="F32:G32"/>
    <mergeCell ref="H32:I32"/>
    <mergeCell ref="J32:K32"/>
    <mergeCell ref="D33:E33"/>
    <mergeCell ref="F33:G33"/>
    <mergeCell ref="H33:I33"/>
    <mergeCell ref="J33:K33"/>
    <mergeCell ref="B34:C34"/>
    <mergeCell ref="B30:C30"/>
    <mergeCell ref="D30:E30"/>
    <mergeCell ref="F30:G30"/>
    <mergeCell ref="H30:I30"/>
    <mergeCell ref="J30:K30"/>
    <mergeCell ref="D31:E31"/>
    <mergeCell ref="F31:G31"/>
    <mergeCell ref="H31:I31"/>
    <mergeCell ref="J31:K31"/>
    <mergeCell ref="D27:E27"/>
    <mergeCell ref="F27:G27"/>
    <mergeCell ref="H27:I27"/>
    <mergeCell ref="J27:K27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19:C19"/>
    <mergeCell ref="B44:L44"/>
    <mergeCell ref="F47:G47"/>
    <mergeCell ref="B42:C42"/>
    <mergeCell ref="D42:E42"/>
    <mergeCell ref="F42:G42"/>
    <mergeCell ref="H42:I42"/>
    <mergeCell ref="J42:K42"/>
    <mergeCell ref="D43:H43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D19:E19"/>
    <mergeCell ref="F19:G19"/>
    <mergeCell ref="H19:I19"/>
    <mergeCell ref="J19:K19"/>
    <mergeCell ref="G8:I8"/>
    <mergeCell ref="G10:L10"/>
    <mergeCell ref="G12:H12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sheetPr codeName="Hoja10"/>
  <dimension ref="A1:O514"/>
  <sheetViews>
    <sheetView topLeftCell="A127" workbookViewId="0">
      <selection activeCell="A143" sqref="A143:IV14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1290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200261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63">
        <f>SUM(N18:N68)+12.48</f>
        <v>269.32</v>
      </c>
      <c r="O17" s="60"/>
    </row>
    <row r="18" spans="1:15" ht="15" x14ac:dyDescent="0.25">
      <c r="A18" s="1"/>
      <c r="B18" s="378">
        <v>1</v>
      </c>
      <c r="C18" s="379"/>
      <c r="D18" s="367" t="s">
        <v>623</v>
      </c>
      <c r="E18" s="368"/>
      <c r="F18" s="369">
        <v>4100066336</v>
      </c>
      <c r="G18" s="370"/>
      <c r="H18" s="391" t="s">
        <v>1013</v>
      </c>
      <c r="I18" s="370"/>
      <c r="J18" s="369" t="s">
        <v>25</v>
      </c>
      <c r="K18" s="368"/>
      <c r="L18" s="7" t="s">
        <v>757</v>
      </c>
      <c r="M18" s="11"/>
      <c r="N18" s="82">
        <v>7</v>
      </c>
      <c r="O18" s="60">
        <v>50</v>
      </c>
    </row>
    <row r="19" spans="1:15" ht="15" x14ac:dyDescent="0.25">
      <c r="A19" s="1"/>
      <c r="B19" s="378">
        <v>2</v>
      </c>
      <c r="C19" s="379"/>
      <c r="D19" s="367" t="s">
        <v>623</v>
      </c>
      <c r="E19" s="368"/>
      <c r="F19" s="369">
        <v>4100066336</v>
      </c>
      <c r="G19" s="370"/>
      <c r="H19" s="391" t="s">
        <v>1013</v>
      </c>
      <c r="I19" s="370"/>
      <c r="J19" s="369" t="s">
        <v>25</v>
      </c>
      <c r="K19" s="368"/>
      <c r="L19" s="7" t="s">
        <v>757</v>
      </c>
      <c r="M19" s="11"/>
      <c r="N19" s="82">
        <v>8.0399999999999991</v>
      </c>
      <c r="O19" s="60">
        <v>31</v>
      </c>
    </row>
    <row r="20" spans="1:15" ht="15" x14ac:dyDescent="0.25">
      <c r="A20" s="1"/>
      <c r="B20" s="416"/>
      <c r="C20" s="417"/>
      <c r="D20" s="367" t="s">
        <v>623</v>
      </c>
      <c r="E20" s="368"/>
      <c r="F20" s="369">
        <v>4100066411</v>
      </c>
      <c r="G20" s="370"/>
      <c r="H20" s="391" t="s">
        <v>1013</v>
      </c>
      <c r="I20" s="370"/>
      <c r="J20" s="369" t="s">
        <v>73</v>
      </c>
      <c r="K20" s="368"/>
      <c r="L20" s="6" t="s">
        <v>757</v>
      </c>
      <c r="M20" s="8"/>
      <c r="N20" s="83"/>
      <c r="O20" s="138">
        <v>26</v>
      </c>
    </row>
    <row r="21" spans="1:15" ht="15" x14ac:dyDescent="0.25">
      <c r="A21" s="1"/>
      <c r="B21" s="378">
        <v>3</v>
      </c>
      <c r="C21" s="379"/>
      <c r="D21" s="367" t="s">
        <v>623</v>
      </c>
      <c r="E21" s="368"/>
      <c r="F21" s="369">
        <v>4100066410</v>
      </c>
      <c r="G21" s="370"/>
      <c r="H21" s="391" t="s">
        <v>1013</v>
      </c>
      <c r="I21" s="370"/>
      <c r="J21" s="369" t="s">
        <v>25</v>
      </c>
      <c r="K21" s="368"/>
      <c r="L21" s="7" t="s">
        <v>757</v>
      </c>
      <c r="M21" s="11"/>
      <c r="N21" s="82">
        <v>5.54</v>
      </c>
      <c r="O21" s="60">
        <v>1</v>
      </c>
    </row>
    <row r="22" spans="1:15" ht="15" x14ac:dyDescent="0.25">
      <c r="A22" s="1"/>
      <c r="B22" s="416"/>
      <c r="C22" s="417"/>
      <c r="D22" s="367" t="s">
        <v>623</v>
      </c>
      <c r="E22" s="368"/>
      <c r="F22" s="369">
        <v>4100066335</v>
      </c>
      <c r="G22" s="370"/>
      <c r="H22" s="391" t="s">
        <v>1013</v>
      </c>
      <c r="I22" s="370"/>
      <c r="J22" s="369" t="s">
        <v>25</v>
      </c>
      <c r="K22" s="368"/>
      <c r="L22" s="7" t="s">
        <v>757</v>
      </c>
      <c r="M22" s="11"/>
      <c r="N22" s="83"/>
      <c r="O22" s="60">
        <v>3</v>
      </c>
    </row>
    <row r="23" spans="1:15" ht="15" x14ac:dyDescent="0.25">
      <c r="A23" s="1"/>
      <c r="B23" s="416"/>
      <c r="C23" s="417"/>
      <c r="D23" s="367" t="s">
        <v>623</v>
      </c>
      <c r="E23" s="368"/>
      <c r="F23" s="369">
        <v>4100066413</v>
      </c>
      <c r="G23" s="370"/>
      <c r="H23" s="391" t="s">
        <v>1013</v>
      </c>
      <c r="I23" s="370"/>
      <c r="J23" s="369" t="s">
        <v>53</v>
      </c>
      <c r="K23" s="368"/>
      <c r="L23" s="7" t="s">
        <v>757</v>
      </c>
      <c r="M23" s="11"/>
      <c r="N23" s="83"/>
      <c r="O23" s="60">
        <v>35</v>
      </c>
    </row>
    <row r="24" spans="1:15" ht="15" x14ac:dyDescent="0.25">
      <c r="A24" s="1"/>
      <c r="B24" s="365"/>
      <c r="C24" s="366"/>
      <c r="D24" s="126" t="s">
        <v>1291</v>
      </c>
      <c r="E24" s="61"/>
      <c r="F24" s="50"/>
      <c r="G24" s="62"/>
      <c r="H24" s="63"/>
      <c r="I24" s="62"/>
      <c r="J24" s="50"/>
      <c r="K24" s="61"/>
      <c r="L24" s="6"/>
      <c r="M24" s="8"/>
      <c r="N24" s="84"/>
      <c r="O24" s="138"/>
    </row>
    <row r="25" spans="1:15" ht="15" x14ac:dyDescent="0.25">
      <c r="A25" s="1"/>
      <c r="B25" s="375">
        <v>4</v>
      </c>
      <c r="C25" s="376"/>
      <c r="D25" s="367" t="s">
        <v>623</v>
      </c>
      <c r="E25" s="368"/>
      <c r="F25" s="369">
        <v>4100066406</v>
      </c>
      <c r="G25" s="370"/>
      <c r="H25" s="391" t="s">
        <v>1292</v>
      </c>
      <c r="I25" s="370"/>
      <c r="J25" s="369" t="s">
        <v>73</v>
      </c>
      <c r="K25" s="368"/>
      <c r="L25" s="7" t="s">
        <v>757</v>
      </c>
      <c r="M25" s="11"/>
      <c r="N25" s="81">
        <v>6.62</v>
      </c>
      <c r="O25" s="60">
        <v>45</v>
      </c>
    </row>
    <row r="26" spans="1:15" ht="15" x14ac:dyDescent="0.25">
      <c r="A26" s="1"/>
      <c r="B26" s="375">
        <v>5</v>
      </c>
      <c r="C26" s="376"/>
      <c r="D26" s="367" t="s">
        <v>623</v>
      </c>
      <c r="E26" s="368"/>
      <c r="F26" s="369">
        <v>4100066406</v>
      </c>
      <c r="G26" s="370"/>
      <c r="H26" s="391" t="s">
        <v>1292</v>
      </c>
      <c r="I26" s="370"/>
      <c r="J26" s="369" t="s">
        <v>73</v>
      </c>
      <c r="K26" s="368"/>
      <c r="L26" s="7" t="s">
        <v>757</v>
      </c>
      <c r="M26" s="11"/>
      <c r="N26" s="81">
        <v>6.66</v>
      </c>
      <c r="O26" s="60">
        <v>45</v>
      </c>
    </row>
    <row r="27" spans="1:15" ht="15" x14ac:dyDescent="0.25">
      <c r="A27" s="1"/>
      <c r="B27" s="375">
        <v>6</v>
      </c>
      <c r="C27" s="376"/>
      <c r="D27" s="367" t="s">
        <v>623</v>
      </c>
      <c r="E27" s="368"/>
      <c r="F27" s="369">
        <v>4100066406</v>
      </c>
      <c r="G27" s="370"/>
      <c r="H27" s="391" t="s">
        <v>1292</v>
      </c>
      <c r="I27" s="370"/>
      <c r="J27" s="369" t="s">
        <v>73</v>
      </c>
      <c r="K27" s="368"/>
      <c r="L27" s="7" t="s">
        <v>757</v>
      </c>
      <c r="M27" s="11"/>
      <c r="N27" s="81">
        <v>6.56</v>
      </c>
      <c r="O27" s="60">
        <v>45</v>
      </c>
    </row>
    <row r="28" spans="1:15" ht="15" x14ac:dyDescent="0.25">
      <c r="A28" s="1"/>
      <c r="B28" s="375">
        <v>7</v>
      </c>
      <c r="C28" s="376"/>
      <c r="D28" s="367" t="s">
        <v>623</v>
      </c>
      <c r="E28" s="368"/>
      <c r="F28" s="369">
        <v>4100066406</v>
      </c>
      <c r="G28" s="370"/>
      <c r="H28" s="391" t="s">
        <v>1292</v>
      </c>
      <c r="I28" s="370"/>
      <c r="J28" s="369" t="s">
        <v>73</v>
      </c>
      <c r="K28" s="368"/>
      <c r="L28" s="7" t="s">
        <v>757</v>
      </c>
      <c r="M28" s="11"/>
      <c r="N28" s="81">
        <v>6.64</v>
      </c>
      <c r="O28" s="60">
        <v>45</v>
      </c>
    </row>
    <row r="29" spans="1:15" ht="15" x14ac:dyDescent="0.25">
      <c r="A29" s="1"/>
      <c r="B29" s="375">
        <v>8</v>
      </c>
      <c r="C29" s="376"/>
      <c r="D29" s="367" t="s">
        <v>623</v>
      </c>
      <c r="E29" s="368"/>
      <c r="F29" s="369">
        <v>4100066406</v>
      </c>
      <c r="G29" s="370"/>
      <c r="H29" s="391" t="s">
        <v>1292</v>
      </c>
      <c r="I29" s="370"/>
      <c r="J29" s="369" t="s">
        <v>73</v>
      </c>
      <c r="K29" s="368"/>
      <c r="L29" s="7" t="s">
        <v>757</v>
      </c>
      <c r="M29" s="11"/>
      <c r="N29" s="81">
        <v>6.6</v>
      </c>
      <c r="O29" s="60">
        <v>45</v>
      </c>
    </row>
    <row r="30" spans="1:15" ht="15" x14ac:dyDescent="0.25">
      <c r="A30" s="1"/>
      <c r="B30" s="375">
        <v>9</v>
      </c>
      <c r="C30" s="376"/>
      <c r="D30" s="367" t="s">
        <v>623</v>
      </c>
      <c r="E30" s="368"/>
      <c r="F30" s="369">
        <v>4100066406</v>
      </c>
      <c r="G30" s="370"/>
      <c r="H30" s="391" t="s">
        <v>1292</v>
      </c>
      <c r="I30" s="370"/>
      <c r="J30" s="369" t="s">
        <v>73</v>
      </c>
      <c r="K30" s="368"/>
      <c r="L30" s="7" t="s">
        <v>757</v>
      </c>
      <c r="M30" s="11"/>
      <c r="N30" s="81">
        <v>6.34</v>
      </c>
      <c r="O30" s="60">
        <v>43</v>
      </c>
    </row>
    <row r="31" spans="1:15" ht="15" x14ac:dyDescent="0.25">
      <c r="A31" s="1"/>
      <c r="B31" s="375">
        <v>10</v>
      </c>
      <c r="C31" s="376"/>
      <c r="D31" s="367" t="s">
        <v>623</v>
      </c>
      <c r="E31" s="368"/>
      <c r="F31" s="369">
        <v>4100066406</v>
      </c>
      <c r="G31" s="370"/>
      <c r="H31" s="391" t="s">
        <v>1292</v>
      </c>
      <c r="I31" s="370"/>
      <c r="J31" s="369" t="s">
        <v>73</v>
      </c>
      <c r="K31" s="368"/>
      <c r="L31" s="7" t="s">
        <v>757</v>
      </c>
      <c r="M31" s="11"/>
      <c r="N31" s="81">
        <v>6</v>
      </c>
      <c r="O31" s="60">
        <v>40</v>
      </c>
    </row>
    <row r="32" spans="1:15" ht="15" x14ac:dyDescent="0.25">
      <c r="A32" s="1"/>
      <c r="B32" s="378">
        <v>11</v>
      </c>
      <c r="C32" s="379"/>
      <c r="D32" s="367" t="s">
        <v>623</v>
      </c>
      <c r="E32" s="368"/>
      <c r="F32" s="369">
        <v>4100066333</v>
      </c>
      <c r="G32" s="370"/>
      <c r="H32" s="391" t="s">
        <v>1292</v>
      </c>
      <c r="I32" s="370"/>
      <c r="J32" s="369" t="s">
        <v>25</v>
      </c>
      <c r="K32" s="368"/>
      <c r="L32" s="7" t="s">
        <v>757</v>
      </c>
      <c r="M32" s="11"/>
      <c r="N32" s="82">
        <v>7.38</v>
      </c>
      <c r="O32" s="60">
        <v>51</v>
      </c>
    </row>
    <row r="33" spans="1:15" ht="15" x14ac:dyDescent="0.25">
      <c r="A33" s="1"/>
      <c r="B33" s="378">
        <v>12</v>
      </c>
      <c r="C33" s="379"/>
      <c r="D33" s="367" t="s">
        <v>623</v>
      </c>
      <c r="E33" s="368"/>
      <c r="F33" s="369">
        <v>4100066333</v>
      </c>
      <c r="G33" s="370"/>
      <c r="H33" s="391" t="s">
        <v>1292</v>
      </c>
      <c r="I33" s="370"/>
      <c r="J33" s="369" t="s">
        <v>25</v>
      </c>
      <c r="K33" s="368"/>
      <c r="L33" s="7" t="s">
        <v>757</v>
      </c>
      <c r="M33" s="11"/>
      <c r="N33" s="82">
        <v>7.24</v>
      </c>
      <c r="O33" s="60">
        <v>30</v>
      </c>
    </row>
    <row r="34" spans="1:15" ht="15" x14ac:dyDescent="0.25">
      <c r="A34" s="1"/>
      <c r="B34" s="416"/>
      <c r="C34" s="417"/>
      <c r="D34" s="367" t="s">
        <v>623</v>
      </c>
      <c r="E34" s="368"/>
      <c r="F34" s="369">
        <v>4100066407</v>
      </c>
      <c r="G34" s="370"/>
      <c r="H34" s="391" t="s">
        <v>1292</v>
      </c>
      <c r="I34" s="370"/>
      <c r="J34" s="369" t="s">
        <v>25</v>
      </c>
      <c r="K34" s="368"/>
      <c r="L34" s="7" t="s">
        <v>757</v>
      </c>
      <c r="M34" s="11"/>
      <c r="N34" s="83"/>
      <c r="O34" s="60">
        <v>20</v>
      </c>
    </row>
    <row r="35" spans="1:15" ht="15" x14ac:dyDescent="0.25">
      <c r="A35" s="1"/>
      <c r="B35" s="365"/>
      <c r="C35" s="366"/>
      <c r="D35" s="126" t="s">
        <v>1293</v>
      </c>
      <c r="E35" s="61"/>
      <c r="F35" s="50"/>
      <c r="G35" s="62"/>
      <c r="H35" s="63"/>
      <c r="I35" s="62"/>
      <c r="J35" s="50"/>
      <c r="K35" s="61"/>
      <c r="L35" s="6"/>
      <c r="M35" s="8"/>
      <c r="N35" s="84"/>
      <c r="O35" s="138"/>
    </row>
    <row r="36" spans="1:15" ht="15" x14ac:dyDescent="0.25">
      <c r="A36" s="1"/>
      <c r="B36" s="378">
        <v>13</v>
      </c>
      <c r="C36" s="379"/>
      <c r="D36" s="367" t="s">
        <v>670</v>
      </c>
      <c r="E36" s="368"/>
      <c r="F36" s="369">
        <v>4100066321</v>
      </c>
      <c r="G36" s="370"/>
      <c r="H36" s="391" t="s">
        <v>713</v>
      </c>
      <c r="I36" s="370"/>
      <c r="J36" s="369" t="s">
        <v>25</v>
      </c>
      <c r="K36" s="368"/>
      <c r="L36" s="7" t="s">
        <v>761</v>
      </c>
      <c r="M36" s="11"/>
      <c r="N36" s="82">
        <v>6.9</v>
      </c>
      <c r="O36" s="60">
        <v>56</v>
      </c>
    </row>
    <row r="37" spans="1:15" ht="15" x14ac:dyDescent="0.25">
      <c r="A37" s="1"/>
      <c r="B37" s="416"/>
      <c r="C37" s="417"/>
      <c r="D37" s="126" t="s">
        <v>1294</v>
      </c>
      <c r="E37" s="61"/>
      <c r="F37" s="50"/>
      <c r="G37" s="62"/>
      <c r="H37" s="63"/>
      <c r="I37" s="62"/>
      <c r="J37" s="50"/>
      <c r="K37" s="61"/>
      <c r="L37" s="6"/>
      <c r="M37" s="8"/>
      <c r="N37" s="83"/>
      <c r="O37" s="138"/>
    </row>
    <row r="38" spans="1:15" ht="15" x14ac:dyDescent="0.25">
      <c r="A38" s="1"/>
      <c r="B38" s="378">
        <v>14</v>
      </c>
      <c r="C38" s="379"/>
      <c r="D38" s="367" t="s">
        <v>670</v>
      </c>
      <c r="E38" s="368"/>
      <c r="F38" s="369">
        <v>4100066383</v>
      </c>
      <c r="G38" s="370"/>
      <c r="H38" s="391" t="s">
        <v>713</v>
      </c>
      <c r="I38" s="370"/>
      <c r="J38" s="369" t="s">
        <v>53</v>
      </c>
      <c r="K38" s="368"/>
      <c r="L38" s="7" t="s">
        <v>761</v>
      </c>
      <c r="M38" s="8"/>
      <c r="N38" s="82">
        <v>5.26</v>
      </c>
      <c r="O38" s="138">
        <v>16</v>
      </c>
    </row>
    <row r="39" spans="1:15" ht="15" x14ac:dyDescent="0.25">
      <c r="A39" s="1"/>
      <c r="B39" s="40"/>
      <c r="C39" s="36"/>
      <c r="D39" s="367" t="s">
        <v>670</v>
      </c>
      <c r="E39" s="368"/>
      <c r="F39" s="369">
        <v>4100066382</v>
      </c>
      <c r="G39" s="370"/>
      <c r="H39" s="391" t="s">
        <v>713</v>
      </c>
      <c r="I39" s="370"/>
      <c r="J39" s="369" t="s">
        <v>53</v>
      </c>
      <c r="K39" s="368"/>
      <c r="L39" s="7" t="s">
        <v>761</v>
      </c>
      <c r="M39" s="8"/>
      <c r="N39" s="83"/>
      <c r="O39" s="138">
        <v>10</v>
      </c>
    </row>
    <row r="40" spans="1:15" ht="15" x14ac:dyDescent="0.25">
      <c r="A40" s="1"/>
      <c r="B40" s="40"/>
      <c r="C40" s="36"/>
      <c r="D40" s="367" t="s">
        <v>670</v>
      </c>
      <c r="E40" s="368"/>
      <c r="F40" s="369">
        <v>4100066384</v>
      </c>
      <c r="G40" s="370"/>
      <c r="H40" s="391" t="s">
        <v>713</v>
      </c>
      <c r="I40" s="370"/>
      <c r="J40" s="369" t="s">
        <v>147</v>
      </c>
      <c r="K40" s="368"/>
      <c r="L40" s="7" t="s">
        <v>761</v>
      </c>
      <c r="M40" s="8"/>
      <c r="N40" s="83"/>
      <c r="O40" s="138">
        <v>6</v>
      </c>
    </row>
    <row r="41" spans="1:15" ht="15" x14ac:dyDescent="0.25">
      <c r="A41" s="1"/>
      <c r="B41" s="40"/>
      <c r="C41" s="36"/>
      <c r="D41" s="367" t="s">
        <v>670</v>
      </c>
      <c r="E41" s="368"/>
      <c r="F41" s="369">
        <v>4100066381</v>
      </c>
      <c r="G41" s="370"/>
      <c r="H41" s="391" t="s">
        <v>713</v>
      </c>
      <c r="I41" s="370"/>
      <c r="J41" s="369" t="s">
        <v>253</v>
      </c>
      <c r="K41" s="368"/>
      <c r="L41" s="7" t="s">
        <v>761</v>
      </c>
      <c r="M41" s="8"/>
      <c r="N41" s="83"/>
      <c r="O41" s="138">
        <v>2</v>
      </c>
    </row>
    <row r="42" spans="1:15" ht="15" x14ac:dyDescent="0.25">
      <c r="A42" s="1"/>
      <c r="B42" s="76"/>
      <c r="C42" s="69"/>
      <c r="D42" s="367" t="s">
        <v>670</v>
      </c>
      <c r="E42" s="368"/>
      <c r="F42" s="369">
        <v>4100066380</v>
      </c>
      <c r="G42" s="370"/>
      <c r="H42" s="391" t="s">
        <v>713</v>
      </c>
      <c r="I42" s="370"/>
      <c r="J42" s="369" t="s">
        <v>90</v>
      </c>
      <c r="K42" s="368"/>
      <c r="L42" s="7" t="s">
        <v>761</v>
      </c>
      <c r="M42" s="8"/>
      <c r="N42" s="84"/>
      <c r="O42" s="138">
        <v>4</v>
      </c>
    </row>
    <row r="43" spans="1:15" ht="15" x14ac:dyDescent="0.25">
      <c r="A43" s="1"/>
      <c r="B43" s="375">
        <v>15</v>
      </c>
      <c r="C43" s="376"/>
      <c r="D43" s="367" t="s">
        <v>531</v>
      </c>
      <c r="E43" s="368"/>
      <c r="F43" s="369">
        <v>4100066385</v>
      </c>
      <c r="G43" s="370"/>
      <c r="H43" s="391" t="s">
        <v>848</v>
      </c>
      <c r="I43" s="370"/>
      <c r="J43" s="369" t="s">
        <v>73</v>
      </c>
      <c r="K43" s="368"/>
      <c r="L43" s="7" t="s">
        <v>761</v>
      </c>
      <c r="M43" s="11"/>
      <c r="N43" s="82">
        <v>9.7799999999999994</v>
      </c>
      <c r="O43" s="60">
        <v>55</v>
      </c>
    </row>
    <row r="44" spans="1:15" ht="15" x14ac:dyDescent="0.25">
      <c r="A44" s="1"/>
      <c r="B44" s="375">
        <v>16</v>
      </c>
      <c r="C44" s="376"/>
      <c r="D44" s="367" t="s">
        <v>528</v>
      </c>
      <c r="E44" s="368"/>
      <c r="F44" s="369">
        <v>4100066374</v>
      </c>
      <c r="G44" s="370"/>
      <c r="H44" s="391" t="s">
        <v>568</v>
      </c>
      <c r="I44" s="370"/>
      <c r="J44" s="369" t="s">
        <v>73</v>
      </c>
      <c r="K44" s="368"/>
      <c r="L44" s="7" t="s">
        <v>761</v>
      </c>
      <c r="M44" s="11"/>
      <c r="N44" s="81">
        <v>10.199999999999999</v>
      </c>
      <c r="O44" s="60">
        <v>58</v>
      </c>
    </row>
    <row r="45" spans="1:15" ht="15" x14ac:dyDescent="0.25">
      <c r="A45" s="1"/>
      <c r="B45" s="375">
        <v>17</v>
      </c>
      <c r="C45" s="376"/>
      <c r="D45" s="367" t="s">
        <v>528</v>
      </c>
      <c r="E45" s="368"/>
      <c r="F45" s="369">
        <v>4100066374</v>
      </c>
      <c r="G45" s="370"/>
      <c r="H45" s="391" t="s">
        <v>568</v>
      </c>
      <c r="I45" s="370"/>
      <c r="J45" s="369" t="s">
        <v>73</v>
      </c>
      <c r="K45" s="368"/>
      <c r="L45" s="7" t="s">
        <v>761</v>
      </c>
      <c r="M45" s="11"/>
      <c r="N45" s="81">
        <v>10.220000000000001</v>
      </c>
      <c r="O45" s="60">
        <v>58</v>
      </c>
    </row>
    <row r="46" spans="1:15" ht="15" x14ac:dyDescent="0.25">
      <c r="A46" s="1"/>
      <c r="B46" s="378">
        <v>18</v>
      </c>
      <c r="C46" s="379"/>
      <c r="D46" s="367" t="s">
        <v>528</v>
      </c>
      <c r="E46" s="368"/>
      <c r="F46" s="369">
        <v>4100066374</v>
      </c>
      <c r="G46" s="370"/>
      <c r="H46" s="391" t="s">
        <v>568</v>
      </c>
      <c r="I46" s="370"/>
      <c r="J46" s="369" t="s">
        <v>73</v>
      </c>
      <c r="K46" s="368"/>
      <c r="L46" s="7" t="s">
        <v>761</v>
      </c>
      <c r="M46" s="11"/>
      <c r="N46" s="82">
        <v>10.46</v>
      </c>
      <c r="O46" s="60">
        <v>59</v>
      </c>
    </row>
    <row r="47" spans="1:15" ht="15" x14ac:dyDescent="0.25">
      <c r="A47" s="1"/>
      <c r="B47" s="378">
        <v>20</v>
      </c>
      <c r="C47" s="379"/>
      <c r="D47" s="367" t="s">
        <v>528</v>
      </c>
      <c r="E47" s="368"/>
      <c r="F47" s="369">
        <v>4100066375</v>
      </c>
      <c r="G47" s="370"/>
      <c r="H47" s="391" t="s">
        <v>568</v>
      </c>
      <c r="I47" s="370"/>
      <c r="J47" s="369" t="s">
        <v>76</v>
      </c>
      <c r="K47" s="368"/>
      <c r="L47" s="7" t="s">
        <v>761</v>
      </c>
      <c r="M47" s="11"/>
      <c r="N47" s="82">
        <v>9.06</v>
      </c>
      <c r="O47" s="60">
        <v>30</v>
      </c>
    </row>
    <row r="48" spans="1:15" ht="15" x14ac:dyDescent="0.25">
      <c r="A48" s="1"/>
      <c r="B48" s="76"/>
      <c r="C48" s="69"/>
      <c r="D48" s="367" t="s">
        <v>528</v>
      </c>
      <c r="E48" s="368"/>
      <c r="F48" s="369">
        <v>4100066318</v>
      </c>
      <c r="G48" s="370"/>
      <c r="H48" s="391" t="s">
        <v>568</v>
      </c>
      <c r="I48" s="370"/>
      <c r="J48" s="369" t="s">
        <v>25</v>
      </c>
      <c r="K48" s="368"/>
      <c r="L48" s="7" t="s">
        <v>761</v>
      </c>
      <c r="M48" s="8"/>
      <c r="N48" s="84"/>
      <c r="O48" s="138">
        <v>20</v>
      </c>
    </row>
    <row r="49" spans="1:15" ht="15" x14ac:dyDescent="0.25">
      <c r="A49" s="1"/>
      <c r="B49" s="378">
        <v>21</v>
      </c>
      <c r="C49" s="379"/>
      <c r="D49" s="367" t="s">
        <v>528</v>
      </c>
      <c r="E49" s="368"/>
      <c r="F49" s="369">
        <v>4100066318</v>
      </c>
      <c r="G49" s="370"/>
      <c r="H49" s="391" t="s">
        <v>568</v>
      </c>
      <c r="I49" s="370"/>
      <c r="J49" s="369" t="s">
        <v>25</v>
      </c>
      <c r="K49" s="368"/>
      <c r="L49" s="7" t="s">
        <v>761</v>
      </c>
      <c r="M49" s="11"/>
      <c r="N49" s="82">
        <v>9.2200000000000006</v>
      </c>
      <c r="O49" s="60">
        <v>50</v>
      </c>
    </row>
    <row r="50" spans="1:15" ht="15" x14ac:dyDescent="0.25">
      <c r="A50" s="1"/>
      <c r="B50" s="76"/>
      <c r="C50" s="69"/>
      <c r="D50" s="367" t="s">
        <v>528</v>
      </c>
      <c r="E50" s="368"/>
      <c r="F50" s="369">
        <v>4100066317</v>
      </c>
      <c r="G50" s="370"/>
      <c r="H50" s="391" t="s">
        <v>568</v>
      </c>
      <c r="I50" s="370"/>
      <c r="J50" s="369" t="s">
        <v>25</v>
      </c>
      <c r="K50" s="368"/>
      <c r="L50" s="7" t="s">
        <v>761</v>
      </c>
      <c r="M50" s="8"/>
      <c r="N50" s="84"/>
      <c r="O50" s="138">
        <v>1</v>
      </c>
    </row>
    <row r="51" spans="1:15" ht="15" x14ac:dyDescent="0.25">
      <c r="A51" s="1"/>
      <c r="B51" s="378">
        <v>22</v>
      </c>
      <c r="C51" s="379"/>
      <c r="D51" s="367" t="s">
        <v>528</v>
      </c>
      <c r="E51" s="368"/>
      <c r="F51" s="369">
        <v>4100066377</v>
      </c>
      <c r="G51" s="370"/>
      <c r="H51" s="391" t="s">
        <v>568</v>
      </c>
      <c r="I51" s="370"/>
      <c r="J51" s="369" t="s">
        <v>53</v>
      </c>
      <c r="K51" s="368"/>
      <c r="L51" s="7" t="s">
        <v>761</v>
      </c>
      <c r="M51" s="11"/>
      <c r="N51" s="82">
        <v>10.38</v>
      </c>
      <c r="O51" s="60">
        <v>59</v>
      </c>
    </row>
    <row r="52" spans="1:15" ht="15" x14ac:dyDescent="0.25">
      <c r="A52" s="1"/>
      <c r="B52" s="378">
        <v>23</v>
      </c>
      <c r="C52" s="379"/>
      <c r="D52" s="367" t="s">
        <v>528</v>
      </c>
      <c r="E52" s="368"/>
      <c r="F52" s="369">
        <v>4100066377</v>
      </c>
      <c r="G52" s="370"/>
      <c r="H52" s="391" t="s">
        <v>568</v>
      </c>
      <c r="I52" s="370"/>
      <c r="J52" s="369" t="s">
        <v>53</v>
      </c>
      <c r="K52" s="368"/>
      <c r="L52" s="7" t="s">
        <v>761</v>
      </c>
      <c r="M52" s="11"/>
      <c r="N52" s="82">
        <v>10.1</v>
      </c>
      <c r="O52" s="60">
        <v>57</v>
      </c>
    </row>
    <row r="53" spans="1:15" ht="15" x14ac:dyDescent="0.25">
      <c r="A53" s="1"/>
      <c r="B53" s="365"/>
      <c r="C53" s="366"/>
      <c r="D53" s="126" t="s">
        <v>1295</v>
      </c>
      <c r="E53" s="61"/>
      <c r="F53" s="50"/>
      <c r="G53" s="62"/>
      <c r="H53" s="63"/>
      <c r="I53" s="62"/>
      <c r="J53" s="50"/>
      <c r="K53" s="61"/>
      <c r="L53" s="6"/>
      <c r="M53" s="8"/>
      <c r="N53" s="84"/>
      <c r="O53" s="138"/>
    </row>
    <row r="54" spans="1:15" ht="15" x14ac:dyDescent="0.25">
      <c r="A54" s="1"/>
      <c r="B54" s="375">
        <v>24</v>
      </c>
      <c r="C54" s="376"/>
      <c r="D54" s="367" t="s">
        <v>528</v>
      </c>
      <c r="E54" s="368"/>
      <c r="F54" s="369">
        <v>4100066377</v>
      </c>
      <c r="G54" s="370"/>
      <c r="H54" s="391" t="s">
        <v>568</v>
      </c>
      <c r="I54" s="370"/>
      <c r="J54" s="369" t="s">
        <v>53</v>
      </c>
      <c r="K54" s="368"/>
      <c r="L54" s="7" t="s">
        <v>757</v>
      </c>
      <c r="M54" s="11"/>
      <c r="N54" s="81">
        <v>7.08</v>
      </c>
      <c r="O54" s="60">
        <v>38</v>
      </c>
    </row>
    <row r="55" spans="1:15" ht="15" x14ac:dyDescent="0.25">
      <c r="A55" s="1"/>
      <c r="B55" s="378">
        <v>25</v>
      </c>
      <c r="C55" s="379"/>
      <c r="D55" s="367" t="s">
        <v>528</v>
      </c>
      <c r="E55" s="368"/>
      <c r="F55" s="369">
        <v>4100066377</v>
      </c>
      <c r="G55" s="370"/>
      <c r="H55" s="391" t="s">
        <v>568</v>
      </c>
      <c r="I55" s="370"/>
      <c r="J55" s="369" t="s">
        <v>53</v>
      </c>
      <c r="K55" s="368"/>
      <c r="L55" s="7" t="s">
        <v>757</v>
      </c>
      <c r="M55" s="11"/>
      <c r="N55" s="82">
        <v>7.06</v>
      </c>
      <c r="O55" s="60">
        <v>38</v>
      </c>
    </row>
    <row r="56" spans="1:15" ht="15" x14ac:dyDescent="0.25">
      <c r="A56" s="1"/>
      <c r="B56" s="378">
        <v>26</v>
      </c>
      <c r="C56" s="379"/>
      <c r="D56" s="367" t="s">
        <v>528</v>
      </c>
      <c r="E56" s="368"/>
      <c r="F56" s="369">
        <v>4100066377</v>
      </c>
      <c r="G56" s="370"/>
      <c r="H56" s="391" t="s">
        <v>568</v>
      </c>
      <c r="I56" s="370"/>
      <c r="J56" s="369" t="s">
        <v>53</v>
      </c>
      <c r="K56" s="368"/>
      <c r="L56" s="7" t="s">
        <v>757</v>
      </c>
      <c r="M56" s="11"/>
      <c r="N56" s="82">
        <v>7.38</v>
      </c>
      <c r="O56" s="60">
        <v>40</v>
      </c>
    </row>
    <row r="57" spans="1:15" ht="15" x14ac:dyDescent="0.25">
      <c r="A57" s="1"/>
      <c r="B57" s="365"/>
      <c r="C57" s="366"/>
      <c r="D57" s="126" t="s">
        <v>1296</v>
      </c>
      <c r="E57" s="61"/>
      <c r="F57" s="50"/>
      <c r="G57" s="62"/>
      <c r="H57" s="63"/>
      <c r="I57" s="62"/>
      <c r="J57" s="50"/>
      <c r="K57" s="61"/>
      <c r="L57" s="6"/>
      <c r="M57" s="8"/>
      <c r="N57" s="84"/>
      <c r="O57" s="138"/>
    </row>
    <row r="58" spans="1:15" ht="15" x14ac:dyDescent="0.25">
      <c r="A58" s="1"/>
      <c r="B58" s="416">
        <v>27</v>
      </c>
      <c r="C58" s="417"/>
      <c r="D58" s="367" t="s">
        <v>528</v>
      </c>
      <c r="E58" s="368"/>
      <c r="F58" s="369">
        <v>4100066374</v>
      </c>
      <c r="G58" s="370"/>
      <c r="H58" s="391" t="s">
        <v>568</v>
      </c>
      <c r="I58" s="370"/>
      <c r="J58" s="369" t="s">
        <v>73</v>
      </c>
      <c r="K58" s="368"/>
      <c r="L58" s="7" t="s">
        <v>846</v>
      </c>
      <c r="M58" s="11"/>
      <c r="N58" s="83">
        <v>8.7799999999999994</v>
      </c>
      <c r="O58" s="60">
        <v>50</v>
      </c>
    </row>
    <row r="59" spans="1:15" ht="15" x14ac:dyDescent="0.25">
      <c r="A59" s="1"/>
      <c r="B59" s="378">
        <v>28</v>
      </c>
      <c r="C59" s="379"/>
      <c r="D59" s="367" t="s">
        <v>528</v>
      </c>
      <c r="E59" s="368"/>
      <c r="F59" s="369">
        <v>4100066374</v>
      </c>
      <c r="G59" s="370"/>
      <c r="H59" s="391" t="s">
        <v>568</v>
      </c>
      <c r="I59" s="370"/>
      <c r="J59" s="369" t="s">
        <v>73</v>
      </c>
      <c r="K59" s="368"/>
      <c r="L59" s="7" t="s">
        <v>846</v>
      </c>
      <c r="M59" s="11"/>
      <c r="N59" s="82">
        <v>8.76</v>
      </c>
      <c r="O59" s="60">
        <v>40</v>
      </c>
    </row>
    <row r="60" spans="1:15" ht="15" x14ac:dyDescent="0.25">
      <c r="A60" s="1"/>
      <c r="B60" s="76"/>
      <c r="C60" s="69"/>
      <c r="D60" s="367" t="s">
        <v>528</v>
      </c>
      <c r="E60" s="368"/>
      <c r="F60" s="369">
        <v>4100066317</v>
      </c>
      <c r="G60" s="370"/>
      <c r="H60" s="391" t="s">
        <v>568</v>
      </c>
      <c r="I60" s="370"/>
      <c r="J60" s="369" t="s">
        <v>25</v>
      </c>
      <c r="K60" s="368"/>
      <c r="L60" s="7" t="s">
        <v>846</v>
      </c>
      <c r="M60" s="8"/>
      <c r="N60" s="84"/>
      <c r="O60" s="138">
        <v>9</v>
      </c>
    </row>
    <row r="61" spans="1:15" ht="15" x14ac:dyDescent="0.25">
      <c r="A61" s="1"/>
      <c r="B61" s="378">
        <v>29</v>
      </c>
      <c r="C61" s="379"/>
      <c r="D61" s="367" t="s">
        <v>528</v>
      </c>
      <c r="E61" s="368"/>
      <c r="F61" s="369">
        <v>4100066318</v>
      </c>
      <c r="G61" s="370"/>
      <c r="H61" s="391" t="s">
        <v>568</v>
      </c>
      <c r="I61" s="370"/>
      <c r="J61" s="369" t="s">
        <v>25</v>
      </c>
      <c r="K61" s="368"/>
      <c r="L61" s="7" t="s">
        <v>846</v>
      </c>
      <c r="M61" s="11"/>
      <c r="N61" s="82">
        <v>7.26</v>
      </c>
      <c r="O61" s="60">
        <v>40</v>
      </c>
    </row>
    <row r="62" spans="1:15" ht="15" x14ac:dyDescent="0.25">
      <c r="A62" s="1"/>
      <c r="B62" s="378">
        <v>30</v>
      </c>
      <c r="C62" s="379"/>
      <c r="D62" s="367" t="s">
        <v>528</v>
      </c>
      <c r="E62" s="368"/>
      <c r="F62" s="369">
        <v>4100066376</v>
      </c>
      <c r="G62" s="370"/>
      <c r="H62" s="391" t="s">
        <v>568</v>
      </c>
      <c r="I62" s="370"/>
      <c r="J62" s="369" t="s">
        <v>53</v>
      </c>
      <c r="K62" s="368"/>
      <c r="L62" s="7" t="s">
        <v>846</v>
      </c>
      <c r="M62" s="11"/>
      <c r="N62" s="82">
        <v>8.74</v>
      </c>
      <c r="O62" s="60">
        <v>24</v>
      </c>
    </row>
    <row r="63" spans="1:15" ht="15" x14ac:dyDescent="0.25">
      <c r="A63" s="1"/>
      <c r="B63" s="40"/>
      <c r="C63" s="36"/>
      <c r="D63" s="367" t="s">
        <v>528</v>
      </c>
      <c r="E63" s="368"/>
      <c r="F63" s="369">
        <v>4100066377</v>
      </c>
      <c r="G63" s="370"/>
      <c r="H63" s="391" t="s">
        <v>568</v>
      </c>
      <c r="I63" s="370"/>
      <c r="J63" s="369" t="s">
        <v>53</v>
      </c>
      <c r="K63" s="368"/>
      <c r="L63" s="7" t="s">
        <v>846</v>
      </c>
      <c r="M63" s="8"/>
      <c r="N63" s="83"/>
      <c r="O63" s="138">
        <v>25</v>
      </c>
    </row>
    <row r="64" spans="1:15" ht="15" x14ac:dyDescent="0.25">
      <c r="A64" s="1"/>
      <c r="B64" s="365"/>
      <c r="C64" s="366"/>
      <c r="D64" s="126" t="s">
        <v>1297</v>
      </c>
      <c r="E64" s="61"/>
      <c r="F64" s="50"/>
      <c r="G64" s="62"/>
      <c r="H64" s="63"/>
      <c r="I64" s="62"/>
      <c r="J64" s="50"/>
      <c r="K64" s="61"/>
      <c r="L64" s="6"/>
      <c r="M64" s="8"/>
      <c r="N64" s="84"/>
      <c r="O64" s="138"/>
    </row>
    <row r="65" spans="1:15" ht="15" x14ac:dyDescent="0.25">
      <c r="A65" s="1"/>
      <c r="B65" s="378">
        <v>31</v>
      </c>
      <c r="C65" s="379"/>
      <c r="D65" s="367" t="s">
        <v>528</v>
      </c>
      <c r="E65" s="368"/>
      <c r="F65" s="369">
        <v>4100066304</v>
      </c>
      <c r="G65" s="370"/>
      <c r="H65" s="391" t="s">
        <v>782</v>
      </c>
      <c r="I65" s="370"/>
      <c r="J65" s="369" t="s">
        <v>25</v>
      </c>
      <c r="K65" s="368"/>
      <c r="L65" s="7" t="s">
        <v>757</v>
      </c>
      <c r="M65" s="11"/>
      <c r="N65" s="82">
        <v>9.8800000000000008</v>
      </c>
      <c r="O65" s="60">
        <v>34</v>
      </c>
    </row>
    <row r="66" spans="1:15" ht="15" x14ac:dyDescent="0.25">
      <c r="A66" s="1"/>
      <c r="B66" s="76"/>
      <c r="C66" s="69"/>
      <c r="D66" s="367" t="s">
        <v>528</v>
      </c>
      <c r="E66" s="368"/>
      <c r="F66" s="369">
        <v>4100066308</v>
      </c>
      <c r="G66" s="370"/>
      <c r="H66" s="391" t="s">
        <v>782</v>
      </c>
      <c r="I66" s="370"/>
      <c r="J66" s="369" t="s">
        <v>53</v>
      </c>
      <c r="K66" s="368"/>
      <c r="L66" s="7" t="s">
        <v>757</v>
      </c>
      <c r="M66" s="8"/>
      <c r="N66" s="84"/>
      <c r="O66" s="138">
        <v>21</v>
      </c>
    </row>
    <row r="67" spans="1:15" ht="15" x14ac:dyDescent="0.25">
      <c r="A67" s="1"/>
      <c r="B67" s="375">
        <v>32</v>
      </c>
      <c r="C67" s="376"/>
      <c r="D67" s="367" t="s">
        <v>528</v>
      </c>
      <c r="E67" s="368"/>
      <c r="F67" s="369">
        <v>4100066308</v>
      </c>
      <c r="G67" s="370"/>
      <c r="H67" s="391" t="s">
        <v>782</v>
      </c>
      <c r="I67" s="370"/>
      <c r="J67" s="369" t="s">
        <v>53</v>
      </c>
      <c r="K67" s="368"/>
      <c r="L67" s="7" t="s">
        <v>757</v>
      </c>
      <c r="M67" s="11"/>
      <c r="N67" s="81">
        <v>9.84</v>
      </c>
      <c r="O67" s="60">
        <v>55</v>
      </c>
    </row>
    <row r="68" spans="1:15" ht="15" x14ac:dyDescent="0.25">
      <c r="A68" s="1"/>
      <c r="B68" s="375">
        <v>33</v>
      </c>
      <c r="C68" s="376"/>
      <c r="D68" s="367" t="s">
        <v>528</v>
      </c>
      <c r="E68" s="368"/>
      <c r="F68" s="369">
        <v>4100066308</v>
      </c>
      <c r="G68" s="370"/>
      <c r="H68" s="391" t="s">
        <v>782</v>
      </c>
      <c r="I68" s="370"/>
      <c r="J68" s="369" t="s">
        <v>53</v>
      </c>
      <c r="K68" s="368"/>
      <c r="L68" s="7" t="s">
        <v>757</v>
      </c>
      <c r="M68" s="11"/>
      <c r="N68" s="81">
        <v>9.86</v>
      </c>
      <c r="O68" s="60">
        <v>55</v>
      </c>
    </row>
    <row r="69" spans="1:15" ht="15" x14ac:dyDescent="0.25">
      <c r="A69" s="1"/>
      <c r="B69" s="77" t="s">
        <v>37</v>
      </c>
      <c r="C69" s="78"/>
      <c r="D69" s="20"/>
      <c r="E69" s="45"/>
      <c r="F69" s="20"/>
      <c r="H69" s="3"/>
      <c r="J69" s="20"/>
      <c r="K69" s="45"/>
      <c r="L69" s="1"/>
      <c r="M69" s="1"/>
      <c r="N69" s="163">
        <f>SUM(N70:N97)+8.48</f>
        <v>211.37999999999997</v>
      </c>
      <c r="O69" s="60"/>
    </row>
    <row r="70" spans="1:15" ht="15" x14ac:dyDescent="0.25">
      <c r="A70" s="1"/>
      <c r="B70" s="378">
        <v>34</v>
      </c>
      <c r="C70" s="379"/>
      <c r="D70" s="367" t="s">
        <v>528</v>
      </c>
      <c r="E70" s="368"/>
      <c r="F70" s="369">
        <v>4100066308</v>
      </c>
      <c r="G70" s="370"/>
      <c r="H70" s="391" t="s">
        <v>782</v>
      </c>
      <c r="I70" s="370"/>
      <c r="J70" s="369" t="s">
        <v>53</v>
      </c>
      <c r="K70" s="368"/>
      <c r="L70" s="7" t="s">
        <v>757</v>
      </c>
      <c r="M70" s="11"/>
      <c r="N70" s="82">
        <v>10.46</v>
      </c>
      <c r="O70" s="60">
        <v>59</v>
      </c>
    </row>
    <row r="71" spans="1:15" ht="15" x14ac:dyDescent="0.25">
      <c r="A71" s="1"/>
      <c r="B71" s="416"/>
      <c r="C71" s="417"/>
      <c r="D71" s="126" t="s">
        <v>1298</v>
      </c>
      <c r="E71" s="61"/>
      <c r="F71" s="50"/>
      <c r="G71" s="62"/>
      <c r="H71" s="63"/>
      <c r="I71" s="62"/>
      <c r="J71" s="50"/>
      <c r="K71" s="61"/>
      <c r="L71" s="6"/>
      <c r="M71" s="8"/>
      <c r="N71" s="83"/>
      <c r="O71" s="138"/>
    </row>
    <row r="72" spans="1:15" ht="15" x14ac:dyDescent="0.25">
      <c r="A72" s="1"/>
      <c r="B72" s="378">
        <v>35</v>
      </c>
      <c r="C72" s="379"/>
      <c r="D72" s="367" t="s">
        <v>528</v>
      </c>
      <c r="E72" s="368"/>
      <c r="F72" s="369">
        <v>4100066309</v>
      </c>
      <c r="G72" s="370"/>
      <c r="H72" s="391" t="s">
        <v>785</v>
      </c>
      <c r="I72" s="370"/>
      <c r="J72" s="369" t="s">
        <v>73</v>
      </c>
      <c r="K72" s="368"/>
      <c r="L72" s="7" t="s">
        <v>757</v>
      </c>
      <c r="M72" s="11"/>
      <c r="N72" s="82">
        <v>9.52</v>
      </c>
      <c r="O72" s="60">
        <v>8</v>
      </c>
    </row>
    <row r="73" spans="1:15" ht="15" x14ac:dyDescent="0.25">
      <c r="A73" s="1"/>
      <c r="B73" s="416"/>
      <c r="C73" s="417"/>
      <c r="D73" s="367" t="s">
        <v>528</v>
      </c>
      <c r="E73" s="368"/>
      <c r="F73" s="369">
        <v>4100066305</v>
      </c>
      <c r="G73" s="370"/>
      <c r="H73" s="391" t="s">
        <v>785</v>
      </c>
      <c r="I73" s="370"/>
      <c r="J73" s="369" t="s">
        <v>25</v>
      </c>
      <c r="K73" s="368"/>
      <c r="L73" s="7" t="s">
        <v>757</v>
      </c>
      <c r="M73" s="11"/>
      <c r="N73" s="83"/>
      <c r="O73" s="60">
        <v>40</v>
      </c>
    </row>
    <row r="74" spans="1:15" ht="15" x14ac:dyDescent="0.25">
      <c r="A74" s="1"/>
      <c r="B74" s="365"/>
      <c r="C74" s="366"/>
      <c r="D74" s="367" t="s">
        <v>528</v>
      </c>
      <c r="E74" s="368"/>
      <c r="F74" s="369">
        <v>4100066310</v>
      </c>
      <c r="G74" s="370"/>
      <c r="H74" s="391" t="s">
        <v>785</v>
      </c>
      <c r="I74" s="370"/>
      <c r="J74" s="369" t="s">
        <v>53</v>
      </c>
      <c r="K74" s="368"/>
      <c r="L74" s="7" t="s">
        <v>757</v>
      </c>
      <c r="M74" s="11"/>
      <c r="N74" s="84"/>
      <c r="O74" s="60">
        <v>5</v>
      </c>
    </row>
    <row r="75" spans="1:15" ht="15" x14ac:dyDescent="0.25">
      <c r="A75" s="1"/>
      <c r="B75" s="375">
        <v>36</v>
      </c>
      <c r="C75" s="376"/>
      <c r="D75" s="367" t="s">
        <v>528</v>
      </c>
      <c r="E75" s="368"/>
      <c r="F75" s="369">
        <v>4100066310</v>
      </c>
      <c r="G75" s="370"/>
      <c r="H75" s="391" t="s">
        <v>785</v>
      </c>
      <c r="I75" s="370"/>
      <c r="J75" s="369" t="s">
        <v>53</v>
      </c>
      <c r="K75" s="368"/>
      <c r="L75" s="7" t="s">
        <v>757</v>
      </c>
      <c r="M75" s="11"/>
      <c r="N75" s="81">
        <v>9.9</v>
      </c>
      <c r="O75" s="60">
        <v>56</v>
      </c>
    </row>
    <row r="76" spans="1:15" ht="15" x14ac:dyDescent="0.25">
      <c r="A76" s="1"/>
      <c r="B76" s="375">
        <v>37</v>
      </c>
      <c r="C76" s="376"/>
      <c r="D76" s="367" t="s">
        <v>528</v>
      </c>
      <c r="E76" s="368"/>
      <c r="F76" s="369">
        <v>4100066309</v>
      </c>
      <c r="G76" s="370"/>
      <c r="H76" s="391" t="s">
        <v>785</v>
      </c>
      <c r="I76" s="370"/>
      <c r="J76" s="369" t="s">
        <v>73</v>
      </c>
      <c r="K76" s="368"/>
      <c r="L76" s="7" t="s">
        <v>1299</v>
      </c>
      <c r="M76" s="11"/>
      <c r="N76" s="81">
        <v>8.98</v>
      </c>
      <c r="O76" s="60">
        <v>50</v>
      </c>
    </row>
    <row r="77" spans="1:15" ht="15" x14ac:dyDescent="0.25">
      <c r="A77" s="1"/>
      <c r="B77" s="375">
        <v>38</v>
      </c>
      <c r="C77" s="376"/>
      <c r="D77" s="367" t="s">
        <v>528</v>
      </c>
      <c r="E77" s="368"/>
      <c r="F77" s="369">
        <v>4100066309</v>
      </c>
      <c r="G77" s="370"/>
      <c r="H77" s="391" t="s">
        <v>785</v>
      </c>
      <c r="I77" s="370"/>
      <c r="J77" s="369" t="s">
        <v>73</v>
      </c>
      <c r="K77" s="368"/>
      <c r="L77" s="7" t="s">
        <v>1299</v>
      </c>
      <c r="M77" s="11"/>
      <c r="N77" s="81">
        <v>8.9600000000000009</v>
      </c>
      <c r="O77" s="60">
        <v>50</v>
      </c>
    </row>
    <row r="78" spans="1:15" ht="15" x14ac:dyDescent="0.25">
      <c r="A78" s="1"/>
      <c r="B78" s="378">
        <v>39</v>
      </c>
      <c r="C78" s="379"/>
      <c r="D78" s="367" t="s">
        <v>528</v>
      </c>
      <c r="E78" s="368"/>
      <c r="F78" s="369">
        <v>4100066309</v>
      </c>
      <c r="G78" s="370"/>
      <c r="H78" s="391" t="s">
        <v>785</v>
      </c>
      <c r="I78" s="370"/>
      <c r="J78" s="369" t="s">
        <v>73</v>
      </c>
      <c r="K78" s="368"/>
      <c r="L78" s="7" t="s">
        <v>1299</v>
      </c>
      <c r="M78" s="11"/>
      <c r="N78" s="82">
        <v>9.6</v>
      </c>
      <c r="O78" s="60">
        <v>54</v>
      </c>
    </row>
    <row r="79" spans="1:15" ht="15" x14ac:dyDescent="0.25">
      <c r="A79" s="1"/>
      <c r="B79" s="378">
        <v>40</v>
      </c>
      <c r="C79" s="379"/>
      <c r="D79" s="367" t="s">
        <v>528</v>
      </c>
      <c r="E79" s="368"/>
      <c r="F79" s="369">
        <v>4100066310</v>
      </c>
      <c r="G79" s="370"/>
      <c r="H79" s="391" t="s">
        <v>785</v>
      </c>
      <c r="I79" s="370"/>
      <c r="J79" s="369" t="s">
        <v>53</v>
      </c>
      <c r="K79" s="368"/>
      <c r="L79" s="7" t="s">
        <v>1299</v>
      </c>
      <c r="M79" s="11"/>
      <c r="N79" s="82">
        <v>4.5999999999999996</v>
      </c>
      <c r="O79" s="60">
        <v>21</v>
      </c>
    </row>
    <row r="80" spans="1:15" ht="15" x14ac:dyDescent="0.25">
      <c r="A80" s="1"/>
      <c r="B80" s="365"/>
      <c r="C80" s="366"/>
      <c r="D80" s="126" t="s">
        <v>1300</v>
      </c>
      <c r="E80" s="61"/>
      <c r="F80" s="50"/>
      <c r="G80" s="62"/>
      <c r="H80" s="63"/>
      <c r="I80" s="62"/>
      <c r="J80" s="50"/>
      <c r="K80" s="61"/>
      <c r="L80" s="6"/>
      <c r="M80" s="8"/>
      <c r="N80" s="84"/>
      <c r="O80" s="138"/>
    </row>
    <row r="81" spans="1:15" ht="15" x14ac:dyDescent="0.25">
      <c r="A81" s="1"/>
      <c r="B81" s="378">
        <v>41</v>
      </c>
      <c r="C81" s="379"/>
      <c r="D81" s="367" t="s">
        <v>528</v>
      </c>
      <c r="E81" s="368"/>
      <c r="F81" s="369">
        <v>4100068511</v>
      </c>
      <c r="G81" s="370"/>
      <c r="H81" s="391" t="s">
        <v>782</v>
      </c>
      <c r="I81" s="370"/>
      <c r="J81" s="369" t="s">
        <v>53</v>
      </c>
      <c r="K81" s="368"/>
      <c r="L81" s="7" t="s">
        <v>757</v>
      </c>
      <c r="M81" s="11"/>
      <c r="N81" s="82">
        <v>9.9</v>
      </c>
      <c r="O81" s="60">
        <v>54</v>
      </c>
    </row>
    <row r="82" spans="1:15" ht="15" x14ac:dyDescent="0.25">
      <c r="A82" s="1"/>
      <c r="B82" s="378">
        <v>42</v>
      </c>
      <c r="C82" s="379"/>
      <c r="D82" s="367" t="s">
        <v>528</v>
      </c>
      <c r="E82" s="368"/>
      <c r="F82" s="369">
        <v>4100068511</v>
      </c>
      <c r="G82" s="370"/>
      <c r="H82" s="391" t="s">
        <v>782</v>
      </c>
      <c r="I82" s="370"/>
      <c r="J82" s="369" t="s">
        <v>53</v>
      </c>
      <c r="K82" s="368"/>
      <c r="L82" s="7" t="s">
        <v>757</v>
      </c>
      <c r="M82" s="11"/>
      <c r="N82" s="82">
        <v>9.9600000000000009</v>
      </c>
      <c r="O82" s="60">
        <v>45</v>
      </c>
    </row>
    <row r="83" spans="1:15" ht="15" x14ac:dyDescent="0.25">
      <c r="A83" s="1"/>
      <c r="B83" s="365"/>
      <c r="C83" s="366"/>
      <c r="D83" s="367" t="s">
        <v>528</v>
      </c>
      <c r="E83" s="368"/>
      <c r="F83" s="369">
        <v>4100068510</v>
      </c>
      <c r="G83" s="370"/>
      <c r="H83" s="391" t="s">
        <v>782</v>
      </c>
      <c r="I83" s="370"/>
      <c r="J83" s="369" t="s">
        <v>73</v>
      </c>
      <c r="K83" s="368"/>
      <c r="L83" s="7" t="s">
        <v>757</v>
      </c>
      <c r="M83" s="11"/>
      <c r="N83" s="84"/>
      <c r="O83" s="60">
        <v>9</v>
      </c>
    </row>
    <row r="84" spans="1:15" ht="15" x14ac:dyDescent="0.25">
      <c r="A84" s="1"/>
      <c r="B84" s="378">
        <v>43</v>
      </c>
      <c r="C84" s="379"/>
      <c r="D84" s="367" t="s">
        <v>531</v>
      </c>
      <c r="E84" s="368"/>
      <c r="F84" s="369">
        <v>4100068526</v>
      </c>
      <c r="G84" s="370"/>
      <c r="H84" s="391" t="s">
        <v>1046</v>
      </c>
      <c r="I84" s="370"/>
      <c r="J84" s="369" t="s">
        <v>53</v>
      </c>
      <c r="K84" s="368"/>
      <c r="L84" s="7" t="s">
        <v>757</v>
      </c>
      <c r="M84" s="11"/>
      <c r="N84" s="82">
        <v>8.9600000000000009</v>
      </c>
      <c r="O84" s="60">
        <v>48</v>
      </c>
    </row>
    <row r="85" spans="1:15" ht="15" x14ac:dyDescent="0.25">
      <c r="A85" s="1"/>
      <c r="B85" s="365"/>
      <c r="C85" s="366"/>
      <c r="D85" s="367" t="s">
        <v>531</v>
      </c>
      <c r="E85" s="368"/>
      <c r="F85" s="369">
        <v>4100068515</v>
      </c>
      <c r="G85" s="370"/>
      <c r="H85" s="391" t="s">
        <v>1046</v>
      </c>
      <c r="I85" s="370"/>
      <c r="J85" s="369" t="s">
        <v>73</v>
      </c>
      <c r="K85" s="368"/>
      <c r="L85" s="7" t="s">
        <v>757</v>
      </c>
      <c r="M85" s="11"/>
      <c r="N85" s="84"/>
      <c r="O85" s="60">
        <v>1</v>
      </c>
    </row>
    <row r="86" spans="1:15" ht="15" x14ac:dyDescent="0.25">
      <c r="A86" s="1"/>
      <c r="B86" s="375">
        <v>44</v>
      </c>
      <c r="C86" s="376"/>
      <c r="D86" s="367" t="s">
        <v>1301</v>
      </c>
      <c r="E86" s="368"/>
      <c r="F86" s="369">
        <v>4100066373</v>
      </c>
      <c r="G86" s="370"/>
      <c r="H86" s="391" t="s">
        <v>1302</v>
      </c>
      <c r="I86" s="370"/>
      <c r="J86" s="369" t="s">
        <v>53</v>
      </c>
      <c r="K86" s="368"/>
      <c r="L86" s="7" t="s">
        <v>846</v>
      </c>
      <c r="M86" s="11"/>
      <c r="N86" s="81">
        <v>9.0399999999999991</v>
      </c>
      <c r="O86" s="60">
        <v>16</v>
      </c>
    </row>
    <row r="87" spans="1:15" ht="15" x14ac:dyDescent="0.25">
      <c r="A87" s="1"/>
      <c r="B87" s="375">
        <v>45</v>
      </c>
      <c r="C87" s="376"/>
      <c r="D87" s="367" t="s">
        <v>1301</v>
      </c>
      <c r="E87" s="368"/>
      <c r="F87" s="369">
        <v>4100066373</v>
      </c>
      <c r="G87" s="370"/>
      <c r="H87" s="391" t="s">
        <v>1302</v>
      </c>
      <c r="I87" s="370"/>
      <c r="J87" s="369" t="s">
        <v>53</v>
      </c>
      <c r="K87" s="368"/>
      <c r="L87" s="7" t="s">
        <v>846</v>
      </c>
      <c r="M87" s="11"/>
      <c r="N87" s="81">
        <v>8.6999999999999993</v>
      </c>
      <c r="O87" s="60">
        <v>15</v>
      </c>
    </row>
    <row r="88" spans="1:15" ht="15" x14ac:dyDescent="0.25">
      <c r="A88" s="1"/>
      <c r="B88" s="375">
        <v>46</v>
      </c>
      <c r="C88" s="376"/>
      <c r="D88" s="367" t="s">
        <v>1301</v>
      </c>
      <c r="E88" s="368"/>
      <c r="F88" s="369">
        <v>4100066370</v>
      </c>
      <c r="G88" s="370"/>
      <c r="H88" s="391" t="s">
        <v>1302</v>
      </c>
      <c r="I88" s="370"/>
      <c r="J88" s="369" t="s">
        <v>73</v>
      </c>
      <c r="K88" s="368"/>
      <c r="L88" s="7" t="s">
        <v>757</v>
      </c>
      <c r="M88" s="11"/>
      <c r="N88" s="81">
        <v>10.46</v>
      </c>
      <c r="O88" s="60">
        <v>18</v>
      </c>
    </row>
    <row r="89" spans="1:15" ht="15" x14ac:dyDescent="0.25">
      <c r="A89" s="1"/>
      <c r="B89" s="375">
        <v>47</v>
      </c>
      <c r="C89" s="376"/>
      <c r="D89" s="367" t="s">
        <v>1301</v>
      </c>
      <c r="E89" s="368"/>
      <c r="F89" s="369">
        <v>4100066370</v>
      </c>
      <c r="G89" s="370"/>
      <c r="H89" s="391" t="s">
        <v>1302</v>
      </c>
      <c r="I89" s="370"/>
      <c r="J89" s="369" t="s">
        <v>73</v>
      </c>
      <c r="K89" s="368"/>
      <c r="L89" s="7" t="s">
        <v>757</v>
      </c>
      <c r="M89" s="11"/>
      <c r="N89" s="81">
        <v>10.5</v>
      </c>
      <c r="O89" s="60">
        <v>18</v>
      </c>
    </row>
    <row r="90" spans="1:15" ht="15" x14ac:dyDescent="0.25">
      <c r="A90" s="1"/>
      <c r="B90" s="375">
        <v>48</v>
      </c>
      <c r="C90" s="376"/>
      <c r="D90" s="367" t="s">
        <v>1301</v>
      </c>
      <c r="E90" s="368"/>
      <c r="F90" s="369">
        <v>4100066370</v>
      </c>
      <c r="G90" s="370"/>
      <c r="H90" s="391" t="s">
        <v>1302</v>
      </c>
      <c r="I90" s="370"/>
      <c r="J90" s="369" t="s">
        <v>73</v>
      </c>
      <c r="K90" s="368"/>
      <c r="L90" s="7" t="s">
        <v>757</v>
      </c>
      <c r="M90" s="11"/>
      <c r="N90" s="81">
        <v>10.48</v>
      </c>
      <c r="O90" s="60">
        <v>18</v>
      </c>
    </row>
    <row r="91" spans="1:15" ht="15" x14ac:dyDescent="0.25">
      <c r="A91" s="1"/>
      <c r="B91" s="375">
        <v>49</v>
      </c>
      <c r="C91" s="376"/>
      <c r="D91" s="367" t="s">
        <v>1301</v>
      </c>
      <c r="E91" s="368"/>
      <c r="F91" s="369">
        <v>4100066370</v>
      </c>
      <c r="G91" s="370"/>
      <c r="H91" s="391" t="s">
        <v>1302</v>
      </c>
      <c r="I91" s="370"/>
      <c r="J91" s="369" t="s">
        <v>73</v>
      </c>
      <c r="K91" s="368"/>
      <c r="L91" s="7" t="s">
        <v>757</v>
      </c>
      <c r="M91" s="11"/>
      <c r="N91" s="81">
        <v>10.6</v>
      </c>
      <c r="O91" s="60">
        <v>18</v>
      </c>
    </row>
    <row r="92" spans="1:15" ht="15" x14ac:dyDescent="0.25">
      <c r="A92" s="1"/>
      <c r="B92" s="375">
        <v>50</v>
      </c>
      <c r="C92" s="376"/>
      <c r="D92" s="367" t="s">
        <v>1301</v>
      </c>
      <c r="E92" s="368"/>
      <c r="F92" s="369">
        <v>4100066370</v>
      </c>
      <c r="G92" s="370"/>
      <c r="H92" s="391" t="s">
        <v>1302</v>
      </c>
      <c r="I92" s="370"/>
      <c r="J92" s="369" t="s">
        <v>73</v>
      </c>
      <c r="K92" s="368"/>
      <c r="L92" s="7" t="s">
        <v>757</v>
      </c>
      <c r="M92" s="11"/>
      <c r="N92" s="81">
        <v>10.48</v>
      </c>
      <c r="O92" s="60">
        <v>18</v>
      </c>
    </row>
    <row r="93" spans="1:15" ht="15" x14ac:dyDescent="0.25">
      <c r="A93" s="1"/>
      <c r="B93" s="375">
        <v>51</v>
      </c>
      <c r="C93" s="376"/>
      <c r="D93" s="367" t="s">
        <v>1301</v>
      </c>
      <c r="E93" s="368"/>
      <c r="F93" s="369">
        <v>4100066370</v>
      </c>
      <c r="G93" s="370"/>
      <c r="H93" s="391" t="s">
        <v>1302</v>
      </c>
      <c r="I93" s="370"/>
      <c r="J93" s="369" t="s">
        <v>73</v>
      </c>
      <c r="K93" s="368"/>
      <c r="L93" s="7" t="s">
        <v>757</v>
      </c>
      <c r="M93" s="11"/>
      <c r="N93" s="81">
        <v>10.46</v>
      </c>
      <c r="O93" s="60">
        <v>18</v>
      </c>
    </row>
    <row r="94" spans="1:15" ht="15" x14ac:dyDescent="0.25">
      <c r="A94" s="1"/>
      <c r="B94" s="375">
        <v>52</v>
      </c>
      <c r="C94" s="376"/>
      <c r="D94" s="367" t="s">
        <v>1301</v>
      </c>
      <c r="E94" s="368"/>
      <c r="F94" s="369">
        <v>4100066370</v>
      </c>
      <c r="G94" s="370"/>
      <c r="H94" s="391" t="s">
        <v>1302</v>
      </c>
      <c r="I94" s="370"/>
      <c r="J94" s="369" t="s">
        <v>73</v>
      </c>
      <c r="K94" s="368"/>
      <c r="L94" s="7" t="s">
        <v>757</v>
      </c>
      <c r="M94" s="11"/>
      <c r="N94" s="81">
        <v>10.48</v>
      </c>
      <c r="O94" s="60">
        <v>18</v>
      </c>
    </row>
    <row r="95" spans="1:15" ht="15" x14ac:dyDescent="0.25">
      <c r="A95" s="1"/>
      <c r="B95" s="378">
        <v>53</v>
      </c>
      <c r="C95" s="379"/>
      <c r="D95" s="367" t="s">
        <v>1301</v>
      </c>
      <c r="E95" s="368"/>
      <c r="F95" s="369">
        <v>4100066370</v>
      </c>
      <c r="G95" s="370"/>
      <c r="H95" s="391" t="s">
        <v>1302</v>
      </c>
      <c r="I95" s="370"/>
      <c r="J95" s="369" t="s">
        <v>73</v>
      </c>
      <c r="K95" s="368"/>
      <c r="L95" s="7" t="s">
        <v>757</v>
      </c>
      <c r="M95" s="11"/>
      <c r="N95" s="82">
        <v>10.34</v>
      </c>
      <c r="O95" s="60">
        <v>18</v>
      </c>
    </row>
    <row r="96" spans="1:15" ht="15" x14ac:dyDescent="0.25">
      <c r="A96" s="1"/>
      <c r="B96" s="378">
        <v>54</v>
      </c>
      <c r="C96" s="379"/>
      <c r="D96" s="367" t="s">
        <v>1301</v>
      </c>
      <c r="E96" s="368"/>
      <c r="F96" s="369">
        <v>4100066370</v>
      </c>
      <c r="G96" s="370"/>
      <c r="H96" s="391" t="s">
        <v>1302</v>
      </c>
      <c r="I96" s="370"/>
      <c r="J96" s="369" t="s">
        <v>73</v>
      </c>
      <c r="K96" s="368"/>
      <c r="L96" s="7" t="s">
        <v>757</v>
      </c>
      <c r="M96" s="11"/>
      <c r="N96" s="82">
        <v>10.52</v>
      </c>
      <c r="O96" s="60">
        <v>10</v>
      </c>
    </row>
    <row r="97" spans="1:15" ht="15" x14ac:dyDescent="0.25">
      <c r="A97" s="1"/>
      <c r="B97" s="76"/>
      <c r="C97" s="69"/>
      <c r="D97" s="367" t="s">
        <v>1301</v>
      </c>
      <c r="E97" s="368"/>
      <c r="F97" s="369">
        <v>4100066316</v>
      </c>
      <c r="G97" s="370"/>
      <c r="H97" s="391" t="s">
        <v>1302</v>
      </c>
      <c r="I97" s="370"/>
      <c r="J97" s="369" t="s">
        <v>25</v>
      </c>
      <c r="K97" s="368"/>
      <c r="L97" s="7" t="s">
        <v>757</v>
      </c>
      <c r="M97" s="11"/>
      <c r="N97" s="84"/>
      <c r="O97" s="60">
        <v>8</v>
      </c>
    </row>
    <row r="98" spans="1:15" ht="15" x14ac:dyDescent="0.25">
      <c r="A98" s="1"/>
      <c r="B98" s="71" t="s">
        <v>56</v>
      </c>
      <c r="C98" s="72"/>
      <c r="D98" s="20"/>
      <c r="E98" s="45"/>
      <c r="F98" s="20"/>
      <c r="H98" s="3"/>
      <c r="J98" s="20"/>
      <c r="K98" s="45"/>
      <c r="L98" s="1"/>
      <c r="M98" s="1"/>
      <c r="N98" s="164">
        <f>SUM(N99:N117)+8.8</f>
        <v>179.38</v>
      </c>
      <c r="O98" s="60"/>
    </row>
    <row r="99" spans="1:15" ht="15" x14ac:dyDescent="0.25">
      <c r="A99" s="1"/>
      <c r="B99" s="375">
        <v>55</v>
      </c>
      <c r="C99" s="376"/>
      <c r="D99" s="367" t="s">
        <v>1301</v>
      </c>
      <c r="E99" s="368"/>
      <c r="F99" s="369">
        <v>4100066316</v>
      </c>
      <c r="G99" s="370"/>
      <c r="H99" s="391" t="s">
        <v>1302</v>
      </c>
      <c r="I99" s="370"/>
      <c r="J99" s="369" t="s">
        <v>25</v>
      </c>
      <c r="K99" s="368"/>
      <c r="L99" s="7" t="s">
        <v>757</v>
      </c>
      <c r="M99" s="11"/>
      <c r="N99" s="81">
        <v>10.5</v>
      </c>
      <c r="O99" s="60">
        <v>18</v>
      </c>
    </row>
    <row r="100" spans="1:15" ht="15" x14ac:dyDescent="0.25">
      <c r="A100" s="1"/>
      <c r="B100" s="375">
        <v>56</v>
      </c>
      <c r="C100" s="376"/>
      <c r="D100" s="367" t="s">
        <v>1301</v>
      </c>
      <c r="E100" s="368"/>
      <c r="F100" s="369">
        <v>4100066316</v>
      </c>
      <c r="G100" s="370"/>
      <c r="H100" s="391" t="s">
        <v>1302</v>
      </c>
      <c r="I100" s="370"/>
      <c r="J100" s="369" t="s">
        <v>25</v>
      </c>
      <c r="K100" s="368"/>
      <c r="L100" s="7" t="s">
        <v>757</v>
      </c>
      <c r="M100" s="11"/>
      <c r="N100" s="81">
        <v>10.48</v>
      </c>
      <c r="O100" s="60">
        <v>18</v>
      </c>
    </row>
    <row r="101" spans="1:15" ht="15" x14ac:dyDescent="0.25">
      <c r="A101" s="1"/>
      <c r="B101" s="375">
        <v>57</v>
      </c>
      <c r="C101" s="376"/>
      <c r="D101" s="367" t="s">
        <v>1301</v>
      </c>
      <c r="E101" s="368"/>
      <c r="F101" s="369">
        <v>4100066373</v>
      </c>
      <c r="G101" s="370"/>
      <c r="H101" s="391" t="s">
        <v>1302</v>
      </c>
      <c r="I101" s="370"/>
      <c r="J101" s="369" t="s">
        <v>53</v>
      </c>
      <c r="K101" s="368"/>
      <c r="L101" s="7" t="s">
        <v>757</v>
      </c>
      <c r="M101" s="11"/>
      <c r="N101" s="81">
        <v>10.9</v>
      </c>
      <c r="O101" s="60">
        <v>19</v>
      </c>
    </row>
    <row r="102" spans="1:15" ht="15" x14ac:dyDescent="0.25">
      <c r="A102" s="1"/>
      <c r="B102" s="378">
        <v>58</v>
      </c>
      <c r="C102" s="379"/>
      <c r="D102" s="367" t="s">
        <v>1301</v>
      </c>
      <c r="E102" s="368"/>
      <c r="F102" s="369">
        <v>4100066373</v>
      </c>
      <c r="G102" s="370"/>
      <c r="H102" s="391" t="s">
        <v>1302</v>
      </c>
      <c r="I102" s="370"/>
      <c r="J102" s="369" t="s">
        <v>53</v>
      </c>
      <c r="K102" s="368"/>
      <c r="L102" s="7" t="s">
        <v>757</v>
      </c>
      <c r="M102" s="11"/>
      <c r="N102" s="82">
        <v>10.68</v>
      </c>
      <c r="O102" s="60">
        <v>19</v>
      </c>
    </row>
    <row r="103" spans="1:15" ht="15" x14ac:dyDescent="0.25">
      <c r="A103" s="1"/>
      <c r="B103" s="378">
        <v>59</v>
      </c>
      <c r="C103" s="379"/>
      <c r="D103" s="367" t="s">
        <v>1301</v>
      </c>
      <c r="E103" s="368"/>
      <c r="F103" s="369">
        <v>4100066373</v>
      </c>
      <c r="G103" s="370"/>
      <c r="H103" s="391" t="s">
        <v>1302</v>
      </c>
      <c r="I103" s="370"/>
      <c r="J103" s="369" t="s">
        <v>53</v>
      </c>
      <c r="K103" s="368"/>
      <c r="L103" s="7" t="s">
        <v>757</v>
      </c>
      <c r="M103" s="11"/>
      <c r="N103" s="82">
        <v>10.98</v>
      </c>
      <c r="O103" s="60">
        <v>19</v>
      </c>
    </row>
    <row r="104" spans="1:15" ht="15" x14ac:dyDescent="0.25">
      <c r="A104" s="1"/>
      <c r="B104" s="365"/>
      <c r="C104" s="366"/>
      <c r="D104" s="126" t="s">
        <v>1303</v>
      </c>
      <c r="E104" s="61"/>
      <c r="F104" s="50"/>
      <c r="G104" s="62"/>
      <c r="H104" s="63"/>
      <c r="I104" s="62"/>
      <c r="J104" s="50"/>
      <c r="K104" s="61"/>
      <c r="L104" s="6"/>
      <c r="M104" s="8"/>
      <c r="N104" s="84"/>
      <c r="O104" s="138"/>
    </row>
    <row r="105" spans="1:15" ht="15" x14ac:dyDescent="0.25">
      <c r="A105" s="1"/>
      <c r="B105" s="378">
        <v>60</v>
      </c>
      <c r="C105" s="379"/>
      <c r="D105" s="367" t="s">
        <v>1301</v>
      </c>
      <c r="E105" s="368"/>
      <c r="F105" s="369">
        <v>4100066373</v>
      </c>
      <c r="G105" s="370"/>
      <c r="H105" s="391" t="s">
        <v>1302</v>
      </c>
      <c r="I105" s="370"/>
      <c r="J105" s="369" t="s">
        <v>53</v>
      </c>
      <c r="K105" s="368"/>
      <c r="L105" s="7" t="s">
        <v>757</v>
      </c>
      <c r="M105" s="11"/>
      <c r="N105" s="82">
        <v>10.92</v>
      </c>
      <c r="O105" s="60">
        <v>19</v>
      </c>
    </row>
    <row r="106" spans="1:15" ht="15" x14ac:dyDescent="0.25">
      <c r="A106" s="1"/>
      <c r="B106" s="365"/>
      <c r="C106" s="366"/>
      <c r="D106" s="126" t="s">
        <v>1304</v>
      </c>
      <c r="E106" s="61"/>
      <c r="F106" s="50"/>
      <c r="G106" s="62"/>
      <c r="H106" s="63"/>
      <c r="I106" s="62"/>
      <c r="J106" s="50"/>
      <c r="K106" s="61"/>
      <c r="L106" s="6"/>
      <c r="M106" s="8"/>
      <c r="N106" s="84"/>
      <c r="O106" s="138"/>
    </row>
    <row r="107" spans="1:15" ht="15" x14ac:dyDescent="0.25">
      <c r="A107" s="1"/>
      <c r="B107" s="375">
        <v>61</v>
      </c>
      <c r="C107" s="376"/>
      <c r="D107" s="367" t="s">
        <v>1301</v>
      </c>
      <c r="E107" s="368"/>
      <c r="F107" s="369">
        <v>4100066370</v>
      </c>
      <c r="G107" s="370"/>
      <c r="H107" s="391" t="s">
        <v>1302</v>
      </c>
      <c r="I107" s="370"/>
      <c r="J107" s="369" t="s">
        <v>73</v>
      </c>
      <c r="K107" s="368"/>
      <c r="L107" s="7" t="s">
        <v>761</v>
      </c>
      <c r="M107" s="11"/>
      <c r="N107" s="81">
        <v>10.68</v>
      </c>
      <c r="O107" s="60">
        <v>18</v>
      </c>
    </row>
    <row r="108" spans="1:15" ht="15" x14ac:dyDescent="0.25">
      <c r="A108" s="1"/>
      <c r="B108" s="375">
        <v>62</v>
      </c>
      <c r="C108" s="376"/>
      <c r="D108" s="367" t="s">
        <v>1301</v>
      </c>
      <c r="E108" s="368"/>
      <c r="F108" s="369">
        <v>4100066370</v>
      </c>
      <c r="G108" s="370"/>
      <c r="H108" s="391" t="s">
        <v>1302</v>
      </c>
      <c r="I108" s="370"/>
      <c r="J108" s="369" t="s">
        <v>73</v>
      </c>
      <c r="K108" s="368"/>
      <c r="L108" s="7" t="s">
        <v>761</v>
      </c>
      <c r="M108" s="11"/>
      <c r="N108" s="81">
        <v>10.68</v>
      </c>
      <c r="O108" s="60">
        <v>18</v>
      </c>
    </row>
    <row r="109" spans="1:15" ht="15" x14ac:dyDescent="0.25">
      <c r="A109" s="1"/>
      <c r="B109" s="375">
        <v>63</v>
      </c>
      <c r="C109" s="376"/>
      <c r="D109" s="367" t="s">
        <v>1301</v>
      </c>
      <c r="E109" s="368"/>
      <c r="F109" s="369">
        <v>4100066370</v>
      </c>
      <c r="G109" s="370"/>
      <c r="H109" s="391" t="s">
        <v>1302</v>
      </c>
      <c r="I109" s="370"/>
      <c r="J109" s="369" t="s">
        <v>73</v>
      </c>
      <c r="K109" s="368"/>
      <c r="L109" s="7" t="s">
        <v>761</v>
      </c>
      <c r="M109" s="11"/>
      <c r="N109" s="81">
        <v>10.74</v>
      </c>
      <c r="O109" s="60">
        <v>18</v>
      </c>
    </row>
    <row r="110" spans="1:15" ht="15" x14ac:dyDescent="0.25">
      <c r="A110" s="1"/>
      <c r="B110" s="375">
        <v>64</v>
      </c>
      <c r="C110" s="376"/>
      <c r="D110" s="367" t="s">
        <v>1301</v>
      </c>
      <c r="E110" s="368"/>
      <c r="F110" s="369">
        <v>4100066370</v>
      </c>
      <c r="G110" s="370"/>
      <c r="H110" s="391" t="s">
        <v>1302</v>
      </c>
      <c r="I110" s="370"/>
      <c r="J110" s="369" t="s">
        <v>73</v>
      </c>
      <c r="K110" s="368"/>
      <c r="L110" s="7" t="s">
        <v>761</v>
      </c>
      <c r="M110" s="11"/>
      <c r="N110" s="81">
        <v>10.64</v>
      </c>
      <c r="O110" s="60">
        <v>18</v>
      </c>
    </row>
    <row r="111" spans="1:15" ht="15" x14ac:dyDescent="0.25">
      <c r="A111" s="1"/>
      <c r="B111" s="378">
        <v>65</v>
      </c>
      <c r="C111" s="379"/>
      <c r="D111" s="367" t="s">
        <v>1301</v>
      </c>
      <c r="E111" s="368"/>
      <c r="F111" s="369">
        <v>4100066370</v>
      </c>
      <c r="G111" s="370"/>
      <c r="H111" s="391" t="s">
        <v>1302</v>
      </c>
      <c r="I111" s="370"/>
      <c r="J111" s="369" t="s">
        <v>73</v>
      </c>
      <c r="K111" s="368"/>
      <c r="L111" s="7" t="s">
        <v>761</v>
      </c>
      <c r="M111" s="11"/>
      <c r="N111" s="82">
        <v>10.64</v>
      </c>
      <c r="O111" s="60">
        <v>18</v>
      </c>
    </row>
    <row r="112" spans="1:15" ht="15" x14ac:dyDescent="0.25">
      <c r="A112" s="1"/>
      <c r="B112" s="378">
        <v>66</v>
      </c>
      <c r="C112" s="379"/>
      <c r="D112" s="367" t="s">
        <v>1301</v>
      </c>
      <c r="E112" s="368"/>
      <c r="F112" s="369">
        <v>4100066370</v>
      </c>
      <c r="G112" s="370"/>
      <c r="H112" s="391" t="s">
        <v>1302</v>
      </c>
      <c r="I112" s="370"/>
      <c r="J112" s="369" t="s">
        <v>73</v>
      </c>
      <c r="K112" s="368"/>
      <c r="L112" s="7" t="s">
        <v>761</v>
      </c>
      <c r="M112" s="11"/>
      <c r="N112" s="82">
        <v>10.199999999999999</v>
      </c>
      <c r="O112" s="60">
        <v>12</v>
      </c>
    </row>
    <row r="113" spans="1:15" ht="15" x14ac:dyDescent="0.25">
      <c r="A113" s="1"/>
      <c r="B113" s="76"/>
      <c r="C113" s="69"/>
      <c r="D113" s="367" t="s">
        <v>1301</v>
      </c>
      <c r="E113" s="368"/>
      <c r="F113" s="369">
        <v>4100066316</v>
      </c>
      <c r="G113" s="370"/>
      <c r="H113" s="391" t="s">
        <v>1302</v>
      </c>
      <c r="I113" s="370"/>
      <c r="J113" s="369" t="s">
        <v>25</v>
      </c>
      <c r="K113" s="368"/>
      <c r="L113" s="7" t="s">
        <v>761</v>
      </c>
      <c r="M113" s="11"/>
      <c r="N113" s="84"/>
      <c r="O113" s="60">
        <v>5</v>
      </c>
    </row>
    <row r="114" spans="1:15" ht="15" x14ac:dyDescent="0.25">
      <c r="A114" s="1"/>
      <c r="B114" s="375">
        <v>67</v>
      </c>
      <c r="C114" s="376"/>
      <c r="D114" s="367" t="s">
        <v>1301</v>
      </c>
      <c r="E114" s="368"/>
      <c r="F114" s="369">
        <v>4100066316</v>
      </c>
      <c r="G114" s="370"/>
      <c r="H114" s="391" t="s">
        <v>1302</v>
      </c>
      <c r="I114" s="370"/>
      <c r="J114" s="369" t="s">
        <v>25</v>
      </c>
      <c r="K114" s="368"/>
      <c r="L114" s="7" t="s">
        <v>761</v>
      </c>
      <c r="M114" s="11"/>
      <c r="N114" s="81">
        <v>10.64</v>
      </c>
      <c r="O114" s="60">
        <v>18</v>
      </c>
    </row>
    <row r="115" spans="1:15" ht="15" x14ac:dyDescent="0.25">
      <c r="A115" s="1"/>
      <c r="B115" s="375">
        <v>68</v>
      </c>
      <c r="C115" s="376"/>
      <c r="D115" s="367" t="s">
        <v>1301</v>
      </c>
      <c r="E115" s="368"/>
      <c r="F115" s="369">
        <v>4100066316</v>
      </c>
      <c r="G115" s="370"/>
      <c r="H115" s="391" t="s">
        <v>1302</v>
      </c>
      <c r="I115" s="370"/>
      <c r="J115" s="369" t="s">
        <v>25</v>
      </c>
      <c r="K115" s="368"/>
      <c r="L115" s="7" t="s">
        <v>761</v>
      </c>
      <c r="M115" s="11"/>
      <c r="N115" s="81">
        <v>10.64</v>
      </c>
      <c r="O115" s="60">
        <v>18</v>
      </c>
    </row>
    <row r="116" spans="1:15" ht="15" x14ac:dyDescent="0.25">
      <c r="A116" s="1"/>
      <c r="B116" s="375">
        <v>69</v>
      </c>
      <c r="C116" s="376"/>
      <c r="D116" s="367" t="s">
        <v>1301</v>
      </c>
      <c r="E116" s="368"/>
      <c r="F116" s="369">
        <v>4100066373</v>
      </c>
      <c r="G116" s="370"/>
      <c r="H116" s="391" t="s">
        <v>1302</v>
      </c>
      <c r="I116" s="370"/>
      <c r="J116" s="369" t="s">
        <v>53</v>
      </c>
      <c r="K116" s="368"/>
      <c r="L116" s="7" t="s">
        <v>761</v>
      </c>
      <c r="M116" s="11"/>
      <c r="N116" s="81">
        <v>10.62</v>
      </c>
      <c r="O116" s="60">
        <v>18</v>
      </c>
    </row>
    <row r="117" spans="1:15" ht="15" x14ac:dyDescent="0.25">
      <c r="A117" s="1"/>
      <c r="B117" s="375">
        <v>70</v>
      </c>
      <c r="C117" s="376"/>
      <c r="D117" s="367" t="s">
        <v>1301</v>
      </c>
      <c r="E117" s="368"/>
      <c r="F117" s="369">
        <v>4100066373</v>
      </c>
      <c r="G117" s="370"/>
      <c r="H117" s="391" t="s">
        <v>1302</v>
      </c>
      <c r="I117" s="370"/>
      <c r="J117" s="369" t="s">
        <v>53</v>
      </c>
      <c r="K117" s="368"/>
      <c r="L117" s="7" t="s">
        <v>761</v>
      </c>
      <c r="M117" s="11"/>
      <c r="N117" s="81">
        <v>10.64</v>
      </c>
      <c r="O117" s="60">
        <v>18</v>
      </c>
    </row>
    <row r="118" spans="1:15" ht="15" x14ac:dyDescent="0.25">
      <c r="A118" s="1"/>
      <c r="B118" s="71" t="s">
        <v>57</v>
      </c>
      <c r="C118" s="72"/>
      <c r="D118" s="20"/>
      <c r="E118" s="45"/>
      <c r="F118" s="20"/>
      <c r="H118" s="3"/>
      <c r="J118" s="20"/>
      <c r="K118" s="45"/>
      <c r="L118" s="1"/>
      <c r="M118" s="1"/>
      <c r="N118" s="164">
        <f>SUM(N119:N143)+8.64</f>
        <v>184.15999999999997</v>
      </c>
      <c r="O118" s="60"/>
    </row>
    <row r="119" spans="1:15" ht="15" x14ac:dyDescent="0.25">
      <c r="A119" s="1"/>
      <c r="B119" s="378">
        <v>71</v>
      </c>
      <c r="C119" s="379"/>
      <c r="D119" s="367" t="s">
        <v>1301</v>
      </c>
      <c r="E119" s="368"/>
      <c r="F119" s="369">
        <v>4100066373</v>
      </c>
      <c r="G119" s="370"/>
      <c r="H119" s="391" t="s">
        <v>1302</v>
      </c>
      <c r="I119" s="370"/>
      <c r="J119" s="369" t="s">
        <v>53</v>
      </c>
      <c r="K119" s="368"/>
      <c r="L119" s="7" t="s">
        <v>761</v>
      </c>
      <c r="M119" s="11"/>
      <c r="N119" s="82">
        <v>10.66</v>
      </c>
      <c r="O119" s="60">
        <v>18</v>
      </c>
    </row>
    <row r="120" spans="1:15" ht="15" x14ac:dyDescent="0.25">
      <c r="A120" s="1"/>
      <c r="B120" s="378">
        <v>72</v>
      </c>
      <c r="C120" s="379"/>
      <c r="D120" s="367" t="s">
        <v>1301</v>
      </c>
      <c r="E120" s="368"/>
      <c r="F120" s="369">
        <v>4100066373</v>
      </c>
      <c r="G120" s="370"/>
      <c r="H120" s="391" t="s">
        <v>1302</v>
      </c>
      <c r="I120" s="370"/>
      <c r="J120" s="369" t="s">
        <v>53</v>
      </c>
      <c r="K120" s="368"/>
      <c r="L120" s="7" t="s">
        <v>761</v>
      </c>
      <c r="M120" s="11"/>
      <c r="N120" s="82">
        <v>11.02</v>
      </c>
      <c r="O120" s="60">
        <v>19</v>
      </c>
    </row>
    <row r="121" spans="1:15" ht="15" x14ac:dyDescent="0.25">
      <c r="A121" s="1"/>
      <c r="B121" s="365"/>
      <c r="C121" s="366"/>
      <c r="D121" s="126" t="s">
        <v>1305</v>
      </c>
      <c r="E121" s="61"/>
      <c r="F121" s="50"/>
      <c r="G121" s="62"/>
      <c r="H121" s="63"/>
      <c r="I121" s="62"/>
      <c r="J121" s="50"/>
      <c r="K121" s="61"/>
      <c r="L121" s="6"/>
      <c r="M121" s="8"/>
      <c r="N121" s="84"/>
      <c r="O121" s="138"/>
    </row>
    <row r="122" spans="1:15" ht="15" x14ac:dyDescent="0.25">
      <c r="A122" s="1"/>
      <c r="B122" s="378">
        <v>73</v>
      </c>
      <c r="C122" s="379"/>
      <c r="D122" s="367" t="s">
        <v>1301</v>
      </c>
      <c r="E122" s="368"/>
      <c r="F122" s="369">
        <v>4100066372</v>
      </c>
      <c r="G122" s="370"/>
      <c r="H122" s="391" t="s">
        <v>1302</v>
      </c>
      <c r="I122" s="370"/>
      <c r="J122" s="369" t="s">
        <v>253</v>
      </c>
      <c r="K122" s="368"/>
      <c r="L122" s="7" t="s">
        <v>761</v>
      </c>
      <c r="M122" s="11"/>
      <c r="N122" s="82">
        <v>5.38</v>
      </c>
      <c r="O122" s="60">
        <v>4</v>
      </c>
    </row>
    <row r="123" spans="1:15" ht="15" x14ac:dyDescent="0.25">
      <c r="A123" s="1"/>
      <c r="B123" s="365"/>
      <c r="C123" s="366"/>
      <c r="D123" s="367" t="s">
        <v>1301</v>
      </c>
      <c r="E123" s="368"/>
      <c r="F123" s="369">
        <v>4100066371</v>
      </c>
      <c r="G123" s="370"/>
      <c r="H123" s="391" t="s">
        <v>1302</v>
      </c>
      <c r="I123" s="370"/>
      <c r="J123" s="369" t="s">
        <v>90</v>
      </c>
      <c r="K123" s="368"/>
      <c r="L123" s="7" t="s">
        <v>761</v>
      </c>
      <c r="M123" s="8"/>
      <c r="N123" s="84"/>
      <c r="O123" s="138">
        <v>4</v>
      </c>
    </row>
    <row r="124" spans="1:15" ht="15" x14ac:dyDescent="0.25">
      <c r="A124" s="1"/>
      <c r="B124" s="375">
        <v>74</v>
      </c>
      <c r="C124" s="376"/>
      <c r="D124" s="367" t="s">
        <v>1301</v>
      </c>
      <c r="E124" s="368"/>
      <c r="F124" s="369">
        <v>4100066401</v>
      </c>
      <c r="G124" s="370"/>
      <c r="H124" s="391" t="s">
        <v>1306</v>
      </c>
      <c r="I124" s="370"/>
      <c r="J124" s="369" t="s">
        <v>53</v>
      </c>
      <c r="K124" s="368"/>
      <c r="L124" s="7" t="s">
        <v>761</v>
      </c>
      <c r="M124" s="11"/>
      <c r="N124" s="82">
        <v>9.3800000000000008</v>
      </c>
      <c r="O124" s="60">
        <v>16</v>
      </c>
    </row>
    <row r="125" spans="1:15" ht="15" x14ac:dyDescent="0.25">
      <c r="A125" s="1"/>
      <c r="B125" s="365">
        <v>75</v>
      </c>
      <c r="C125" s="366"/>
      <c r="D125" s="367" t="s">
        <v>1301</v>
      </c>
      <c r="E125" s="368"/>
      <c r="F125" s="369">
        <v>4100066401</v>
      </c>
      <c r="G125" s="370"/>
      <c r="H125" s="391" t="s">
        <v>1306</v>
      </c>
      <c r="I125" s="370"/>
      <c r="J125" s="369" t="s">
        <v>53</v>
      </c>
      <c r="K125" s="368"/>
      <c r="L125" s="7" t="s">
        <v>761</v>
      </c>
      <c r="M125" s="8"/>
      <c r="N125" s="81">
        <v>9.26</v>
      </c>
      <c r="O125" s="138">
        <v>16</v>
      </c>
    </row>
    <row r="126" spans="1:15" ht="15" x14ac:dyDescent="0.25">
      <c r="A126" s="1"/>
      <c r="B126" s="365">
        <v>76</v>
      </c>
      <c r="C126" s="366"/>
      <c r="D126" s="367" t="s">
        <v>436</v>
      </c>
      <c r="E126" s="368"/>
      <c r="F126" s="369">
        <v>4100066327</v>
      </c>
      <c r="G126" s="370"/>
      <c r="H126" s="391" t="s">
        <v>606</v>
      </c>
      <c r="I126" s="370"/>
      <c r="J126" s="369" t="s">
        <v>25</v>
      </c>
      <c r="K126" s="368"/>
      <c r="L126" s="7" t="s">
        <v>761</v>
      </c>
      <c r="M126" s="8"/>
      <c r="N126" s="81">
        <v>12.42</v>
      </c>
      <c r="O126" s="138">
        <v>26</v>
      </c>
    </row>
    <row r="127" spans="1:15" ht="15" x14ac:dyDescent="0.25">
      <c r="A127" s="1"/>
      <c r="B127" s="416">
        <v>77</v>
      </c>
      <c r="C127" s="417"/>
      <c r="D127" s="367" t="s">
        <v>436</v>
      </c>
      <c r="E127" s="368"/>
      <c r="F127" s="369">
        <v>4100066327</v>
      </c>
      <c r="G127" s="370"/>
      <c r="H127" s="391" t="s">
        <v>606</v>
      </c>
      <c r="I127" s="370"/>
      <c r="J127" s="369" t="s">
        <v>25</v>
      </c>
      <c r="K127" s="368"/>
      <c r="L127" s="7" t="s">
        <v>761</v>
      </c>
      <c r="M127" s="8"/>
      <c r="N127" s="82">
        <v>12.42</v>
      </c>
      <c r="O127" s="138">
        <v>26</v>
      </c>
    </row>
    <row r="128" spans="1:15" ht="15" x14ac:dyDescent="0.25">
      <c r="A128" s="1"/>
      <c r="B128" s="378">
        <v>78</v>
      </c>
      <c r="C128" s="379"/>
      <c r="D128" s="367" t="s">
        <v>436</v>
      </c>
      <c r="E128" s="368"/>
      <c r="F128" s="369">
        <v>4100066327</v>
      </c>
      <c r="G128" s="370"/>
      <c r="H128" s="391" t="s">
        <v>606</v>
      </c>
      <c r="I128" s="370"/>
      <c r="J128" s="369" t="s">
        <v>25</v>
      </c>
      <c r="K128" s="368"/>
      <c r="L128" s="7" t="s">
        <v>761</v>
      </c>
      <c r="M128" s="8"/>
      <c r="N128" s="82">
        <v>7.78</v>
      </c>
      <c r="O128" s="138">
        <v>10</v>
      </c>
    </row>
    <row r="129" spans="1:15" ht="15" x14ac:dyDescent="0.25">
      <c r="A129" s="1"/>
      <c r="B129" s="40"/>
      <c r="C129" s="36"/>
      <c r="D129" s="367" t="s">
        <v>436</v>
      </c>
      <c r="E129" s="368"/>
      <c r="F129" s="369">
        <v>4100066391</v>
      </c>
      <c r="G129" s="370"/>
      <c r="H129" s="391" t="s">
        <v>606</v>
      </c>
      <c r="I129" s="370"/>
      <c r="J129" s="369" t="s">
        <v>53</v>
      </c>
      <c r="K129" s="368"/>
      <c r="L129" s="7" t="s">
        <v>761</v>
      </c>
      <c r="M129" s="11"/>
      <c r="N129" s="83"/>
      <c r="O129" s="60">
        <v>4</v>
      </c>
    </row>
    <row r="130" spans="1:15" ht="15" x14ac:dyDescent="0.25">
      <c r="A130" s="1"/>
      <c r="B130" s="40"/>
      <c r="C130" s="36"/>
      <c r="D130" s="367" t="s">
        <v>436</v>
      </c>
      <c r="E130" s="368"/>
      <c r="F130" s="369">
        <v>4100066389</v>
      </c>
      <c r="G130" s="370"/>
      <c r="H130" s="391" t="s">
        <v>606</v>
      </c>
      <c r="I130" s="370"/>
      <c r="J130" s="369" t="s">
        <v>25</v>
      </c>
      <c r="K130" s="368"/>
      <c r="L130" s="7" t="s">
        <v>761</v>
      </c>
      <c r="M130" s="11"/>
      <c r="N130" s="83"/>
      <c r="O130" s="60">
        <v>1</v>
      </c>
    </row>
    <row r="131" spans="1:15" ht="15" x14ac:dyDescent="0.25">
      <c r="A131" s="1"/>
      <c r="B131" s="378">
        <v>79</v>
      </c>
      <c r="C131" s="379"/>
      <c r="D131" s="367" t="s">
        <v>436</v>
      </c>
      <c r="E131" s="368"/>
      <c r="F131" s="369">
        <v>4100066391</v>
      </c>
      <c r="G131" s="370"/>
      <c r="H131" s="391" t="s">
        <v>606</v>
      </c>
      <c r="I131" s="370"/>
      <c r="J131" s="369" t="s">
        <v>53</v>
      </c>
      <c r="K131" s="368"/>
      <c r="L131" s="7" t="s">
        <v>761</v>
      </c>
      <c r="M131" s="8"/>
      <c r="N131" s="82">
        <v>12.92</v>
      </c>
      <c r="O131" s="138">
        <v>27</v>
      </c>
    </row>
    <row r="132" spans="1:15" ht="15" x14ac:dyDescent="0.25">
      <c r="A132" s="1"/>
      <c r="B132" s="365"/>
      <c r="C132" s="366"/>
      <c r="D132" s="126" t="s">
        <v>1307</v>
      </c>
      <c r="E132" s="61"/>
      <c r="F132" s="50"/>
      <c r="G132" s="62"/>
      <c r="H132" s="63"/>
      <c r="I132" s="62"/>
      <c r="J132" s="50"/>
      <c r="K132" s="61"/>
      <c r="L132" s="6"/>
      <c r="M132" s="8"/>
      <c r="N132" s="84"/>
      <c r="O132" s="138"/>
    </row>
    <row r="133" spans="1:15" ht="15" x14ac:dyDescent="0.25">
      <c r="A133" s="1"/>
      <c r="B133" s="375">
        <v>80</v>
      </c>
      <c r="C133" s="376"/>
      <c r="D133" s="367" t="s">
        <v>436</v>
      </c>
      <c r="E133" s="368"/>
      <c r="F133" s="369">
        <v>4100066391</v>
      </c>
      <c r="G133" s="370"/>
      <c r="H133" s="391" t="s">
        <v>606</v>
      </c>
      <c r="I133" s="370"/>
      <c r="J133" s="369" t="s">
        <v>53</v>
      </c>
      <c r="K133" s="368"/>
      <c r="L133" s="7" t="s">
        <v>757</v>
      </c>
      <c r="M133" s="8"/>
      <c r="N133" s="81">
        <v>12.92</v>
      </c>
      <c r="O133" s="138">
        <v>26</v>
      </c>
    </row>
    <row r="134" spans="1:15" ht="15" x14ac:dyDescent="0.25">
      <c r="A134" s="1"/>
      <c r="B134" s="375">
        <v>81</v>
      </c>
      <c r="C134" s="376"/>
      <c r="D134" s="367" t="s">
        <v>436</v>
      </c>
      <c r="E134" s="368"/>
      <c r="F134" s="369">
        <v>4100066391</v>
      </c>
      <c r="G134" s="370"/>
      <c r="H134" s="391" t="s">
        <v>606</v>
      </c>
      <c r="I134" s="370"/>
      <c r="J134" s="369" t="s">
        <v>53</v>
      </c>
      <c r="K134" s="368"/>
      <c r="L134" s="7" t="s">
        <v>757</v>
      </c>
      <c r="M134" s="8"/>
      <c r="N134" s="81">
        <v>12.82</v>
      </c>
      <c r="O134" s="138">
        <v>26</v>
      </c>
    </row>
    <row r="135" spans="1:15" ht="15" x14ac:dyDescent="0.25">
      <c r="A135" s="1"/>
      <c r="B135" s="375">
        <v>82</v>
      </c>
      <c r="C135" s="376"/>
      <c r="D135" s="367" t="s">
        <v>436</v>
      </c>
      <c r="E135" s="368"/>
      <c r="F135" s="369">
        <v>4100066391</v>
      </c>
      <c r="G135" s="370"/>
      <c r="H135" s="391" t="s">
        <v>606</v>
      </c>
      <c r="I135" s="370"/>
      <c r="J135" s="369" t="s">
        <v>53</v>
      </c>
      <c r="K135" s="368"/>
      <c r="L135" s="7" t="s">
        <v>757</v>
      </c>
      <c r="M135" s="8"/>
      <c r="N135" s="81">
        <v>12.98</v>
      </c>
      <c r="O135" s="138">
        <v>26</v>
      </c>
    </row>
    <row r="136" spans="1:15" ht="15" x14ac:dyDescent="0.25">
      <c r="A136" s="1"/>
      <c r="B136" s="378">
        <v>83</v>
      </c>
      <c r="C136" s="379"/>
      <c r="D136" s="367" t="s">
        <v>436</v>
      </c>
      <c r="E136" s="368"/>
      <c r="F136" s="369">
        <v>4100066391</v>
      </c>
      <c r="G136" s="370"/>
      <c r="H136" s="391" t="s">
        <v>606</v>
      </c>
      <c r="I136" s="370"/>
      <c r="J136" s="369" t="s">
        <v>53</v>
      </c>
      <c r="K136" s="368"/>
      <c r="L136" s="7" t="s">
        <v>757</v>
      </c>
      <c r="M136" s="8"/>
      <c r="N136" s="82">
        <v>12.64</v>
      </c>
      <c r="O136" s="138">
        <v>26</v>
      </c>
    </row>
    <row r="137" spans="1:15" ht="15" x14ac:dyDescent="0.25">
      <c r="A137" s="1"/>
      <c r="B137" s="378">
        <v>84</v>
      </c>
      <c r="C137" s="379"/>
      <c r="D137" s="367" t="s">
        <v>436</v>
      </c>
      <c r="E137" s="368"/>
      <c r="F137" s="369">
        <v>4100066391</v>
      </c>
      <c r="G137" s="370"/>
      <c r="H137" s="391" t="s">
        <v>606</v>
      </c>
      <c r="I137" s="370"/>
      <c r="J137" s="369" t="s">
        <v>53</v>
      </c>
      <c r="K137" s="368"/>
      <c r="L137" s="7" t="s">
        <v>757</v>
      </c>
      <c r="M137" s="8"/>
      <c r="N137" s="82">
        <v>11.72</v>
      </c>
      <c r="O137" s="138">
        <v>23</v>
      </c>
    </row>
    <row r="138" spans="1:15" ht="15" x14ac:dyDescent="0.25">
      <c r="A138" s="1"/>
      <c r="B138" s="365"/>
      <c r="C138" s="366"/>
      <c r="D138" s="126" t="s">
        <v>1308</v>
      </c>
      <c r="E138" s="61"/>
      <c r="F138" s="50"/>
      <c r="G138" s="62"/>
      <c r="H138" s="63"/>
      <c r="I138" s="62"/>
      <c r="J138" s="50"/>
      <c r="K138" s="61"/>
      <c r="L138" s="6"/>
      <c r="M138" s="8"/>
      <c r="N138" s="84"/>
      <c r="O138" s="138"/>
    </row>
    <row r="139" spans="1:15" ht="15" x14ac:dyDescent="0.25">
      <c r="A139" s="1"/>
      <c r="B139" s="378">
        <v>85</v>
      </c>
      <c r="C139" s="379"/>
      <c r="D139" s="367" t="s">
        <v>436</v>
      </c>
      <c r="E139" s="368"/>
      <c r="F139" s="369">
        <v>4100066329</v>
      </c>
      <c r="G139" s="370"/>
      <c r="H139" s="391" t="s">
        <v>913</v>
      </c>
      <c r="I139" s="370"/>
      <c r="J139" s="369" t="s">
        <v>25</v>
      </c>
      <c r="K139" s="368"/>
      <c r="L139" s="7" t="s">
        <v>1309</v>
      </c>
      <c r="M139" s="8"/>
      <c r="N139" s="82">
        <v>10.38</v>
      </c>
      <c r="O139" s="138">
        <v>21</v>
      </c>
    </row>
    <row r="140" spans="1:15" ht="15" x14ac:dyDescent="0.25">
      <c r="A140" s="1"/>
      <c r="B140" s="378">
        <v>86</v>
      </c>
      <c r="C140" s="379"/>
      <c r="D140" s="367" t="s">
        <v>436</v>
      </c>
      <c r="E140" s="368"/>
      <c r="F140" s="369">
        <v>4100066329</v>
      </c>
      <c r="G140" s="370"/>
      <c r="H140" s="391" t="s">
        <v>913</v>
      </c>
      <c r="I140" s="370"/>
      <c r="J140" s="369" t="s">
        <v>25</v>
      </c>
      <c r="K140" s="368"/>
      <c r="L140" s="7" t="s">
        <v>1309</v>
      </c>
      <c r="M140" s="8"/>
      <c r="N140" s="82">
        <v>10.82</v>
      </c>
      <c r="O140" s="138">
        <v>10</v>
      </c>
    </row>
    <row r="141" spans="1:15" ht="15" x14ac:dyDescent="0.25">
      <c r="A141" s="1"/>
      <c r="B141" s="40"/>
      <c r="C141" s="36"/>
      <c r="D141" s="367" t="s">
        <v>436</v>
      </c>
      <c r="E141" s="368"/>
      <c r="F141" s="369">
        <v>4100066394</v>
      </c>
      <c r="G141" s="370"/>
      <c r="H141" s="391" t="s">
        <v>913</v>
      </c>
      <c r="I141" s="370"/>
      <c r="J141" s="369" t="s">
        <v>73</v>
      </c>
      <c r="K141" s="368"/>
      <c r="L141" s="7" t="s">
        <v>1309</v>
      </c>
      <c r="M141" s="8"/>
      <c r="N141" s="83"/>
      <c r="O141" s="138">
        <v>2</v>
      </c>
    </row>
    <row r="142" spans="1:15" ht="15" x14ac:dyDescent="0.25">
      <c r="A142" s="1"/>
      <c r="B142" s="40"/>
      <c r="C142" s="36"/>
      <c r="D142" s="386" t="s">
        <v>436</v>
      </c>
      <c r="E142" s="367"/>
      <c r="F142" s="375">
        <v>4100066397</v>
      </c>
      <c r="G142" s="367"/>
      <c r="H142" s="419" t="s">
        <v>913</v>
      </c>
      <c r="I142" s="420"/>
      <c r="J142" s="375" t="s">
        <v>53</v>
      </c>
      <c r="K142" s="367"/>
      <c r="L142" s="7" t="s">
        <v>1309</v>
      </c>
      <c r="M142" s="8"/>
      <c r="N142" s="83"/>
      <c r="O142" s="138">
        <v>10</v>
      </c>
    </row>
    <row r="143" spans="1:15" ht="15" x14ac:dyDescent="0.25">
      <c r="A143" s="1"/>
      <c r="B143" s="365"/>
      <c r="C143" s="366"/>
      <c r="D143" s="126" t="s">
        <v>1310</v>
      </c>
      <c r="E143" s="61"/>
      <c r="F143" s="50"/>
      <c r="G143" s="62"/>
      <c r="H143" s="63"/>
      <c r="I143" s="62"/>
      <c r="J143" s="50"/>
      <c r="K143" s="61"/>
      <c r="L143" s="6"/>
      <c r="M143" s="8"/>
      <c r="N143" s="84"/>
      <c r="O143" s="138"/>
    </row>
    <row r="144" spans="1:15" ht="15" x14ac:dyDescent="0.25">
      <c r="A144" s="1"/>
      <c r="B144" s="71" t="s">
        <v>103</v>
      </c>
      <c r="C144" s="72"/>
      <c r="D144" s="20"/>
      <c r="E144" s="45"/>
      <c r="F144" s="20"/>
      <c r="H144" s="3"/>
      <c r="J144" s="20"/>
      <c r="K144" s="45"/>
      <c r="L144" s="1"/>
      <c r="M144" s="1"/>
      <c r="N144" s="164">
        <f>SUM(N145:N166)+7.36</f>
        <v>139.14000000000001</v>
      </c>
      <c r="O144" s="60"/>
    </row>
    <row r="145" spans="1:15" ht="15" x14ac:dyDescent="0.25">
      <c r="A145" s="1"/>
      <c r="B145" s="375">
        <v>87</v>
      </c>
      <c r="C145" s="376"/>
      <c r="D145" s="367" t="s">
        <v>436</v>
      </c>
      <c r="E145" s="368"/>
      <c r="F145" s="369">
        <v>4100066397</v>
      </c>
      <c r="G145" s="370"/>
      <c r="H145" s="391" t="s">
        <v>913</v>
      </c>
      <c r="I145" s="370"/>
      <c r="J145" s="369" t="s">
        <v>53</v>
      </c>
      <c r="K145" s="368"/>
      <c r="L145" s="7" t="s">
        <v>757</v>
      </c>
      <c r="M145" s="8"/>
      <c r="N145" s="81">
        <v>9.84</v>
      </c>
      <c r="O145" s="138">
        <v>20</v>
      </c>
    </row>
    <row r="146" spans="1:15" ht="15" x14ac:dyDescent="0.25">
      <c r="A146" s="1"/>
      <c r="B146" s="378">
        <v>88</v>
      </c>
      <c r="C146" s="379"/>
      <c r="D146" s="367" t="s">
        <v>436</v>
      </c>
      <c r="E146" s="368"/>
      <c r="F146" s="369">
        <v>4100066397</v>
      </c>
      <c r="G146" s="370"/>
      <c r="H146" s="391" t="s">
        <v>913</v>
      </c>
      <c r="I146" s="370"/>
      <c r="J146" s="369" t="s">
        <v>53</v>
      </c>
      <c r="K146" s="368"/>
      <c r="L146" s="7" t="s">
        <v>757</v>
      </c>
      <c r="M146" s="8"/>
      <c r="N146" s="82">
        <v>9.74</v>
      </c>
      <c r="O146" s="138">
        <v>20</v>
      </c>
    </row>
    <row r="147" spans="1:15" ht="15" x14ac:dyDescent="0.25">
      <c r="A147" s="1"/>
      <c r="B147" s="378">
        <v>89</v>
      </c>
      <c r="C147" s="379"/>
      <c r="D147" s="367" t="s">
        <v>436</v>
      </c>
      <c r="E147" s="368"/>
      <c r="F147" s="369">
        <v>4100066397</v>
      </c>
      <c r="G147" s="370"/>
      <c r="H147" s="391" t="s">
        <v>913</v>
      </c>
      <c r="I147" s="370"/>
      <c r="J147" s="369" t="s">
        <v>53</v>
      </c>
      <c r="K147" s="368"/>
      <c r="L147" s="7" t="s">
        <v>757</v>
      </c>
      <c r="M147" s="8"/>
      <c r="N147" s="82">
        <v>7.18</v>
      </c>
      <c r="O147" s="138">
        <v>5</v>
      </c>
    </row>
    <row r="148" spans="1:15" ht="15" x14ac:dyDescent="0.25">
      <c r="A148" s="1"/>
      <c r="B148" s="40"/>
      <c r="C148" s="36"/>
      <c r="D148" s="367" t="s">
        <v>436</v>
      </c>
      <c r="E148" s="368"/>
      <c r="F148" s="369">
        <v>4100066394</v>
      </c>
      <c r="G148" s="370"/>
      <c r="H148" s="391" t="s">
        <v>913</v>
      </c>
      <c r="I148" s="370"/>
      <c r="J148" s="369" t="s">
        <v>73</v>
      </c>
      <c r="K148" s="368"/>
      <c r="L148" s="7" t="s">
        <v>757</v>
      </c>
      <c r="M148" s="8"/>
      <c r="N148" s="83"/>
      <c r="O148" s="138">
        <v>2</v>
      </c>
    </row>
    <row r="149" spans="1:15" ht="15" x14ac:dyDescent="0.25">
      <c r="A149" s="1"/>
      <c r="B149" s="40"/>
      <c r="C149" s="36"/>
      <c r="D149" s="367" t="s">
        <v>436</v>
      </c>
      <c r="E149" s="368"/>
      <c r="F149" s="369">
        <v>4100066396</v>
      </c>
      <c r="G149" s="370"/>
      <c r="H149" s="391" t="s">
        <v>913</v>
      </c>
      <c r="I149" s="370"/>
      <c r="J149" s="369" t="s">
        <v>253</v>
      </c>
      <c r="K149" s="368"/>
      <c r="L149" s="7" t="s">
        <v>757</v>
      </c>
      <c r="M149" s="8"/>
      <c r="N149" s="83"/>
      <c r="O149" s="138">
        <v>2</v>
      </c>
    </row>
    <row r="150" spans="1:15" ht="15" x14ac:dyDescent="0.25">
      <c r="A150" s="1"/>
      <c r="B150" s="40"/>
      <c r="C150" s="36"/>
      <c r="D150" s="367" t="s">
        <v>436</v>
      </c>
      <c r="E150" s="368"/>
      <c r="F150" s="369">
        <v>4100066395</v>
      </c>
      <c r="G150" s="370"/>
      <c r="H150" s="391" t="s">
        <v>913</v>
      </c>
      <c r="I150" s="370"/>
      <c r="J150" s="369" t="s">
        <v>90</v>
      </c>
      <c r="K150" s="368"/>
      <c r="L150" s="7" t="s">
        <v>757</v>
      </c>
      <c r="M150" s="8"/>
      <c r="N150" s="83"/>
      <c r="O150" s="138">
        <v>4</v>
      </c>
    </row>
    <row r="151" spans="1:15" ht="15" x14ac:dyDescent="0.25">
      <c r="A151" s="1"/>
      <c r="B151" s="76"/>
      <c r="C151" s="69"/>
      <c r="D151" s="367" t="s">
        <v>436</v>
      </c>
      <c r="E151" s="368"/>
      <c r="F151" s="369">
        <v>4100066393</v>
      </c>
      <c r="G151" s="370"/>
      <c r="H151" s="391" t="s">
        <v>913</v>
      </c>
      <c r="I151" s="370"/>
      <c r="J151" s="369" t="s">
        <v>25</v>
      </c>
      <c r="K151" s="368"/>
      <c r="L151" s="7" t="s">
        <v>757</v>
      </c>
      <c r="M151" s="8"/>
      <c r="N151" s="84"/>
      <c r="O151" s="138">
        <v>1</v>
      </c>
    </row>
    <row r="152" spans="1:15" ht="15" x14ac:dyDescent="0.25">
      <c r="A152" s="1"/>
      <c r="B152" s="375">
        <v>90</v>
      </c>
      <c r="C152" s="376"/>
      <c r="D152" s="367" t="s">
        <v>381</v>
      </c>
      <c r="E152" s="368"/>
      <c r="F152" s="369">
        <v>4100066363</v>
      </c>
      <c r="G152" s="370"/>
      <c r="H152" s="391" t="s">
        <v>1311</v>
      </c>
      <c r="I152" s="370"/>
      <c r="J152" s="369" t="s">
        <v>53</v>
      </c>
      <c r="K152" s="368"/>
      <c r="L152" s="7" t="s">
        <v>761</v>
      </c>
      <c r="M152" s="8"/>
      <c r="N152" s="81">
        <v>7.82</v>
      </c>
      <c r="O152" s="138">
        <v>12</v>
      </c>
    </row>
    <row r="153" spans="1:15" ht="15" x14ac:dyDescent="0.25">
      <c r="A153" s="1"/>
      <c r="B153" s="375">
        <v>91</v>
      </c>
      <c r="C153" s="376"/>
      <c r="D153" s="367" t="s">
        <v>381</v>
      </c>
      <c r="E153" s="368"/>
      <c r="F153" s="369">
        <v>4100066363</v>
      </c>
      <c r="G153" s="370"/>
      <c r="H153" s="391" t="s">
        <v>1311</v>
      </c>
      <c r="I153" s="370"/>
      <c r="J153" s="369" t="s">
        <v>53</v>
      </c>
      <c r="K153" s="368"/>
      <c r="L153" s="7" t="s">
        <v>761</v>
      </c>
      <c r="M153" s="8"/>
      <c r="N153" s="81">
        <v>7.92</v>
      </c>
      <c r="O153" s="138">
        <v>12</v>
      </c>
    </row>
    <row r="154" spans="1:15" ht="15" x14ac:dyDescent="0.25">
      <c r="A154" s="1"/>
      <c r="B154" s="375">
        <v>92</v>
      </c>
      <c r="C154" s="376"/>
      <c r="D154" s="367" t="s">
        <v>381</v>
      </c>
      <c r="E154" s="368"/>
      <c r="F154" s="369">
        <v>4100066363</v>
      </c>
      <c r="G154" s="370"/>
      <c r="H154" s="391" t="s">
        <v>1311</v>
      </c>
      <c r="I154" s="370"/>
      <c r="J154" s="369" t="s">
        <v>53</v>
      </c>
      <c r="K154" s="368"/>
      <c r="L154" s="7" t="s">
        <v>761</v>
      </c>
      <c r="M154" s="8"/>
      <c r="N154" s="81">
        <v>7.82</v>
      </c>
      <c r="O154" s="138">
        <v>12</v>
      </c>
    </row>
    <row r="155" spans="1:15" ht="15" x14ac:dyDescent="0.25">
      <c r="A155" s="1"/>
      <c r="B155" s="375">
        <v>93</v>
      </c>
      <c r="C155" s="376"/>
      <c r="D155" s="367" t="s">
        <v>381</v>
      </c>
      <c r="E155" s="368"/>
      <c r="F155" s="369">
        <v>4100066363</v>
      </c>
      <c r="G155" s="370"/>
      <c r="H155" s="391" t="s">
        <v>1311</v>
      </c>
      <c r="I155" s="370"/>
      <c r="J155" s="369" t="s">
        <v>53</v>
      </c>
      <c r="K155" s="368"/>
      <c r="L155" s="7" t="s">
        <v>761</v>
      </c>
      <c r="M155" s="8"/>
      <c r="N155" s="81">
        <v>7.42</v>
      </c>
      <c r="O155" s="138">
        <v>11</v>
      </c>
    </row>
    <row r="156" spans="1:15" ht="15" x14ac:dyDescent="0.25">
      <c r="A156" s="1"/>
      <c r="B156" s="375">
        <v>94</v>
      </c>
      <c r="C156" s="376"/>
      <c r="D156" s="367" t="s">
        <v>381</v>
      </c>
      <c r="E156" s="368"/>
      <c r="F156" s="369">
        <v>4100065125</v>
      </c>
      <c r="G156" s="370"/>
      <c r="H156" s="391" t="s">
        <v>1243</v>
      </c>
      <c r="I156" s="370"/>
      <c r="J156" s="369" t="s">
        <v>25</v>
      </c>
      <c r="K156" s="368"/>
      <c r="L156" s="7" t="s">
        <v>784</v>
      </c>
      <c r="M156" s="8"/>
      <c r="N156" s="81">
        <v>8.4</v>
      </c>
      <c r="O156" s="138">
        <v>12</v>
      </c>
    </row>
    <row r="157" spans="1:15" ht="15" x14ac:dyDescent="0.25">
      <c r="A157" s="1"/>
      <c r="B157" s="375">
        <v>95</v>
      </c>
      <c r="C157" s="376"/>
      <c r="D157" s="367" t="s">
        <v>381</v>
      </c>
      <c r="E157" s="368"/>
      <c r="F157" s="369">
        <v>4100065125</v>
      </c>
      <c r="G157" s="370"/>
      <c r="H157" s="391" t="s">
        <v>1243</v>
      </c>
      <c r="I157" s="370"/>
      <c r="J157" s="369" t="s">
        <v>25</v>
      </c>
      <c r="K157" s="368"/>
      <c r="L157" s="7" t="s">
        <v>784</v>
      </c>
      <c r="M157" s="8"/>
      <c r="N157" s="81">
        <v>8.4</v>
      </c>
      <c r="O157" s="138">
        <v>12</v>
      </c>
    </row>
    <row r="158" spans="1:15" ht="15" x14ac:dyDescent="0.25">
      <c r="A158" s="1"/>
      <c r="B158" s="378">
        <v>96</v>
      </c>
      <c r="C158" s="379"/>
      <c r="D158" s="367" t="s">
        <v>381</v>
      </c>
      <c r="E158" s="368"/>
      <c r="F158" s="369">
        <v>4100065125</v>
      </c>
      <c r="G158" s="370"/>
      <c r="H158" s="391" t="s">
        <v>1243</v>
      </c>
      <c r="I158" s="370"/>
      <c r="J158" s="369" t="s">
        <v>25</v>
      </c>
      <c r="K158" s="368"/>
      <c r="L158" s="7" t="s">
        <v>784</v>
      </c>
      <c r="M158" s="8"/>
      <c r="N158" s="82">
        <v>8.34</v>
      </c>
      <c r="O158" s="138">
        <v>12</v>
      </c>
    </row>
    <row r="159" spans="1:15" ht="15" x14ac:dyDescent="0.25">
      <c r="A159" s="1"/>
      <c r="B159" s="378">
        <v>97</v>
      </c>
      <c r="C159" s="379"/>
      <c r="D159" s="367" t="s">
        <v>381</v>
      </c>
      <c r="E159" s="368"/>
      <c r="F159" s="369">
        <v>4100065125</v>
      </c>
      <c r="G159" s="370"/>
      <c r="H159" s="391" t="s">
        <v>1243</v>
      </c>
      <c r="I159" s="370"/>
      <c r="J159" s="369" t="s">
        <v>25</v>
      </c>
      <c r="K159" s="368"/>
      <c r="L159" s="7" t="s">
        <v>784</v>
      </c>
      <c r="M159" s="8"/>
      <c r="N159" s="82">
        <v>7.14</v>
      </c>
      <c r="O159" s="138">
        <v>5</v>
      </c>
    </row>
    <row r="160" spans="1:15" ht="15" x14ac:dyDescent="0.25">
      <c r="A160" s="1"/>
      <c r="B160" s="40"/>
      <c r="C160" s="36"/>
      <c r="D160" s="367" t="s">
        <v>381</v>
      </c>
      <c r="E160" s="368"/>
      <c r="F160" s="369">
        <v>4100065127</v>
      </c>
      <c r="G160" s="370"/>
      <c r="H160" s="391" t="s">
        <v>1243</v>
      </c>
      <c r="I160" s="370"/>
      <c r="J160" s="369" t="s">
        <v>53</v>
      </c>
      <c r="K160" s="368"/>
      <c r="L160" s="7" t="s">
        <v>784</v>
      </c>
      <c r="M160" s="8"/>
      <c r="N160" s="83"/>
      <c r="O160" s="138">
        <v>3</v>
      </c>
    </row>
    <row r="161" spans="1:15" ht="15" x14ac:dyDescent="0.25">
      <c r="A161" s="1"/>
      <c r="B161" s="76"/>
      <c r="C161" s="69"/>
      <c r="D161" s="367" t="s">
        <v>381</v>
      </c>
      <c r="E161" s="368"/>
      <c r="F161" s="369">
        <v>4100065128</v>
      </c>
      <c r="G161" s="370"/>
      <c r="H161" s="391" t="s">
        <v>1243</v>
      </c>
      <c r="I161" s="370"/>
      <c r="J161" s="369" t="s">
        <v>53</v>
      </c>
      <c r="K161" s="368"/>
      <c r="L161" s="7" t="s">
        <v>784</v>
      </c>
      <c r="M161" s="8"/>
      <c r="N161" s="84"/>
      <c r="O161" s="138">
        <v>2</v>
      </c>
    </row>
    <row r="162" spans="1:15" ht="15" x14ac:dyDescent="0.25">
      <c r="A162" s="1"/>
      <c r="B162" s="375">
        <v>98</v>
      </c>
      <c r="C162" s="376"/>
      <c r="D162" s="367" t="s">
        <v>381</v>
      </c>
      <c r="E162" s="368"/>
      <c r="F162" s="369">
        <v>4100065128</v>
      </c>
      <c r="G162" s="370"/>
      <c r="H162" s="391" t="s">
        <v>1243</v>
      </c>
      <c r="I162" s="370"/>
      <c r="J162" s="369" t="s">
        <v>53</v>
      </c>
      <c r="K162" s="368"/>
      <c r="L162" s="7" t="s">
        <v>784</v>
      </c>
      <c r="M162" s="8"/>
      <c r="N162" s="81">
        <v>8.36</v>
      </c>
      <c r="O162" s="138">
        <v>12</v>
      </c>
    </row>
    <row r="163" spans="1:15" ht="15" x14ac:dyDescent="0.25">
      <c r="A163" s="1"/>
      <c r="B163" s="375">
        <v>99</v>
      </c>
      <c r="C163" s="376"/>
      <c r="D163" s="367" t="s">
        <v>381</v>
      </c>
      <c r="E163" s="368"/>
      <c r="F163" s="369">
        <v>4100065128</v>
      </c>
      <c r="G163" s="370"/>
      <c r="H163" s="391" t="s">
        <v>1243</v>
      </c>
      <c r="I163" s="370"/>
      <c r="J163" s="369" t="s">
        <v>53</v>
      </c>
      <c r="K163" s="368"/>
      <c r="L163" s="7" t="s">
        <v>784</v>
      </c>
      <c r="M163" s="8"/>
      <c r="N163" s="81">
        <v>8.3800000000000008</v>
      </c>
      <c r="O163" s="138">
        <v>12</v>
      </c>
    </row>
    <row r="164" spans="1:15" ht="15" x14ac:dyDescent="0.25">
      <c r="A164" s="1"/>
      <c r="B164" s="375">
        <v>100</v>
      </c>
      <c r="C164" s="376"/>
      <c r="D164" s="367" t="s">
        <v>381</v>
      </c>
      <c r="E164" s="368"/>
      <c r="F164" s="369">
        <v>4100065128</v>
      </c>
      <c r="G164" s="370"/>
      <c r="H164" s="391" t="s">
        <v>1243</v>
      </c>
      <c r="I164" s="370"/>
      <c r="J164" s="369" t="s">
        <v>53</v>
      </c>
      <c r="K164" s="368"/>
      <c r="L164" s="7" t="s">
        <v>784</v>
      </c>
      <c r="M164" s="8"/>
      <c r="N164" s="81">
        <v>8.4600000000000009</v>
      </c>
      <c r="O164" s="138">
        <v>12</v>
      </c>
    </row>
    <row r="165" spans="1:15" ht="15" x14ac:dyDescent="0.25">
      <c r="A165" s="1"/>
      <c r="B165" s="375">
        <v>101</v>
      </c>
      <c r="C165" s="376"/>
      <c r="D165" s="367" t="s">
        <v>381</v>
      </c>
      <c r="E165" s="368"/>
      <c r="F165" s="369">
        <v>4100065128</v>
      </c>
      <c r="G165" s="370"/>
      <c r="H165" s="391" t="s">
        <v>1243</v>
      </c>
      <c r="I165" s="370"/>
      <c r="J165" s="369" t="s">
        <v>53</v>
      </c>
      <c r="K165" s="368"/>
      <c r="L165" s="7" t="s">
        <v>784</v>
      </c>
      <c r="M165" s="8"/>
      <c r="N165" s="81">
        <v>8.32</v>
      </c>
      <c r="O165" s="138">
        <v>12</v>
      </c>
    </row>
    <row r="166" spans="1:15" ht="15" x14ac:dyDescent="0.25">
      <c r="A166" s="1"/>
      <c r="B166" s="375">
        <v>102</v>
      </c>
      <c r="C166" s="376"/>
      <c r="D166" s="367" t="s">
        <v>381</v>
      </c>
      <c r="E166" s="368"/>
      <c r="F166" s="369">
        <v>4100065128</v>
      </c>
      <c r="G166" s="370"/>
      <c r="H166" s="391" t="s">
        <v>1243</v>
      </c>
      <c r="I166" s="370"/>
      <c r="J166" s="369" t="s">
        <v>53</v>
      </c>
      <c r="K166" s="368"/>
      <c r="L166" s="7" t="s">
        <v>784</v>
      </c>
      <c r="M166" s="8"/>
      <c r="N166" s="81">
        <v>8.24</v>
      </c>
      <c r="O166" s="138">
        <v>12</v>
      </c>
    </row>
    <row r="167" spans="1:15" ht="15" x14ac:dyDescent="0.25">
      <c r="A167" s="1"/>
      <c r="B167" s="71" t="s">
        <v>164</v>
      </c>
      <c r="C167" s="72"/>
      <c r="D167" s="20"/>
      <c r="E167" s="45"/>
      <c r="F167" s="20"/>
      <c r="H167" s="3"/>
      <c r="J167" s="20"/>
      <c r="K167" s="45"/>
      <c r="L167" s="1"/>
      <c r="M167" s="1"/>
      <c r="N167" s="164">
        <f>SUM(N168:N185)+8.76</f>
        <v>141.35999999999996</v>
      </c>
      <c r="O167" s="60"/>
    </row>
    <row r="168" spans="1:15" ht="15" x14ac:dyDescent="0.25">
      <c r="A168" s="1"/>
      <c r="B168" s="375">
        <v>103</v>
      </c>
      <c r="C168" s="376"/>
      <c r="D168" s="367" t="s">
        <v>982</v>
      </c>
      <c r="E168" s="368"/>
      <c r="F168" s="369">
        <v>4100066313</v>
      </c>
      <c r="G168" s="370"/>
      <c r="H168" s="391" t="s">
        <v>1312</v>
      </c>
      <c r="I168" s="370"/>
      <c r="J168" s="369" t="s">
        <v>25</v>
      </c>
      <c r="K168" s="368"/>
      <c r="L168" s="7" t="s">
        <v>761</v>
      </c>
      <c r="M168" s="8"/>
      <c r="N168" s="81">
        <v>10</v>
      </c>
      <c r="O168" s="138">
        <v>20</v>
      </c>
    </row>
    <row r="169" spans="1:15" ht="15" x14ac:dyDescent="0.25">
      <c r="A169" s="1"/>
      <c r="B169" s="375">
        <v>104</v>
      </c>
      <c r="C169" s="376"/>
      <c r="D169" s="367" t="s">
        <v>982</v>
      </c>
      <c r="E169" s="368"/>
      <c r="F169" s="369">
        <v>4100066313</v>
      </c>
      <c r="G169" s="370"/>
      <c r="H169" s="391" t="s">
        <v>1312</v>
      </c>
      <c r="I169" s="370"/>
      <c r="J169" s="369" t="s">
        <v>25</v>
      </c>
      <c r="K169" s="368"/>
      <c r="L169" s="7" t="s">
        <v>761</v>
      </c>
      <c r="M169" s="8"/>
      <c r="N169" s="81">
        <v>10</v>
      </c>
      <c r="O169" s="138">
        <v>20</v>
      </c>
    </row>
    <row r="170" spans="1:15" ht="15" x14ac:dyDescent="0.25">
      <c r="A170" s="1"/>
      <c r="B170" s="375">
        <v>105</v>
      </c>
      <c r="C170" s="376"/>
      <c r="D170" s="367" t="s">
        <v>982</v>
      </c>
      <c r="E170" s="368"/>
      <c r="F170" s="369">
        <v>4100066313</v>
      </c>
      <c r="G170" s="370"/>
      <c r="H170" s="391" t="s">
        <v>1312</v>
      </c>
      <c r="I170" s="370"/>
      <c r="J170" s="369" t="s">
        <v>25</v>
      </c>
      <c r="K170" s="368"/>
      <c r="L170" s="7" t="s">
        <v>761</v>
      </c>
      <c r="M170" s="8"/>
      <c r="N170" s="81">
        <v>10.14</v>
      </c>
      <c r="O170" s="138">
        <v>20</v>
      </c>
    </row>
    <row r="171" spans="1:15" ht="15" x14ac:dyDescent="0.25">
      <c r="A171" s="1"/>
      <c r="B171" s="378">
        <v>106</v>
      </c>
      <c r="C171" s="379"/>
      <c r="D171" s="367" t="s">
        <v>982</v>
      </c>
      <c r="E171" s="368"/>
      <c r="F171" s="369">
        <v>4100066313</v>
      </c>
      <c r="G171" s="370"/>
      <c r="H171" s="391" t="s">
        <v>1312</v>
      </c>
      <c r="I171" s="370"/>
      <c r="J171" s="369" t="s">
        <v>25</v>
      </c>
      <c r="K171" s="368"/>
      <c r="L171" s="7" t="s">
        <v>761</v>
      </c>
      <c r="M171" s="8"/>
      <c r="N171" s="82">
        <v>10.02</v>
      </c>
      <c r="O171" s="138">
        <v>20</v>
      </c>
    </row>
    <row r="172" spans="1:15" ht="15" x14ac:dyDescent="0.25">
      <c r="A172" s="1"/>
      <c r="B172" s="378">
        <v>107</v>
      </c>
      <c r="C172" s="379"/>
      <c r="D172" s="367" t="s">
        <v>982</v>
      </c>
      <c r="E172" s="368"/>
      <c r="F172" s="369">
        <v>4100066313</v>
      </c>
      <c r="G172" s="370"/>
      <c r="H172" s="391" t="s">
        <v>1312</v>
      </c>
      <c r="I172" s="370"/>
      <c r="J172" s="369" t="s">
        <v>25</v>
      </c>
      <c r="K172" s="368"/>
      <c r="L172" s="7" t="s">
        <v>761</v>
      </c>
      <c r="M172" s="8"/>
      <c r="N172" s="82">
        <v>9.86</v>
      </c>
      <c r="O172" s="138">
        <v>11</v>
      </c>
    </row>
    <row r="173" spans="1:15" ht="15" x14ac:dyDescent="0.25">
      <c r="A173" s="1"/>
      <c r="B173" s="76"/>
      <c r="C173" s="69"/>
      <c r="D173" s="367" t="s">
        <v>982</v>
      </c>
      <c r="E173" s="368"/>
      <c r="F173" s="369">
        <v>4100066364</v>
      </c>
      <c r="G173" s="370"/>
      <c r="H173" s="391" t="s">
        <v>1312</v>
      </c>
      <c r="I173" s="370"/>
      <c r="J173" s="369" t="s">
        <v>53</v>
      </c>
      <c r="K173" s="368"/>
      <c r="L173" s="7" t="s">
        <v>761</v>
      </c>
      <c r="M173" s="8"/>
      <c r="N173" s="84"/>
      <c r="O173" s="138">
        <v>9</v>
      </c>
    </row>
    <row r="174" spans="1:15" ht="15" x14ac:dyDescent="0.25">
      <c r="A174" s="1"/>
      <c r="B174" s="375">
        <v>108</v>
      </c>
      <c r="C174" s="376"/>
      <c r="D174" s="367" t="s">
        <v>982</v>
      </c>
      <c r="E174" s="368"/>
      <c r="F174" s="369">
        <v>4100066364</v>
      </c>
      <c r="G174" s="370"/>
      <c r="H174" s="391" t="s">
        <v>1312</v>
      </c>
      <c r="I174" s="370"/>
      <c r="J174" s="369" t="s">
        <v>53</v>
      </c>
      <c r="K174" s="368"/>
      <c r="L174" s="7" t="s">
        <v>761</v>
      </c>
      <c r="M174" s="8"/>
      <c r="N174" s="81">
        <v>10.62</v>
      </c>
      <c r="O174" s="138">
        <v>21</v>
      </c>
    </row>
    <row r="175" spans="1:15" ht="15" x14ac:dyDescent="0.25">
      <c r="A175" s="1"/>
      <c r="B175" s="375">
        <v>109</v>
      </c>
      <c r="C175" s="376"/>
      <c r="D175" s="367" t="s">
        <v>982</v>
      </c>
      <c r="E175" s="368"/>
      <c r="F175" s="369">
        <v>4100066364</v>
      </c>
      <c r="G175" s="370"/>
      <c r="H175" s="391" t="s">
        <v>1312</v>
      </c>
      <c r="I175" s="370"/>
      <c r="J175" s="369" t="s">
        <v>53</v>
      </c>
      <c r="K175" s="368"/>
      <c r="L175" s="7" t="s">
        <v>761</v>
      </c>
      <c r="M175" s="8"/>
      <c r="N175" s="81">
        <v>10.42</v>
      </c>
      <c r="O175" s="138">
        <v>21</v>
      </c>
    </row>
    <row r="176" spans="1:15" ht="15" x14ac:dyDescent="0.25">
      <c r="A176" s="1"/>
      <c r="B176" s="375">
        <v>110</v>
      </c>
      <c r="C176" s="376"/>
      <c r="D176" s="367" t="s">
        <v>982</v>
      </c>
      <c r="E176" s="368"/>
      <c r="F176" s="369">
        <v>4100066364</v>
      </c>
      <c r="G176" s="370"/>
      <c r="H176" s="391" t="s">
        <v>1312</v>
      </c>
      <c r="I176" s="370"/>
      <c r="J176" s="369" t="s">
        <v>53</v>
      </c>
      <c r="K176" s="368"/>
      <c r="L176" s="7" t="s">
        <v>761</v>
      </c>
      <c r="M176" s="8"/>
      <c r="N176" s="81">
        <v>10.52</v>
      </c>
      <c r="O176" s="138">
        <v>21</v>
      </c>
    </row>
    <row r="177" spans="1:15" ht="15" x14ac:dyDescent="0.25">
      <c r="A177" s="1"/>
      <c r="B177" s="375">
        <v>111</v>
      </c>
      <c r="C177" s="376"/>
      <c r="D177" s="367" t="s">
        <v>982</v>
      </c>
      <c r="E177" s="368"/>
      <c r="F177" s="369">
        <v>4100066364</v>
      </c>
      <c r="G177" s="370"/>
      <c r="H177" s="391" t="s">
        <v>1312</v>
      </c>
      <c r="I177" s="370"/>
      <c r="J177" s="369" t="s">
        <v>53</v>
      </c>
      <c r="K177" s="368"/>
      <c r="L177" s="7" t="s">
        <v>761</v>
      </c>
      <c r="M177" s="8"/>
      <c r="N177" s="81">
        <v>10.52</v>
      </c>
      <c r="O177" s="138">
        <v>21</v>
      </c>
    </row>
    <row r="178" spans="1:15" ht="15" x14ac:dyDescent="0.25">
      <c r="A178" s="1"/>
      <c r="B178" s="375">
        <v>112</v>
      </c>
      <c r="C178" s="376"/>
      <c r="D178" s="367" t="s">
        <v>982</v>
      </c>
      <c r="E178" s="368"/>
      <c r="F178" s="369">
        <v>4100066364</v>
      </c>
      <c r="G178" s="370"/>
      <c r="H178" s="391" t="s">
        <v>1312</v>
      </c>
      <c r="I178" s="370"/>
      <c r="J178" s="369" t="s">
        <v>53</v>
      </c>
      <c r="K178" s="368"/>
      <c r="L178" s="7" t="s">
        <v>761</v>
      </c>
      <c r="M178" s="8"/>
      <c r="N178" s="81">
        <v>10.5</v>
      </c>
      <c r="O178" s="138">
        <v>21</v>
      </c>
    </row>
    <row r="179" spans="1:15" ht="15" x14ac:dyDescent="0.25">
      <c r="A179" s="1"/>
      <c r="B179" s="375">
        <v>113</v>
      </c>
      <c r="C179" s="376"/>
      <c r="D179" s="367" t="s">
        <v>1313</v>
      </c>
      <c r="E179" s="368"/>
      <c r="F179" s="369">
        <v>4100066358</v>
      </c>
      <c r="G179" s="370"/>
      <c r="H179" s="391" t="s">
        <v>1314</v>
      </c>
      <c r="I179" s="370"/>
      <c r="J179" s="369" t="s">
        <v>73</v>
      </c>
      <c r="K179" s="368"/>
      <c r="L179" s="7" t="s">
        <v>757</v>
      </c>
      <c r="M179" s="8"/>
      <c r="N179" s="81">
        <v>5.0199999999999996</v>
      </c>
      <c r="O179" s="138">
        <v>4</v>
      </c>
    </row>
    <row r="180" spans="1:15" ht="15" x14ac:dyDescent="0.25">
      <c r="A180" s="1"/>
      <c r="B180" s="375">
        <v>114</v>
      </c>
      <c r="C180" s="376"/>
      <c r="D180" s="367" t="s">
        <v>1313</v>
      </c>
      <c r="E180" s="368"/>
      <c r="F180" s="369">
        <v>4100066358</v>
      </c>
      <c r="G180" s="370"/>
      <c r="H180" s="391" t="s">
        <v>1314</v>
      </c>
      <c r="I180" s="370"/>
      <c r="J180" s="369" t="s">
        <v>73</v>
      </c>
      <c r="K180" s="368"/>
      <c r="L180" s="7" t="s">
        <v>757</v>
      </c>
      <c r="M180" s="8"/>
      <c r="N180" s="81">
        <v>5.0199999999999996</v>
      </c>
      <c r="O180" s="138">
        <v>4</v>
      </c>
    </row>
    <row r="181" spans="1:15" ht="15" x14ac:dyDescent="0.25">
      <c r="A181" s="1"/>
      <c r="B181" s="378">
        <v>115</v>
      </c>
      <c r="C181" s="379"/>
      <c r="D181" s="367" t="s">
        <v>1313</v>
      </c>
      <c r="E181" s="368"/>
      <c r="F181" s="369">
        <v>4100066358</v>
      </c>
      <c r="G181" s="370"/>
      <c r="H181" s="391" t="s">
        <v>1314</v>
      </c>
      <c r="I181" s="370"/>
      <c r="J181" s="369" t="s">
        <v>73</v>
      </c>
      <c r="K181" s="368"/>
      <c r="L181" s="7" t="s">
        <v>757</v>
      </c>
      <c r="M181" s="8"/>
      <c r="N181" s="82">
        <v>5.0199999999999996</v>
      </c>
      <c r="O181" s="138">
        <v>4</v>
      </c>
    </row>
    <row r="182" spans="1:15" ht="15" x14ac:dyDescent="0.25">
      <c r="A182" s="1"/>
      <c r="B182" s="378">
        <v>116</v>
      </c>
      <c r="C182" s="379"/>
      <c r="D182" s="367" t="s">
        <v>1313</v>
      </c>
      <c r="E182" s="368"/>
      <c r="F182" s="369">
        <v>4100066358</v>
      </c>
      <c r="G182" s="370"/>
      <c r="H182" s="391" t="s">
        <v>1314</v>
      </c>
      <c r="I182" s="370"/>
      <c r="J182" s="369" t="s">
        <v>73</v>
      </c>
      <c r="K182" s="368"/>
      <c r="L182" s="7" t="s">
        <v>757</v>
      </c>
      <c r="M182" s="8"/>
      <c r="N182" s="82">
        <v>4.9800000000000004</v>
      </c>
      <c r="O182" s="138">
        <v>3</v>
      </c>
    </row>
    <row r="183" spans="1:15" ht="15" x14ac:dyDescent="0.25">
      <c r="A183" s="1"/>
      <c r="B183" s="76"/>
      <c r="C183" s="69"/>
      <c r="D183" s="367" t="s">
        <v>1313</v>
      </c>
      <c r="E183" s="368"/>
      <c r="F183" s="369">
        <v>4100066311</v>
      </c>
      <c r="G183" s="370"/>
      <c r="H183" s="391" t="s">
        <v>1314</v>
      </c>
      <c r="I183" s="370"/>
      <c r="J183" s="369" t="s">
        <v>25</v>
      </c>
      <c r="K183" s="368"/>
      <c r="L183" s="7" t="s">
        <v>757</v>
      </c>
      <c r="M183" s="8"/>
      <c r="N183" s="84"/>
      <c r="O183" s="138">
        <v>1</v>
      </c>
    </row>
    <row r="184" spans="1:15" ht="15" x14ac:dyDescent="0.25">
      <c r="A184" s="1"/>
      <c r="B184" s="375">
        <v>117</v>
      </c>
      <c r="C184" s="376"/>
      <c r="D184" s="367" t="s">
        <v>1313</v>
      </c>
      <c r="E184" s="368"/>
      <c r="F184" s="369">
        <v>4100066311</v>
      </c>
      <c r="G184" s="370"/>
      <c r="H184" s="391" t="s">
        <v>1314</v>
      </c>
      <c r="I184" s="370"/>
      <c r="J184" s="369" t="s">
        <v>25</v>
      </c>
      <c r="K184" s="368"/>
      <c r="L184" s="7" t="s">
        <v>757</v>
      </c>
      <c r="M184" s="8"/>
      <c r="N184" s="81">
        <v>4.9800000000000004</v>
      </c>
      <c r="O184" s="138">
        <v>4</v>
      </c>
    </row>
    <row r="185" spans="1:15" ht="15" x14ac:dyDescent="0.25">
      <c r="A185" s="1"/>
      <c r="B185" s="375">
        <v>118</v>
      </c>
      <c r="C185" s="376"/>
      <c r="D185" s="367" t="s">
        <v>1313</v>
      </c>
      <c r="E185" s="368"/>
      <c r="F185" s="369">
        <v>4100066311</v>
      </c>
      <c r="G185" s="370"/>
      <c r="H185" s="391" t="s">
        <v>1314</v>
      </c>
      <c r="I185" s="370"/>
      <c r="J185" s="369" t="s">
        <v>25</v>
      </c>
      <c r="K185" s="368"/>
      <c r="L185" s="7" t="s">
        <v>757</v>
      </c>
      <c r="M185" s="8"/>
      <c r="N185" s="81">
        <v>4.9800000000000004</v>
      </c>
      <c r="O185" s="138">
        <v>4</v>
      </c>
    </row>
    <row r="186" spans="1:15" ht="15" x14ac:dyDescent="0.25">
      <c r="A186" s="1"/>
      <c r="B186" s="71" t="s">
        <v>165</v>
      </c>
      <c r="C186" s="72"/>
      <c r="D186" s="20"/>
      <c r="E186" s="45"/>
      <c r="F186" s="20"/>
      <c r="H186" s="3"/>
      <c r="J186" s="20"/>
      <c r="K186" s="45"/>
      <c r="L186" s="1"/>
      <c r="M186" s="1"/>
      <c r="N186" s="164">
        <f>SUM(N187:N202)+8.8</f>
        <v>88.579999999999984</v>
      </c>
      <c r="O186" s="60"/>
    </row>
    <row r="187" spans="1:15" ht="15" x14ac:dyDescent="0.25">
      <c r="A187" s="1"/>
      <c r="B187" s="375">
        <v>119</v>
      </c>
      <c r="C187" s="376"/>
      <c r="D187" s="367" t="s">
        <v>1313</v>
      </c>
      <c r="E187" s="368"/>
      <c r="F187" s="369">
        <v>4100066311</v>
      </c>
      <c r="G187" s="370"/>
      <c r="H187" s="391" t="s">
        <v>1314</v>
      </c>
      <c r="I187" s="370"/>
      <c r="J187" s="369" t="s">
        <v>25</v>
      </c>
      <c r="K187" s="368"/>
      <c r="L187" s="7" t="s">
        <v>757</v>
      </c>
      <c r="M187" s="8"/>
      <c r="N187" s="81">
        <v>5.0199999999999996</v>
      </c>
      <c r="O187" s="138">
        <v>4</v>
      </c>
    </row>
    <row r="188" spans="1:15" ht="15" x14ac:dyDescent="0.25">
      <c r="A188" s="1"/>
      <c r="B188" s="375">
        <v>120</v>
      </c>
      <c r="C188" s="376"/>
      <c r="D188" s="367" t="s">
        <v>1313</v>
      </c>
      <c r="E188" s="368"/>
      <c r="F188" s="369">
        <v>4100066311</v>
      </c>
      <c r="G188" s="370"/>
      <c r="H188" s="391" t="s">
        <v>1314</v>
      </c>
      <c r="I188" s="370"/>
      <c r="J188" s="369" t="s">
        <v>25</v>
      </c>
      <c r="K188" s="368"/>
      <c r="L188" s="7" t="s">
        <v>757</v>
      </c>
      <c r="M188" s="8"/>
      <c r="N188" s="81">
        <v>5</v>
      </c>
      <c r="O188" s="138">
        <v>4</v>
      </c>
    </row>
    <row r="189" spans="1:15" ht="15" x14ac:dyDescent="0.25">
      <c r="A189" s="1"/>
      <c r="B189" s="375">
        <v>121</v>
      </c>
      <c r="C189" s="376"/>
      <c r="D189" s="367" t="s">
        <v>1313</v>
      </c>
      <c r="E189" s="368"/>
      <c r="F189" s="369">
        <v>4100066311</v>
      </c>
      <c r="G189" s="370"/>
      <c r="H189" s="391" t="s">
        <v>1314</v>
      </c>
      <c r="I189" s="370"/>
      <c r="J189" s="369" t="s">
        <v>25</v>
      </c>
      <c r="K189" s="368"/>
      <c r="L189" s="7" t="s">
        <v>757</v>
      </c>
      <c r="M189" s="8"/>
      <c r="N189" s="81">
        <v>5</v>
      </c>
      <c r="O189" s="138">
        <v>4</v>
      </c>
    </row>
    <row r="190" spans="1:15" ht="15" x14ac:dyDescent="0.25">
      <c r="A190" s="1"/>
      <c r="B190" s="375">
        <v>122</v>
      </c>
      <c r="C190" s="376"/>
      <c r="D190" s="367" t="s">
        <v>1313</v>
      </c>
      <c r="E190" s="368"/>
      <c r="F190" s="369">
        <v>4100066311</v>
      </c>
      <c r="G190" s="370"/>
      <c r="H190" s="391" t="s">
        <v>1314</v>
      </c>
      <c r="I190" s="370"/>
      <c r="J190" s="369" t="s">
        <v>25</v>
      </c>
      <c r="K190" s="368"/>
      <c r="L190" s="7" t="s">
        <v>757</v>
      </c>
      <c r="M190" s="8"/>
      <c r="N190" s="81">
        <v>5</v>
      </c>
      <c r="O190" s="138">
        <v>4</v>
      </c>
    </row>
    <row r="191" spans="1:15" ht="15" x14ac:dyDescent="0.25">
      <c r="A191" s="1"/>
      <c r="B191" s="375">
        <v>123</v>
      </c>
      <c r="C191" s="376"/>
      <c r="D191" s="367" t="s">
        <v>1313</v>
      </c>
      <c r="E191" s="368"/>
      <c r="F191" s="369">
        <v>4100066311</v>
      </c>
      <c r="G191" s="370"/>
      <c r="H191" s="391" t="s">
        <v>1314</v>
      </c>
      <c r="I191" s="370"/>
      <c r="J191" s="369" t="s">
        <v>25</v>
      </c>
      <c r="K191" s="368"/>
      <c r="L191" s="7" t="s">
        <v>757</v>
      </c>
      <c r="M191" s="8"/>
      <c r="N191" s="81">
        <v>5</v>
      </c>
      <c r="O191" s="138">
        <v>4</v>
      </c>
    </row>
    <row r="192" spans="1:15" ht="15" x14ac:dyDescent="0.25">
      <c r="A192" s="1"/>
      <c r="B192" s="375">
        <v>124</v>
      </c>
      <c r="C192" s="376"/>
      <c r="D192" s="367" t="s">
        <v>1313</v>
      </c>
      <c r="E192" s="368"/>
      <c r="F192" s="369">
        <v>4100066311</v>
      </c>
      <c r="G192" s="370"/>
      <c r="H192" s="391" t="s">
        <v>1314</v>
      </c>
      <c r="I192" s="370"/>
      <c r="J192" s="369" t="s">
        <v>25</v>
      </c>
      <c r="K192" s="368"/>
      <c r="L192" s="7" t="s">
        <v>757</v>
      </c>
      <c r="M192" s="8"/>
      <c r="N192" s="81">
        <v>4.8600000000000003</v>
      </c>
      <c r="O192" s="138">
        <v>4</v>
      </c>
    </row>
    <row r="193" spans="1:15" ht="15" x14ac:dyDescent="0.25">
      <c r="A193" s="1"/>
      <c r="B193" s="375">
        <v>125</v>
      </c>
      <c r="C193" s="376"/>
      <c r="D193" s="367" t="s">
        <v>1313</v>
      </c>
      <c r="E193" s="368"/>
      <c r="F193" s="369">
        <v>4100066359</v>
      </c>
      <c r="G193" s="370"/>
      <c r="H193" s="391" t="s">
        <v>1314</v>
      </c>
      <c r="I193" s="370"/>
      <c r="J193" s="369" t="s">
        <v>53</v>
      </c>
      <c r="K193" s="368"/>
      <c r="L193" s="7" t="s">
        <v>757</v>
      </c>
      <c r="M193" s="8"/>
      <c r="N193" s="81">
        <v>5</v>
      </c>
      <c r="O193" s="138">
        <v>4</v>
      </c>
    </row>
    <row r="194" spans="1:15" ht="15.75" customHeight="1" x14ac:dyDescent="0.25">
      <c r="A194" s="1"/>
      <c r="B194" s="375">
        <v>126</v>
      </c>
      <c r="C194" s="376"/>
      <c r="D194" s="367" t="s">
        <v>1313</v>
      </c>
      <c r="E194" s="368"/>
      <c r="F194" s="369">
        <v>4100066359</v>
      </c>
      <c r="G194" s="370"/>
      <c r="H194" s="391" t="s">
        <v>1314</v>
      </c>
      <c r="I194" s="370"/>
      <c r="J194" s="369" t="s">
        <v>53</v>
      </c>
      <c r="K194" s="368"/>
      <c r="L194" s="7" t="s">
        <v>757</v>
      </c>
      <c r="M194" s="8"/>
      <c r="N194" s="81">
        <v>5</v>
      </c>
      <c r="O194" s="138">
        <v>4</v>
      </c>
    </row>
    <row r="195" spans="1:15" ht="15" x14ac:dyDescent="0.25">
      <c r="A195" s="1"/>
      <c r="B195" s="375">
        <v>127</v>
      </c>
      <c r="C195" s="376"/>
      <c r="D195" s="367" t="s">
        <v>1313</v>
      </c>
      <c r="E195" s="368"/>
      <c r="F195" s="369">
        <v>4100066359</v>
      </c>
      <c r="G195" s="370"/>
      <c r="H195" s="391" t="s">
        <v>1314</v>
      </c>
      <c r="I195" s="370"/>
      <c r="J195" s="369" t="s">
        <v>53</v>
      </c>
      <c r="K195" s="368"/>
      <c r="L195" s="7" t="s">
        <v>757</v>
      </c>
      <c r="M195" s="8"/>
      <c r="N195" s="81">
        <v>5.0199999999999996</v>
      </c>
      <c r="O195" s="138">
        <v>4</v>
      </c>
    </row>
    <row r="196" spans="1:15" ht="15" x14ac:dyDescent="0.25">
      <c r="A196" s="1"/>
      <c r="B196" s="375">
        <v>128</v>
      </c>
      <c r="C196" s="376"/>
      <c r="D196" s="367" t="s">
        <v>1313</v>
      </c>
      <c r="E196" s="368"/>
      <c r="F196" s="369">
        <v>4100066359</v>
      </c>
      <c r="G196" s="370"/>
      <c r="H196" s="391" t="s">
        <v>1314</v>
      </c>
      <c r="I196" s="370"/>
      <c r="J196" s="369" t="s">
        <v>53</v>
      </c>
      <c r="K196" s="368"/>
      <c r="L196" s="7" t="s">
        <v>757</v>
      </c>
      <c r="M196" s="8"/>
      <c r="N196" s="81">
        <v>4.96</v>
      </c>
      <c r="O196" s="138">
        <v>4</v>
      </c>
    </row>
    <row r="197" spans="1:15" ht="15" x14ac:dyDescent="0.25">
      <c r="A197" s="1"/>
      <c r="B197" s="375">
        <v>129</v>
      </c>
      <c r="C197" s="376"/>
      <c r="D197" s="367" t="s">
        <v>1313</v>
      </c>
      <c r="E197" s="368"/>
      <c r="F197" s="369">
        <v>4100066359</v>
      </c>
      <c r="G197" s="370"/>
      <c r="H197" s="391" t="s">
        <v>1314</v>
      </c>
      <c r="I197" s="370"/>
      <c r="J197" s="369" t="s">
        <v>53</v>
      </c>
      <c r="K197" s="368"/>
      <c r="L197" s="7" t="s">
        <v>757</v>
      </c>
      <c r="M197" s="8"/>
      <c r="N197" s="81">
        <v>4.8600000000000003</v>
      </c>
      <c r="O197" s="138">
        <v>4</v>
      </c>
    </row>
    <row r="198" spans="1:15" ht="15" x14ac:dyDescent="0.25">
      <c r="A198" s="1"/>
      <c r="B198" s="375">
        <v>130</v>
      </c>
      <c r="C198" s="376"/>
      <c r="D198" s="367" t="s">
        <v>1313</v>
      </c>
      <c r="E198" s="368"/>
      <c r="F198" s="369">
        <v>4100066359</v>
      </c>
      <c r="G198" s="370"/>
      <c r="H198" s="391" t="s">
        <v>1314</v>
      </c>
      <c r="I198" s="370"/>
      <c r="J198" s="369" t="s">
        <v>53</v>
      </c>
      <c r="K198" s="368"/>
      <c r="L198" s="7" t="s">
        <v>757</v>
      </c>
      <c r="M198" s="8"/>
      <c r="N198" s="81">
        <v>5</v>
      </c>
      <c r="O198" s="138">
        <v>4</v>
      </c>
    </row>
    <row r="199" spans="1:15" ht="15" x14ac:dyDescent="0.25">
      <c r="A199" s="1"/>
      <c r="B199" s="375">
        <v>131</v>
      </c>
      <c r="C199" s="376"/>
      <c r="D199" s="367" t="s">
        <v>1313</v>
      </c>
      <c r="E199" s="368"/>
      <c r="F199" s="369">
        <v>4100066359</v>
      </c>
      <c r="G199" s="370"/>
      <c r="H199" s="391" t="s">
        <v>1314</v>
      </c>
      <c r="I199" s="370"/>
      <c r="J199" s="369" t="s">
        <v>53</v>
      </c>
      <c r="K199" s="368"/>
      <c r="L199" s="7" t="s">
        <v>757</v>
      </c>
      <c r="M199" s="8"/>
      <c r="N199" s="81">
        <v>4.9400000000000004</v>
      </c>
      <c r="O199" s="138">
        <v>4</v>
      </c>
    </row>
    <row r="200" spans="1:15" ht="15" x14ac:dyDescent="0.25">
      <c r="A200" s="1"/>
      <c r="B200" s="375">
        <v>132</v>
      </c>
      <c r="C200" s="376"/>
      <c r="D200" s="367" t="s">
        <v>1313</v>
      </c>
      <c r="E200" s="368"/>
      <c r="F200" s="369">
        <v>4100066359</v>
      </c>
      <c r="G200" s="370"/>
      <c r="H200" s="391" t="s">
        <v>1314</v>
      </c>
      <c r="I200" s="370"/>
      <c r="J200" s="369" t="s">
        <v>53</v>
      </c>
      <c r="K200" s="368"/>
      <c r="L200" s="7" t="s">
        <v>757</v>
      </c>
      <c r="M200" s="8"/>
      <c r="N200" s="81">
        <v>5.0999999999999996</v>
      </c>
      <c r="O200" s="138">
        <v>4</v>
      </c>
    </row>
    <row r="201" spans="1:15" ht="15" x14ac:dyDescent="0.25">
      <c r="A201" s="1"/>
      <c r="B201" s="375">
        <v>133</v>
      </c>
      <c r="C201" s="376"/>
      <c r="D201" s="367" t="s">
        <v>1313</v>
      </c>
      <c r="E201" s="368"/>
      <c r="F201" s="369">
        <v>4100066359</v>
      </c>
      <c r="G201" s="370"/>
      <c r="H201" s="391" t="s">
        <v>1314</v>
      </c>
      <c r="I201" s="370"/>
      <c r="J201" s="369" t="s">
        <v>53</v>
      </c>
      <c r="K201" s="368"/>
      <c r="L201" s="7" t="s">
        <v>757</v>
      </c>
      <c r="M201" s="8"/>
      <c r="N201" s="81">
        <v>5</v>
      </c>
      <c r="O201" s="138">
        <v>4</v>
      </c>
    </row>
    <row r="202" spans="1:15" ht="15" x14ac:dyDescent="0.25">
      <c r="A202" s="1"/>
      <c r="B202" s="375">
        <v>134</v>
      </c>
      <c r="C202" s="376"/>
      <c r="D202" s="367" t="s">
        <v>1313</v>
      </c>
      <c r="E202" s="368"/>
      <c r="F202" s="369">
        <v>4100066359</v>
      </c>
      <c r="G202" s="370"/>
      <c r="H202" s="391" t="s">
        <v>1314</v>
      </c>
      <c r="I202" s="370"/>
      <c r="J202" s="369" t="s">
        <v>53</v>
      </c>
      <c r="K202" s="368"/>
      <c r="L202" s="7" t="s">
        <v>757</v>
      </c>
      <c r="M202" s="8"/>
      <c r="N202" s="81">
        <v>5.0199999999999996</v>
      </c>
      <c r="O202" s="138">
        <v>4</v>
      </c>
    </row>
    <row r="203" spans="1:15" ht="15" x14ac:dyDescent="0.25">
      <c r="A203" s="1"/>
      <c r="B203" s="71" t="s">
        <v>179</v>
      </c>
      <c r="C203" s="72"/>
      <c r="D203" s="20"/>
      <c r="E203" s="45"/>
      <c r="F203" s="20"/>
      <c r="H203" s="3"/>
      <c r="J203" s="20"/>
      <c r="K203" s="45"/>
      <c r="L203" s="1"/>
      <c r="M203" s="1"/>
      <c r="N203" s="164">
        <f>SUM(N204:N205)+7.58</f>
        <v>17.78</v>
      </c>
      <c r="O203" s="138"/>
    </row>
    <row r="204" spans="1:15" ht="15" x14ac:dyDescent="0.25">
      <c r="A204" s="1"/>
      <c r="B204" s="375">
        <v>135</v>
      </c>
      <c r="C204" s="376"/>
      <c r="D204" s="367" t="s">
        <v>1313</v>
      </c>
      <c r="E204" s="368"/>
      <c r="F204" s="369">
        <v>4100066311</v>
      </c>
      <c r="G204" s="370"/>
      <c r="H204" s="391" t="s">
        <v>1314</v>
      </c>
      <c r="I204" s="370"/>
      <c r="J204" s="369" t="s">
        <v>25</v>
      </c>
      <c r="K204" s="368"/>
      <c r="L204" s="7" t="s">
        <v>757</v>
      </c>
      <c r="M204" s="8"/>
      <c r="N204" s="81">
        <v>5.0999999999999996</v>
      </c>
      <c r="O204" s="138">
        <v>4</v>
      </c>
    </row>
    <row r="205" spans="1:15" ht="15" x14ac:dyDescent="0.25">
      <c r="A205" s="1"/>
      <c r="B205" s="441" t="s">
        <v>1325</v>
      </c>
      <c r="C205" s="442"/>
      <c r="D205" s="367" t="s">
        <v>1313</v>
      </c>
      <c r="E205" s="368"/>
      <c r="F205" s="369">
        <v>4100066311</v>
      </c>
      <c r="G205" s="370"/>
      <c r="H205" s="391" t="s">
        <v>1314</v>
      </c>
      <c r="I205" s="370"/>
      <c r="J205" s="369" t="s">
        <v>25</v>
      </c>
      <c r="K205" s="368"/>
      <c r="L205" s="7" t="s">
        <v>757</v>
      </c>
      <c r="M205" s="8"/>
      <c r="N205" s="81">
        <v>5.0999999999999996</v>
      </c>
      <c r="O205" s="138">
        <v>4</v>
      </c>
    </row>
    <row r="206" spans="1:15" ht="15" x14ac:dyDescent="0.25">
      <c r="A206" s="1"/>
      <c r="B206" s="76"/>
      <c r="C206" s="65"/>
      <c r="D206" s="439"/>
      <c r="E206" s="440"/>
      <c r="F206" s="440"/>
      <c r="G206" s="440"/>
      <c r="H206" s="440"/>
      <c r="I206" s="66"/>
      <c r="J206" s="64"/>
      <c r="K206" s="65"/>
      <c r="L206" s="26"/>
      <c r="M206" s="26"/>
      <c r="N206" s="139">
        <f>SUM(N204:N205)+SUM(N187:N202)+SUM(N168:N185)+SUM(N145:N166)+SUM(N119:N143)+SUM(N99:N117)+SUM(N70:N97)+SUM(N18:N68)</f>
        <v>1160.1999999999998</v>
      </c>
      <c r="O206" s="109"/>
    </row>
    <row r="207" spans="1:15" ht="15.75" x14ac:dyDescent="0.25">
      <c r="A207" s="1"/>
      <c r="B207" s="356" t="s">
        <v>29</v>
      </c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79"/>
      <c r="N207" s="75"/>
      <c r="O207" s="73">
        <f>SUM(O18:O205)</f>
        <v>3398</v>
      </c>
    </row>
    <row r="208" spans="1:15" ht="15" x14ac:dyDescent="0.25">
      <c r="A208" s="1"/>
      <c r="B208" s="20"/>
      <c r="C208" s="45"/>
      <c r="D208" s="20"/>
      <c r="E208" s="45"/>
      <c r="F208" s="20"/>
      <c r="H208" s="3"/>
      <c r="J208" s="20"/>
      <c r="K208" s="45"/>
      <c r="L208" s="1"/>
      <c r="M208" s="1"/>
      <c r="N208" s="86"/>
    </row>
    <row r="209" spans="1:14" ht="3.75" customHeight="1" x14ac:dyDescent="0.25">
      <c r="A209" s="1"/>
      <c r="B209" s="1"/>
      <c r="C209" s="1"/>
      <c r="D209" s="17"/>
      <c r="E209" s="20"/>
      <c r="F209" s="20"/>
      <c r="G209" s="3"/>
      <c r="H209" s="3"/>
      <c r="I209" s="1"/>
      <c r="J209" s="1"/>
      <c r="K209" s="1"/>
      <c r="L209" s="1"/>
      <c r="M209" s="1"/>
      <c r="N209" s="1"/>
    </row>
    <row r="210" spans="1:14" ht="15" customHeight="1" x14ac:dyDescent="0.25">
      <c r="A210" s="1"/>
      <c r="B210" s="1"/>
      <c r="C210" s="1"/>
      <c r="D210" s="1" t="s">
        <v>49</v>
      </c>
      <c r="E210" s="23"/>
      <c r="F210" s="397" t="s">
        <v>1317</v>
      </c>
      <c r="G210" s="396"/>
      <c r="H210" s="1"/>
      <c r="I210" s="1"/>
      <c r="J210" s="1"/>
      <c r="K210" s="1"/>
      <c r="L210" s="1"/>
      <c r="M210" s="1"/>
      <c r="N210" s="1"/>
    </row>
    <row r="211" spans="1:14" ht="15" customHeight="1" x14ac:dyDescent="0.25">
      <c r="A211" s="1"/>
      <c r="B211" s="1"/>
      <c r="C211" s="1"/>
      <c r="D211" s="1" t="s">
        <v>1318</v>
      </c>
      <c r="E211" s="23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customHeight="1" x14ac:dyDescent="0.25">
      <c r="A212" s="1"/>
      <c r="B212" s="1"/>
      <c r="C212" s="1"/>
      <c r="D212" s="1" t="s">
        <v>744</v>
      </c>
      <c r="E212" s="3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customHeight="1" x14ac:dyDescent="0.25">
      <c r="A213" s="1"/>
      <c r="B213" s="1"/>
      <c r="C213" s="1"/>
      <c r="D213" s="1" t="s">
        <v>1315</v>
      </c>
      <c r="E213" s="23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customHeight="1" x14ac:dyDescent="0.25">
      <c r="A214" s="1"/>
      <c r="B214" s="1"/>
      <c r="C214" s="1"/>
      <c r="D214" s="1" t="s">
        <v>1316</v>
      </c>
      <c r="E214" s="1"/>
      <c r="F214" s="1"/>
      <c r="G214" s="23"/>
      <c r="H214" s="23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498" ht="8.25" customHeight="1" x14ac:dyDescent="0.2"/>
    <row r="500" ht="8.25" customHeight="1" x14ac:dyDescent="0.2"/>
    <row r="502" ht="9" customHeight="1" x14ac:dyDescent="0.2"/>
    <row r="504" ht="7.5" customHeight="1" x14ac:dyDescent="0.2"/>
    <row r="506" ht="6.75" customHeight="1" x14ac:dyDescent="0.2"/>
    <row r="508" ht="7.5" customHeight="1" x14ac:dyDescent="0.2"/>
    <row r="510" ht="9" customHeight="1" x14ac:dyDescent="0.2"/>
    <row r="512" ht="7.5" customHeight="1" x14ac:dyDescent="0.2"/>
    <row r="514" ht="8.25" customHeight="1" x14ac:dyDescent="0.2"/>
  </sheetData>
  <mergeCells count="835">
    <mergeCell ref="B205:C205"/>
    <mergeCell ref="D205:E205"/>
    <mergeCell ref="F205:G205"/>
    <mergeCell ref="H205:I205"/>
    <mergeCell ref="J205:K205"/>
    <mergeCell ref="B202:C202"/>
    <mergeCell ref="D202:E202"/>
    <mergeCell ref="F202:G202"/>
    <mergeCell ref="H202:I202"/>
    <mergeCell ref="J202:K202"/>
    <mergeCell ref="B204:C204"/>
    <mergeCell ref="D204:E204"/>
    <mergeCell ref="F204:G204"/>
    <mergeCell ref="H204:I204"/>
    <mergeCell ref="J204:K204"/>
    <mergeCell ref="B200:C200"/>
    <mergeCell ref="D200:E200"/>
    <mergeCell ref="F200:G200"/>
    <mergeCell ref="H200:I200"/>
    <mergeCell ref="J200:K200"/>
    <mergeCell ref="B201:C201"/>
    <mergeCell ref="D201:E201"/>
    <mergeCell ref="F201:G201"/>
    <mergeCell ref="H201:I201"/>
    <mergeCell ref="J201:K201"/>
    <mergeCell ref="B198:C198"/>
    <mergeCell ref="D198:E198"/>
    <mergeCell ref="F198:G198"/>
    <mergeCell ref="H198:I198"/>
    <mergeCell ref="J198:K198"/>
    <mergeCell ref="B199:C199"/>
    <mergeCell ref="D199:E199"/>
    <mergeCell ref="F199:G199"/>
    <mergeCell ref="H199:I199"/>
    <mergeCell ref="J199:K199"/>
    <mergeCell ref="B196:C196"/>
    <mergeCell ref="D196:E196"/>
    <mergeCell ref="F196:G196"/>
    <mergeCell ref="H196:I196"/>
    <mergeCell ref="J196:K196"/>
    <mergeCell ref="B197:C197"/>
    <mergeCell ref="D197:E197"/>
    <mergeCell ref="F197:G197"/>
    <mergeCell ref="H197:I197"/>
    <mergeCell ref="J197:K197"/>
    <mergeCell ref="B194:C194"/>
    <mergeCell ref="D194:E194"/>
    <mergeCell ref="F194:G194"/>
    <mergeCell ref="H194:I194"/>
    <mergeCell ref="J194:K194"/>
    <mergeCell ref="B195:C195"/>
    <mergeCell ref="D195:E195"/>
    <mergeCell ref="F195:G195"/>
    <mergeCell ref="H195:I195"/>
    <mergeCell ref="J195:K195"/>
    <mergeCell ref="B192:C192"/>
    <mergeCell ref="D192:E192"/>
    <mergeCell ref="F192:G192"/>
    <mergeCell ref="H192:I192"/>
    <mergeCell ref="J192:K192"/>
    <mergeCell ref="B193:C193"/>
    <mergeCell ref="D193:E193"/>
    <mergeCell ref="F193:G193"/>
    <mergeCell ref="H193:I193"/>
    <mergeCell ref="J193:K193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H191:I191"/>
    <mergeCell ref="J191:K191"/>
    <mergeCell ref="B188:C188"/>
    <mergeCell ref="D188:E188"/>
    <mergeCell ref="F188:G188"/>
    <mergeCell ref="H188:I188"/>
    <mergeCell ref="J188:K188"/>
    <mergeCell ref="B189:C189"/>
    <mergeCell ref="D189:E189"/>
    <mergeCell ref="F189:G189"/>
    <mergeCell ref="H189:I189"/>
    <mergeCell ref="J189:K189"/>
    <mergeCell ref="B185:C185"/>
    <mergeCell ref="D185:E185"/>
    <mergeCell ref="F185:G185"/>
    <mergeCell ref="H185:I185"/>
    <mergeCell ref="J185:K185"/>
    <mergeCell ref="B187:C187"/>
    <mergeCell ref="D187:E187"/>
    <mergeCell ref="F187:G187"/>
    <mergeCell ref="H187:I187"/>
    <mergeCell ref="J187:K187"/>
    <mergeCell ref="D183:E183"/>
    <mergeCell ref="F183:G183"/>
    <mergeCell ref="H183:I183"/>
    <mergeCell ref="J183:K183"/>
    <mergeCell ref="B184:C184"/>
    <mergeCell ref="D184:E184"/>
    <mergeCell ref="F184:G184"/>
    <mergeCell ref="H184:I184"/>
    <mergeCell ref="J184:K184"/>
    <mergeCell ref="B181:C181"/>
    <mergeCell ref="D181:E181"/>
    <mergeCell ref="F181:G181"/>
    <mergeCell ref="H181:I181"/>
    <mergeCell ref="J181:K181"/>
    <mergeCell ref="B182:C182"/>
    <mergeCell ref="D182:E182"/>
    <mergeCell ref="F182:G182"/>
    <mergeCell ref="H182:I182"/>
    <mergeCell ref="J182:K182"/>
    <mergeCell ref="B179:C179"/>
    <mergeCell ref="D179:E179"/>
    <mergeCell ref="F179:G179"/>
    <mergeCell ref="H179:I179"/>
    <mergeCell ref="J179:K179"/>
    <mergeCell ref="B180:C180"/>
    <mergeCell ref="B175:C175"/>
    <mergeCell ref="D175:E175"/>
    <mergeCell ref="F175:G175"/>
    <mergeCell ref="H175:I175"/>
    <mergeCell ref="J175:K175"/>
    <mergeCell ref="B176:C176"/>
    <mergeCell ref="D180:E180"/>
    <mergeCell ref="F180:G180"/>
    <mergeCell ref="H180:I180"/>
    <mergeCell ref="J180:K180"/>
    <mergeCell ref="B177:C177"/>
    <mergeCell ref="D177:E177"/>
    <mergeCell ref="F177:G177"/>
    <mergeCell ref="H177:I177"/>
    <mergeCell ref="J177:K177"/>
    <mergeCell ref="B178:C178"/>
    <mergeCell ref="D176:E176"/>
    <mergeCell ref="F176:G176"/>
    <mergeCell ref="H176:I176"/>
    <mergeCell ref="J176:K176"/>
    <mergeCell ref="D173:E173"/>
    <mergeCell ref="F173:G173"/>
    <mergeCell ref="H173:I173"/>
    <mergeCell ref="J173:K173"/>
    <mergeCell ref="D178:E178"/>
    <mergeCell ref="F178:G178"/>
    <mergeCell ref="H178:I178"/>
    <mergeCell ref="J178:K178"/>
    <mergeCell ref="B174:C174"/>
    <mergeCell ref="D174:E174"/>
    <mergeCell ref="F174:G174"/>
    <mergeCell ref="H174:I174"/>
    <mergeCell ref="J174:K174"/>
    <mergeCell ref="B171:C171"/>
    <mergeCell ref="D171:E171"/>
    <mergeCell ref="F171:G171"/>
    <mergeCell ref="H171:I171"/>
    <mergeCell ref="J171:K171"/>
    <mergeCell ref="B172:C172"/>
    <mergeCell ref="D172:E172"/>
    <mergeCell ref="F172:G172"/>
    <mergeCell ref="H172:I172"/>
    <mergeCell ref="J172:K172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B166:C166"/>
    <mergeCell ref="D166:E166"/>
    <mergeCell ref="F166:G166"/>
    <mergeCell ref="H166:I166"/>
    <mergeCell ref="J166:K166"/>
    <mergeCell ref="B168:C168"/>
    <mergeCell ref="D168:E168"/>
    <mergeCell ref="F168:G168"/>
    <mergeCell ref="H168:I168"/>
    <mergeCell ref="J168:K168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D160:E160"/>
    <mergeCell ref="F160:G160"/>
    <mergeCell ref="H160:I160"/>
    <mergeCell ref="J160:K160"/>
    <mergeCell ref="D161:E161"/>
    <mergeCell ref="F161:G161"/>
    <mergeCell ref="H161:I161"/>
    <mergeCell ref="J161:K161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D150:E150"/>
    <mergeCell ref="F150:G150"/>
    <mergeCell ref="H150:I150"/>
    <mergeCell ref="J150:K150"/>
    <mergeCell ref="D151:E151"/>
    <mergeCell ref="F151:G151"/>
    <mergeCell ref="H151:I151"/>
    <mergeCell ref="J151:K151"/>
    <mergeCell ref="D148:E148"/>
    <mergeCell ref="F148:G148"/>
    <mergeCell ref="H148:I148"/>
    <mergeCell ref="J148:K148"/>
    <mergeCell ref="D149:E149"/>
    <mergeCell ref="F149:G149"/>
    <mergeCell ref="H149:I149"/>
    <mergeCell ref="J149:K149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D142:E142"/>
    <mergeCell ref="F142:G142"/>
    <mergeCell ref="H142:I142"/>
    <mergeCell ref="J142:K142"/>
    <mergeCell ref="B143:C143"/>
    <mergeCell ref="B145:C145"/>
    <mergeCell ref="D145:E145"/>
    <mergeCell ref="F145:G145"/>
    <mergeCell ref="H145:I145"/>
    <mergeCell ref="J145:K145"/>
    <mergeCell ref="B140:C140"/>
    <mergeCell ref="D140:E140"/>
    <mergeCell ref="F140:G140"/>
    <mergeCell ref="H140:I140"/>
    <mergeCell ref="J140:K140"/>
    <mergeCell ref="D141:E141"/>
    <mergeCell ref="F141:G141"/>
    <mergeCell ref="H141:I141"/>
    <mergeCell ref="J141:K141"/>
    <mergeCell ref="B137:C137"/>
    <mergeCell ref="D137:E137"/>
    <mergeCell ref="F137:G137"/>
    <mergeCell ref="H137:I137"/>
    <mergeCell ref="J137:K137"/>
    <mergeCell ref="B138:C138"/>
    <mergeCell ref="B139:C139"/>
    <mergeCell ref="D139:E139"/>
    <mergeCell ref="F139:G139"/>
    <mergeCell ref="H139:I139"/>
    <mergeCell ref="J139:K139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2:C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D129:E129"/>
    <mergeCell ref="F129:G129"/>
    <mergeCell ref="H129:I129"/>
    <mergeCell ref="J129:K129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0:C120"/>
    <mergeCell ref="D120:E120"/>
    <mergeCell ref="F120:G120"/>
    <mergeCell ref="H120:I120"/>
    <mergeCell ref="J120:K120"/>
    <mergeCell ref="B121:C121"/>
    <mergeCell ref="B122:C122"/>
    <mergeCell ref="D122:E122"/>
    <mergeCell ref="F122:G122"/>
    <mergeCell ref="H122:I122"/>
    <mergeCell ref="J122:K122"/>
    <mergeCell ref="B117:C117"/>
    <mergeCell ref="D117:E117"/>
    <mergeCell ref="F117:G117"/>
    <mergeCell ref="H117:I117"/>
    <mergeCell ref="J117:K117"/>
    <mergeCell ref="B119:C119"/>
    <mergeCell ref="D119:E119"/>
    <mergeCell ref="F119:G119"/>
    <mergeCell ref="H119:I119"/>
    <mergeCell ref="J119:K119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06:C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3:C103"/>
    <mergeCell ref="D103:E103"/>
    <mergeCell ref="F103:G103"/>
    <mergeCell ref="H103:I103"/>
    <mergeCell ref="J103:K103"/>
    <mergeCell ref="B104:C104"/>
    <mergeCell ref="B105:C105"/>
    <mergeCell ref="D105:E105"/>
    <mergeCell ref="F105:G105"/>
    <mergeCell ref="H105:I105"/>
    <mergeCell ref="J105:K105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F210:G210"/>
    <mergeCell ref="B95:C95"/>
    <mergeCell ref="D95:E95"/>
    <mergeCell ref="F95:G95"/>
    <mergeCell ref="H95:I95"/>
    <mergeCell ref="J95:K95"/>
    <mergeCell ref="F97:G97"/>
    <mergeCell ref="D206:H206"/>
    <mergeCell ref="B207:L207"/>
    <mergeCell ref="B96:C96"/>
    <mergeCell ref="D96:E96"/>
    <mergeCell ref="F96:G96"/>
    <mergeCell ref="H96:I96"/>
    <mergeCell ref="J96:K96"/>
    <mergeCell ref="D97:E97"/>
    <mergeCell ref="H97:I97"/>
    <mergeCell ref="J97:K97"/>
    <mergeCell ref="B99:C99"/>
    <mergeCell ref="D99:E99"/>
    <mergeCell ref="F99:G99"/>
    <mergeCell ref="H99:I99"/>
    <mergeCell ref="J99:K99"/>
    <mergeCell ref="B100:C100"/>
    <mergeCell ref="D100:E100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1:C91"/>
    <mergeCell ref="D91:E91"/>
    <mergeCell ref="F91:G91"/>
    <mergeCell ref="H91:I91"/>
    <mergeCell ref="J91:K91"/>
    <mergeCell ref="D92:E92"/>
    <mergeCell ref="F92:G92"/>
    <mergeCell ref="H92:I92"/>
    <mergeCell ref="J92:K92"/>
    <mergeCell ref="B92:C92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87:C87"/>
    <mergeCell ref="D87:E87"/>
    <mergeCell ref="F87:G87"/>
    <mergeCell ref="H87:I87"/>
    <mergeCell ref="J87:K87"/>
    <mergeCell ref="D88:E88"/>
    <mergeCell ref="F88:G88"/>
    <mergeCell ref="H88:I88"/>
    <mergeCell ref="J88:K88"/>
    <mergeCell ref="B88:C88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0:C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H74:I74"/>
    <mergeCell ref="J74:K74"/>
    <mergeCell ref="B75:C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35:C35"/>
    <mergeCell ref="B45:C45"/>
    <mergeCell ref="D45:E45"/>
    <mergeCell ref="F45:G45"/>
    <mergeCell ref="H45:I45"/>
    <mergeCell ref="B70:C70"/>
    <mergeCell ref="D70:E70"/>
    <mergeCell ref="F70:G70"/>
    <mergeCell ref="H70:I70"/>
    <mergeCell ref="B36:C36"/>
    <mergeCell ref="D36:E36"/>
    <mergeCell ref="F36:G36"/>
    <mergeCell ref="H36:I36"/>
    <mergeCell ref="D42:E42"/>
    <mergeCell ref="F42:G42"/>
    <mergeCell ref="H42:I42"/>
    <mergeCell ref="D48:E48"/>
    <mergeCell ref="F48:G48"/>
    <mergeCell ref="H48:I48"/>
    <mergeCell ref="B53:C53"/>
    <mergeCell ref="B54:C54"/>
    <mergeCell ref="D54:E54"/>
    <mergeCell ref="F54:G54"/>
    <mergeCell ref="H54:I54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2:C22"/>
    <mergeCell ref="D22:E22"/>
    <mergeCell ref="F22:G22"/>
    <mergeCell ref="H22:I22"/>
    <mergeCell ref="J22:K22"/>
    <mergeCell ref="B44:C44"/>
    <mergeCell ref="D44:E44"/>
    <mergeCell ref="F44:G44"/>
    <mergeCell ref="H44:I44"/>
    <mergeCell ref="J44:K44"/>
    <mergeCell ref="B23:C23"/>
    <mergeCell ref="D23:E23"/>
    <mergeCell ref="F23:G23"/>
    <mergeCell ref="H23:I23"/>
    <mergeCell ref="J23:K23"/>
    <mergeCell ref="B24:C24"/>
    <mergeCell ref="B25:C25"/>
    <mergeCell ref="D25:E25"/>
    <mergeCell ref="F25:G25"/>
    <mergeCell ref="H25:I25"/>
    <mergeCell ref="J25:K25"/>
    <mergeCell ref="B26:C26"/>
    <mergeCell ref="D26:E26"/>
    <mergeCell ref="F26:G26"/>
    <mergeCell ref="B19:C19"/>
    <mergeCell ref="D19:E19"/>
    <mergeCell ref="F19:G19"/>
    <mergeCell ref="H19:I19"/>
    <mergeCell ref="J19:K19"/>
    <mergeCell ref="B20:C20"/>
    <mergeCell ref="B21:C21"/>
    <mergeCell ref="D21:E21"/>
    <mergeCell ref="F21:G21"/>
    <mergeCell ref="H21:I21"/>
    <mergeCell ref="J21:K21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J36:K36"/>
    <mergeCell ref="B43:C43"/>
    <mergeCell ref="D43:E43"/>
    <mergeCell ref="F43:G43"/>
    <mergeCell ref="H43:I43"/>
    <mergeCell ref="J43:K43"/>
    <mergeCell ref="B37:C37"/>
    <mergeCell ref="D40:E40"/>
    <mergeCell ref="F40:G40"/>
    <mergeCell ref="H40:I40"/>
    <mergeCell ref="J40:K40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D39:E39"/>
    <mergeCell ref="F39:G39"/>
    <mergeCell ref="H39:I39"/>
    <mergeCell ref="J39:K39"/>
    <mergeCell ref="J42:K42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J48:K48"/>
    <mergeCell ref="B49:C49"/>
    <mergeCell ref="D49:E49"/>
    <mergeCell ref="F49:G49"/>
    <mergeCell ref="H49:I49"/>
    <mergeCell ref="J49:K49"/>
    <mergeCell ref="D50:E50"/>
    <mergeCell ref="F50:G50"/>
    <mergeCell ref="H50:I50"/>
    <mergeCell ref="J50:K50"/>
    <mergeCell ref="J54:K54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7:C57"/>
    <mergeCell ref="B58:C58"/>
    <mergeCell ref="D58:E58"/>
    <mergeCell ref="F58:G58"/>
    <mergeCell ref="H58:I58"/>
    <mergeCell ref="J58:K5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9:C59"/>
    <mergeCell ref="D59:E59"/>
    <mergeCell ref="F59:G59"/>
    <mergeCell ref="H59:I59"/>
    <mergeCell ref="J59:K59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D63:E63"/>
    <mergeCell ref="F63:G63"/>
    <mergeCell ref="H63:I63"/>
    <mergeCell ref="J63:K63"/>
    <mergeCell ref="B64:C64"/>
    <mergeCell ref="B65:C65"/>
    <mergeCell ref="D65:E65"/>
    <mergeCell ref="F65:G65"/>
    <mergeCell ref="H65:I65"/>
    <mergeCell ref="J65:K65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D75:E75"/>
    <mergeCell ref="F75:G75"/>
    <mergeCell ref="H75:I75"/>
    <mergeCell ref="J75:K75"/>
    <mergeCell ref="J70:K70"/>
    <mergeCell ref="B71:C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sheetPr codeName="Hoja11"/>
  <dimension ref="A1:O329"/>
  <sheetViews>
    <sheetView workbookViewId="0">
      <selection activeCell="D31" sqref="D3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1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1287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200245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769</v>
      </c>
      <c r="E18" s="368"/>
      <c r="F18" s="369">
        <v>4100066340</v>
      </c>
      <c r="G18" s="370"/>
      <c r="H18" s="391" t="s">
        <v>780</v>
      </c>
      <c r="I18" s="370"/>
      <c r="J18" s="369" t="s">
        <v>1009</v>
      </c>
      <c r="K18" s="368"/>
      <c r="L18" s="9" t="s">
        <v>761</v>
      </c>
      <c r="M18" s="151"/>
      <c r="N18" s="82">
        <v>10.28</v>
      </c>
      <c r="O18" s="60">
        <v>3</v>
      </c>
    </row>
    <row r="19" spans="1:15" ht="15" x14ac:dyDescent="0.25">
      <c r="A19" s="1"/>
      <c r="B19" s="40"/>
      <c r="C19" s="36"/>
      <c r="D19" s="367" t="s">
        <v>436</v>
      </c>
      <c r="E19" s="368"/>
      <c r="F19" s="369">
        <v>4100066349</v>
      </c>
      <c r="G19" s="370"/>
      <c r="H19" s="391" t="s">
        <v>606</v>
      </c>
      <c r="I19" s="370"/>
      <c r="J19" s="369" t="s">
        <v>1009</v>
      </c>
      <c r="K19" s="368"/>
      <c r="L19" s="9" t="s">
        <v>1273</v>
      </c>
      <c r="M19" s="151"/>
      <c r="N19" s="83"/>
      <c r="O19" s="60">
        <v>4</v>
      </c>
    </row>
    <row r="20" spans="1:15" ht="15" x14ac:dyDescent="0.25">
      <c r="A20" s="1"/>
      <c r="B20" s="40"/>
      <c r="C20" s="36"/>
      <c r="D20" s="367" t="s">
        <v>670</v>
      </c>
      <c r="E20" s="368"/>
      <c r="F20" s="369">
        <v>4100066347</v>
      </c>
      <c r="G20" s="370"/>
      <c r="H20" s="391" t="s">
        <v>713</v>
      </c>
      <c r="I20" s="370"/>
      <c r="J20" s="369" t="s">
        <v>1009</v>
      </c>
      <c r="K20" s="368"/>
      <c r="L20" s="9" t="s">
        <v>757</v>
      </c>
      <c r="M20" s="151"/>
      <c r="N20" s="83"/>
      <c r="O20" s="60">
        <v>6</v>
      </c>
    </row>
    <row r="21" spans="1:15" ht="15" x14ac:dyDescent="0.25">
      <c r="A21" s="1"/>
      <c r="B21" s="40"/>
      <c r="C21" s="36"/>
      <c r="D21" s="367" t="s">
        <v>480</v>
      </c>
      <c r="E21" s="368"/>
      <c r="F21" s="369">
        <v>4100066348</v>
      </c>
      <c r="G21" s="370"/>
      <c r="H21" s="391" t="s">
        <v>481</v>
      </c>
      <c r="I21" s="370"/>
      <c r="J21" s="369" t="s">
        <v>1009</v>
      </c>
      <c r="K21" s="368"/>
      <c r="L21" s="9" t="s">
        <v>425</v>
      </c>
      <c r="M21" s="151">
        <v>95</v>
      </c>
      <c r="N21" s="83"/>
      <c r="O21" s="60">
        <v>1</v>
      </c>
    </row>
    <row r="22" spans="1:15" ht="15" x14ac:dyDescent="0.25">
      <c r="A22" s="1"/>
      <c r="B22" s="76"/>
      <c r="C22" s="69"/>
      <c r="D22" s="367" t="s">
        <v>629</v>
      </c>
      <c r="E22" s="368"/>
      <c r="F22" s="369">
        <v>4100065097</v>
      </c>
      <c r="G22" s="370"/>
      <c r="H22" s="391" t="s">
        <v>1196</v>
      </c>
      <c r="I22" s="370"/>
      <c r="J22" s="369" t="s">
        <v>1009</v>
      </c>
      <c r="K22" s="368"/>
      <c r="L22" s="9" t="s">
        <v>757</v>
      </c>
      <c r="M22" s="151"/>
      <c r="N22" s="84"/>
      <c r="O22" s="60">
        <v>8</v>
      </c>
    </row>
    <row r="23" spans="1:15" ht="15" x14ac:dyDescent="0.25">
      <c r="A23" s="1"/>
      <c r="B23" s="375">
        <v>2</v>
      </c>
      <c r="C23" s="376"/>
      <c r="D23" s="367" t="s">
        <v>747</v>
      </c>
      <c r="E23" s="368"/>
      <c r="F23" s="369">
        <v>4100065098</v>
      </c>
      <c r="G23" s="370"/>
      <c r="H23" s="391" t="s">
        <v>1277</v>
      </c>
      <c r="I23" s="370"/>
      <c r="J23" s="369" t="s">
        <v>1009</v>
      </c>
      <c r="K23" s="368"/>
      <c r="L23" s="9" t="s">
        <v>1288</v>
      </c>
      <c r="M23" s="151"/>
      <c r="N23" s="81">
        <v>6.92</v>
      </c>
      <c r="O23" s="60">
        <v>11</v>
      </c>
    </row>
    <row r="24" spans="1:15" ht="15" x14ac:dyDescent="0.25">
      <c r="A24" s="1"/>
      <c r="B24" s="365"/>
      <c r="C24" s="366"/>
      <c r="D24" s="367"/>
      <c r="E24" s="368"/>
      <c r="F24" s="369"/>
      <c r="G24" s="370"/>
      <c r="H24" s="391"/>
      <c r="I24" s="370"/>
      <c r="J24" s="369"/>
      <c r="K24" s="368"/>
      <c r="L24" s="9"/>
      <c r="M24" s="151"/>
      <c r="N24" s="84"/>
      <c r="O24" s="60"/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139">
        <f>SUM(N18:N24)</f>
        <v>17.2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33</v>
      </c>
    </row>
    <row r="27" spans="1:15" ht="15" x14ac:dyDescent="0.25">
      <c r="A27" s="1"/>
      <c r="B27" s="20"/>
      <c r="C27" s="45"/>
      <c r="D27" s="20"/>
      <c r="E27" s="45"/>
      <c r="F27" s="20"/>
      <c r="H27" s="3"/>
      <c r="J27" s="20"/>
      <c r="K27" s="45"/>
      <c r="L27" s="1"/>
      <c r="M27" s="1"/>
      <c r="N27" s="86"/>
    </row>
    <row r="28" spans="1:15" ht="3.75" customHeight="1" x14ac:dyDescent="0.25">
      <c r="A28" s="1"/>
      <c r="B28" s="1"/>
      <c r="C28" s="1"/>
      <c r="D28" s="17"/>
      <c r="E28" s="20"/>
      <c r="F28" s="20"/>
      <c r="G28" s="3"/>
      <c r="H28" s="3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49</v>
      </c>
      <c r="E29" s="23"/>
      <c r="F29" s="397" t="s">
        <v>1289</v>
      </c>
      <c r="G29" s="396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1146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 t="s">
        <v>808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43">
    <mergeCell ref="M14:N14"/>
    <mergeCell ref="B16:C16"/>
    <mergeCell ref="D16:E16"/>
    <mergeCell ref="F16:G16"/>
    <mergeCell ref="H16:I16"/>
    <mergeCell ref="J16:K16"/>
    <mergeCell ref="D19:E19"/>
    <mergeCell ref="F19:G19"/>
    <mergeCell ref="H19:I19"/>
    <mergeCell ref="J19:K19"/>
    <mergeCell ref="G8:I8"/>
    <mergeCell ref="G10:L10"/>
    <mergeCell ref="G12:H12"/>
    <mergeCell ref="B18:C18"/>
    <mergeCell ref="D18:E18"/>
    <mergeCell ref="F18:G18"/>
    <mergeCell ref="H18:I18"/>
    <mergeCell ref="J18:K18"/>
    <mergeCell ref="D25:H25"/>
    <mergeCell ref="B26:L26"/>
    <mergeCell ref="F29:G29"/>
    <mergeCell ref="D20:E20"/>
    <mergeCell ref="F20:G20"/>
    <mergeCell ref="H20:I20"/>
    <mergeCell ref="J20:K20"/>
    <mergeCell ref="D21:E21"/>
    <mergeCell ref="F21:G21"/>
    <mergeCell ref="H21:I21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J21:K21"/>
    <mergeCell ref="D22:E22"/>
    <mergeCell ref="F22:G22"/>
    <mergeCell ref="H22:I22"/>
    <mergeCell ref="J22:K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sheetPr codeName="Hoja12"/>
  <dimension ref="A1:O383"/>
  <sheetViews>
    <sheetView topLeftCell="A64" workbookViewId="0">
      <selection activeCell="A20" sqref="A20:IV2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1282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200244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769</v>
      </c>
      <c r="E18" s="368"/>
      <c r="F18" s="369">
        <v>4100066365</v>
      </c>
      <c r="G18" s="370"/>
      <c r="H18" s="391" t="s">
        <v>780</v>
      </c>
      <c r="I18" s="370"/>
      <c r="J18" s="369" t="s">
        <v>53</v>
      </c>
      <c r="K18" s="368"/>
      <c r="L18" s="7" t="s">
        <v>761</v>
      </c>
      <c r="M18" s="11"/>
      <c r="N18" s="82">
        <v>9.74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769</v>
      </c>
      <c r="E19" s="368"/>
      <c r="F19" s="369">
        <v>4100066365</v>
      </c>
      <c r="G19" s="370"/>
      <c r="H19" s="391" t="s">
        <v>780</v>
      </c>
      <c r="I19" s="370"/>
      <c r="J19" s="369" t="s">
        <v>53</v>
      </c>
      <c r="K19" s="368"/>
      <c r="L19" s="7" t="s">
        <v>761</v>
      </c>
      <c r="M19" s="11"/>
      <c r="N19" s="82">
        <v>9.0399999999999991</v>
      </c>
      <c r="O19" s="60">
        <v>11</v>
      </c>
    </row>
    <row r="20" spans="1:15" ht="15" x14ac:dyDescent="0.25">
      <c r="A20" s="1"/>
      <c r="B20" s="365"/>
      <c r="C20" s="366"/>
      <c r="D20" s="126" t="s">
        <v>1281</v>
      </c>
      <c r="E20" s="61"/>
      <c r="F20" s="50"/>
      <c r="G20" s="62"/>
      <c r="H20" s="63"/>
      <c r="I20" s="62"/>
      <c r="J20" s="50"/>
      <c r="K20" s="61"/>
      <c r="L20" s="6"/>
      <c r="M20" s="8"/>
      <c r="N20" s="84"/>
      <c r="O20" s="138"/>
    </row>
    <row r="21" spans="1:15" ht="15" x14ac:dyDescent="0.25">
      <c r="A21" s="1"/>
      <c r="B21" s="365">
        <v>3</v>
      </c>
      <c r="C21" s="366"/>
      <c r="D21" s="367" t="s">
        <v>769</v>
      </c>
      <c r="E21" s="368"/>
      <c r="F21" s="369">
        <v>4100066314</v>
      </c>
      <c r="G21" s="370"/>
      <c r="H21" s="391" t="s">
        <v>780</v>
      </c>
      <c r="I21" s="370"/>
      <c r="J21" s="369" t="s">
        <v>25</v>
      </c>
      <c r="K21" s="368"/>
      <c r="L21" s="7" t="s">
        <v>757</v>
      </c>
      <c r="M21" s="11"/>
      <c r="N21" s="84">
        <v>8.14</v>
      </c>
      <c r="O21" s="60">
        <v>10</v>
      </c>
    </row>
    <row r="22" spans="1:15" ht="15" x14ac:dyDescent="0.25">
      <c r="A22" s="1"/>
      <c r="B22" s="375">
        <v>4</v>
      </c>
      <c r="C22" s="376"/>
      <c r="D22" s="367" t="s">
        <v>769</v>
      </c>
      <c r="E22" s="368"/>
      <c r="F22" s="369">
        <v>4100066314</v>
      </c>
      <c r="G22" s="370"/>
      <c r="H22" s="391" t="s">
        <v>780</v>
      </c>
      <c r="I22" s="370"/>
      <c r="J22" s="369" t="s">
        <v>25</v>
      </c>
      <c r="K22" s="368"/>
      <c r="L22" s="7" t="s">
        <v>757</v>
      </c>
      <c r="M22" s="11"/>
      <c r="N22" s="81">
        <v>8.14</v>
      </c>
      <c r="O22" s="60">
        <v>10</v>
      </c>
    </row>
    <row r="23" spans="1:15" ht="15" x14ac:dyDescent="0.25">
      <c r="A23" s="1"/>
      <c r="B23" s="375">
        <v>5</v>
      </c>
      <c r="C23" s="376"/>
      <c r="D23" s="367" t="s">
        <v>769</v>
      </c>
      <c r="E23" s="368"/>
      <c r="F23" s="369">
        <v>4100066314</v>
      </c>
      <c r="G23" s="370"/>
      <c r="H23" s="391" t="s">
        <v>780</v>
      </c>
      <c r="I23" s="370"/>
      <c r="J23" s="369" t="s">
        <v>25</v>
      </c>
      <c r="K23" s="368"/>
      <c r="L23" s="7" t="s">
        <v>757</v>
      </c>
      <c r="M23" s="11"/>
      <c r="N23" s="81">
        <v>8.14</v>
      </c>
      <c r="O23" s="60">
        <v>10</v>
      </c>
    </row>
    <row r="24" spans="1:15" ht="15" x14ac:dyDescent="0.25">
      <c r="A24" s="1"/>
      <c r="B24" s="375">
        <v>6</v>
      </c>
      <c r="C24" s="376"/>
      <c r="D24" s="367" t="s">
        <v>769</v>
      </c>
      <c r="E24" s="368"/>
      <c r="F24" s="369">
        <v>4100066314</v>
      </c>
      <c r="G24" s="370"/>
      <c r="H24" s="391" t="s">
        <v>780</v>
      </c>
      <c r="I24" s="370"/>
      <c r="J24" s="369" t="s">
        <v>25</v>
      </c>
      <c r="K24" s="368"/>
      <c r="L24" s="7" t="s">
        <v>757</v>
      </c>
      <c r="M24" s="11"/>
      <c r="N24" s="81">
        <v>8.14</v>
      </c>
      <c r="O24" s="60">
        <v>10</v>
      </c>
    </row>
    <row r="25" spans="1:15" ht="15" x14ac:dyDescent="0.25">
      <c r="A25" s="1"/>
      <c r="B25" s="378">
        <v>7</v>
      </c>
      <c r="C25" s="379"/>
      <c r="D25" s="367" t="s">
        <v>769</v>
      </c>
      <c r="E25" s="368"/>
      <c r="F25" s="369">
        <v>4100066314</v>
      </c>
      <c r="G25" s="370"/>
      <c r="H25" s="391" t="s">
        <v>780</v>
      </c>
      <c r="I25" s="370"/>
      <c r="J25" s="369" t="s">
        <v>25</v>
      </c>
      <c r="K25" s="368"/>
      <c r="L25" s="7" t="s">
        <v>757</v>
      </c>
      <c r="M25" s="11"/>
      <c r="N25" s="82">
        <v>8.14</v>
      </c>
      <c r="O25" s="60">
        <v>10</v>
      </c>
    </row>
    <row r="26" spans="1:15" ht="15" x14ac:dyDescent="0.25">
      <c r="A26" s="1"/>
      <c r="B26" s="378">
        <v>8</v>
      </c>
      <c r="C26" s="379"/>
      <c r="D26" s="367" t="s">
        <v>769</v>
      </c>
      <c r="E26" s="368"/>
      <c r="F26" s="369">
        <v>4100066314</v>
      </c>
      <c r="G26" s="370"/>
      <c r="H26" s="391" t="s">
        <v>780</v>
      </c>
      <c r="I26" s="370"/>
      <c r="J26" s="369" t="s">
        <v>25</v>
      </c>
      <c r="K26" s="368"/>
      <c r="L26" s="7" t="s">
        <v>757</v>
      </c>
      <c r="M26" s="11"/>
      <c r="N26" s="82">
        <v>8.9</v>
      </c>
      <c r="O26" s="60">
        <v>5</v>
      </c>
    </row>
    <row r="27" spans="1:15" ht="15" x14ac:dyDescent="0.25">
      <c r="A27" s="1"/>
      <c r="B27" s="365"/>
      <c r="C27" s="366"/>
      <c r="D27" s="367" t="s">
        <v>769</v>
      </c>
      <c r="E27" s="368"/>
      <c r="F27" s="369">
        <v>4100066365</v>
      </c>
      <c r="G27" s="370"/>
      <c r="H27" s="391" t="s">
        <v>780</v>
      </c>
      <c r="I27" s="370"/>
      <c r="J27" s="369" t="s">
        <v>53</v>
      </c>
      <c r="K27" s="368"/>
      <c r="L27" s="7" t="s">
        <v>757</v>
      </c>
      <c r="M27" s="11"/>
      <c r="N27" s="84"/>
      <c r="O27" s="60">
        <v>6</v>
      </c>
    </row>
    <row r="28" spans="1:15" ht="15" x14ac:dyDescent="0.25">
      <c r="A28" s="1"/>
      <c r="B28" s="375">
        <v>9</v>
      </c>
      <c r="C28" s="376"/>
      <c r="D28" s="367" t="s">
        <v>769</v>
      </c>
      <c r="E28" s="368"/>
      <c r="F28" s="369">
        <v>4100066365</v>
      </c>
      <c r="G28" s="370"/>
      <c r="H28" s="391" t="s">
        <v>780</v>
      </c>
      <c r="I28" s="370"/>
      <c r="J28" s="369" t="s">
        <v>53</v>
      </c>
      <c r="K28" s="368"/>
      <c r="L28" s="7" t="s">
        <v>757</v>
      </c>
      <c r="M28" s="11"/>
      <c r="N28" s="81">
        <v>8.14</v>
      </c>
      <c r="O28" s="60">
        <v>10</v>
      </c>
    </row>
    <row r="29" spans="1:15" ht="15" x14ac:dyDescent="0.25">
      <c r="A29" s="1"/>
      <c r="B29" s="375">
        <v>10</v>
      </c>
      <c r="C29" s="376"/>
      <c r="D29" s="367" t="s">
        <v>769</v>
      </c>
      <c r="E29" s="368"/>
      <c r="F29" s="369">
        <v>4100066365</v>
      </c>
      <c r="G29" s="370"/>
      <c r="H29" s="391" t="s">
        <v>780</v>
      </c>
      <c r="I29" s="370"/>
      <c r="J29" s="369" t="s">
        <v>53</v>
      </c>
      <c r="K29" s="368"/>
      <c r="L29" s="7" t="s">
        <v>757</v>
      </c>
      <c r="M29" s="11"/>
      <c r="N29" s="81">
        <v>8.14</v>
      </c>
      <c r="O29" s="60">
        <v>10</v>
      </c>
    </row>
    <row r="30" spans="1:15" ht="15" x14ac:dyDescent="0.25">
      <c r="A30" s="1"/>
      <c r="B30" s="375">
        <v>11</v>
      </c>
      <c r="C30" s="376"/>
      <c r="D30" s="367" t="s">
        <v>436</v>
      </c>
      <c r="E30" s="368"/>
      <c r="F30" s="369">
        <v>4100066390</v>
      </c>
      <c r="G30" s="370"/>
      <c r="H30" s="391" t="s">
        <v>606</v>
      </c>
      <c r="I30" s="370"/>
      <c r="J30" s="369" t="s">
        <v>76</v>
      </c>
      <c r="K30" s="368"/>
      <c r="L30" s="7" t="s">
        <v>1273</v>
      </c>
      <c r="M30" s="11"/>
      <c r="N30" s="81">
        <v>13.82</v>
      </c>
      <c r="O30" s="60">
        <v>30</v>
      </c>
    </row>
    <row r="31" spans="1:15" ht="15" x14ac:dyDescent="0.25">
      <c r="A31" s="1"/>
      <c r="B31" s="375">
        <v>12</v>
      </c>
      <c r="C31" s="376"/>
      <c r="D31" s="367" t="s">
        <v>436</v>
      </c>
      <c r="E31" s="368"/>
      <c r="F31" s="369">
        <v>4100066327</v>
      </c>
      <c r="G31" s="370"/>
      <c r="H31" s="391" t="s">
        <v>606</v>
      </c>
      <c r="I31" s="370"/>
      <c r="J31" s="369" t="s">
        <v>25</v>
      </c>
      <c r="K31" s="368"/>
      <c r="L31" s="7" t="s">
        <v>1273</v>
      </c>
      <c r="M31" s="11"/>
      <c r="N31" s="81">
        <v>11.46</v>
      </c>
      <c r="O31" s="60">
        <v>24</v>
      </c>
    </row>
    <row r="32" spans="1:15" ht="15" x14ac:dyDescent="0.25">
      <c r="A32" s="1"/>
      <c r="B32" s="375">
        <v>13</v>
      </c>
      <c r="C32" s="376"/>
      <c r="D32" s="367" t="s">
        <v>436</v>
      </c>
      <c r="E32" s="368"/>
      <c r="F32" s="369">
        <v>4100066391</v>
      </c>
      <c r="G32" s="370"/>
      <c r="H32" s="391" t="s">
        <v>606</v>
      </c>
      <c r="I32" s="370"/>
      <c r="J32" s="369" t="s">
        <v>53</v>
      </c>
      <c r="K32" s="368"/>
      <c r="L32" s="7" t="s">
        <v>1273</v>
      </c>
      <c r="M32" s="11"/>
      <c r="N32" s="81">
        <v>12.4</v>
      </c>
      <c r="O32" s="60">
        <v>26</v>
      </c>
    </row>
    <row r="33" spans="1:15" ht="15" x14ac:dyDescent="0.25">
      <c r="A33" s="1"/>
      <c r="B33" s="375">
        <v>14</v>
      </c>
      <c r="C33" s="376"/>
      <c r="D33" s="367" t="s">
        <v>436</v>
      </c>
      <c r="E33" s="368"/>
      <c r="F33" s="369">
        <v>4100066391</v>
      </c>
      <c r="G33" s="370"/>
      <c r="H33" s="391" t="s">
        <v>606</v>
      </c>
      <c r="I33" s="370"/>
      <c r="J33" s="369" t="s">
        <v>53</v>
      </c>
      <c r="K33" s="368"/>
      <c r="L33" s="7" t="s">
        <v>1273</v>
      </c>
      <c r="M33" s="11"/>
      <c r="N33" s="81">
        <v>10.32</v>
      </c>
      <c r="O33" s="60">
        <v>21</v>
      </c>
    </row>
    <row r="34" spans="1:15" ht="15" x14ac:dyDescent="0.25">
      <c r="A34" s="1"/>
      <c r="B34" s="375">
        <v>15</v>
      </c>
      <c r="C34" s="376"/>
      <c r="D34" s="367" t="s">
        <v>623</v>
      </c>
      <c r="E34" s="368"/>
      <c r="F34" s="369">
        <v>4100066392</v>
      </c>
      <c r="G34" s="370"/>
      <c r="H34" s="391" t="s">
        <v>666</v>
      </c>
      <c r="I34" s="370"/>
      <c r="J34" s="369" t="s">
        <v>73</v>
      </c>
      <c r="K34" s="368"/>
      <c r="L34" s="7" t="s">
        <v>757</v>
      </c>
      <c r="M34" s="11"/>
      <c r="N34" s="81">
        <v>7.88</v>
      </c>
      <c r="O34" s="60">
        <v>60</v>
      </c>
    </row>
    <row r="35" spans="1:15" ht="15" x14ac:dyDescent="0.25">
      <c r="A35" s="1"/>
      <c r="B35" s="375">
        <v>16</v>
      </c>
      <c r="C35" s="376"/>
      <c r="D35" s="367" t="s">
        <v>623</v>
      </c>
      <c r="E35" s="368"/>
      <c r="F35" s="369">
        <v>4100066392</v>
      </c>
      <c r="G35" s="370"/>
      <c r="H35" s="391" t="s">
        <v>666</v>
      </c>
      <c r="I35" s="370"/>
      <c r="J35" s="369" t="s">
        <v>73</v>
      </c>
      <c r="K35" s="368"/>
      <c r="L35" s="7" t="s">
        <v>757</v>
      </c>
      <c r="M35" s="11"/>
      <c r="N35" s="81">
        <v>7.88</v>
      </c>
      <c r="O35" s="60">
        <v>60</v>
      </c>
    </row>
    <row r="36" spans="1:15" ht="15" x14ac:dyDescent="0.25">
      <c r="A36" s="1"/>
      <c r="B36" s="375">
        <v>17</v>
      </c>
      <c r="C36" s="376"/>
      <c r="D36" s="367" t="s">
        <v>623</v>
      </c>
      <c r="E36" s="368"/>
      <c r="F36" s="369">
        <v>4100066392</v>
      </c>
      <c r="G36" s="370"/>
      <c r="H36" s="391" t="s">
        <v>666</v>
      </c>
      <c r="I36" s="370"/>
      <c r="J36" s="369" t="s">
        <v>73</v>
      </c>
      <c r="K36" s="368"/>
      <c r="L36" s="7" t="s">
        <v>757</v>
      </c>
      <c r="M36" s="11"/>
      <c r="N36" s="81">
        <v>7.88</v>
      </c>
      <c r="O36" s="60">
        <v>60</v>
      </c>
    </row>
    <row r="37" spans="1:15" ht="15" x14ac:dyDescent="0.25">
      <c r="A37" s="1"/>
      <c r="B37" s="375">
        <v>18</v>
      </c>
      <c r="C37" s="376"/>
      <c r="D37" s="367" t="s">
        <v>623</v>
      </c>
      <c r="E37" s="368"/>
      <c r="F37" s="369">
        <v>4100066392</v>
      </c>
      <c r="G37" s="370"/>
      <c r="H37" s="391" t="s">
        <v>666</v>
      </c>
      <c r="I37" s="370"/>
      <c r="J37" s="369" t="s">
        <v>73</v>
      </c>
      <c r="K37" s="368"/>
      <c r="L37" s="7" t="s">
        <v>757</v>
      </c>
      <c r="M37" s="11"/>
      <c r="N37" s="81">
        <v>7.88</v>
      </c>
      <c r="O37" s="60">
        <v>60</v>
      </c>
    </row>
    <row r="38" spans="1:15" ht="15" x14ac:dyDescent="0.25">
      <c r="A38" s="1"/>
      <c r="B38" s="77" t="s">
        <v>37</v>
      </c>
      <c r="C38" s="78"/>
      <c r="D38" s="20"/>
      <c r="E38" s="45"/>
      <c r="F38" s="20"/>
      <c r="H38" s="3"/>
      <c r="J38" s="20"/>
      <c r="K38" s="45"/>
      <c r="L38" s="1"/>
      <c r="M38" s="1"/>
      <c r="N38" s="1"/>
      <c r="O38" s="60"/>
    </row>
    <row r="39" spans="1:15" ht="15" x14ac:dyDescent="0.25">
      <c r="A39" s="1"/>
      <c r="B39" s="375">
        <v>19</v>
      </c>
      <c r="C39" s="376"/>
      <c r="D39" s="367" t="s">
        <v>623</v>
      </c>
      <c r="E39" s="368"/>
      <c r="F39" s="369">
        <v>4100066392</v>
      </c>
      <c r="G39" s="370"/>
      <c r="H39" s="391" t="s">
        <v>666</v>
      </c>
      <c r="I39" s="370"/>
      <c r="J39" s="369" t="s">
        <v>73</v>
      </c>
      <c r="K39" s="368"/>
      <c r="L39" s="7" t="s">
        <v>757</v>
      </c>
      <c r="M39" s="11"/>
      <c r="N39" s="81">
        <v>7.88</v>
      </c>
      <c r="O39" s="60">
        <v>60</v>
      </c>
    </row>
    <row r="40" spans="1:15" ht="15" x14ac:dyDescent="0.25">
      <c r="A40" s="1"/>
      <c r="B40" s="375">
        <v>20</v>
      </c>
      <c r="C40" s="376"/>
      <c r="D40" s="367" t="s">
        <v>623</v>
      </c>
      <c r="E40" s="368"/>
      <c r="F40" s="369">
        <v>4100066328</v>
      </c>
      <c r="G40" s="370"/>
      <c r="H40" s="391" t="s">
        <v>666</v>
      </c>
      <c r="I40" s="370"/>
      <c r="J40" s="369" t="s">
        <v>25</v>
      </c>
      <c r="K40" s="368"/>
      <c r="L40" s="7" t="s">
        <v>757</v>
      </c>
      <c r="M40" s="11"/>
      <c r="N40" s="81">
        <v>7.88</v>
      </c>
      <c r="O40" s="60">
        <v>61</v>
      </c>
    </row>
    <row r="41" spans="1:15" ht="15" x14ac:dyDescent="0.25">
      <c r="A41" s="1"/>
      <c r="B41" s="375">
        <v>21</v>
      </c>
      <c r="C41" s="376"/>
      <c r="D41" s="367" t="s">
        <v>670</v>
      </c>
      <c r="E41" s="368"/>
      <c r="F41" s="369">
        <v>4100066383</v>
      </c>
      <c r="G41" s="370"/>
      <c r="H41" s="391" t="s">
        <v>713</v>
      </c>
      <c r="I41" s="370"/>
      <c r="J41" s="369" t="s">
        <v>53</v>
      </c>
      <c r="K41" s="368"/>
      <c r="L41" s="7" t="s">
        <v>757</v>
      </c>
      <c r="M41" s="11"/>
      <c r="N41" s="81">
        <v>5.62</v>
      </c>
      <c r="O41" s="60">
        <v>44</v>
      </c>
    </row>
    <row r="42" spans="1:15" ht="15" x14ac:dyDescent="0.25">
      <c r="A42" s="1"/>
      <c r="B42" s="378">
        <v>22</v>
      </c>
      <c r="C42" s="379"/>
      <c r="D42" s="367" t="s">
        <v>670</v>
      </c>
      <c r="E42" s="368"/>
      <c r="F42" s="369">
        <v>4100066321</v>
      </c>
      <c r="G42" s="370"/>
      <c r="H42" s="391" t="s">
        <v>713</v>
      </c>
      <c r="I42" s="370"/>
      <c r="J42" s="369" t="s">
        <v>25</v>
      </c>
      <c r="K42" s="368"/>
      <c r="L42" s="7" t="s">
        <v>757</v>
      </c>
      <c r="M42" s="11"/>
      <c r="N42" s="82">
        <v>5.82</v>
      </c>
      <c r="O42" s="60">
        <v>46</v>
      </c>
    </row>
    <row r="43" spans="1:15" ht="15" x14ac:dyDescent="0.25">
      <c r="A43" s="1"/>
      <c r="B43" s="378">
        <v>23</v>
      </c>
      <c r="C43" s="379"/>
      <c r="D43" s="367" t="s">
        <v>531</v>
      </c>
      <c r="E43" s="368"/>
      <c r="F43" s="369">
        <v>4100066388</v>
      </c>
      <c r="G43" s="370"/>
      <c r="H43" s="391" t="s">
        <v>1046</v>
      </c>
      <c r="I43" s="370"/>
      <c r="J43" s="369" t="s">
        <v>53</v>
      </c>
      <c r="K43" s="368"/>
      <c r="L43" s="7" t="s">
        <v>757</v>
      </c>
      <c r="M43" s="11"/>
      <c r="N43" s="82">
        <v>2.8</v>
      </c>
      <c r="O43" s="60">
        <v>8</v>
      </c>
    </row>
    <row r="44" spans="1:15" ht="15" x14ac:dyDescent="0.25">
      <c r="A44" s="1"/>
      <c r="B44" s="416"/>
      <c r="C44" s="417"/>
      <c r="D44" s="126" t="s">
        <v>1274</v>
      </c>
      <c r="E44" s="61"/>
      <c r="F44" s="50"/>
      <c r="G44" s="62"/>
      <c r="H44" s="63"/>
      <c r="I44" s="62"/>
      <c r="J44" s="50"/>
      <c r="K44" s="61"/>
      <c r="L44" s="6"/>
      <c r="M44" s="8"/>
      <c r="N44" s="83"/>
      <c r="O44" s="138"/>
    </row>
    <row r="45" spans="1:15" ht="15" x14ac:dyDescent="0.25">
      <c r="A45" s="1"/>
      <c r="B45" s="416"/>
      <c r="C45" s="417"/>
      <c r="D45" s="367" t="s">
        <v>531</v>
      </c>
      <c r="E45" s="368"/>
      <c r="F45" s="369">
        <v>4100066387</v>
      </c>
      <c r="G45" s="370"/>
      <c r="H45" s="391" t="s">
        <v>1046</v>
      </c>
      <c r="I45" s="370"/>
      <c r="J45" s="369" t="s">
        <v>73</v>
      </c>
      <c r="K45" s="368"/>
      <c r="L45" s="7" t="s">
        <v>757</v>
      </c>
      <c r="M45" s="11"/>
      <c r="N45" s="83"/>
      <c r="O45" s="60">
        <v>2</v>
      </c>
    </row>
    <row r="46" spans="1:15" ht="15" x14ac:dyDescent="0.25">
      <c r="A46" s="1"/>
      <c r="B46" s="416"/>
      <c r="C46" s="417"/>
      <c r="D46" s="367" t="s">
        <v>531</v>
      </c>
      <c r="E46" s="368"/>
      <c r="F46" s="369">
        <v>4100066326</v>
      </c>
      <c r="G46" s="370"/>
      <c r="H46" s="391" t="s">
        <v>1046</v>
      </c>
      <c r="I46" s="370"/>
      <c r="J46" s="369" t="s">
        <v>25</v>
      </c>
      <c r="K46" s="368"/>
      <c r="L46" s="7" t="s">
        <v>757</v>
      </c>
      <c r="M46" s="11"/>
      <c r="N46" s="83"/>
      <c r="O46" s="60">
        <v>1</v>
      </c>
    </row>
    <row r="47" spans="1:15" ht="15" x14ac:dyDescent="0.25">
      <c r="A47" s="1"/>
      <c r="B47" s="378">
        <v>24</v>
      </c>
      <c r="C47" s="379"/>
      <c r="D47" s="367" t="s">
        <v>531</v>
      </c>
      <c r="E47" s="368"/>
      <c r="F47" s="369">
        <v>4100066322</v>
      </c>
      <c r="G47" s="370"/>
      <c r="H47" s="391" t="s">
        <v>848</v>
      </c>
      <c r="I47" s="370"/>
      <c r="J47" s="369" t="s">
        <v>25</v>
      </c>
      <c r="K47" s="368"/>
      <c r="L47" s="7" t="s">
        <v>757</v>
      </c>
      <c r="M47" s="11"/>
      <c r="N47" s="82">
        <v>8.1199999999999992</v>
      </c>
      <c r="O47" s="60">
        <v>16</v>
      </c>
    </row>
    <row r="48" spans="1:15" ht="15" x14ac:dyDescent="0.25">
      <c r="A48" s="1"/>
      <c r="B48" s="416"/>
      <c r="C48" s="417"/>
      <c r="D48" s="367" t="s">
        <v>531</v>
      </c>
      <c r="E48" s="368"/>
      <c r="F48" s="369">
        <v>4100066323</v>
      </c>
      <c r="G48" s="370"/>
      <c r="H48" s="391" t="s">
        <v>848</v>
      </c>
      <c r="I48" s="370"/>
      <c r="J48" s="369" t="s">
        <v>25</v>
      </c>
      <c r="K48" s="368"/>
      <c r="L48" s="7" t="s">
        <v>757</v>
      </c>
      <c r="M48" s="11"/>
      <c r="N48" s="83"/>
      <c r="O48" s="60">
        <v>29</v>
      </c>
    </row>
    <row r="49" spans="1:15" ht="15" x14ac:dyDescent="0.25">
      <c r="A49" s="1"/>
      <c r="B49" s="416"/>
      <c r="C49" s="417"/>
      <c r="D49" s="126" t="s">
        <v>1275</v>
      </c>
      <c r="E49" s="61"/>
      <c r="F49" s="50"/>
      <c r="G49" s="62"/>
      <c r="H49" s="63"/>
      <c r="I49" s="62"/>
      <c r="J49" s="50"/>
      <c r="K49" s="61"/>
      <c r="L49" s="6"/>
      <c r="M49" s="8"/>
      <c r="N49" s="83"/>
      <c r="O49" s="138"/>
    </row>
    <row r="50" spans="1:15" ht="15" x14ac:dyDescent="0.25">
      <c r="A50" s="1"/>
      <c r="B50" s="378">
        <v>25</v>
      </c>
      <c r="C50" s="379"/>
      <c r="D50" s="367" t="s">
        <v>480</v>
      </c>
      <c r="E50" s="368"/>
      <c r="F50" s="369">
        <v>4100066324</v>
      </c>
      <c r="G50" s="370"/>
      <c r="H50" s="391" t="s">
        <v>481</v>
      </c>
      <c r="I50" s="370"/>
      <c r="J50" s="369" t="s">
        <v>25</v>
      </c>
      <c r="K50" s="368"/>
      <c r="L50" s="7" t="s">
        <v>425</v>
      </c>
      <c r="M50" s="11">
        <v>85</v>
      </c>
      <c r="N50" s="82">
        <v>3.7</v>
      </c>
      <c r="O50" s="60">
        <v>2</v>
      </c>
    </row>
    <row r="51" spans="1:15" ht="15" x14ac:dyDescent="0.25">
      <c r="A51" s="1"/>
      <c r="B51" s="416"/>
      <c r="C51" s="417"/>
      <c r="D51" s="367" t="s">
        <v>480</v>
      </c>
      <c r="E51" s="368"/>
      <c r="F51" s="369">
        <v>4100066324</v>
      </c>
      <c r="G51" s="370"/>
      <c r="H51" s="391" t="s">
        <v>481</v>
      </c>
      <c r="I51" s="370"/>
      <c r="J51" s="369" t="s">
        <v>25</v>
      </c>
      <c r="K51" s="368"/>
      <c r="L51" s="7" t="s">
        <v>425</v>
      </c>
      <c r="M51" s="11">
        <v>100</v>
      </c>
      <c r="N51" s="83"/>
      <c r="O51" s="60">
        <v>3</v>
      </c>
    </row>
    <row r="52" spans="1:15" ht="15" x14ac:dyDescent="0.25">
      <c r="A52" s="1"/>
      <c r="B52" s="416"/>
      <c r="C52" s="417"/>
      <c r="D52" s="367" t="s">
        <v>480</v>
      </c>
      <c r="E52" s="368"/>
      <c r="F52" s="369">
        <v>4100066325</v>
      </c>
      <c r="G52" s="370"/>
      <c r="H52" s="391" t="s">
        <v>481</v>
      </c>
      <c r="I52" s="370"/>
      <c r="J52" s="369" t="s">
        <v>25</v>
      </c>
      <c r="K52" s="368"/>
      <c r="L52" s="7" t="s">
        <v>425</v>
      </c>
      <c r="M52" s="11">
        <v>85</v>
      </c>
      <c r="N52" s="83"/>
      <c r="O52" s="60">
        <v>3</v>
      </c>
    </row>
    <row r="53" spans="1:15" ht="15" x14ac:dyDescent="0.25">
      <c r="A53" s="1"/>
      <c r="B53" s="416"/>
      <c r="C53" s="417"/>
      <c r="D53" s="367" t="s">
        <v>480</v>
      </c>
      <c r="E53" s="368"/>
      <c r="F53" s="369">
        <v>4100066325</v>
      </c>
      <c r="G53" s="370"/>
      <c r="H53" s="391" t="s">
        <v>481</v>
      </c>
      <c r="I53" s="370"/>
      <c r="J53" s="369" t="s">
        <v>25</v>
      </c>
      <c r="K53" s="368"/>
      <c r="L53" s="7" t="s">
        <v>425</v>
      </c>
      <c r="M53" s="11">
        <v>100</v>
      </c>
      <c r="N53" s="83"/>
      <c r="O53" s="60">
        <v>3</v>
      </c>
    </row>
    <row r="54" spans="1:15" ht="15" x14ac:dyDescent="0.25">
      <c r="A54" s="1"/>
      <c r="B54" s="416"/>
      <c r="C54" s="417"/>
      <c r="D54" s="367" t="s">
        <v>480</v>
      </c>
      <c r="E54" s="368"/>
      <c r="F54" s="369">
        <v>4100066386</v>
      </c>
      <c r="G54" s="370"/>
      <c r="H54" s="391" t="s">
        <v>481</v>
      </c>
      <c r="I54" s="370"/>
      <c r="J54" s="369" t="s">
        <v>53</v>
      </c>
      <c r="K54" s="368"/>
      <c r="L54" s="7" t="s">
        <v>425</v>
      </c>
      <c r="M54" s="11">
        <v>85</v>
      </c>
      <c r="N54" s="83"/>
      <c r="O54" s="60">
        <v>1</v>
      </c>
    </row>
    <row r="55" spans="1:15" ht="15" x14ac:dyDescent="0.25">
      <c r="A55" s="1"/>
      <c r="B55" s="416"/>
      <c r="C55" s="417"/>
      <c r="D55" s="367" t="s">
        <v>480</v>
      </c>
      <c r="E55" s="368"/>
      <c r="F55" s="369">
        <v>4100066386</v>
      </c>
      <c r="G55" s="370"/>
      <c r="H55" s="391" t="s">
        <v>481</v>
      </c>
      <c r="I55" s="370"/>
      <c r="J55" s="369" t="s">
        <v>53</v>
      </c>
      <c r="K55" s="368"/>
      <c r="L55" s="7" t="s">
        <v>425</v>
      </c>
      <c r="M55" s="11">
        <v>90</v>
      </c>
      <c r="N55" s="83"/>
      <c r="O55" s="60">
        <v>3</v>
      </c>
    </row>
    <row r="56" spans="1:15" ht="15" x14ac:dyDescent="0.25">
      <c r="A56" s="1"/>
      <c r="B56" s="416"/>
      <c r="C56" s="417"/>
      <c r="D56" s="367" t="s">
        <v>480</v>
      </c>
      <c r="E56" s="368"/>
      <c r="F56" s="369">
        <v>4100066386</v>
      </c>
      <c r="G56" s="370"/>
      <c r="H56" s="391" t="s">
        <v>481</v>
      </c>
      <c r="I56" s="370"/>
      <c r="J56" s="369" t="s">
        <v>53</v>
      </c>
      <c r="K56" s="368"/>
      <c r="L56" s="7" t="s">
        <v>425</v>
      </c>
      <c r="M56" s="11">
        <v>95</v>
      </c>
      <c r="N56" s="83"/>
      <c r="O56" s="60">
        <v>2</v>
      </c>
    </row>
    <row r="57" spans="1:15" ht="15" x14ac:dyDescent="0.25">
      <c r="A57" s="1"/>
      <c r="B57" s="76"/>
      <c r="C57" s="69"/>
      <c r="D57" s="367" t="s">
        <v>480</v>
      </c>
      <c r="E57" s="368"/>
      <c r="F57" s="369">
        <v>4100066324</v>
      </c>
      <c r="G57" s="370"/>
      <c r="H57" s="391" t="s">
        <v>481</v>
      </c>
      <c r="I57" s="370"/>
      <c r="J57" s="369" t="s">
        <v>25</v>
      </c>
      <c r="K57" s="368"/>
      <c r="L57" s="7" t="s">
        <v>851</v>
      </c>
      <c r="M57" s="11">
        <v>100</v>
      </c>
      <c r="N57" s="84"/>
      <c r="O57" s="60">
        <v>1</v>
      </c>
    </row>
    <row r="58" spans="1:15" ht="15" x14ac:dyDescent="0.25">
      <c r="A58" s="1"/>
      <c r="B58" s="375">
        <v>26</v>
      </c>
      <c r="C58" s="376"/>
      <c r="D58" s="367" t="s">
        <v>747</v>
      </c>
      <c r="E58" s="368"/>
      <c r="F58" s="369">
        <v>4100065115</v>
      </c>
      <c r="G58" s="370"/>
      <c r="H58" s="391" t="s">
        <v>771</v>
      </c>
      <c r="I58" s="370"/>
      <c r="J58" s="369" t="s">
        <v>73</v>
      </c>
      <c r="K58" s="368"/>
      <c r="L58" s="7" t="s">
        <v>1276</v>
      </c>
      <c r="M58" s="11"/>
      <c r="N58" s="81">
        <v>9.98</v>
      </c>
      <c r="O58" s="60">
        <v>16</v>
      </c>
    </row>
    <row r="59" spans="1:15" ht="15" x14ac:dyDescent="0.25">
      <c r="A59" s="1"/>
      <c r="B59" s="378">
        <v>27</v>
      </c>
      <c r="C59" s="379"/>
      <c r="D59" s="367" t="s">
        <v>747</v>
      </c>
      <c r="E59" s="368"/>
      <c r="F59" s="369">
        <v>4100065115</v>
      </c>
      <c r="G59" s="370"/>
      <c r="H59" s="391" t="s">
        <v>771</v>
      </c>
      <c r="I59" s="370"/>
      <c r="J59" s="369" t="s">
        <v>73</v>
      </c>
      <c r="K59" s="368"/>
      <c r="L59" s="7" t="s">
        <v>1276</v>
      </c>
      <c r="M59" s="11"/>
      <c r="N59" s="82">
        <v>9.98</v>
      </c>
      <c r="O59" s="60">
        <v>16</v>
      </c>
    </row>
    <row r="60" spans="1:15" ht="15" x14ac:dyDescent="0.25">
      <c r="A60" s="1"/>
      <c r="B60" s="378">
        <v>28</v>
      </c>
      <c r="C60" s="379"/>
      <c r="D60" s="367" t="s">
        <v>747</v>
      </c>
      <c r="E60" s="368"/>
      <c r="F60" s="369">
        <v>4100065115</v>
      </c>
      <c r="G60" s="370"/>
      <c r="H60" s="391" t="s">
        <v>771</v>
      </c>
      <c r="I60" s="370"/>
      <c r="J60" s="369" t="s">
        <v>73</v>
      </c>
      <c r="K60" s="368"/>
      <c r="L60" s="7" t="s">
        <v>1276</v>
      </c>
      <c r="M60" s="11"/>
      <c r="N60" s="82">
        <v>6.86</v>
      </c>
      <c r="O60" s="60">
        <v>3</v>
      </c>
    </row>
    <row r="61" spans="1:15" ht="15" x14ac:dyDescent="0.25">
      <c r="A61" s="1"/>
      <c r="B61" s="76"/>
      <c r="C61" s="69"/>
      <c r="D61" s="367" t="s">
        <v>747</v>
      </c>
      <c r="E61" s="368"/>
      <c r="F61" s="369">
        <v>4100065116</v>
      </c>
      <c r="G61" s="370"/>
      <c r="H61" s="391" t="s">
        <v>771</v>
      </c>
      <c r="I61" s="370"/>
      <c r="J61" s="369" t="s">
        <v>53</v>
      </c>
      <c r="K61" s="368"/>
      <c r="L61" s="7" t="s">
        <v>1276</v>
      </c>
      <c r="M61" s="11"/>
      <c r="N61" s="84"/>
      <c r="O61" s="60">
        <v>7</v>
      </c>
    </row>
    <row r="62" spans="1:15" ht="15" x14ac:dyDescent="0.25">
      <c r="A62" s="1"/>
      <c r="B62" s="375">
        <v>29</v>
      </c>
      <c r="C62" s="376"/>
      <c r="D62" s="367" t="s">
        <v>747</v>
      </c>
      <c r="E62" s="368"/>
      <c r="F62" s="369">
        <v>4100065116</v>
      </c>
      <c r="G62" s="370"/>
      <c r="H62" s="391" t="s">
        <v>771</v>
      </c>
      <c r="I62" s="370"/>
      <c r="J62" s="369" t="s">
        <v>53</v>
      </c>
      <c r="K62" s="368"/>
      <c r="L62" s="7" t="s">
        <v>1276</v>
      </c>
      <c r="M62" s="11"/>
      <c r="N62" s="81">
        <v>9.98</v>
      </c>
      <c r="O62" s="60">
        <v>16</v>
      </c>
    </row>
    <row r="63" spans="1:15" ht="15" x14ac:dyDescent="0.25">
      <c r="A63" s="1"/>
      <c r="B63" s="378">
        <v>30</v>
      </c>
      <c r="C63" s="379"/>
      <c r="D63" s="367" t="s">
        <v>747</v>
      </c>
      <c r="E63" s="368"/>
      <c r="F63" s="369">
        <v>4100065088</v>
      </c>
      <c r="G63" s="370"/>
      <c r="H63" s="391" t="s">
        <v>1277</v>
      </c>
      <c r="I63" s="370"/>
      <c r="J63" s="369" t="s">
        <v>25</v>
      </c>
      <c r="K63" s="368"/>
      <c r="L63" s="7" t="s">
        <v>1278</v>
      </c>
      <c r="M63" s="11"/>
      <c r="N63" s="82">
        <v>9.06</v>
      </c>
      <c r="O63" s="60">
        <v>16</v>
      </c>
    </row>
    <row r="64" spans="1:15" ht="15" x14ac:dyDescent="0.25">
      <c r="A64" s="1"/>
      <c r="B64" s="378">
        <v>31</v>
      </c>
      <c r="C64" s="379"/>
      <c r="D64" s="367" t="s">
        <v>747</v>
      </c>
      <c r="E64" s="368"/>
      <c r="F64" s="369">
        <v>4100065088</v>
      </c>
      <c r="G64" s="370"/>
      <c r="H64" s="391" t="s">
        <v>1277</v>
      </c>
      <c r="I64" s="370"/>
      <c r="J64" s="369" t="s">
        <v>25</v>
      </c>
      <c r="K64" s="368"/>
      <c r="L64" s="7" t="s">
        <v>1278</v>
      </c>
      <c r="M64" s="11"/>
      <c r="N64" s="82">
        <v>8.14</v>
      </c>
      <c r="O64" s="60">
        <v>10</v>
      </c>
    </row>
    <row r="65" spans="1:15" ht="15" x14ac:dyDescent="0.25">
      <c r="A65" s="1"/>
      <c r="B65" s="40"/>
      <c r="C65" s="36"/>
      <c r="D65" s="367" t="s">
        <v>747</v>
      </c>
      <c r="E65" s="368"/>
      <c r="F65" s="369">
        <v>4100065123</v>
      </c>
      <c r="G65" s="370"/>
      <c r="H65" s="391" t="s">
        <v>1277</v>
      </c>
      <c r="I65" s="370"/>
      <c r="J65" s="369" t="s">
        <v>90</v>
      </c>
      <c r="K65" s="368"/>
      <c r="L65" s="7" t="s">
        <v>1278</v>
      </c>
      <c r="M65" s="11"/>
      <c r="N65" s="83"/>
      <c r="O65" s="60">
        <v>4</v>
      </c>
    </row>
    <row r="66" spans="1:15" ht="15" x14ac:dyDescent="0.25">
      <c r="A66" s="1"/>
      <c r="B66" s="378">
        <v>32</v>
      </c>
      <c r="C66" s="379"/>
      <c r="D66" s="367" t="s">
        <v>747</v>
      </c>
      <c r="E66" s="368"/>
      <c r="F66" s="369">
        <v>4100065124</v>
      </c>
      <c r="G66" s="370"/>
      <c r="H66" s="391" t="s">
        <v>1277</v>
      </c>
      <c r="I66" s="370"/>
      <c r="J66" s="369" t="s">
        <v>53</v>
      </c>
      <c r="K66" s="368"/>
      <c r="L66" s="7" t="s">
        <v>1278</v>
      </c>
      <c r="M66" s="11"/>
      <c r="N66" s="82">
        <v>8.52</v>
      </c>
      <c r="O66" s="60">
        <v>15</v>
      </c>
    </row>
    <row r="67" spans="1:15" ht="15" x14ac:dyDescent="0.25">
      <c r="A67" s="1"/>
      <c r="B67" s="365"/>
      <c r="C67" s="366"/>
      <c r="D67" s="126" t="s">
        <v>1283</v>
      </c>
      <c r="E67" s="61"/>
      <c r="F67" s="50"/>
      <c r="G67" s="62"/>
      <c r="H67" s="63"/>
      <c r="I67" s="62"/>
      <c r="J67" s="50"/>
      <c r="K67" s="61"/>
      <c r="L67" s="6"/>
      <c r="M67" s="8"/>
      <c r="N67" s="84"/>
      <c r="O67" s="138"/>
    </row>
    <row r="68" spans="1:15" ht="15" x14ac:dyDescent="0.25">
      <c r="A68" s="1"/>
      <c r="B68" s="365">
        <v>33</v>
      </c>
      <c r="C68" s="366"/>
      <c r="D68" s="367" t="s">
        <v>629</v>
      </c>
      <c r="E68" s="368"/>
      <c r="F68" s="369">
        <v>4100065122</v>
      </c>
      <c r="G68" s="370"/>
      <c r="H68" s="391" t="s">
        <v>1196</v>
      </c>
      <c r="I68" s="370"/>
      <c r="J68" s="369" t="s">
        <v>53</v>
      </c>
      <c r="K68" s="368"/>
      <c r="L68" s="7" t="s">
        <v>757</v>
      </c>
      <c r="M68" s="11"/>
      <c r="N68" s="84">
        <v>15.96</v>
      </c>
      <c r="O68" s="60">
        <v>27</v>
      </c>
    </row>
    <row r="69" spans="1:15" ht="15" x14ac:dyDescent="0.25">
      <c r="A69" s="1"/>
      <c r="B69" s="375">
        <v>34</v>
      </c>
      <c r="C69" s="376"/>
      <c r="D69" s="367" t="s">
        <v>629</v>
      </c>
      <c r="E69" s="368"/>
      <c r="F69" s="369">
        <v>4100065122</v>
      </c>
      <c r="G69" s="370"/>
      <c r="H69" s="391" t="s">
        <v>1196</v>
      </c>
      <c r="I69" s="370"/>
      <c r="J69" s="369" t="s">
        <v>53</v>
      </c>
      <c r="K69" s="368"/>
      <c r="L69" s="7" t="s">
        <v>757</v>
      </c>
      <c r="M69" s="11"/>
      <c r="N69" s="81">
        <v>15.96</v>
      </c>
      <c r="O69" s="60">
        <v>27</v>
      </c>
    </row>
    <row r="70" spans="1:15" ht="15" x14ac:dyDescent="0.25">
      <c r="A70" s="1"/>
      <c r="B70" s="378">
        <v>35</v>
      </c>
      <c r="C70" s="379"/>
      <c r="D70" s="367" t="s">
        <v>629</v>
      </c>
      <c r="E70" s="368"/>
      <c r="F70" s="369">
        <v>4100065122</v>
      </c>
      <c r="G70" s="370"/>
      <c r="H70" s="391" t="s">
        <v>1196</v>
      </c>
      <c r="I70" s="370"/>
      <c r="J70" s="369" t="s">
        <v>53</v>
      </c>
      <c r="K70" s="368"/>
      <c r="L70" s="7" t="s">
        <v>757</v>
      </c>
      <c r="M70" s="11"/>
      <c r="N70" s="82">
        <v>15.96</v>
      </c>
      <c r="O70" s="60">
        <v>27</v>
      </c>
    </row>
    <row r="71" spans="1:15" ht="15" x14ac:dyDescent="0.25">
      <c r="A71" s="1"/>
      <c r="B71" s="365"/>
      <c r="C71" s="366"/>
      <c r="D71" s="126" t="s">
        <v>1284</v>
      </c>
      <c r="E71" s="61"/>
      <c r="F71" s="50"/>
      <c r="G71" s="62"/>
      <c r="H71" s="63"/>
      <c r="I71" s="62"/>
      <c r="J71" s="50"/>
      <c r="K71" s="61"/>
      <c r="L71" s="6"/>
      <c r="M71" s="8"/>
      <c r="N71" s="84"/>
      <c r="O71" s="138"/>
    </row>
    <row r="72" spans="1:15" ht="15" x14ac:dyDescent="0.25">
      <c r="A72" s="1"/>
      <c r="B72" s="378">
        <v>36</v>
      </c>
      <c r="C72" s="379"/>
      <c r="D72" s="367" t="s">
        <v>629</v>
      </c>
      <c r="E72" s="368"/>
      <c r="F72" s="369">
        <v>4100065122</v>
      </c>
      <c r="G72" s="370"/>
      <c r="H72" s="391" t="s">
        <v>1196</v>
      </c>
      <c r="I72" s="370"/>
      <c r="J72" s="369" t="s">
        <v>53</v>
      </c>
      <c r="K72" s="368"/>
      <c r="L72" s="7" t="s">
        <v>757</v>
      </c>
      <c r="M72" s="11"/>
      <c r="N72" s="82">
        <v>16.940000000000001</v>
      </c>
      <c r="O72" s="60">
        <v>23</v>
      </c>
    </row>
    <row r="73" spans="1:15" ht="15" x14ac:dyDescent="0.25">
      <c r="A73" s="1"/>
      <c r="B73" s="76"/>
      <c r="C73" s="69"/>
      <c r="D73" s="367" t="s">
        <v>629</v>
      </c>
      <c r="E73" s="368"/>
      <c r="F73" s="369">
        <v>4100065121</v>
      </c>
      <c r="G73" s="370"/>
      <c r="H73" s="391" t="s">
        <v>1196</v>
      </c>
      <c r="I73" s="370"/>
      <c r="J73" s="369" t="s">
        <v>73</v>
      </c>
      <c r="K73" s="368"/>
      <c r="L73" s="7" t="s">
        <v>757</v>
      </c>
      <c r="M73" s="11"/>
      <c r="N73" s="84"/>
      <c r="O73" s="60">
        <v>6</v>
      </c>
    </row>
    <row r="74" spans="1:15" ht="14.25" customHeight="1" x14ac:dyDescent="0.25">
      <c r="A74" s="1"/>
      <c r="B74" s="76"/>
      <c r="C74" s="65"/>
      <c r="D74" s="50"/>
      <c r="E74" s="61"/>
      <c r="F74" s="50"/>
      <c r="G74" s="62"/>
      <c r="H74" s="63"/>
      <c r="I74" s="62"/>
      <c r="J74" s="50"/>
      <c r="K74" s="61"/>
      <c r="L74" s="8"/>
      <c r="M74" s="8"/>
      <c r="N74" s="162"/>
      <c r="O74" s="60"/>
    </row>
    <row r="75" spans="1:15" ht="15" x14ac:dyDescent="0.25">
      <c r="A75" s="1"/>
      <c r="B75" s="76"/>
      <c r="C75" s="65"/>
      <c r="D75" s="439"/>
      <c r="E75" s="440"/>
      <c r="F75" s="440"/>
      <c r="G75" s="440"/>
      <c r="H75" s="440"/>
      <c r="I75" s="66"/>
      <c r="J75" s="64"/>
      <c r="K75" s="65"/>
      <c r="L75" s="26"/>
      <c r="M75" s="26"/>
      <c r="N75" s="139">
        <f>SUM(N18:N73)</f>
        <v>333.33999999999992</v>
      </c>
      <c r="O75" s="109"/>
    </row>
    <row r="76" spans="1:15" ht="15.75" x14ac:dyDescent="0.25">
      <c r="A76" s="1"/>
      <c r="B76" s="356" t="s">
        <v>29</v>
      </c>
      <c r="C76" s="357"/>
      <c r="D76" s="357"/>
      <c r="E76" s="357"/>
      <c r="F76" s="357"/>
      <c r="G76" s="357"/>
      <c r="H76" s="357"/>
      <c r="I76" s="357"/>
      <c r="J76" s="357"/>
      <c r="K76" s="357"/>
      <c r="L76" s="357"/>
      <c r="M76" s="79"/>
      <c r="N76" s="75"/>
      <c r="O76" s="73">
        <f>SUM(O18:O73)</f>
        <v>943</v>
      </c>
    </row>
    <row r="77" spans="1:15" ht="15" x14ac:dyDescent="0.25">
      <c r="A77" s="1"/>
      <c r="B77" s="20"/>
      <c r="C77" s="45"/>
      <c r="D77" s="20"/>
      <c r="E77" s="45"/>
      <c r="F77" s="20"/>
      <c r="H77" s="3"/>
      <c r="J77" s="20"/>
      <c r="K77" s="45"/>
      <c r="L77" s="1"/>
      <c r="M77" s="1"/>
      <c r="N77" s="86"/>
    </row>
    <row r="78" spans="1:15" ht="3.75" customHeight="1" x14ac:dyDescent="0.25">
      <c r="A78" s="1"/>
      <c r="B78" s="1"/>
      <c r="C78" s="1"/>
      <c r="D78" s="17"/>
      <c r="E78" s="20"/>
      <c r="F78" s="20"/>
      <c r="G78" s="3"/>
      <c r="H78" s="3"/>
      <c r="I78" s="1"/>
      <c r="J78" s="1"/>
      <c r="K78" s="1"/>
      <c r="L78" s="1"/>
      <c r="M78" s="1"/>
      <c r="N78" s="1"/>
    </row>
    <row r="79" spans="1:15" ht="15" customHeight="1" x14ac:dyDescent="0.25">
      <c r="A79" s="1"/>
      <c r="B79" s="1"/>
      <c r="C79" s="1"/>
      <c r="D79" s="1" t="s">
        <v>49</v>
      </c>
      <c r="E79" s="23"/>
      <c r="F79" s="397" t="s">
        <v>1285</v>
      </c>
      <c r="G79" s="396"/>
      <c r="H79" s="1"/>
      <c r="I79" s="1"/>
      <c r="J79" s="1"/>
      <c r="K79" s="1"/>
      <c r="L79" s="1"/>
      <c r="M79" s="1"/>
      <c r="N79" s="1"/>
    </row>
    <row r="80" spans="1:15" ht="15" customHeight="1" x14ac:dyDescent="0.25">
      <c r="A80" s="1"/>
      <c r="B80" s="1"/>
      <c r="C80" s="1"/>
      <c r="D80" s="1" t="s">
        <v>1286</v>
      </c>
      <c r="E80" s="23"/>
      <c r="F80" s="1"/>
      <c r="G80" s="1"/>
      <c r="H80" s="1"/>
      <c r="I80" s="1"/>
      <c r="J80" s="1"/>
      <c r="K80" s="1"/>
      <c r="L80" s="1"/>
      <c r="M80" s="1"/>
      <c r="N80" s="1"/>
    </row>
    <row r="81" spans="1:14" ht="15" customHeight="1" x14ac:dyDescent="0.25">
      <c r="A81" s="1"/>
      <c r="B81" s="1"/>
      <c r="C81" s="1"/>
      <c r="D81" s="1" t="s">
        <v>1280</v>
      </c>
      <c r="E81" s="3"/>
      <c r="F81" s="1"/>
      <c r="G81" s="1"/>
      <c r="H81" s="1"/>
      <c r="I81" s="1"/>
      <c r="J81" s="1"/>
      <c r="K81" s="1"/>
      <c r="L81" s="1"/>
      <c r="M81" s="1"/>
      <c r="N81" s="1"/>
    </row>
    <row r="82" spans="1:14" ht="15" customHeight="1" x14ac:dyDescent="0.25">
      <c r="A82" s="1"/>
      <c r="B82" s="1"/>
      <c r="C82" s="1"/>
      <c r="D82" s="1" t="s">
        <v>1279</v>
      </c>
      <c r="E82" s="23"/>
      <c r="F82" s="1"/>
      <c r="G82" s="1"/>
      <c r="H82" s="1"/>
      <c r="I82" s="1"/>
      <c r="J82" s="1"/>
      <c r="K82" s="1"/>
      <c r="L82" s="1"/>
      <c r="M82" s="1"/>
      <c r="N82" s="1"/>
    </row>
    <row r="83" spans="1:14" ht="15" customHeight="1" x14ac:dyDescent="0.25">
      <c r="A83" s="1"/>
      <c r="B83" s="1"/>
      <c r="C83" s="1"/>
      <c r="D83" s="1" t="s">
        <v>753</v>
      </c>
      <c r="E83" s="1"/>
      <c r="F83" s="1"/>
      <c r="G83" s="23"/>
      <c r="H83" s="23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367" ht="8.25" customHeight="1" x14ac:dyDescent="0.2"/>
    <row r="369" ht="8.25" customHeight="1" x14ac:dyDescent="0.2"/>
    <row r="371" ht="9" customHeight="1" x14ac:dyDescent="0.2"/>
    <row r="373" ht="7.5" customHeight="1" x14ac:dyDescent="0.2"/>
    <row r="375" ht="6.75" customHeight="1" x14ac:dyDescent="0.2"/>
    <row r="377" ht="7.5" customHeight="1" x14ac:dyDescent="0.2"/>
    <row r="379" ht="9" customHeight="1" x14ac:dyDescent="0.2"/>
    <row r="381" ht="7.5" customHeight="1" x14ac:dyDescent="0.2"/>
    <row r="383" ht="8.25" customHeight="1" x14ac:dyDescent="0.2"/>
  </sheetData>
  <mergeCells count="260">
    <mergeCell ref="B71:C71"/>
    <mergeCell ref="D75:H75"/>
    <mergeCell ref="B76:L76"/>
    <mergeCell ref="F79:G79"/>
    <mergeCell ref="B32:C32"/>
    <mergeCell ref="D32:E32"/>
    <mergeCell ref="F32:G32"/>
    <mergeCell ref="H32:I32"/>
    <mergeCell ref="J32:K32"/>
    <mergeCell ref="H60:I60"/>
    <mergeCell ref="J60:K60"/>
    <mergeCell ref="D65:E65"/>
    <mergeCell ref="F65:G65"/>
    <mergeCell ref="H65:I65"/>
    <mergeCell ref="J65:K65"/>
    <mergeCell ref="B63:C63"/>
    <mergeCell ref="H64:I64"/>
    <mergeCell ref="J64:K64"/>
    <mergeCell ref="D63:E63"/>
    <mergeCell ref="F63:G63"/>
    <mergeCell ref="H63:I63"/>
    <mergeCell ref="J63:K63"/>
    <mergeCell ref="B64:C64"/>
    <mergeCell ref="H61:I61"/>
    <mergeCell ref="J61:K61"/>
    <mergeCell ref="D62:E62"/>
    <mergeCell ref="F62:G62"/>
    <mergeCell ref="H62:I62"/>
    <mergeCell ref="J62:K62"/>
    <mergeCell ref="D57:E57"/>
    <mergeCell ref="F57:G57"/>
    <mergeCell ref="H57:I57"/>
    <mergeCell ref="J57:K57"/>
    <mergeCell ref="D58:E58"/>
    <mergeCell ref="F58:G58"/>
    <mergeCell ref="H58:I58"/>
    <mergeCell ref="J58:K58"/>
    <mergeCell ref="H59:I59"/>
    <mergeCell ref="J59:K59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8:C58"/>
    <mergeCell ref="B59:C59"/>
    <mergeCell ref="B60:C60"/>
    <mergeCell ref="B62:C62"/>
    <mergeCell ref="D64:E64"/>
    <mergeCell ref="F64:G64"/>
    <mergeCell ref="D59:E59"/>
    <mergeCell ref="F59:G59"/>
    <mergeCell ref="D61:E61"/>
    <mergeCell ref="F61:G61"/>
    <mergeCell ref="D60:E60"/>
    <mergeCell ref="F60:G60"/>
    <mergeCell ref="B66:C66"/>
    <mergeCell ref="D66:E66"/>
    <mergeCell ref="F66:G66"/>
    <mergeCell ref="H66:I66"/>
    <mergeCell ref="J66:K66"/>
    <mergeCell ref="B68:C68"/>
    <mergeCell ref="D68:E68"/>
    <mergeCell ref="F68:G68"/>
    <mergeCell ref="H68:I68"/>
    <mergeCell ref="J68:K68"/>
    <mergeCell ref="B67:C67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2:C72"/>
    <mergeCell ref="D72:E72"/>
    <mergeCell ref="F72:G72"/>
    <mergeCell ref="H72:I72"/>
    <mergeCell ref="J72:K72"/>
    <mergeCell ref="D73:E73"/>
    <mergeCell ref="F73:G73"/>
    <mergeCell ref="H73:I73"/>
    <mergeCell ref="J73:K73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48:C48"/>
    <mergeCell ref="D48:E48"/>
    <mergeCell ref="F48:G48"/>
    <mergeCell ref="H48:I48"/>
    <mergeCell ref="J48:K48"/>
    <mergeCell ref="B49:C49"/>
    <mergeCell ref="B50:C50"/>
    <mergeCell ref="D50:E50"/>
    <mergeCell ref="F50:G50"/>
    <mergeCell ref="H50:I50"/>
    <mergeCell ref="J50:K50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3:C43"/>
    <mergeCell ref="D43:E43"/>
    <mergeCell ref="F43:G43"/>
    <mergeCell ref="H43:I43"/>
    <mergeCell ref="J43:K43"/>
    <mergeCell ref="B44:C44"/>
    <mergeCell ref="B45:C45"/>
    <mergeCell ref="D45:E45"/>
    <mergeCell ref="F45:G45"/>
    <mergeCell ref="H45:I45"/>
    <mergeCell ref="J45:K45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34:C34"/>
    <mergeCell ref="D34:E34"/>
    <mergeCell ref="F34:G34"/>
    <mergeCell ref="H34:I34"/>
    <mergeCell ref="J34:K34"/>
    <mergeCell ref="B37:C37"/>
    <mergeCell ref="D37:E37"/>
    <mergeCell ref="F37:G37"/>
    <mergeCell ref="H37:I37"/>
    <mergeCell ref="J37:K37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5:C35"/>
    <mergeCell ref="B31:C31"/>
    <mergeCell ref="D31:E31"/>
    <mergeCell ref="F31:G31"/>
    <mergeCell ref="H31:I31"/>
    <mergeCell ref="J31:K31"/>
    <mergeCell ref="B33:C33"/>
    <mergeCell ref="D33:E33"/>
    <mergeCell ref="F33:G33"/>
    <mergeCell ref="H33:I33"/>
    <mergeCell ref="J33:K33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0:C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sheetPr codeName="Hoja13"/>
  <dimension ref="A1:O328"/>
  <sheetViews>
    <sheetView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1270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200220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4100065094</v>
      </c>
      <c r="G18" s="370"/>
      <c r="H18" s="391" t="s">
        <v>481</v>
      </c>
      <c r="I18" s="370"/>
      <c r="J18" s="369" t="s">
        <v>1009</v>
      </c>
      <c r="K18" s="368"/>
      <c r="L18" s="9" t="s">
        <v>425</v>
      </c>
      <c r="M18" s="151">
        <v>85</v>
      </c>
      <c r="N18" s="82">
        <v>3.7</v>
      </c>
      <c r="O18" s="60">
        <v>5</v>
      </c>
    </row>
    <row r="19" spans="1:15" ht="15" x14ac:dyDescent="0.25">
      <c r="A19" s="1"/>
      <c r="B19" s="40"/>
      <c r="C19" s="36"/>
      <c r="D19" s="367" t="s">
        <v>480</v>
      </c>
      <c r="E19" s="368"/>
      <c r="F19" s="369">
        <v>4100065094</v>
      </c>
      <c r="G19" s="370"/>
      <c r="H19" s="391" t="s">
        <v>481</v>
      </c>
      <c r="I19" s="370"/>
      <c r="J19" s="369" t="s">
        <v>1009</v>
      </c>
      <c r="K19" s="368"/>
      <c r="L19" s="9" t="s">
        <v>425</v>
      </c>
      <c r="M19" s="151">
        <v>90</v>
      </c>
      <c r="N19" s="83"/>
      <c r="O19" s="60">
        <v>6</v>
      </c>
    </row>
    <row r="20" spans="1:15" ht="15" x14ac:dyDescent="0.25">
      <c r="A20" s="1"/>
      <c r="B20" s="40"/>
      <c r="C20" s="36"/>
      <c r="D20" s="367" t="s">
        <v>480</v>
      </c>
      <c r="E20" s="368"/>
      <c r="F20" s="369">
        <v>4100065094</v>
      </c>
      <c r="G20" s="370"/>
      <c r="H20" s="391" t="s">
        <v>481</v>
      </c>
      <c r="I20" s="370"/>
      <c r="J20" s="369" t="s">
        <v>1009</v>
      </c>
      <c r="K20" s="368"/>
      <c r="L20" s="9" t="s">
        <v>425</v>
      </c>
      <c r="M20" s="151">
        <v>95</v>
      </c>
      <c r="N20" s="83"/>
      <c r="O20" s="60">
        <v>5</v>
      </c>
    </row>
    <row r="21" spans="1:15" ht="15" x14ac:dyDescent="0.25">
      <c r="A21" s="1"/>
      <c r="B21" s="416"/>
      <c r="C21" s="417"/>
      <c r="D21" s="367" t="s">
        <v>480</v>
      </c>
      <c r="E21" s="368"/>
      <c r="F21" s="369">
        <v>4100065094</v>
      </c>
      <c r="G21" s="370"/>
      <c r="H21" s="391" t="s">
        <v>481</v>
      </c>
      <c r="I21" s="370"/>
      <c r="J21" s="369" t="s">
        <v>1009</v>
      </c>
      <c r="K21" s="368"/>
      <c r="L21" s="9" t="s">
        <v>425</v>
      </c>
      <c r="M21" s="151">
        <v>100</v>
      </c>
      <c r="N21" s="83"/>
      <c r="O21" s="60">
        <v>3</v>
      </c>
    </row>
    <row r="22" spans="1:15" ht="15" x14ac:dyDescent="0.25">
      <c r="A22" s="1"/>
      <c r="B22" s="378">
        <v>2</v>
      </c>
      <c r="C22" s="379"/>
      <c r="D22" s="367" t="s">
        <v>381</v>
      </c>
      <c r="E22" s="368"/>
      <c r="F22" s="369">
        <v>4100065126</v>
      </c>
      <c r="G22" s="370"/>
      <c r="H22" s="391" t="s">
        <v>1243</v>
      </c>
      <c r="I22" s="370"/>
      <c r="J22" s="369" t="s">
        <v>1009</v>
      </c>
      <c r="K22" s="368"/>
      <c r="L22" s="7" t="s">
        <v>425</v>
      </c>
      <c r="M22" s="151"/>
      <c r="N22" s="82">
        <v>8.1999999999999993</v>
      </c>
      <c r="O22" s="60">
        <v>3</v>
      </c>
    </row>
    <row r="23" spans="1:15" ht="15" x14ac:dyDescent="0.25">
      <c r="A23" s="1"/>
      <c r="B23" s="365"/>
      <c r="C23" s="366"/>
      <c r="D23" s="367" t="s">
        <v>381</v>
      </c>
      <c r="E23" s="368"/>
      <c r="F23" s="369">
        <v>4100065126</v>
      </c>
      <c r="G23" s="370"/>
      <c r="H23" s="391" t="s">
        <v>1243</v>
      </c>
      <c r="I23" s="370"/>
      <c r="J23" s="369" t="s">
        <v>1009</v>
      </c>
      <c r="K23" s="368"/>
      <c r="L23" s="9" t="s">
        <v>846</v>
      </c>
      <c r="M23" s="151"/>
      <c r="N23" s="84"/>
      <c r="O23" s="60">
        <v>9</v>
      </c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SUM(N18:N23)</f>
        <v>11.899999999999999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31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1268</v>
      </c>
      <c r="G28" s="396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960</v>
      </c>
      <c r="E29" s="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 t="s">
        <v>1269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40">
    <mergeCell ref="M14:N14"/>
    <mergeCell ref="B16:C16"/>
    <mergeCell ref="D16:E16"/>
    <mergeCell ref="F16:G16"/>
    <mergeCell ref="H16:I16"/>
    <mergeCell ref="J16:K16"/>
    <mergeCell ref="D19:E19"/>
    <mergeCell ref="F19:G19"/>
    <mergeCell ref="H19:I19"/>
    <mergeCell ref="J19:K19"/>
    <mergeCell ref="G8:I8"/>
    <mergeCell ref="G10:L10"/>
    <mergeCell ref="G12:H12"/>
    <mergeCell ref="B18:C18"/>
    <mergeCell ref="D18:E18"/>
    <mergeCell ref="F18:G18"/>
    <mergeCell ref="H18:I18"/>
    <mergeCell ref="J18:K18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F28:G28"/>
    <mergeCell ref="D24:H24"/>
    <mergeCell ref="B25:L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sheetPr codeName="Hoja14"/>
  <dimension ref="A1:O419"/>
  <sheetViews>
    <sheetView topLeftCell="A76" workbookViewId="0">
      <selection activeCell="J77" sqref="J77:K7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1270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200221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5">
        <v>1</v>
      </c>
      <c r="C18" s="376"/>
      <c r="D18" s="367" t="s">
        <v>381</v>
      </c>
      <c r="E18" s="368"/>
      <c r="F18" s="369">
        <v>4100065128</v>
      </c>
      <c r="G18" s="370"/>
      <c r="H18" s="391" t="s">
        <v>1243</v>
      </c>
      <c r="I18" s="370"/>
      <c r="J18" s="369" t="s">
        <v>53</v>
      </c>
      <c r="K18" s="368"/>
      <c r="L18" s="7" t="s">
        <v>761</v>
      </c>
      <c r="M18" s="11"/>
      <c r="N18" s="81">
        <v>8.1999999999999993</v>
      </c>
      <c r="O18" s="60">
        <v>12</v>
      </c>
    </row>
    <row r="19" spans="1:15" ht="15" x14ac:dyDescent="0.25">
      <c r="A19" s="1"/>
      <c r="B19" s="375">
        <v>2</v>
      </c>
      <c r="C19" s="376"/>
      <c r="D19" s="367" t="s">
        <v>381</v>
      </c>
      <c r="E19" s="368"/>
      <c r="F19" s="369">
        <v>4100065128</v>
      </c>
      <c r="G19" s="370"/>
      <c r="H19" s="391" t="s">
        <v>1243</v>
      </c>
      <c r="I19" s="370"/>
      <c r="J19" s="369" t="s">
        <v>53</v>
      </c>
      <c r="K19" s="368"/>
      <c r="L19" s="7" t="s">
        <v>761</v>
      </c>
      <c r="M19" s="11"/>
      <c r="N19" s="81">
        <v>8.1999999999999993</v>
      </c>
      <c r="O19" s="60">
        <v>12</v>
      </c>
    </row>
    <row r="20" spans="1:15" ht="15" x14ac:dyDescent="0.25">
      <c r="A20" s="1"/>
      <c r="B20" s="375">
        <v>3</v>
      </c>
      <c r="C20" s="376"/>
      <c r="D20" s="367" t="s">
        <v>381</v>
      </c>
      <c r="E20" s="368"/>
      <c r="F20" s="369">
        <v>4100065128</v>
      </c>
      <c r="G20" s="370"/>
      <c r="H20" s="391" t="s">
        <v>1243</v>
      </c>
      <c r="I20" s="370"/>
      <c r="J20" s="369" t="s">
        <v>53</v>
      </c>
      <c r="K20" s="368"/>
      <c r="L20" s="7" t="s">
        <v>761</v>
      </c>
      <c r="M20" s="11"/>
      <c r="N20" s="81">
        <v>8.1999999999999993</v>
      </c>
      <c r="O20" s="60">
        <v>12</v>
      </c>
    </row>
    <row r="21" spans="1:15" ht="15" x14ac:dyDescent="0.25">
      <c r="A21" s="1"/>
      <c r="B21" s="375">
        <v>4</v>
      </c>
      <c r="C21" s="376"/>
      <c r="D21" s="367" t="s">
        <v>381</v>
      </c>
      <c r="E21" s="368"/>
      <c r="F21" s="369">
        <v>4100065128</v>
      </c>
      <c r="G21" s="370"/>
      <c r="H21" s="391" t="s">
        <v>1243</v>
      </c>
      <c r="I21" s="370"/>
      <c r="J21" s="369" t="s">
        <v>53</v>
      </c>
      <c r="K21" s="368"/>
      <c r="L21" s="7" t="s">
        <v>761</v>
      </c>
      <c r="M21" s="11"/>
      <c r="N21" s="81">
        <v>8.1999999999999993</v>
      </c>
      <c r="O21" s="60">
        <v>12</v>
      </c>
    </row>
    <row r="22" spans="1:15" ht="15" x14ac:dyDescent="0.25">
      <c r="A22" s="1"/>
      <c r="B22" s="375">
        <v>5</v>
      </c>
      <c r="C22" s="376"/>
      <c r="D22" s="367" t="s">
        <v>381</v>
      </c>
      <c r="E22" s="368"/>
      <c r="F22" s="369">
        <v>4100065128</v>
      </c>
      <c r="G22" s="370"/>
      <c r="H22" s="391" t="s">
        <v>1243</v>
      </c>
      <c r="I22" s="370"/>
      <c r="J22" s="369" t="s">
        <v>53</v>
      </c>
      <c r="K22" s="368"/>
      <c r="L22" s="7" t="s">
        <v>761</v>
      </c>
      <c r="M22" s="11"/>
      <c r="N22" s="81">
        <v>8.1999999999999993</v>
      </c>
      <c r="O22" s="60">
        <v>12</v>
      </c>
    </row>
    <row r="23" spans="1:15" ht="15" x14ac:dyDescent="0.25">
      <c r="A23" s="1"/>
      <c r="B23" s="375">
        <v>6</v>
      </c>
      <c r="C23" s="376"/>
      <c r="D23" s="367" t="s">
        <v>381</v>
      </c>
      <c r="E23" s="368"/>
      <c r="F23" s="369">
        <v>4100065128</v>
      </c>
      <c r="G23" s="370"/>
      <c r="H23" s="391" t="s">
        <v>1243</v>
      </c>
      <c r="I23" s="370"/>
      <c r="J23" s="369" t="s">
        <v>53</v>
      </c>
      <c r="K23" s="368"/>
      <c r="L23" s="7" t="s">
        <v>761</v>
      </c>
      <c r="M23" s="11"/>
      <c r="N23" s="81">
        <v>8.1999999999999993</v>
      </c>
      <c r="O23" s="60">
        <v>12</v>
      </c>
    </row>
    <row r="24" spans="1:15" ht="15" x14ac:dyDescent="0.25">
      <c r="A24" s="1"/>
      <c r="B24" s="375">
        <v>7</v>
      </c>
      <c r="C24" s="376"/>
      <c r="D24" s="367" t="s">
        <v>381</v>
      </c>
      <c r="E24" s="368"/>
      <c r="F24" s="369">
        <v>4100065128</v>
      </c>
      <c r="G24" s="370"/>
      <c r="H24" s="391" t="s">
        <v>1243</v>
      </c>
      <c r="I24" s="370"/>
      <c r="J24" s="369" t="s">
        <v>53</v>
      </c>
      <c r="K24" s="368"/>
      <c r="L24" s="7" t="s">
        <v>761</v>
      </c>
      <c r="M24" s="11"/>
      <c r="N24" s="81">
        <v>8.1999999999999993</v>
      </c>
      <c r="O24" s="60">
        <v>12</v>
      </c>
    </row>
    <row r="25" spans="1:15" ht="15" x14ac:dyDescent="0.25">
      <c r="A25" s="1"/>
      <c r="B25" s="375">
        <v>8</v>
      </c>
      <c r="C25" s="376"/>
      <c r="D25" s="367" t="s">
        <v>381</v>
      </c>
      <c r="E25" s="368"/>
      <c r="F25" s="369">
        <v>4100065128</v>
      </c>
      <c r="G25" s="370"/>
      <c r="H25" s="391" t="s">
        <v>1243</v>
      </c>
      <c r="I25" s="370"/>
      <c r="J25" s="369" t="s">
        <v>53</v>
      </c>
      <c r="K25" s="368"/>
      <c r="L25" s="7" t="s">
        <v>761</v>
      </c>
      <c r="M25" s="11"/>
      <c r="N25" s="81">
        <v>8.1999999999999993</v>
      </c>
      <c r="O25" s="60">
        <v>12</v>
      </c>
    </row>
    <row r="26" spans="1:15" ht="15" x14ac:dyDescent="0.25">
      <c r="A26" s="1"/>
      <c r="B26" s="375">
        <v>9</v>
      </c>
      <c r="C26" s="376"/>
      <c r="D26" s="367" t="s">
        <v>381</v>
      </c>
      <c r="E26" s="368"/>
      <c r="F26" s="369">
        <v>4100065128</v>
      </c>
      <c r="G26" s="370"/>
      <c r="H26" s="391" t="s">
        <v>1243</v>
      </c>
      <c r="I26" s="370"/>
      <c r="J26" s="369" t="s">
        <v>53</v>
      </c>
      <c r="K26" s="368"/>
      <c r="L26" s="7" t="s">
        <v>761</v>
      </c>
      <c r="M26" s="11"/>
      <c r="N26" s="81">
        <v>8.1999999999999993</v>
      </c>
      <c r="O26" s="60">
        <v>12</v>
      </c>
    </row>
    <row r="27" spans="1:15" ht="15" x14ac:dyDescent="0.25">
      <c r="A27" s="1"/>
      <c r="B27" s="375">
        <v>10</v>
      </c>
      <c r="C27" s="376"/>
      <c r="D27" s="367" t="s">
        <v>381</v>
      </c>
      <c r="E27" s="368"/>
      <c r="F27" s="369">
        <v>4100065128</v>
      </c>
      <c r="G27" s="370"/>
      <c r="H27" s="391" t="s">
        <v>1243</v>
      </c>
      <c r="I27" s="370"/>
      <c r="J27" s="369" t="s">
        <v>53</v>
      </c>
      <c r="K27" s="368"/>
      <c r="L27" s="7" t="s">
        <v>761</v>
      </c>
      <c r="M27" s="11"/>
      <c r="N27" s="81">
        <v>8.1999999999999993</v>
      </c>
      <c r="O27" s="60">
        <v>12</v>
      </c>
    </row>
    <row r="28" spans="1:15" ht="15" x14ac:dyDescent="0.25">
      <c r="A28" s="1"/>
      <c r="B28" s="375">
        <v>11</v>
      </c>
      <c r="C28" s="376"/>
      <c r="D28" s="367" t="s">
        <v>381</v>
      </c>
      <c r="E28" s="368"/>
      <c r="F28" s="369">
        <v>4100065128</v>
      </c>
      <c r="G28" s="370"/>
      <c r="H28" s="391" t="s">
        <v>1243</v>
      </c>
      <c r="I28" s="370"/>
      <c r="J28" s="369" t="s">
        <v>53</v>
      </c>
      <c r="K28" s="368"/>
      <c r="L28" s="7" t="s">
        <v>761</v>
      </c>
      <c r="M28" s="11"/>
      <c r="N28" s="81">
        <v>8.1999999999999993</v>
      </c>
      <c r="O28" s="60">
        <v>12</v>
      </c>
    </row>
    <row r="29" spans="1:15" ht="15" x14ac:dyDescent="0.25">
      <c r="A29" s="1"/>
      <c r="B29" s="375">
        <v>12</v>
      </c>
      <c r="C29" s="376"/>
      <c r="D29" s="367" t="s">
        <v>381</v>
      </c>
      <c r="E29" s="368"/>
      <c r="F29" s="369">
        <v>4100065128</v>
      </c>
      <c r="G29" s="370"/>
      <c r="H29" s="391" t="s">
        <v>1243</v>
      </c>
      <c r="I29" s="370"/>
      <c r="J29" s="369" t="s">
        <v>53</v>
      </c>
      <c r="K29" s="368"/>
      <c r="L29" s="7" t="s">
        <v>761</v>
      </c>
      <c r="M29" s="11"/>
      <c r="N29" s="81">
        <v>8.1999999999999993</v>
      </c>
      <c r="O29" s="60">
        <v>12</v>
      </c>
    </row>
    <row r="30" spans="1:15" ht="15" x14ac:dyDescent="0.25">
      <c r="A30" s="1"/>
      <c r="B30" s="375">
        <v>13</v>
      </c>
      <c r="C30" s="376"/>
      <c r="D30" s="367" t="s">
        <v>381</v>
      </c>
      <c r="E30" s="368"/>
      <c r="F30" s="369">
        <v>4100065128</v>
      </c>
      <c r="G30" s="370"/>
      <c r="H30" s="391" t="s">
        <v>1243</v>
      </c>
      <c r="I30" s="370"/>
      <c r="J30" s="369" t="s">
        <v>53</v>
      </c>
      <c r="K30" s="368"/>
      <c r="L30" s="7" t="s">
        <v>761</v>
      </c>
      <c r="M30" s="11"/>
      <c r="N30" s="81">
        <v>8.1999999999999993</v>
      </c>
      <c r="O30" s="60">
        <v>12</v>
      </c>
    </row>
    <row r="31" spans="1:15" ht="15" x14ac:dyDescent="0.25">
      <c r="A31" s="1"/>
      <c r="B31" s="375">
        <v>14</v>
      </c>
      <c r="C31" s="376"/>
      <c r="D31" s="367" t="s">
        <v>381</v>
      </c>
      <c r="E31" s="368"/>
      <c r="F31" s="369">
        <v>4100065128</v>
      </c>
      <c r="G31" s="370"/>
      <c r="H31" s="391" t="s">
        <v>1243</v>
      </c>
      <c r="I31" s="370"/>
      <c r="J31" s="369" t="s">
        <v>53</v>
      </c>
      <c r="K31" s="368"/>
      <c r="L31" s="7" t="s">
        <v>761</v>
      </c>
      <c r="M31" s="11"/>
      <c r="N31" s="81">
        <v>8.1999999999999993</v>
      </c>
      <c r="O31" s="60">
        <v>12</v>
      </c>
    </row>
    <row r="32" spans="1:15" ht="15" x14ac:dyDescent="0.25">
      <c r="A32" s="1"/>
      <c r="B32" s="375">
        <v>15</v>
      </c>
      <c r="C32" s="376"/>
      <c r="D32" s="367" t="s">
        <v>381</v>
      </c>
      <c r="E32" s="368"/>
      <c r="F32" s="369">
        <v>4100065128</v>
      </c>
      <c r="G32" s="370"/>
      <c r="H32" s="391" t="s">
        <v>1243</v>
      </c>
      <c r="I32" s="370"/>
      <c r="J32" s="369" t="s">
        <v>53</v>
      </c>
      <c r="K32" s="368"/>
      <c r="L32" s="7" t="s">
        <v>761</v>
      </c>
      <c r="M32" s="11"/>
      <c r="N32" s="81">
        <v>8.1999999999999993</v>
      </c>
      <c r="O32" s="60">
        <v>12</v>
      </c>
    </row>
    <row r="33" spans="1:15" ht="15" x14ac:dyDescent="0.25">
      <c r="A33" s="1"/>
      <c r="B33" s="375">
        <v>16</v>
      </c>
      <c r="C33" s="376"/>
      <c r="D33" s="367" t="s">
        <v>381</v>
      </c>
      <c r="E33" s="368"/>
      <c r="F33" s="369">
        <v>4100065128</v>
      </c>
      <c r="G33" s="370"/>
      <c r="H33" s="391" t="s">
        <v>1243</v>
      </c>
      <c r="I33" s="370"/>
      <c r="J33" s="369" t="s">
        <v>53</v>
      </c>
      <c r="K33" s="368"/>
      <c r="L33" s="7" t="s">
        <v>761</v>
      </c>
      <c r="M33" s="11"/>
      <c r="N33" s="81">
        <v>8.1999999999999993</v>
      </c>
      <c r="O33" s="60">
        <v>12</v>
      </c>
    </row>
    <row r="34" spans="1:15" ht="15" x14ac:dyDescent="0.25">
      <c r="A34" s="1"/>
      <c r="B34" s="77" t="s">
        <v>37</v>
      </c>
      <c r="C34" s="78"/>
      <c r="D34" s="20"/>
      <c r="E34" s="45"/>
      <c r="F34" s="20"/>
      <c r="H34" s="3"/>
      <c r="J34" s="20"/>
      <c r="K34" s="45"/>
      <c r="L34" s="1"/>
      <c r="M34" s="1"/>
      <c r="N34" s="1"/>
      <c r="O34" s="60"/>
    </row>
    <row r="35" spans="1:15" ht="15" x14ac:dyDescent="0.25">
      <c r="A35" s="1"/>
      <c r="B35" s="375">
        <v>17</v>
      </c>
      <c r="C35" s="376"/>
      <c r="D35" s="367" t="s">
        <v>381</v>
      </c>
      <c r="E35" s="368"/>
      <c r="F35" s="369">
        <v>4100065128</v>
      </c>
      <c r="G35" s="370"/>
      <c r="H35" s="391" t="s">
        <v>1243</v>
      </c>
      <c r="I35" s="370"/>
      <c r="J35" s="369" t="s">
        <v>53</v>
      </c>
      <c r="K35" s="368"/>
      <c r="L35" s="7" t="s">
        <v>761</v>
      </c>
      <c r="M35" s="11"/>
      <c r="N35" s="81">
        <v>8.1999999999999993</v>
      </c>
      <c r="O35" s="60">
        <v>12</v>
      </c>
    </row>
    <row r="36" spans="1:15" ht="15" x14ac:dyDescent="0.25">
      <c r="A36" s="1"/>
      <c r="B36" s="375">
        <v>18</v>
      </c>
      <c r="C36" s="376"/>
      <c r="D36" s="367" t="s">
        <v>381</v>
      </c>
      <c r="E36" s="368"/>
      <c r="F36" s="369">
        <v>4100065128</v>
      </c>
      <c r="G36" s="370"/>
      <c r="H36" s="391" t="s">
        <v>1243</v>
      </c>
      <c r="I36" s="370"/>
      <c r="J36" s="369" t="s">
        <v>53</v>
      </c>
      <c r="K36" s="368"/>
      <c r="L36" s="7" t="s">
        <v>761</v>
      </c>
      <c r="M36" s="11"/>
      <c r="N36" s="81">
        <v>8.1999999999999993</v>
      </c>
      <c r="O36" s="60">
        <v>12</v>
      </c>
    </row>
    <row r="37" spans="1:15" ht="15" x14ac:dyDescent="0.25">
      <c r="A37" s="1"/>
      <c r="B37" s="375">
        <v>19</v>
      </c>
      <c r="C37" s="376"/>
      <c r="D37" s="367" t="s">
        <v>381</v>
      </c>
      <c r="E37" s="368"/>
      <c r="F37" s="369">
        <v>4100065128</v>
      </c>
      <c r="G37" s="370"/>
      <c r="H37" s="391" t="s">
        <v>1243</v>
      </c>
      <c r="I37" s="370"/>
      <c r="J37" s="369" t="s">
        <v>53</v>
      </c>
      <c r="K37" s="368"/>
      <c r="L37" s="7" t="s">
        <v>761</v>
      </c>
      <c r="M37" s="11"/>
      <c r="N37" s="81">
        <v>8.1999999999999993</v>
      </c>
      <c r="O37" s="60">
        <v>12</v>
      </c>
    </row>
    <row r="38" spans="1:15" ht="15" x14ac:dyDescent="0.25">
      <c r="A38" s="1"/>
      <c r="B38" s="375">
        <v>20</v>
      </c>
      <c r="C38" s="376"/>
      <c r="D38" s="367" t="s">
        <v>381</v>
      </c>
      <c r="E38" s="368"/>
      <c r="F38" s="369">
        <v>4100065128</v>
      </c>
      <c r="G38" s="370"/>
      <c r="H38" s="391" t="s">
        <v>1243</v>
      </c>
      <c r="I38" s="370"/>
      <c r="J38" s="369" t="s">
        <v>53</v>
      </c>
      <c r="K38" s="368"/>
      <c r="L38" s="7" t="s">
        <v>761</v>
      </c>
      <c r="M38" s="11"/>
      <c r="N38" s="81">
        <v>8.1999999999999993</v>
      </c>
      <c r="O38" s="60">
        <v>12</v>
      </c>
    </row>
    <row r="39" spans="1:15" ht="15" x14ac:dyDescent="0.25">
      <c r="A39" s="1"/>
      <c r="B39" s="375">
        <v>21</v>
      </c>
      <c r="C39" s="376"/>
      <c r="D39" s="367" t="s">
        <v>381</v>
      </c>
      <c r="E39" s="368"/>
      <c r="F39" s="369">
        <v>4100065128</v>
      </c>
      <c r="G39" s="370"/>
      <c r="H39" s="391" t="s">
        <v>1243</v>
      </c>
      <c r="I39" s="370"/>
      <c r="J39" s="369" t="s">
        <v>53</v>
      </c>
      <c r="K39" s="368"/>
      <c r="L39" s="7" t="s">
        <v>761</v>
      </c>
      <c r="M39" s="11"/>
      <c r="N39" s="81">
        <v>8.1999999999999993</v>
      </c>
      <c r="O39" s="60">
        <v>12</v>
      </c>
    </row>
    <row r="40" spans="1:15" ht="15" x14ac:dyDescent="0.25">
      <c r="A40" s="1"/>
      <c r="B40" s="375">
        <v>22</v>
      </c>
      <c r="C40" s="376"/>
      <c r="D40" s="367" t="s">
        <v>381</v>
      </c>
      <c r="E40" s="368"/>
      <c r="F40" s="369">
        <v>4100065128</v>
      </c>
      <c r="G40" s="370"/>
      <c r="H40" s="391" t="s">
        <v>1243</v>
      </c>
      <c r="I40" s="370"/>
      <c r="J40" s="369" t="s">
        <v>53</v>
      </c>
      <c r="K40" s="368"/>
      <c r="L40" s="7" t="s">
        <v>761</v>
      </c>
      <c r="M40" s="11"/>
      <c r="N40" s="81">
        <v>8.1999999999999993</v>
      </c>
      <c r="O40" s="60">
        <v>12</v>
      </c>
    </row>
    <row r="41" spans="1:15" ht="15" x14ac:dyDescent="0.25">
      <c r="A41" s="1"/>
      <c r="B41" s="375">
        <v>23</v>
      </c>
      <c r="C41" s="376"/>
      <c r="D41" s="367" t="s">
        <v>381</v>
      </c>
      <c r="E41" s="368"/>
      <c r="F41" s="369">
        <v>4100065128</v>
      </c>
      <c r="G41" s="370"/>
      <c r="H41" s="391" t="s">
        <v>1243</v>
      </c>
      <c r="I41" s="370"/>
      <c r="J41" s="369" t="s">
        <v>53</v>
      </c>
      <c r="K41" s="368"/>
      <c r="L41" s="7" t="s">
        <v>761</v>
      </c>
      <c r="M41" s="11"/>
      <c r="N41" s="81">
        <v>8.1999999999999993</v>
      </c>
      <c r="O41" s="60">
        <v>12</v>
      </c>
    </row>
    <row r="42" spans="1:15" ht="15" x14ac:dyDescent="0.25">
      <c r="A42" s="1"/>
      <c r="B42" s="375">
        <v>24</v>
      </c>
      <c r="C42" s="376"/>
      <c r="D42" s="367" t="s">
        <v>381</v>
      </c>
      <c r="E42" s="368"/>
      <c r="F42" s="369">
        <v>4100065128</v>
      </c>
      <c r="G42" s="370"/>
      <c r="H42" s="391" t="s">
        <v>1243</v>
      </c>
      <c r="I42" s="370"/>
      <c r="J42" s="369" t="s">
        <v>53</v>
      </c>
      <c r="K42" s="368"/>
      <c r="L42" s="7" t="s">
        <v>761</v>
      </c>
      <c r="M42" s="11"/>
      <c r="N42" s="81">
        <v>8.1999999999999993</v>
      </c>
      <c r="O42" s="60">
        <v>12</v>
      </c>
    </row>
    <row r="43" spans="1:15" ht="15" x14ac:dyDescent="0.25">
      <c r="A43" s="1"/>
      <c r="B43" s="375">
        <v>25</v>
      </c>
      <c r="C43" s="376"/>
      <c r="D43" s="367" t="s">
        <v>381</v>
      </c>
      <c r="E43" s="368"/>
      <c r="F43" s="369">
        <v>4100065128</v>
      </c>
      <c r="G43" s="370"/>
      <c r="H43" s="391" t="s">
        <v>1243</v>
      </c>
      <c r="I43" s="370"/>
      <c r="J43" s="369" t="s">
        <v>53</v>
      </c>
      <c r="K43" s="368"/>
      <c r="L43" s="7" t="s">
        <v>761</v>
      </c>
      <c r="M43" s="11"/>
      <c r="N43" s="81">
        <v>8.1999999999999993</v>
      </c>
      <c r="O43" s="60">
        <v>12</v>
      </c>
    </row>
    <row r="44" spans="1:15" ht="15" x14ac:dyDescent="0.25">
      <c r="A44" s="1"/>
      <c r="B44" s="375">
        <v>26</v>
      </c>
      <c r="C44" s="376"/>
      <c r="D44" s="367" t="s">
        <v>381</v>
      </c>
      <c r="E44" s="368"/>
      <c r="F44" s="369">
        <v>4100065128</v>
      </c>
      <c r="G44" s="370"/>
      <c r="H44" s="391" t="s">
        <v>1243</v>
      </c>
      <c r="I44" s="370"/>
      <c r="J44" s="369" t="s">
        <v>53</v>
      </c>
      <c r="K44" s="368"/>
      <c r="L44" s="7" t="s">
        <v>761</v>
      </c>
      <c r="M44" s="11"/>
      <c r="N44" s="81">
        <v>8.1999999999999993</v>
      </c>
      <c r="O44" s="60">
        <v>12</v>
      </c>
    </row>
    <row r="45" spans="1:15" ht="15" x14ac:dyDescent="0.25">
      <c r="A45" s="1"/>
      <c r="B45" s="375">
        <v>27</v>
      </c>
      <c r="C45" s="376"/>
      <c r="D45" s="367" t="s">
        <v>381</v>
      </c>
      <c r="E45" s="368"/>
      <c r="F45" s="369">
        <v>4100065128</v>
      </c>
      <c r="G45" s="370"/>
      <c r="H45" s="391" t="s">
        <v>1243</v>
      </c>
      <c r="I45" s="370"/>
      <c r="J45" s="369" t="s">
        <v>53</v>
      </c>
      <c r="K45" s="368"/>
      <c r="L45" s="7" t="s">
        <v>761</v>
      </c>
      <c r="M45" s="11"/>
      <c r="N45" s="81">
        <v>8.1999999999999993</v>
      </c>
      <c r="O45" s="60">
        <v>12</v>
      </c>
    </row>
    <row r="46" spans="1:15" ht="15" x14ac:dyDescent="0.25">
      <c r="A46" s="1"/>
      <c r="B46" s="375">
        <v>28</v>
      </c>
      <c r="C46" s="376"/>
      <c r="D46" s="367" t="s">
        <v>381</v>
      </c>
      <c r="E46" s="368"/>
      <c r="F46" s="369">
        <v>4100065128</v>
      </c>
      <c r="G46" s="370"/>
      <c r="H46" s="391" t="s">
        <v>1243</v>
      </c>
      <c r="I46" s="370"/>
      <c r="J46" s="369" t="s">
        <v>53</v>
      </c>
      <c r="K46" s="368"/>
      <c r="L46" s="7" t="s">
        <v>761</v>
      </c>
      <c r="M46" s="11"/>
      <c r="N46" s="81">
        <v>8.1999999999999993</v>
      </c>
      <c r="O46" s="60">
        <v>12</v>
      </c>
    </row>
    <row r="47" spans="1:15" ht="15" x14ac:dyDescent="0.25">
      <c r="A47" s="1"/>
      <c r="B47" s="375">
        <v>29</v>
      </c>
      <c r="C47" s="376"/>
      <c r="D47" s="367" t="s">
        <v>381</v>
      </c>
      <c r="E47" s="368"/>
      <c r="F47" s="369">
        <v>4100065128</v>
      </c>
      <c r="G47" s="370"/>
      <c r="H47" s="391" t="s">
        <v>1243</v>
      </c>
      <c r="I47" s="370"/>
      <c r="J47" s="369" t="s">
        <v>53</v>
      </c>
      <c r="K47" s="368"/>
      <c r="L47" s="7" t="s">
        <v>761</v>
      </c>
      <c r="M47" s="11"/>
      <c r="N47" s="81">
        <v>8.1999999999999993</v>
      </c>
      <c r="O47" s="60">
        <v>12</v>
      </c>
    </row>
    <row r="48" spans="1:15" ht="15" x14ac:dyDescent="0.25">
      <c r="A48" s="1"/>
      <c r="B48" s="375">
        <v>30</v>
      </c>
      <c r="C48" s="376"/>
      <c r="D48" s="367" t="s">
        <v>381</v>
      </c>
      <c r="E48" s="368"/>
      <c r="F48" s="369">
        <v>4100065128</v>
      </c>
      <c r="G48" s="370"/>
      <c r="H48" s="391" t="s">
        <v>1243</v>
      </c>
      <c r="I48" s="370"/>
      <c r="J48" s="369" t="s">
        <v>53</v>
      </c>
      <c r="K48" s="368"/>
      <c r="L48" s="7" t="s">
        <v>761</v>
      </c>
      <c r="M48" s="11"/>
      <c r="N48" s="81">
        <v>8.1999999999999993</v>
      </c>
      <c r="O48" s="60">
        <v>12</v>
      </c>
    </row>
    <row r="49" spans="1:15" ht="15" x14ac:dyDescent="0.25">
      <c r="A49" s="1"/>
      <c r="B49" s="375">
        <v>31</v>
      </c>
      <c r="C49" s="376"/>
      <c r="D49" s="367" t="s">
        <v>381</v>
      </c>
      <c r="E49" s="368"/>
      <c r="F49" s="369">
        <v>4100065128</v>
      </c>
      <c r="G49" s="370"/>
      <c r="H49" s="391" t="s">
        <v>1243</v>
      </c>
      <c r="I49" s="370"/>
      <c r="J49" s="369" t="s">
        <v>53</v>
      </c>
      <c r="K49" s="368"/>
      <c r="L49" s="7" t="s">
        <v>761</v>
      </c>
      <c r="M49" s="11"/>
      <c r="N49" s="81">
        <v>8.1999999999999993</v>
      </c>
      <c r="O49" s="60">
        <v>12</v>
      </c>
    </row>
    <row r="50" spans="1:15" ht="15" x14ac:dyDescent="0.25">
      <c r="A50" s="1"/>
      <c r="B50" s="375">
        <v>32</v>
      </c>
      <c r="C50" s="376"/>
      <c r="D50" s="367" t="s">
        <v>381</v>
      </c>
      <c r="E50" s="368"/>
      <c r="F50" s="369">
        <v>4100065128</v>
      </c>
      <c r="G50" s="370"/>
      <c r="H50" s="391" t="s">
        <v>1243</v>
      </c>
      <c r="I50" s="370"/>
      <c r="J50" s="369" t="s">
        <v>53</v>
      </c>
      <c r="K50" s="368"/>
      <c r="L50" s="7" t="s">
        <v>761</v>
      </c>
      <c r="M50" s="11"/>
      <c r="N50" s="81">
        <v>8.1999999999999993</v>
      </c>
      <c r="O50" s="60">
        <v>12</v>
      </c>
    </row>
    <row r="51" spans="1:15" ht="15" x14ac:dyDescent="0.25">
      <c r="A51" s="1"/>
      <c r="B51" s="77" t="s">
        <v>56</v>
      </c>
      <c r="C51" s="78"/>
      <c r="D51" s="20"/>
      <c r="E51" s="45"/>
      <c r="F51" s="20"/>
      <c r="H51" s="3"/>
      <c r="J51" s="20"/>
      <c r="K51" s="45"/>
      <c r="L51" s="1"/>
      <c r="M51" s="1"/>
      <c r="N51" s="1"/>
      <c r="O51" s="60"/>
    </row>
    <row r="52" spans="1:15" ht="15" x14ac:dyDescent="0.25">
      <c r="A52" s="1"/>
      <c r="B52" s="375">
        <v>33</v>
      </c>
      <c r="C52" s="376"/>
      <c r="D52" s="367" t="s">
        <v>381</v>
      </c>
      <c r="E52" s="368"/>
      <c r="F52" s="369">
        <v>4100065128</v>
      </c>
      <c r="G52" s="370"/>
      <c r="H52" s="391" t="s">
        <v>1243</v>
      </c>
      <c r="I52" s="370"/>
      <c r="J52" s="369" t="s">
        <v>53</v>
      </c>
      <c r="K52" s="368"/>
      <c r="L52" s="7" t="s">
        <v>761</v>
      </c>
      <c r="M52" s="11"/>
      <c r="N52" s="81">
        <v>8.1999999999999993</v>
      </c>
      <c r="O52" s="60">
        <v>12</v>
      </c>
    </row>
    <row r="53" spans="1:15" ht="15" x14ac:dyDescent="0.25">
      <c r="A53" s="1"/>
      <c r="B53" s="375">
        <v>34</v>
      </c>
      <c r="C53" s="376"/>
      <c r="D53" s="367" t="s">
        <v>381</v>
      </c>
      <c r="E53" s="368"/>
      <c r="F53" s="369">
        <v>4100065128</v>
      </c>
      <c r="G53" s="370"/>
      <c r="H53" s="391" t="s">
        <v>1243</v>
      </c>
      <c r="I53" s="370"/>
      <c r="J53" s="369" t="s">
        <v>53</v>
      </c>
      <c r="K53" s="368"/>
      <c r="L53" s="7" t="s">
        <v>761</v>
      </c>
      <c r="M53" s="11"/>
      <c r="N53" s="81">
        <v>8.1999999999999993</v>
      </c>
      <c r="O53" s="60">
        <v>12</v>
      </c>
    </row>
    <row r="54" spans="1:15" ht="15" x14ac:dyDescent="0.25">
      <c r="A54" s="1"/>
      <c r="B54" s="375">
        <v>35</v>
      </c>
      <c r="C54" s="376"/>
      <c r="D54" s="367" t="s">
        <v>381</v>
      </c>
      <c r="E54" s="368"/>
      <c r="F54" s="369">
        <v>4100065128</v>
      </c>
      <c r="G54" s="370"/>
      <c r="H54" s="391" t="s">
        <v>1243</v>
      </c>
      <c r="I54" s="370"/>
      <c r="J54" s="369" t="s">
        <v>53</v>
      </c>
      <c r="K54" s="368"/>
      <c r="L54" s="7" t="s">
        <v>761</v>
      </c>
      <c r="M54" s="11"/>
      <c r="N54" s="81">
        <v>8.1999999999999993</v>
      </c>
      <c r="O54" s="60">
        <v>12</v>
      </c>
    </row>
    <row r="55" spans="1:15" ht="15" x14ac:dyDescent="0.25">
      <c r="A55" s="1"/>
      <c r="B55" s="375">
        <v>36</v>
      </c>
      <c r="C55" s="376"/>
      <c r="D55" s="367" t="s">
        <v>381</v>
      </c>
      <c r="E55" s="368"/>
      <c r="F55" s="369">
        <v>4100065128</v>
      </c>
      <c r="G55" s="370"/>
      <c r="H55" s="391" t="s">
        <v>1243</v>
      </c>
      <c r="I55" s="370"/>
      <c r="J55" s="369" t="s">
        <v>53</v>
      </c>
      <c r="K55" s="368"/>
      <c r="L55" s="7" t="s">
        <v>761</v>
      </c>
      <c r="M55" s="11"/>
      <c r="N55" s="81">
        <v>8.1999999999999993</v>
      </c>
      <c r="O55" s="60">
        <v>12</v>
      </c>
    </row>
    <row r="56" spans="1:15" ht="15" x14ac:dyDescent="0.25">
      <c r="A56" s="1"/>
      <c r="B56" s="375">
        <v>37</v>
      </c>
      <c r="C56" s="376"/>
      <c r="D56" s="367" t="s">
        <v>381</v>
      </c>
      <c r="E56" s="368"/>
      <c r="F56" s="369">
        <v>4100065128</v>
      </c>
      <c r="G56" s="370"/>
      <c r="H56" s="391" t="s">
        <v>1243</v>
      </c>
      <c r="I56" s="370"/>
      <c r="J56" s="369" t="s">
        <v>53</v>
      </c>
      <c r="K56" s="368"/>
      <c r="L56" s="7" t="s">
        <v>761</v>
      </c>
      <c r="M56" s="11"/>
      <c r="N56" s="81">
        <v>8.1999999999999993</v>
      </c>
      <c r="O56" s="60">
        <v>12</v>
      </c>
    </row>
    <row r="57" spans="1:15" ht="15" x14ac:dyDescent="0.25">
      <c r="A57" s="1"/>
      <c r="B57" s="375">
        <v>38</v>
      </c>
      <c r="C57" s="376"/>
      <c r="D57" s="367" t="s">
        <v>381</v>
      </c>
      <c r="E57" s="368"/>
      <c r="F57" s="369">
        <v>4100065128</v>
      </c>
      <c r="G57" s="370"/>
      <c r="H57" s="391" t="s">
        <v>1243</v>
      </c>
      <c r="I57" s="370"/>
      <c r="J57" s="369" t="s">
        <v>53</v>
      </c>
      <c r="K57" s="368"/>
      <c r="L57" s="7" t="s">
        <v>761</v>
      </c>
      <c r="M57" s="11"/>
      <c r="N57" s="81">
        <v>8.1999999999999993</v>
      </c>
      <c r="O57" s="60">
        <v>12</v>
      </c>
    </row>
    <row r="58" spans="1:15" ht="15" x14ac:dyDescent="0.25">
      <c r="A58" s="1"/>
      <c r="B58" s="375">
        <v>39</v>
      </c>
      <c r="C58" s="376"/>
      <c r="D58" s="367" t="s">
        <v>381</v>
      </c>
      <c r="E58" s="368"/>
      <c r="F58" s="369">
        <v>4100065128</v>
      </c>
      <c r="G58" s="370"/>
      <c r="H58" s="391" t="s">
        <v>1243</v>
      </c>
      <c r="I58" s="370"/>
      <c r="J58" s="369" t="s">
        <v>53</v>
      </c>
      <c r="K58" s="368"/>
      <c r="L58" s="7" t="s">
        <v>761</v>
      </c>
      <c r="M58" s="11"/>
      <c r="N58" s="81">
        <v>8.1999999999999993</v>
      </c>
      <c r="O58" s="60">
        <v>12</v>
      </c>
    </row>
    <row r="59" spans="1:15" ht="15" x14ac:dyDescent="0.25">
      <c r="A59" s="1"/>
      <c r="B59" s="375">
        <v>40</v>
      </c>
      <c r="C59" s="376"/>
      <c r="D59" s="367" t="s">
        <v>381</v>
      </c>
      <c r="E59" s="368"/>
      <c r="F59" s="369">
        <v>4100065128</v>
      </c>
      <c r="G59" s="370"/>
      <c r="H59" s="391" t="s">
        <v>1243</v>
      </c>
      <c r="I59" s="370"/>
      <c r="J59" s="369" t="s">
        <v>53</v>
      </c>
      <c r="K59" s="368"/>
      <c r="L59" s="7" t="s">
        <v>761</v>
      </c>
      <c r="M59" s="11"/>
      <c r="N59" s="81">
        <v>8.1999999999999993</v>
      </c>
      <c r="O59" s="60">
        <v>12</v>
      </c>
    </row>
    <row r="60" spans="1:15" ht="15" x14ac:dyDescent="0.25">
      <c r="A60" s="1"/>
      <c r="B60" s="375">
        <v>41</v>
      </c>
      <c r="C60" s="376"/>
      <c r="D60" s="367" t="s">
        <v>381</v>
      </c>
      <c r="E60" s="368"/>
      <c r="F60" s="369">
        <v>4100065128</v>
      </c>
      <c r="G60" s="370"/>
      <c r="H60" s="391" t="s">
        <v>1243</v>
      </c>
      <c r="I60" s="370"/>
      <c r="J60" s="369" t="s">
        <v>53</v>
      </c>
      <c r="K60" s="368"/>
      <c r="L60" s="7" t="s">
        <v>761</v>
      </c>
      <c r="M60" s="11"/>
      <c r="N60" s="81">
        <v>4.38</v>
      </c>
      <c r="O60" s="60">
        <v>5</v>
      </c>
    </row>
    <row r="61" spans="1:15" ht="15" x14ac:dyDescent="0.25">
      <c r="A61" s="1"/>
      <c r="B61" s="375">
        <v>42</v>
      </c>
      <c r="C61" s="376"/>
      <c r="D61" s="367" t="s">
        <v>381</v>
      </c>
      <c r="E61" s="368"/>
      <c r="F61" s="369">
        <v>4100065128</v>
      </c>
      <c r="G61" s="370"/>
      <c r="H61" s="391" t="s">
        <v>1243</v>
      </c>
      <c r="I61" s="370"/>
      <c r="J61" s="369" t="s">
        <v>53</v>
      </c>
      <c r="K61" s="368"/>
      <c r="L61" s="7" t="s">
        <v>846</v>
      </c>
      <c r="M61" s="11"/>
      <c r="N61" s="81">
        <v>8.1999999999999993</v>
      </c>
      <c r="O61" s="60">
        <v>12</v>
      </c>
    </row>
    <row r="62" spans="1:15" ht="15" x14ac:dyDescent="0.25">
      <c r="A62" s="1"/>
      <c r="B62" s="375">
        <v>43</v>
      </c>
      <c r="C62" s="376"/>
      <c r="D62" s="367" t="s">
        <v>381</v>
      </c>
      <c r="E62" s="368"/>
      <c r="F62" s="369">
        <v>4100065128</v>
      </c>
      <c r="G62" s="370"/>
      <c r="H62" s="391" t="s">
        <v>1243</v>
      </c>
      <c r="I62" s="370"/>
      <c r="J62" s="369" t="s">
        <v>53</v>
      </c>
      <c r="K62" s="368"/>
      <c r="L62" s="7" t="s">
        <v>846</v>
      </c>
      <c r="M62" s="11"/>
      <c r="N62" s="81">
        <v>8.1999999999999993</v>
      </c>
      <c r="O62" s="60">
        <v>12</v>
      </c>
    </row>
    <row r="63" spans="1:15" ht="15" x14ac:dyDescent="0.25">
      <c r="A63" s="1"/>
      <c r="B63" s="375">
        <v>44</v>
      </c>
      <c r="C63" s="376"/>
      <c r="D63" s="367" t="s">
        <v>381</v>
      </c>
      <c r="E63" s="368"/>
      <c r="F63" s="369">
        <v>4100065128</v>
      </c>
      <c r="G63" s="370"/>
      <c r="H63" s="391" t="s">
        <v>1243</v>
      </c>
      <c r="I63" s="370"/>
      <c r="J63" s="369" t="s">
        <v>53</v>
      </c>
      <c r="K63" s="368"/>
      <c r="L63" s="7" t="s">
        <v>846</v>
      </c>
      <c r="M63" s="11"/>
      <c r="N63" s="81">
        <v>8.1999999999999993</v>
      </c>
      <c r="O63" s="60">
        <v>12</v>
      </c>
    </row>
    <row r="64" spans="1:15" ht="15" x14ac:dyDescent="0.25">
      <c r="A64" s="1"/>
      <c r="B64" s="375">
        <v>45</v>
      </c>
      <c r="C64" s="376"/>
      <c r="D64" s="367" t="s">
        <v>381</v>
      </c>
      <c r="E64" s="368"/>
      <c r="F64" s="369">
        <v>4100065128</v>
      </c>
      <c r="G64" s="370"/>
      <c r="H64" s="391" t="s">
        <v>1243</v>
      </c>
      <c r="I64" s="370"/>
      <c r="J64" s="369" t="s">
        <v>53</v>
      </c>
      <c r="K64" s="368"/>
      <c r="L64" s="7" t="s">
        <v>846</v>
      </c>
      <c r="M64" s="11"/>
      <c r="N64" s="81">
        <v>8.1999999999999993</v>
      </c>
      <c r="O64" s="60">
        <v>12</v>
      </c>
    </row>
    <row r="65" spans="1:15" ht="15" x14ac:dyDescent="0.25">
      <c r="A65" s="1"/>
      <c r="B65" s="375">
        <v>46</v>
      </c>
      <c r="C65" s="376"/>
      <c r="D65" s="367" t="s">
        <v>381</v>
      </c>
      <c r="E65" s="368"/>
      <c r="F65" s="369">
        <v>4100065128</v>
      </c>
      <c r="G65" s="370"/>
      <c r="H65" s="391" t="s">
        <v>1243</v>
      </c>
      <c r="I65" s="370"/>
      <c r="J65" s="369" t="s">
        <v>53</v>
      </c>
      <c r="K65" s="368"/>
      <c r="L65" s="7" t="s">
        <v>846</v>
      </c>
      <c r="M65" s="11"/>
      <c r="N65" s="81">
        <v>8.1999999999999993</v>
      </c>
      <c r="O65" s="60">
        <v>12</v>
      </c>
    </row>
    <row r="66" spans="1:15" ht="15" x14ac:dyDescent="0.25">
      <c r="A66" s="1"/>
      <c r="B66" s="375">
        <v>47</v>
      </c>
      <c r="C66" s="376"/>
      <c r="D66" s="367" t="s">
        <v>381</v>
      </c>
      <c r="E66" s="368"/>
      <c r="F66" s="369">
        <v>4100065128</v>
      </c>
      <c r="G66" s="370"/>
      <c r="H66" s="391" t="s">
        <v>1243</v>
      </c>
      <c r="I66" s="370"/>
      <c r="J66" s="369" t="s">
        <v>53</v>
      </c>
      <c r="K66" s="368"/>
      <c r="L66" s="7" t="s">
        <v>846</v>
      </c>
      <c r="M66" s="11"/>
      <c r="N66" s="81">
        <v>8.1999999999999993</v>
      </c>
      <c r="O66" s="60">
        <v>12</v>
      </c>
    </row>
    <row r="67" spans="1:15" ht="15" x14ac:dyDescent="0.25">
      <c r="A67" s="1"/>
      <c r="B67" s="375">
        <v>48</v>
      </c>
      <c r="C67" s="376"/>
      <c r="D67" s="367" t="s">
        <v>381</v>
      </c>
      <c r="E67" s="368"/>
      <c r="F67" s="369">
        <v>4100065128</v>
      </c>
      <c r="G67" s="370"/>
      <c r="H67" s="391" t="s">
        <v>1243</v>
      </c>
      <c r="I67" s="370"/>
      <c r="J67" s="369" t="s">
        <v>53</v>
      </c>
      <c r="K67" s="368"/>
      <c r="L67" s="7" t="s">
        <v>846</v>
      </c>
      <c r="M67" s="11"/>
      <c r="N67" s="81">
        <v>8.1999999999999993</v>
      </c>
      <c r="O67" s="60">
        <v>12</v>
      </c>
    </row>
    <row r="68" spans="1:15" ht="15" x14ac:dyDescent="0.25">
      <c r="A68" s="1"/>
      <c r="B68" s="77" t="s">
        <v>57</v>
      </c>
      <c r="C68" s="78"/>
      <c r="D68" s="20"/>
      <c r="E68" s="45"/>
      <c r="F68" s="20"/>
      <c r="H68" s="3"/>
      <c r="J68" s="20"/>
      <c r="K68" s="45"/>
      <c r="L68" s="1"/>
      <c r="M68" s="1"/>
      <c r="N68" s="1"/>
      <c r="O68" s="60"/>
    </row>
    <row r="69" spans="1:15" ht="15" x14ac:dyDescent="0.25">
      <c r="A69" s="1"/>
      <c r="B69" s="375">
        <v>49</v>
      </c>
      <c r="C69" s="376"/>
      <c r="D69" s="367" t="s">
        <v>381</v>
      </c>
      <c r="E69" s="368"/>
      <c r="F69" s="369">
        <v>4100065128</v>
      </c>
      <c r="G69" s="370"/>
      <c r="H69" s="391" t="s">
        <v>1243</v>
      </c>
      <c r="I69" s="370"/>
      <c r="J69" s="369" t="s">
        <v>53</v>
      </c>
      <c r="K69" s="368"/>
      <c r="L69" s="7" t="s">
        <v>846</v>
      </c>
      <c r="M69" s="11"/>
      <c r="N69" s="81">
        <v>8.1999999999999993</v>
      </c>
      <c r="O69" s="60">
        <v>12</v>
      </c>
    </row>
    <row r="70" spans="1:15" ht="15" x14ac:dyDescent="0.25">
      <c r="A70" s="1"/>
      <c r="B70" s="375">
        <v>50</v>
      </c>
      <c r="C70" s="376"/>
      <c r="D70" s="367" t="s">
        <v>381</v>
      </c>
      <c r="E70" s="368"/>
      <c r="F70" s="369">
        <v>4100065128</v>
      </c>
      <c r="G70" s="370"/>
      <c r="H70" s="391" t="s">
        <v>1243</v>
      </c>
      <c r="I70" s="370"/>
      <c r="J70" s="369" t="s">
        <v>53</v>
      </c>
      <c r="K70" s="368"/>
      <c r="L70" s="7" t="s">
        <v>846</v>
      </c>
      <c r="M70" s="11"/>
      <c r="N70" s="81">
        <v>8.1999999999999993</v>
      </c>
      <c r="O70" s="60">
        <v>12</v>
      </c>
    </row>
    <row r="71" spans="1:15" ht="15" x14ac:dyDescent="0.25">
      <c r="A71" s="1"/>
      <c r="B71" s="375">
        <v>51</v>
      </c>
      <c r="C71" s="376"/>
      <c r="D71" s="367" t="s">
        <v>381</v>
      </c>
      <c r="E71" s="368"/>
      <c r="F71" s="369">
        <v>4100065128</v>
      </c>
      <c r="G71" s="370"/>
      <c r="H71" s="391" t="s">
        <v>1243</v>
      </c>
      <c r="I71" s="370"/>
      <c r="J71" s="369" t="s">
        <v>53</v>
      </c>
      <c r="K71" s="368"/>
      <c r="L71" s="7" t="s">
        <v>846</v>
      </c>
      <c r="M71" s="11"/>
      <c r="N71" s="81">
        <v>8.1999999999999993</v>
      </c>
      <c r="O71" s="60">
        <v>12</v>
      </c>
    </row>
    <row r="72" spans="1:15" ht="15" x14ac:dyDescent="0.25">
      <c r="A72" s="1"/>
      <c r="B72" s="375">
        <v>52</v>
      </c>
      <c r="C72" s="376"/>
      <c r="D72" s="367" t="s">
        <v>381</v>
      </c>
      <c r="E72" s="368"/>
      <c r="F72" s="369">
        <v>4100065128</v>
      </c>
      <c r="G72" s="370"/>
      <c r="H72" s="391" t="s">
        <v>1243</v>
      </c>
      <c r="I72" s="370"/>
      <c r="J72" s="369" t="s">
        <v>53</v>
      </c>
      <c r="K72" s="368"/>
      <c r="L72" s="7" t="s">
        <v>846</v>
      </c>
      <c r="M72" s="11"/>
      <c r="N72" s="81">
        <v>8.1999999999999993</v>
      </c>
      <c r="O72" s="60">
        <v>12</v>
      </c>
    </row>
    <row r="73" spans="1:15" ht="15" x14ac:dyDescent="0.25">
      <c r="A73" s="1"/>
      <c r="B73" s="375">
        <v>53</v>
      </c>
      <c r="C73" s="376"/>
      <c r="D73" s="367" t="s">
        <v>381</v>
      </c>
      <c r="E73" s="368"/>
      <c r="F73" s="369">
        <v>4100065128</v>
      </c>
      <c r="G73" s="370"/>
      <c r="H73" s="391" t="s">
        <v>1243</v>
      </c>
      <c r="I73" s="370"/>
      <c r="J73" s="369" t="s">
        <v>53</v>
      </c>
      <c r="K73" s="368"/>
      <c r="L73" s="7" t="s">
        <v>846</v>
      </c>
      <c r="M73" s="11"/>
      <c r="N73" s="81">
        <v>8.1999999999999993</v>
      </c>
      <c r="O73" s="60">
        <v>12</v>
      </c>
    </row>
    <row r="74" spans="1:15" ht="15" x14ac:dyDescent="0.25">
      <c r="A74" s="1"/>
      <c r="B74" s="375">
        <v>54</v>
      </c>
      <c r="C74" s="376"/>
      <c r="D74" s="367" t="s">
        <v>381</v>
      </c>
      <c r="E74" s="368"/>
      <c r="F74" s="369">
        <v>4100065128</v>
      </c>
      <c r="G74" s="370"/>
      <c r="H74" s="391" t="s">
        <v>1243</v>
      </c>
      <c r="I74" s="370"/>
      <c r="J74" s="369" t="s">
        <v>53</v>
      </c>
      <c r="K74" s="368"/>
      <c r="L74" s="7" t="s">
        <v>846</v>
      </c>
      <c r="M74" s="11"/>
      <c r="N74" s="81">
        <v>8.1999999999999993</v>
      </c>
      <c r="O74" s="60">
        <v>12</v>
      </c>
    </row>
    <row r="75" spans="1:15" ht="15" x14ac:dyDescent="0.25">
      <c r="A75" s="1"/>
      <c r="B75" s="375">
        <v>55</v>
      </c>
      <c r="C75" s="376"/>
      <c r="D75" s="367" t="s">
        <v>381</v>
      </c>
      <c r="E75" s="368"/>
      <c r="F75" s="369">
        <v>4100065128</v>
      </c>
      <c r="G75" s="370"/>
      <c r="H75" s="391" t="s">
        <v>1243</v>
      </c>
      <c r="I75" s="370"/>
      <c r="J75" s="369" t="s">
        <v>53</v>
      </c>
      <c r="K75" s="368"/>
      <c r="L75" s="7" t="s">
        <v>846</v>
      </c>
      <c r="M75" s="11"/>
      <c r="N75" s="81">
        <v>8.1999999999999993</v>
      </c>
      <c r="O75" s="60">
        <v>12</v>
      </c>
    </row>
    <row r="76" spans="1:15" ht="15" x14ac:dyDescent="0.25">
      <c r="A76" s="1"/>
      <c r="B76" s="375">
        <v>56</v>
      </c>
      <c r="C76" s="376"/>
      <c r="D76" s="367" t="s">
        <v>381</v>
      </c>
      <c r="E76" s="368"/>
      <c r="F76" s="369">
        <v>4100065128</v>
      </c>
      <c r="G76" s="370"/>
      <c r="H76" s="391" t="s">
        <v>1243</v>
      </c>
      <c r="I76" s="370"/>
      <c r="J76" s="369" t="s">
        <v>53</v>
      </c>
      <c r="K76" s="368"/>
      <c r="L76" s="7" t="s">
        <v>846</v>
      </c>
      <c r="M76" s="11"/>
      <c r="N76" s="81">
        <v>5.0599999999999996</v>
      </c>
      <c r="O76" s="60">
        <v>6</v>
      </c>
    </row>
    <row r="77" spans="1:15" ht="15" x14ac:dyDescent="0.25">
      <c r="A77" s="1"/>
      <c r="B77" s="375">
        <v>57</v>
      </c>
      <c r="C77" s="376"/>
      <c r="D77" s="367" t="s">
        <v>381</v>
      </c>
      <c r="E77" s="368"/>
      <c r="F77" s="369">
        <v>4100065128</v>
      </c>
      <c r="G77" s="370"/>
      <c r="H77" s="391" t="s">
        <v>1243</v>
      </c>
      <c r="I77" s="370"/>
      <c r="J77" s="369" t="s">
        <v>53</v>
      </c>
      <c r="K77" s="368"/>
      <c r="L77" s="7" t="s">
        <v>425</v>
      </c>
      <c r="M77" s="11"/>
      <c r="N77" s="81">
        <v>8.1999999999999993</v>
      </c>
      <c r="O77" s="60">
        <v>12</v>
      </c>
    </row>
    <row r="78" spans="1:15" ht="15" x14ac:dyDescent="0.25">
      <c r="A78" s="1"/>
      <c r="B78" s="375">
        <v>58</v>
      </c>
      <c r="C78" s="376"/>
      <c r="D78" s="367" t="s">
        <v>381</v>
      </c>
      <c r="E78" s="368"/>
      <c r="F78" s="369">
        <v>4100065128</v>
      </c>
      <c r="G78" s="370"/>
      <c r="H78" s="391" t="s">
        <v>1243</v>
      </c>
      <c r="I78" s="370"/>
      <c r="J78" s="369" t="s">
        <v>53</v>
      </c>
      <c r="K78" s="368"/>
      <c r="L78" s="7" t="s">
        <v>425</v>
      </c>
      <c r="M78" s="11"/>
      <c r="N78" s="81">
        <v>8.1999999999999993</v>
      </c>
      <c r="O78" s="60">
        <v>12</v>
      </c>
    </row>
    <row r="79" spans="1:15" ht="15" x14ac:dyDescent="0.25">
      <c r="A79" s="1"/>
      <c r="B79" s="375">
        <v>59</v>
      </c>
      <c r="C79" s="376"/>
      <c r="D79" s="367" t="s">
        <v>381</v>
      </c>
      <c r="E79" s="368"/>
      <c r="F79" s="369">
        <v>4100065128</v>
      </c>
      <c r="G79" s="370"/>
      <c r="H79" s="391" t="s">
        <v>1243</v>
      </c>
      <c r="I79" s="370"/>
      <c r="J79" s="369" t="s">
        <v>53</v>
      </c>
      <c r="K79" s="368"/>
      <c r="L79" s="7" t="s">
        <v>425</v>
      </c>
      <c r="M79" s="11"/>
      <c r="N79" s="81">
        <v>8.1999999999999993</v>
      </c>
      <c r="O79" s="60">
        <v>12</v>
      </c>
    </row>
    <row r="80" spans="1:15" ht="15" x14ac:dyDescent="0.25">
      <c r="A80" s="1"/>
      <c r="B80" s="375">
        <v>60</v>
      </c>
      <c r="C80" s="376"/>
      <c r="D80" s="367" t="s">
        <v>381</v>
      </c>
      <c r="E80" s="368"/>
      <c r="F80" s="369">
        <v>4100065128</v>
      </c>
      <c r="G80" s="370"/>
      <c r="H80" s="391" t="s">
        <v>1243</v>
      </c>
      <c r="I80" s="370"/>
      <c r="J80" s="369" t="s">
        <v>53</v>
      </c>
      <c r="K80" s="368"/>
      <c r="L80" s="7" t="s">
        <v>425</v>
      </c>
      <c r="M80" s="11"/>
      <c r="N80" s="81">
        <v>8.1999999999999993</v>
      </c>
      <c r="O80" s="60">
        <v>12</v>
      </c>
    </row>
    <row r="81" spans="1:15" ht="15" x14ac:dyDescent="0.25">
      <c r="A81" s="1"/>
      <c r="B81" s="378">
        <v>61</v>
      </c>
      <c r="C81" s="379"/>
      <c r="D81" s="367" t="s">
        <v>381</v>
      </c>
      <c r="E81" s="368"/>
      <c r="F81" s="369">
        <v>4100065128</v>
      </c>
      <c r="G81" s="370"/>
      <c r="H81" s="391" t="s">
        <v>1243</v>
      </c>
      <c r="I81" s="370"/>
      <c r="J81" s="369" t="s">
        <v>53</v>
      </c>
      <c r="K81" s="368"/>
      <c r="L81" s="7" t="s">
        <v>425</v>
      </c>
      <c r="M81" s="11"/>
      <c r="N81" s="82">
        <v>8.1999999999999993</v>
      </c>
      <c r="O81" s="60">
        <v>12</v>
      </c>
    </row>
    <row r="82" spans="1:15" ht="15" x14ac:dyDescent="0.25">
      <c r="A82" s="1"/>
      <c r="B82" s="378">
        <v>62</v>
      </c>
      <c r="C82" s="379"/>
      <c r="D82" s="367" t="s">
        <v>381</v>
      </c>
      <c r="E82" s="368"/>
      <c r="F82" s="369">
        <v>4100065128</v>
      </c>
      <c r="G82" s="370"/>
      <c r="H82" s="391" t="s">
        <v>1243</v>
      </c>
      <c r="I82" s="370"/>
      <c r="J82" s="369" t="s">
        <v>53</v>
      </c>
      <c r="K82" s="368"/>
      <c r="L82" s="7" t="s">
        <v>425</v>
      </c>
      <c r="M82" s="11"/>
      <c r="N82" s="82">
        <v>10.1</v>
      </c>
      <c r="O82" s="60">
        <v>12</v>
      </c>
    </row>
    <row r="83" spans="1:15" ht="15" x14ac:dyDescent="0.25">
      <c r="A83" s="1"/>
      <c r="B83" s="365"/>
      <c r="C83" s="351"/>
      <c r="D83" s="367" t="s">
        <v>381</v>
      </c>
      <c r="E83" s="368"/>
      <c r="F83" s="369">
        <v>4100065127</v>
      </c>
      <c r="G83" s="370"/>
      <c r="H83" s="391" t="s">
        <v>1243</v>
      </c>
      <c r="I83" s="370"/>
      <c r="J83" s="369" t="s">
        <v>53</v>
      </c>
      <c r="K83" s="368"/>
      <c r="L83" s="7" t="s">
        <v>425</v>
      </c>
      <c r="M83" s="11"/>
      <c r="N83" s="84"/>
      <c r="O83" s="60">
        <v>3</v>
      </c>
    </row>
    <row r="84" spans="1:15" ht="15" x14ac:dyDescent="0.25">
      <c r="A84" s="1"/>
      <c r="B84" s="375">
        <v>63</v>
      </c>
      <c r="C84" s="376"/>
      <c r="D84" s="367" t="s">
        <v>623</v>
      </c>
      <c r="E84" s="368"/>
      <c r="F84" s="369">
        <v>4100065120</v>
      </c>
      <c r="G84" s="370"/>
      <c r="H84" s="391" t="s">
        <v>666</v>
      </c>
      <c r="I84" s="370"/>
      <c r="J84" s="369" t="s">
        <v>73</v>
      </c>
      <c r="K84" s="368"/>
      <c r="L84" s="7" t="s">
        <v>756</v>
      </c>
      <c r="M84" s="11"/>
      <c r="N84" s="81">
        <v>6.68</v>
      </c>
      <c r="O84" s="60">
        <v>50</v>
      </c>
    </row>
    <row r="85" spans="1:15" ht="15" x14ac:dyDescent="0.25">
      <c r="A85" s="1"/>
      <c r="B85" s="375">
        <v>64</v>
      </c>
      <c r="C85" s="376"/>
      <c r="D85" s="367" t="s">
        <v>623</v>
      </c>
      <c r="E85" s="368"/>
      <c r="F85" s="369">
        <v>4100065120</v>
      </c>
      <c r="G85" s="370"/>
      <c r="H85" s="391" t="s">
        <v>666</v>
      </c>
      <c r="I85" s="370"/>
      <c r="J85" s="369" t="s">
        <v>73</v>
      </c>
      <c r="K85" s="368"/>
      <c r="L85" s="7" t="s">
        <v>756</v>
      </c>
      <c r="M85" s="11"/>
      <c r="N85" s="81">
        <v>6.68</v>
      </c>
      <c r="O85" s="60">
        <v>50</v>
      </c>
    </row>
    <row r="86" spans="1:15" ht="15" x14ac:dyDescent="0.25">
      <c r="A86" s="1"/>
      <c r="B86" s="375">
        <v>65</v>
      </c>
      <c r="C86" s="376"/>
      <c r="D86" s="367" t="s">
        <v>623</v>
      </c>
      <c r="E86" s="368"/>
      <c r="F86" s="369">
        <v>4100065120</v>
      </c>
      <c r="G86" s="370"/>
      <c r="H86" s="391" t="s">
        <v>666</v>
      </c>
      <c r="I86" s="370"/>
      <c r="J86" s="369" t="s">
        <v>73</v>
      </c>
      <c r="K86" s="368"/>
      <c r="L86" s="7" t="s">
        <v>756</v>
      </c>
      <c r="M86" s="11"/>
      <c r="N86" s="81">
        <v>6.68</v>
      </c>
      <c r="O86" s="60">
        <v>50</v>
      </c>
    </row>
    <row r="87" spans="1:15" ht="15" x14ac:dyDescent="0.25">
      <c r="A87" s="1"/>
      <c r="B87" s="375">
        <v>66</v>
      </c>
      <c r="C87" s="376"/>
      <c r="D87" s="367" t="s">
        <v>623</v>
      </c>
      <c r="E87" s="368"/>
      <c r="F87" s="369">
        <v>4100065120</v>
      </c>
      <c r="G87" s="370"/>
      <c r="H87" s="391" t="s">
        <v>666</v>
      </c>
      <c r="I87" s="370"/>
      <c r="J87" s="369" t="s">
        <v>73</v>
      </c>
      <c r="K87" s="368"/>
      <c r="L87" s="7" t="s">
        <v>756</v>
      </c>
      <c r="M87" s="11"/>
      <c r="N87" s="81">
        <v>6.68</v>
      </c>
      <c r="O87" s="60">
        <v>50</v>
      </c>
    </row>
    <row r="88" spans="1:15" ht="15" x14ac:dyDescent="0.25">
      <c r="A88" s="1"/>
      <c r="B88" s="77" t="s">
        <v>103</v>
      </c>
      <c r="C88" s="78"/>
      <c r="D88" s="20"/>
      <c r="E88" s="45"/>
      <c r="F88" s="20"/>
      <c r="H88" s="3"/>
      <c r="J88" s="20"/>
      <c r="K88" s="45"/>
      <c r="L88" s="1"/>
      <c r="M88" s="1"/>
      <c r="N88" s="1"/>
      <c r="O88" s="60"/>
    </row>
    <row r="89" spans="1:15" ht="15" x14ac:dyDescent="0.25">
      <c r="A89" s="1"/>
      <c r="B89" s="375">
        <v>67</v>
      </c>
      <c r="C89" s="376"/>
      <c r="D89" s="367" t="s">
        <v>623</v>
      </c>
      <c r="E89" s="368"/>
      <c r="F89" s="369">
        <v>4100065120</v>
      </c>
      <c r="G89" s="370"/>
      <c r="H89" s="391" t="s">
        <v>666</v>
      </c>
      <c r="I89" s="370"/>
      <c r="J89" s="369" t="s">
        <v>73</v>
      </c>
      <c r="K89" s="368"/>
      <c r="L89" s="7" t="s">
        <v>756</v>
      </c>
      <c r="M89" s="11"/>
      <c r="N89" s="81">
        <v>6.68</v>
      </c>
      <c r="O89" s="60">
        <v>50</v>
      </c>
    </row>
    <row r="90" spans="1:15" ht="15" x14ac:dyDescent="0.25">
      <c r="A90" s="1"/>
      <c r="B90" s="375">
        <v>68</v>
      </c>
      <c r="C90" s="376"/>
      <c r="D90" s="367" t="s">
        <v>623</v>
      </c>
      <c r="E90" s="368"/>
      <c r="F90" s="369">
        <v>4100065120</v>
      </c>
      <c r="G90" s="370"/>
      <c r="H90" s="391" t="s">
        <v>666</v>
      </c>
      <c r="I90" s="370"/>
      <c r="J90" s="369" t="s">
        <v>73</v>
      </c>
      <c r="K90" s="368"/>
      <c r="L90" s="7" t="s">
        <v>756</v>
      </c>
      <c r="M90" s="11"/>
      <c r="N90" s="81">
        <v>6.68</v>
      </c>
      <c r="O90" s="60">
        <v>50</v>
      </c>
    </row>
    <row r="91" spans="1:15" ht="15" x14ac:dyDescent="0.25">
      <c r="A91" s="1"/>
      <c r="B91" s="375">
        <v>69</v>
      </c>
      <c r="C91" s="376"/>
      <c r="D91" s="367" t="s">
        <v>623</v>
      </c>
      <c r="E91" s="368"/>
      <c r="F91" s="369">
        <v>4100065120</v>
      </c>
      <c r="G91" s="370"/>
      <c r="H91" s="391" t="s">
        <v>666</v>
      </c>
      <c r="I91" s="370"/>
      <c r="J91" s="369" t="s">
        <v>73</v>
      </c>
      <c r="K91" s="368"/>
      <c r="L91" s="7" t="s">
        <v>756</v>
      </c>
      <c r="M91" s="11"/>
      <c r="N91" s="81">
        <v>6.68</v>
      </c>
      <c r="O91" s="60">
        <v>50</v>
      </c>
    </row>
    <row r="92" spans="1:15" ht="15" x14ac:dyDescent="0.25">
      <c r="A92" s="1"/>
      <c r="B92" s="375">
        <v>70</v>
      </c>
      <c r="C92" s="376"/>
      <c r="D92" s="367" t="s">
        <v>623</v>
      </c>
      <c r="E92" s="368"/>
      <c r="F92" s="369">
        <v>4100065120</v>
      </c>
      <c r="G92" s="370"/>
      <c r="H92" s="391" t="s">
        <v>666</v>
      </c>
      <c r="I92" s="370"/>
      <c r="J92" s="369" t="s">
        <v>73</v>
      </c>
      <c r="K92" s="368"/>
      <c r="L92" s="7" t="s">
        <v>756</v>
      </c>
      <c r="M92" s="11"/>
      <c r="N92" s="81">
        <v>6.68</v>
      </c>
      <c r="O92" s="60">
        <v>50</v>
      </c>
    </row>
    <row r="93" spans="1:15" ht="15" x14ac:dyDescent="0.25">
      <c r="A93" s="1"/>
      <c r="B93" s="375">
        <v>71</v>
      </c>
      <c r="C93" s="376"/>
      <c r="D93" s="367" t="s">
        <v>623</v>
      </c>
      <c r="E93" s="368"/>
      <c r="F93" s="369">
        <v>4100065120</v>
      </c>
      <c r="G93" s="370"/>
      <c r="H93" s="391" t="s">
        <v>666</v>
      </c>
      <c r="I93" s="370"/>
      <c r="J93" s="369" t="s">
        <v>73</v>
      </c>
      <c r="K93" s="368"/>
      <c r="L93" s="7" t="s">
        <v>756</v>
      </c>
      <c r="M93" s="11"/>
      <c r="N93" s="81">
        <v>6.68</v>
      </c>
      <c r="O93" s="60">
        <v>50</v>
      </c>
    </row>
    <row r="94" spans="1:15" ht="15" x14ac:dyDescent="0.25">
      <c r="A94" s="1"/>
      <c r="B94" s="375">
        <v>72</v>
      </c>
      <c r="C94" s="376"/>
      <c r="D94" s="367" t="s">
        <v>623</v>
      </c>
      <c r="E94" s="368"/>
      <c r="F94" s="369">
        <v>4100065120</v>
      </c>
      <c r="G94" s="370"/>
      <c r="H94" s="391" t="s">
        <v>666</v>
      </c>
      <c r="I94" s="370"/>
      <c r="J94" s="369" t="s">
        <v>73</v>
      </c>
      <c r="K94" s="368"/>
      <c r="L94" s="7" t="s">
        <v>756</v>
      </c>
      <c r="M94" s="11"/>
      <c r="N94" s="81">
        <v>6.68</v>
      </c>
      <c r="O94" s="60">
        <v>50</v>
      </c>
    </row>
    <row r="95" spans="1:15" ht="15" x14ac:dyDescent="0.25">
      <c r="A95" s="1"/>
      <c r="B95" s="375">
        <v>73</v>
      </c>
      <c r="C95" s="376"/>
      <c r="D95" s="367" t="s">
        <v>623</v>
      </c>
      <c r="E95" s="368"/>
      <c r="F95" s="369">
        <v>4100065120</v>
      </c>
      <c r="G95" s="370"/>
      <c r="H95" s="391" t="s">
        <v>666</v>
      </c>
      <c r="I95" s="370"/>
      <c r="J95" s="369" t="s">
        <v>73</v>
      </c>
      <c r="K95" s="368"/>
      <c r="L95" s="7" t="s">
        <v>756</v>
      </c>
      <c r="M95" s="11"/>
      <c r="N95" s="81">
        <v>6.68</v>
      </c>
      <c r="O95" s="60">
        <v>50</v>
      </c>
    </row>
    <row r="96" spans="1:15" ht="15" x14ac:dyDescent="0.25">
      <c r="A96" s="1"/>
      <c r="B96" s="378">
        <v>74</v>
      </c>
      <c r="C96" s="379"/>
      <c r="D96" s="367" t="s">
        <v>623</v>
      </c>
      <c r="E96" s="368"/>
      <c r="F96" s="369">
        <v>4100065120</v>
      </c>
      <c r="G96" s="370"/>
      <c r="H96" s="391" t="s">
        <v>666</v>
      </c>
      <c r="I96" s="370"/>
      <c r="J96" s="369" t="s">
        <v>73</v>
      </c>
      <c r="K96" s="368"/>
      <c r="L96" s="7" t="s">
        <v>756</v>
      </c>
      <c r="M96" s="11"/>
      <c r="N96" s="81">
        <v>6.68</v>
      </c>
      <c r="O96" s="60">
        <v>50</v>
      </c>
    </row>
    <row r="97" spans="1:15" ht="15" x14ac:dyDescent="0.25">
      <c r="A97" s="1"/>
      <c r="B97" s="378">
        <v>75</v>
      </c>
      <c r="C97" s="379"/>
      <c r="D97" s="367" t="s">
        <v>480</v>
      </c>
      <c r="E97" s="368"/>
      <c r="F97" s="369">
        <v>4100065112</v>
      </c>
      <c r="G97" s="370"/>
      <c r="H97" s="391" t="s">
        <v>481</v>
      </c>
      <c r="I97" s="370"/>
      <c r="J97" s="369" t="s">
        <v>73</v>
      </c>
      <c r="K97" s="368"/>
      <c r="L97" s="7" t="s">
        <v>851</v>
      </c>
      <c r="M97" s="11">
        <v>85</v>
      </c>
      <c r="N97" s="82">
        <v>11.6</v>
      </c>
      <c r="O97" s="60">
        <v>4</v>
      </c>
    </row>
    <row r="98" spans="1:15" ht="15" x14ac:dyDescent="0.25">
      <c r="A98" s="1"/>
      <c r="B98" s="40"/>
      <c r="C98" s="36"/>
      <c r="D98" s="367" t="s">
        <v>480</v>
      </c>
      <c r="E98" s="368"/>
      <c r="F98" s="369">
        <v>4100065112</v>
      </c>
      <c r="G98" s="370"/>
      <c r="H98" s="391" t="s">
        <v>481</v>
      </c>
      <c r="I98" s="370"/>
      <c r="J98" s="369" t="s">
        <v>73</v>
      </c>
      <c r="K98" s="368"/>
      <c r="L98" s="7" t="s">
        <v>851</v>
      </c>
      <c r="M98" s="11">
        <v>90</v>
      </c>
      <c r="N98" s="83"/>
      <c r="O98" s="60">
        <v>4</v>
      </c>
    </row>
    <row r="99" spans="1:15" ht="15" x14ac:dyDescent="0.25">
      <c r="A99" s="1"/>
      <c r="B99" s="40"/>
      <c r="C99" s="36"/>
      <c r="D99" s="367" t="s">
        <v>480</v>
      </c>
      <c r="E99" s="368"/>
      <c r="F99" s="369">
        <v>4100065111</v>
      </c>
      <c r="G99" s="370"/>
      <c r="H99" s="391" t="s">
        <v>481</v>
      </c>
      <c r="I99" s="370"/>
      <c r="J99" s="369" t="s">
        <v>25</v>
      </c>
      <c r="K99" s="368"/>
      <c r="L99" s="7" t="s">
        <v>851</v>
      </c>
      <c r="M99" s="11">
        <v>85</v>
      </c>
      <c r="N99" s="83"/>
      <c r="O99" s="60">
        <v>1</v>
      </c>
    </row>
    <row r="100" spans="1:15" ht="15" x14ac:dyDescent="0.25">
      <c r="A100" s="1"/>
      <c r="B100" s="40"/>
      <c r="C100" s="36"/>
      <c r="D100" s="367" t="s">
        <v>480</v>
      </c>
      <c r="E100" s="368"/>
      <c r="F100" s="369">
        <v>4100065111</v>
      </c>
      <c r="G100" s="370"/>
      <c r="H100" s="391" t="s">
        <v>481</v>
      </c>
      <c r="I100" s="370"/>
      <c r="J100" s="369" t="s">
        <v>25</v>
      </c>
      <c r="K100" s="368"/>
      <c r="L100" s="7" t="s">
        <v>851</v>
      </c>
      <c r="M100" s="11">
        <v>90</v>
      </c>
      <c r="N100" s="83"/>
      <c r="O100" s="60">
        <v>1</v>
      </c>
    </row>
    <row r="101" spans="1:15" ht="15" x14ac:dyDescent="0.25">
      <c r="A101" s="1"/>
      <c r="B101" s="40"/>
      <c r="C101" s="36"/>
      <c r="D101" s="367" t="s">
        <v>480</v>
      </c>
      <c r="E101" s="368"/>
      <c r="F101" s="369">
        <v>4100065113</v>
      </c>
      <c r="G101" s="370"/>
      <c r="H101" s="391" t="s">
        <v>481</v>
      </c>
      <c r="I101" s="370"/>
      <c r="J101" s="369" t="s">
        <v>53</v>
      </c>
      <c r="K101" s="368"/>
      <c r="L101" s="7" t="s">
        <v>851</v>
      </c>
      <c r="M101" s="11">
        <v>90</v>
      </c>
      <c r="N101" s="83"/>
      <c r="O101" s="60">
        <v>7</v>
      </c>
    </row>
    <row r="102" spans="1:15" ht="15" x14ac:dyDescent="0.25">
      <c r="A102" s="1"/>
      <c r="B102" s="40"/>
      <c r="C102" s="36"/>
      <c r="D102" s="367" t="s">
        <v>480</v>
      </c>
      <c r="E102" s="368"/>
      <c r="F102" s="369">
        <v>4100065113</v>
      </c>
      <c r="G102" s="370"/>
      <c r="H102" s="391" t="s">
        <v>481</v>
      </c>
      <c r="I102" s="370"/>
      <c r="J102" s="369" t="s">
        <v>53</v>
      </c>
      <c r="K102" s="368"/>
      <c r="L102" s="7" t="s">
        <v>851</v>
      </c>
      <c r="M102" s="11">
        <v>95</v>
      </c>
      <c r="N102" s="83"/>
      <c r="O102" s="60">
        <v>7</v>
      </c>
    </row>
    <row r="103" spans="1:15" ht="15" x14ac:dyDescent="0.25">
      <c r="A103" s="1"/>
      <c r="B103" s="40"/>
      <c r="C103" s="36"/>
      <c r="D103" s="367" t="s">
        <v>480</v>
      </c>
      <c r="E103" s="368"/>
      <c r="F103" s="369">
        <v>4100065114</v>
      </c>
      <c r="G103" s="370"/>
      <c r="H103" s="391" t="s">
        <v>481</v>
      </c>
      <c r="I103" s="370"/>
      <c r="J103" s="369" t="s">
        <v>53</v>
      </c>
      <c r="K103" s="368"/>
      <c r="L103" s="7" t="s">
        <v>851</v>
      </c>
      <c r="M103" s="11">
        <v>85</v>
      </c>
      <c r="N103" s="83"/>
      <c r="O103" s="60">
        <v>12</v>
      </c>
    </row>
    <row r="104" spans="1:15" ht="15" x14ac:dyDescent="0.25">
      <c r="A104" s="1"/>
      <c r="B104" s="40"/>
      <c r="C104" s="36"/>
      <c r="D104" s="367" t="s">
        <v>480</v>
      </c>
      <c r="E104" s="368"/>
      <c r="F104" s="369">
        <v>4100065114</v>
      </c>
      <c r="G104" s="370"/>
      <c r="H104" s="391" t="s">
        <v>481</v>
      </c>
      <c r="I104" s="370"/>
      <c r="J104" s="369" t="s">
        <v>53</v>
      </c>
      <c r="K104" s="368"/>
      <c r="L104" s="7" t="s">
        <v>851</v>
      </c>
      <c r="M104" s="11">
        <v>90</v>
      </c>
      <c r="N104" s="83"/>
      <c r="O104" s="60">
        <v>14</v>
      </c>
    </row>
    <row r="105" spans="1:15" ht="15" x14ac:dyDescent="0.25">
      <c r="A105" s="1"/>
      <c r="B105" s="416"/>
      <c r="C105" s="417"/>
      <c r="D105" s="126" t="s">
        <v>1264</v>
      </c>
      <c r="E105" s="61"/>
      <c r="F105" s="50"/>
      <c r="G105" s="62"/>
      <c r="H105" s="63"/>
      <c r="I105" s="62"/>
      <c r="J105" s="50"/>
      <c r="K105" s="61"/>
      <c r="L105" s="6"/>
      <c r="M105" s="8"/>
      <c r="N105" s="83"/>
      <c r="O105" s="138"/>
    </row>
    <row r="106" spans="1:15" ht="15" x14ac:dyDescent="0.25">
      <c r="A106" s="1"/>
      <c r="B106" s="40"/>
      <c r="C106" s="36"/>
      <c r="D106" s="367" t="s">
        <v>480</v>
      </c>
      <c r="E106" s="368"/>
      <c r="F106" s="369">
        <v>4100065114</v>
      </c>
      <c r="G106" s="370"/>
      <c r="H106" s="391" t="s">
        <v>481</v>
      </c>
      <c r="I106" s="370"/>
      <c r="J106" s="369" t="s">
        <v>53</v>
      </c>
      <c r="K106" s="368"/>
      <c r="L106" s="7" t="s">
        <v>851</v>
      </c>
      <c r="M106" s="11">
        <v>95</v>
      </c>
      <c r="N106" s="83"/>
      <c r="O106" s="60">
        <v>9</v>
      </c>
    </row>
    <row r="107" spans="1:15" ht="15" x14ac:dyDescent="0.25">
      <c r="A107" s="1"/>
      <c r="B107" s="40"/>
      <c r="C107" s="36"/>
      <c r="D107" s="367" t="s">
        <v>480</v>
      </c>
      <c r="E107" s="368"/>
      <c r="F107" s="369">
        <v>4100065114</v>
      </c>
      <c r="G107" s="370"/>
      <c r="H107" s="391" t="s">
        <v>481</v>
      </c>
      <c r="I107" s="370"/>
      <c r="J107" s="369" t="s">
        <v>53</v>
      </c>
      <c r="K107" s="368"/>
      <c r="L107" s="7" t="s">
        <v>851</v>
      </c>
      <c r="M107" s="11">
        <v>100</v>
      </c>
      <c r="N107" s="83"/>
      <c r="O107" s="60">
        <v>5</v>
      </c>
    </row>
    <row r="108" spans="1:15" ht="15" x14ac:dyDescent="0.25">
      <c r="A108" s="1"/>
      <c r="B108" s="40"/>
      <c r="C108" s="36"/>
      <c r="D108" s="367" t="s">
        <v>480</v>
      </c>
      <c r="E108" s="368"/>
      <c r="F108" s="369">
        <v>4100065114</v>
      </c>
      <c r="G108" s="370"/>
      <c r="H108" s="391" t="s">
        <v>481</v>
      </c>
      <c r="I108" s="370"/>
      <c r="J108" s="369" t="s">
        <v>53</v>
      </c>
      <c r="K108" s="368"/>
      <c r="L108" s="7" t="s">
        <v>425</v>
      </c>
      <c r="M108" s="11">
        <v>90</v>
      </c>
      <c r="N108" s="83"/>
      <c r="O108" s="60">
        <v>2</v>
      </c>
    </row>
    <row r="109" spans="1:15" ht="15" x14ac:dyDescent="0.25">
      <c r="A109" s="1"/>
      <c r="B109" s="365"/>
      <c r="C109" s="366"/>
      <c r="D109" s="126" t="s">
        <v>1265</v>
      </c>
      <c r="E109" s="61"/>
      <c r="F109" s="50"/>
      <c r="G109" s="62"/>
      <c r="H109" s="63"/>
      <c r="I109" s="62"/>
      <c r="J109" s="50"/>
      <c r="K109" s="61"/>
      <c r="L109" s="6"/>
      <c r="M109" s="8"/>
      <c r="N109" s="84"/>
      <c r="O109" s="138"/>
    </row>
    <row r="110" spans="1:15" ht="14.25" customHeight="1" x14ac:dyDescent="0.25">
      <c r="A110" s="1"/>
      <c r="B110" s="76"/>
      <c r="C110" s="65"/>
      <c r="D110" s="50"/>
      <c r="E110" s="61"/>
      <c r="F110" s="50"/>
      <c r="G110" s="62"/>
      <c r="H110" s="63"/>
      <c r="I110" s="62"/>
      <c r="J110" s="50"/>
      <c r="K110" s="61"/>
      <c r="L110" s="8"/>
      <c r="M110" s="8"/>
      <c r="N110" s="162"/>
      <c r="O110" s="60"/>
    </row>
    <row r="111" spans="1:15" ht="15" x14ac:dyDescent="0.25">
      <c r="A111" s="1"/>
      <c r="B111" s="76"/>
      <c r="C111" s="65"/>
      <c r="D111" s="439"/>
      <c r="E111" s="440"/>
      <c r="F111" s="440"/>
      <c r="G111" s="440"/>
      <c r="H111" s="440"/>
      <c r="I111" s="66"/>
      <c r="J111" s="64"/>
      <c r="K111" s="65"/>
      <c r="L111" s="26"/>
      <c r="M111" s="26"/>
      <c r="N111" s="139">
        <f>SUM(N18:N108)</f>
        <v>595.09999999999911</v>
      </c>
      <c r="O111" s="109"/>
    </row>
    <row r="112" spans="1:15" ht="15.75" x14ac:dyDescent="0.25">
      <c r="A112" s="1"/>
      <c r="B112" s="356" t="s">
        <v>29</v>
      </c>
      <c r="C112" s="357"/>
      <c r="D112" s="357"/>
      <c r="E112" s="357"/>
      <c r="F112" s="357"/>
      <c r="G112" s="357"/>
      <c r="H112" s="357"/>
      <c r="I112" s="357"/>
      <c r="J112" s="357"/>
      <c r="K112" s="357"/>
      <c r="L112" s="357"/>
      <c r="M112" s="79"/>
      <c r="N112" s="75"/>
      <c r="O112" s="73">
        <f>SUM(O18:O108)</f>
        <v>1400</v>
      </c>
    </row>
    <row r="113" spans="1:14" ht="15" x14ac:dyDescent="0.25">
      <c r="A113" s="1"/>
      <c r="B113" s="20"/>
      <c r="C113" s="45"/>
      <c r="D113" s="20"/>
      <c r="E113" s="45"/>
      <c r="F113" s="20"/>
      <c r="H113" s="3"/>
      <c r="J113" s="20"/>
      <c r="K113" s="45"/>
      <c r="L113" s="1"/>
      <c r="M113" s="1"/>
      <c r="N113" s="86"/>
    </row>
    <row r="114" spans="1:14" ht="3.75" customHeight="1" x14ac:dyDescent="0.25">
      <c r="A114" s="1"/>
      <c r="B114" s="1"/>
      <c r="C114" s="1"/>
      <c r="D114" s="17"/>
      <c r="E114" s="20"/>
      <c r="F114" s="20"/>
      <c r="G114" s="3"/>
      <c r="H114" s="3"/>
      <c r="I114" s="1"/>
      <c r="J114" s="1"/>
      <c r="K114" s="1"/>
      <c r="L114" s="1"/>
      <c r="M114" s="1"/>
      <c r="N114" s="1"/>
    </row>
    <row r="115" spans="1:14" ht="15" customHeight="1" x14ac:dyDescent="0.25">
      <c r="A115" s="1"/>
      <c r="B115" s="1"/>
      <c r="C115" s="1"/>
      <c r="D115" s="1" t="s">
        <v>49</v>
      </c>
      <c r="E115" s="23"/>
      <c r="F115" s="397" t="s">
        <v>1271</v>
      </c>
      <c r="G115" s="396"/>
      <c r="H115" s="1"/>
      <c r="I115" s="1"/>
      <c r="J115" s="1"/>
      <c r="K115" s="1"/>
      <c r="L115" s="1"/>
      <c r="M115" s="1"/>
      <c r="N115" s="1"/>
    </row>
    <row r="116" spans="1:14" ht="15" customHeight="1" x14ac:dyDescent="0.25">
      <c r="A116" s="1"/>
      <c r="B116" s="1"/>
      <c r="C116" s="1"/>
      <c r="D116" s="1" t="s">
        <v>1272</v>
      </c>
      <c r="E116" s="23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customHeight="1" x14ac:dyDescent="0.25">
      <c r="A117" s="1"/>
      <c r="B117" s="1"/>
      <c r="C117" s="1"/>
      <c r="D117" s="1" t="s">
        <v>1266</v>
      </c>
      <c r="E117" s="3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customHeight="1" x14ac:dyDescent="0.25">
      <c r="A118" s="1"/>
      <c r="B118" s="1"/>
      <c r="C118" s="1"/>
      <c r="D118" s="1" t="s">
        <v>1267</v>
      </c>
      <c r="E118" s="23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customHeight="1" x14ac:dyDescent="0.25">
      <c r="A119" s="1"/>
      <c r="B119" s="1"/>
      <c r="C119" s="1"/>
      <c r="D119" s="1" t="s">
        <v>1084</v>
      </c>
      <c r="E119" s="1"/>
      <c r="F119" s="1"/>
      <c r="G119" s="23"/>
      <c r="H119" s="23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403" ht="8.25" customHeight="1" x14ac:dyDescent="0.2"/>
    <row r="405" ht="8.25" customHeight="1" x14ac:dyDescent="0.2"/>
    <row r="407" ht="9" customHeight="1" x14ac:dyDescent="0.2"/>
    <row r="409" ht="7.5" customHeight="1" x14ac:dyDescent="0.2"/>
    <row r="411" ht="6.75" customHeight="1" x14ac:dyDescent="0.2"/>
    <row r="413" ht="7.5" customHeight="1" x14ac:dyDescent="0.2"/>
    <row r="415" ht="9" customHeight="1" x14ac:dyDescent="0.2"/>
    <row r="417" ht="7.5" customHeight="1" x14ac:dyDescent="0.2"/>
    <row r="419" ht="8.25" customHeight="1" x14ac:dyDescent="0.2"/>
  </sheetData>
  <mergeCells count="431">
    <mergeCell ref="B109:C109"/>
    <mergeCell ref="D107:E107"/>
    <mergeCell ref="F107:G107"/>
    <mergeCell ref="H107:I107"/>
    <mergeCell ref="J107:K107"/>
    <mergeCell ref="D102:E102"/>
    <mergeCell ref="F102:G102"/>
    <mergeCell ref="H102:I102"/>
    <mergeCell ref="J102:K102"/>
    <mergeCell ref="D103:E103"/>
    <mergeCell ref="F103:G103"/>
    <mergeCell ref="H103:I103"/>
    <mergeCell ref="J103:K103"/>
    <mergeCell ref="D104:E104"/>
    <mergeCell ref="F104:G104"/>
    <mergeCell ref="H104:I104"/>
    <mergeCell ref="J104:K104"/>
    <mergeCell ref="B105:C105"/>
    <mergeCell ref="D108:E108"/>
    <mergeCell ref="F108:G108"/>
    <mergeCell ref="H108:I108"/>
    <mergeCell ref="J108:K108"/>
    <mergeCell ref="D106:E106"/>
    <mergeCell ref="F106:G106"/>
    <mergeCell ref="H106:I106"/>
    <mergeCell ref="J106:K106"/>
    <mergeCell ref="J96:K96"/>
    <mergeCell ref="B97:C97"/>
    <mergeCell ref="D97:E97"/>
    <mergeCell ref="F97:G97"/>
    <mergeCell ref="H97:I97"/>
    <mergeCell ref="J97:K97"/>
    <mergeCell ref="D98:E98"/>
    <mergeCell ref="F98:G98"/>
    <mergeCell ref="H98:I98"/>
    <mergeCell ref="J98:K98"/>
    <mergeCell ref="D99:E99"/>
    <mergeCell ref="F99:G99"/>
    <mergeCell ref="H99:I99"/>
    <mergeCell ref="J99:K99"/>
    <mergeCell ref="D100:E100"/>
    <mergeCell ref="F100:G100"/>
    <mergeCell ref="H100:I100"/>
    <mergeCell ref="J100:K100"/>
    <mergeCell ref="D101:E101"/>
    <mergeCell ref="F101:G101"/>
    <mergeCell ref="H101:I101"/>
    <mergeCell ref="J101:K101"/>
    <mergeCell ref="B92:C92"/>
    <mergeCell ref="D92:E92"/>
    <mergeCell ref="F92:G92"/>
    <mergeCell ref="H92:I92"/>
    <mergeCell ref="J92:K92"/>
    <mergeCell ref="B95:C95"/>
    <mergeCell ref="D95:E95"/>
    <mergeCell ref="F95:G95"/>
    <mergeCell ref="H95:I95"/>
    <mergeCell ref="J95:K95"/>
    <mergeCell ref="H87:I87"/>
    <mergeCell ref="J87:K87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19:C19"/>
    <mergeCell ref="D19:E19"/>
    <mergeCell ref="F19:G19"/>
    <mergeCell ref="H19:I19"/>
    <mergeCell ref="J19:K19"/>
    <mergeCell ref="B86:C86"/>
    <mergeCell ref="D86:E86"/>
    <mergeCell ref="F86:G86"/>
    <mergeCell ref="H86:I86"/>
    <mergeCell ref="J86:K86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D23:E23"/>
    <mergeCell ref="F23:G23"/>
    <mergeCell ref="H23:I23"/>
    <mergeCell ref="J23:K23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D31:E31"/>
    <mergeCell ref="F31:G31"/>
    <mergeCell ref="H31:I31"/>
    <mergeCell ref="J31:K31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F29:G29"/>
    <mergeCell ref="H29:I29"/>
    <mergeCell ref="J29:K29"/>
    <mergeCell ref="B30:C30"/>
    <mergeCell ref="D30:E30"/>
    <mergeCell ref="B41:C41"/>
    <mergeCell ref="D41:E41"/>
    <mergeCell ref="F41:G41"/>
    <mergeCell ref="H41:I41"/>
    <mergeCell ref="J41:K41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J50:K50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J58:K58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J56:K56"/>
    <mergeCell ref="H58:I58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7:C67"/>
    <mergeCell ref="D67:E67"/>
    <mergeCell ref="F67:G67"/>
    <mergeCell ref="H67:I67"/>
    <mergeCell ref="J67:K67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J91:K91"/>
    <mergeCell ref="B93:C93"/>
    <mergeCell ref="D93:E93"/>
    <mergeCell ref="F93:G93"/>
    <mergeCell ref="H93:I93"/>
    <mergeCell ref="J93:K93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7:C87"/>
    <mergeCell ref="D87:E87"/>
    <mergeCell ref="F87:G87"/>
    <mergeCell ref="B112:L112"/>
    <mergeCell ref="F115:G115"/>
    <mergeCell ref="B21:C21"/>
    <mergeCell ref="D21:E21"/>
    <mergeCell ref="F21:G21"/>
    <mergeCell ref="H21:I21"/>
    <mergeCell ref="J21:K21"/>
    <mergeCell ref="B23:C23"/>
    <mergeCell ref="B29:C29"/>
    <mergeCell ref="D29:E29"/>
    <mergeCell ref="B94:C94"/>
    <mergeCell ref="D94:E94"/>
    <mergeCell ref="F94:G94"/>
    <mergeCell ref="H94:I94"/>
    <mergeCell ref="J94:K94"/>
    <mergeCell ref="D111:H111"/>
    <mergeCell ref="B96:C96"/>
    <mergeCell ref="D96:E96"/>
    <mergeCell ref="F96:G96"/>
    <mergeCell ref="H96:I96"/>
    <mergeCell ref="B91:C91"/>
    <mergeCell ref="D91:E91"/>
    <mergeCell ref="F91:G91"/>
    <mergeCell ref="H91:I91"/>
    <mergeCell ref="B33:C33"/>
    <mergeCell ref="D33:E33"/>
    <mergeCell ref="B32:C32"/>
    <mergeCell ref="D32:E32"/>
    <mergeCell ref="F32:G32"/>
    <mergeCell ref="H32:I32"/>
    <mergeCell ref="J32:K32"/>
    <mergeCell ref="F33:G33"/>
    <mergeCell ref="H33:I33"/>
    <mergeCell ref="J33:K33"/>
    <mergeCell ref="F30:G30"/>
    <mergeCell ref="H30:I30"/>
    <mergeCell ref="J30:K30"/>
    <mergeCell ref="B31:C31"/>
    <mergeCell ref="B36:C36"/>
    <mergeCell ref="B40:C40"/>
    <mergeCell ref="D40:E40"/>
    <mergeCell ref="F40:G40"/>
    <mergeCell ref="H40:I40"/>
    <mergeCell ref="J40:K40"/>
    <mergeCell ref="B39:C39"/>
    <mergeCell ref="D39:E39"/>
    <mergeCell ref="F39:G39"/>
    <mergeCell ref="H39:I39"/>
    <mergeCell ref="J39:K39"/>
    <mergeCell ref="D36:E36"/>
    <mergeCell ref="F36:G36"/>
    <mergeCell ref="H36:I36"/>
    <mergeCell ref="J36:K36"/>
    <mergeCell ref="B35:C35"/>
    <mergeCell ref="D35:E35"/>
    <mergeCell ref="F35:G35"/>
    <mergeCell ref="H35:I35"/>
    <mergeCell ref="J35:K35"/>
    <mergeCell ref="B53:C53"/>
    <mergeCell ref="D53:E53"/>
    <mergeCell ref="F53:G53"/>
    <mergeCell ref="H53:I53"/>
    <mergeCell ref="J53:K53"/>
    <mergeCell ref="B52:C52"/>
    <mergeCell ref="D52:E52"/>
    <mergeCell ref="F52:G52"/>
    <mergeCell ref="H52:I52"/>
    <mergeCell ref="J52:K52"/>
    <mergeCell ref="H50:I50"/>
    <mergeCell ref="B55:C55"/>
    <mergeCell ref="D55:E55"/>
    <mergeCell ref="F55:G55"/>
    <mergeCell ref="H55:I55"/>
    <mergeCell ref="J55:K55"/>
    <mergeCell ref="D60:E60"/>
    <mergeCell ref="F60:G60"/>
    <mergeCell ref="H60:I60"/>
    <mergeCell ref="J60:K60"/>
    <mergeCell ref="B59:C59"/>
    <mergeCell ref="D59:E59"/>
    <mergeCell ref="F59:G59"/>
    <mergeCell ref="H59:I59"/>
    <mergeCell ref="J59:K59"/>
    <mergeCell ref="B60:C60"/>
    <mergeCell ref="B57:C57"/>
    <mergeCell ref="D57:E57"/>
    <mergeCell ref="F57:G57"/>
    <mergeCell ref="H57:I57"/>
    <mergeCell ref="J57:K57"/>
    <mergeCell ref="B58:C58"/>
    <mergeCell ref="D58:E58"/>
    <mergeCell ref="F58:G5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sheetPr codeName="Hoja15"/>
  <dimension ref="A1:O356"/>
  <sheetViews>
    <sheetView topLeftCell="A10" workbookViewId="0">
      <selection activeCell="A26" sqref="A26:IV2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1234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200196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4100065093</v>
      </c>
      <c r="G18" s="370"/>
      <c r="H18" s="391" t="s">
        <v>568</v>
      </c>
      <c r="I18" s="370"/>
      <c r="J18" s="369" t="s">
        <v>1009</v>
      </c>
      <c r="K18" s="368"/>
      <c r="L18" s="9" t="s">
        <v>761</v>
      </c>
      <c r="M18" s="151"/>
      <c r="N18" s="82">
        <v>12.28</v>
      </c>
      <c r="O18" s="60">
        <v>18</v>
      </c>
    </row>
    <row r="19" spans="1:15" ht="15" x14ac:dyDescent="0.25">
      <c r="A19" s="1"/>
      <c r="B19" s="40"/>
      <c r="C19" s="36"/>
      <c r="D19" s="367" t="s">
        <v>528</v>
      </c>
      <c r="E19" s="368"/>
      <c r="F19" s="369">
        <v>4100065093</v>
      </c>
      <c r="G19" s="370"/>
      <c r="H19" s="391" t="s">
        <v>568</v>
      </c>
      <c r="I19" s="370"/>
      <c r="J19" s="369" t="s">
        <v>1009</v>
      </c>
      <c r="K19" s="368"/>
      <c r="L19" s="9" t="s">
        <v>757</v>
      </c>
      <c r="M19" s="151"/>
      <c r="N19" s="83"/>
      <c r="O19" s="60">
        <v>20</v>
      </c>
    </row>
    <row r="20" spans="1:15" ht="15" x14ac:dyDescent="0.25">
      <c r="A20" s="1"/>
      <c r="B20" s="76"/>
      <c r="C20" s="69"/>
      <c r="D20" s="367" t="s">
        <v>710</v>
      </c>
      <c r="E20" s="368"/>
      <c r="F20" s="369">
        <v>4100064198</v>
      </c>
      <c r="G20" s="370"/>
      <c r="H20" s="391" t="s">
        <v>1241</v>
      </c>
      <c r="I20" s="370"/>
      <c r="J20" s="369" t="s">
        <v>1009</v>
      </c>
      <c r="K20" s="368"/>
      <c r="L20" s="9" t="s">
        <v>757</v>
      </c>
      <c r="M20" s="151"/>
      <c r="N20" s="84"/>
      <c r="O20" s="60">
        <v>8</v>
      </c>
    </row>
    <row r="21" spans="1:15" ht="15" x14ac:dyDescent="0.25">
      <c r="A21" s="1"/>
      <c r="B21" s="375">
        <v>2</v>
      </c>
      <c r="C21" s="376"/>
      <c r="D21" s="367" t="s">
        <v>710</v>
      </c>
      <c r="E21" s="368"/>
      <c r="F21" s="369">
        <v>4100064199</v>
      </c>
      <c r="G21" s="370"/>
      <c r="H21" s="391" t="s">
        <v>1241</v>
      </c>
      <c r="I21" s="370"/>
      <c r="J21" s="369" t="s">
        <v>1009</v>
      </c>
      <c r="K21" s="368"/>
      <c r="L21" s="9" t="s">
        <v>757</v>
      </c>
      <c r="M21" s="151"/>
      <c r="N21" s="81">
        <v>7.64</v>
      </c>
      <c r="O21" s="60">
        <v>10</v>
      </c>
    </row>
    <row r="22" spans="1:15" ht="15" x14ac:dyDescent="0.25">
      <c r="A22" s="1"/>
      <c r="B22" s="375">
        <v>3</v>
      </c>
      <c r="C22" s="376"/>
      <c r="D22" s="367" t="s">
        <v>710</v>
      </c>
      <c r="E22" s="368"/>
      <c r="F22" s="369">
        <v>4100064199</v>
      </c>
      <c r="G22" s="370"/>
      <c r="H22" s="391" t="s">
        <v>1241</v>
      </c>
      <c r="I22" s="370"/>
      <c r="J22" s="369" t="s">
        <v>1009</v>
      </c>
      <c r="K22" s="368"/>
      <c r="L22" s="9" t="s">
        <v>757</v>
      </c>
      <c r="M22" s="151"/>
      <c r="N22" s="81">
        <v>7.64</v>
      </c>
      <c r="O22" s="60">
        <v>10</v>
      </c>
    </row>
    <row r="23" spans="1:15" ht="15" x14ac:dyDescent="0.25">
      <c r="A23" s="1"/>
      <c r="B23" s="378">
        <v>4</v>
      </c>
      <c r="C23" s="379"/>
      <c r="D23" s="367" t="s">
        <v>710</v>
      </c>
      <c r="E23" s="368"/>
      <c r="F23" s="369">
        <v>4100064199</v>
      </c>
      <c r="G23" s="370"/>
      <c r="H23" s="391" t="s">
        <v>1241</v>
      </c>
      <c r="I23" s="370"/>
      <c r="J23" s="369" t="s">
        <v>1009</v>
      </c>
      <c r="K23" s="368"/>
      <c r="L23" s="9" t="s">
        <v>757</v>
      </c>
      <c r="M23" s="151"/>
      <c r="N23" s="81">
        <v>8.3000000000000007</v>
      </c>
      <c r="O23" s="60">
        <v>11</v>
      </c>
    </row>
    <row r="24" spans="1:15" ht="15" x14ac:dyDescent="0.25">
      <c r="A24" s="1"/>
      <c r="B24" s="378">
        <v>5</v>
      </c>
      <c r="C24" s="379"/>
      <c r="D24" s="367" t="s">
        <v>660</v>
      </c>
      <c r="E24" s="368"/>
      <c r="F24" s="369">
        <v>4100065089</v>
      </c>
      <c r="G24" s="370"/>
      <c r="H24" s="391" t="s">
        <v>661</v>
      </c>
      <c r="I24" s="370"/>
      <c r="J24" s="369" t="s">
        <v>1009</v>
      </c>
      <c r="K24" s="368"/>
      <c r="L24" s="9" t="s">
        <v>757</v>
      </c>
      <c r="M24" s="151"/>
      <c r="N24" s="83">
        <v>6.34</v>
      </c>
      <c r="O24" s="60">
        <v>3</v>
      </c>
    </row>
    <row r="25" spans="1:15" ht="15" x14ac:dyDescent="0.25">
      <c r="A25" s="1"/>
      <c r="B25" s="40"/>
      <c r="C25" s="36"/>
      <c r="D25" s="367" t="s">
        <v>660</v>
      </c>
      <c r="E25" s="368"/>
      <c r="F25" s="369">
        <v>4100065090</v>
      </c>
      <c r="G25" s="370"/>
      <c r="H25" s="391" t="s">
        <v>661</v>
      </c>
      <c r="I25" s="370"/>
      <c r="J25" s="369" t="s">
        <v>1009</v>
      </c>
      <c r="K25" s="368"/>
      <c r="L25" s="9" t="s">
        <v>757</v>
      </c>
      <c r="M25" s="151"/>
      <c r="N25" s="83"/>
      <c r="O25" s="60">
        <v>5</v>
      </c>
    </row>
    <row r="26" spans="1:15" ht="15" x14ac:dyDescent="0.25">
      <c r="A26" s="1"/>
      <c r="B26" s="365"/>
      <c r="C26" s="366"/>
      <c r="D26" s="126" t="s">
        <v>1252</v>
      </c>
      <c r="E26" s="61"/>
      <c r="F26" s="50"/>
      <c r="G26" s="62"/>
      <c r="H26" s="63"/>
      <c r="I26" s="62"/>
      <c r="J26" s="50"/>
      <c r="K26" s="61"/>
      <c r="L26" s="6"/>
      <c r="M26" s="8"/>
      <c r="N26" s="84"/>
      <c r="O26" s="138"/>
    </row>
    <row r="27" spans="1:15" ht="15" x14ac:dyDescent="0.25">
      <c r="A27" s="1"/>
      <c r="B27" s="375">
        <v>6</v>
      </c>
      <c r="C27" s="376"/>
      <c r="D27" s="367" t="s">
        <v>381</v>
      </c>
      <c r="E27" s="368"/>
      <c r="F27" s="369">
        <v>4100065126</v>
      </c>
      <c r="G27" s="370"/>
      <c r="H27" s="391" t="s">
        <v>1243</v>
      </c>
      <c r="I27" s="370"/>
      <c r="J27" s="369" t="s">
        <v>1009</v>
      </c>
      <c r="K27" s="368"/>
      <c r="L27" s="9" t="s">
        <v>761</v>
      </c>
      <c r="M27" s="151"/>
      <c r="N27" s="81">
        <v>8.4</v>
      </c>
      <c r="O27" s="60">
        <v>12</v>
      </c>
    </row>
    <row r="28" spans="1:15" ht="15" x14ac:dyDescent="0.25">
      <c r="A28" s="1"/>
      <c r="B28" s="375">
        <v>7</v>
      </c>
      <c r="C28" s="376"/>
      <c r="D28" s="367" t="s">
        <v>381</v>
      </c>
      <c r="E28" s="368"/>
      <c r="F28" s="369">
        <v>4100065126</v>
      </c>
      <c r="G28" s="370"/>
      <c r="H28" s="391" t="s">
        <v>1243</v>
      </c>
      <c r="I28" s="370"/>
      <c r="J28" s="369" t="s">
        <v>1009</v>
      </c>
      <c r="K28" s="368"/>
      <c r="L28" s="9" t="s">
        <v>761</v>
      </c>
      <c r="M28" s="151"/>
      <c r="N28" s="81">
        <v>8.4</v>
      </c>
      <c r="O28" s="60">
        <v>12</v>
      </c>
    </row>
    <row r="29" spans="1:15" ht="15" x14ac:dyDescent="0.25">
      <c r="A29" s="1"/>
      <c r="B29" s="375">
        <v>8</v>
      </c>
      <c r="C29" s="376"/>
      <c r="D29" s="367" t="s">
        <v>381</v>
      </c>
      <c r="E29" s="368"/>
      <c r="F29" s="369">
        <v>4100065126</v>
      </c>
      <c r="G29" s="370"/>
      <c r="H29" s="391" t="s">
        <v>1243</v>
      </c>
      <c r="I29" s="370"/>
      <c r="J29" s="369" t="s">
        <v>1009</v>
      </c>
      <c r="K29" s="368"/>
      <c r="L29" s="9" t="s">
        <v>761</v>
      </c>
      <c r="M29" s="151"/>
      <c r="N29" s="81">
        <v>8.4</v>
      </c>
      <c r="O29" s="60">
        <v>12</v>
      </c>
    </row>
    <row r="30" spans="1:15" ht="15" x14ac:dyDescent="0.25">
      <c r="A30" s="1"/>
      <c r="B30" s="378">
        <v>9</v>
      </c>
      <c r="C30" s="379"/>
      <c r="D30" s="367" t="s">
        <v>381</v>
      </c>
      <c r="E30" s="368"/>
      <c r="F30" s="369">
        <v>4100065126</v>
      </c>
      <c r="G30" s="370"/>
      <c r="H30" s="391" t="s">
        <v>1243</v>
      </c>
      <c r="I30" s="370"/>
      <c r="J30" s="369" t="s">
        <v>1009</v>
      </c>
      <c r="K30" s="368"/>
      <c r="L30" s="9" t="s">
        <v>761</v>
      </c>
      <c r="M30" s="151"/>
      <c r="N30" s="82">
        <v>8.4</v>
      </c>
      <c r="O30" s="60">
        <v>12</v>
      </c>
    </row>
    <row r="31" spans="1:15" ht="15" x14ac:dyDescent="0.25">
      <c r="A31" s="1"/>
      <c r="B31" s="378">
        <v>10</v>
      </c>
      <c r="C31" s="379"/>
      <c r="D31" s="367" t="s">
        <v>381</v>
      </c>
      <c r="E31" s="368"/>
      <c r="F31" s="369">
        <v>4100065126</v>
      </c>
      <c r="G31" s="370"/>
      <c r="H31" s="391" t="s">
        <v>1243</v>
      </c>
      <c r="I31" s="370"/>
      <c r="J31" s="369" t="s">
        <v>1009</v>
      </c>
      <c r="K31" s="368"/>
      <c r="L31" s="9" t="s">
        <v>761</v>
      </c>
      <c r="M31" s="151"/>
      <c r="N31" s="82">
        <v>7.14</v>
      </c>
      <c r="O31" s="60">
        <v>5</v>
      </c>
    </row>
    <row r="32" spans="1:15" ht="15" x14ac:dyDescent="0.25">
      <c r="A32" s="1"/>
      <c r="B32" s="76"/>
      <c r="C32" s="69"/>
      <c r="D32" s="367" t="s">
        <v>381</v>
      </c>
      <c r="E32" s="368"/>
      <c r="F32" s="369">
        <v>4100065126</v>
      </c>
      <c r="G32" s="370"/>
      <c r="H32" s="391" t="s">
        <v>1243</v>
      </c>
      <c r="I32" s="370"/>
      <c r="J32" s="369" t="s">
        <v>1009</v>
      </c>
      <c r="K32" s="368"/>
      <c r="L32" s="9" t="s">
        <v>757</v>
      </c>
      <c r="M32" s="151"/>
      <c r="N32" s="84"/>
      <c r="O32" s="60">
        <v>5</v>
      </c>
    </row>
    <row r="33" spans="1:15" ht="15" x14ac:dyDescent="0.25">
      <c r="A33" s="1"/>
      <c r="B33" s="375">
        <v>11</v>
      </c>
      <c r="C33" s="376"/>
      <c r="D33" s="367" t="s">
        <v>747</v>
      </c>
      <c r="E33" s="368"/>
      <c r="F33" s="369">
        <v>4100065096</v>
      </c>
      <c r="G33" s="370"/>
      <c r="H33" s="391" t="s">
        <v>771</v>
      </c>
      <c r="I33" s="370"/>
      <c r="J33" s="369" t="s">
        <v>1009</v>
      </c>
      <c r="K33" s="368"/>
      <c r="L33" s="9" t="s">
        <v>757</v>
      </c>
      <c r="M33" s="151"/>
      <c r="N33" s="81">
        <v>9.9</v>
      </c>
      <c r="O33" s="60">
        <v>16</v>
      </c>
    </row>
    <row r="34" spans="1:15" ht="15" x14ac:dyDescent="0.25">
      <c r="A34" s="1"/>
      <c r="B34" s="375">
        <v>12</v>
      </c>
      <c r="C34" s="376"/>
      <c r="D34" s="367" t="s">
        <v>747</v>
      </c>
      <c r="E34" s="368"/>
      <c r="F34" s="369">
        <v>4100065096</v>
      </c>
      <c r="G34" s="370"/>
      <c r="H34" s="391" t="s">
        <v>771</v>
      </c>
      <c r="I34" s="370"/>
      <c r="J34" s="369" t="s">
        <v>1009</v>
      </c>
      <c r="K34" s="368"/>
      <c r="L34" s="9" t="s">
        <v>757</v>
      </c>
      <c r="M34" s="151"/>
      <c r="N34" s="81">
        <v>9.9</v>
      </c>
      <c r="O34" s="60">
        <v>16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13</v>
      </c>
      <c r="C36" s="379"/>
      <c r="D36" s="367" t="s">
        <v>747</v>
      </c>
      <c r="E36" s="368"/>
      <c r="F36" s="369">
        <v>4100065096</v>
      </c>
      <c r="G36" s="370"/>
      <c r="H36" s="391" t="s">
        <v>771</v>
      </c>
      <c r="I36" s="370"/>
      <c r="J36" s="369" t="s">
        <v>1009</v>
      </c>
      <c r="K36" s="368"/>
      <c r="L36" s="9" t="s">
        <v>757</v>
      </c>
      <c r="M36" s="151"/>
      <c r="N36" s="82">
        <v>8.4</v>
      </c>
      <c r="O36" s="60">
        <v>6</v>
      </c>
    </row>
    <row r="37" spans="1:15" ht="15" x14ac:dyDescent="0.25">
      <c r="A37" s="1"/>
      <c r="B37" s="76"/>
      <c r="C37" s="69"/>
      <c r="D37" s="367" t="s">
        <v>747</v>
      </c>
      <c r="E37" s="368"/>
      <c r="F37" s="369">
        <v>4100065096</v>
      </c>
      <c r="G37" s="370"/>
      <c r="H37" s="391" t="s">
        <v>771</v>
      </c>
      <c r="I37" s="370"/>
      <c r="J37" s="369" t="s">
        <v>1009</v>
      </c>
      <c r="K37" s="368"/>
      <c r="L37" s="9" t="s">
        <v>1238</v>
      </c>
      <c r="M37" s="151"/>
      <c r="N37" s="161"/>
      <c r="O37" s="60">
        <v>8</v>
      </c>
    </row>
    <row r="38" spans="1:15" ht="15" x14ac:dyDescent="0.25">
      <c r="A38" s="1"/>
      <c r="B38" s="375">
        <v>14</v>
      </c>
      <c r="C38" s="376"/>
      <c r="D38" s="367" t="s">
        <v>747</v>
      </c>
      <c r="E38" s="368"/>
      <c r="F38" s="369">
        <v>4100065092</v>
      </c>
      <c r="G38" s="370"/>
      <c r="H38" s="391" t="s">
        <v>1094</v>
      </c>
      <c r="I38" s="370"/>
      <c r="J38" s="369" t="s">
        <v>1009</v>
      </c>
      <c r="K38" s="368"/>
      <c r="L38" s="9" t="s">
        <v>757</v>
      </c>
      <c r="M38" s="151"/>
      <c r="N38" s="81">
        <v>9.9</v>
      </c>
      <c r="O38" s="60">
        <v>16</v>
      </c>
    </row>
    <row r="39" spans="1:15" ht="15" x14ac:dyDescent="0.25">
      <c r="A39" s="1"/>
      <c r="B39" s="378">
        <v>15</v>
      </c>
      <c r="C39" s="379"/>
      <c r="D39" s="367" t="s">
        <v>747</v>
      </c>
      <c r="E39" s="368"/>
      <c r="F39" s="369">
        <v>4100065092</v>
      </c>
      <c r="G39" s="370"/>
      <c r="H39" s="391" t="s">
        <v>1094</v>
      </c>
      <c r="I39" s="370"/>
      <c r="J39" s="369" t="s">
        <v>1009</v>
      </c>
      <c r="K39" s="368"/>
      <c r="L39" s="9" t="s">
        <v>757</v>
      </c>
      <c r="M39" s="151"/>
      <c r="N39" s="82">
        <v>9.9</v>
      </c>
      <c r="O39" s="60">
        <v>16</v>
      </c>
    </row>
    <row r="40" spans="1:15" ht="15" x14ac:dyDescent="0.25">
      <c r="A40" s="1"/>
      <c r="B40" s="378">
        <v>16</v>
      </c>
      <c r="C40" s="379"/>
      <c r="D40" s="367" t="s">
        <v>747</v>
      </c>
      <c r="E40" s="368"/>
      <c r="F40" s="369">
        <v>4100065092</v>
      </c>
      <c r="G40" s="370"/>
      <c r="H40" s="391" t="s">
        <v>1094</v>
      </c>
      <c r="I40" s="370"/>
      <c r="J40" s="369" t="s">
        <v>1009</v>
      </c>
      <c r="K40" s="368"/>
      <c r="L40" s="9" t="s">
        <v>757</v>
      </c>
      <c r="M40" s="151"/>
      <c r="N40" s="82">
        <v>8.4</v>
      </c>
      <c r="O40" s="60">
        <v>5</v>
      </c>
    </row>
    <row r="41" spans="1:15" ht="15" x14ac:dyDescent="0.25">
      <c r="A41" s="1"/>
      <c r="B41" s="76"/>
      <c r="C41" s="69"/>
      <c r="D41" s="367" t="s">
        <v>747</v>
      </c>
      <c r="E41" s="368"/>
      <c r="F41" s="369">
        <v>4100065091</v>
      </c>
      <c r="G41" s="370"/>
      <c r="H41" s="391" t="s">
        <v>1094</v>
      </c>
      <c r="I41" s="370"/>
      <c r="J41" s="369" t="s">
        <v>1009</v>
      </c>
      <c r="K41" s="368"/>
      <c r="L41" s="9" t="s">
        <v>757</v>
      </c>
      <c r="M41" s="151"/>
      <c r="N41" s="84"/>
      <c r="O41" s="60">
        <v>9</v>
      </c>
    </row>
    <row r="42" spans="1:15" ht="15" x14ac:dyDescent="0.25">
      <c r="A42" s="1"/>
      <c r="B42" s="375">
        <v>17</v>
      </c>
      <c r="C42" s="376"/>
      <c r="D42" s="367" t="s">
        <v>747</v>
      </c>
      <c r="E42" s="368"/>
      <c r="F42" s="369">
        <v>4100065091</v>
      </c>
      <c r="G42" s="370"/>
      <c r="H42" s="391" t="s">
        <v>1094</v>
      </c>
      <c r="I42" s="370"/>
      <c r="J42" s="369" t="s">
        <v>1009</v>
      </c>
      <c r="K42" s="368"/>
      <c r="L42" s="9" t="s">
        <v>757</v>
      </c>
      <c r="M42" s="151"/>
      <c r="N42" s="81">
        <v>9.9</v>
      </c>
      <c r="O42" s="60">
        <v>16</v>
      </c>
    </row>
    <row r="43" spans="1:15" ht="15" x14ac:dyDescent="0.25">
      <c r="A43" s="1"/>
      <c r="B43" s="378">
        <v>18</v>
      </c>
      <c r="C43" s="379"/>
      <c r="D43" s="367" t="s">
        <v>747</v>
      </c>
      <c r="E43" s="368"/>
      <c r="F43" s="369">
        <v>4100065092</v>
      </c>
      <c r="G43" s="370"/>
      <c r="H43" s="391" t="s">
        <v>1094</v>
      </c>
      <c r="I43" s="370"/>
      <c r="J43" s="369" t="s">
        <v>1009</v>
      </c>
      <c r="K43" s="368"/>
      <c r="L43" s="9" t="s">
        <v>761</v>
      </c>
      <c r="M43" s="151"/>
      <c r="N43" s="82">
        <v>9.9</v>
      </c>
      <c r="O43" s="60">
        <v>16</v>
      </c>
    </row>
    <row r="44" spans="1:15" ht="15" x14ac:dyDescent="0.25">
      <c r="A44" s="1"/>
      <c r="B44" s="378">
        <v>19</v>
      </c>
      <c r="C44" s="379"/>
      <c r="D44" s="367" t="s">
        <v>747</v>
      </c>
      <c r="E44" s="368"/>
      <c r="F44" s="369">
        <v>4100065092</v>
      </c>
      <c r="G44" s="370"/>
      <c r="H44" s="391" t="s">
        <v>1094</v>
      </c>
      <c r="I44" s="370"/>
      <c r="J44" s="369" t="s">
        <v>1009</v>
      </c>
      <c r="K44" s="368"/>
      <c r="L44" s="9" t="s">
        <v>761</v>
      </c>
      <c r="M44" s="151"/>
      <c r="N44" s="82">
        <v>9.9</v>
      </c>
      <c r="O44" s="60">
        <v>8</v>
      </c>
    </row>
    <row r="45" spans="1:15" ht="15" x14ac:dyDescent="0.25">
      <c r="A45" s="1"/>
      <c r="B45" s="76"/>
      <c r="C45" s="69"/>
      <c r="D45" s="367" t="s">
        <v>747</v>
      </c>
      <c r="E45" s="368"/>
      <c r="F45" s="369">
        <v>4100065095</v>
      </c>
      <c r="G45" s="370"/>
      <c r="H45" s="391" t="s">
        <v>771</v>
      </c>
      <c r="I45" s="370"/>
      <c r="J45" s="369" t="s">
        <v>1009</v>
      </c>
      <c r="K45" s="368"/>
      <c r="L45" s="9" t="s">
        <v>911</v>
      </c>
      <c r="M45" s="151"/>
      <c r="N45" s="84"/>
      <c r="O45" s="60">
        <v>8</v>
      </c>
    </row>
    <row r="46" spans="1:15" ht="15" x14ac:dyDescent="0.25">
      <c r="A46" s="1"/>
      <c r="B46" s="378">
        <v>20</v>
      </c>
      <c r="C46" s="379"/>
      <c r="D46" s="367" t="s">
        <v>747</v>
      </c>
      <c r="E46" s="368"/>
      <c r="F46" s="369">
        <v>4100065095</v>
      </c>
      <c r="G46" s="370"/>
      <c r="H46" s="391" t="s">
        <v>771</v>
      </c>
      <c r="I46" s="370"/>
      <c r="J46" s="369" t="s">
        <v>1009</v>
      </c>
      <c r="K46" s="368"/>
      <c r="L46" s="9" t="s">
        <v>911</v>
      </c>
      <c r="M46" s="151"/>
      <c r="N46" s="82">
        <v>8.4</v>
      </c>
      <c r="O46" s="60">
        <v>4</v>
      </c>
    </row>
    <row r="47" spans="1:15" ht="15" x14ac:dyDescent="0.25">
      <c r="A47" s="1"/>
      <c r="B47" s="76"/>
      <c r="C47" s="69"/>
      <c r="D47" s="367" t="s">
        <v>747</v>
      </c>
      <c r="E47" s="368"/>
      <c r="F47" s="369">
        <v>4100065096</v>
      </c>
      <c r="G47" s="370"/>
      <c r="H47" s="391" t="s">
        <v>771</v>
      </c>
      <c r="I47" s="370"/>
      <c r="J47" s="369" t="s">
        <v>1009</v>
      </c>
      <c r="K47" s="368"/>
      <c r="L47" s="9" t="s">
        <v>911</v>
      </c>
      <c r="M47" s="151"/>
      <c r="N47" s="84"/>
      <c r="O47" s="60">
        <v>10</v>
      </c>
    </row>
    <row r="48" spans="1:15" ht="15" x14ac:dyDescent="0.25">
      <c r="A48" s="1"/>
      <c r="B48" s="378">
        <v>21</v>
      </c>
      <c r="C48" s="379"/>
      <c r="D48" s="367" t="s">
        <v>629</v>
      </c>
      <c r="E48" s="368"/>
      <c r="F48" s="369">
        <v>4100064201</v>
      </c>
      <c r="G48" s="370"/>
      <c r="H48" s="391" t="s">
        <v>1196</v>
      </c>
      <c r="I48" s="370"/>
      <c r="J48" s="369" t="s">
        <v>1009</v>
      </c>
      <c r="K48" s="368"/>
      <c r="L48" s="9" t="s">
        <v>846</v>
      </c>
      <c r="M48" s="151"/>
      <c r="N48" s="82">
        <v>9.3800000000000008</v>
      </c>
      <c r="O48" s="60">
        <v>5</v>
      </c>
    </row>
    <row r="49" spans="1:15" ht="15" x14ac:dyDescent="0.25">
      <c r="A49" s="1"/>
      <c r="B49" s="76"/>
      <c r="C49" s="69"/>
      <c r="D49" s="367" t="s">
        <v>629</v>
      </c>
      <c r="E49" s="368"/>
      <c r="F49" s="369">
        <v>4100064200</v>
      </c>
      <c r="G49" s="370"/>
      <c r="H49" s="391" t="s">
        <v>1196</v>
      </c>
      <c r="I49" s="370"/>
      <c r="J49" s="369" t="s">
        <v>1009</v>
      </c>
      <c r="K49" s="368"/>
      <c r="L49" s="9" t="s">
        <v>846</v>
      </c>
      <c r="M49" s="151"/>
      <c r="N49" s="84"/>
      <c r="O49" s="60">
        <v>10</v>
      </c>
    </row>
    <row r="50" spans="1:15" ht="15" x14ac:dyDescent="0.25">
      <c r="A50" s="1"/>
      <c r="B50" s="76"/>
      <c r="C50" s="65"/>
      <c r="D50" s="392"/>
      <c r="E50" s="393"/>
      <c r="F50" s="393"/>
      <c r="G50" s="393"/>
      <c r="H50" s="393"/>
      <c r="I50" s="62"/>
      <c r="J50" s="50"/>
      <c r="K50" s="61"/>
      <c r="L50" s="8"/>
      <c r="M50" s="8"/>
      <c r="N50" s="139">
        <f>SUM(N18:N49)</f>
        <v>186.82000000000005</v>
      </c>
      <c r="O50" s="60"/>
    </row>
    <row r="51" spans="1:15" ht="15.75" x14ac:dyDescent="0.25">
      <c r="A51" s="1"/>
      <c r="B51" s="356" t="s">
        <v>29</v>
      </c>
      <c r="C51" s="357"/>
      <c r="D51" s="357"/>
      <c r="E51" s="357"/>
      <c r="F51" s="357"/>
      <c r="G51" s="357"/>
      <c r="H51" s="357"/>
      <c r="I51" s="357"/>
      <c r="J51" s="357"/>
      <c r="K51" s="357"/>
      <c r="L51" s="357"/>
      <c r="M51" s="79"/>
      <c r="N51" s="75"/>
      <c r="O51" s="73">
        <f>SUM(O18:O49)</f>
        <v>312</v>
      </c>
    </row>
    <row r="52" spans="1:15" ht="15" x14ac:dyDescent="0.25">
      <c r="A52" s="1"/>
      <c r="B52" s="20"/>
      <c r="C52" s="45"/>
      <c r="D52" s="20"/>
      <c r="E52" s="45"/>
      <c r="F52" s="20"/>
      <c r="H52" s="3"/>
      <c r="J52" s="20"/>
      <c r="K52" s="45"/>
      <c r="L52" s="1"/>
      <c r="M52" s="1"/>
      <c r="N52" s="86"/>
    </row>
    <row r="53" spans="1:15" ht="3.75" customHeight="1" x14ac:dyDescent="0.25">
      <c r="A53" s="1"/>
      <c r="B53" s="1"/>
      <c r="C53" s="1"/>
      <c r="D53" s="17"/>
      <c r="E53" s="20"/>
      <c r="F53" s="20"/>
      <c r="G53" s="3"/>
      <c r="H53" s="3"/>
      <c r="I53" s="1"/>
      <c r="J53" s="1"/>
      <c r="K53" s="1"/>
      <c r="L53" s="1"/>
      <c r="M53" s="1"/>
      <c r="N53" s="1"/>
    </row>
    <row r="54" spans="1:15" ht="15" customHeight="1" x14ac:dyDescent="0.25">
      <c r="A54" s="1"/>
      <c r="B54" s="1"/>
      <c r="C54" s="1"/>
      <c r="D54" s="1" t="s">
        <v>49</v>
      </c>
      <c r="E54" s="23"/>
      <c r="F54" s="397" t="s">
        <v>1256</v>
      </c>
      <c r="G54" s="396"/>
      <c r="H54" s="1"/>
      <c r="I54" s="1"/>
      <c r="J54" s="1"/>
      <c r="K54" s="1"/>
      <c r="L54" s="1"/>
      <c r="M54" s="1"/>
      <c r="N54" s="1"/>
    </row>
    <row r="55" spans="1:15" ht="15" customHeight="1" x14ac:dyDescent="0.25">
      <c r="A55" s="1"/>
      <c r="B55" s="1"/>
      <c r="C55" s="1"/>
      <c r="D55" s="1" t="s">
        <v>1257</v>
      </c>
      <c r="E55" s="23"/>
      <c r="F55" s="1"/>
      <c r="G55" s="1"/>
      <c r="H55" s="1"/>
      <c r="I55" s="1"/>
      <c r="J55" s="1"/>
      <c r="K55" s="1"/>
      <c r="L55" s="1"/>
      <c r="M55" s="1"/>
      <c r="N55" s="1"/>
    </row>
    <row r="56" spans="1:15" ht="15" customHeight="1" x14ac:dyDescent="0.25">
      <c r="A56" s="1"/>
      <c r="B56" s="1"/>
      <c r="C56" s="1"/>
      <c r="D56" s="1" t="s">
        <v>1253</v>
      </c>
      <c r="E56" s="3"/>
      <c r="F56" s="1"/>
      <c r="G56" s="1"/>
      <c r="H56" s="1"/>
      <c r="I56" s="1"/>
      <c r="J56" s="1"/>
      <c r="K56" s="1"/>
      <c r="L56" s="1"/>
      <c r="M56" s="1"/>
      <c r="N56" s="1"/>
    </row>
    <row r="57" spans="1:15" ht="15" x14ac:dyDescent="0.25">
      <c r="A57" s="1"/>
      <c r="B57" s="1"/>
      <c r="C57" s="1"/>
      <c r="D57" s="1" t="s">
        <v>1254</v>
      </c>
      <c r="E57" s="23"/>
      <c r="F57" s="1"/>
      <c r="G57" s="1"/>
      <c r="H57" s="1"/>
      <c r="I57" s="1"/>
      <c r="J57" s="1"/>
      <c r="K57" s="1"/>
      <c r="L57" s="1"/>
      <c r="M57" s="1"/>
      <c r="N57" s="1"/>
    </row>
    <row r="58" spans="1:15" ht="15" x14ac:dyDescent="0.25">
      <c r="A58" s="1"/>
      <c r="B58" s="1"/>
      <c r="C58" s="1"/>
      <c r="D58" s="1" t="s">
        <v>1255</v>
      </c>
      <c r="E58" s="1"/>
      <c r="F58" s="1"/>
      <c r="G58" s="23"/>
      <c r="H58" s="1"/>
      <c r="I58" s="1"/>
      <c r="J58" s="1"/>
      <c r="K58" s="1"/>
      <c r="L58" s="1"/>
      <c r="M58" s="1"/>
      <c r="N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340" ht="8.25" customHeight="1" x14ac:dyDescent="0.2"/>
    <row r="342" ht="8.25" customHeight="1" x14ac:dyDescent="0.2"/>
    <row r="344" ht="9" customHeight="1" x14ac:dyDescent="0.2"/>
    <row r="346" ht="7.5" customHeight="1" x14ac:dyDescent="0.2"/>
    <row r="348" ht="6.75" customHeight="1" x14ac:dyDescent="0.2"/>
    <row r="350" ht="7.5" customHeight="1" x14ac:dyDescent="0.2"/>
    <row r="352" ht="9" customHeight="1" x14ac:dyDescent="0.2"/>
    <row r="354" ht="7.5" customHeight="1" x14ac:dyDescent="0.2"/>
    <row r="356" ht="8.25" customHeight="1" x14ac:dyDescent="0.2"/>
  </sheetData>
  <mergeCells count="154">
    <mergeCell ref="D32:E32"/>
    <mergeCell ref="F32:G32"/>
    <mergeCell ref="H32:I32"/>
    <mergeCell ref="J32:K32"/>
    <mergeCell ref="D37:E37"/>
    <mergeCell ref="F37:G37"/>
    <mergeCell ref="H37:I37"/>
    <mergeCell ref="J37:K37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0:C30"/>
    <mergeCell ref="D30:E30"/>
    <mergeCell ref="F30:G30"/>
    <mergeCell ref="H30:I30"/>
    <mergeCell ref="J30:K30"/>
    <mergeCell ref="J25:K25"/>
    <mergeCell ref="B26:C26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F54:G54"/>
    <mergeCell ref="D19:E19"/>
    <mergeCell ref="F19:G19"/>
    <mergeCell ref="H19:I19"/>
    <mergeCell ref="J19:K19"/>
    <mergeCell ref="D20:E20"/>
    <mergeCell ref="F20:G20"/>
    <mergeCell ref="B24:C24"/>
    <mergeCell ref="D24:E24"/>
    <mergeCell ref="F24:G24"/>
    <mergeCell ref="H24:I24"/>
    <mergeCell ref="J24:K24"/>
    <mergeCell ref="F21:G21"/>
    <mergeCell ref="H21:I21"/>
    <mergeCell ref="J21:K21"/>
    <mergeCell ref="B22:C22"/>
    <mergeCell ref="D22:E22"/>
    <mergeCell ref="B27:C27"/>
    <mergeCell ref="D27:E27"/>
    <mergeCell ref="F27:G27"/>
    <mergeCell ref="H27:I27"/>
    <mergeCell ref="J27:K27"/>
    <mergeCell ref="B23:C23"/>
    <mergeCell ref="D23:E23"/>
    <mergeCell ref="D50:H50"/>
    <mergeCell ref="B51:L51"/>
    <mergeCell ref="B18:C18"/>
    <mergeCell ref="D18:E18"/>
    <mergeCell ref="F18:G18"/>
    <mergeCell ref="H18:I18"/>
    <mergeCell ref="J18:K18"/>
    <mergeCell ref="H20:I20"/>
    <mergeCell ref="J20:K20"/>
    <mergeCell ref="D21:E21"/>
    <mergeCell ref="F22:G22"/>
    <mergeCell ref="H22:I22"/>
    <mergeCell ref="J22:K22"/>
    <mergeCell ref="F23:G23"/>
    <mergeCell ref="H23:I23"/>
    <mergeCell ref="J23:K23"/>
    <mergeCell ref="B29:C29"/>
    <mergeCell ref="D29:E29"/>
    <mergeCell ref="F29:G29"/>
    <mergeCell ref="H29:I29"/>
    <mergeCell ref="J29:K29"/>
    <mergeCell ref="D25:E25"/>
    <mergeCell ref="F25:G25"/>
    <mergeCell ref="H25:I25"/>
    <mergeCell ref="B21:C21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D49:E49"/>
    <mergeCell ref="F49:G49"/>
    <mergeCell ref="H49:I49"/>
    <mergeCell ref="J49:K4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sheetPr codeName="Hoja16"/>
  <dimension ref="A1:O614"/>
  <sheetViews>
    <sheetView topLeftCell="A226" workbookViewId="0">
      <selection activeCell="A262" sqref="A262:IV26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1234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200195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5">
        <v>1</v>
      </c>
      <c r="C18" s="376"/>
      <c r="D18" s="367" t="s">
        <v>528</v>
      </c>
      <c r="E18" s="368"/>
      <c r="F18" s="369">
        <v>4100065107</v>
      </c>
      <c r="G18" s="370"/>
      <c r="H18" s="391" t="s">
        <v>568</v>
      </c>
      <c r="I18" s="370"/>
      <c r="J18" s="369" t="s">
        <v>53</v>
      </c>
      <c r="K18" s="368"/>
      <c r="L18" s="7" t="s">
        <v>761</v>
      </c>
      <c r="M18" s="11"/>
      <c r="N18" s="81">
        <v>11.82</v>
      </c>
      <c r="O18" s="60">
        <v>50</v>
      </c>
    </row>
    <row r="19" spans="1:15" ht="15" x14ac:dyDescent="0.25">
      <c r="A19" s="1"/>
      <c r="B19" s="378">
        <v>2</v>
      </c>
      <c r="C19" s="379"/>
      <c r="D19" s="367" t="s">
        <v>528</v>
      </c>
      <c r="E19" s="368"/>
      <c r="F19" s="369">
        <v>4100065107</v>
      </c>
      <c r="G19" s="370"/>
      <c r="H19" s="391" t="s">
        <v>568</v>
      </c>
      <c r="I19" s="370"/>
      <c r="J19" s="369" t="s">
        <v>53</v>
      </c>
      <c r="K19" s="368"/>
      <c r="L19" s="7" t="s">
        <v>761</v>
      </c>
      <c r="M19" s="11"/>
      <c r="N19" s="82">
        <v>11.82</v>
      </c>
      <c r="O19" s="60">
        <v>50</v>
      </c>
    </row>
    <row r="20" spans="1:15" ht="15" x14ac:dyDescent="0.25">
      <c r="A20" s="1"/>
      <c r="B20" s="378">
        <v>3</v>
      </c>
      <c r="C20" s="379"/>
      <c r="D20" s="367" t="s">
        <v>528</v>
      </c>
      <c r="E20" s="368"/>
      <c r="F20" s="369">
        <v>4100065107</v>
      </c>
      <c r="G20" s="370"/>
      <c r="H20" s="391" t="s">
        <v>568</v>
      </c>
      <c r="I20" s="370"/>
      <c r="J20" s="369" t="s">
        <v>53</v>
      </c>
      <c r="K20" s="368"/>
      <c r="L20" s="7" t="s">
        <v>761</v>
      </c>
      <c r="M20" s="11"/>
      <c r="N20" s="82">
        <v>7.24</v>
      </c>
      <c r="O20" s="60">
        <v>40</v>
      </c>
    </row>
    <row r="21" spans="1:15" ht="15" x14ac:dyDescent="0.25">
      <c r="A21" s="1"/>
      <c r="B21" s="76"/>
      <c r="C21" s="69"/>
      <c r="D21" s="126" t="s">
        <v>1235</v>
      </c>
      <c r="E21" s="61"/>
      <c r="F21" s="50"/>
      <c r="G21" s="62"/>
      <c r="H21" s="63"/>
      <c r="I21" s="62"/>
      <c r="J21" s="50"/>
      <c r="K21" s="61"/>
      <c r="L21" s="6"/>
      <c r="M21" s="8"/>
      <c r="N21" s="84"/>
      <c r="O21" s="138"/>
    </row>
    <row r="22" spans="1:15" ht="15" x14ac:dyDescent="0.25">
      <c r="A22" s="1"/>
      <c r="B22" s="378">
        <v>4</v>
      </c>
      <c r="C22" s="379"/>
      <c r="D22" s="367" t="s">
        <v>528</v>
      </c>
      <c r="E22" s="368"/>
      <c r="F22" s="369">
        <v>4100065106</v>
      </c>
      <c r="G22" s="370"/>
      <c r="H22" s="391" t="s">
        <v>568</v>
      </c>
      <c r="I22" s="370"/>
      <c r="J22" s="369" t="s">
        <v>53</v>
      </c>
      <c r="K22" s="368"/>
      <c r="L22" s="7" t="s">
        <v>761</v>
      </c>
      <c r="M22" s="11"/>
      <c r="N22" s="82">
        <v>5.0599999999999996</v>
      </c>
      <c r="O22" s="60">
        <v>7</v>
      </c>
    </row>
    <row r="23" spans="1:15" ht="15" x14ac:dyDescent="0.25">
      <c r="A23" s="1"/>
      <c r="B23" s="76"/>
      <c r="C23" s="69"/>
      <c r="D23" s="367" t="s">
        <v>528</v>
      </c>
      <c r="E23" s="368"/>
      <c r="F23" s="369">
        <v>4100065083</v>
      </c>
      <c r="G23" s="370"/>
      <c r="H23" s="391" t="s">
        <v>568</v>
      </c>
      <c r="I23" s="370"/>
      <c r="J23" s="369" t="s">
        <v>25</v>
      </c>
      <c r="K23" s="368"/>
      <c r="L23" s="7" t="s">
        <v>761</v>
      </c>
      <c r="M23" s="8"/>
      <c r="N23" s="84"/>
      <c r="O23" s="138">
        <v>19</v>
      </c>
    </row>
    <row r="24" spans="1:15" ht="15" x14ac:dyDescent="0.25">
      <c r="A24" s="1"/>
      <c r="B24" s="375">
        <v>5</v>
      </c>
      <c r="C24" s="376"/>
      <c r="D24" s="367" t="s">
        <v>528</v>
      </c>
      <c r="E24" s="368"/>
      <c r="F24" s="369">
        <v>4100065107</v>
      </c>
      <c r="G24" s="370"/>
      <c r="H24" s="391" t="s">
        <v>568</v>
      </c>
      <c r="I24" s="370"/>
      <c r="J24" s="369" t="s">
        <v>53</v>
      </c>
      <c r="K24" s="368"/>
      <c r="L24" s="7" t="s">
        <v>757</v>
      </c>
      <c r="M24" s="11"/>
      <c r="N24" s="81">
        <v>9.34</v>
      </c>
      <c r="O24" s="60">
        <v>53</v>
      </c>
    </row>
    <row r="25" spans="1:15" ht="15" x14ac:dyDescent="0.25">
      <c r="A25" s="1"/>
      <c r="B25" s="375">
        <v>6</v>
      </c>
      <c r="C25" s="376"/>
      <c r="D25" s="367" t="s">
        <v>528</v>
      </c>
      <c r="E25" s="368"/>
      <c r="F25" s="369">
        <v>4100065107</v>
      </c>
      <c r="G25" s="370"/>
      <c r="H25" s="391" t="s">
        <v>568</v>
      </c>
      <c r="I25" s="370"/>
      <c r="J25" s="369" t="s">
        <v>53</v>
      </c>
      <c r="K25" s="368"/>
      <c r="L25" s="7" t="s">
        <v>757</v>
      </c>
      <c r="M25" s="11"/>
      <c r="N25" s="81">
        <v>9.34</v>
      </c>
      <c r="O25" s="60">
        <v>53</v>
      </c>
    </row>
    <row r="26" spans="1:15" ht="15" x14ac:dyDescent="0.25">
      <c r="A26" s="1"/>
      <c r="B26" s="375">
        <v>7</v>
      </c>
      <c r="C26" s="376"/>
      <c r="D26" s="367" t="s">
        <v>528</v>
      </c>
      <c r="E26" s="368"/>
      <c r="F26" s="369">
        <v>4100065107</v>
      </c>
      <c r="G26" s="370"/>
      <c r="H26" s="391" t="s">
        <v>568</v>
      </c>
      <c r="I26" s="370"/>
      <c r="J26" s="369" t="s">
        <v>53</v>
      </c>
      <c r="K26" s="368"/>
      <c r="L26" s="7" t="s">
        <v>757</v>
      </c>
      <c r="M26" s="11"/>
      <c r="N26" s="81">
        <v>9.34</v>
      </c>
      <c r="O26" s="60">
        <v>53</v>
      </c>
    </row>
    <row r="27" spans="1:15" ht="15" x14ac:dyDescent="0.25">
      <c r="A27" s="1"/>
      <c r="B27" s="375">
        <v>8</v>
      </c>
      <c r="C27" s="376"/>
      <c r="D27" s="367" t="s">
        <v>528</v>
      </c>
      <c r="E27" s="368"/>
      <c r="F27" s="369">
        <v>4100065107</v>
      </c>
      <c r="G27" s="370"/>
      <c r="H27" s="391" t="s">
        <v>568</v>
      </c>
      <c r="I27" s="370"/>
      <c r="J27" s="369" t="s">
        <v>53</v>
      </c>
      <c r="K27" s="368"/>
      <c r="L27" s="7" t="s">
        <v>757</v>
      </c>
      <c r="M27" s="11"/>
      <c r="N27" s="81">
        <v>9.34</v>
      </c>
      <c r="O27" s="60">
        <v>53</v>
      </c>
    </row>
    <row r="28" spans="1:15" ht="15" x14ac:dyDescent="0.25">
      <c r="A28" s="1"/>
      <c r="B28" s="378">
        <v>9</v>
      </c>
      <c r="C28" s="379"/>
      <c r="D28" s="367" t="s">
        <v>528</v>
      </c>
      <c r="E28" s="368"/>
      <c r="F28" s="369">
        <v>4100065107</v>
      </c>
      <c r="G28" s="370"/>
      <c r="H28" s="391" t="s">
        <v>568</v>
      </c>
      <c r="I28" s="370"/>
      <c r="J28" s="369" t="s">
        <v>53</v>
      </c>
      <c r="K28" s="368"/>
      <c r="L28" s="7" t="s">
        <v>757</v>
      </c>
      <c r="M28" s="11"/>
      <c r="N28" s="82">
        <v>9.34</v>
      </c>
      <c r="O28" s="60">
        <v>53</v>
      </c>
    </row>
    <row r="29" spans="1:15" ht="15" x14ac:dyDescent="0.25">
      <c r="A29" s="1"/>
      <c r="B29" s="40"/>
      <c r="C29" s="36"/>
      <c r="D29" s="126" t="s">
        <v>1236</v>
      </c>
      <c r="E29" s="61"/>
      <c r="F29" s="50"/>
      <c r="G29" s="62"/>
      <c r="H29" s="63"/>
      <c r="I29" s="62"/>
      <c r="J29" s="50"/>
      <c r="K29" s="61"/>
      <c r="L29" s="6"/>
      <c r="M29" s="8"/>
      <c r="N29" s="83"/>
      <c r="O29" s="138"/>
    </row>
    <row r="30" spans="1:15" ht="15" x14ac:dyDescent="0.25">
      <c r="A30" s="1"/>
      <c r="B30" s="378">
        <v>10</v>
      </c>
      <c r="C30" s="379"/>
      <c r="D30" s="367" t="s">
        <v>528</v>
      </c>
      <c r="E30" s="368"/>
      <c r="F30" s="369">
        <v>4100065105</v>
      </c>
      <c r="G30" s="370"/>
      <c r="H30" s="391" t="s">
        <v>568</v>
      </c>
      <c r="I30" s="370"/>
      <c r="J30" s="369" t="s">
        <v>73</v>
      </c>
      <c r="K30" s="368"/>
      <c r="L30" s="7" t="s">
        <v>757</v>
      </c>
      <c r="M30" s="11"/>
      <c r="N30" s="82">
        <v>9.76</v>
      </c>
      <c r="O30" s="60">
        <v>6</v>
      </c>
    </row>
    <row r="31" spans="1:15" ht="15" x14ac:dyDescent="0.25">
      <c r="A31" s="1"/>
      <c r="B31" s="416"/>
      <c r="C31" s="417"/>
      <c r="D31" s="367" t="s">
        <v>528</v>
      </c>
      <c r="E31" s="368"/>
      <c r="F31" s="369">
        <v>4100065083</v>
      </c>
      <c r="G31" s="370"/>
      <c r="H31" s="391" t="s">
        <v>568</v>
      </c>
      <c r="I31" s="370"/>
      <c r="J31" s="369" t="s">
        <v>25</v>
      </c>
      <c r="K31" s="368"/>
      <c r="L31" s="7" t="s">
        <v>757</v>
      </c>
      <c r="M31" s="11"/>
      <c r="N31" s="83"/>
      <c r="O31" s="60">
        <v>29</v>
      </c>
    </row>
    <row r="32" spans="1:15" ht="15" x14ac:dyDescent="0.25">
      <c r="A32" s="1"/>
      <c r="B32" s="416"/>
      <c r="C32" s="411"/>
      <c r="D32" s="367" t="s">
        <v>528</v>
      </c>
      <c r="E32" s="368"/>
      <c r="F32" s="369">
        <v>4100065106</v>
      </c>
      <c r="G32" s="370"/>
      <c r="H32" s="391" t="s">
        <v>568</v>
      </c>
      <c r="I32" s="370"/>
      <c r="J32" s="369" t="s">
        <v>53</v>
      </c>
      <c r="K32" s="368"/>
      <c r="L32" s="7" t="s">
        <v>757</v>
      </c>
      <c r="M32" s="11"/>
      <c r="N32" s="83"/>
      <c r="O32" s="60">
        <v>21</v>
      </c>
    </row>
    <row r="33" spans="1:15" ht="15" x14ac:dyDescent="0.25">
      <c r="A33" s="1"/>
      <c r="B33" s="378">
        <v>11</v>
      </c>
      <c r="C33" s="379"/>
      <c r="D33" s="367" t="s">
        <v>528</v>
      </c>
      <c r="E33" s="368"/>
      <c r="F33" s="369">
        <v>4100065084</v>
      </c>
      <c r="G33" s="370"/>
      <c r="H33" s="391" t="s">
        <v>848</v>
      </c>
      <c r="I33" s="370"/>
      <c r="J33" s="369" t="s">
        <v>25</v>
      </c>
      <c r="K33" s="368"/>
      <c r="L33" s="7" t="s">
        <v>757</v>
      </c>
      <c r="M33" s="8"/>
      <c r="N33" s="82">
        <v>6.22</v>
      </c>
      <c r="O33" s="138">
        <v>9</v>
      </c>
    </row>
    <row r="34" spans="1:15" ht="15" x14ac:dyDescent="0.25">
      <c r="A34" s="1"/>
      <c r="B34" s="40"/>
      <c r="C34" s="36"/>
      <c r="D34" s="367" t="s">
        <v>528</v>
      </c>
      <c r="E34" s="368"/>
      <c r="F34" s="369">
        <v>4100065110</v>
      </c>
      <c r="G34" s="370"/>
      <c r="H34" s="391" t="s">
        <v>848</v>
      </c>
      <c r="I34" s="370"/>
      <c r="J34" s="369" t="s">
        <v>53</v>
      </c>
      <c r="K34" s="368"/>
      <c r="L34" s="7" t="s">
        <v>757</v>
      </c>
      <c r="M34" s="8"/>
      <c r="N34" s="83"/>
      <c r="O34" s="138">
        <v>12</v>
      </c>
    </row>
    <row r="35" spans="1:15" ht="15" x14ac:dyDescent="0.25">
      <c r="A35" s="1"/>
      <c r="B35" s="40"/>
      <c r="C35" s="36"/>
      <c r="D35" s="126" t="s">
        <v>1242</v>
      </c>
      <c r="E35" s="61"/>
      <c r="F35" s="50"/>
      <c r="G35" s="62"/>
      <c r="H35" s="63"/>
      <c r="I35" s="62"/>
      <c r="J35" s="50"/>
      <c r="K35" s="61"/>
      <c r="L35" s="6"/>
      <c r="M35" s="8"/>
      <c r="N35" s="83"/>
      <c r="O35" s="138"/>
    </row>
    <row r="36" spans="1:15" ht="15" x14ac:dyDescent="0.25">
      <c r="A36" s="1"/>
      <c r="B36" s="40"/>
      <c r="C36" s="36"/>
      <c r="D36" s="367" t="s">
        <v>528</v>
      </c>
      <c r="E36" s="368"/>
      <c r="F36" s="369">
        <v>4100065109</v>
      </c>
      <c r="G36" s="370"/>
      <c r="H36" s="391" t="s">
        <v>848</v>
      </c>
      <c r="I36" s="370"/>
      <c r="J36" s="369" t="s">
        <v>53</v>
      </c>
      <c r="K36" s="368"/>
      <c r="L36" s="7" t="s">
        <v>757</v>
      </c>
      <c r="M36" s="8"/>
      <c r="N36" s="83"/>
      <c r="O36" s="138">
        <v>5</v>
      </c>
    </row>
    <row r="37" spans="1:15" ht="15" x14ac:dyDescent="0.25">
      <c r="A37" s="1"/>
      <c r="B37" s="416"/>
      <c r="C37" s="417"/>
      <c r="D37" s="367" t="s">
        <v>528</v>
      </c>
      <c r="E37" s="368"/>
      <c r="F37" s="369">
        <v>4100065108</v>
      </c>
      <c r="G37" s="370"/>
      <c r="H37" s="391" t="s">
        <v>848</v>
      </c>
      <c r="I37" s="370"/>
      <c r="J37" s="369" t="s">
        <v>73</v>
      </c>
      <c r="K37" s="368"/>
      <c r="L37" s="7" t="s">
        <v>757</v>
      </c>
      <c r="M37" s="11"/>
      <c r="N37" s="83"/>
      <c r="O37" s="60">
        <v>1</v>
      </c>
    </row>
    <row r="38" spans="1:15" ht="15" x14ac:dyDescent="0.25">
      <c r="A38" s="1"/>
      <c r="B38" s="416"/>
      <c r="C38" s="417"/>
      <c r="D38" s="367" t="s">
        <v>528</v>
      </c>
      <c r="E38" s="368"/>
      <c r="F38" s="369">
        <v>4100065084</v>
      </c>
      <c r="G38" s="370"/>
      <c r="H38" s="391" t="s">
        <v>848</v>
      </c>
      <c r="I38" s="370"/>
      <c r="J38" s="369" t="s">
        <v>25</v>
      </c>
      <c r="K38" s="368"/>
      <c r="L38" s="7" t="s">
        <v>425</v>
      </c>
      <c r="M38" s="11"/>
      <c r="N38" s="83"/>
      <c r="O38" s="60">
        <v>4</v>
      </c>
    </row>
    <row r="39" spans="1:15" ht="15" x14ac:dyDescent="0.25">
      <c r="A39" s="1"/>
      <c r="B39" s="416"/>
      <c r="C39" s="417"/>
      <c r="D39" s="367" t="s">
        <v>528</v>
      </c>
      <c r="E39" s="368"/>
      <c r="F39" s="369">
        <v>4100065110</v>
      </c>
      <c r="G39" s="370"/>
      <c r="H39" s="391" t="s">
        <v>848</v>
      </c>
      <c r="I39" s="370"/>
      <c r="J39" s="369" t="s">
        <v>53</v>
      </c>
      <c r="K39" s="368"/>
      <c r="L39" s="7" t="s">
        <v>425</v>
      </c>
      <c r="M39" s="11"/>
      <c r="N39" s="83"/>
      <c r="O39" s="60">
        <v>2</v>
      </c>
    </row>
    <row r="40" spans="1:15" ht="15" x14ac:dyDescent="0.25">
      <c r="A40" s="1"/>
      <c r="B40" s="76"/>
      <c r="C40" s="69"/>
      <c r="D40" s="126" t="s">
        <v>1242</v>
      </c>
      <c r="E40" s="61"/>
      <c r="F40" s="50"/>
      <c r="G40" s="62"/>
      <c r="H40" s="63"/>
      <c r="I40" s="62"/>
      <c r="J40" s="50"/>
      <c r="K40" s="61"/>
      <c r="L40" s="6"/>
      <c r="M40" s="8"/>
      <c r="N40" s="84"/>
      <c r="O40" s="138"/>
    </row>
    <row r="41" spans="1:15" ht="15" x14ac:dyDescent="0.25">
      <c r="A41" s="1"/>
      <c r="B41" s="365">
        <v>12</v>
      </c>
      <c r="C41" s="351"/>
      <c r="D41" s="367" t="s">
        <v>528</v>
      </c>
      <c r="E41" s="368"/>
      <c r="F41" s="369">
        <v>4100065080</v>
      </c>
      <c r="G41" s="370"/>
      <c r="H41" s="391" t="s">
        <v>782</v>
      </c>
      <c r="I41" s="370"/>
      <c r="J41" s="369" t="s">
        <v>53</v>
      </c>
      <c r="K41" s="368"/>
      <c r="L41" s="7" t="s">
        <v>757</v>
      </c>
      <c r="M41" s="8"/>
      <c r="N41" s="84">
        <v>9.48</v>
      </c>
      <c r="O41" s="138">
        <v>52</v>
      </c>
    </row>
    <row r="42" spans="1:15" ht="15" x14ac:dyDescent="0.25">
      <c r="A42" s="1"/>
      <c r="B42" s="375">
        <v>13</v>
      </c>
      <c r="C42" s="367"/>
      <c r="D42" s="367" t="s">
        <v>528</v>
      </c>
      <c r="E42" s="368"/>
      <c r="F42" s="369">
        <v>4100065080</v>
      </c>
      <c r="G42" s="370"/>
      <c r="H42" s="391" t="s">
        <v>782</v>
      </c>
      <c r="I42" s="370"/>
      <c r="J42" s="369" t="s">
        <v>53</v>
      </c>
      <c r="K42" s="368"/>
      <c r="L42" s="7" t="s">
        <v>757</v>
      </c>
      <c r="M42" s="8"/>
      <c r="N42" s="81">
        <v>9.48</v>
      </c>
      <c r="O42" s="138">
        <v>52</v>
      </c>
    </row>
    <row r="43" spans="1:15" ht="15" x14ac:dyDescent="0.25">
      <c r="A43" s="1"/>
      <c r="B43" s="378">
        <v>14</v>
      </c>
      <c r="C43" s="438"/>
      <c r="D43" s="367" t="s">
        <v>528</v>
      </c>
      <c r="E43" s="368"/>
      <c r="F43" s="369">
        <v>4100065080</v>
      </c>
      <c r="G43" s="370"/>
      <c r="H43" s="391" t="s">
        <v>782</v>
      </c>
      <c r="I43" s="370"/>
      <c r="J43" s="369" t="s">
        <v>53</v>
      </c>
      <c r="K43" s="368"/>
      <c r="L43" s="7" t="s">
        <v>757</v>
      </c>
      <c r="M43" s="8"/>
      <c r="N43" s="82">
        <v>9.48</v>
      </c>
      <c r="O43" s="138">
        <v>52</v>
      </c>
    </row>
    <row r="44" spans="1:15" ht="15" x14ac:dyDescent="0.25">
      <c r="A44" s="1"/>
      <c r="B44" s="378">
        <v>15</v>
      </c>
      <c r="C44" s="438"/>
      <c r="D44" s="367" t="s">
        <v>528</v>
      </c>
      <c r="E44" s="368"/>
      <c r="F44" s="369">
        <v>4100065080</v>
      </c>
      <c r="G44" s="370"/>
      <c r="H44" s="391" t="s">
        <v>782</v>
      </c>
      <c r="I44" s="370"/>
      <c r="J44" s="369" t="s">
        <v>53</v>
      </c>
      <c r="K44" s="368"/>
      <c r="L44" s="7" t="s">
        <v>757</v>
      </c>
      <c r="M44" s="8"/>
      <c r="N44" s="82">
        <v>8.3800000000000008</v>
      </c>
      <c r="O44" s="138">
        <v>32</v>
      </c>
    </row>
    <row r="45" spans="1:15" ht="15" x14ac:dyDescent="0.25">
      <c r="A45" s="1"/>
      <c r="B45" s="416"/>
      <c r="C45" s="417"/>
      <c r="D45" s="367" t="s">
        <v>528</v>
      </c>
      <c r="E45" s="368"/>
      <c r="F45" s="369">
        <v>4100065078</v>
      </c>
      <c r="G45" s="370"/>
      <c r="H45" s="391" t="s">
        <v>782</v>
      </c>
      <c r="I45" s="370"/>
      <c r="J45" s="369" t="s">
        <v>73</v>
      </c>
      <c r="K45" s="368"/>
      <c r="L45" s="7" t="s">
        <v>757</v>
      </c>
      <c r="M45" s="11"/>
      <c r="N45" s="83"/>
      <c r="O45" s="60">
        <v>1</v>
      </c>
    </row>
    <row r="46" spans="1:15" ht="15" x14ac:dyDescent="0.25">
      <c r="A46" s="1"/>
      <c r="B46" s="416"/>
      <c r="C46" s="417"/>
      <c r="D46" s="367" t="s">
        <v>528</v>
      </c>
      <c r="E46" s="368"/>
      <c r="F46" s="369">
        <v>4100065077</v>
      </c>
      <c r="G46" s="370"/>
      <c r="H46" s="391" t="s">
        <v>782</v>
      </c>
      <c r="I46" s="370"/>
      <c r="J46" s="369" t="s">
        <v>25</v>
      </c>
      <c r="K46" s="368"/>
      <c r="L46" s="7" t="s">
        <v>757</v>
      </c>
      <c r="M46" s="11"/>
      <c r="N46" s="83"/>
      <c r="O46" s="60">
        <v>4</v>
      </c>
    </row>
    <row r="47" spans="1:15" ht="15" x14ac:dyDescent="0.25">
      <c r="A47" s="1"/>
      <c r="B47" s="416"/>
      <c r="C47" s="417"/>
      <c r="D47" s="367" t="s">
        <v>528</v>
      </c>
      <c r="E47" s="368"/>
      <c r="F47" s="369">
        <v>4100065079</v>
      </c>
      <c r="G47" s="370"/>
      <c r="H47" s="391" t="s">
        <v>782</v>
      </c>
      <c r="I47" s="370"/>
      <c r="J47" s="369" t="s">
        <v>53</v>
      </c>
      <c r="K47" s="368"/>
      <c r="L47" s="7" t="s">
        <v>757</v>
      </c>
      <c r="M47" s="11"/>
      <c r="N47" s="83"/>
      <c r="O47" s="60">
        <v>8</v>
      </c>
    </row>
    <row r="48" spans="1:15" ht="15" x14ac:dyDescent="0.25">
      <c r="A48" s="1"/>
      <c r="B48" s="76"/>
      <c r="C48" s="69"/>
      <c r="D48" s="126" t="s">
        <v>1250</v>
      </c>
      <c r="E48" s="61"/>
      <c r="F48" s="50"/>
      <c r="G48" s="62"/>
      <c r="H48" s="63"/>
      <c r="I48" s="62"/>
      <c r="J48" s="50"/>
      <c r="K48" s="61"/>
      <c r="L48" s="6"/>
      <c r="M48" s="8"/>
      <c r="N48" s="84"/>
      <c r="O48" s="138"/>
    </row>
    <row r="49" spans="1:15" ht="15" x14ac:dyDescent="0.25">
      <c r="A49" s="1"/>
      <c r="B49" s="416">
        <v>16</v>
      </c>
      <c r="C49" s="411"/>
      <c r="D49" s="367" t="s">
        <v>528</v>
      </c>
      <c r="E49" s="368"/>
      <c r="F49" s="369">
        <v>4100065117</v>
      </c>
      <c r="G49" s="370"/>
      <c r="H49" s="391" t="s">
        <v>1046</v>
      </c>
      <c r="I49" s="370"/>
      <c r="J49" s="369" t="s">
        <v>73</v>
      </c>
      <c r="K49" s="368"/>
      <c r="L49" s="7" t="s">
        <v>757</v>
      </c>
      <c r="M49" s="8"/>
      <c r="N49" s="83">
        <v>9.2200000000000006</v>
      </c>
      <c r="O49" s="138">
        <v>50</v>
      </c>
    </row>
    <row r="50" spans="1:15" ht="15" x14ac:dyDescent="0.25">
      <c r="A50" s="1"/>
      <c r="B50" s="378">
        <v>17</v>
      </c>
      <c r="C50" s="438"/>
      <c r="D50" s="367" t="s">
        <v>528</v>
      </c>
      <c r="E50" s="368"/>
      <c r="F50" s="369">
        <v>4100065117</v>
      </c>
      <c r="G50" s="370"/>
      <c r="H50" s="391" t="s">
        <v>1046</v>
      </c>
      <c r="I50" s="370"/>
      <c r="J50" s="369" t="s">
        <v>73</v>
      </c>
      <c r="K50" s="368"/>
      <c r="L50" s="7" t="s">
        <v>757</v>
      </c>
      <c r="M50" s="8"/>
      <c r="N50" s="82">
        <v>7.9</v>
      </c>
      <c r="O50" s="138">
        <v>21</v>
      </c>
    </row>
    <row r="51" spans="1:15" ht="15" x14ac:dyDescent="0.25">
      <c r="A51" s="1"/>
      <c r="B51" s="416"/>
      <c r="C51" s="417"/>
      <c r="D51" s="367" t="s">
        <v>528</v>
      </c>
      <c r="E51" s="368"/>
      <c r="F51" s="369">
        <v>4100065086</v>
      </c>
      <c r="G51" s="370"/>
      <c r="H51" s="391" t="s">
        <v>1046</v>
      </c>
      <c r="I51" s="370"/>
      <c r="J51" s="369" t="s">
        <v>25</v>
      </c>
      <c r="K51" s="368"/>
      <c r="L51" s="7" t="s">
        <v>757</v>
      </c>
      <c r="M51" s="11"/>
      <c r="N51" s="83"/>
      <c r="O51" s="60">
        <v>10</v>
      </c>
    </row>
    <row r="52" spans="1:15" ht="15" x14ac:dyDescent="0.25">
      <c r="A52" s="1"/>
      <c r="B52" s="416"/>
      <c r="C52" s="417"/>
      <c r="D52" s="367" t="s">
        <v>528</v>
      </c>
      <c r="E52" s="368"/>
      <c r="F52" s="369">
        <v>4100065118</v>
      </c>
      <c r="G52" s="370"/>
      <c r="H52" s="391" t="s">
        <v>1046</v>
      </c>
      <c r="I52" s="370"/>
      <c r="J52" s="369" t="s">
        <v>53</v>
      </c>
      <c r="K52" s="368"/>
      <c r="L52" s="7" t="s">
        <v>757</v>
      </c>
      <c r="M52" s="11"/>
      <c r="N52" s="83"/>
      <c r="O52" s="60">
        <v>11</v>
      </c>
    </row>
    <row r="53" spans="1:15" ht="15" x14ac:dyDescent="0.25">
      <c r="A53" s="1"/>
      <c r="B53" s="76"/>
      <c r="C53" s="69"/>
      <c r="D53" s="126" t="s">
        <v>1237</v>
      </c>
      <c r="E53" s="61"/>
      <c r="F53" s="50"/>
      <c r="G53" s="62"/>
      <c r="H53" s="63"/>
      <c r="I53" s="62"/>
      <c r="J53" s="50"/>
      <c r="K53" s="61"/>
      <c r="L53" s="6"/>
      <c r="M53" s="8"/>
      <c r="N53" s="84"/>
      <c r="O53" s="138"/>
    </row>
    <row r="54" spans="1:15" ht="15" x14ac:dyDescent="0.25">
      <c r="A54" s="1"/>
      <c r="B54" s="378">
        <v>18</v>
      </c>
      <c r="C54" s="438"/>
      <c r="D54" s="367" t="s">
        <v>528</v>
      </c>
      <c r="E54" s="368"/>
      <c r="F54" s="369">
        <v>4100065119</v>
      </c>
      <c r="G54" s="370"/>
      <c r="H54" s="391" t="s">
        <v>1046</v>
      </c>
      <c r="I54" s="370"/>
      <c r="J54" s="369" t="s">
        <v>53</v>
      </c>
      <c r="K54" s="368"/>
      <c r="L54" s="7" t="s">
        <v>757</v>
      </c>
      <c r="M54" s="8"/>
      <c r="N54" s="82">
        <v>10.16</v>
      </c>
      <c r="O54" s="138">
        <v>56</v>
      </c>
    </row>
    <row r="55" spans="1:15" ht="15" x14ac:dyDescent="0.25">
      <c r="A55" s="1"/>
      <c r="B55" s="76"/>
      <c r="C55" s="69"/>
      <c r="D55" s="126" t="s">
        <v>1248</v>
      </c>
      <c r="E55" s="61"/>
      <c r="F55" s="50"/>
      <c r="G55" s="62"/>
      <c r="H55" s="63"/>
      <c r="I55" s="62"/>
      <c r="J55" s="50"/>
      <c r="K55" s="61"/>
      <c r="L55" s="6"/>
      <c r="M55" s="8"/>
      <c r="N55" s="84"/>
      <c r="O55" s="138"/>
    </row>
    <row r="56" spans="1:15" ht="15" x14ac:dyDescent="0.25">
      <c r="A56" s="1"/>
      <c r="B56" s="375">
        <v>19</v>
      </c>
      <c r="C56" s="367"/>
      <c r="D56" s="367" t="s">
        <v>528</v>
      </c>
      <c r="E56" s="368"/>
      <c r="F56" s="369">
        <v>4100065117</v>
      </c>
      <c r="G56" s="370"/>
      <c r="H56" s="391" t="s">
        <v>1046</v>
      </c>
      <c r="I56" s="370"/>
      <c r="J56" s="369" t="s">
        <v>73</v>
      </c>
      <c r="K56" s="368"/>
      <c r="L56" s="7" t="s">
        <v>1238</v>
      </c>
      <c r="M56" s="8"/>
      <c r="N56" s="81">
        <v>10.16</v>
      </c>
      <c r="O56" s="138">
        <v>56</v>
      </c>
    </row>
    <row r="57" spans="1:15" ht="15" x14ac:dyDescent="0.25">
      <c r="A57" s="1"/>
      <c r="B57" s="378">
        <v>20</v>
      </c>
      <c r="C57" s="438"/>
      <c r="D57" s="367" t="s">
        <v>528</v>
      </c>
      <c r="E57" s="368"/>
      <c r="F57" s="369">
        <v>4100065117</v>
      </c>
      <c r="G57" s="370"/>
      <c r="H57" s="391" t="s">
        <v>1046</v>
      </c>
      <c r="I57" s="370"/>
      <c r="J57" s="369" t="s">
        <v>73</v>
      </c>
      <c r="K57" s="368"/>
      <c r="L57" s="7" t="s">
        <v>1238</v>
      </c>
      <c r="M57" s="8"/>
      <c r="N57" s="82">
        <v>10.16</v>
      </c>
      <c r="O57" s="138">
        <v>56</v>
      </c>
    </row>
    <row r="58" spans="1:15" ht="15" x14ac:dyDescent="0.25">
      <c r="A58" s="1"/>
      <c r="B58" s="378">
        <v>21</v>
      </c>
      <c r="C58" s="438"/>
      <c r="D58" s="367" t="s">
        <v>528</v>
      </c>
      <c r="E58" s="368"/>
      <c r="F58" s="369">
        <v>4100065117</v>
      </c>
      <c r="G58" s="370"/>
      <c r="H58" s="391" t="s">
        <v>1046</v>
      </c>
      <c r="I58" s="370"/>
      <c r="J58" s="369" t="s">
        <v>73</v>
      </c>
      <c r="K58" s="368"/>
      <c r="L58" s="7" t="s">
        <v>1238</v>
      </c>
      <c r="M58" s="8"/>
      <c r="N58" s="82">
        <v>8.3000000000000007</v>
      </c>
      <c r="O58" s="138">
        <v>38</v>
      </c>
    </row>
    <row r="59" spans="1:15" ht="15" x14ac:dyDescent="0.25">
      <c r="A59" s="1"/>
      <c r="B59" s="416"/>
      <c r="C59" s="417"/>
      <c r="D59" s="367" t="s">
        <v>528</v>
      </c>
      <c r="E59" s="368"/>
      <c r="F59" s="369">
        <v>4100065119</v>
      </c>
      <c r="G59" s="370"/>
      <c r="H59" s="391" t="s">
        <v>1046</v>
      </c>
      <c r="I59" s="370"/>
      <c r="J59" s="369" t="s">
        <v>53</v>
      </c>
      <c r="K59" s="368"/>
      <c r="L59" s="7" t="s">
        <v>1238</v>
      </c>
      <c r="M59" s="11"/>
      <c r="N59" s="83"/>
      <c r="O59" s="60">
        <v>16</v>
      </c>
    </row>
    <row r="60" spans="1:15" ht="15" x14ac:dyDescent="0.25">
      <c r="A60" s="1"/>
      <c r="B60" s="365"/>
      <c r="C60" s="366"/>
      <c r="D60" s="126" t="s">
        <v>1249</v>
      </c>
      <c r="E60" s="61"/>
      <c r="F60" s="50"/>
      <c r="G60" s="62"/>
      <c r="H60" s="63"/>
      <c r="I60" s="62"/>
      <c r="J60" s="50"/>
      <c r="K60" s="61"/>
      <c r="L60" s="6"/>
      <c r="M60" s="8"/>
      <c r="N60" s="84"/>
      <c r="O60" s="138"/>
    </row>
    <row r="61" spans="1:15" ht="15" x14ac:dyDescent="0.25">
      <c r="A61" s="1"/>
      <c r="B61" s="369">
        <v>22</v>
      </c>
      <c r="C61" s="368"/>
      <c r="D61" s="367" t="s">
        <v>1239</v>
      </c>
      <c r="E61" s="368"/>
      <c r="F61" s="355">
        <v>4100063220</v>
      </c>
      <c r="G61" s="354"/>
      <c r="H61" s="391" t="s">
        <v>1240</v>
      </c>
      <c r="I61" s="370"/>
      <c r="J61" s="369" t="s">
        <v>73</v>
      </c>
      <c r="K61" s="368"/>
      <c r="L61" s="6" t="s">
        <v>761</v>
      </c>
      <c r="M61" s="11"/>
      <c r="N61" s="81">
        <v>6.4</v>
      </c>
      <c r="O61" s="60">
        <v>7</v>
      </c>
    </row>
    <row r="62" spans="1:15" ht="15" x14ac:dyDescent="0.25">
      <c r="A62" s="1"/>
      <c r="B62" s="369">
        <v>23</v>
      </c>
      <c r="C62" s="368"/>
      <c r="D62" s="367" t="s">
        <v>1239</v>
      </c>
      <c r="E62" s="368"/>
      <c r="F62" s="355">
        <v>4100063220</v>
      </c>
      <c r="G62" s="354"/>
      <c r="H62" s="391" t="s">
        <v>1240</v>
      </c>
      <c r="I62" s="370"/>
      <c r="J62" s="369" t="s">
        <v>73</v>
      </c>
      <c r="K62" s="368"/>
      <c r="L62" s="6" t="s">
        <v>761</v>
      </c>
      <c r="M62" s="11"/>
      <c r="N62" s="81">
        <v>6.4</v>
      </c>
      <c r="O62" s="60">
        <v>7</v>
      </c>
    </row>
    <row r="63" spans="1:15" ht="15" x14ac:dyDescent="0.25">
      <c r="A63" s="1"/>
      <c r="B63" s="369">
        <v>24</v>
      </c>
      <c r="C63" s="368"/>
      <c r="D63" s="367" t="s">
        <v>1239</v>
      </c>
      <c r="E63" s="368"/>
      <c r="F63" s="355">
        <v>4100063220</v>
      </c>
      <c r="G63" s="354"/>
      <c r="H63" s="391" t="s">
        <v>1240</v>
      </c>
      <c r="I63" s="370"/>
      <c r="J63" s="369" t="s">
        <v>73</v>
      </c>
      <c r="K63" s="368"/>
      <c r="L63" s="6" t="s">
        <v>761</v>
      </c>
      <c r="M63" s="11"/>
      <c r="N63" s="81">
        <v>6.4</v>
      </c>
      <c r="O63" s="60">
        <v>7</v>
      </c>
    </row>
    <row r="64" spans="1:15" ht="15" x14ac:dyDescent="0.25">
      <c r="A64" s="1"/>
      <c r="B64" s="369">
        <v>25</v>
      </c>
      <c r="C64" s="368"/>
      <c r="D64" s="367" t="s">
        <v>1239</v>
      </c>
      <c r="E64" s="368"/>
      <c r="F64" s="355">
        <v>4100063220</v>
      </c>
      <c r="G64" s="354"/>
      <c r="H64" s="391" t="s">
        <v>1240</v>
      </c>
      <c r="I64" s="370"/>
      <c r="J64" s="369" t="s">
        <v>73</v>
      </c>
      <c r="K64" s="368"/>
      <c r="L64" s="6" t="s">
        <v>761</v>
      </c>
      <c r="M64" s="11"/>
      <c r="N64" s="81">
        <v>6.4</v>
      </c>
      <c r="O64" s="60">
        <v>7</v>
      </c>
    </row>
    <row r="65" spans="1:15" ht="15" x14ac:dyDescent="0.25">
      <c r="A65" s="1"/>
      <c r="B65" s="369">
        <v>26</v>
      </c>
      <c r="C65" s="368"/>
      <c r="D65" s="367" t="s">
        <v>1239</v>
      </c>
      <c r="E65" s="368"/>
      <c r="F65" s="355">
        <v>4100063221</v>
      </c>
      <c r="G65" s="354"/>
      <c r="H65" s="391" t="s">
        <v>1240</v>
      </c>
      <c r="I65" s="370"/>
      <c r="J65" s="369" t="s">
        <v>76</v>
      </c>
      <c r="K65" s="368"/>
      <c r="L65" s="6" t="s">
        <v>761</v>
      </c>
      <c r="M65" s="11"/>
      <c r="N65" s="81">
        <v>6.4</v>
      </c>
      <c r="O65" s="60">
        <v>7</v>
      </c>
    </row>
    <row r="66" spans="1:15" ht="15" x14ac:dyDescent="0.25">
      <c r="A66" s="1"/>
      <c r="B66" s="77" t="s">
        <v>37</v>
      </c>
      <c r="C66" s="78"/>
      <c r="D66" s="20"/>
      <c r="E66" s="45"/>
      <c r="F66" s="20"/>
      <c r="H66" s="3"/>
      <c r="J66" s="20"/>
      <c r="K66" s="45"/>
      <c r="L66" s="1"/>
      <c r="M66" s="1"/>
      <c r="N66" s="1"/>
      <c r="O66" s="60"/>
    </row>
    <row r="67" spans="1:15" ht="15" x14ac:dyDescent="0.25">
      <c r="A67" s="1"/>
      <c r="B67" s="369">
        <v>27</v>
      </c>
      <c r="C67" s="368"/>
      <c r="D67" s="367" t="s">
        <v>1239</v>
      </c>
      <c r="E67" s="368"/>
      <c r="F67" s="369">
        <v>4100063221</v>
      </c>
      <c r="G67" s="370"/>
      <c r="H67" s="391" t="s">
        <v>1240</v>
      </c>
      <c r="I67" s="370"/>
      <c r="J67" s="369" t="s">
        <v>76</v>
      </c>
      <c r="K67" s="368"/>
      <c r="L67" s="6" t="s">
        <v>761</v>
      </c>
      <c r="M67" s="11"/>
      <c r="N67" s="81">
        <v>6.4</v>
      </c>
      <c r="O67" s="60">
        <v>7</v>
      </c>
    </row>
    <row r="68" spans="1:15" ht="15" x14ac:dyDescent="0.25">
      <c r="A68" s="1"/>
      <c r="B68" s="369">
        <v>28</v>
      </c>
      <c r="C68" s="368"/>
      <c r="D68" s="367" t="s">
        <v>1239</v>
      </c>
      <c r="E68" s="368"/>
      <c r="F68" s="355">
        <v>4100063221</v>
      </c>
      <c r="G68" s="354"/>
      <c r="H68" s="391" t="s">
        <v>1240</v>
      </c>
      <c r="I68" s="370"/>
      <c r="J68" s="369" t="s">
        <v>76</v>
      </c>
      <c r="K68" s="368"/>
      <c r="L68" s="6" t="s">
        <v>761</v>
      </c>
      <c r="M68" s="11"/>
      <c r="N68" s="81">
        <v>5.7</v>
      </c>
      <c r="O68" s="60">
        <v>6</v>
      </c>
    </row>
    <row r="69" spans="1:15" ht="15" x14ac:dyDescent="0.25">
      <c r="A69" s="1"/>
      <c r="B69" s="369">
        <v>29</v>
      </c>
      <c r="C69" s="368"/>
      <c r="D69" s="367" t="s">
        <v>1239</v>
      </c>
      <c r="E69" s="368"/>
      <c r="F69" s="355">
        <v>4100063222</v>
      </c>
      <c r="G69" s="354"/>
      <c r="H69" s="391" t="s">
        <v>1240</v>
      </c>
      <c r="I69" s="370"/>
      <c r="J69" s="369" t="s">
        <v>53</v>
      </c>
      <c r="K69" s="368"/>
      <c r="L69" s="6" t="s">
        <v>761</v>
      </c>
      <c r="M69" s="11"/>
      <c r="N69" s="81">
        <v>6.4</v>
      </c>
      <c r="O69" s="60">
        <v>7</v>
      </c>
    </row>
    <row r="70" spans="1:15" ht="15" x14ac:dyDescent="0.25">
      <c r="A70" s="1"/>
      <c r="B70" s="369">
        <v>30</v>
      </c>
      <c r="C70" s="368"/>
      <c r="D70" s="367" t="s">
        <v>1239</v>
      </c>
      <c r="E70" s="368"/>
      <c r="F70" s="355">
        <v>4100063222</v>
      </c>
      <c r="G70" s="354"/>
      <c r="H70" s="391" t="s">
        <v>1240</v>
      </c>
      <c r="I70" s="370"/>
      <c r="J70" s="369" t="s">
        <v>53</v>
      </c>
      <c r="K70" s="368"/>
      <c r="L70" s="6" t="s">
        <v>761</v>
      </c>
      <c r="M70" s="11"/>
      <c r="N70" s="81">
        <v>6.4</v>
      </c>
      <c r="O70" s="60">
        <v>7</v>
      </c>
    </row>
    <row r="71" spans="1:15" ht="15" x14ac:dyDescent="0.25">
      <c r="A71" s="1"/>
      <c r="B71" s="424">
        <v>31</v>
      </c>
      <c r="C71" s="425"/>
      <c r="D71" s="367" t="s">
        <v>1239</v>
      </c>
      <c r="E71" s="368"/>
      <c r="F71" s="355">
        <v>4100063222</v>
      </c>
      <c r="G71" s="354"/>
      <c r="H71" s="391" t="s">
        <v>1240</v>
      </c>
      <c r="I71" s="370"/>
      <c r="J71" s="369" t="s">
        <v>53</v>
      </c>
      <c r="K71" s="368"/>
      <c r="L71" s="6" t="s">
        <v>761</v>
      </c>
      <c r="M71" s="11"/>
      <c r="N71" s="82">
        <v>6.4</v>
      </c>
      <c r="O71" s="60">
        <v>7</v>
      </c>
    </row>
    <row r="72" spans="1:15" ht="15" x14ac:dyDescent="0.25">
      <c r="A72" s="1"/>
      <c r="B72" s="378">
        <v>32</v>
      </c>
      <c r="C72" s="379"/>
      <c r="D72" s="367" t="s">
        <v>1239</v>
      </c>
      <c r="E72" s="368"/>
      <c r="F72" s="355">
        <v>4100063222</v>
      </c>
      <c r="G72" s="354"/>
      <c r="H72" s="391" t="s">
        <v>1240</v>
      </c>
      <c r="I72" s="370"/>
      <c r="J72" s="369" t="s">
        <v>53</v>
      </c>
      <c r="K72" s="368"/>
      <c r="L72" s="6" t="s">
        <v>761</v>
      </c>
      <c r="M72" s="11"/>
      <c r="N72" s="82">
        <v>5.7</v>
      </c>
      <c r="O72" s="60">
        <v>4</v>
      </c>
    </row>
    <row r="73" spans="1:15" ht="15" x14ac:dyDescent="0.25">
      <c r="A73" s="1"/>
      <c r="B73" s="416"/>
      <c r="C73" s="417"/>
      <c r="D73" s="126" t="s">
        <v>1251</v>
      </c>
      <c r="E73" s="61"/>
      <c r="F73" s="50"/>
      <c r="G73" s="62"/>
      <c r="H73" s="63"/>
      <c r="I73" s="62"/>
      <c r="J73" s="50"/>
      <c r="K73" s="61"/>
      <c r="L73" s="6"/>
      <c r="M73" s="8"/>
      <c r="N73" s="83"/>
      <c r="O73" s="138"/>
    </row>
    <row r="74" spans="1:15" ht="15" x14ac:dyDescent="0.25">
      <c r="A74" s="1"/>
      <c r="B74" s="365"/>
      <c r="C74" s="366"/>
      <c r="D74" s="367" t="s">
        <v>1239</v>
      </c>
      <c r="E74" s="368"/>
      <c r="F74" s="355">
        <v>4100063220</v>
      </c>
      <c r="G74" s="354"/>
      <c r="H74" s="391" t="s">
        <v>1240</v>
      </c>
      <c r="I74" s="370"/>
      <c r="J74" s="369" t="s">
        <v>73</v>
      </c>
      <c r="K74" s="368"/>
      <c r="L74" s="6" t="s">
        <v>761</v>
      </c>
      <c r="M74" s="11"/>
      <c r="N74" s="84"/>
      <c r="O74" s="60">
        <v>2</v>
      </c>
    </row>
    <row r="75" spans="1:15" ht="15" x14ac:dyDescent="0.25">
      <c r="A75" s="1"/>
      <c r="B75" s="365">
        <v>33</v>
      </c>
      <c r="C75" s="366"/>
      <c r="D75" s="367" t="s">
        <v>710</v>
      </c>
      <c r="E75" s="368"/>
      <c r="F75" s="355">
        <v>4100064203</v>
      </c>
      <c r="G75" s="354"/>
      <c r="H75" s="391" t="s">
        <v>1241</v>
      </c>
      <c r="I75" s="370"/>
      <c r="J75" s="369" t="s">
        <v>53</v>
      </c>
      <c r="K75" s="368"/>
      <c r="L75" s="6" t="s">
        <v>757</v>
      </c>
      <c r="M75" s="11"/>
      <c r="N75" s="84">
        <v>7.64</v>
      </c>
      <c r="O75" s="60">
        <v>10</v>
      </c>
    </row>
    <row r="76" spans="1:15" ht="15" x14ac:dyDescent="0.25">
      <c r="A76" s="1"/>
      <c r="B76" s="375">
        <v>34</v>
      </c>
      <c r="C76" s="376"/>
      <c r="D76" s="367" t="s">
        <v>710</v>
      </c>
      <c r="E76" s="368"/>
      <c r="F76" s="355">
        <v>4100064203</v>
      </c>
      <c r="G76" s="354"/>
      <c r="H76" s="391" t="s">
        <v>1241</v>
      </c>
      <c r="I76" s="370"/>
      <c r="J76" s="369" t="s">
        <v>53</v>
      </c>
      <c r="K76" s="368"/>
      <c r="L76" s="6" t="s">
        <v>757</v>
      </c>
      <c r="M76" s="11"/>
      <c r="N76" s="81">
        <v>7.64</v>
      </c>
      <c r="O76" s="60">
        <v>10</v>
      </c>
    </row>
    <row r="77" spans="1:15" ht="15" x14ac:dyDescent="0.25">
      <c r="A77" s="1"/>
      <c r="B77" s="375">
        <v>35</v>
      </c>
      <c r="C77" s="376"/>
      <c r="D77" s="367" t="s">
        <v>710</v>
      </c>
      <c r="E77" s="368"/>
      <c r="F77" s="355">
        <v>4100064203</v>
      </c>
      <c r="G77" s="354"/>
      <c r="H77" s="391" t="s">
        <v>1241</v>
      </c>
      <c r="I77" s="370"/>
      <c r="J77" s="369" t="s">
        <v>53</v>
      </c>
      <c r="K77" s="368"/>
      <c r="L77" s="6" t="s">
        <v>757</v>
      </c>
      <c r="M77" s="11"/>
      <c r="N77" s="81">
        <v>7.64</v>
      </c>
      <c r="O77" s="60">
        <v>10</v>
      </c>
    </row>
    <row r="78" spans="1:15" ht="15" x14ac:dyDescent="0.25">
      <c r="A78" s="1"/>
      <c r="B78" s="378">
        <v>36</v>
      </c>
      <c r="C78" s="379"/>
      <c r="D78" s="367" t="s">
        <v>710</v>
      </c>
      <c r="E78" s="368"/>
      <c r="F78" s="355">
        <v>4100064203</v>
      </c>
      <c r="G78" s="354"/>
      <c r="H78" s="391" t="s">
        <v>1241</v>
      </c>
      <c r="I78" s="370"/>
      <c r="J78" s="369" t="s">
        <v>53</v>
      </c>
      <c r="K78" s="368"/>
      <c r="L78" s="6" t="s">
        <v>757</v>
      </c>
      <c r="M78" s="11"/>
      <c r="N78" s="82">
        <v>6.34</v>
      </c>
      <c r="O78" s="60">
        <v>8</v>
      </c>
    </row>
    <row r="79" spans="1:15" ht="15" x14ac:dyDescent="0.25">
      <c r="A79" s="1"/>
      <c r="B79" s="378">
        <v>37</v>
      </c>
      <c r="C79" s="379"/>
      <c r="D79" s="367" t="s">
        <v>660</v>
      </c>
      <c r="E79" s="368"/>
      <c r="F79" s="355">
        <v>4100065081</v>
      </c>
      <c r="G79" s="354"/>
      <c r="H79" s="391" t="s">
        <v>661</v>
      </c>
      <c r="I79" s="370"/>
      <c r="J79" s="369" t="s">
        <v>25</v>
      </c>
      <c r="K79" s="368"/>
      <c r="L79" s="6" t="s">
        <v>757</v>
      </c>
      <c r="M79" s="11"/>
      <c r="N79" s="82">
        <v>7.64</v>
      </c>
      <c r="O79" s="60">
        <v>9</v>
      </c>
    </row>
    <row r="80" spans="1:15" ht="15" x14ac:dyDescent="0.25">
      <c r="A80" s="1"/>
      <c r="B80" s="365"/>
      <c r="C80" s="366"/>
      <c r="D80" s="367" t="s">
        <v>660</v>
      </c>
      <c r="E80" s="368"/>
      <c r="F80" s="355">
        <v>4100065099</v>
      </c>
      <c r="G80" s="354"/>
      <c r="H80" s="391" t="s">
        <v>661</v>
      </c>
      <c r="I80" s="370"/>
      <c r="J80" s="369" t="s">
        <v>53</v>
      </c>
      <c r="K80" s="368"/>
      <c r="L80" s="6" t="s">
        <v>757</v>
      </c>
      <c r="M80" s="11"/>
      <c r="N80" s="84"/>
      <c r="O80" s="60">
        <v>1</v>
      </c>
    </row>
    <row r="81" spans="1:15" ht="15" x14ac:dyDescent="0.25">
      <c r="A81" s="1"/>
      <c r="B81" s="378">
        <v>38</v>
      </c>
      <c r="C81" s="379"/>
      <c r="D81" s="367" t="s">
        <v>660</v>
      </c>
      <c r="E81" s="368"/>
      <c r="F81" s="355">
        <v>4100065100</v>
      </c>
      <c r="G81" s="354"/>
      <c r="H81" s="391" t="s">
        <v>661</v>
      </c>
      <c r="I81" s="370"/>
      <c r="J81" s="369" t="s">
        <v>53</v>
      </c>
      <c r="K81" s="368"/>
      <c r="L81" s="6" t="s">
        <v>757</v>
      </c>
      <c r="M81" s="11"/>
      <c r="N81" s="82">
        <v>7.64</v>
      </c>
      <c r="O81" s="60">
        <v>10</v>
      </c>
    </row>
    <row r="82" spans="1:15" ht="15" x14ac:dyDescent="0.25">
      <c r="A82" s="1"/>
      <c r="B82" s="378">
        <v>39</v>
      </c>
      <c r="C82" s="379"/>
      <c r="D82" s="367" t="s">
        <v>660</v>
      </c>
      <c r="E82" s="368"/>
      <c r="F82" s="355">
        <v>4100065100</v>
      </c>
      <c r="G82" s="354"/>
      <c r="H82" s="391" t="s">
        <v>661</v>
      </c>
      <c r="I82" s="370"/>
      <c r="J82" s="369" t="s">
        <v>53</v>
      </c>
      <c r="K82" s="368"/>
      <c r="L82" s="6" t="s">
        <v>757</v>
      </c>
      <c r="M82" s="11"/>
      <c r="N82" s="82">
        <v>7.64</v>
      </c>
      <c r="O82" s="60">
        <v>10</v>
      </c>
    </row>
    <row r="83" spans="1:15" ht="15" x14ac:dyDescent="0.25">
      <c r="A83" s="1"/>
      <c r="B83" s="378">
        <v>40</v>
      </c>
      <c r="C83" s="379"/>
      <c r="D83" s="367" t="s">
        <v>660</v>
      </c>
      <c r="E83" s="368"/>
      <c r="F83" s="355">
        <v>4100065100</v>
      </c>
      <c r="G83" s="354"/>
      <c r="H83" s="391" t="s">
        <v>661</v>
      </c>
      <c r="I83" s="370"/>
      <c r="J83" s="369" t="s">
        <v>53</v>
      </c>
      <c r="K83" s="368"/>
      <c r="L83" s="6" t="s">
        <v>757</v>
      </c>
      <c r="M83" s="11"/>
      <c r="N83" s="82">
        <v>7.64</v>
      </c>
      <c r="O83" s="60">
        <v>10</v>
      </c>
    </row>
    <row r="84" spans="1:15" ht="15" x14ac:dyDescent="0.25">
      <c r="A84" s="1"/>
      <c r="B84" s="375">
        <v>41</v>
      </c>
      <c r="C84" s="367"/>
      <c r="D84" s="375" t="s">
        <v>660</v>
      </c>
      <c r="E84" s="367"/>
      <c r="F84" s="375">
        <v>4100065100</v>
      </c>
      <c r="G84" s="367"/>
      <c r="H84" s="419" t="s">
        <v>661</v>
      </c>
      <c r="I84" s="420"/>
      <c r="J84" s="375" t="s">
        <v>53</v>
      </c>
      <c r="K84" s="367"/>
      <c r="L84" s="6" t="s">
        <v>757</v>
      </c>
      <c r="M84" s="11"/>
      <c r="N84" s="82">
        <v>7.64</v>
      </c>
      <c r="O84" s="60">
        <v>10</v>
      </c>
    </row>
    <row r="85" spans="1:15" ht="15" x14ac:dyDescent="0.25">
      <c r="A85" s="1"/>
      <c r="B85" s="378">
        <v>42</v>
      </c>
      <c r="C85" s="379"/>
      <c r="D85" s="367" t="s">
        <v>660</v>
      </c>
      <c r="E85" s="368"/>
      <c r="F85" s="355">
        <v>4100065100</v>
      </c>
      <c r="G85" s="354"/>
      <c r="H85" s="391" t="s">
        <v>661</v>
      </c>
      <c r="I85" s="370"/>
      <c r="J85" s="369" t="s">
        <v>53</v>
      </c>
      <c r="K85" s="368"/>
      <c r="L85" s="6" t="s">
        <v>757</v>
      </c>
      <c r="M85" s="11"/>
      <c r="N85" s="82">
        <v>6.3</v>
      </c>
      <c r="O85" s="60">
        <v>4</v>
      </c>
    </row>
    <row r="86" spans="1:15" ht="15" x14ac:dyDescent="0.25">
      <c r="A86" s="1"/>
      <c r="B86" s="365"/>
      <c r="C86" s="366"/>
      <c r="D86" s="367" t="s">
        <v>660</v>
      </c>
      <c r="E86" s="368"/>
      <c r="F86" s="355">
        <v>4100065099</v>
      </c>
      <c r="G86" s="354"/>
      <c r="H86" s="391" t="s">
        <v>661</v>
      </c>
      <c r="I86" s="370"/>
      <c r="J86" s="369" t="s">
        <v>53</v>
      </c>
      <c r="K86" s="368"/>
      <c r="L86" s="6" t="s">
        <v>757</v>
      </c>
      <c r="M86" s="11"/>
      <c r="N86" s="84"/>
      <c r="O86" s="60">
        <v>4</v>
      </c>
    </row>
    <row r="87" spans="1:15" ht="15" x14ac:dyDescent="0.25">
      <c r="A87" s="1"/>
      <c r="B87" s="77" t="s">
        <v>56</v>
      </c>
      <c r="C87" s="78"/>
      <c r="D87" s="20"/>
      <c r="E87" s="45"/>
      <c r="F87" s="20"/>
      <c r="H87" s="3"/>
      <c r="J87" s="20"/>
      <c r="K87" s="45"/>
      <c r="L87" s="1"/>
      <c r="M87" s="1"/>
      <c r="N87" s="1"/>
      <c r="O87" s="60"/>
    </row>
    <row r="88" spans="1:15" ht="15" x14ac:dyDescent="0.25">
      <c r="A88" s="1"/>
      <c r="B88" s="375">
        <v>43</v>
      </c>
      <c r="C88" s="367"/>
      <c r="D88" s="375" t="s">
        <v>660</v>
      </c>
      <c r="E88" s="367"/>
      <c r="F88" s="369">
        <v>4100065099</v>
      </c>
      <c r="G88" s="370"/>
      <c r="H88" s="419" t="s">
        <v>661</v>
      </c>
      <c r="I88" s="420"/>
      <c r="J88" s="375" t="s">
        <v>53</v>
      </c>
      <c r="K88" s="367"/>
      <c r="L88" s="6" t="s">
        <v>757</v>
      </c>
      <c r="M88" s="11"/>
      <c r="N88" s="81">
        <v>7.48</v>
      </c>
      <c r="O88" s="60">
        <v>10</v>
      </c>
    </row>
    <row r="89" spans="1:15" ht="15" x14ac:dyDescent="0.25">
      <c r="A89" s="1"/>
      <c r="B89" s="378">
        <v>44</v>
      </c>
      <c r="C89" s="379"/>
      <c r="D89" s="367" t="s">
        <v>381</v>
      </c>
      <c r="E89" s="368"/>
      <c r="F89" s="355">
        <v>4100065125</v>
      </c>
      <c r="G89" s="354"/>
      <c r="H89" s="391" t="s">
        <v>1243</v>
      </c>
      <c r="I89" s="370"/>
      <c r="J89" s="369" t="s">
        <v>25</v>
      </c>
      <c r="K89" s="368"/>
      <c r="L89" s="6" t="s">
        <v>757</v>
      </c>
      <c r="M89" s="11"/>
      <c r="N89" s="82">
        <v>8.1999999999999993</v>
      </c>
      <c r="O89" s="60">
        <v>12</v>
      </c>
    </row>
    <row r="90" spans="1:15" ht="15" x14ac:dyDescent="0.25">
      <c r="A90" s="1"/>
      <c r="B90" s="378">
        <v>45</v>
      </c>
      <c r="C90" s="379"/>
      <c r="D90" s="367" t="s">
        <v>381</v>
      </c>
      <c r="E90" s="368"/>
      <c r="F90" s="355">
        <v>4100065125</v>
      </c>
      <c r="G90" s="354"/>
      <c r="H90" s="391" t="s">
        <v>1243</v>
      </c>
      <c r="I90" s="370"/>
      <c r="J90" s="369" t="s">
        <v>25</v>
      </c>
      <c r="K90" s="368"/>
      <c r="L90" s="6" t="s">
        <v>757</v>
      </c>
      <c r="M90" s="11"/>
      <c r="N90" s="82">
        <v>8.1999999999999993</v>
      </c>
      <c r="O90" s="60">
        <v>12</v>
      </c>
    </row>
    <row r="91" spans="1:15" ht="15" x14ac:dyDescent="0.25">
      <c r="A91" s="1"/>
      <c r="B91" s="378">
        <v>46</v>
      </c>
      <c r="C91" s="379"/>
      <c r="D91" s="367" t="s">
        <v>381</v>
      </c>
      <c r="E91" s="368"/>
      <c r="F91" s="355">
        <v>4100065125</v>
      </c>
      <c r="G91" s="354"/>
      <c r="H91" s="391" t="s">
        <v>1243</v>
      </c>
      <c r="I91" s="370"/>
      <c r="J91" s="369" t="s">
        <v>25</v>
      </c>
      <c r="K91" s="368"/>
      <c r="L91" s="6" t="s">
        <v>757</v>
      </c>
      <c r="M91" s="11"/>
      <c r="N91" s="82">
        <v>8.1999999999999993</v>
      </c>
      <c r="O91" s="60">
        <v>12</v>
      </c>
    </row>
    <row r="92" spans="1:15" ht="15" x14ac:dyDescent="0.25">
      <c r="A92" s="1"/>
      <c r="B92" s="375">
        <v>47</v>
      </c>
      <c r="C92" s="376"/>
      <c r="D92" s="367" t="s">
        <v>381</v>
      </c>
      <c r="E92" s="368"/>
      <c r="F92" s="369">
        <v>4100065125</v>
      </c>
      <c r="G92" s="370"/>
      <c r="H92" s="391" t="s">
        <v>1243</v>
      </c>
      <c r="I92" s="370"/>
      <c r="J92" s="369" t="s">
        <v>25</v>
      </c>
      <c r="K92" s="368"/>
      <c r="L92" s="6" t="s">
        <v>757</v>
      </c>
      <c r="M92" s="11"/>
      <c r="N92" s="82">
        <v>8.1999999999999993</v>
      </c>
      <c r="O92" s="60">
        <v>12</v>
      </c>
    </row>
    <row r="93" spans="1:15" ht="15" x14ac:dyDescent="0.25">
      <c r="A93" s="1"/>
      <c r="B93" s="375">
        <v>48</v>
      </c>
      <c r="C93" s="376"/>
      <c r="D93" s="367" t="s">
        <v>381</v>
      </c>
      <c r="E93" s="368"/>
      <c r="F93" s="369">
        <v>4100065125</v>
      </c>
      <c r="G93" s="370"/>
      <c r="H93" s="391" t="s">
        <v>1243</v>
      </c>
      <c r="I93" s="370"/>
      <c r="J93" s="369" t="s">
        <v>25</v>
      </c>
      <c r="K93" s="368"/>
      <c r="L93" s="6" t="s">
        <v>757</v>
      </c>
      <c r="M93" s="11"/>
      <c r="N93" s="82">
        <v>8.1999999999999993</v>
      </c>
      <c r="O93" s="60">
        <v>12</v>
      </c>
    </row>
    <row r="94" spans="1:15" ht="15" x14ac:dyDescent="0.25">
      <c r="A94" s="1"/>
      <c r="B94" s="375">
        <v>49</v>
      </c>
      <c r="C94" s="376"/>
      <c r="D94" s="367" t="s">
        <v>381</v>
      </c>
      <c r="E94" s="368"/>
      <c r="F94" s="369">
        <v>4100065125</v>
      </c>
      <c r="G94" s="370"/>
      <c r="H94" s="391" t="s">
        <v>1243</v>
      </c>
      <c r="I94" s="370"/>
      <c r="J94" s="369" t="s">
        <v>25</v>
      </c>
      <c r="K94" s="368"/>
      <c r="L94" s="6" t="s">
        <v>757</v>
      </c>
      <c r="M94" s="11"/>
      <c r="N94" s="82">
        <v>8.1999999999999993</v>
      </c>
      <c r="O94" s="60">
        <v>12</v>
      </c>
    </row>
    <row r="95" spans="1:15" ht="15" x14ac:dyDescent="0.25">
      <c r="A95" s="1"/>
      <c r="B95" s="378">
        <v>50</v>
      </c>
      <c r="C95" s="379"/>
      <c r="D95" s="367" t="s">
        <v>381</v>
      </c>
      <c r="E95" s="368"/>
      <c r="F95" s="369">
        <v>4100065125</v>
      </c>
      <c r="G95" s="370"/>
      <c r="H95" s="391" t="s">
        <v>1243</v>
      </c>
      <c r="I95" s="370"/>
      <c r="J95" s="369" t="s">
        <v>25</v>
      </c>
      <c r="K95" s="368"/>
      <c r="L95" s="6" t="s">
        <v>757</v>
      </c>
      <c r="M95" s="11"/>
      <c r="N95" s="82">
        <v>8.1999999999999993</v>
      </c>
      <c r="O95" s="60">
        <v>12</v>
      </c>
    </row>
    <row r="96" spans="1:15" ht="15" x14ac:dyDescent="0.25">
      <c r="A96" s="1"/>
      <c r="B96" s="378">
        <v>51</v>
      </c>
      <c r="C96" s="379"/>
      <c r="D96" s="367" t="s">
        <v>381</v>
      </c>
      <c r="E96" s="368"/>
      <c r="F96" s="369">
        <v>4100065125</v>
      </c>
      <c r="G96" s="370"/>
      <c r="H96" s="391" t="s">
        <v>1243</v>
      </c>
      <c r="I96" s="370"/>
      <c r="J96" s="369" t="s">
        <v>25</v>
      </c>
      <c r="K96" s="368"/>
      <c r="L96" s="6" t="s">
        <v>757</v>
      </c>
      <c r="M96" s="11"/>
      <c r="N96" s="82">
        <v>8.6199999999999992</v>
      </c>
      <c r="O96" s="60">
        <v>8</v>
      </c>
    </row>
    <row r="97" spans="1:15" ht="15" x14ac:dyDescent="0.25">
      <c r="A97" s="1"/>
      <c r="B97" s="76"/>
      <c r="C97" s="69"/>
      <c r="D97" s="367" t="s">
        <v>381</v>
      </c>
      <c r="E97" s="368"/>
      <c r="F97" s="369">
        <v>4100065128</v>
      </c>
      <c r="G97" s="370"/>
      <c r="H97" s="391" t="s">
        <v>1243</v>
      </c>
      <c r="I97" s="370"/>
      <c r="J97" s="369" t="s">
        <v>53</v>
      </c>
      <c r="K97" s="368"/>
      <c r="L97" s="6" t="s">
        <v>757</v>
      </c>
      <c r="M97" s="11"/>
      <c r="N97" s="84"/>
      <c r="O97" s="60">
        <v>5</v>
      </c>
    </row>
    <row r="98" spans="1:15" ht="15" x14ac:dyDescent="0.25">
      <c r="A98" s="1"/>
      <c r="B98" s="378">
        <v>52</v>
      </c>
      <c r="C98" s="379"/>
      <c r="D98" s="367" t="s">
        <v>381</v>
      </c>
      <c r="E98" s="368"/>
      <c r="F98" s="369">
        <v>4100065128</v>
      </c>
      <c r="G98" s="370"/>
      <c r="H98" s="391" t="s">
        <v>1243</v>
      </c>
      <c r="I98" s="370"/>
      <c r="J98" s="369" t="s">
        <v>53</v>
      </c>
      <c r="K98" s="368"/>
      <c r="L98" s="6" t="s">
        <v>757</v>
      </c>
      <c r="M98" s="11"/>
      <c r="N98" s="82">
        <v>8.1999999999999993</v>
      </c>
      <c r="O98" s="60">
        <v>12</v>
      </c>
    </row>
    <row r="99" spans="1:15" ht="15" x14ac:dyDescent="0.25">
      <c r="A99" s="1"/>
      <c r="B99" s="378">
        <v>53</v>
      </c>
      <c r="C99" s="379"/>
      <c r="D99" s="367" t="s">
        <v>381</v>
      </c>
      <c r="E99" s="368"/>
      <c r="F99" s="369">
        <v>4100065128</v>
      </c>
      <c r="G99" s="370"/>
      <c r="H99" s="391" t="s">
        <v>1243</v>
      </c>
      <c r="I99" s="370"/>
      <c r="J99" s="369" t="s">
        <v>53</v>
      </c>
      <c r="K99" s="368"/>
      <c r="L99" s="6" t="s">
        <v>757</v>
      </c>
      <c r="M99" s="11"/>
      <c r="N99" s="82">
        <v>8.1999999999999993</v>
      </c>
      <c r="O99" s="60">
        <v>12</v>
      </c>
    </row>
    <row r="100" spans="1:15" ht="15" x14ac:dyDescent="0.25">
      <c r="A100" s="1"/>
      <c r="B100" s="378">
        <v>54</v>
      </c>
      <c r="C100" s="379"/>
      <c r="D100" s="367" t="s">
        <v>381</v>
      </c>
      <c r="E100" s="368"/>
      <c r="F100" s="369">
        <v>4100065128</v>
      </c>
      <c r="G100" s="370"/>
      <c r="H100" s="391" t="s">
        <v>1243</v>
      </c>
      <c r="I100" s="370"/>
      <c r="J100" s="369" t="s">
        <v>53</v>
      </c>
      <c r="K100" s="368"/>
      <c r="L100" s="6" t="s">
        <v>757</v>
      </c>
      <c r="M100" s="11"/>
      <c r="N100" s="82">
        <v>8.1999999999999993</v>
      </c>
      <c r="O100" s="60">
        <v>12</v>
      </c>
    </row>
    <row r="101" spans="1:15" ht="15" x14ac:dyDescent="0.25">
      <c r="A101" s="1"/>
      <c r="B101" s="378">
        <v>55</v>
      </c>
      <c r="C101" s="379"/>
      <c r="D101" s="367" t="s">
        <v>381</v>
      </c>
      <c r="E101" s="368"/>
      <c r="F101" s="369">
        <v>4100065128</v>
      </c>
      <c r="G101" s="370"/>
      <c r="H101" s="391" t="s">
        <v>1243</v>
      </c>
      <c r="I101" s="370"/>
      <c r="J101" s="369" t="s">
        <v>53</v>
      </c>
      <c r="K101" s="368"/>
      <c r="L101" s="6" t="s">
        <v>757</v>
      </c>
      <c r="M101" s="11"/>
      <c r="N101" s="82">
        <v>8.1999999999999993</v>
      </c>
      <c r="O101" s="60">
        <v>12</v>
      </c>
    </row>
    <row r="102" spans="1:15" ht="15" x14ac:dyDescent="0.25">
      <c r="A102" s="1"/>
      <c r="B102" s="378">
        <v>56</v>
      </c>
      <c r="C102" s="379"/>
      <c r="D102" s="367" t="s">
        <v>381</v>
      </c>
      <c r="E102" s="368"/>
      <c r="F102" s="369">
        <v>4100065128</v>
      </c>
      <c r="G102" s="370"/>
      <c r="H102" s="391" t="s">
        <v>1243</v>
      </c>
      <c r="I102" s="370"/>
      <c r="J102" s="369" t="s">
        <v>53</v>
      </c>
      <c r="K102" s="368"/>
      <c r="L102" s="6" t="s">
        <v>757</v>
      </c>
      <c r="M102" s="11"/>
      <c r="N102" s="82">
        <v>8.1999999999999993</v>
      </c>
      <c r="O102" s="60">
        <v>12</v>
      </c>
    </row>
    <row r="103" spans="1:15" ht="15" x14ac:dyDescent="0.25">
      <c r="A103" s="1"/>
      <c r="B103" s="378">
        <v>57</v>
      </c>
      <c r="C103" s="379"/>
      <c r="D103" s="367" t="s">
        <v>381</v>
      </c>
      <c r="E103" s="368"/>
      <c r="F103" s="369">
        <v>4100065128</v>
      </c>
      <c r="G103" s="370"/>
      <c r="H103" s="391" t="s">
        <v>1243</v>
      </c>
      <c r="I103" s="370"/>
      <c r="J103" s="369" t="s">
        <v>53</v>
      </c>
      <c r="K103" s="368"/>
      <c r="L103" s="6" t="s">
        <v>757</v>
      </c>
      <c r="M103" s="11"/>
      <c r="N103" s="82">
        <v>8.1999999999999993</v>
      </c>
      <c r="O103" s="60">
        <v>12</v>
      </c>
    </row>
    <row r="104" spans="1:15" ht="15" x14ac:dyDescent="0.25">
      <c r="A104" s="1"/>
      <c r="B104" s="378">
        <v>58</v>
      </c>
      <c r="C104" s="379"/>
      <c r="D104" s="367" t="s">
        <v>381</v>
      </c>
      <c r="E104" s="368"/>
      <c r="F104" s="369">
        <v>4100065128</v>
      </c>
      <c r="G104" s="370"/>
      <c r="H104" s="391" t="s">
        <v>1243</v>
      </c>
      <c r="I104" s="370"/>
      <c r="J104" s="369" t="s">
        <v>53</v>
      </c>
      <c r="K104" s="368"/>
      <c r="L104" s="6" t="s">
        <v>757</v>
      </c>
      <c r="M104" s="11"/>
      <c r="N104" s="81">
        <v>8.1999999999999993</v>
      </c>
      <c r="O104" s="60">
        <v>12</v>
      </c>
    </row>
    <row r="105" spans="1:15" ht="15" x14ac:dyDescent="0.25">
      <c r="A105" s="1"/>
      <c r="B105" s="77" t="s">
        <v>57</v>
      </c>
      <c r="C105" s="78"/>
      <c r="D105" s="20"/>
      <c r="E105" s="45"/>
      <c r="F105" s="20"/>
      <c r="H105" s="3"/>
      <c r="J105" s="20"/>
      <c r="K105" s="45"/>
      <c r="L105" s="1"/>
      <c r="M105" s="1"/>
      <c r="N105" s="1"/>
      <c r="O105" s="60"/>
    </row>
    <row r="106" spans="1:15" ht="15" x14ac:dyDescent="0.25">
      <c r="A106" s="1"/>
      <c r="B106" s="378">
        <v>59</v>
      </c>
      <c r="C106" s="379"/>
      <c r="D106" s="367" t="s">
        <v>381</v>
      </c>
      <c r="E106" s="368"/>
      <c r="F106" s="369">
        <v>4100065128</v>
      </c>
      <c r="G106" s="370"/>
      <c r="H106" s="391" t="s">
        <v>1243</v>
      </c>
      <c r="I106" s="370"/>
      <c r="J106" s="369" t="s">
        <v>53</v>
      </c>
      <c r="K106" s="368"/>
      <c r="L106" s="6" t="s">
        <v>757</v>
      </c>
      <c r="M106" s="11"/>
      <c r="N106" s="82">
        <v>8.1999999999999993</v>
      </c>
      <c r="O106" s="60">
        <v>12</v>
      </c>
    </row>
    <row r="107" spans="1:15" ht="15" x14ac:dyDescent="0.25">
      <c r="A107" s="1"/>
      <c r="B107" s="378">
        <v>60</v>
      </c>
      <c r="C107" s="379"/>
      <c r="D107" s="367" t="s">
        <v>381</v>
      </c>
      <c r="E107" s="368"/>
      <c r="F107" s="369">
        <v>4100065128</v>
      </c>
      <c r="G107" s="370"/>
      <c r="H107" s="391" t="s">
        <v>1243</v>
      </c>
      <c r="I107" s="370"/>
      <c r="J107" s="369" t="s">
        <v>53</v>
      </c>
      <c r="K107" s="368"/>
      <c r="L107" s="6" t="s">
        <v>757</v>
      </c>
      <c r="M107" s="11"/>
      <c r="N107" s="82">
        <v>8.1999999999999993</v>
      </c>
      <c r="O107" s="60">
        <v>12</v>
      </c>
    </row>
    <row r="108" spans="1:15" ht="15" x14ac:dyDescent="0.25">
      <c r="A108" s="1"/>
      <c r="B108" s="378">
        <v>61</v>
      </c>
      <c r="C108" s="379"/>
      <c r="D108" s="367" t="s">
        <v>381</v>
      </c>
      <c r="E108" s="368"/>
      <c r="F108" s="369">
        <v>4100065128</v>
      </c>
      <c r="G108" s="370"/>
      <c r="H108" s="391" t="s">
        <v>1243</v>
      </c>
      <c r="I108" s="370"/>
      <c r="J108" s="369" t="s">
        <v>53</v>
      </c>
      <c r="K108" s="368"/>
      <c r="L108" s="6" t="s">
        <v>757</v>
      </c>
      <c r="M108" s="11"/>
      <c r="N108" s="82">
        <v>8.1999999999999993</v>
      </c>
      <c r="O108" s="60">
        <v>12</v>
      </c>
    </row>
    <row r="109" spans="1:15" ht="15" x14ac:dyDescent="0.25">
      <c r="A109" s="1"/>
      <c r="B109" s="378">
        <v>62</v>
      </c>
      <c r="C109" s="379"/>
      <c r="D109" s="367" t="s">
        <v>381</v>
      </c>
      <c r="E109" s="368"/>
      <c r="F109" s="369">
        <v>4100065128</v>
      </c>
      <c r="G109" s="370"/>
      <c r="H109" s="391" t="s">
        <v>1243</v>
      </c>
      <c r="I109" s="370"/>
      <c r="J109" s="369" t="s">
        <v>53</v>
      </c>
      <c r="K109" s="368"/>
      <c r="L109" s="6" t="s">
        <v>757</v>
      </c>
      <c r="M109" s="11"/>
      <c r="N109" s="82">
        <v>8.1999999999999993</v>
      </c>
      <c r="O109" s="60">
        <v>12</v>
      </c>
    </row>
    <row r="110" spans="1:15" ht="15" x14ac:dyDescent="0.25">
      <c r="A110" s="1"/>
      <c r="B110" s="378">
        <v>63</v>
      </c>
      <c r="C110" s="379"/>
      <c r="D110" s="367" t="s">
        <v>381</v>
      </c>
      <c r="E110" s="368"/>
      <c r="F110" s="369">
        <v>4100065128</v>
      </c>
      <c r="G110" s="370"/>
      <c r="H110" s="391" t="s">
        <v>1243</v>
      </c>
      <c r="I110" s="370"/>
      <c r="J110" s="369" t="s">
        <v>53</v>
      </c>
      <c r="K110" s="368"/>
      <c r="L110" s="6" t="s">
        <v>757</v>
      </c>
      <c r="M110" s="11"/>
      <c r="N110" s="82">
        <v>8.1999999999999993</v>
      </c>
      <c r="O110" s="60">
        <v>12</v>
      </c>
    </row>
    <row r="111" spans="1:15" ht="15" x14ac:dyDescent="0.25">
      <c r="A111" s="1"/>
      <c r="B111" s="378">
        <v>64</v>
      </c>
      <c r="C111" s="379"/>
      <c r="D111" s="367" t="s">
        <v>381</v>
      </c>
      <c r="E111" s="368"/>
      <c r="F111" s="369">
        <v>4100065128</v>
      </c>
      <c r="G111" s="370"/>
      <c r="H111" s="391" t="s">
        <v>1243</v>
      </c>
      <c r="I111" s="370"/>
      <c r="J111" s="369" t="s">
        <v>53</v>
      </c>
      <c r="K111" s="368"/>
      <c r="L111" s="6" t="s">
        <v>757</v>
      </c>
      <c r="M111" s="11"/>
      <c r="N111" s="82">
        <v>8.1999999999999993</v>
      </c>
      <c r="O111" s="60">
        <v>12</v>
      </c>
    </row>
    <row r="112" spans="1:15" ht="15" x14ac:dyDescent="0.25">
      <c r="A112" s="1"/>
      <c r="B112" s="378">
        <v>65</v>
      </c>
      <c r="C112" s="379"/>
      <c r="D112" s="367" t="s">
        <v>381</v>
      </c>
      <c r="E112" s="368"/>
      <c r="F112" s="369">
        <v>4100065128</v>
      </c>
      <c r="G112" s="370"/>
      <c r="H112" s="391" t="s">
        <v>1243</v>
      </c>
      <c r="I112" s="370"/>
      <c r="J112" s="369" t="s">
        <v>53</v>
      </c>
      <c r="K112" s="368"/>
      <c r="L112" s="6" t="s">
        <v>757</v>
      </c>
      <c r="M112" s="11"/>
      <c r="N112" s="82">
        <v>8.1999999999999993</v>
      </c>
      <c r="O112" s="60">
        <v>12</v>
      </c>
    </row>
    <row r="113" spans="1:15" ht="15" x14ac:dyDescent="0.25">
      <c r="A113" s="1"/>
      <c r="B113" s="378">
        <v>66</v>
      </c>
      <c r="C113" s="379"/>
      <c r="D113" s="367" t="s">
        <v>381</v>
      </c>
      <c r="E113" s="368"/>
      <c r="F113" s="369">
        <v>4100065128</v>
      </c>
      <c r="G113" s="370"/>
      <c r="H113" s="391" t="s">
        <v>1243</v>
      </c>
      <c r="I113" s="370"/>
      <c r="J113" s="369" t="s">
        <v>53</v>
      </c>
      <c r="K113" s="368"/>
      <c r="L113" s="6" t="s">
        <v>757</v>
      </c>
      <c r="M113" s="11"/>
      <c r="N113" s="82">
        <v>8.1999999999999993</v>
      </c>
      <c r="O113" s="60">
        <v>12</v>
      </c>
    </row>
    <row r="114" spans="1:15" ht="15" x14ac:dyDescent="0.25">
      <c r="A114" s="1"/>
      <c r="B114" s="378">
        <v>67</v>
      </c>
      <c r="C114" s="379"/>
      <c r="D114" s="367" t="s">
        <v>381</v>
      </c>
      <c r="E114" s="368"/>
      <c r="F114" s="369">
        <v>4100065128</v>
      </c>
      <c r="G114" s="370"/>
      <c r="H114" s="391" t="s">
        <v>1243</v>
      </c>
      <c r="I114" s="370"/>
      <c r="J114" s="369" t="s">
        <v>53</v>
      </c>
      <c r="K114" s="368"/>
      <c r="L114" s="6" t="s">
        <v>757</v>
      </c>
      <c r="M114" s="11"/>
      <c r="N114" s="82">
        <v>8.1999999999999993</v>
      </c>
      <c r="O114" s="60">
        <v>12</v>
      </c>
    </row>
    <row r="115" spans="1:15" ht="15" x14ac:dyDescent="0.25">
      <c r="A115" s="1"/>
      <c r="B115" s="378">
        <v>68</v>
      </c>
      <c r="C115" s="379"/>
      <c r="D115" s="367" t="s">
        <v>381</v>
      </c>
      <c r="E115" s="368"/>
      <c r="F115" s="369">
        <v>4100065128</v>
      </c>
      <c r="G115" s="370"/>
      <c r="H115" s="391" t="s">
        <v>1243</v>
      </c>
      <c r="I115" s="370"/>
      <c r="J115" s="369" t="s">
        <v>53</v>
      </c>
      <c r="K115" s="368"/>
      <c r="L115" s="6" t="s">
        <v>757</v>
      </c>
      <c r="M115" s="11"/>
      <c r="N115" s="82">
        <v>8.1999999999999993</v>
      </c>
      <c r="O115" s="60">
        <v>12</v>
      </c>
    </row>
    <row r="116" spans="1:15" ht="15" x14ac:dyDescent="0.25">
      <c r="A116" s="1"/>
      <c r="B116" s="378">
        <v>69</v>
      </c>
      <c r="C116" s="379"/>
      <c r="D116" s="367" t="s">
        <v>381</v>
      </c>
      <c r="E116" s="368"/>
      <c r="F116" s="369">
        <v>4100065128</v>
      </c>
      <c r="G116" s="370"/>
      <c r="H116" s="391" t="s">
        <v>1243</v>
      </c>
      <c r="I116" s="370"/>
      <c r="J116" s="369" t="s">
        <v>53</v>
      </c>
      <c r="K116" s="368"/>
      <c r="L116" s="6" t="s">
        <v>757</v>
      </c>
      <c r="M116" s="11"/>
      <c r="N116" s="82">
        <v>8.1999999999999993</v>
      </c>
      <c r="O116" s="60">
        <v>12</v>
      </c>
    </row>
    <row r="117" spans="1:15" ht="15" x14ac:dyDescent="0.25">
      <c r="A117" s="1"/>
      <c r="B117" s="378">
        <v>70</v>
      </c>
      <c r="C117" s="379"/>
      <c r="D117" s="367" t="s">
        <v>381</v>
      </c>
      <c r="E117" s="368"/>
      <c r="F117" s="369">
        <v>4100065128</v>
      </c>
      <c r="G117" s="370"/>
      <c r="H117" s="391" t="s">
        <v>1243</v>
      </c>
      <c r="I117" s="370"/>
      <c r="J117" s="369" t="s">
        <v>53</v>
      </c>
      <c r="K117" s="368"/>
      <c r="L117" s="6" t="s">
        <v>757</v>
      </c>
      <c r="M117" s="11"/>
      <c r="N117" s="82">
        <v>8.1999999999999993</v>
      </c>
      <c r="O117" s="60">
        <v>12</v>
      </c>
    </row>
    <row r="118" spans="1:15" ht="15" x14ac:dyDescent="0.25">
      <c r="A118" s="1"/>
      <c r="B118" s="378">
        <v>71</v>
      </c>
      <c r="C118" s="379"/>
      <c r="D118" s="367" t="s">
        <v>381</v>
      </c>
      <c r="E118" s="368"/>
      <c r="F118" s="369">
        <v>4100065128</v>
      </c>
      <c r="G118" s="370"/>
      <c r="H118" s="391" t="s">
        <v>1243</v>
      </c>
      <c r="I118" s="370"/>
      <c r="J118" s="369" t="s">
        <v>53</v>
      </c>
      <c r="K118" s="368"/>
      <c r="L118" s="6" t="s">
        <v>757</v>
      </c>
      <c r="M118" s="11"/>
      <c r="N118" s="82">
        <v>8.1999999999999993</v>
      </c>
      <c r="O118" s="60">
        <v>12</v>
      </c>
    </row>
    <row r="119" spans="1:15" ht="15" x14ac:dyDescent="0.25">
      <c r="A119" s="1"/>
      <c r="B119" s="378">
        <v>72</v>
      </c>
      <c r="C119" s="379"/>
      <c r="D119" s="367" t="s">
        <v>381</v>
      </c>
      <c r="E119" s="368"/>
      <c r="F119" s="369">
        <v>4100065128</v>
      </c>
      <c r="G119" s="370"/>
      <c r="H119" s="391" t="s">
        <v>1243</v>
      </c>
      <c r="I119" s="370"/>
      <c r="J119" s="369" t="s">
        <v>53</v>
      </c>
      <c r="K119" s="368"/>
      <c r="L119" s="6" t="s">
        <v>757</v>
      </c>
      <c r="M119" s="11"/>
      <c r="N119" s="82">
        <v>8.1999999999999993</v>
      </c>
      <c r="O119" s="60">
        <v>12</v>
      </c>
    </row>
    <row r="120" spans="1:15" ht="15" x14ac:dyDescent="0.25">
      <c r="A120" s="1"/>
      <c r="B120" s="378">
        <v>73</v>
      </c>
      <c r="C120" s="379"/>
      <c r="D120" s="367" t="s">
        <v>381</v>
      </c>
      <c r="E120" s="368"/>
      <c r="F120" s="369">
        <v>4100065128</v>
      </c>
      <c r="G120" s="370"/>
      <c r="H120" s="391" t="s">
        <v>1243</v>
      </c>
      <c r="I120" s="370"/>
      <c r="J120" s="369" t="s">
        <v>53</v>
      </c>
      <c r="K120" s="368"/>
      <c r="L120" s="6" t="s">
        <v>757</v>
      </c>
      <c r="M120" s="11"/>
      <c r="N120" s="82">
        <v>8.1999999999999993</v>
      </c>
      <c r="O120" s="60">
        <v>12</v>
      </c>
    </row>
    <row r="121" spans="1:15" ht="15" x14ac:dyDescent="0.25">
      <c r="A121" s="1"/>
      <c r="B121" s="378">
        <v>74</v>
      </c>
      <c r="C121" s="379"/>
      <c r="D121" s="367" t="s">
        <v>381</v>
      </c>
      <c r="E121" s="368"/>
      <c r="F121" s="369">
        <v>4100065128</v>
      </c>
      <c r="G121" s="370"/>
      <c r="H121" s="391" t="s">
        <v>1243</v>
      </c>
      <c r="I121" s="370"/>
      <c r="J121" s="369" t="s">
        <v>53</v>
      </c>
      <c r="K121" s="368"/>
      <c r="L121" s="6" t="s">
        <v>757</v>
      </c>
      <c r="M121" s="11"/>
      <c r="N121" s="81">
        <v>8.1999999999999993</v>
      </c>
      <c r="O121" s="60">
        <v>12</v>
      </c>
    </row>
    <row r="122" spans="1:15" ht="15" x14ac:dyDescent="0.25">
      <c r="A122" s="1"/>
      <c r="B122" s="77" t="s">
        <v>103</v>
      </c>
      <c r="C122" s="78"/>
      <c r="D122" s="20"/>
      <c r="E122" s="45"/>
      <c r="F122" s="20"/>
      <c r="H122" s="3"/>
      <c r="J122" s="20"/>
      <c r="K122" s="45"/>
      <c r="L122" s="1"/>
      <c r="M122" s="1"/>
      <c r="N122" s="1"/>
      <c r="O122" s="60"/>
    </row>
    <row r="123" spans="1:15" ht="15" x14ac:dyDescent="0.25">
      <c r="A123" s="1"/>
      <c r="B123" s="378">
        <v>75</v>
      </c>
      <c r="C123" s="379"/>
      <c r="D123" s="367" t="s">
        <v>381</v>
      </c>
      <c r="E123" s="368"/>
      <c r="F123" s="369">
        <v>4100065128</v>
      </c>
      <c r="G123" s="370"/>
      <c r="H123" s="391" t="s">
        <v>1243</v>
      </c>
      <c r="I123" s="370"/>
      <c r="J123" s="369" t="s">
        <v>53</v>
      </c>
      <c r="K123" s="368"/>
      <c r="L123" s="6" t="s">
        <v>757</v>
      </c>
      <c r="M123" s="11"/>
      <c r="N123" s="82">
        <v>8.1999999999999993</v>
      </c>
      <c r="O123" s="60">
        <v>12</v>
      </c>
    </row>
    <row r="124" spans="1:15" ht="15" x14ac:dyDescent="0.25">
      <c r="A124" s="1"/>
      <c r="B124" s="378">
        <v>76</v>
      </c>
      <c r="C124" s="379"/>
      <c r="D124" s="367" t="s">
        <v>381</v>
      </c>
      <c r="E124" s="368"/>
      <c r="F124" s="369">
        <v>4100065128</v>
      </c>
      <c r="G124" s="370"/>
      <c r="H124" s="391" t="s">
        <v>1243</v>
      </c>
      <c r="I124" s="370"/>
      <c r="J124" s="369" t="s">
        <v>53</v>
      </c>
      <c r="K124" s="368"/>
      <c r="L124" s="6" t="s">
        <v>757</v>
      </c>
      <c r="M124" s="11"/>
      <c r="N124" s="82">
        <v>8.1999999999999993</v>
      </c>
      <c r="O124" s="60">
        <v>12</v>
      </c>
    </row>
    <row r="125" spans="1:15" ht="15" x14ac:dyDescent="0.25">
      <c r="A125" s="1"/>
      <c r="B125" s="378">
        <v>77</v>
      </c>
      <c r="C125" s="379"/>
      <c r="D125" s="367" t="s">
        <v>381</v>
      </c>
      <c r="E125" s="368"/>
      <c r="F125" s="369">
        <v>4100065128</v>
      </c>
      <c r="G125" s="370"/>
      <c r="H125" s="391" t="s">
        <v>1243</v>
      </c>
      <c r="I125" s="370"/>
      <c r="J125" s="369" t="s">
        <v>53</v>
      </c>
      <c r="K125" s="368"/>
      <c r="L125" s="6" t="s">
        <v>757</v>
      </c>
      <c r="M125" s="11"/>
      <c r="N125" s="82">
        <v>8.1999999999999993</v>
      </c>
      <c r="O125" s="60">
        <v>12</v>
      </c>
    </row>
    <row r="126" spans="1:15" ht="15" x14ac:dyDescent="0.25">
      <c r="A126" s="1"/>
      <c r="B126" s="378">
        <v>78</v>
      </c>
      <c r="C126" s="379"/>
      <c r="D126" s="367" t="s">
        <v>381</v>
      </c>
      <c r="E126" s="368"/>
      <c r="F126" s="369">
        <v>4100065128</v>
      </c>
      <c r="G126" s="370"/>
      <c r="H126" s="391" t="s">
        <v>1243</v>
      </c>
      <c r="I126" s="370"/>
      <c r="J126" s="369" t="s">
        <v>53</v>
      </c>
      <c r="K126" s="368"/>
      <c r="L126" s="6" t="s">
        <v>757</v>
      </c>
      <c r="M126" s="11"/>
      <c r="N126" s="82">
        <v>8.1999999999999993</v>
      </c>
      <c r="O126" s="60">
        <v>12</v>
      </c>
    </row>
    <row r="127" spans="1:15" ht="15" x14ac:dyDescent="0.25">
      <c r="A127" s="1"/>
      <c r="B127" s="378">
        <v>79</v>
      </c>
      <c r="C127" s="379"/>
      <c r="D127" s="367" t="s">
        <v>381</v>
      </c>
      <c r="E127" s="368"/>
      <c r="F127" s="369">
        <v>4100065128</v>
      </c>
      <c r="G127" s="370"/>
      <c r="H127" s="391" t="s">
        <v>1243</v>
      </c>
      <c r="I127" s="370"/>
      <c r="J127" s="369" t="s">
        <v>53</v>
      </c>
      <c r="K127" s="368"/>
      <c r="L127" s="6" t="s">
        <v>757</v>
      </c>
      <c r="M127" s="11"/>
      <c r="N127" s="82">
        <v>8.1999999999999993</v>
      </c>
      <c r="O127" s="60">
        <v>12</v>
      </c>
    </row>
    <row r="128" spans="1:15" ht="15" x14ac:dyDescent="0.25">
      <c r="A128" s="1"/>
      <c r="B128" s="378">
        <v>80</v>
      </c>
      <c r="C128" s="379"/>
      <c r="D128" s="367" t="s">
        <v>381</v>
      </c>
      <c r="E128" s="368"/>
      <c r="F128" s="369">
        <v>4100065128</v>
      </c>
      <c r="G128" s="370"/>
      <c r="H128" s="391" t="s">
        <v>1243</v>
      </c>
      <c r="I128" s="370"/>
      <c r="J128" s="369" t="s">
        <v>53</v>
      </c>
      <c r="K128" s="368"/>
      <c r="L128" s="6" t="s">
        <v>757</v>
      </c>
      <c r="M128" s="11"/>
      <c r="N128" s="82">
        <v>8.1999999999999993</v>
      </c>
      <c r="O128" s="60">
        <v>12</v>
      </c>
    </row>
    <row r="129" spans="1:15" ht="15" x14ac:dyDescent="0.25">
      <c r="A129" s="1"/>
      <c r="B129" s="378">
        <v>81</v>
      </c>
      <c r="C129" s="379"/>
      <c r="D129" s="367" t="s">
        <v>381</v>
      </c>
      <c r="E129" s="368"/>
      <c r="F129" s="369">
        <v>4100065128</v>
      </c>
      <c r="G129" s="370"/>
      <c r="H129" s="391" t="s">
        <v>1243</v>
      </c>
      <c r="I129" s="370"/>
      <c r="J129" s="369" t="s">
        <v>53</v>
      </c>
      <c r="K129" s="368"/>
      <c r="L129" s="6" t="s">
        <v>757</v>
      </c>
      <c r="M129" s="11"/>
      <c r="N129" s="82">
        <v>8.1999999999999993</v>
      </c>
      <c r="O129" s="60">
        <v>12</v>
      </c>
    </row>
    <row r="130" spans="1:15" ht="15" x14ac:dyDescent="0.25">
      <c r="A130" s="1"/>
      <c r="B130" s="378">
        <v>82</v>
      </c>
      <c r="C130" s="379"/>
      <c r="D130" s="367" t="s">
        <v>381</v>
      </c>
      <c r="E130" s="368"/>
      <c r="F130" s="369">
        <v>4100065128</v>
      </c>
      <c r="G130" s="370"/>
      <c r="H130" s="391" t="s">
        <v>1243</v>
      </c>
      <c r="I130" s="370"/>
      <c r="J130" s="369" t="s">
        <v>53</v>
      </c>
      <c r="K130" s="368"/>
      <c r="L130" s="6" t="s">
        <v>757</v>
      </c>
      <c r="M130" s="11"/>
      <c r="N130" s="82">
        <v>8.1999999999999993</v>
      </c>
      <c r="O130" s="60">
        <v>12</v>
      </c>
    </row>
    <row r="131" spans="1:15" ht="15" x14ac:dyDescent="0.25">
      <c r="A131" s="1"/>
      <c r="B131" s="378">
        <v>83</v>
      </c>
      <c r="C131" s="379"/>
      <c r="D131" s="367" t="s">
        <v>381</v>
      </c>
      <c r="E131" s="368"/>
      <c r="F131" s="369">
        <v>4100065128</v>
      </c>
      <c r="G131" s="370"/>
      <c r="H131" s="391" t="s">
        <v>1243</v>
      </c>
      <c r="I131" s="370"/>
      <c r="J131" s="369" t="s">
        <v>53</v>
      </c>
      <c r="K131" s="368"/>
      <c r="L131" s="6" t="s">
        <v>757</v>
      </c>
      <c r="M131" s="11"/>
      <c r="N131" s="82">
        <v>8.1999999999999993</v>
      </c>
      <c r="O131" s="60">
        <v>12</v>
      </c>
    </row>
    <row r="132" spans="1:15" ht="15" x14ac:dyDescent="0.25">
      <c r="A132" s="1"/>
      <c r="B132" s="378">
        <v>84</v>
      </c>
      <c r="C132" s="379"/>
      <c r="D132" s="367" t="s">
        <v>381</v>
      </c>
      <c r="E132" s="368"/>
      <c r="F132" s="369">
        <v>4100065128</v>
      </c>
      <c r="G132" s="370"/>
      <c r="H132" s="391" t="s">
        <v>1243</v>
      </c>
      <c r="I132" s="370"/>
      <c r="J132" s="369" t="s">
        <v>53</v>
      </c>
      <c r="K132" s="368"/>
      <c r="L132" s="6" t="s">
        <v>757</v>
      </c>
      <c r="M132" s="11"/>
      <c r="N132" s="82">
        <v>8.1999999999999993</v>
      </c>
      <c r="O132" s="60">
        <v>12</v>
      </c>
    </row>
    <row r="133" spans="1:15" ht="15" x14ac:dyDescent="0.25">
      <c r="A133" s="1"/>
      <c r="B133" s="378">
        <v>85</v>
      </c>
      <c r="C133" s="379"/>
      <c r="D133" s="367" t="s">
        <v>381</v>
      </c>
      <c r="E133" s="368"/>
      <c r="F133" s="369">
        <v>4100065128</v>
      </c>
      <c r="G133" s="370"/>
      <c r="H133" s="391" t="s">
        <v>1243</v>
      </c>
      <c r="I133" s="370"/>
      <c r="J133" s="369" t="s">
        <v>53</v>
      </c>
      <c r="K133" s="368"/>
      <c r="L133" s="6" t="s">
        <v>757</v>
      </c>
      <c r="M133" s="11"/>
      <c r="N133" s="82">
        <v>8.1999999999999993</v>
      </c>
      <c r="O133" s="60">
        <v>12</v>
      </c>
    </row>
    <row r="134" spans="1:15" ht="15" x14ac:dyDescent="0.25">
      <c r="A134" s="1"/>
      <c r="B134" s="378">
        <v>86</v>
      </c>
      <c r="C134" s="379"/>
      <c r="D134" s="367" t="s">
        <v>381</v>
      </c>
      <c r="E134" s="368"/>
      <c r="F134" s="369">
        <v>4100065128</v>
      </c>
      <c r="G134" s="370"/>
      <c r="H134" s="391" t="s">
        <v>1243</v>
      </c>
      <c r="I134" s="370"/>
      <c r="J134" s="369" t="s">
        <v>53</v>
      </c>
      <c r="K134" s="368"/>
      <c r="L134" s="6" t="s">
        <v>757</v>
      </c>
      <c r="M134" s="11"/>
      <c r="N134" s="82">
        <v>8.1999999999999993</v>
      </c>
      <c r="O134" s="60">
        <v>12</v>
      </c>
    </row>
    <row r="135" spans="1:15" ht="15" x14ac:dyDescent="0.25">
      <c r="A135" s="1"/>
      <c r="B135" s="378">
        <v>87</v>
      </c>
      <c r="C135" s="379"/>
      <c r="D135" s="367" t="s">
        <v>381</v>
      </c>
      <c r="E135" s="368"/>
      <c r="F135" s="369">
        <v>4100065128</v>
      </c>
      <c r="G135" s="370"/>
      <c r="H135" s="391" t="s">
        <v>1243</v>
      </c>
      <c r="I135" s="370"/>
      <c r="J135" s="369" t="s">
        <v>53</v>
      </c>
      <c r="K135" s="368"/>
      <c r="L135" s="6" t="s">
        <v>757</v>
      </c>
      <c r="M135" s="11"/>
      <c r="N135" s="82">
        <v>8.1999999999999993</v>
      </c>
      <c r="O135" s="60">
        <v>12</v>
      </c>
    </row>
    <row r="136" spans="1:15" ht="15" x14ac:dyDescent="0.25">
      <c r="A136" s="1"/>
      <c r="B136" s="378">
        <v>88</v>
      </c>
      <c r="C136" s="379"/>
      <c r="D136" s="367" t="s">
        <v>381</v>
      </c>
      <c r="E136" s="368"/>
      <c r="F136" s="369">
        <v>4100065128</v>
      </c>
      <c r="G136" s="370"/>
      <c r="H136" s="391" t="s">
        <v>1243</v>
      </c>
      <c r="I136" s="370"/>
      <c r="J136" s="369" t="s">
        <v>53</v>
      </c>
      <c r="K136" s="368"/>
      <c r="L136" s="6" t="s">
        <v>757</v>
      </c>
      <c r="M136" s="11"/>
      <c r="N136" s="82">
        <v>8.1999999999999993</v>
      </c>
      <c r="O136" s="60">
        <v>12</v>
      </c>
    </row>
    <row r="137" spans="1:15" ht="15" x14ac:dyDescent="0.25">
      <c r="A137" s="1"/>
      <c r="B137" s="378">
        <v>89</v>
      </c>
      <c r="C137" s="379"/>
      <c r="D137" s="367" t="s">
        <v>381</v>
      </c>
      <c r="E137" s="368"/>
      <c r="F137" s="369">
        <v>4100065128</v>
      </c>
      <c r="G137" s="370"/>
      <c r="H137" s="391" t="s">
        <v>1243</v>
      </c>
      <c r="I137" s="370"/>
      <c r="J137" s="369" t="s">
        <v>53</v>
      </c>
      <c r="K137" s="368"/>
      <c r="L137" s="6" t="s">
        <v>757</v>
      </c>
      <c r="M137" s="11"/>
      <c r="N137" s="82">
        <v>8.1999999999999993</v>
      </c>
      <c r="O137" s="60">
        <v>12</v>
      </c>
    </row>
    <row r="138" spans="1:15" ht="15" x14ac:dyDescent="0.25">
      <c r="A138" s="1"/>
      <c r="B138" s="378">
        <v>90</v>
      </c>
      <c r="C138" s="379"/>
      <c r="D138" s="367" t="s">
        <v>381</v>
      </c>
      <c r="E138" s="368"/>
      <c r="F138" s="369">
        <v>4100065128</v>
      </c>
      <c r="G138" s="370"/>
      <c r="H138" s="391" t="s">
        <v>1243</v>
      </c>
      <c r="I138" s="370"/>
      <c r="J138" s="369" t="s">
        <v>53</v>
      </c>
      <c r="K138" s="368"/>
      <c r="L138" s="6" t="s">
        <v>757</v>
      </c>
      <c r="M138" s="11"/>
      <c r="N138" s="81">
        <v>8.1999999999999993</v>
      </c>
      <c r="O138" s="60">
        <v>12</v>
      </c>
    </row>
    <row r="139" spans="1:15" ht="15" x14ac:dyDescent="0.25">
      <c r="A139" s="1"/>
      <c r="B139" s="77" t="s">
        <v>164</v>
      </c>
      <c r="C139" s="78"/>
      <c r="D139" s="20"/>
      <c r="E139" s="45"/>
      <c r="F139" s="20"/>
      <c r="H139" s="3"/>
      <c r="J139" s="20"/>
      <c r="K139" s="45"/>
      <c r="L139" s="1"/>
      <c r="M139" s="1"/>
      <c r="N139" s="1"/>
      <c r="O139" s="60"/>
    </row>
    <row r="140" spans="1:15" ht="15" x14ac:dyDescent="0.25">
      <c r="A140" s="1"/>
      <c r="B140" s="378">
        <v>91</v>
      </c>
      <c r="C140" s="379"/>
      <c r="D140" s="367" t="s">
        <v>381</v>
      </c>
      <c r="E140" s="368"/>
      <c r="F140" s="369">
        <v>4100065128</v>
      </c>
      <c r="G140" s="370"/>
      <c r="H140" s="391" t="s">
        <v>1243</v>
      </c>
      <c r="I140" s="370"/>
      <c r="J140" s="369" t="s">
        <v>53</v>
      </c>
      <c r="K140" s="368"/>
      <c r="L140" s="6" t="s">
        <v>757</v>
      </c>
      <c r="M140" s="11"/>
      <c r="N140" s="82">
        <v>8.1999999999999993</v>
      </c>
      <c r="O140" s="60">
        <v>12</v>
      </c>
    </row>
    <row r="141" spans="1:15" ht="15" x14ac:dyDescent="0.25">
      <c r="A141" s="1"/>
      <c r="B141" s="378">
        <v>92</v>
      </c>
      <c r="C141" s="379"/>
      <c r="D141" s="367" t="s">
        <v>381</v>
      </c>
      <c r="E141" s="368"/>
      <c r="F141" s="369">
        <v>4100065128</v>
      </c>
      <c r="G141" s="370"/>
      <c r="H141" s="391" t="s">
        <v>1243</v>
      </c>
      <c r="I141" s="370"/>
      <c r="J141" s="369" t="s">
        <v>53</v>
      </c>
      <c r="K141" s="368"/>
      <c r="L141" s="6" t="s">
        <v>757</v>
      </c>
      <c r="M141" s="11"/>
      <c r="N141" s="82">
        <v>8.1999999999999993</v>
      </c>
      <c r="O141" s="60">
        <v>12</v>
      </c>
    </row>
    <row r="142" spans="1:15" ht="15" x14ac:dyDescent="0.25">
      <c r="A142" s="1"/>
      <c r="B142" s="378">
        <v>93</v>
      </c>
      <c r="C142" s="379"/>
      <c r="D142" s="367" t="s">
        <v>381</v>
      </c>
      <c r="E142" s="368"/>
      <c r="F142" s="369">
        <v>4100065128</v>
      </c>
      <c r="G142" s="370"/>
      <c r="H142" s="391" t="s">
        <v>1243</v>
      </c>
      <c r="I142" s="370"/>
      <c r="J142" s="369" t="s">
        <v>53</v>
      </c>
      <c r="K142" s="368"/>
      <c r="L142" s="6" t="s">
        <v>757</v>
      </c>
      <c r="M142" s="11"/>
      <c r="N142" s="82">
        <v>8.1999999999999993</v>
      </c>
      <c r="O142" s="60">
        <v>12</v>
      </c>
    </row>
    <row r="143" spans="1:15" ht="15" x14ac:dyDescent="0.25">
      <c r="A143" s="1"/>
      <c r="B143" s="378">
        <v>94</v>
      </c>
      <c r="C143" s="379"/>
      <c r="D143" s="367" t="s">
        <v>381</v>
      </c>
      <c r="E143" s="368"/>
      <c r="F143" s="369">
        <v>4100065128</v>
      </c>
      <c r="G143" s="370"/>
      <c r="H143" s="391" t="s">
        <v>1243</v>
      </c>
      <c r="I143" s="370"/>
      <c r="J143" s="369" t="s">
        <v>53</v>
      </c>
      <c r="K143" s="368"/>
      <c r="L143" s="6" t="s">
        <v>757</v>
      </c>
      <c r="M143" s="11"/>
      <c r="N143" s="82">
        <v>8.1999999999999993</v>
      </c>
      <c r="O143" s="60">
        <v>12</v>
      </c>
    </row>
    <row r="144" spans="1:15" ht="15" x14ac:dyDescent="0.25">
      <c r="A144" s="1"/>
      <c r="B144" s="378">
        <v>95</v>
      </c>
      <c r="C144" s="379"/>
      <c r="D144" s="367" t="s">
        <v>381</v>
      </c>
      <c r="E144" s="368"/>
      <c r="F144" s="369">
        <v>4100065128</v>
      </c>
      <c r="G144" s="370"/>
      <c r="H144" s="391" t="s">
        <v>1243</v>
      </c>
      <c r="I144" s="370"/>
      <c r="J144" s="369" t="s">
        <v>53</v>
      </c>
      <c r="K144" s="368"/>
      <c r="L144" s="6" t="s">
        <v>757</v>
      </c>
      <c r="M144" s="11"/>
      <c r="N144" s="82">
        <v>8.1999999999999993</v>
      </c>
      <c r="O144" s="60">
        <v>12</v>
      </c>
    </row>
    <row r="145" spans="1:15" ht="15" x14ac:dyDescent="0.25">
      <c r="A145" s="1"/>
      <c r="B145" s="378">
        <v>96</v>
      </c>
      <c r="C145" s="379"/>
      <c r="D145" s="367" t="s">
        <v>381</v>
      </c>
      <c r="E145" s="368"/>
      <c r="F145" s="369">
        <v>4100065128</v>
      </c>
      <c r="G145" s="370"/>
      <c r="H145" s="391" t="s">
        <v>1243</v>
      </c>
      <c r="I145" s="370"/>
      <c r="J145" s="369" t="s">
        <v>53</v>
      </c>
      <c r="K145" s="368"/>
      <c r="L145" s="6" t="s">
        <v>757</v>
      </c>
      <c r="M145" s="11"/>
      <c r="N145" s="82">
        <v>8.1999999999999993</v>
      </c>
      <c r="O145" s="60">
        <v>12</v>
      </c>
    </row>
    <row r="146" spans="1:15" ht="15" x14ac:dyDescent="0.25">
      <c r="A146" s="1"/>
      <c r="B146" s="378">
        <v>97</v>
      </c>
      <c r="C146" s="379"/>
      <c r="D146" s="367" t="s">
        <v>381</v>
      </c>
      <c r="E146" s="368"/>
      <c r="F146" s="369">
        <v>4100065128</v>
      </c>
      <c r="G146" s="370"/>
      <c r="H146" s="391" t="s">
        <v>1243</v>
      </c>
      <c r="I146" s="370"/>
      <c r="J146" s="369" t="s">
        <v>53</v>
      </c>
      <c r="K146" s="368"/>
      <c r="L146" s="6" t="s">
        <v>757</v>
      </c>
      <c r="M146" s="11"/>
      <c r="N146" s="82">
        <v>8.1999999999999993</v>
      </c>
      <c r="O146" s="60">
        <v>12</v>
      </c>
    </row>
    <row r="147" spans="1:15" ht="15" x14ac:dyDescent="0.25">
      <c r="A147" s="1"/>
      <c r="B147" s="378">
        <v>98</v>
      </c>
      <c r="C147" s="379"/>
      <c r="D147" s="367" t="s">
        <v>381</v>
      </c>
      <c r="E147" s="368"/>
      <c r="F147" s="369">
        <v>4100065128</v>
      </c>
      <c r="G147" s="370"/>
      <c r="H147" s="391" t="s">
        <v>1243</v>
      </c>
      <c r="I147" s="370"/>
      <c r="J147" s="369" t="s">
        <v>53</v>
      </c>
      <c r="K147" s="368"/>
      <c r="L147" s="6" t="s">
        <v>757</v>
      </c>
      <c r="M147" s="11"/>
      <c r="N147" s="82">
        <v>8.1999999999999993</v>
      </c>
      <c r="O147" s="60">
        <v>12</v>
      </c>
    </row>
    <row r="148" spans="1:15" ht="15" x14ac:dyDescent="0.25">
      <c r="A148" s="1"/>
      <c r="B148" s="378">
        <v>99</v>
      </c>
      <c r="C148" s="379"/>
      <c r="D148" s="367" t="s">
        <v>381</v>
      </c>
      <c r="E148" s="368"/>
      <c r="F148" s="369">
        <v>4100065128</v>
      </c>
      <c r="G148" s="370"/>
      <c r="H148" s="391" t="s">
        <v>1243</v>
      </c>
      <c r="I148" s="370"/>
      <c r="J148" s="369" t="s">
        <v>53</v>
      </c>
      <c r="K148" s="368"/>
      <c r="L148" s="6" t="s">
        <v>757</v>
      </c>
      <c r="M148" s="11"/>
      <c r="N148" s="82">
        <v>8.1999999999999993</v>
      </c>
      <c r="O148" s="60">
        <v>12</v>
      </c>
    </row>
    <row r="149" spans="1:15" ht="15" x14ac:dyDescent="0.25">
      <c r="A149" s="1"/>
      <c r="B149" s="378">
        <v>100</v>
      </c>
      <c r="C149" s="379"/>
      <c r="D149" s="367" t="s">
        <v>381</v>
      </c>
      <c r="E149" s="368"/>
      <c r="F149" s="369">
        <v>4100065128</v>
      </c>
      <c r="G149" s="370"/>
      <c r="H149" s="391" t="s">
        <v>1243</v>
      </c>
      <c r="I149" s="370"/>
      <c r="J149" s="369" t="s">
        <v>53</v>
      </c>
      <c r="K149" s="368"/>
      <c r="L149" s="6" t="s">
        <v>757</v>
      </c>
      <c r="M149" s="11"/>
      <c r="N149" s="82">
        <v>8.1999999999999993</v>
      </c>
      <c r="O149" s="60">
        <v>12</v>
      </c>
    </row>
    <row r="150" spans="1:15" ht="15" x14ac:dyDescent="0.25">
      <c r="A150" s="1"/>
      <c r="B150" s="378">
        <v>101</v>
      </c>
      <c r="C150" s="379"/>
      <c r="D150" s="367" t="s">
        <v>381</v>
      </c>
      <c r="E150" s="368"/>
      <c r="F150" s="369">
        <v>4100065128</v>
      </c>
      <c r="G150" s="370"/>
      <c r="H150" s="391" t="s">
        <v>1243</v>
      </c>
      <c r="I150" s="370"/>
      <c r="J150" s="369" t="s">
        <v>53</v>
      </c>
      <c r="K150" s="368"/>
      <c r="L150" s="6" t="s">
        <v>757</v>
      </c>
      <c r="M150" s="11"/>
      <c r="N150" s="82">
        <v>8.1999999999999993</v>
      </c>
      <c r="O150" s="60">
        <v>12</v>
      </c>
    </row>
    <row r="151" spans="1:15" ht="15" x14ac:dyDescent="0.25">
      <c r="A151" s="1"/>
      <c r="B151" s="378">
        <v>102</v>
      </c>
      <c r="C151" s="379"/>
      <c r="D151" s="367" t="s">
        <v>381</v>
      </c>
      <c r="E151" s="368"/>
      <c r="F151" s="369">
        <v>4100065128</v>
      </c>
      <c r="G151" s="370"/>
      <c r="H151" s="391" t="s">
        <v>1243</v>
      </c>
      <c r="I151" s="370"/>
      <c r="J151" s="369" t="s">
        <v>53</v>
      </c>
      <c r="K151" s="368"/>
      <c r="L151" s="6" t="s">
        <v>757</v>
      </c>
      <c r="M151" s="11"/>
      <c r="N151" s="82">
        <v>8.1999999999999993</v>
      </c>
      <c r="O151" s="60">
        <v>12</v>
      </c>
    </row>
    <row r="152" spans="1:15" ht="15" x14ac:dyDescent="0.25">
      <c r="A152" s="1"/>
      <c r="B152" s="378">
        <v>103</v>
      </c>
      <c r="C152" s="379"/>
      <c r="D152" s="367" t="s">
        <v>381</v>
      </c>
      <c r="E152" s="368"/>
      <c r="F152" s="369">
        <v>4100065128</v>
      </c>
      <c r="G152" s="370"/>
      <c r="H152" s="391" t="s">
        <v>1243</v>
      </c>
      <c r="I152" s="370"/>
      <c r="J152" s="369" t="s">
        <v>53</v>
      </c>
      <c r="K152" s="368"/>
      <c r="L152" s="6" t="s">
        <v>757</v>
      </c>
      <c r="M152" s="11"/>
      <c r="N152" s="82">
        <v>8.1999999999999993</v>
      </c>
      <c r="O152" s="60">
        <v>12</v>
      </c>
    </row>
    <row r="153" spans="1:15" ht="15" x14ac:dyDescent="0.25">
      <c r="A153" s="1"/>
      <c r="B153" s="378">
        <v>104</v>
      </c>
      <c r="C153" s="379"/>
      <c r="D153" s="367" t="s">
        <v>381</v>
      </c>
      <c r="E153" s="368"/>
      <c r="F153" s="369">
        <v>4100065128</v>
      </c>
      <c r="G153" s="370"/>
      <c r="H153" s="391" t="s">
        <v>1243</v>
      </c>
      <c r="I153" s="370"/>
      <c r="J153" s="369" t="s">
        <v>53</v>
      </c>
      <c r="K153" s="368"/>
      <c r="L153" s="6" t="s">
        <v>757</v>
      </c>
      <c r="M153" s="11"/>
      <c r="N153" s="82">
        <v>8.1999999999999993</v>
      </c>
      <c r="O153" s="60">
        <v>12</v>
      </c>
    </row>
    <row r="154" spans="1:15" ht="15" x14ac:dyDescent="0.25">
      <c r="A154" s="1"/>
      <c r="B154" s="378">
        <v>105</v>
      </c>
      <c r="C154" s="379"/>
      <c r="D154" s="367" t="s">
        <v>381</v>
      </c>
      <c r="E154" s="368"/>
      <c r="F154" s="369">
        <v>4100065128</v>
      </c>
      <c r="G154" s="370"/>
      <c r="H154" s="391" t="s">
        <v>1243</v>
      </c>
      <c r="I154" s="370"/>
      <c r="J154" s="369" t="s">
        <v>53</v>
      </c>
      <c r="K154" s="368"/>
      <c r="L154" s="6" t="s">
        <v>757</v>
      </c>
      <c r="M154" s="11"/>
      <c r="N154" s="82">
        <v>8.1999999999999993</v>
      </c>
      <c r="O154" s="60">
        <v>12</v>
      </c>
    </row>
    <row r="155" spans="1:15" ht="15" x14ac:dyDescent="0.25">
      <c r="A155" s="1"/>
      <c r="B155" s="378">
        <v>106</v>
      </c>
      <c r="C155" s="379"/>
      <c r="D155" s="367" t="s">
        <v>381</v>
      </c>
      <c r="E155" s="368"/>
      <c r="F155" s="369">
        <v>4100065128</v>
      </c>
      <c r="G155" s="370"/>
      <c r="H155" s="391" t="s">
        <v>1243</v>
      </c>
      <c r="I155" s="370"/>
      <c r="J155" s="369" t="s">
        <v>53</v>
      </c>
      <c r="K155" s="368"/>
      <c r="L155" s="6" t="s">
        <v>757</v>
      </c>
      <c r="M155" s="11"/>
      <c r="N155" s="81">
        <v>8.1999999999999993</v>
      </c>
      <c r="O155" s="60">
        <v>12</v>
      </c>
    </row>
    <row r="156" spans="1:15" ht="15" x14ac:dyDescent="0.25">
      <c r="A156" s="1"/>
      <c r="B156" s="77" t="s">
        <v>165</v>
      </c>
      <c r="C156" s="78"/>
      <c r="D156" s="20"/>
      <c r="E156" s="45"/>
      <c r="F156" s="20"/>
      <c r="H156" s="3"/>
      <c r="J156" s="20"/>
      <c r="K156" s="45"/>
      <c r="L156" s="1"/>
      <c r="M156" s="1"/>
      <c r="N156" s="1"/>
      <c r="O156" s="60"/>
    </row>
    <row r="157" spans="1:15" ht="15" x14ac:dyDescent="0.25">
      <c r="A157" s="1"/>
      <c r="B157" s="378">
        <v>107</v>
      </c>
      <c r="C157" s="379"/>
      <c r="D157" s="367" t="s">
        <v>381</v>
      </c>
      <c r="E157" s="368"/>
      <c r="F157" s="369">
        <v>4100065128</v>
      </c>
      <c r="G157" s="370"/>
      <c r="H157" s="391" t="s">
        <v>1243</v>
      </c>
      <c r="I157" s="370"/>
      <c r="J157" s="369" t="s">
        <v>53</v>
      </c>
      <c r="K157" s="368"/>
      <c r="L157" s="6" t="s">
        <v>757</v>
      </c>
      <c r="M157" s="11"/>
      <c r="N157" s="82">
        <v>8.1999999999999993</v>
      </c>
      <c r="O157" s="60">
        <v>12</v>
      </c>
    </row>
    <row r="158" spans="1:15" ht="15" x14ac:dyDescent="0.25">
      <c r="A158" s="1"/>
      <c r="B158" s="378">
        <v>108</v>
      </c>
      <c r="C158" s="379"/>
      <c r="D158" s="367" t="s">
        <v>381</v>
      </c>
      <c r="E158" s="368"/>
      <c r="F158" s="369">
        <v>4100065128</v>
      </c>
      <c r="G158" s="370"/>
      <c r="H158" s="391" t="s">
        <v>1243</v>
      </c>
      <c r="I158" s="370"/>
      <c r="J158" s="369" t="s">
        <v>53</v>
      </c>
      <c r="K158" s="368"/>
      <c r="L158" s="6" t="s">
        <v>757</v>
      </c>
      <c r="M158" s="11"/>
      <c r="N158" s="82">
        <v>8.1999999999999993</v>
      </c>
      <c r="O158" s="60">
        <v>12</v>
      </c>
    </row>
    <row r="159" spans="1:15" ht="15" x14ac:dyDescent="0.25">
      <c r="A159" s="1"/>
      <c r="B159" s="378">
        <v>109</v>
      </c>
      <c r="C159" s="379"/>
      <c r="D159" s="367" t="s">
        <v>381</v>
      </c>
      <c r="E159" s="368"/>
      <c r="F159" s="369">
        <v>4100065128</v>
      </c>
      <c r="G159" s="370"/>
      <c r="H159" s="391" t="s">
        <v>1243</v>
      </c>
      <c r="I159" s="370"/>
      <c r="J159" s="369" t="s">
        <v>53</v>
      </c>
      <c r="K159" s="368"/>
      <c r="L159" s="6" t="s">
        <v>757</v>
      </c>
      <c r="M159" s="11"/>
      <c r="N159" s="82">
        <v>8.1999999999999993</v>
      </c>
      <c r="O159" s="60">
        <v>12</v>
      </c>
    </row>
    <row r="160" spans="1:15" ht="15" x14ac:dyDescent="0.25">
      <c r="A160" s="1"/>
      <c r="B160" s="378">
        <v>110</v>
      </c>
      <c r="C160" s="379"/>
      <c r="D160" s="367" t="s">
        <v>381</v>
      </c>
      <c r="E160" s="368"/>
      <c r="F160" s="369">
        <v>4100065128</v>
      </c>
      <c r="G160" s="370"/>
      <c r="H160" s="391" t="s">
        <v>1243</v>
      </c>
      <c r="I160" s="370"/>
      <c r="J160" s="369" t="s">
        <v>53</v>
      </c>
      <c r="K160" s="368"/>
      <c r="L160" s="6" t="s">
        <v>757</v>
      </c>
      <c r="M160" s="11"/>
      <c r="N160" s="82">
        <v>8.1999999999999993</v>
      </c>
      <c r="O160" s="60">
        <v>12</v>
      </c>
    </row>
    <row r="161" spans="1:15" ht="15" x14ac:dyDescent="0.25">
      <c r="A161" s="1"/>
      <c r="B161" s="378">
        <v>111</v>
      </c>
      <c r="C161" s="379"/>
      <c r="D161" s="367" t="s">
        <v>381</v>
      </c>
      <c r="E161" s="368"/>
      <c r="F161" s="369">
        <v>4100065128</v>
      </c>
      <c r="G161" s="370"/>
      <c r="H161" s="391" t="s">
        <v>1243</v>
      </c>
      <c r="I161" s="370"/>
      <c r="J161" s="369" t="s">
        <v>53</v>
      </c>
      <c r="K161" s="368"/>
      <c r="L161" s="6" t="s">
        <v>757</v>
      </c>
      <c r="M161" s="11"/>
      <c r="N161" s="82">
        <v>8.1999999999999993</v>
      </c>
      <c r="O161" s="60">
        <v>12</v>
      </c>
    </row>
    <row r="162" spans="1:15" ht="15" x14ac:dyDescent="0.25">
      <c r="A162" s="1"/>
      <c r="B162" s="378">
        <v>112</v>
      </c>
      <c r="C162" s="379"/>
      <c r="D162" s="367" t="s">
        <v>381</v>
      </c>
      <c r="E162" s="368"/>
      <c r="F162" s="369">
        <v>4100065128</v>
      </c>
      <c r="G162" s="370"/>
      <c r="H162" s="391" t="s">
        <v>1243</v>
      </c>
      <c r="I162" s="370"/>
      <c r="J162" s="369" t="s">
        <v>53</v>
      </c>
      <c r="K162" s="368"/>
      <c r="L162" s="6" t="s">
        <v>757</v>
      </c>
      <c r="M162" s="11"/>
      <c r="N162" s="82">
        <v>8.1999999999999993</v>
      </c>
      <c r="O162" s="60">
        <v>12</v>
      </c>
    </row>
    <row r="163" spans="1:15" ht="15" x14ac:dyDescent="0.25">
      <c r="A163" s="1"/>
      <c r="B163" s="378">
        <v>113</v>
      </c>
      <c r="C163" s="379"/>
      <c r="D163" s="367" t="s">
        <v>381</v>
      </c>
      <c r="E163" s="368"/>
      <c r="F163" s="369">
        <v>4100065128</v>
      </c>
      <c r="G163" s="370"/>
      <c r="H163" s="391" t="s">
        <v>1243</v>
      </c>
      <c r="I163" s="370"/>
      <c r="J163" s="369" t="s">
        <v>53</v>
      </c>
      <c r="K163" s="368"/>
      <c r="L163" s="6" t="s">
        <v>757</v>
      </c>
      <c r="M163" s="11"/>
      <c r="N163" s="82">
        <v>8.1999999999999993</v>
      </c>
      <c r="O163" s="60">
        <v>12</v>
      </c>
    </row>
    <row r="164" spans="1:15" ht="15" x14ac:dyDescent="0.25">
      <c r="A164" s="1"/>
      <c r="B164" s="378">
        <v>114</v>
      </c>
      <c r="C164" s="379"/>
      <c r="D164" s="367" t="s">
        <v>381</v>
      </c>
      <c r="E164" s="368"/>
      <c r="F164" s="369">
        <v>4100065128</v>
      </c>
      <c r="G164" s="370"/>
      <c r="H164" s="391" t="s">
        <v>1243</v>
      </c>
      <c r="I164" s="370"/>
      <c r="J164" s="369" t="s">
        <v>53</v>
      </c>
      <c r="K164" s="368"/>
      <c r="L164" s="6" t="s">
        <v>757</v>
      </c>
      <c r="M164" s="11"/>
      <c r="N164" s="82">
        <v>8.1999999999999993</v>
      </c>
      <c r="O164" s="60">
        <v>12</v>
      </c>
    </row>
    <row r="165" spans="1:15" ht="15" x14ac:dyDescent="0.25">
      <c r="A165" s="1"/>
      <c r="B165" s="378">
        <v>115</v>
      </c>
      <c r="C165" s="379"/>
      <c r="D165" s="367" t="s">
        <v>381</v>
      </c>
      <c r="E165" s="368"/>
      <c r="F165" s="369">
        <v>4100065128</v>
      </c>
      <c r="G165" s="370"/>
      <c r="H165" s="391" t="s">
        <v>1243</v>
      </c>
      <c r="I165" s="370"/>
      <c r="J165" s="369" t="s">
        <v>53</v>
      </c>
      <c r="K165" s="368"/>
      <c r="L165" s="6" t="s">
        <v>757</v>
      </c>
      <c r="M165" s="11"/>
      <c r="N165" s="82">
        <v>8.1999999999999993</v>
      </c>
      <c r="O165" s="60">
        <v>12</v>
      </c>
    </row>
    <row r="166" spans="1:15" ht="15" x14ac:dyDescent="0.25">
      <c r="A166" s="1"/>
      <c r="B166" s="378">
        <v>116</v>
      </c>
      <c r="C166" s="379"/>
      <c r="D166" s="367" t="s">
        <v>381</v>
      </c>
      <c r="E166" s="368"/>
      <c r="F166" s="369">
        <v>4100065128</v>
      </c>
      <c r="G166" s="370"/>
      <c r="H166" s="391" t="s">
        <v>1243</v>
      </c>
      <c r="I166" s="370"/>
      <c r="J166" s="369" t="s">
        <v>53</v>
      </c>
      <c r="K166" s="368"/>
      <c r="L166" s="6" t="s">
        <v>757</v>
      </c>
      <c r="M166" s="11"/>
      <c r="N166" s="82">
        <v>8.1999999999999993</v>
      </c>
      <c r="O166" s="60">
        <v>12</v>
      </c>
    </row>
    <row r="167" spans="1:15" ht="15" x14ac:dyDescent="0.25">
      <c r="A167" s="1"/>
      <c r="B167" s="378">
        <v>117</v>
      </c>
      <c r="C167" s="379"/>
      <c r="D167" s="367" t="s">
        <v>381</v>
      </c>
      <c r="E167" s="368"/>
      <c r="F167" s="369">
        <v>4100065128</v>
      </c>
      <c r="G167" s="370"/>
      <c r="H167" s="391" t="s">
        <v>1243</v>
      </c>
      <c r="I167" s="370"/>
      <c r="J167" s="369" t="s">
        <v>53</v>
      </c>
      <c r="K167" s="368"/>
      <c r="L167" s="6" t="s">
        <v>757</v>
      </c>
      <c r="M167" s="11"/>
      <c r="N167" s="82">
        <v>8.1999999999999993</v>
      </c>
      <c r="O167" s="60">
        <v>12</v>
      </c>
    </row>
    <row r="168" spans="1:15" ht="15" x14ac:dyDescent="0.25">
      <c r="A168" s="1"/>
      <c r="B168" s="378">
        <v>118</v>
      </c>
      <c r="C168" s="379"/>
      <c r="D168" s="367" t="s">
        <v>381</v>
      </c>
      <c r="E168" s="368"/>
      <c r="F168" s="369">
        <v>4100065128</v>
      </c>
      <c r="G168" s="370"/>
      <c r="H168" s="391" t="s">
        <v>1243</v>
      </c>
      <c r="I168" s="370"/>
      <c r="J168" s="369" t="s">
        <v>53</v>
      </c>
      <c r="K168" s="368"/>
      <c r="L168" s="6" t="s">
        <v>757</v>
      </c>
      <c r="M168" s="11"/>
      <c r="N168" s="82">
        <v>8.1999999999999993</v>
      </c>
      <c r="O168" s="60">
        <v>12</v>
      </c>
    </row>
    <row r="169" spans="1:15" ht="15" x14ac:dyDescent="0.25">
      <c r="A169" s="1"/>
      <c r="B169" s="378">
        <v>119</v>
      </c>
      <c r="C169" s="379"/>
      <c r="D169" s="367" t="s">
        <v>381</v>
      </c>
      <c r="E169" s="368"/>
      <c r="F169" s="369">
        <v>4100065128</v>
      </c>
      <c r="G169" s="370"/>
      <c r="H169" s="391" t="s">
        <v>1243</v>
      </c>
      <c r="I169" s="370"/>
      <c r="J169" s="369" t="s">
        <v>53</v>
      </c>
      <c r="K169" s="368"/>
      <c r="L169" s="6" t="s">
        <v>757</v>
      </c>
      <c r="M169" s="11"/>
      <c r="N169" s="82">
        <v>8.1999999999999993</v>
      </c>
      <c r="O169" s="60">
        <v>12</v>
      </c>
    </row>
    <row r="170" spans="1:15" ht="15" x14ac:dyDescent="0.25">
      <c r="A170" s="1"/>
      <c r="B170" s="378">
        <v>120</v>
      </c>
      <c r="C170" s="379"/>
      <c r="D170" s="367" t="s">
        <v>381</v>
      </c>
      <c r="E170" s="368"/>
      <c r="F170" s="369">
        <v>4100065128</v>
      </c>
      <c r="G170" s="370"/>
      <c r="H170" s="391" t="s">
        <v>1243</v>
      </c>
      <c r="I170" s="370"/>
      <c r="J170" s="369" t="s">
        <v>53</v>
      </c>
      <c r="K170" s="368"/>
      <c r="L170" s="6" t="s">
        <v>757</v>
      </c>
      <c r="M170" s="11"/>
      <c r="N170" s="82">
        <v>8.1999999999999993</v>
      </c>
      <c r="O170" s="60">
        <v>12</v>
      </c>
    </row>
    <row r="171" spans="1:15" ht="15" x14ac:dyDescent="0.25">
      <c r="A171" s="1"/>
      <c r="B171" s="378">
        <v>121</v>
      </c>
      <c r="C171" s="379"/>
      <c r="D171" s="367" t="s">
        <v>381</v>
      </c>
      <c r="E171" s="368"/>
      <c r="F171" s="369">
        <v>4100065128</v>
      </c>
      <c r="G171" s="370"/>
      <c r="H171" s="391" t="s">
        <v>1243</v>
      </c>
      <c r="I171" s="370"/>
      <c r="J171" s="369" t="s">
        <v>53</v>
      </c>
      <c r="K171" s="368"/>
      <c r="L171" s="6" t="s">
        <v>757</v>
      </c>
      <c r="M171" s="11"/>
      <c r="N171" s="82">
        <v>8.1999999999999993</v>
      </c>
      <c r="O171" s="60">
        <v>12</v>
      </c>
    </row>
    <row r="172" spans="1:15" ht="15" x14ac:dyDescent="0.25">
      <c r="A172" s="1"/>
      <c r="B172" s="378">
        <v>122</v>
      </c>
      <c r="C172" s="379"/>
      <c r="D172" s="367" t="s">
        <v>381</v>
      </c>
      <c r="E172" s="368"/>
      <c r="F172" s="369">
        <v>4100065127</v>
      </c>
      <c r="G172" s="370"/>
      <c r="H172" s="391" t="s">
        <v>1243</v>
      </c>
      <c r="I172" s="370"/>
      <c r="J172" s="369" t="s">
        <v>53</v>
      </c>
      <c r="K172" s="368"/>
      <c r="L172" s="6" t="s">
        <v>757</v>
      </c>
      <c r="M172" s="11"/>
      <c r="N172" s="81">
        <v>8.1999999999999993</v>
      </c>
      <c r="O172" s="60">
        <v>12</v>
      </c>
    </row>
    <row r="173" spans="1:15" ht="15" x14ac:dyDescent="0.25">
      <c r="A173" s="1"/>
      <c r="B173" s="77" t="s">
        <v>179</v>
      </c>
      <c r="C173" s="78"/>
      <c r="D173" s="20"/>
      <c r="E173" s="45"/>
      <c r="F173" s="20"/>
      <c r="H173" s="3"/>
      <c r="J173" s="20"/>
      <c r="K173" s="45"/>
      <c r="L173" s="1"/>
      <c r="M173" s="1"/>
      <c r="N173" s="1"/>
      <c r="O173" s="60"/>
    </row>
    <row r="174" spans="1:15" ht="15" x14ac:dyDescent="0.25">
      <c r="A174" s="1"/>
      <c r="B174" s="378">
        <v>123</v>
      </c>
      <c r="C174" s="379"/>
      <c r="D174" s="367" t="s">
        <v>381</v>
      </c>
      <c r="E174" s="368"/>
      <c r="F174" s="369">
        <v>4100065127</v>
      </c>
      <c r="G174" s="370"/>
      <c r="H174" s="391" t="s">
        <v>1243</v>
      </c>
      <c r="I174" s="370"/>
      <c r="J174" s="369" t="s">
        <v>53</v>
      </c>
      <c r="K174" s="368"/>
      <c r="L174" s="6" t="s">
        <v>757</v>
      </c>
      <c r="M174" s="11"/>
      <c r="N174" s="81">
        <v>8.1999999999999993</v>
      </c>
      <c r="O174" s="60">
        <v>12</v>
      </c>
    </row>
    <row r="175" spans="1:15" ht="15" x14ac:dyDescent="0.25">
      <c r="A175" s="1"/>
      <c r="B175" s="378">
        <v>124</v>
      </c>
      <c r="C175" s="379"/>
      <c r="D175" s="367" t="s">
        <v>381</v>
      </c>
      <c r="E175" s="368"/>
      <c r="F175" s="369">
        <v>4100065127</v>
      </c>
      <c r="G175" s="370"/>
      <c r="H175" s="391" t="s">
        <v>1243</v>
      </c>
      <c r="I175" s="370"/>
      <c r="J175" s="369" t="s">
        <v>53</v>
      </c>
      <c r="K175" s="368"/>
      <c r="L175" s="6" t="s">
        <v>757</v>
      </c>
      <c r="M175" s="11"/>
      <c r="N175" s="81">
        <v>8.1999999999999993</v>
      </c>
      <c r="O175" s="60">
        <v>12</v>
      </c>
    </row>
    <row r="176" spans="1:15" ht="15" x14ac:dyDescent="0.25">
      <c r="A176" s="1"/>
      <c r="B176" s="378">
        <v>125</v>
      </c>
      <c r="C176" s="379"/>
      <c r="D176" s="367" t="s">
        <v>381</v>
      </c>
      <c r="E176" s="368"/>
      <c r="F176" s="369">
        <v>4100065127</v>
      </c>
      <c r="G176" s="370"/>
      <c r="H176" s="391" t="s">
        <v>1243</v>
      </c>
      <c r="I176" s="370"/>
      <c r="J176" s="369" t="s">
        <v>53</v>
      </c>
      <c r="K176" s="368"/>
      <c r="L176" s="6" t="s">
        <v>757</v>
      </c>
      <c r="M176" s="11"/>
      <c r="N176" s="81">
        <v>8.1999999999999993</v>
      </c>
      <c r="O176" s="60">
        <v>12</v>
      </c>
    </row>
    <row r="177" spans="1:15" ht="15" x14ac:dyDescent="0.25">
      <c r="A177" s="1"/>
      <c r="B177" s="378">
        <v>126</v>
      </c>
      <c r="C177" s="379"/>
      <c r="D177" s="367" t="s">
        <v>381</v>
      </c>
      <c r="E177" s="368"/>
      <c r="F177" s="369">
        <v>4100065127</v>
      </c>
      <c r="G177" s="370"/>
      <c r="H177" s="391" t="s">
        <v>1243</v>
      </c>
      <c r="I177" s="370"/>
      <c r="J177" s="369" t="s">
        <v>53</v>
      </c>
      <c r="K177" s="368"/>
      <c r="L177" s="6" t="s">
        <v>757</v>
      </c>
      <c r="M177" s="11"/>
      <c r="N177" s="81">
        <v>8.6199999999999992</v>
      </c>
      <c r="O177" s="60">
        <v>13</v>
      </c>
    </row>
    <row r="178" spans="1:15" ht="15" x14ac:dyDescent="0.25">
      <c r="A178" s="1"/>
      <c r="B178" s="378">
        <v>127</v>
      </c>
      <c r="C178" s="379"/>
      <c r="D178" s="367" t="s">
        <v>381</v>
      </c>
      <c r="E178" s="368"/>
      <c r="F178" s="369">
        <v>4100065125</v>
      </c>
      <c r="G178" s="370"/>
      <c r="H178" s="391" t="s">
        <v>1243</v>
      </c>
      <c r="I178" s="370"/>
      <c r="J178" s="369" t="s">
        <v>53</v>
      </c>
      <c r="K178" s="368"/>
      <c r="L178" s="6" t="s">
        <v>761</v>
      </c>
      <c r="M178" s="11"/>
      <c r="N178" s="81">
        <v>8.1999999999999993</v>
      </c>
      <c r="O178" s="60">
        <v>12</v>
      </c>
    </row>
    <row r="179" spans="1:15" ht="15" x14ac:dyDescent="0.25">
      <c r="A179" s="1"/>
      <c r="B179" s="378">
        <v>128</v>
      </c>
      <c r="C179" s="379"/>
      <c r="D179" s="367" t="s">
        <v>381</v>
      </c>
      <c r="E179" s="368"/>
      <c r="F179" s="369">
        <v>4100065125</v>
      </c>
      <c r="G179" s="370"/>
      <c r="H179" s="391" t="s">
        <v>1243</v>
      </c>
      <c r="I179" s="370"/>
      <c r="J179" s="369" t="s">
        <v>53</v>
      </c>
      <c r="K179" s="368"/>
      <c r="L179" s="6" t="s">
        <v>761</v>
      </c>
      <c r="M179" s="11"/>
      <c r="N179" s="81">
        <v>8.1999999999999993</v>
      </c>
      <c r="O179" s="60">
        <v>12</v>
      </c>
    </row>
    <row r="180" spans="1:15" ht="15" x14ac:dyDescent="0.25">
      <c r="A180" s="1"/>
      <c r="B180" s="378">
        <v>129</v>
      </c>
      <c r="C180" s="379"/>
      <c r="D180" s="367" t="s">
        <v>381</v>
      </c>
      <c r="E180" s="368"/>
      <c r="F180" s="369">
        <v>4100065125</v>
      </c>
      <c r="G180" s="370"/>
      <c r="H180" s="391" t="s">
        <v>1243</v>
      </c>
      <c r="I180" s="370"/>
      <c r="J180" s="369" t="s">
        <v>53</v>
      </c>
      <c r="K180" s="368"/>
      <c r="L180" s="6" t="s">
        <v>761</v>
      </c>
      <c r="M180" s="11"/>
      <c r="N180" s="81">
        <v>8.1999999999999993</v>
      </c>
      <c r="O180" s="60">
        <v>12</v>
      </c>
    </row>
    <row r="181" spans="1:15" ht="15" x14ac:dyDescent="0.25">
      <c r="A181" s="1"/>
      <c r="B181" s="378">
        <v>130</v>
      </c>
      <c r="C181" s="379"/>
      <c r="D181" s="367" t="s">
        <v>381</v>
      </c>
      <c r="E181" s="368"/>
      <c r="F181" s="369">
        <v>4100065125</v>
      </c>
      <c r="G181" s="370"/>
      <c r="H181" s="391" t="s">
        <v>1243</v>
      </c>
      <c r="I181" s="370"/>
      <c r="J181" s="369" t="s">
        <v>53</v>
      </c>
      <c r="K181" s="368"/>
      <c r="L181" s="6" t="s">
        <v>761</v>
      </c>
      <c r="M181" s="11"/>
      <c r="N181" s="81">
        <v>8.1999999999999993</v>
      </c>
      <c r="O181" s="60">
        <v>12</v>
      </c>
    </row>
    <row r="182" spans="1:15" ht="15" x14ac:dyDescent="0.25">
      <c r="A182" s="1"/>
      <c r="B182" s="378">
        <v>131</v>
      </c>
      <c r="C182" s="379"/>
      <c r="D182" s="367" t="s">
        <v>381</v>
      </c>
      <c r="E182" s="368"/>
      <c r="F182" s="369">
        <v>4100065125</v>
      </c>
      <c r="G182" s="370"/>
      <c r="H182" s="391" t="s">
        <v>1243</v>
      </c>
      <c r="I182" s="370"/>
      <c r="J182" s="369" t="s">
        <v>53</v>
      </c>
      <c r="K182" s="368"/>
      <c r="L182" s="6" t="s">
        <v>761</v>
      </c>
      <c r="M182" s="11"/>
      <c r="N182" s="81">
        <v>8.1999999999999993</v>
      </c>
      <c r="O182" s="60">
        <v>12</v>
      </c>
    </row>
    <row r="183" spans="1:15" ht="15" x14ac:dyDescent="0.25">
      <c r="A183" s="1"/>
      <c r="B183" s="378">
        <v>132</v>
      </c>
      <c r="C183" s="379"/>
      <c r="D183" s="367" t="s">
        <v>381</v>
      </c>
      <c r="E183" s="368"/>
      <c r="F183" s="369">
        <v>4100065125</v>
      </c>
      <c r="G183" s="370"/>
      <c r="H183" s="391" t="s">
        <v>1243</v>
      </c>
      <c r="I183" s="370"/>
      <c r="J183" s="369" t="s">
        <v>53</v>
      </c>
      <c r="K183" s="368"/>
      <c r="L183" s="6" t="s">
        <v>761</v>
      </c>
      <c r="M183" s="11"/>
      <c r="N183" s="81">
        <v>8.1999999999999993</v>
      </c>
      <c r="O183" s="60">
        <v>12</v>
      </c>
    </row>
    <row r="184" spans="1:15" ht="15" x14ac:dyDescent="0.25">
      <c r="A184" s="1"/>
      <c r="B184" s="378">
        <v>133</v>
      </c>
      <c r="C184" s="379"/>
      <c r="D184" s="367" t="s">
        <v>381</v>
      </c>
      <c r="E184" s="368"/>
      <c r="F184" s="369">
        <v>4100065125</v>
      </c>
      <c r="G184" s="370"/>
      <c r="H184" s="391" t="s">
        <v>1243</v>
      </c>
      <c r="I184" s="370"/>
      <c r="J184" s="369" t="s">
        <v>53</v>
      </c>
      <c r="K184" s="368"/>
      <c r="L184" s="6" t="s">
        <v>761</v>
      </c>
      <c r="M184" s="11"/>
      <c r="N184" s="81">
        <v>8.1999999999999993</v>
      </c>
      <c r="O184" s="60">
        <v>12</v>
      </c>
    </row>
    <row r="185" spans="1:15" ht="15" x14ac:dyDescent="0.25">
      <c r="A185" s="1"/>
      <c r="B185" s="378">
        <v>134</v>
      </c>
      <c r="C185" s="379"/>
      <c r="D185" s="367" t="s">
        <v>381</v>
      </c>
      <c r="E185" s="368"/>
      <c r="F185" s="369">
        <v>4100065125</v>
      </c>
      <c r="G185" s="370"/>
      <c r="H185" s="391" t="s">
        <v>1243</v>
      </c>
      <c r="I185" s="370"/>
      <c r="J185" s="369" t="s">
        <v>53</v>
      </c>
      <c r="K185" s="368"/>
      <c r="L185" s="6" t="s">
        <v>761</v>
      </c>
      <c r="M185" s="11"/>
      <c r="N185" s="81">
        <v>8.1999999999999993</v>
      </c>
      <c r="O185" s="60">
        <v>12</v>
      </c>
    </row>
    <row r="186" spans="1:15" ht="15" x14ac:dyDescent="0.25">
      <c r="A186" s="1"/>
      <c r="B186" s="378">
        <v>135</v>
      </c>
      <c r="C186" s="379"/>
      <c r="D186" s="367" t="s">
        <v>381</v>
      </c>
      <c r="E186" s="368"/>
      <c r="F186" s="369">
        <v>4100065125</v>
      </c>
      <c r="G186" s="370"/>
      <c r="H186" s="391" t="s">
        <v>1243</v>
      </c>
      <c r="I186" s="370"/>
      <c r="J186" s="369" t="s">
        <v>53</v>
      </c>
      <c r="K186" s="368"/>
      <c r="L186" s="6" t="s">
        <v>761</v>
      </c>
      <c r="M186" s="11"/>
      <c r="N186" s="81">
        <v>8.1999999999999993</v>
      </c>
      <c r="O186" s="60">
        <v>12</v>
      </c>
    </row>
    <row r="187" spans="1:15" ht="15" x14ac:dyDescent="0.25">
      <c r="A187" s="1"/>
      <c r="B187" s="378">
        <v>136</v>
      </c>
      <c r="C187" s="379"/>
      <c r="D187" s="367" t="s">
        <v>381</v>
      </c>
      <c r="E187" s="368"/>
      <c r="F187" s="369">
        <v>4100065125</v>
      </c>
      <c r="G187" s="370"/>
      <c r="H187" s="391" t="s">
        <v>1243</v>
      </c>
      <c r="I187" s="370"/>
      <c r="J187" s="369" t="s">
        <v>53</v>
      </c>
      <c r="K187" s="368"/>
      <c r="L187" s="6" t="s">
        <v>761</v>
      </c>
      <c r="M187" s="11"/>
      <c r="N187" s="81">
        <v>8.1999999999999993</v>
      </c>
      <c r="O187" s="60">
        <v>12</v>
      </c>
    </row>
    <row r="188" spans="1:15" ht="15" x14ac:dyDescent="0.25">
      <c r="A188" s="1"/>
      <c r="B188" s="378">
        <v>137</v>
      </c>
      <c r="C188" s="379"/>
      <c r="D188" s="367" t="s">
        <v>381</v>
      </c>
      <c r="E188" s="368"/>
      <c r="F188" s="369">
        <v>4100065125</v>
      </c>
      <c r="G188" s="370"/>
      <c r="H188" s="391" t="s">
        <v>1243</v>
      </c>
      <c r="I188" s="370"/>
      <c r="J188" s="369" t="s">
        <v>53</v>
      </c>
      <c r="K188" s="368"/>
      <c r="L188" s="6" t="s">
        <v>761</v>
      </c>
      <c r="M188" s="11"/>
      <c r="N188" s="82">
        <v>6.62</v>
      </c>
      <c r="O188" s="60">
        <v>8</v>
      </c>
    </row>
    <row r="189" spans="1:15" ht="15" x14ac:dyDescent="0.25">
      <c r="A189" s="1"/>
      <c r="B189" s="76"/>
      <c r="C189" s="69"/>
      <c r="D189" s="367" t="s">
        <v>381</v>
      </c>
      <c r="E189" s="368"/>
      <c r="F189" s="369">
        <v>4100065128</v>
      </c>
      <c r="G189" s="370"/>
      <c r="H189" s="391" t="s">
        <v>1243</v>
      </c>
      <c r="I189" s="370"/>
      <c r="J189" s="369" t="s">
        <v>53</v>
      </c>
      <c r="K189" s="368"/>
      <c r="L189" s="6" t="s">
        <v>761</v>
      </c>
      <c r="M189" s="11"/>
      <c r="N189" s="84"/>
      <c r="O189" s="60">
        <v>1</v>
      </c>
    </row>
    <row r="190" spans="1:15" ht="15" x14ac:dyDescent="0.25">
      <c r="A190" s="1"/>
      <c r="B190" s="378">
        <v>138</v>
      </c>
      <c r="C190" s="379"/>
      <c r="D190" s="367" t="s">
        <v>381</v>
      </c>
      <c r="E190" s="368"/>
      <c r="F190" s="369">
        <v>4100065128</v>
      </c>
      <c r="G190" s="370"/>
      <c r="H190" s="391" t="s">
        <v>1243</v>
      </c>
      <c r="I190" s="370"/>
      <c r="J190" s="369" t="s">
        <v>53</v>
      </c>
      <c r="K190" s="368"/>
      <c r="L190" s="6" t="s">
        <v>761</v>
      </c>
      <c r="M190" s="11"/>
      <c r="N190" s="81">
        <v>8.1999999999999993</v>
      </c>
      <c r="O190" s="60">
        <v>12</v>
      </c>
    </row>
    <row r="191" spans="1:15" ht="15" x14ac:dyDescent="0.25">
      <c r="A191" s="1"/>
      <c r="B191" s="77" t="s">
        <v>278</v>
      </c>
      <c r="C191" s="78"/>
      <c r="D191" s="20"/>
      <c r="E191" s="45"/>
      <c r="F191" s="20"/>
      <c r="H191" s="3"/>
      <c r="J191" s="20"/>
      <c r="K191" s="45"/>
      <c r="L191" s="1"/>
      <c r="M191" s="1"/>
      <c r="N191" s="1"/>
      <c r="O191" s="60"/>
    </row>
    <row r="192" spans="1:15" ht="15" x14ac:dyDescent="0.25">
      <c r="A192" s="1"/>
      <c r="B192" s="378">
        <v>139</v>
      </c>
      <c r="C192" s="379"/>
      <c r="D192" s="367" t="s">
        <v>381</v>
      </c>
      <c r="E192" s="368"/>
      <c r="F192" s="369">
        <v>4100065128</v>
      </c>
      <c r="G192" s="370"/>
      <c r="H192" s="391" t="s">
        <v>1243</v>
      </c>
      <c r="I192" s="370"/>
      <c r="J192" s="369" t="s">
        <v>53</v>
      </c>
      <c r="K192" s="368"/>
      <c r="L192" s="6" t="s">
        <v>761</v>
      </c>
      <c r="M192" s="11"/>
      <c r="N192" s="81">
        <v>8.1999999999999993</v>
      </c>
      <c r="O192" s="60">
        <v>12</v>
      </c>
    </row>
    <row r="193" spans="1:15" ht="15" x14ac:dyDescent="0.25">
      <c r="A193" s="1"/>
      <c r="B193" s="378">
        <v>140</v>
      </c>
      <c r="C193" s="379"/>
      <c r="D193" s="367" t="s">
        <v>381</v>
      </c>
      <c r="E193" s="368"/>
      <c r="F193" s="369">
        <v>4100065128</v>
      </c>
      <c r="G193" s="370"/>
      <c r="H193" s="391" t="s">
        <v>1243</v>
      </c>
      <c r="I193" s="370"/>
      <c r="J193" s="369" t="s">
        <v>53</v>
      </c>
      <c r="K193" s="368"/>
      <c r="L193" s="6" t="s">
        <v>761</v>
      </c>
      <c r="M193" s="11"/>
      <c r="N193" s="81">
        <v>8.1999999999999993</v>
      </c>
      <c r="O193" s="60">
        <v>12</v>
      </c>
    </row>
    <row r="194" spans="1:15" ht="15" x14ac:dyDescent="0.25">
      <c r="A194" s="1"/>
      <c r="B194" s="378">
        <v>141</v>
      </c>
      <c r="C194" s="379"/>
      <c r="D194" s="367" t="s">
        <v>381</v>
      </c>
      <c r="E194" s="368"/>
      <c r="F194" s="369">
        <v>4100065128</v>
      </c>
      <c r="G194" s="370"/>
      <c r="H194" s="391" t="s">
        <v>1243</v>
      </c>
      <c r="I194" s="370"/>
      <c r="J194" s="369" t="s">
        <v>53</v>
      </c>
      <c r="K194" s="368"/>
      <c r="L194" s="6" t="s">
        <v>761</v>
      </c>
      <c r="M194" s="11"/>
      <c r="N194" s="81">
        <v>8.1999999999999993</v>
      </c>
      <c r="O194" s="60">
        <v>12</v>
      </c>
    </row>
    <row r="195" spans="1:15" ht="15" x14ac:dyDescent="0.25">
      <c r="A195" s="1"/>
      <c r="B195" s="378">
        <v>142</v>
      </c>
      <c r="C195" s="379"/>
      <c r="D195" s="367" t="s">
        <v>381</v>
      </c>
      <c r="E195" s="368"/>
      <c r="F195" s="369">
        <v>4100065128</v>
      </c>
      <c r="G195" s="370"/>
      <c r="H195" s="391" t="s">
        <v>1243</v>
      </c>
      <c r="I195" s="370"/>
      <c r="J195" s="369" t="s">
        <v>53</v>
      </c>
      <c r="K195" s="368"/>
      <c r="L195" s="6" t="s">
        <v>761</v>
      </c>
      <c r="M195" s="11"/>
      <c r="N195" s="81">
        <v>8.1999999999999993</v>
      </c>
      <c r="O195" s="60">
        <v>12</v>
      </c>
    </row>
    <row r="196" spans="1:15" ht="15" x14ac:dyDescent="0.25">
      <c r="A196" s="1"/>
      <c r="B196" s="378">
        <v>143</v>
      </c>
      <c r="C196" s="379"/>
      <c r="D196" s="367" t="s">
        <v>381</v>
      </c>
      <c r="E196" s="368"/>
      <c r="F196" s="369">
        <v>4100065128</v>
      </c>
      <c r="G196" s="370"/>
      <c r="H196" s="391" t="s">
        <v>1243</v>
      </c>
      <c r="I196" s="370"/>
      <c r="J196" s="369" t="s">
        <v>53</v>
      </c>
      <c r="K196" s="368"/>
      <c r="L196" s="6" t="s">
        <v>761</v>
      </c>
      <c r="M196" s="11"/>
      <c r="N196" s="81">
        <v>8.1999999999999993</v>
      </c>
      <c r="O196" s="60">
        <v>12</v>
      </c>
    </row>
    <row r="197" spans="1:15" ht="15" x14ac:dyDescent="0.25">
      <c r="A197" s="1"/>
      <c r="B197" s="378">
        <v>144</v>
      </c>
      <c r="C197" s="379"/>
      <c r="D197" s="367" t="s">
        <v>381</v>
      </c>
      <c r="E197" s="368"/>
      <c r="F197" s="369">
        <v>4100065128</v>
      </c>
      <c r="G197" s="370"/>
      <c r="H197" s="391" t="s">
        <v>1243</v>
      </c>
      <c r="I197" s="370"/>
      <c r="J197" s="369" t="s">
        <v>53</v>
      </c>
      <c r="K197" s="368"/>
      <c r="L197" s="6" t="s">
        <v>761</v>
      </c>
      <c r="M197" s="11"/>
      <c r="N197" s="81">
        <v>8.1999999999999993</v>
      </c>
      <c r="O197" s="60">
        <v>12</v>
      </c>
    </row>
    <row r="198" spans="1:15" ht="15" x14ac:dyDescent="0.25">
      <c r="A198" s="1"/>
      <c r="B198" s="378">
        <v>145</v>
      </c>
      <c r="C198" s="379"/>
      <c r="D198" s="367" t="s">
        <v>381</v>
      </c>
      <c r="E198" s="368"/>
      <c r="F198" s="369">
        <v>4100065128</v>
      </c>
      <c r="G198" s="370"/>
      <c r="H198" s="391" t="s">
        <v>1243</v>
      </c>
      <c r="I198" s="370"/>
      <c r="J198" s="369" t="s">
        <v>53</v>
      </c>
      <c r="K198" s="368"/>
      <c r="L198" s="6" t="s">
        <v>761</v>
      </c>
      <c r="M198" s="11"/>
      <c r="N198" s="81">
        <v>8.1999999999999993</v>
      </c>
      <c r="O198" s="60">
        <v>12</v>
      </c>
    </row>
    <row r="199" spans="1:15" ht="15" x14ac:dyDescent="0.25">
      <c r="A199" s="1"/>
      <c r="B199" s="378">
        <v>146</v>
      </c>
      <c r="C199" s="379"/>
      <c r="D199" s="367" t="s">
        <v>381</v>
      </c>
      <c r="E199" s="368"/>
      <c r="F199" s="369">
        <v>4100065128</v>
      </c>
      <c r="G199" s="370"/>
      <c r="H199" s="391" t="s">
        <v>1243</v>
      </c>
      <c r="I199" s="370"/>
      <c r="J199" s="369" t="s">
        <v>53</v>
      </c>
      <c r="K199" s="368"/>
      <c r="L199" s="6" t="s">
        <v>761</v>
      </c>
      <c r="M199" s="11"/>
      <c r="N199" s="81">
        <v>8.1999999999999993</v>
      </c>
      <c r="O199" s="60">
        <v>12</v>
      </c>
    </row>
    <row r="200" spans="1:15" ht="15" x14ac:dyDescent="0.25">
      <c r="A200" s="1"/>
      <c r="B200" s="378">
        <v>147</v>
      </c>
      <c r="C200" s="379"/>
      <c r="D200" s="367" t="s">
        <v>381</v>
      </c>
      <c r="E200" s="368"/>
      <c r="F200" s="369">
        <v>4100065128</v>
      </c>
      <c r="G200" s="370"/>
      <c r="H200" s="391" t="s">
        <v>1243</v>
      </c>
      <c r="I200" s="370"/>
      <c r="J200" s="369" t="s">
        <v>53</v>
      </c>
      <c r="K200" s="368"/>
      <c r="L200" s="6" t="s">
        <v>761</v>
      </c>
      <c r="M200" s="11"/>
      <c r="N200" s="81">
        <v>8.1999999999999993</v>
      </c>
      <c r="O200" s="60">
        <v>12</v>
      </c>
    </row>
    <row r="201" spans="1:15" ht="15" x14ac:dyDescent="0.25">
      <c r="A201" s="1"/>
      <c r="B201" s="378">
        <v>148</v>
      </c>
      <c r="C201" s="379"/>
      <c r="D201" s="367" t="s">
        <v>381</v>
      </c>
      <c r="E201" s="368"/>
      <c r="F201" s="369">
        <v>4100065128</v>
      </c>
      <c r="G201" s="370"/>
      <c r="H201" s="391" t="s">
        <v>1243</v>
      </c>
      <c r="I201" s="370"/>
      <c r="J201" s="369" t="s">
        <v>53</v>
      </c>
      <c r="K201" s="368"/>
      <c r="L201" s="6" t="s">
        <v>761</v>
      </c>
      <c r="M201" s="11"/>
      <c r="N201" s="81">
        <v>8.1999999999999993</v>
      </c>
      <c r="O201" s="60">
        <v>12</v>
      </c>
    </row>
    <row r="202" spans="1:15" ht="15" x14ac:dyDescent="0.25">
      <c r="A202" s="1"/>
      <c r="B202" s="378">
        <v>149</v>
      </c>
      <c r="C202" s="379"/>
      <c r="D202" s="367" t="s">
        <v>381</v>
      </c>
      <c r="E202" s="368"/>
      <c r="F202" s="369">
        <v>4100065128</v>
      </c>
      <c r="G202" s="370"/>
      <c r="H202" s="391" t="s">
        <v>1243</v>
      </c>
      <c r="I202" s="370"/>
      <c r="J202" s="369" t="s">
        <v>53</v>
      </c>
      <c r="K202" s="368"/>
      <c r="L202" s="6" t="s">
        <v>761</v>
      </c>
      <c r="M202" s="11"/>
      <c r="N202" s="81">
        <v>8.1999999999999993</v>
      </c>
      <c r="O202" s="60">
        <v>12</v>
      </c>
    </row>
    <row r="203" spans="1:15" ht="15" x14ac:dyDescent="0.25">
      <c r="A203" s="1"/>
      <c r="B203" s="378">
        <v>150</v>
      </c>
      <c r="C203" s="379"/>
      <c r="D203" s="367" t="s">
        <v>381</v>
      </c>
      <c r="E203" s="368"/>
      <c r="F203" s="369">
        <v>4100065128</v>
      </c>
      <c r="G203" s="370"/>
      <c r="H203" s="391" t="s">
        <v>1243</v>
      </c>
      <c r="I203" s="370"/>
      <c r="J203" s="369" t="s">
        <v>53</v>
      </c>
      <c r="K203" s="368"/>
      <c r="L203" s="6" t="s">
        <v>761</v>
      </c>
      <c r="M203" s="11"/>
      <c r="N203" s="81">
        <v>8.1999999999999993</v>
      </c>
      <c r="O203" s="60">
        <v>12</v>
      </c>
    </row>
    <row r="204" spans="1:15" ht="15" x14ac:dyDescent="0.25">
      <c r="A204" s="1"/>
      <c r="B204" s="378">
        <v>151</v>
      </c>
      <c r="C204" s="379"/>
      <c r="D204" s="367" t="s">
        <v>381</v>
      </c>
      <c r="E204" s="368"/>
      <c r="F204" s="369">
        <v>4100065128</v>
      </c>
      <c r="G204" s="370"/>
      <c r="H204" s="391" t="s">
        <v>1243</v>
      </c>
      <c r="I204" s="370"/>
      <c r="J204" s="369" t="s">
        <v>53</v>
      </c>
      <c r="K204" s="368"/>
      <c r="L204" s="6" t="s">
        <v>761</v>
      </c>
      <c r="M204" s="11"/>
      <c r="N204" s="81">
        <v>8.1999999999999993</v>
      </c>
      <c r="O204" s="60">
        <v>12</v>
      </c>
    </row>
    <row r="205" spans="1:15" ht="15" x14ac:dyDescent="0.25">
      <c r="A205" s="1"/>
      <c r="B205" s="378">
        <v>152</v>
      </c>
      <c r="C205" s="379"/>
      <c r="D205" s="367" t="s">
        <v>381</v>
      </c>
      <c r="E205" s="368"/>
      <c r="F205" s="369">
        <v>4100065128</v>
      </c>
      <c r="G205" s="370"/>
      <c r="H205" s="391" t="s">
        <v>1243</v>
      </c>
      <c r="I205" s="370"/>
      <c r="J205" s="369" t="s">
        <v>53</v>
      </c>
      <c r="K205" s="368"/>
      <c r="L205" s="6" t="s">
        <v>761</v>
      </c>
      <c r="M205" s="11"/>
      <c r="N205" s="81">
        <v>8.1999999999999993</v>
      </c>
      <c r="O205" s="60">
        <v>12</v>
      </c>
    </row>
    <row r="206" spans="1:15" ht="15" x14ac:dyDescent="0.25">
      <c r="A206" s="1"/>
      <c r="B206" s="378">
        <v>153</v>
      </c>
      <c r="C206" s="379"/>
      <c r="D206" s="367" t="s">
        <v>381</v>
      </c>
      <c r="E206" s="368"/>
      <c r="F206" s="369">
        <v>4100065128</v>
      </c>
      <c r="G206" s="370"/>
      <c r="H206" s="391" t="s">
        <v>1243</v>
      </c>
      <c r="I206" s="370"/>
      <c r="J206" s="369" t="s">
        <v>53</v>
      </c>
      <c r="K206" s="368"/>
      <c r="L206" s="6" t="s">
        <v>761</v>
      </c>
      <c r="M206" s="11"/>
      <c r="N206" s="81">
        <v>8.1999999999999993</v>
      </c>
      <c r="O206" s="60">
        <v>12</v>
      </c>
    </row>
    <row r="207" spans="1:15" ht="15" x14ac:dyDescent="0.25">
      <c r="A207" s="1"/>
      <c r="B207" s="378">
        <v>154</v>
      </c>
      <c r="C207" s="379"/>
      <c r="D207" s="367" t="s">
        <v>381</v>
      </c>
      <c r="E207" s="368"/>
      <c r="F207" s="369">
        <v>4100065128</v>
      </c>
      <c r="G207" s="370"/>
      <c r="H207" s="391" t="s">
        <v>1243</v>
      </c>
      <c r="I207" s="370"/>
      <c r="J207" s="369" t="s">
        <v>53</v>
      </c>
      <c r="K207" s="368"/>
      <c r="L207" s="6" t="s">
        <v>761</v>
      </c>
      <c r="M207" s="11"/>
      <c r="N207" s="81">
        <v>8.1999999999999993</v>
      </c>
      <c r="O207" s="60">
        <v>12</v>
      </c>
    </row>
    <row r="208" spans="1:15" ht="15" x14ac:dyDescent="0.25">
      <c r="A208" s="1"/>
      <c r="B208" s="77" t="s">
        <v>281</v>
      </c>
      <c r="C208" s="78"/>
      <c r="D208" s="20"/>
      <c r="E208" s="45"/>
      <c r="F208" s="20"/>
      <c r="H208" s="3"/>
      <c r="J208" s="20"/>
      <c r="K208" s="45"/>
      <c r="L208" s="1"/>
      <c r="M208" s="1"/>
      <c r="N208" s="1"/>
      <c r="O208" s="60"/>
    </row>
    <row r="209" spans="1:15" ht="15" x14ac:dyDescent="0.25">
      <c r="A209" s="1"/>
      <c r="B209" s="378">
        <v>155</v>
      </c>
      <c r="C209" s="379"/>
      <c r="D209" s="367" t="s">
        <v>381</v>
      </c>
      <c r="E209" s="368"/>
      <c r="F209" s="369">
        <v>4100065128</v>
      </c>
      <c r="G209" s="370"/>
      <c r="H209" s="391" t="s">
        <v>1243</v>
      </c>
      <c r="I209" s="370"/>
      <c r="J209" s="369" t="s">
        <v>53</v>
      </c>
      <c r="K209" s="368"/>
      <c r="L209" s="6" t="s">
        <v>761</v>
      </c>
      <c r="M209" s="11"/>
      <c r="N209" s="81">
        <v>8.1999999999999993</v>
      </c>
      <c r="O209" s="60">
        <v>12</v>
      </c>
    </row>
    <row r="210" spans="1:15" ht="15" x14ac:dyDescent="0.25">
      <c r="A210" s="1"/>
      <c r="B210" s="378">
        <v>156</v>
      </c>
      <c r="C210" s="379"/>
      <c r="D210" s="367" t="s">
        <v>747</v>
      </c>
      <c r="E210" s="368"/>
      <c r="F210" s="369">
        <v>4100065115</v>
      </c>
      <c r="G210" s="370"/>
      <c r="H210" s="391" t="s">
        <v>771</v>
      </c>
      <c r="I210" s="370"/>
      <c r="J210" s="369" t="s">
        <v>73</v>
      </c>
      <c r="K210" s="368"/>
      <c r="L210" s="6" t="s">
        <v>757</v>
      </c>
      <c r="M210" s="11"/>
      <c r="N210" s="81">
        <v>10.119999999999999</v>
      </c>
      <c r="O210" s="60">
        <v>16</v>
      </c>
    </row>
    <row r="211" spans="1:15" ht="15" x14ac:dyDescent="0.25">
      <c r="A211" s="1"/>
      <c r="B211" s="378">
        <v>157</v>
      </c>
      <c r="C211" s="379"/>
      <c r="D211" s="367" t="s">
        <v>747</v>
      </c>
      <c r="E211" s="368"/>
      <c r="F211" s="369">
        <v>4100065115</v>
      </c>
      <c r="G211" s="370"/>
      <c r="H211" s="391" t="s">
        <v>771</v>
      </c>
      <c r="I211" s="370"/>
      <c r="J211" s="369" t="s">
        <v>73</v>
      </c>
      <c r="K211" s="368"/>
      <c r="L211" s="6" t="s">
        <v>757</v>
      </c>
      <c r="M211" s="11"/>
      <c r="N211" s="81">
        <v>10.119999999999999</v>
      </c>
      <c r="O211" s="60">
        <v>16</v>
      </c>
    </row>
    <row r="212" spans="1:15" ht="15" x14ac:dyDescent="0.25">
      <c r="A212" s="1"/>
      <c r="B212" s="378">
        <v>158</v>
      </c>
      <c r="C212" s="379"/>
      <c r="D212" s="367" t="s">
        <v>747</v>
      </c>
      <c r="E212" s="368"/>
      <c r="F212" s="369">
        <v>4100065115</v>
      </c>
      <c r="G212" s="370"/>
      <c r="H212" s="391" t="s">
        <v>771</v>
      </c>
      <c r="I212" s="370"/>
      <c r="J212" s="369" t="s">
        <v>73</v>
      </c>
      <c r="K212" s="368"/>
      <c r="L212" s="6" t="s">
        <v>757</v>
      </c>
      <c r="M212" s="11"/>
      <c r="N212" s="81">
        <v>10.119999999999999</v>
      </c>
      <c r="O212" s="60">
        <v>16</v>
      </c>
    </row>
    <row r="213" spans="1:15" ht="15" x14ac:dyDescent="0.25">
      <c r="A213" s="1"/>
      <c r="B213" s="378">
        <v>159</v>
      </c>
      <c r="C213" s="379"/>
      <c r="D213" s="367" t="s">
        <v>747</v>
      </c>
      <c r="E213" s="368"/>
      <c r="F213" s="369">
        <v>4100065115</v>
      </c>
      <c r="G213" s="370"/>
      <c r="H213" s="391" t="s">
        <v>771</v>
      </c>
      <c r="I213" s="370"/>
      <c r="J213" s="369" t="s">
        <v>73</v>
      </c>
      <c r="K213" s="368"/>
      <c r="L213" s="6" t="s">
        <v>757</v>
      </c>
      <c r="M213" s="11"/>
      <c r="N213" s="81">
        <v>10.119999999999999</v>
      </c>
      <c r="O213" s="60">
        <v>16</v>
      </c>
    </row>
    <row r="214" spans="1:15" ht="15" x14ac:dyDescent="0.25">
      <c r="A214" s="1"/>
      <c r="B214" s="378">
        <v>160</v>
      </c>
      <c r="C214" s="379"/>
      <c r="D214" s="367" t="s">
        <v>747</v>
      </c>
      <c r="E214" s="368"/>
      <c r="F214" s="369">
        <v>4100065115</v>
      </c>
      <c r="G214" s="370"/>
      <c r="H214" s="391" t="s">
        <v>771</v>
      </c>
      <c r="I214" s="370"/>
      <c r="J214" s="369" t="s">
        <v>73</v>
      </c>
      <c r="K214" s="368"/>
      <c r="L214" s="6" t="s">
        <v>757</v>
      </c>
      <c r="M214" s="11"/>
      <c r="N214" s="81">
        <v>10.119999999999999</v>
      </c>
      <c r="O214" s="60">
        <v>16</v>
      </c>
    </row>
    <row r="215" spans="1:15" ht="15" x14ac:dyDescent="0.25">
      <c r="A215" s="1"/>
      <c r="B215" s="378">
        <v>161</v>
      </c>
      <c r="C215" s="379"/>
      <c r="D215" s="367" t="s">
        <v>747</v>
      </c>
      <c r="E215" s="368"/>
      <c r="F215" s="369">
        <v>4100065115</v>
      </c>
      <c r="G215" s="370"/>
      <c r="H215" s="391" t="s">
        <v>771</v>
      </c>
      <c r="I215" s="370"/>
      <c r="J215" s="369" t="s">
        <v>73</v>
      </c>
      <c r="K215" s="368"/>
      <c r="L215" s="6" t="s">
        <v>757</v>
      </c>
      <c r="M215" s="11"/>
      <c r="N215" s="81">
        <v>10.119999999999999</v>
      </c>
      <c r="O215" s="60">
        <v>16</v>
      </c>
    </row>
    <row r="216" spans="1:15" ht="15" x14ac:dyDescent="0.25">
      <c r="A216" s="1"/>
      <c r="B216" s="378">
        <v>162</v>
      </c>
      <c r="C216" s="379"/>
      <c r="D216" s="367" t="s">
        <v>747</v>
      </c>
      <c r="E216" s="368"/>
      <c r="F216" s="369">
        <v>4100065115</v>
      </c>
      <c r="G216" s="370"/>
      <c r="H216" s="391" t="s">
        <v>771</v>
      </c>
      <c r="I216" s="370"/>
      <c r="J216" s="369" t="s">
        <v>73</v>
      </c>
      <c r="K216" s="368"/>
      <c r="L216" s="6" t="s">
        <v>757</v>
      </c>
      <c r="M216" s="11"/>
      <c r="N216" s="81">
        <v>10.119999999999999</v>
      </c>
      <c r="O216" s="60">
        <v>16</v>
      </c>
    </row>
    <row r="217" spans="1:15" ht="15" x14ac:dyDescent="0.25">
      <c r="A217" s="1"/>
      <c r="B217" s="378">
        <v>163</v>
      </c>
      <c r="C217" s="379"/>
      <c r="D217" s="367" t="s">
        <v>747</v>
      </c>
      <c r="E217" s="368"/>
      <c r="F217" s="369">
        <v>4100065115</v>
      </c>
      <c r="G217" s="370"/>
      <c r="H217" s="391" t="s">
        <v>771</v>
      </c>
      <c r="I217" s="370"/>
      <c r="J217" s="369" t="s">
        <v>73</v>
      </c>
      <c r="K217" s="368"/>
      <c r="L217" s="6" t="s">
        <v>757</v>
      </c>
      <c r="M217" s="11"/>
      <c r="N217" s="81">
        <v>10.119999999999999</v>
      </c>
      <c r="O217" s="60">
        <v>16</v>
      </c>
    </row>
    <row r="218" spans="1:15" ht="15" x14ac:dyDescent="0.25">
      <c r="A218" s="1"/>
      <c r="B218" s="378">
        <v>164</v>
      </c>
      <c r="C218" s="379"/>
      <c r="D218" s="367" t="s">
        <v>747</v>
      </c>
      <c r="E218" s="368"/>
      <c r="F218" s="369">
        <v>4100065115</v>
      </c>
      <c r="G218" s="370"/>
      <c r="H218" s="391" t="s">
        <v>771</v>
      </c>
      <c r="I218" s="370"/>
      <c r="J218" s="369" t="s">
        <v>73</v>
      </c>
      <c r="K218" s="368"/>
      <c r="L218" s="6" t="s">
        <v>757</v>
      </c>
      <c r="M218" s="11"/>
      <c r="N218" s="81">
        <v>10.119999999999999</v>
      </c>
      <c r="O218" s="60">
        <v>16</v>
      </c>
    </row>
    <row r="219" spans="1:15" ht="15" x14ac:dyDescent="0.25">
      <c r="A219" s="1"/>
      <c r="B219" s="378">
        <v>165</v>
      </c>
      <c r="C219" s="379"/>
      <c r="D219" s="367" t="s">
        <v>747</v>
      </c>
      <c r="E219" s="368"/>
      <c r="F219" s="369">
        <v>4100065115</v>
      </c>
      <c r="G219" s="370"/>
      <c r="H219" s="391" t="s">
        <v>771</v>
      </c>
      <c r="I219" s="370"/>
      <c r="J219" s="369" t="s">
        <v>73</v>
      </c>
      <c r="K219" s="368"/>
      <c r="L219" s="6" t="s">
        <v>757</v>
      </c>
      <c r="M219" s="11"/>
      <c r="N219" s="81">
        <v>10.119999999999999</v>
      </c>
      <c r="O219" s="60">
        <v>16</v>
      </c>
    </row>
    <row r="220" spans="1:15" ht="15" x14ac:dyDescent="0.25">
      <c r="A220" s="1"/>
      <c r="B220" s="378">
        <v>166</v>
      </c>
      <c r="C220" s="379"/>
      <c r="D220" s="367" t="s">
        <v>747</v>
      </c>
      <c r="E220" s="368"/>
      <c r="F220" s="369">
        <v>4100065115</v>
      </c>
      <c r="G220" s="370"/>
      <c r="H220" s="391" t="s">
        <v>771</v>
      </c>
      <c r="I220" s="370"/>
      <c r="J220" s="369" t="s">
        <v>73</v>
      </c>
      <c r="K220" s="368"/>
      <c r="L220" s="6" t="s">
        <v>757</v>
      </c>
      <c r="M220" s="11"/>
      <c r="N220" s="81">
        <v>10.119999999999999</v>
      </c>
      <c r="O220" s="60">
        <v>16</v>
      </c>
    </row>
    <row r="221" spans="1:15" ht="15" x14ac:dyDescent="0.25">
      <c r="A221" s="1"/>
      <c r="B221" s="378">
        <v>167</v>
      </c>
      <c r="C221" s="379"/>
      <c r="D221" s="367" t="s">
        <v>747</v>
      </c>
      <c r="E221" s="368"/>
      <c r="F221" s="369">
        <v>4100065115</v>
      </c>
      <c r="G221" s="370"/>
      <c r="H221" s="391" t="s">
        <v>771</v>
      </c>
      <c r="I221" s="370"/>
      <c r="J221" s="369" t="s">
        <v>73</v>
      </c>
      <c r="K221" s="368"/>
      <c r="L221" s="6" t="s">
        <v>757</v>
      </c>
      <c r="M221" s="11"/>
      <c r="N221" s="82">
        <v>10.220000000000001</v>
      </c>
      <c r="O221" s="60">
        <v>5</v>
      </c>
    </row>
    <row r="222" spans="1:15" ht="15" x14ac:dyDescent="0.25">
      <c r="A222" s="1"/>
      <c r="B222" s="76"/>
      <c r="C222" s="69"/>
      <c r="D222" s="367" t="s">
        <v>747</v>
      </c>
      <c r="E222" s="368"/>
      <c r="F222" s="369">
        <v>4100065116</v>
      </c>
      <c r="G222" s="370"/>
      <c r="H222" s="391" t="s">
        <v>771</v>
      </c>
      <c r="I222" s="370"/>
      <c r="J222" s="369" t="s">
        <v>53</v>
      </c>
      <c r="K222" s="368"/>
      <c r="L222" s="6" t="s">
        <v>757</v>
      </c>
      <c r="M222" s="11"/>
      <c r="N222" s="84"/>
      <c r="O222" s="60">
        <v>12</v>
      </c>
    </row>
    <row r="223" spans="1:15" ht="14.25" customHeight="1" x14ac:dyDescent="0.25">
      <c r="A223" s="1"/>
      <c r="B223" s="378">
        <v>168</v>
      </c>
      <c r="C223" s="379"/>
      <c r="D223" s="367" t="s">
        <v>747</v>
      </c>
      <c r="E223" s="368"/>
      <c r="F223" s="369">
        <v>4100065116</v>
      </c>
      <c r="G223" s="370"/>
      <c r="H223" s="391" t="s">
        <v>771</v>
      </c>
      <c r="I223" s="370"/>
      <c r="J223" s="369" t="s">
        <v>53</v>
      </c>
      <c r="K223" s="368"/>
      <c r="L223" s="6" t="s">
        <v>757</v>
      </c>
      <c r="M223" s="11"/>
      <c r="N223" s="81">
        <v>10.119999999999999</v>
      </c>
      <c r="O223" s="60">
        <v>16</v>
      </c>
    </row>
    <row r="224" spans="1:15" ht="14.25" customHeight="1" x14ac:dyDescent="0.25">
      <c r="A224" s="1"/>
      <c r="B224" s="378">
        <v>169</v>
      </c>
      <c r="C224" s="379"/>
      <c r="D224" s="367" t="s">
        <v>747</v>
      </c>
      <c r="E224" s="368"/>
      <c r="F224" s="369">
        <v>4100065116</v>
      </c>
      <c r="G224" s="370"/>
      <c r="H224" s="391" t="s">
        <v>771</v>
      </c>
      <c r="I224" s="370"/>
      <c r="J224" s="369" t="s">
        <v>53</v>
      </c>
      <c r="K224" s="368"/>
      <c r="L224" s="6" t="s">
        <v>757</v>
      </c>
      <c r="M224" s="11"/>
      <c r="N224" s="81">
        <v>10.119999999999999</v>
      </c>
      <c r="O224" s="60">
        <v>16</v>
      </c>
    </row>
    <row r="225" spans="1:15" ht="14.25" customHeight="1" x14ac:dyDescent="0.25">
      <c r="A225" s="1"/>
      <c r="B225" s="378">
        <v>170</v>
      </c>
      <c r="C225" s="379"/>
      <c r="D225" s="367" t="s">
        <v>747</v>
      </c>
      <c r="E225" s="368"/>
      <c r="F225" s="369">
        <v>4100065116</v>
      </c>
      <c r="G225" s="370"/>
      <c r="H225" s="391" t="s">
        <v>771</v>
      </c>
      <c r="I225" s="370"/>
      <c r="J225" s="369" t="s">
        <v>53</v>
      </c>
      <c r="K225" s="368"/>
      <c r="L225" s="6" t="s">
        <v>757</v>
      </c>
      <c r="M225" s="11"/>
      <c r="N225" s="81">
        <v>10.119999999999999</v>
      </c>
      <c r="O225" s="60">
        <v>16</v>
      </c>
    </row>
    <row r="226" spans="1:15" ht="15" x14ac:dyDescent="0.25">
      <c r="A226" s="1"/>
      <c r="B226" s="77" t="s">
        <v>300</v>
      </c>
      <c r="C226" s="78"/>
      <c r="D226" s="20"/>
      <c r="E226" s="45"/>
      <c r="F226" s="20"/>
      <c r="H226" s="3"/>
      <c r="J226" s="20"/>
      <c r="K226" s="45"/>
      <c r="L226" s="1"/>
      <c r="M226" s="1"/>
      <c r="N226" s="1"/>
      <c r="O226" s="60"/>
    </row>
    <row r="227" spans="1:15" ht="14.25" customHeight="1" x14ac:dyDescent="0.25">
      <c r="A227" s="1"/>
      <c r="B227" s="378">
        <v>171</v>
      </c>
      <c r="C227" s="379"/>
      <c r="D227" s="367" t="s">
        <v>747</v>
      </c>
      <c r="E227" s="368"/>
      <c r="F227" s="369">
        <v>4100065116</v>
      </c>
      <c r="G227" s="370"/>
      <c r="H227" s="391" t="s">
        <v>771</v>
      </c>
      <c r="I227" s="370"/>
      <c r="J227" s="369" t="s">
        <v>53</v>
      </c>
      <c r="K227" s="368"/>
      <c r="L227" s="6" t="s">
        <v>757</v>
      </c>
      <c r="M227" s="11"/>
      <c r="N227" s="81">
        <v>10.119999999999999</v>
      </c>
      <c r="O227" s="60">
        <v>16</v>
      </c>
    </row>
    <row r="228" spans="1:15" ht="14.25" customHeight="1" x14ac:dyDescent="0.25">
      <c r="A228" s="1"/>
      <c r="B228" s="378">
        <v>172</v>
      </c>
      <c r="C228" s="379"/>
      <c r="D228" s="367" t="s">
        <v>747</v>
      </c>
      <c r="E228" s="368"/>
      <c r="F228" s="369">
        <v>4100065116</v>
      </c>
      <c r="G228" s="370"/>
      <c r="H228" s="391" t="s">
        <v>771</v>
      </c>
      <c r="I228" s="370"/>
      <c r="J228" s="369" t="s">
        <v>53</v>
      </c>
      <c r="K228" s="368"/>
      <c r="L228" s="6" t="s">
        <v>757</v>
      </c>
      <c r="M228" s="11"/>
      <c r="N228" s="81">
        <v>10.119999999999999</v>
      </c>
      <c r="O228" s="60">
        <v>16</v>
      </c>
    </row>
    <row r="229" spans="1:15" ht="14.25" customHeight="1" x14ac:dyDescent="0.25">
      <c r="A229" s="1"/>
      <c r="B229" s="378">
        <v>173</v>
      </c>
      <c r="C229" s="379"/>
      <c r="D229" s="367" t="s">
        <v>747</v>
      </c>
      <c r="E229" s="368"/>
      <c r="F229" s="369">
        <v>4100065116</v>
      </c>
      <c r="G229" s="370"/>
      <c r="H229" s="391" t="s">
        <v>771</v>
      </c>
      <c r="I229" s="370"/>
      <c r="J229" s="369" t="s">
        <v>53</v>
      </c>
      <c r="K229" s="368"/>
      <c r="L229" s="6" t="s">
        <v>757</v>
      </c>
      <c r="M229" s="11"/>
      <c r="N229" s="81">
        <v>10.119999999999999</v>
      </c>
      <c r="O229" s="60">
        <v>16</v>
      </c>
    </row>
    <row r="230" spans="1:15" ht="14.25" customHeight="1" x14ac:dyDescent="0.25">
      <c r="A230" s="1"/>
      <c r="B230" s="378">
        <v>174</v>
      </c>
      <c r="C230" s="379"/>
      <c r="D230" s="367" t="s">
        <v>747</v>
      </c>
      <c r="E230" s="368"/>
      <c r="F230" s="369">
        <v>4100065116</v>
      </c>
      <c r="G230" s="370"/>
      <c r="H230" s="391" t="s">
        <v>771</v>
      </c>
      <c r="I230" s="370"/>
      <c r="J230" s="369" t="s">
        <v>53</v>
      </c>
      <c r="K230" s="368"/>
      <c r="L230" s="6" t="s">
        <v>757</v>
      </c>
      <c r="M230" s="11"/>
      <c r="N230" s="81">
        <v>10.119999999999999</v>
      </c>
      <c r="O230" s="60">
        <v>16</v>
      </c>
    </row>
    <row r="231" spans="1:15" ht="14.25" customHeight="1" x14ac:dyDescent="0.25">
      <c r="A231" s="1"/>
      <c r="B231" s="378">
        <v>175</v>
      </c>
      <c r="C231" s="379"/>
      <c r="D231" s="367" t="s">
        <v>747</v>
      </c>
      <c r="E231" s="368"/>
      <c r="F231" s="369">
        <v>4100065116</v>
      </c>
      <c r="G231" s="370"/>
      <c r="H231" s="391" t="s">
        <v>771</v>
      </c>
      <c r="I231" s="370"/>
      <c r="J231" s="369" t="s">
        <v>53</v>
      </c>
      <c r="K231" s="368"/>
      <c r="L231" s="6" t="s">
        <v>757</v>
      </c>
      <c r="M231" s="11"/>
      <c r="N231" s="82">
        <v>8.6</v>
      </c>
      <c r="O231" s="60">
        <v>14</v>
      </c>
    </row>
    <row r="232" spans="1:15" ht="15" x14ac:dyDescent="0.25">
      <c r="A232" s="1"/>
      <c r="B232" s="365"/>
      <c r="C232" s="366"/>
      <c r="D232" s="126" t="s">
        <v>1258</v>
      </c>
      <c r="E232" s="61"/>
      <c r="F232" s="50"/>
      <c r="G232" s="62"/>
      <c r="H232" s="63"/>
      <c r="I232" s="62"/>
      <c r="J232" s="50"/>
      <c r="K232" s="61"/>
      <c r="L232" s="6"/>
      <c r="M232" s="8"/>
      <c r="N232" s="84"/>
      <c r="O232" s="138"/>
    </row>
    <row r="233" spans="1:15" ht="14.25" customHeight="1" x14ac:dyDescent="0.25">
      <c r="A233" s="1"/>
      <c r="B233" s="378">
        <v>176</v>
      </c>
      <c r="C233" s="379"/>
      <c r="D233" s="367" t="s">
        <v>747</v>
      </c>
      <c r="E233" s="368"/>
      <c r="F233" s="369">
        <v>4100065085</v>
      </c>
      <c r="G233" s="370"/>
      <c r="H233" s="391" t="s">
        <v>771</v>
      </c>
      <c r="I233" s="370"/>
      <c r="J233" s="369" t="s">
        <v>25</v>
      </c>
      <c r="K233" s="368"/>
      <c r="L233" s="6" t="s">
        <v>911</v>
      </c>
      <c r="M233" s="11"/>
      <c r="N233" s="81">
        <v>10.119999999999999</v>
      </c>
      <c r="O233" s="60">
        <v>16</v>
      </c>
    </row>
    <row r="234" spans="1:15" ht="14.25" customHeight="1" x14ac:dyDescent="0.25">
      <c r="A234" s="1"/>
      <c r="B234" s="378">
        <v>177</v>
      </c>
      <c r="C234" s="379"/>
      <c r="D234" s="367" t="s">
        <v>747</v>
      </c>
      <c r="E234" s="368"/>
      <c r="F234" s="369">
        <v>4100065085</v>
      </c>
      <c r="G234" s="370"/>
      <c r="H234" s="391" t="s">
        <v>771</v>
      </c>
      <c r="I234" s="370"/>
      <c r="J234" s="369" t="s">
        <v>25</v>
      </c>
      <c r="K234" s="368"/>
      <c r="L234" s="6" t="s">
        <v>911</v>
      </c>
      <c r="M234" s="11"/>
      <c r="N234" s="81">
        <v>10.119999999999999</v>
      </c>
      <c r="O234" s="60">
        <v>16</v>
      </c>
    </row>
    <row r="235" spans="1:15" ht="14.25" customHeight="1" x14ac:dyDescent="0.25">
      <c r="A235" s="1"/>
      <c r="B235" s="378">
        <v>178</v>
      </c>
      <c r="C235" s="379"/>
      <c r="D235" s="367" t="s">
        <v>747</v>
      </c>
      <c r="E235" s="368"/>
      <c r="F235" s="369">
        <v>4100065085</v>
      </c>
      <c r="G235" s="370"/>
      <c r="H235" s="391" t="s">
        <v>771</v>
      </c>
      <c r="I235" s="370"/>
      <c r="J235" s="369" t="s">
        <v>25</v>
      </c>
      <c r="K235" s="368"/>
      <c r="L235" s="6" t="s">
        <v>911</v>
      </c>
      <c r="M235" s="11"/>
      <c r="N235" s="81">
        <v>10.119999999999999</v>
      </c>
      <c r="O235" s="60">
        <v>16</v>
      </c>
    </row>
    <row r="236" spans="1:15" ht="14.25" customHeight="1" x14ac:dyDescent="0.25">
      <c r="A236" s="1"/>
      <c r="B236" s="378">
        <v>179</v>
      </c>
      <c r="C236" s="379"/>
      <c r="D236" s="367" t="s">
        <v>747</v>
      </c>
      <c r="E236" s="368"/>
      <c r="F236" s="369">
        <v>4100065085</v>
      </c>
      <c r="G236" s="370"/>
      <c r="H236" s="391" t="s">
        <v>771</v>
      </c>
      <c r="I236" s="370"/>
      <c r="J236" s="369" t="s">
        <v>25</v>
      </c>
      <c r="K236" s="368"/>
      <c r="L236" s="6" t="s">
        <v>911</v>
      </c>
      <c r="M236" s="11"/>
      <c r="N236" s="81">
        <v>10.119999999999999</v>
      </c>
      <c r="O236" s="60">
        <v>16</v>
      </c>
    </row>
    <row r="237" spans="1:15" ht="14.25" customHeight="1" x14ac:dyDescent="0.25">
      <c r="A237" s="1"/>
      <c r="B237" s="378">
        <v>180</v>
      </c>
      <c r="C237" s="379"/>
      <c r="D237" s="367" t="s">
        <v>747</v>
      </c>
      <c r="E237" s="368"/>
      <c r="F237" s="369">
        <v>4100065116</v>
      </c>
      <c r="G237" s="370"/>
      <c r="H237" s="391" t="s">
        <v>771</v>
      </c>
      <c r="I237" s="370"/>
      <c r="J237" s="369" t="s">
        <v>53</v>
      </c>
      <c r="K237" s="368"/>
      <c r="L237" s="6" t="s">
        <v>911</v>
      </c>
      <c r="M237" s="11"/>
      <c r="N237" s="81">
        <v>10.119999999999999</v>
      </c>
      <c r="O237" s="60">
        <v>16</v>
      </c>
    </row>
    <row r="238" spans="1:15" ht="14.25" customHeight="1" x14ac:dyDescent="0.25">
      <c r="A238" s="1"/>
      <c r="B238" s="378">
        <v>181</v>
      </c>
      <c r="C238" s="379"/>
      <c r="D238" s="367" t="s">
        <v>747</v>
      </c>
      <c r="E238" s="368"/>
      <c r="F238" s="369">
        <v>4100065116</v>
      </c>
      <c r="G238" s="370"/>
      <c r="H238" s="391" t="s">
        <v>771</v>
      </c>
      <c r="I238" s="370"/>
      <c r="J238" s="369" t="s">
        <v>53</v>
      </c>
      <c r="K238" s="368"/>
      <c r="L238" s="6" t="s">
        <v>911</v>
      </c>
      <c r="M238" s="11"/>
      <c r="N238" s="81">
        <v>10.119999999999999</v>
      </c>
      <c r="O238" s="60">
        <v>16</v>
      </c>
    </row>
    <row r="239" spans="1:15" ht="14.25" customHeight="1" x14ac:dyDescent="0.25">
      <c r="A239" s="1"/>
      <c r="B239" s="378">
        <v>182</v>
      </c>
      <c r="C239" s="379"/>
      <c r="D239" s="367" t="s">
        <v>747</v>
      </c>
      <c r="E239" s="368"/>
      <c r="F239" s="369">
        <v>4100065116</v>
      </c>
      <c r="G239" s="370"/>
      <c r="H239" s="391" t="s">
        <v>771</v>
      </c>
      <c r="I239" s="370"/>
      <c r="J239" s="369" t="s">
        <v>53</v>
      </c>
      <c r="K239" s="368"/>
      <c r="L239" s="6" t="s">
        <v>911</v>
      </c>
      <c r="M239" s="11"/>
      <c r="N239" s="81">
        <v>10.119999999999999</v>
      </c>
      <c r="O239" s="60">
        <v>16</v>
      </c>
    </row>
    <row r="240" spans="1:15" ht="14.25" customHeight="1" x14ac:dyDescent="0.25">
      <c r="A240" s="1"/>
      <c r="B240" s="378">
        <v>183</v>
      </c>
      <c r="C240" s="379"/>
      <c r="D240" s="367" t="s">
        <v>747</v>
      </c>
      <c r="E240" s="368"/>
      <c r="F240" s="369">
        <v>4100065116</v>
      </c>
      <c r="G240" s="370"/>
      <c r="H240" s="391" t="s">
        <v>771</v>
      </c>
      <c r="I240" s="370"/>
      <c r="J240" s="369" t="s">
        <v>53</v>
      </c>
      <c r="K240" s="368"/>
      <c r="L240" s="6" t="s">
        <v>911</v>
      </c>
      <c r="M240" s="11"/>
      <c r="N240" s="82">
        <v>6.28</v>
      </c>
      <c r="O240" s="60">
        <v>5</v>
      </c>
    </row>
    <row r="241" spans="1:15" ht="15" x14ac:dyDescent="0.25">
      <c r="A241" s="1"/>
      <c r="B241" s="110"/>
      <c r="C241" s="69"/>
      <c r="D241" s="367" t="s">
        <v>747</v>
      </c>
      <c r="E241" s="368"/>
      <c r="F241" s="369">
        <v>4100065085</v>
      </c>
      <c r="G241" s="370"/>
      <c r="H241" s="391" t="s">
        <v>771</v>
      </c>
      <c r="I241" s="370"/>
      <c r="J241" s="369" t="s">
        <v>25</v>
      </c>
      <c r="K241" s="368"/>
      <c r="L241" s="6" t="s">
        <v>911</v>
      </c>
      <c r="M241" s="11"/>
      <c r="N241" s="27"/>
      <c r="O241" s="60">
        <v>4</v>
      </c>
    </row>
    <row r="242" spans="1:15" ht="14.25" customHeight="1" x14ac:dyDescent="0.25">
      <c r="A242" s="1"/>
      <c r="B242" s="378">
        <v>184</v>
      </c>
      <c r="C242" s="379"/>
      <c r="D242" s="367" t="s">
        <v>747</v>
      </c>
      <c r="E242" s="368"/>
      <c r="F242" s="369">
        <v>4100065115</v>
      </c>
      <c r="G242" s="370"/>
      <c r="H242" s="391" t="s">
        <v>771</v>
      </c>
      <c r="I242" s="370"/>
      <c r="J242" s="369" t="s">
        <v>73</v>
      </c>
      <c r="K242" s="368"/>
      <c r="L242" s="6" t="s">
        <v>1238</v>
      </c>
      <c r="M242" s="11"/>
      <c r="N242" s="81">
        <v>10.119999999999999</v>
      </c>
      <c r="O242" s="60">
        <v>16</v>
      </c>
    </row>
    <row r="243" spans="1:15" ht="14.25" customHeight="1" x14ac:dyDescent="0.25">
      <c r="A243" s="1"/>
      <c r="B243" s="378">
        <v>185</v>
      </c>
      <c r="C243" s="379"/>
      <c r="D243" s="367" t="s">
        <v>747</v>
      </c>
      <c r="E243" s="368"/>
      <c r="F243" s="369">
        <v>4100065115</v>
      </c>
      <c r="G243" s="370"/>
      <c r="H243" s="391" t="s">
        <v>771</v>
      </c>
      <c r="I243" s="370"/>
      <c r="J243" s="369" t="s">
        <v>73</v>
      </c>
      <c r="K243" s="368"/>
      <c r="L243" s="6" t="s">
        <v>1238</v>
      </c>
      <c r="M243" s="11"/>
      <c r="N243" s="81">
        <v>10.119999999999999</v>
      </c>
      <c r="O243" s="60">
        <v>16</v>
      </c>
    </row>
    <row r="244" spans="1:15" ht="14.25" customHeight="1" x14ac:dyDescent="0.25">
      <c r="A244" s="1"/>
      <c r="B244" s="378">
        <v>186</v>
      </c>
      <c r="C244" s="379"/>
      <c r="D244" s="367" t="s">
        <v>747</v>
      </c>
      <c r="E244" s="368"/>
      <c r="F244" s="369">
        <v>4100065115</v>
      </c>
      <c r="G244" s="370"/>
      <c r="H244" s="391" t="s">
        <v>771</v>
      </c>
      <c r="I244" s="370"/>
      <c r="J244" s="369" t="s">
        <v>73</v>
      </c>
      <c r="K244" s="368"/>
      <c r="L244" s="6" t="s">
        <v>1238</v>
      </c>
      <c r="M244" s="11"/>
      <c r="N244" s="81">
        <v>10.119999999999999</v>
      </c>
      <c r="O244" s="60">
        <v>16</v>
      </c>
    </row>
    <row r="245" spans="1:15" ht="15" x14ac:dyDescent="0.25">
      <c r="A245" s="1"/>
      <c r="B245" s="77" t="s">
        <v>309</v>
      </c>
      <c r="C245" s="78"/>
      <c r="D245" s="20"/>
      <c r="E245" s="45"/>
      <c r="F245" s="20"/>
      <c r="H245" s="3"/>
      <c r="J245" s="20"/>
      <c r="K245" s="45"/>
      <c r="L245" s="1"/>
      <c r="M245" s="1"/>
      <c r="N245" s="1"/>
      <c r="O245" s="60"/>
    </row>
    <row r="246" spans="1:15" ht="14.25" customHeight="1" x14ac:dyDescent="0.25">
      <c r="A246" s="1"/>
      <c r="B246" s="378">
        <v>187</v>
      </c>
      <c r="C246" s="379"/>
      <c r="D246" s="367" t="s">
        <v>747</v>
      </c>
      <c r="E246" s="368"/>
      <c r="F246" s="369">
        <v>4100065115</v>
      </c>
      <c r="G246" s="370"/>
      <c r="H246" s="391" t="s">
        <v>771</v>
      </c>
      <c r="I246" s="370"/>
      <c r="J246" s="369" t="s">
        <v>73</v>
      </c>
      <c r="K246" s="368"/>
      <c r="L246" s="6" t="s">
        <v>1238</v>
      </c>
      <c r="M246" s="11"/>
      <c r="N246" s="81">
        <v>10.119999999999999</v>
      </c>
      <c r="O246" s="60">
        <v>16</v>
      </c>
    </row>
    <row r="247" spans="1:15" ht="14.25" customHeight="1" x14ac:dyDescent="0.25">
      <c r="A247" s="1"/>
      <c r="B247" s="378">
        <v>188</v>
      </c>
      <c r="C247" s="379"/>
      <c r="D247" s="367" t="s">
        <v>747</v>
      </c>
      <c r="E247" s="368"/>
      <c r="F247" s="369">
        <v>4100065115</v>
      </c>
      <c r="G247" s="370"/>
      <c r="H247" s="391" t="s">
        <v>771</v>
      </c>
      <c r="I247" s="370"/>
      <c r="J247" s="369" t="s">
        <v>73</v>
      </c>
      <c r="K247" s="368"/>
      <c r="L247" s="6" t="s">
        <v>1238</v>
      </c>
      <c r="M247" s="11"/>
      <c r="N247" s="81">
        <v>10.119999999999999</v>
      </c>
      <c r="O247" s="60">
        <v>16</v>
      </c>
    </row>
    <row r="248" spans="1:15" ht="14.25" customHeight="1" x14ac:dyDescent="0.25">
      <c r="A248" s="1"/>
      <c r="B248" s="378">
        <v>189</v>
      </c>
      <c r="C248" s="379"/>
      <c r="D248" s="367" t="s">
        <v>747</v>
      </c>
      <c r="E248" s="368"/>
      <c r="F248" s="369">
        <v>4100065115</v>
      </c>
      <c r="G248" s="370"/>
      <c r="H248" s="391" t="s">
        <v>771</v>
      </c>
      <c r="I248" s="370"/>
      <c r="J248" s="369" t="s">
        <v>73</v>
      </c>
      <c r="K248" s="368"/>
      <c r="L248" s="6" t="s">
        <v>1238</v>
      </c>
      <c r="M248" s="11"/>
      <c r="N248" s="81">
        <v>10.119999999999999</v>
      </c>
      <c r="O248" s="60">
        <v>16</v>
      </c>
    </row>
    <row r="249" spans="1:15" ht="14.25" customHeight="1" x14ac:dyDescent="0.25">
      <c r="A249" s="1"/>
      <c r="B249" s="378">
        <v>190</v>
      </c>
      <c r="C249" s="379"/>
      <c r="D249" s="367" t="s">
        <v>747</v>
      </c>
      <c r="E249" s="368"/>
      <c r="F249" s="369">
        <v>4100065115</v>
      </c>
      <c r="G249" s="370"/>
      <c r="H249" s="391" t="s">
        <v>771</v>
      </c>
      <c r="I249" s="370"/>
      <c r="J249" s="369" t="s">
        <v>73</v>
      </c>
      <c r="K249" s="368"/>
      <c r="L249" s="6" t="s">
        <v>1238</v>
      </c>
      <c r="M249" s="11"/>
      <c r="N249" s="81">
        <v>10.119999999999999</v>
      </c>
      <c r="O249" s="60">
        <v>16</v>
      </c>
    </row>
    <row r="250" spans="1:15" ht="14.25" customHeight="1" x14ac:dyDescent="0.25">
      <c r="A250" s="1"/>
      <c r="B250" s="378">
        <v>191</v>
      </c>
      <c r="C250" s="379"/>
      <c r="D250" s="367" t="s">
        <v>747</v>
      </c>
      <c r="E250" s="368"/>
      <c r="F250" s="369">
        <v>4100065115</v>
      </c>
      <c r="G250" s="370"/>
      <c r="H250" s="391" t="s">
        <v>771</v>
      </c>
      <c r="I250" s="370"/>
      <c r="J250" s="369" t="s">
        <v>73</v>
      </c>
      <c r="K250" s="368"/>
      <c r="L250" s="6" t="s">
        <v>1238</v>
      </c>
      <c r="M250" s="11"/>
      <c r="N250" s="81">
        <v>11.02</v>
      </c>
      <c r="O250" s="60">
        <v>18</v>
      </c>
    </row>
    <row r="251" spans="1:15" ht="15" x14ac:dyDescent="0.25">
      <c r="A251" s="1"/>
      <c r="B251" s="416"/>
      <c r="C251" s="417"/>
      <c r="D251" s="126" t="s">
        <v>1260</v>
      </c>
      <c r="E251" s="61"/>
      <c r="F251" s="50"/>
      <c r="G251" s="62"/>
      <c r="H251" s="63"/>
      <c r="I251" s="62"/>
      <c r="J251" s="50"/>
      <c r="K251" s="61"/>
      <c r="L251" s="6"/>
      <c r="M251" s="8"/>
      <c r="N251" s="83"/>
      <c r="O251" s="138"/>
    </row>
    <row r="252" spans="1:15" ht="14.25" customHeight="1" x14ac:dyDescent="0.25">
      <c r="A252" s="1"/>
      <c r="B252" s="378">
        <v>192</v>
      </c>
      <c r="C252" s="379"/>
      <c r="D252" s="367" t="s">
        <v>747</v>
      </c>
      <c r="E252" s="368"/>
      <c r="F252" s="369">
        <v>4100065115</v>
      </c>
      <c r="G252" s="370"/>
      <c r="H252" s="391" t="s">
        <v>771</v>
      </c>
      <c r="I252" s="370"/>
      <c r="J252" s="369" t="s">
        <v>73</v>
      </c>
      <c r="K252" s="368"/>
      <c r="L252" s="6" t="s">
        <v>1238</v>
      </c>
      <c r="M252" s="11"/>
      <c r="N252" s="81">
        <v>12.36</v>
      </c>
      <c r="O252" s="60">
        <v>20</v>
      </c>
    </row>
    <row r="253" spans="1:15" ht="14.25" customHeight="1" x14ac:dyDescent="0.25">
      <c r="A253" s="1"/>
      <c r="B253" s="378">
        <v>193</v>
      </c>
      <c r="C253" s="379"/>
      <c r="D253" s="367" t="s">
        <v>747</v>
      </c>
      <c r="E253" s="368"/>
      <c r="F253" s="369">
        <v>4100065116</v>
      </c>
      <c r="G253" s="370"/>
      <c r="H253" s="391" t="s">
        <v>771</v>
      </c>
      <c r="I253" s="370"/>
      <c r="J253" s="369" t="s">
        <v>53</v>
      </c>
      <c r="K253" s="368"/>
      <c r="L253" s="6" t="s">
        <v>1238</v>
      </c>
      <c r="M253" s="11"/>
      <c r="N253" s="81">
        <v>10.119999999999999</v>
      </c>
      <c r="O253" s="60">
        <v>16</v>
      </c>
    </row>
    <row r="254" spans="1:15" ht="14.25" customHeight="1" x14ac:dyDescent="0.25">
      <c r="A254" s="1"/>
      <c r="B254" s="378">
        <v>194</v>
      </c>
      <c r="C254" s="379"/>
      <c r="D254" s="367" t="s">
        <v>747</v>
      </c>
      <c r="E254" s="368"/>
      <c r="F254" s="369">
        <v>4100065116</v>
      </c>
      <c r="G254" s="370"/>
      <c r="H254" s="391" t="s">
        <v>771</v>
      </c>
      <c r="I254" s="370"/>
      <c r="J254" s="369" t="s">
        <v>53</v>
      </c>
      <c r="K254" s="368"/>
      <c r="L254" s="6" t="s">
        <v>1238</v>
      </c>
      <c r="M254" s="11"/>
      <c r="N254" s="81">
        <v>10.119999999999999</v>
      </c>
      <c r="O254" s="60">
        <v>16</v>
      </c>
    </row>
    <row r="255" spans="1:15" ht="14.25" customHeight="1" x14ac:dyDescent="0.25">
      <c r="A255" s="1"/>
      <c r="B255" s="378">
        <v>195</v>
      </c>
      <c r="C255" s="379"/>
      <c r="D255" s="367" t="s">
        <v>747</v>
      </c>
      <c r="E255" s="368"/>
      <c r="F255" s="369">
        <v>4100065116</v>
      </c>
      <c r="G255" s="370"/>
      <c r="H255" s="391" t="s">
        <v>771</v>
      </c>
      <c r="I255" s="370"/>
      <c r="J255" s="369" t="s">
        <v>53</v>
      </c>
      <c r="K255" s="368"/>
      <c r="L255" s="6" t="s">
        <v>1238</v>
      </c>
      <c r="M255" s="11"/>
      <c r="N255" s="82">
        <v>10.119999999999999</v>
      </c>
      <c r="O255" s="60">
        <v>16</v>
      </c>
    </row>
    <row r="256" spans="1:15" ht="14.25" customHeight="1" x14ac:dyDescent="0.25">
      <c r="A256" s="1"/>
      <c r="B256" s="378">
        <v>196</v>
      </c>
      <c r="C256" s="379"/>
      <c r="D256" s="367" t="s">
        <v>747</v>
      </c>
      <c r="E256" s="368"/>
      <c r="F256" s="369">
        <v>4100065116</v>
      </c>
      <c r="G256" s="370"/>
      <c r="H256" s="391" t="s">
        <v>771</v>
      </c>
      <c r="I256" s="370"/>
      <c r="J256" s="369" t="s">
        <v>53</v>
      </c>
      <c r="K256" s="368"/>
      <c r="L256" s="6" t="s">
        <v>1238</v>
      </c>
      <c r="M256" s="11"/>
      <c r="N256" s="82">
        <v>9.64</v>
      </c>
      <c r="O256" s="60">
        <v>15</v>
      </c>
    </row>
    <row r="257" spans="1:15" ht="15" x14ac:dyDescent="0.25">
      <c r="A257" s="1"/>
      <c r="B257" s="416"/>
      <c r="C257" s="417"/>
      <c r="D257" s="126" t="s">
        <v>1244</v>
      </c>
      <c r="E257" s="61"/>
      <c r="F257" s="50"/>
      <c r="G257" s="62"/>
      <c r="H257" s="63"/>
      <c r="I257" s="62"/>
      <c r="J257" s="50"/>
      <c r="K257" s="61"/>
      <c r="L257" s="6"/>
      <c r="M257" s="8"/>
      <c r="N257" s="83"/>
      <c r="O257" s="138"/>
    </row>
    <row r="258" spans="1:15" ht="14.25" customHeight="1" x14ac:dyDescent="0.25">
      <c r="A258" s="1"/>
      <c r="B258" s="378">
        <v>197</v>
      </c>
      <c r="C258" s="379"/>
      <c r="D258" s="367" t="s">
        <v>747</v>
      </c>
      <c r="E258" s="368"/>
      <c r="F258" s="369">
        <v>4100065101</v>
      </c>
      <c r="G258" s="370"/>
      <c r="H258" s="391" t="s">
        <v>1094</v>
      </c>
      <c r="I258" s="370"/>
      <c r="J258" s="369" t="s">
        <v>25</v>
      </c>
      <c r="K258" s="368"/>
      <c r="L258" s="6" t="s">
        <v>757</v>
      </c>
      <c r="M258" s="11"/>
      <c r="N258" s="82">
        <v>10.220000000000001</v>
      </c>
      <c r="O258" s="60">
        <v>2</v>
      </c>
    </row>
    <row r="259" spans="1:15" ht="15" x14ac:dyDescent="0.25">
      <c r="A259" s="1"/>
      <c r="B259" s="29"/>
      <c r="C259" s="36"/>
      <c r="D259" s="367" t="s">
        <v>747</v>
      </c>
      <c r="E259" s="368"/>
      <c r="F259" s="369">
        <v>4100065102</v>
      </c>
      <c r="G259" s="370"/>
      <c r="H259" s="391" t="s">
        <v>1094</v>
      </c>
      <c r="I259" s="370"/>
      <c r="J259" s="369" t="s">
        <v>73</v>
      </c>
      <c r="K259" s="368"/>
      <c r="L259" s="6" t="s">
        <v>757</v>
      </c>
      <c r="M259" s="11"/>
      <c r="N259" s="83"/>
      <c r="O259" s="60">
        <v>3</v>
      </c>
    </row>
    <row r="260" spans="1:15" ht="15" x14ac:dyDescent="0.25">
      <c r="A260" s="1"/>
      <c r="B260" s="29"/>
      <c r="C260" s="36"/>
      <c r="D260" s="367" t="s">
        <v>747</v>
      </c>
      <c r="E260" s="368"/>
      <c r="F260" s="369">
        <v>4100065103</v>
      </c>
      <c r="G260" s="370"/>
      <c r="H260" s="391" t="s">
        <v>1094</v>
      </c>
      <c r="I260" s="370"/>
      <c r="J260" s="369" t="s">
        <v>53</v>
      </c>
      <c r="K260" s="368"/>
      <c r="L260" s="6" t="s">
        <v>757</v>
      </c>
      <c r="M260" s="11"/>
      <c r="N260" s="21"/>
      <c r="O260" s="60">
        <v>8</v>
      </c>
    </row>
    <row r="261" spans="1:15" ht="15" x14ac:dyDescent="0.25">
      <c r="A261" s="1"/>
      <c r="B261" s="29"/>
      <c r="C261" s="36"/>
      <c r="D261" s="367" t="s">
        <v>747</v>
      </c>
      <c r="E261" s="368"/>
      <c r="F261" s="369">
        <v>4100065104</v>
      </c>
      <c r="G261" s="370"/>
      <c r="H261" s="391" t="s">
        <v>1094</v>
      </c>
      <c r="I261" s="370"/>
      <c r="J261" s="369" t="s">
        <v>53</v>
      </c>
      <c r="K261" s="368"/>
      <c r="L261" s="6" t="s">
        <v>757</v>
      </c>
      <c r="M261" s="11"/>
      <c r="N261" s="21"/>
      <c r="O261" s="60">
        <v>4</v>
      </c>
    </row>
    <row r="262" spans="1:15" ht="15" x14ac:dyDescent="0.25">
      <c r="A262" s="1"/>
      <c r="B262" s="365"/>
      <c r="C262" s="366"/>
      <c r="D262" s="126" t="s">
        <v>1259</v>
      </c>
      <c r="E262" s="61"/>
      <c r="F262" s="50"/>
      <c r="G262" s="62"/>
      <c r="H262" s="63"/>
      <c r="I262" s="62"/>
      <c r="J262" s="50"/>
      <c r="K262" s="61"/>
      <c r="L262" s="6"/>
      <c r="M262" s="8"/>
      <c r="N262" s="84"/>
      <c r="O262" s="138"/>
    </row>
    <row r="263" spans="1:15" ht="14.25" customHeight="1" x14ac:dyDescent="0.25">
      <c r="A263" s="1"/>
      <c r="B263" s="416">
        <v>198</v>
      </c>
      <c r="C263" s="417"/>
      <c r="D263" s="367" t="s">
        <v>747</v>
      </c>
      <c r="E263" s="368"/>
      <c r="F263" s="369">
        <v>4100065082</v>
      </c>
      <c r="G263" s="370"/>
      <c r="H263" s="391" t="s">
        <v>1094</v>
      </c>
      <c r="I263" s="370"/>
      <c r="J263" s="369" t="s">
        <v>25</v>
      </c>
      <c r="K263" s="368"/>
      <c r="L263" s="6" t="s">
        <v>757</v>
      </c>
      <c r="M263" s="11"/>
      <c r="N263" s="84">
        <v>10.119999999999999</v>
      </c>
      <c r="O263" s="60">
        <v>16</v>
      </c>
    </row>
    <row r="264" spans="1:15" ht="14.25" customHeight="1" x14ac:dyDescent="0.25">
      <c r="A264" s="1"/>
      <c r="B264" s="378">
        <v>199</v>
      </c>
      <c r="C264" s="379"/>
      <c r="D264" s="367" t="s">
        <v>747</v>
      </c>
      <c r="E264" s="368"/>
      <c r="F264" s="369">
        <v>4100065082</v>
      </c>
      <c r="G264" s="370"/>
      <c r="H264" s="391" t="s">
        <v>1094</v>
      </c>
      <c r="I264" s="370"/>
      <c r="J264" s="369" t="s">
        <v>25</v>
      </c>
      <c r="K264" s="368"/>
      <c r="L264" s="6" t="s">
        <v>757</v>
      </c>
      <c r="M264" s="11"/>
      <c r="N264" s="81">
        <v>10.119999999999999</v>
      </c>
      <c r="O264" s="60">
        <v>16</v>
      </c>
    </row>
    <row r="265" spans="1:15" ht="14.25" customHeight="1" x14ac:dyDescent="0.25">
      <c r="A265" s="1"/>
      <c r="B265" s="378">
        <v>200</v>
      </c>
      <c r="C265" s="379"/>
      <c r="D265" s="367" t="s">
        <v>747</v>
      </c>
      <c r="E265" s="368"/>
      <c r="F265" s="369">
        <v>4100065082</v>
      </c>
      <c r="G265" s="370"/>
      <c r="H265" s="391" t="s">
        <v>1094</v>
      </c>
      <c r="I265" s="370"/>
      <c r="J265" s="369" t="s">
        <v>25</v>
      </c>
      <c r="K265" s="368"/>
      <c r="L265" s="6" t="s">
        <v>757</v>
      </c>
      <c r="M265" s="11"/>
      <c r="N265" s="81">
        <v>10.119999999999999</v>
      </c>
      <c r="O265" s="60">
        <v>16</v>
      </c>
    </row>
    <row r="266" spans="1:15" ht="14.25" customHeight="1" x14ac:dyDescent="0.25">
      <c r="A266" s="1"/>
      <c r="B266" s="375">
        <v>201</v>
      </c>
      <c r="C266" s="376"/>
      <c r="D266" s="367" t="s">
        <v>747</v>
      </c>
      <c r="E266" s="368"/>
      <c r="F266" s="369">
        <v>4100065082</v>
      </c>
      <c r="G266" s="370"/>
      <c r="H266" s="391" t="s">
        <v>1094</v>
      </c>
      <c r="I266" s="370"/>
      <c r="J266" s="369" t="s">
        <v>25</v>
      </c>
      <c r="K266" s="368"/>
      <c r="L266" s="6" t="s">
        <v>757</v>
      </c>
      <c r="M266" s="11"/>
      <c r="N266" s="81">
        <v>10.119999999999999</v>
      </c>
      <c r="O266" s="60">
        <v>16</v>
      </c>
    </row>
    <row r="267" spans="1:15" ht="14.25" customHeight="1" x14ac:dyDescent="0.25">
      <c r="A267" s="1"/>
      <c r="B267" s="375">
        <v>202</v>
      </c>
      <c r="C267" s="376"/>
      <c r="D267" s="367" t="s">
        <v>747</v>
      </c>
      <c r="E267" s="368"/>
      <c r="F267" s="369">
        <v>4100065082</v>
      </c>
      <c r="G267" s="370"/>
      <c r="H267" s="391" t="s">
        <v>1094</v>
      </c>
      <c r="I267" s="370"/>
      <c r="J267" s="369" t="s">
        <v>25</v>
      </c>
      <c r="K267" s="368"/>
      <c r="L267" s="6" t="s">
        <v>757</v>
      </c>
      <c r="M267" s="11"/>
      <c r="N267" s="81">
        <v>6.96</v>
      </c>
      <c r="O267" s="60">
        <v>11</v>
      </c>
    </row>
    <row r="268" spans="1:15" ht="15" x14ac:dyDescent="0.25">
      <c r="A268" s="1"/>
      <c r="B268" s="77" t="s">
        <v>319</v>
      </c>
      <c r="C268" s="78"/>
      <c r="D268" s="20"/>
      <c r="E268" s="45"/>
      <c r="F268" s="20"/>
      <c r="H268" s="3"/>
      <c r="J268" s="20"/>
      <c r="K268" s="45"/>
      <c r="L268" s="1"/>
      <c r="M268" s="1"/>
      <c r="N268" s="1"/>
      <c r="O268" s="60"/>
    </row>
    <row r="269" spans="1:15" ht="14.25" customHeight="1" x14ac:dyDescent="0.25">
      <c r="A269" s="1"/>
      <c r="B269" s="375">
        <v>203</v>
      </c>
      <c r="C269" s="376"/>
      <c r="D269" s="367" t="s">
        <v>747</v>
      </c>
      <c r="E269" s="368"/>
      <c r="F269" s="369">
        <v>4100065104</v>
      </c>
      <c r="G269" s="370"/>
      <c r="H269" s="391" t="s">
        <v>1094</v>
      </c>
      <c r="I269" s="370"/>
      <c r="J269" s="369" t="s">
        <v>53</v>
      </c>
      <c r="K269" s="368"/>
      <c r="L269" s="6" t="s">
        <v>757</v>
      </c>
      <c r="M269" s="11"/>
      <c r="N269" s="81">
        <v>10.119999999999999</v>
      </c>
      <c r="O269" s="60">
        <v>16</v>
      </c>
    </row>
    <row r="270" spans="1:15" ht="14.25" customHeight="1" x14ac:dyDescent="0.25">
      <c r="A270" s="1"/>
      <c r="B270" s="375">
        <v>204</v>
      </c>
      <c r="C270" s="376"/>
      <c r="D270" s="367" t="s">
        <v>747</v>
      </c>
      <c r="E270" s="368"/>
      <c r="F270" s="369">
        <v>4100065104</v>
      </c>
      <c r="G270" s="370"/>
      <c r="H270" s="391" t="s">
        <v>1094</v>
      </c>
      <c r="I270" s="370"/>
      <c r="J270" s="369" t="s">
        <v>53</v>
      </c>
      <c r="K270" s="368"/>
      <c r="L270" s="6" t="s">
        <v>757</v>
      </c>
      <c r="M270" s="11"/>
      <c r="N270" s="81">
        <v>10.119999999999999</v>
      </c>
      <c r="O270" s="60">
        <v>16</v>
      </c>
    </row>
    <row r="271" spans="1:15" ht="14.25" customHeight="1" x14ac:dyDescent="0.25">
      <c r="A271" s="1"/>
      <c r="B271" s="375">
        <v>205</v>
      </c>
      <c r="C271" s="376"/>
      <c r="D271" s="367" t="s">
        <v>747</v>
      </c>
      <c r="E271" s="368"/>
      <c r="F271" s="369">
        <v>4100065104</v>
      </c>
      <c r="G271" s="370"/>
      <c r="H271" s="391" t="s">
        <v>1094</v>
      </c>
      <c r="I271" s="370"/>
      <c r="J271" s="369" t="s">
        <v>53</v>
      </c>
      <c r="K271" s="368"/>
      <c r="L271" s="6" t="s">
        <v>757</v>
      </c>
      <c r="M271" s="11"/>
      <c r="N271" s="81">
        <v>10.119999999999999</v>
      </c>
      <c r="O271" s="60">
        <v>16</v>
      </c>
    </row>
    <row r="272" spans="1:15" ht="14.25" customHeight="1" x14ac:dyDescent="0.25">
      <c r="A272" s="1"/>
      <c r="B272" s="375">
        <v>206</v>
      </c>
      <c r="C272" s="376"/>
      <c r="D272" s="367" t="s">
        <v>747</v>
      </c>
      <c r="E272" s="368"/>
      <c r="F272" s="369">
        <v>4100065104</v>
      </c>
      <c r="G272" s="370"/>
      <c r="H272" s="391" t="s">
        <v>1094</v>
      </c>
      <c r="I272" s="370"/>
      <c r="J272" s="369" t="s">
        <v>53</v>
      </c>
      <c r="K272" s="368"/>
      <c r="L272" s="6" t="s">
        <v>757</v>
      </c>
      <c r="M272" s="11"/>
      <c r="N272" s="81">
        <v>10.119999999999999</v>
      </c>
      <c r="O272" s="60">
        <v>16</v>
      </c>
    </row>
    <row r="273" spans="1:15" ht="14.25" customHeight="1" x14ac:dyDescent="0.25">
      <c r="A273" s="1"/>
      <c r="B273" s="375">
        <v>207</v>
      </c>
      <c r="C273" s="376"/>
      <c r="D273" s="367" t="s">
        <v>747</v>
      </c>
      <c r="E273" s="368"/>
      <c r="F273" s="369">
        <v>4100065104</v>
      </c>
      <c r="G273" s="370"/>
      <c r="H273" s="391" t="s">
        <v>1094</v>
      </c>
      <c r="I273" s="370"/>
      <c r="J273" s="369" t="s">
        <v>53</v>
      </c>
      <c r="K273" s="368"/>
      <c r="L273" s="6" t="s">
        <v>757</v>
      </c>
      <c r="M273" s="11"/>
      <c r="N273" s="81">
        <v>10.119999999999999</v>
      </c>
      <c r="O273" s="60">
        <v>16</v>
      </c>
    </row>
    <row r="274" spans="1:15" ht="14.25" customHeight="1" x14ac:dyDescent="0.25">
      <c r="A274" s="1"/>
      <c r="B274" s="375">
        <v>208</v>
      </c>
      <c r="C274" s="376"/>
      <c r="D274" s="367" t="s">
        <v>747</v>
      </c>
      <c r="E274" s="368"/>
      <c r="F274" s="369">
        <v>4100065104</v>
      </c>
      <c r="G274" s="370"/>
      <c r="H274" s="391" t="s">
        <v>1094</v>
      </c>
      <c r="I274" s="370"/>
      <c r="J274" s="369" t="s">
        <v>53</v>
      </c>
      <c r="K274" s="368"/>
      <c r="L274" s="6" t="s">
        <v>757</v>
      </c>
      <c r="M274" s="11"/>
      <c r="N274" s="81">
        <v>10.119999999999999</v>
      </c>
      <c r="O274" s="60">
        <v>16</v>
      </c>
    </row>
    <row r="275" spans="1:15" ht="14.25" customHeight="1" x14ac:dyDescent="0.25">
      <c r="A275" s="1"/>
      <c r="B275" s="375">
        <v>209</v>
      </c>
      <c r="C275" s="376"/>
      <c r="D275" s="367" t="s">
        <v>747</v>
      </c>
      <c r="E275" s="368"/>
      <c r="F275" s="369">
        <v>4100065104</v>
      </c>
      <c r="G275" s="370"/>
      <c r="H275" s="391" t="s">
        <v>1094</v>
      </c>
      <c r="I275" s="370"/>
      <c r="J275" s="369" t="s">
        <v>53</v>
      </c>
      <c r="K275" s="368"/>
      <c r="L275" s="6" t="s">
        <v>757</v>
      </c>
      <c r="M275" s="11"/>
      <c r="N275" s="81">
        <v>10.119999999999999</v>
      </c>
      <c r="O275" s="60">
        <v>16</v>
      </c>
    </row>
    <row r="276" spans="1:15" ht="14.25" customHeight="1" x14ac:dyDescent="0.25">
      <c r="A276" s="1"/>
      <c r="B276" s="375">
        <v>210</v>
      </c>
      <c r="C276" s="376"/>
      <c r="D276" s="367" t="s">
        <v>747</v>
      </c>
      <c r="E276" s="368"/>
      <c r="F276" s="369">
        <v>4100065104</v>
      </c>
      <c r="G276" s="370"/>
      <c r="H276" s="391" t="s">
        <v>1094</v>
      </c>
      <c r="I276" s="370"/>
      <c r="J276" s="369" t="s">
        <v>53</v>
      </c>
      <c r="K276" s="368"/>
      <c r="L276" s="6" t="s">
        <v>757</v>
      </c>
      <c r="M276" s="11"/>
      <c r="N276" s="81">
        <v>10.119999999999999</v>
      </c>
      <c r="O276" s="60">
        <v>16</v>
      </c>
    </row>
    <row r="277" spans="1:15" ht="14.25" customHeight="1" x14ac:dyDescent="0.25">
      <c r="A277" s="1"/>
      <c r="B277" s="375">
        <v>211</v>
      </c>
      <c r="C277" s="376"/>
      <c r="D277" s="367" t="s">
        <v>747</v>
      </c>
      <c r="E277" s="368"/>
      <c r="F277" s="369">
        <v>4100065104</v>
      </c>
      <c r="G277" s="370"/>
      <c r="H277" s="391" t="s">
        <v>1094</v>
      </c>
      <c r="I277" s="370"/>
      <c r="J277" s="369" t="s">
        <v>53</v>
      </c>
      <c r="K277" s="368"/>
      <c r="L277" s="6" t="s">
        <v>757</v>
      </c>
      <c r="M277" s="11"/>
      <c r="N277" s="81">
        <v>10.119999999999999</v>
      </c>
      <c r="O277" s="60">
        <v>16</v>
      </c>
    </row>
    <row r="278" spans="1:15" ht="14.25" customHeight="1" x14ac:dyDescent="0.25">
      <c r="A278" s="1"/>
      <c r="B278" s="375">
        <v>212</v>
      </c>
      <c r="C278" s="376"/>
      <c r="D278" s="367" t="s">
        <v>747</v>
      </c>
      <c r="E278" s="368"/>
      <c r="F278" s="369">
        <v>4100065104</v>
      </c>
      <c r="G278" s="370"/>
      <c r="H278" s="391" t="s">
        <v>1094</v>
      </c>
      <c r="I278" s="370"/>
      <c r="J278" s="369" t="s">
        <v>53</v>
      </c>
      <c r="K278" s="368"/>
      <c r="L278" s="6" t="s">
        <v>757</v>
      </c>
      <c r="M278" s="11"/>
      <c r="N278" s="81">
        <v>10.119999999999999</v>
      </c>
      <c r="O278" s="60">
        <v>16</v>
      </c>
    </row>
    <row r="279" spans="1:15" ht="14.25" customHeight="1" x14ac:dyDescent="0.25">
      <c r="A279" s="1"/>
      <c r="B279" s="375">
        <v>213</v>
      </c>
      <c r="C279" s="376"/>
      <c r="D279" s="367" t="s">
        <v>747</v>
      </c>
      <c r="E279" s="368"/>
      <c r="F279" s="369">
        <v>4100065104</v>
      </c>
      <c r="G279" s="370"/>
      <c r="H279" s="391" t="s">
        <v>1094</v>
      </c>
      <c r="I279" s="370"/>
      <c r="J279" s="369" t="s">
        <v>53</v>
      </c>
      <c r="K279" s="368"/>
      <c r="L279" s="6" t="s">
        <v>757</v>
      </c>
      <c r="M279" s="11"/>
      <c r="N279" s="81">
        <v>10.119999999999999</v>
      </c>
      <c r="O279" s="60">
        <v>16</v>
      </c>
    </row>
    <row r="280" spans="1:15" ht="14.25" customHeight="1" x14ac:dyDescent="0.25">
      <c r="A280" s="1"/>
      <c r="B280" s="375">
        <v>214</v>
      </c>
      <c r="C280" s="376"/>
      <c r="D280" s="367" t="s">
        <v>747</v>
      </c>
      <c r="E280" s="368"/>
      <c r="F280" s="369">
        <v>4100065104</v>
      </c>
      <c r="G280" s="370"/>
      <c r="H280" s="391" t="s">
        <v>1094</v>
      </c>
      <c r="I280" s="370"/>
      <c r="J280" s="369" t="s">
        <v>53</v>
      </c>
      <c r="K280" s="368"/>
      <c r="L280" s="6" t="s">
        <v>757</v>
      </c>
      <c r="M280" s="11"/>
      <c r="N280" s="81">
        <v>10.119999999999999</v>
      </c>
      <c r="O280" s="60">
        <v>16</v>
      </c>
    </row>
    <row r="281" spans="1:15" ht="14.25" customHeight="1" x14ac:dyDescent="0.25">
      <c r="A281" s="1"/>
      <c r="B281" s="375">
        <v>215</v>
      </c>
      <c r="C281" s="376"/>
      <c r="D281" s="367" t="s">
        <v>747</v>
      </c>
      <c r="E281" s="368"/>
      <c r="F281" s="369">
        <v>4100065104</v>
      </c>
      <c r="G281" s="370"/>
      <c r="H281" s="391" t="s">
        <v>1094</v>
      </c>
      <c r="I281" s="370"/>
      <c r="J281" s="369" t="s">
        <v>53</v>
      </c>
      <c r="K281" s="368"/>
      <c r="L281" s="6" t="s">
        <v>757</v>
      </c>
      <c r="M281" s="11"/>
      <c r="N281" s="81">
        <v>10.119999999999999</v>
      </c>
      <c r="O281" s="60">
        <v>16</v>
      </c>
    </row>
    <row r="282" spans="1:15" ht="14.25" customHeight="1" x14ac:dyDescent="0.25">
      <c r="A282" s="1"/>
      <c r="B282" s="375">
        <v>216</v>
      </c>
      <c r="C282" s="376"/>
      <c r="D282" s="367" t="s">
        <v>747</v>
      </c>
      <c r="E282" s="368"/>
      <c r="F282" s="369">
        <v>4100065104</v>
      </c>
      <c r="G282" s="370"/>
      <c r="H282" s="391" t="s">
        <v>1094</v>
      </c>
      <c r="I282" s="370"/>
      <c r="J282" s="369" t="s">
        <v>53</v>
      </c>
      <c r="K282" s="368"/>
      <c r="L282" s="6" t="s">
        <v>757</v>
      </c>
      <c r="M282" s="11"/>
      <c r="N282" s="81">
        <v>10.119999999999999</v>
      </c>
      <c r="O282" s="60">
        <v>16</v>
      </c>
    </row>
    <row r="283" spans="1:15" ht="14.25" customHeight="1" x14ac:dyDescent="0.25">
      <c r="A283" s="1"/>
      <c r="B283" s="375">
        <v>217</v>
      </c>
      <c r="C283" s="376"/>
      <c r="D283" s="367" t="s">
        <v>747</v>
      </c>
      <c r="E283" s="368"/>
      <c r="F283" s="369">
        <v>4100065104</v>
      </c>
      <c r="G283" s="370"/>
      <c r="H283" s="391" t="s">
        <v>1094</v>
      </c>
      <c r="I283" s="370"/>
      <c r="J283" s="369" t="s">
        <v>53</v>
      </c>
      <c r="K283" s="368"/>
      <c r="L283" s="6" t="s">
        <v>757</v>
      </c>
      <c r="M283" s="11"/>
      <c r="N283" s="81">
        <v>10.220000000000001</v>
      </c>
      <c r="O283" s="60">
        <v>17</v>
      </c>
    </row>
    <row r="284" spans="1:15" ht="14.25" customHeight="1" x14ac:dyDescent="0.25">
      <c r="A284" s="1"/>
      <c r="B284" s="375">
        <v>218</v>
      </c>
      <c r="C284" s="376"/>
      <c r="D284" s="367" t="s">
        <v>747</v>
      </c>
      <c r="E284" s="368"/>
      <c r="F284" s="369">
        <v>4100065082</v>
      </c>
      <c r="G284" s="370"/>
      <c r="H284" s="391" t="s">
        <v>1094</v>
      </c>
      <c r="I284" s="370"/>
      <c r="J284" s="369" t="s">
        <v>25</v>
      </c>
      <c r="K284" s="368"/>
      <c r="L284" s="6" t="s">
        <v>761</v>
      </c>
      <c r="M284" s="11"/>
      <c r="N284" s="81">
        <v>10.119999999999999</v>
      </c>
      <c r="O284" s="60">
        <v>16</v>
      </c>
    </row>
    <row r="285" spans="1:15" ht="15" x14ac:dyDescent="0.25">
      <c r="A285" s="1"/>
      <c r="B285" s="77" t="s">
        <v>330</v>
      </c>
      <c r="C285" s="78"/>
      <c r="D285" s="20"/>
      <c r="E285" s="45"/>
      <c r="F285" s="20"/>
      <c r="H285" s="3"/>
      <c r="J285" s="20"/>
      <c r="K285" s="45"/>
      <c r="L285" s="1"/>
      <c r="M285" s="1"/>
      <c r="N285" s="1"/>
      <c r="O285" s="60"/>
    </row>
    <row r="286" spans="1:15" ht="14.25" customHeight="1" x14ac:dyDescent="0.25">
      <c r="A286" s="1"/>
      <c r="B286" s="378">
        <v>219</v>
      </c>
      <c r="C286" s="379"/>
      <c r="D286" s="367" t="s">
        <v>747</v>
      </c>
      <c r="E286" s="368"/>
      <c r="F286" s="369">
        <v>4100065082</v>
      </c>
      <c r="G286" s="370"/>
      <c r="H286" s="391" t="s">
        <v>1094</v>
      </c>
      <c r="I286" s="370"/>
      <c r="J286" s="369" t="s">
        <v>25</v>
      </c>
      <c r="K286" s="368"/>
      <c r="L286" s="6" t="s">
        <v>761</v>
      </c>
      <c r="M286" s="11"/>
      <c r="N286" s="82">
        <v>10.119999999999999</v>
      </c>
      <c r="O286" s="60">
        <v>16</v>
      </c>
    </row>
    <row r="287" spans="1:15" ht="14.25" customHeight="1" x14ac:dyDescent="0.25">
      <c r="A287" s="1"/>
      <c r="B287" s="378">
        <v>220</v>
      </c>
      <c r="C287" s="379"/>
      <c r="D287" s="367" t="s">
        <v>747</v>
      </c>
      <c r="E287" s="368"/>
      <c r="F287" s="369">
        <v>4100065082</v>
      </c>
      <c r="G287" s="370"/>
      <c r="H287" s="391" t="s">
        <v>1094</v>
      </c>
      <c r="I287" s="370"/>
      <c r="J287" s="369" t="s">
        <v>25</v>
      </c>
      <c r="K287" s="368"/>
      <c r="L287" s="6" t="s">
        <v>761</v>
      </c>
      <c r="M287" s="11"/>
      <c r="N287" s="82">
        <v>8.3000000000000007</v>
      </c>
      <c r="O287" s="60">
        <v>7</v>
      </c>
    </row>
    <row r="288" spans="1:15" ht="14.25" customHeight="1" x14ac:dyDescent="0.25">
      <c r="A288" s="1"/>
      <c r="B288" s="76"/>
      <c r="C288" s="69"/>
      <c r="D288" s="367" t="s">
        <v>747</v>
      </c>
      <c r="E288" s="368"/>
      <c r="F288" s="369">
        <v>4100065103</v>
      </c>
      <c r="G288" s="370"/>
      <c r="H288" s="391" t="s">
        <v>1094</v>
      </c>
      <c r="I288" s="370"/>
      <c r="J288" s="369" t="s">
        <v>53</v>
      </c>
      <c r="K288" s="368"/>
      <c r="L288" s="6" t="s">
        <v>761</v>
      </c>
      <c r="M288" s="11"/>
      <c r="N288" s="84"/>
      <c r="O288" s="60">
        <v>6</v>
      </c>
    </row>
    <row r="289" spans="1:15" ht="14.25" customHeight="1" x14ac:dyDescent="0.25">
      <c r="A289" s="1"/>
      <c r="B289" s="375">
        <v>221</v>
      </c>
      <c r="C289" s="376"/>
      <c r="D289" s="367" t="s">
        <v>747</v>
      </c>
      <c r="E289" s="368"/>
      <c r="F289" s="369">
        <v>4100065104</v>
      </c>
      <c r="G289" s="370"/>
      <c r="H289" s="391" t="s">
        <v>1094</v>
      </c>
      <c r="I289" s="370"/>
      <c r="J289" s="369" t="s">
        <v>53</v>
      </c>
      <c r="K289" s="368"/>
      <c r="L289" s="6" t="s">
        <v>761</v>
      </c>
      <c r="M289" s="11"/>
      <c r="N289" s="81">
        <v>10.119999999999999</v>
      </c>
      <c r="O289" s="60">
        <v>16</v>
      </c>
    </row>
    <row r="290" spans="1:15" ht="14.25" customHeight="1" x14ac:dyDescent="0.25">
      <c r="A290" s="1"/>
      <c r="B290" s="375">
        <v>222</v>
      </c>
      <c r="C290" s="376"/>
      <c r="D290" s="367" t="s">
        <v>747</v>
      </c>
      <c r="E290" s="368"/>
      <c r="F290" s="369">
        <v>4100065104</v>
      </c>
      <c r="G290" s="370"/>
      <c r="H290" s="391" t="s">
        <v>1094</v>
      </c>
      <c r="I290" s="370"/>
      <c r="J290" s="369" t="s">
        <v>53</v>
      </c>
      <c r="K290" s="368"/>
      <c r="L290" s="6" t="s">
        <v>761</v>
      </c>
      <c r="M290" s="11"/>
      <c r="N290" s="81">
        <v>10.119999999999999</v>
      </c>
      <c r="O290" s="60">
        <v>16</v>
      </c>
    </row>
    <row r="291" spans="1:15" ht="14.25" customHeight="1" x14ac:dyDescent="0.25">
      <c r="A291" s="1"/>
      <c r="B291" s="375">
        <v>223</v>
      </c>
      <c r="C291" s="376"/>
      <c r="D291" s="367" t="s">
        <v>747</v>
      </c>
      <c r="E291" s="368"/>
      <c r="F291" s="369">
        <v>4100065104</v>
      </c>
      <c r="G291" s="370"/>
      <c r="H291" s="391" t="s">
        <v>1094</v>
      </c>
      <c r="I291" s="370"/>
      <c r="J291" s="369" t="s">
        <v>53</v>
      </c>
      <c r="K291" s="368"/>
      <c r="L291" s="6" t="s">
        <v>761</v>
      </c>
      <c r="M291" s="11"/>
      <c r="N291" s="81">
        <v>10.119999999999999</v>
      </c>
      <c r="O291" s="60">
        <v>16</v>
      </c>
    </row>
    <row r="292" spans="1:15" ht="14.25" customHeight="1" x14ac:dyDescent="0.25">
      <c r="A292" s="1"/>
      <c r="B292" s="375">
        <v>224</v>
      </c>
      <c r="C292" s="376"/>
      <c r="D292" s="367" t="s">
        <v>747</v>
      </c>
      <c r="E292" s="368"/>
      <c r="F292" s="369">
        <v>4100065104</v>
      </c>
      <c r="G292" s="370"/>
      <c r="H292" s="391" t="s">
        <v>1094</v>
      </c>
      <c r="I292" s="370"/>
      <c r="J292" s="369" t="s">
        <v>53</v>
      </c>
      <c r="K292" s="368"/>
      <c r="L292" s="6" t="s">
        <v>761</v>
      </c>
      <c r="M292" s="11"/>
      <c r="N292" s="81">
        <v>10.119999999999999</v>
      </c>
      <c r="O292" s="60">
        <v>16</v>
      </c>
    </row>
    <row r="293" spans="1:15" ht="14.25" customHeight="1" x14ac:dyDescent="0.25">
      <c r="A293" s="1"/>
      <c r="B293" s="375">
        <v>225</v>
      </c>
      <c r="C293" s="376"/>
      <c r="D293" s="367" t="s">
        <v>747</v>
      </c>
      <c r="E293" s="368"/>
      <c r="F293" s="369">
        <v>4100065104</v>
      </c>
      <c r="G293" s="370"/>
      <c r="H293" s="391" t="s">
        <v>1094</v>
      </c>
      <c r="I293" s="370"/>
      <c r="J293" s="369" t="s">
        <v>53</v>
      </c>
      <c r="K293" s="368"/>
      <c r="L293" s="6" t="s">
        <v>761</v>
      </c>
      <c r="M293" s="11"/>
      <c r="N293" s="81">
        <v>10.119999999999999</v>
      </c>
      <c r="O293" s="60">
        <v>16</v>
      </c>
    </row>
    <row r="294" spans="1:15" ht="14.25" customHeight="1" x14ac:dyDescent="0.25">
      <c r="A294" s="1"/>
      <c r="B294" s="375">
        <v>226</v>
      </c>
      <c r="C294" s="376"/>
      <c r="D294" s="367" t="s">
        <v>747</v>
      </c>
      <c r="E294" s="368"/>
      <c r="F294" s="369">
        <v>4100065104</v>
      </c>
      <c r="G294" s="370"/>
      <c r="H294" s="391" t="s">
        <v>1094</v>
      </c>
      <c r="I294" s="370"/>
      <c r="J294" s="369" t="s">
        <v>53</v>
      </c>
      <c r="K294" s="368"/>
      <c r="L294" s="6" t="s">
        <v>761</v>
      </c>
      <c r="M294" s="11"/>
      <c r="N294" s="81">
        <v>10.119999999999999</v>
      </c>
      <c r="O294" s="60">
        <v>16</v>
      </c>
    </row>
    <row r="295" spans="1:15" ht="14.25" customHeight="1" x14ac:dyDescent="0.25">
      <c r="A295" s="1"/>
      <c r="B295" s="375">
        <v>227</v>
      </c>
      <c r="C295" s="376"/>
      <c r="D295" s="367" t="s">
        <v>747</v>
      </c>
      <c r="E295" s="368"/>
      <c r="F295" s="369">
        <v>4100065104</v>
      </c>
      <c r="G295" s="370"/>
      <c r="H295" s="391" t="s">
        <v>1094</v>
      </c>
      <c r="I295" s="370"/>
      <c r="J295" s="369" t="s">
        <v>53</v>
      </c>
      <c r="K295" s="368"/>
      <c r="L295" s="6" t="s">
        <v>761</v>
      </c>
      <c r="M295" s="11"/>
      <c r="N295" s="81">
        <v>7.7</v>
      </c>
      <c r="O295" s="60">
        <v>12</v>
      </c>
    </row>
    <row r="296" spans="1:15" ht="14.25" customHeight="1" x14ac:dyDescent="0.25">
      <c r="A296" s="1"/>
      <c r="B296" s="375">
        <v>228</v>
      </c>
      <c r="C296" s="376"/>
      <c r="D296" s="367" t="s">
        <v>747</v>
      </c>
      <c r="E296" s="368"/>
      <c r="F296" s="369">
        <v>4100065104</v>
      </c>
      <c r="G296" s="370"/>
      <c r="H296" s="391" t="s">
        <v>1094</v>
      </c>
      <c r="I296" s="370"/>
      <c r="J296" s="369" t="s">
        <v>53</v>
      </c>
      <c r="K296" s="368"/>
      <c r="L296" s="6" t="s">
        <v>761</v>
      </c>
      <c r="M296" s="11"/>
      <c r="N296" s="81">
        <v>10.119999999999999</v>
      </c>
      <c r="O296" s="60">
        <v>16</v>
      </c>
    </row>
    <row r="297" spans="1:15" ht="14.25" customHeight="1" x14ac:dyDescent="0.25">
      <c r="A297" s="1"/>
      <c r="B297" s="375">
        <v>229</v>
      </c>
      <c r="C297" s="376"/>
      <c r="D297" s="367" t="s">
        <v>747</v>
      </c>
      <c r="E297" s="368"/>
      <c r="F297" s="369">
        <v>4100065104</v>
      </c>
      <c r="G297" s="370"/>
      <c r="H297" s="391" t="s">
        <v>1094</v>
      </c>
      <c r="I297" s="370"/>
      <c r="J297" s="369" t="s">
        <v>53</v>
      </c>
      <c r="K297" s="368"/>
      <c r="L297" s="6" t="s">
        <v>761</v>
      </c>
      <c r="M297" s="11"/>
      <c r="N297" s="81">
        <v>10.119999999999999</v>
      </c>
      <c r="O297" s="60">
        <v>16</v>
      </c>
    </row>
    <row r="298" spans="1:15" ht="14.25" customHeight="1" x14ac:dyDescent="0.25">
      <c r="A298" s="1"/>
      <c r="B298" s="375">
        <v>230</v>
      </c>
      <c r="C298" s="376"/>
      <c r="D298" s="367" t="s">
        <v>747</v>
      </c>
      <c r="E298" s="368"/>
      <c r="F298" s="369">
        <v>4100065104</v>
      </c>
      <c r="G298" s="370"/>
      <c r="H298" s="391" t="s">
        <v>1094</v>
      </c>
      <c r="I298" s="370"/>
      <c r="J298" s="369" t="s">
        <v>53</v>
      </c>
      <c r="K298" s="368"/>
      <c r="L298" s="6" t="s">
        <v>761</v>
      </c>
      <c r="M298" s="11"/>
      <c r="N298" s="81">
        <v>8.3000000000000007</v>
      </c>
      <c r="O298" s="60">
        <v>13</v>
      </c>
    </row>
    <row r="299" spans="1:15" ht="14.25" customHeight="1" x14ac:dyDescent="0.25">
      <c r="A299" s="1"/>
      <c r="B299" s="378">
        <v>231</v>
      </c>
      <c r="C299" s="379"/>
      <c r="D299" s="367" t="s">
        <v>629</v>
      </c>
      <c r="E299" s="368"/>
      <c r="F299" s="369">
        <v>4100064197</v>
      </c>
      <c r="G299" s="370"/>
      <c r="H299" s="391" t="s">
        <v>1196</v>
      </c>
      <c r="I299" s="370"/>
      <c r="J299" s="369" t="s">
        <v>25</v>
      </c>
      <c r="K299" s="368"/>
      <c r="L299" s="6" t="s">
        <v>846</v>
      </c>
      <c r="M299" s="11"/>
      <c r="N299" s="82">
        <v>14.14</v>
      </c>
      <c r="O299" s="60">
        <v>24</v>
      </c>
    </row>
    <row r="300" spans="1:15" ht="14.25" customHeight="1" x14ac:dyDescent="0.25">
      <c r="A300" s="1"/>
      <c r="B300" s="378">
        <v>232</v>
      </c>
      <c r="C300" s="379"/>
      <c r="D300" s="367" t="s">
        <v>629</v>
      </c>
      <c r="E300" s="368"/>
      <c r="F300" s="369">
        <v>4100064197</v>
      </c>
      <c r="G300" s="370"/>
      <c r="H300" s="391" t="s">
        <v>1196</v>
      </c>
      <c r="I300" s="370"/>
      <c r="J300" s="369" t="s">
        <v>25</v>
      </c>
      <c r="K300" s="368"/>
      <c r="L300" s="6" t="s">
        <v>846</v>
      </c>
      <c r="M300" s="11"/>
      <c r="N300" s="82">
        <v>15.72</v>
      </c>
      <c r="O300" s="60">
        <v>17</v>
      </c>
    </row>
    <row r="301" spans="1:15" ht="15" x14ac:dyDescent="0.25">
      <c r="A301" s="1"/>
      <c r="B301" s="40"/>
      <c r="C301" s="36"/>
      <c r="D301" s="367" t="s">
        <v>629</v>
      </c>
      <c r="E301" s="368"/>
      <c r="F301" s="369">
        <v>4100064204</v>
      </c>
      <c r="G301" s="370"/>
      <c r="H301" s="391" t="s">
        <v>1196</v>
      </c>
      <c r="I301" s="370"/>
      <c r="J301" s="369" t="s">
        <v>73</v>
      </c>
      <c r="K301" s="368"/>
      <c r="L301" s="6" t="s">
        <v>846</v>
      </c>
      <c r="M301" s="11"/>
      <c r="N301" s="83"/>
      <c r="O301" s="60">
        <v>5</v>
      </c>
    </row>
    <row r="302" spans="1:15" ht="15" x14ac:dyDescent="0.25">
      <c r="A302" s="1"/>
      <c r="B302" s="40"/>
      <c r="C302" s="36"/>
      <c r="D302" s="367" t="s">
        <v>629</v>
      </c>
      <c r="E302" s="368"/>
      <c r="F302" s="369">
        <v>4100064205</v>
      </c>
      <c r="G302" s="370"/>
      <c r="H302" s="391" t="s">
        <v>1196</v>
      </c>
      <c r="I302" s="370"/>
      <c r="J302" s="369" t="s">
        <v>53</v>
      </c>
      <c r="K302" s="368"/>
      <c r="L302" s="6" t="s">
        <v>846</v>
      </c>
      <c r="M302" s="8"/>
      <c r="N302" s="83"/>
      <c r="O302" s="138">
        <v>5</v>
      </c>
    </row>
    <row r="303" spans="1:15" ht="14.25" customHeight="1" x14ac:dyDescent="0.25">
      <c r="A303" s="1"/>
      <c r="B303" s="378">
        <v>233</v>
      </c>
      <c r="C303" s="379"/>
      <c r="D303" s="367" t="s">
        <v>629</v>
      </c>
      <c r="E303" s="368"/>
      <c r="F303" s="369">
        <v>4100064205</v>
      </c>
      <c r="G303" s="370"/>
      <c r="H303" s="391" t="s">
        <v>1196</v>
      </c>
      <c r="I303" s="370"/>
      <c r="J303" s="369" t="s">
        <v>53</v>
      </c>
      <c r="K303" s="368"/>
      <c r="L303" s="6" t="s">
        <v>846</v>
      </c>
      <c r="M303" s="11"/>
      <c r="N303" s="82">
        <v>15.2</v>
      </c>
      <c r="O303" s="60">
        <v>26</v>
      </c>
    </row>
    <row r="304" spans="1:15" ht="15" x14ac:dyDescent="0.25">
      <c r="A304" s="1"/>
      <c r="B304" s="365"/>
      <c r="C304" s="366"/>
      <c r="D304" s="126" t="s">
        <v>1261</v>
      </c>
      <c r="E304" s="61"/>
      <c r="F304" s="50"/>
      <c r="G304" s="62"/>
      <c r="H304" s="63"/>
      <c r="I304" s="62"/>
      <c r="J304" s="50"/>
      <c r="K304" s="61"/>
      <c r="L304" s="6"/>
      <c r="M304" s="8"/>
      <c r="N304" s="84"/>
      <c r="O304" s="138"/>
    </row>
    <row r="305" spans="1:15" ht="14.25" customHeight="1" x14ac:dyDescent="0.25">
      <c r="A305" s="1"/>
      <c r="B305" s="40"/>
      <c r="C305" s="45"/>
      <c r="D305" s="64"/>
      <c r="E305" s="65"/>
      <c r="F305" s="64"/>
      <c r="G305" s="66"/>
      <c r="H305" s="67"/>
      <c r="I305" s="66"/>
      <c r="J305" s="64"/>
      <c r="K305" s="65"/>
      <c r="L305" s="26"/>
      <c r="M305" s="26"/>
      <c r="N305" s="86"/>
      <c r="O305" s="109"/>
    </row>
    <row r="306" spans="1:15" ht="15" x14ac:dyDescent="0.25">
      <c r="A306" s="1"/>
      <c r="B306" s="76"/>
      <c r="C306" s="65"/>
      <c r="D306" s="439"/>
      <c r="E306" s="440"/>
      <c r="F306" s="440"/>
      <c r="G306" s="440"/>
      <c r="H306" s="440"/>
      <c r="I306" s="66"/>
      <c r="J306" s="64"/>
      <c r="K306" s="65"/>
      <c r="L306" s="26"/>
      <c r="M306" s="26"/>
      <c r="N306" s="139">
        <f>SUM(N18:N303)</f>
        <v>2051.6799999999967</v>
      </c>
      <c r="O306" s="109"/>
    </row>
    <row r="307" spans="1:15" ht="15.75" x14ac:dyDescent="0.25">
      <c r="A307" s="1"/>
      <c r="B307" s="356" t="s">
        <v>29</v>
      </c>
      <c r="C307" s="357"/>
      <c r="D307" s="357"/>
      <c r="E307" s="357"/>
      <c r="F307" s="357"/>
      <c r="G307" s="357"/>
      <c r="H307" s="357"/>
      <c r="I307" s="357"/>
      <c r="J307" s="357"/>
      <c r="K307" s="357"/>
      <c r="L307" s="357"/>
      <c r="M307" s="79"/>
      <c r="N307" s="75"/>
      <c r="O307" s="73">
        <f>SUM(O18:O303)</f>
        <v>3820</v>
      </c>
    </row>
    <row r="308" spans="1:15" ht="15" x14ac:dyDescent="0.25">
      <c r="A308" s="1"/>
      <c r="B308" s="20"/>
      <c r="C308" s="45"/>
      <c r="D308" s="20"/>
      <c r="E308" s="45"/>
      <c r="F308" s="20"/>
      <c r="H308" s="3"/>
      <c r="J308" s="20"/>
      <c r="K308" s="45"/>
      <c r="L308" s="1"/>
      <c r="M308" s="1"/>
      <c r="N308" s="86"/>
    </row>
    <row r="309" spans="1:15" ht="3.75" customHeight="1" x14ac:dyDescent="0.25">
      <c r="A309" s="1"/>
      <c r="B309" s="1"/>
      <c r="C309" s="1"/>
      <c r="D309" s="17"/>
      <c r="E309" s="20"/>
      <c r="F309" s="20"/>
      <c r="G309" s="3"/>
      <c r="H309" s="3"/>
      <c r="I309" s="1"/>
      <c r="J309" s="1"/>
      <c r="K309" s="1"/>
      <c r="L309" s="1"/>
      <c r="M309" s="1"/>
      <c r="N309" s="1"/>
    </row>
    <row r="310" spans="1:15" ht="15" customHeight="1" x14ac:dyDescent="0.25">
      <c r="A310" s="1"/>
      <c r="B310" s="1"/>
      <c r="C310" s="1"/>
      <c r="D310" s="1" t="s">
        <v>49</v>
      </c>
      <c r="E310" s="23"/>
      <c r="F310" s="397" t="s">
        <v>1262</v>
      </c>
      <c r="G310" s="396"/>
      <c r="H310" s="1"/>
      <c r="I310" s="1"/>
      <c r="J310" s="1"/>
      <c r="K310" s="1"/>
      <c r="L310" s="1"/>
      <c r="M310" s="1"/>
      <c r="N310" s="1"/>
    </row>
    <row r="311" spans="1:15" ht="15" customHeight="1" x14ac:dyDescent="0.25">
      <c r="A311" s="1"/>
      <c r="B311" s="1"/>
      <c r="C311" s="1"/>
      <c r="D311" s="1" t="s">
        <v>1263</v>
      </c>
      <c r="E311" s="23"/>
      <c r="F311" s="1"/>
      <c r="G311" s="1"/>
      <c r="H311" s="1"/>
      <c r="I311" s="1"/>
      <c r="J311" s="1"/>
      <c r="K311" s="1"/>
      <c r="L311" s="1"/>
      <c r="M311" s="1"/>
      <c r="N311" s="1"/>
    </row>
    <row r="312" spans="1:15" ht="15" customHeight="1" x14ac:dyDescent="0.25">
      <c r="A312" s="1"/>
      <c r="B312" s="1"/>
      <c r="C312" s="1"/>
      <c r="D312" s="1" t="s">
        <v>1245</v>
      </c>
      <c r="E312" s="3"/>
      <c r="F312" s="1"/>
      <c r="G312" s="1"/>
      <c r="H312" s="1"/>
      <c r="I312" s="1"/>
      <c r="J312" s="1"/>
      <c r="K312" s="1"/>
      <c r="L312" s="1"/>
      <c r="M312" s="1"/>
      <c r="N312" s="1"/>
    </row>
    <row r="313" spans="1:15" ht="15" customHeight="1" x14ac:dyDescent="0.25">
      <c r="A313" s="1"/>
      <c r="B313" s="1"/>
      <c r="C313" s="1"/>
      <c r="D313" s="1" t="s">
        <v>1246</v>
      </c>
      <c r="E313" s="23"/>
      <c r="F313" s="1"/>
      <c r="G313" s="1"/>
      <c r="H313" s="1"/>
      <c r="I313" s="1"/>
      <c r="J313" s="1"/>
      <c r="K313" s="1"/>
      <c r="L313" s="1"/>
      <c r="M313" s="1"/>
      <c r="N313" s="1"/>
    </row>
    <row r="314" spans="1:15" ht="15" customHeight="1" x14ac:dyDescent="0.25">
      <c r="A314" s="1"/>
      <c r="B314" s="1"/>
      <c r="C314" s="1"/>
      <c r="D314" s="1" t="s">
        <v>1247</v>
      </c>
      <c r="E314" s="1"/>
      <c r="F314" s="1"/>
      <c r="G314" s="23"/>
      <c r="H314" s="23"/>
      <c r="I314" s="1"/>
      <c r="J314" s="1"/>
      <c r="K314" s="1"/>
      <c r="L314" s="1"/>
      <c r="M314" s="1"/>
      <c r="N314" s="1"/>
    </row>
    <row r="315" spans="1:15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5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5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5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5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5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598" ht="8.25" customHeight="1" x14ac:dyDescent="0.2"/>
    <row r="600" ht="8.25" customHeight="1" x14ac:dyDescent="0.2"/>
    <row r="602" ht="9" customHeight="1" x14ac:dyDescent="0.2"/>
    <row r="604" ht="7.5" customHeight="1" x14ac:dyDescent="0.2"/>
    <row r="606" ht="6.75" customHeight="1" x14ac:dyDescent="0.2"/>
    <row r="608" ht="7.5" customHeight="1" x14ac:dyDescent="0.2"/>
    <row r="610" ht="9" customHeight="1" x14ac:dyDescent="0.2"/>
    <row r="612" ht="7.5" customHeight="1" x14ac:dyDescent="0.2"/>
    <row r="614" ht="8.25" customHeight="1" x14ac:dyDescent="0.2"/>
  </sheetData>
  <mergeCells count="1303">
    <mergeCell ref="F18:G18"/>
    <mergeCell ref="H18:I18"/>
    <mergeCell ref="J18:K18"/>
    <mergeCell ref="B19:C19"/>
    <mergeCell ref="D19:E19"/>
    <mergeCell ref="F19:G19"/>
    <mergeCell ref="H19:I19"/>
    <mergeCell ref="J19:K19"/>
    <mergeCell ref="B251:C251"/>
    <mergeCell ref="B304:C304"/>
    <mergeCell ref="M14:N14"/>
    <mergeCell ref="B16:C16"/>
    <mergeCell ref="D16:E16"/>
    <mergeCell ref="F16:G16"/>
    <mergeCell ref="H16:I16"/>
    <mergeCell ref="J16:K16"/>
    <mergeCell ref="B18:C18"/>
    <mergeCell ref="D18:E18"/>
    <mergeCell ref="F23:G23"/>
    <mergeCell ref="H23:I23"/>
    <mergeCell ref="J23:K23"/>
    <mergeCell ref="B24:C24"/>
    <mergeCell ref="D24:E24"/>
    <mergeCell ref="F24:G24"/>
    <mergeCell ref="H24:I24"/>
    <mergeCell ref="J24:K24"/>
    <mergeCell ref="B22:C22"/>
    <mergeCell ref="D22:E22"/>
    <mergeCell ref="F22:G22"/>
    <mergeCell ref="H22:I22"/>
    <mergeCell ref="J22:K22"/>
    <mergeCell ref="D36:E36"/>
    <mergeCell ref="D23:E23"/>
    <mergeCell ref="B28:C28"/>
    <mergeCell ref="D28:E28"/>
    <mergeCell ref="F28:G28"/>
    <mergeCell ref="H28:I28"/>
    <mergeCell ref="J28:K28"/>
    <mergeCell ref="B42:C42"/>
    <mergeCell ref="D42:E42"/>
    <mergeCell ref="F42:G42"/>
    <mergeCell ref="H42:I42"/>
    <mergeCell ref="J42:K42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H32:I32"/>
    <mergeCell ref="J32:K32"/>
    <mergeCell ref="D34:E34"/>
    <mergeCell ref="F34:G34"/>
    <mergeCell ref="H34:I34"/>
    <mergeCell ref="J34:K34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F36:G36"/>
    <mergeCell ref="H36:I36"/>
    <mergeCell ref="J36:K36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39:C39"/>
    <mergeCell ref="D39:E39"/>
    <mergeCell ref="F39:G39"/>
    <mergeCell ref="H39:I39"/>
    <mergeCell ref="J39:K39"/>
    <mergeCell ref="B41:C41"/>
    <mergeCell ref="D41:E41"/>
    <mergeCell ref="F41:G41"/>
    <mergeCell ref="H41:I41"/>
    <mergeCell ref="J41:K41"/>
    <mergeCell ref="B47:C47"/>
    <mergeCell ref="D47:E47"/>
    <mergeCell ref="F47:G47"/>
    <mergeCell ref="H47:I47"/>
    <mergeCell ref="J47:K47"/>
    <mergeCell ref="B49:C49"/>
    <mergeCell ref="D49:E49"/>
    <mergeCell ref="F49:G49"/>
    <mergeCell ref="H49:I49"/>
    <mergeCell ref="J49:K49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52:C52"/>
    <mergeCell ref="D52:E52"/>
    <mergeCell ref="F52:G52"/>
    <mergeCell ref="H52:I52"/>
    <mergeCell ref="J52:K52"/>
    <mergeCell ref="B65:C65"/>
    <mergeCell ref="D65:E65"/>
    <mergeCell ref="F65:G65"/>
    <mergeCell ref="H65:I65"/>
    <mergeCell ref="J65:K65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9:C59"/>
    <mergeCell ref="D59:E59"/>
    <mergeCell ref="F59:G59"/>
    <mergeCell ref="H59:I59"/>
    <mergeCell ref="J59:K59"/>
    <mergeCell ref="B60:C60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7:C57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J56:K5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8:C78"/>
    <mergeCell ref="D78:E78"/>
    <mergeCell ref="F78:G78"/>
    <mergeCell ref="H78:I78"/>
    <mergeCell ref="J78:K78"/>
    <mergeCell ref="B73:C73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F82:G82"/>
    <mergeCell ref="H82:I82"/>
    <mergeCell ref="J82:K82"/>
    <mergeCell ref="B82:C82"/>
    <mergeCell ref="D82:E82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F310:G310"/>
    <mergeCell ref="B20:C20"/>
    <mergeCell ref="D20:E20"/>
    <mergeCell ref="F20:G20"/>
    <mergeCell ref="H20:I20"/>
    <mergeCell ref="J20:K20"/>
    <mergeCell ref="B25:C25"/>
    <mergeCell ref="D25:E25"/>
    <mergeCell ref="F25:G25"/>
    <mergeCell ref="H25:I25"/>
    <mergeCell ref="D301:E301"/>
    <mergeCell ref="F301:G301"/>
    <mergeCell ref="H301:I301"/>
    <mergeCell ref="J301:K301"/>
    <mergeCell ref="D306:H306"/>
    <mergeCell ref="B307:L307"/>
    <mergeCell ref="B303:C303"/>
    <mergeCell ref="B92:C92"/>
    <mergeCell ref="D92:E92"/>
    <mergeCell ref="F92:G92"/>
    <mergeCell ref="H92:I92"/>
    <mergeCell ref="J92:K92"/>
    <mergeCell ref="D303:E303"/>
    <mergeCell ref="F303:G303"/>
    <mergeCell ref="H303:I303"/>
    <mergeCell ref="B265:C265"/>
    <mergeCell ref="D265:E265"/>
    <mergeCell ref="F265:G265"/>
    <mergeCell ref="H265:I265"/>
    <mergeCell ref="J265:K265"/>
    <mergeCell ref="B266:C266"/>
    <mergeCell ref="D266:E266"/>
    <mergeCell ref="B98:C98"/>
    <mergeCell ref="D98:E98"/>
    <mergeCell ref="F98:G98"/>
    <mergeCell ref="H98:I98"/>
    <mergeCell ref="J98:K98"/>
    <mergeCell ref="B96:C96"/>
    <mergeCell ref="D96:E96"/>
    <mergeCell ref="F96:G96"/>
    <mergeCell ref="H96:I96"/>
    <mergeCell ref="J96:K96"/>
    <mergeCell ref="D97:E97"/>
    <mergeCell ref="F97:G97"/>
    <mergeCell ref="H90:I90"/>
    <mergeCell ref="J90:K90"/>
    <mergeCell ref="F95:G95"/>
    <mergeCell ref="H95:I95"/>
    <mergeCell ref="J95:K95"/>
    <mergeCell ref="H97:I97"/>
    <mergeCell ref="J97:K97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3:C93"/>
    <mergeCell ref="B91:C91"/>
    <mergeCell ref="D91:E91"/>
    <mergeCell ref="F91:G91"/>
    <mergeCell ref="B95:C95"/>
    <mergeCell ref="D95:E95"/>
    <mergeCell ref="B84:C84"/>
    <mergeCell ref="D84:E84"/>
    <mergeCell ref="F84:G84"/>
    <mergeCell ref="H84:I84"/>
    <mergeCell ref="J84:K84"/>
    <mergeCell ref="B88:C88"/>
    <mergeCell ref="D88:E88"/>
    <mergeCell ref="F88:G88"/>
    <mergeCell ref="H88:I88"/>
    <mergeCell ref="J88:K88"/>
    <mergeCell ref="B83:C83"/>
    <mergeCell ref="D83:E83"/>
    <mergeCell ref="F83:G83"/>
    <mergeCell ref="H83:I83"/>
    <mergeCell ref="J83:K83"/>
    <mergeCell ref="H91:I91"/>
    <mergeCell ref="J91:K91"/>
    <mergeCell ref="B89:C89"/>
    <mergeCell ref="D89:E89"/>
    <mergeCell ref="F89:G89"/>
    <mergeCell ref="H89:I89"/>
    <mergeCell ref="J89:K89"/>
    <mergeCell ref="B90:C90"/>
    <mergeCell ref="D90:E90"/>
    <mergeCell ref="F90:G90"/>
    <mergeCell ref="J86:K86"/>
    <mergeCell ref="F103:G103"/>
    <mergeCell ref="H103:I103"/>
    <mergeCell ref="J103:K103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J25:K25"/>
    <mergeCell ref="B26:C26"/>
    <mergeCell ref="B33:C33"/>
    <mergeCell ref="D33:E33"/>
    <mergeCell ref="F33:G33"/>
    <mergeCell ref="H33:I33"/>
    <mergeCell ref="J33:K33"/>
    <mergeCell ref="B32:C32"/>
    <mergeCell ref="D32:E32"/>
    <mergeCell ref="F32:G32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B99:C99"/>
    <mergeCell ref="D99:E99"/>
    <mergeCell ref="F99:G99"/>
    <mergeCell ref="H99:I99"/>
    <mergeCell ref="J99:K99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4:C104"/>
    <mergeCell ref="D104:E104"/>
    <mergeCell ref="F104:G104"/>
    <mergeCell ref="H104:I104"/>
    <mergeCell ref="J104:K104"/>
    <mergeCell ref="B106:C106"/>
    <mergeCell ref="D106:E106"/>
    <mergeCell ref="F106:G106"/>
    <mergeCell ref="H106:I106"/>
    <mergeCell ref="J106:K106"/>
    <mergeCell ref="B102:C102"/>
    <mergeCell ref="D102:E102"/>
    <mergeCell ref="F102:G102"/>
    <mergeCell ref="H102:I102"/>
    <mergeCell ref="J102:K102"/>
    <mergeCell ref="B103:C103"/>
    <mergeCell ref="D103:E103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1:C121"/>
    <mergeCell ref="D121:E121"/>
    <mergeCell ref="F121:G121"/>
    <mergeCell ref="H121:I121"/>
    <mergeCell ref="J121:K121"/>
    <mergeCell ref="B123:C123"/>
    <mergeCell ref="D123:E123"/>
    <mergeCell ref="F123:G123"/>
    <mergeCell ref="H123:I123"/>
    <mergeCell ref="J123:K123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38:C138"/>
    <mergeCell ref="D138:E138"/>
    <mergeCell ref="F138:G138"/>
    <mergeCell ref="H138:I138"/>
    <mergeCell ref="J138:K138"/>
    <mergeCell ref="B140:C140"/>
    <mergeCell ref="D140:E140"/>
    <mergeCell ref="F140:G140"/>
    <mergeCell ref="H140:I140"/>
    <mergeCell ref="J140:K140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55:C155"/>
    <mergeCell ref="D155:E155"/>
    <mergeCell ref="F155:G155"/>
    <mergeCell ref="H155:I155"/>
    <mergeCell ref="J155:K155"/>
    <mergeCell ref="B157:C157"/>
    <mergeCell ref="D157:E157"/>
    <mergeCell ref="F157:G157"/>
    <mergeCell ref="H157:I157"/>
    <mergeCell ref="J157:K157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70:C170"/>
    <mergeCell ref="D170:E170"/>
    <mergeCell ref="F170:G170"/>
    <mergeCell ref="H170:I170"/>
    <mergeCell ref="J170:K170"/>
    <mergeCell ref="B171:C171"/>
    <mergeCell ref="D171:E171"/>
    <mergeCell ref="F171:G171"/>
    <mergeCell ref="H171:I171"/>
    <mergeCell ref="J171:K171"/>
    <mergeCell ref="B168:C168"/>
    <mergeCell ref="D168:E168"/>
    <mergeCell ref="F168:G168"/>
    <mergeCell ref="H168:I168"/>
    <mergeCell ref="J168:K168"/>
    <mergeCell ref="B169:C169"/>
    <mergeCell ref="D169:E169"/>
    <mergeCell ref="F169:G169"/>
    <mergeCell ref="H169:I169"/>
    <mergeCell ref="J169:K169"/>
    <mergeCell ref="B176:C176"/>
    <mergeCell ref="D176:E176"/>
    <mergeCell ref="F176:G176"/>
    <mergeCell ref="H176:I176"/>
    <mergeCell ref="J176:K176"/>
    <mergeCell ref="B172:C172"/>
    <mergeCell ref="D172:E172"/>
    <mergeCell ref="F172:G172"/>
    <mergeCell ref="H172:I172"/>
    <mergeCell ref="J172:K172"/>
    <mergeCell ref="B177:C177"/>
    <mergeCell ref="D177:E177"/>
    <mergeCell ref="F177:G177"/>
    <mergeCell ref="H177:I177"/>
    <mergeCell ref="J177:K177"/>
    <mergeCell ref="B174:C174"/>
    <mergeCell ref="D174:E174"/>
    <mergeCell ref="F174:G174"/>
    <mergeCell ref="H174:I174"/>
    <mergeCell ref="J174:K174"/>
    <mergeCell ref="B175:C175"/>
    <mergeCell ref="D175:E175"/>
    <mergeCell ref="F175:G175"/>
    <mergeCell ref="H175:I175"/>
    <mergeCell ref="J175:K175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H181:I181"/>
    <mergeCell ref="J181:K181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82:C182"/>
    <mergeCell ref="D182:E182"/>
    <mergeCell ref="F182:G182"/>
    <mergeCell ref="H182:I182"/>
    <mergeCell ref="J182:K182"/>
    <mergeCell ref="B183:C183"/>
    <mergeCell ref="D183:E183"/>
    <mergeCell ref="F183:G183"/>
    <mergeCell ref="H183:I183"/>
    <mergeCell ref="J183:K183"/>
    <mergeCell ref="B188:C188"/>
    <mergeCell ref="D188:E188"/>
    <mergeCell ref="F188:G188"/>
    <mergeCell ref="H188:I188"/>
    <mergeCell ref="J188:K188"/>
    <mergeCell ref="D189:E189"/>
    <mergeCell ref="F189:G189"/>
    <mergeCell ref="H189:I189"/>
    <mergeCell ref="J189:K189"/>
    <mergeCell ref="B186:C186"/>
    <mergeCell ref="D186:E186"/>
    <mergeCell ref="F186:G186"/>
    <mergeCell ref="H186:I186"/>
    <mergeCell ref="J186:K186"/>
    <mergeCell ref="B187:C187"/>
    <mergeCell ref="D187:E187"/>
    <mergeCell ref="F187:G187"/>
    <mergeCell ref="H187:I187"/>
    <mergeCell ref="J187:K187"/>
    <mergeCell ref="B193:C193"/>
    <mergeCell ref="D193:E193"/>
    <mergeCell ref="F193:G193"/>
    <mergeCell ref="H193:I193"/>
    <mergeCell ref="J193:K193"/>
    <mergeCell ref="B194:C194"/>
    <mergeCell ref="D194:E194"/>
    <mergeCell ref="F194:G194"/>
    <mergeCell ref="H194:I194"/>
    <mergeCell ref="J194:K194"/>
    <mergeCell ref="B190:C190"/>
    <mergeCell ref="D190:E190"/>
    <mergeCell ref="F190:G190"/>
    <mergeCell ref="H190:I190"/>
    <mergeCell ref="J190:K190"/>
    <mergeCell ref="B192:C192"/>
    <mergeCell ref="D192:E192"/>
    <mergeCell ref="F192:G192"/>
    <mergeCell ref="H192:I192"/>
    <mergeCell ref="J192:K192"/>
    <mergeCell ref="B197:C197"/>
    <mergeCell ref="D197:E197"/>
    <mergeCell ref="F197:G197"/>
    <mergeCell ref="H197:I197"/>
    <mergeCell ref="J197:K197"/>
    <mergeCell ref="B198:C198"/>
    <mergeCell ref="D198:E198"/>
    <mergeCell ref="F198:G198"/>
    <mergeCell ref="H198:I198"/>
    <mergeCell ref="J198:K198"/>
    <mergeCell ref="B195:C195"/>
    <mergeCell ref="D195:E195"/>
    <mergeCell ref="F195:G195"/>
    <mergeCell ref="H195:I195"/>
    <mergeCell ref="J195:K195"/>
    <mergeCell ref="B196:C196"/>
    <mergeCell ref="D196:E196"/>
    <mergeCell ref="F196:G196"/>
    <mergeCell ref="H196:I196"/>
    <mergeCell ref="J196:K196"/>
    <mergeCell ref="B201:C201"/>
    <mergeCell ref="D201:E201"/>
    <mergeCell ref="F201:G201"/>
    <mergeCell ref="H201:I201"/>
    <mergeCell ref="J201:K201"/>
    <mergeCell ref="B202:C202"/>
    <mergeCell ref="D202:E202"/>
    <mergeCell ref="F202:G202"/>
    <mergeCell ref="H202:I202"/>
    <mergeCell ref="J202:K202"/>
    <mergeCell ref="B199:C199"/>
    <mergeCell ref="D199:E199"/>
    <mergeCell ref="F199:G199"/>
    <mergeCell ref="H199:I199"/>
    <mergeCell ref="J199:K199"/>
    <mergeCell ref="B200:C200"/>
    <mergeCell ref="D200:E200"/>
    <mergeCell ref="F200:G200"/>
    <mergeCell ref="H200:I200"/>
    <mergeCell ref="J200:K200"/>
    <mergeCell ref="B205:C205"/>
    <mergeCell ref="D205:E205"/>
    <mergeCell ref="F205:G205"/>
    <mergeCell ref="H205:I205"/>
    <mergeCell ref="J205:K205"/>
    <mergeCell ref="B206:C206"/>
    <mergeCell ref="D206:E206"/>
    <mergeCell ref="F206:G206"/>
    <mergeCell ref="H206:I206"/>
    <mergeCell ref="J206:K206"/>
    <mergeCell ref="B203:C203"/>
    <mergeCell ref="D203:E203"/>
    <mergeCell ref="F203:G203"/>
    <mergeCell ref="H203:I203"/>
    <mergeCell ref="J203:K203"/>
    <mergeCell ref="B204:C204"/>
    <mergeCell ref="D204:E204"/>
    <mergeCell ref="F204:G204"/>
    <mergeCell ref="H204:I204"/>
    <mergeCell ref="J204:K204"/>
    <mergeCell ref="B210:C210"/>
    <mergeCell ref="D210:E210"/>
    <mergeCell ref="F210:G210"/>
    <mergeCell ref="H210:I210"/>
    <mergeCell ref="J210:K210"/>
    <mergeCell ref="B211:C211"/>
    <mergeCell ref="D211:E211"/>
    <mergeCell ref="F211:G211"/>
    <mergeCell ref="H211:I211"/>
    <mergeCell ref="J211:K211"/>
    <mergeCell ref="B207:C207"/>
    <mergeCell ref="D207:E207"/>
    <mergeCell ref="F207:G207"/>
    <mergeCell ref="H207:I207"/>
    <mergeCell ref="J207:K207"/>
    <mergeCell ref="B209:C209"/>
    <mergeCell ref="D209:E209"/>
    <mergeCell ref="F209:G209"/>
    <mergeCell ref="H209:I209"/>
    <mergeCell ref="J209:K209"/>
    <mergeCell ref="B214:C214"/>
    <mergeCell ref="D214:E214"/>
    <mergeCell ref="F214:G214"/>
    <mergeCell ref="H214:I214"/>
    <mergeCell ref="J214:K214"/>
    <mergeCell ref="B215:C215"/>
    <mergeCell ref="D215:E215"/>
    <mergeCell ref="F215:G215"/>
    <mergeCell ref="H215:I215"/>
    <mergeCell ref="J215:K215"/>
    <mergeCell ref="B212:C212"/>
    <mergeCell ref="D212:E212"/>
    <mergeCell ref="F212:G212"/>
    <mergeCell ref="H212:I212"/>
    <mergeCell ref="J212:K212"/>
    <mergeCell ref="B213:C213"/>
    <mergeCell ref="D213:E213"/>
    <mergeCell ref="F213:G213"/>
    <mergeCell ref="H213:I213"/>
    <mergeCell ref="J213:K213"/>
    <mergeCell ref="B218:C218"/>
    <mergeCell ref="D218:E218"/>
    <mergeCell ref="F218:G218"/>
    <mergeCell ref="H218:I218"/>
    <mergeCell ref="J218:K218"/>
    <mergeCell ref="B219:C219"/>
    <mergeCell ref="D219:E219"/>
    <mergeCell ref="F219:G219"/>
    <mergeCell ref="H219:I219"/>
    <mergeCell ref="J219:K219"/>
    <mergeCell ref="B216:C216"/>
    <mergeCell ref="D216:E216"/>
    <mergeCell ref="F216:G216"/>
    <mergeCell ref="H216:I216"/>
    <mergeCell ref="J216:K216"/>
    <mergeCell ref="B217:C217"/>
    <mergeCell ref="D217:E217"/>
    <mergeCell ref="F217:G217"/>
    <mergeCell ref="H217:I217"/>
    <mergeCell ref="J217:K217"/>
    <mergeCell ref="D222:E222"/>
    <mergeCell ref="F222:G222"/>
    <mergeCell ref="H222:I222"/>
    <mergeCell ref="J222:K222"/>
    <mergeCell ref="B223:C223"/>
    <mergeCell ref="D223:E223"/>
    <mergeCell ref="F223:G223"/>
    <mergeCell ref="H223:I223"/>
    <mergeCell ref="J223:K223"/>
    <mergeCell ref="B220:C220"/>
    <mergeCell ref="D220:E220"/>
    <mergeCell ref="F220:G220"/>
    <mergeCell ref="H220:I220"/>
    <mergeCell ref="J220:K220"/>
    <mergeCell ref="B221:C221"/>
    <mergeCell ref="D221:E221"/>
    <mergeCell ref="F221:G221"/>
    <mergeCell ref="H221:I221"/>
    <mergeCell ref="J221:K221"/>
    <mergeCell ref="B227:C227"/>
    <mergeCell ref="D227:E227"/>
    <mergeCell ref="F227:G227"/>
    <mergeCell ref="H227:I227"/>
    <mergeCell ref="J227:K227"/>
    <mergeCell ref="B228:C228"/>
    <mergeCell ref="D228:E228"/>
    <mergeCell ref="F228:G228"/>
    <mergeCell ref="H228:I228"/>
    <mergeCell ref="J228:K228"/>
    <mergeCell ref="B224:C224"/>
    <mergeCell ref="D224:E224"/>
    <mergeCell ref="F224:G224"/>
    <mergeCell ref="H224:I224"/>
    <mergeCell ref="J224:K224"/>
    <mergeCell ref="B225:C225"/>
    <mergeCell ref="D225:E225"/>
    <mergeCell ref="F225:G225"/>
    <mergeCell ref="H225:I225"/>
    <mergeCell ref="J225:K225"/>
    <mergeCell ref="B233:C233"/>
    <mergeCell ref="D233:E233"/>
    <mergeCell ref="F233:G233"/>
    <mergeCell ref="H233:I233"/>
    <mergeCell ref="J233:K233"/>
    <mergeCell ref="B234:C234"/>
    <mergeCell ref="D234:E234"/>
    <mergeCell ref="F234:G234"/>
    <mergeCell ref="H234:I234"/>
    <mergeCell ref="J234:K234"/>
    <mergeCell ref="B231:C231"/>
    <mergeCell ref="D231:E231"/>
    <mergeCell ref="F231:G231"/>
    <mergeCell ref="H231:I231"/>
    <mergeCell ref="J231:K231"/>
    <mergeCell ref="B232:C232"/>
    <mergeCell ref="B229:C229"/>
    <mergeCell ref="D229:E229"/>
    <mergeCell ref="F229:G229"/>
    <mergeCell ref="H229:I229"/>
    <mergeCell ref="J229:K229"/>
    <mergeCell ref="B230:C230"/>
    <mergeCell ref="D230:E230"/>
    <mergeCell ref="F230:G230"/>
    <mergeCell ref="H230:I230"/>
    <mergeCell ref="J230:K230"/>
    <mergeCell ref="B237:C237"/>
    <mergeCell ref="D237:E237"/>
    <mergeCell ref="F237:G237"/>
    <mergeCell ref="H237:I237"/>
    <mergeCell ref="J237:K237"/>
    <mergeCell ref="B238:C238"/>
    <mergeCell ref="D238:E238"/>
    <mergeCell ref="F238:G238"/>
    <mergeCell ref="H238:I238"/>
    <mergeCell ref="J238:K238"/>
    <mergeCell ref="B235:C235"/>
    <mergeCell ref="D235:E235"/>
    <mergeCell ref="F235:G235"/>
    <mergeCell ref="H235:I235"/>
    <mergeCell ref="J235:K235"/>
    <mergeCell ref="B236:C236"/>
    <mergeCell ref="D236:E236"/>
    <mergeCell ref="F236:G236"/>
    <mergeCell ref="H236:I236"/>
    <mergeCell ref="J236:K236"/>
    <mergeCell ref="D241:E241"/>
    <mergeCell ref="F241:G241"/>
    <mergeCell ref="H241:I241"/>
    <mergeCell ref="J241:K241"/>
    <mergeCell ref="B242:C242"/>
    <mergeCell ref="D242:E242"/>
    <mergeCell ref="F242:G242"/>
    <mergeCell ref="H242:I242"/>
    <mergeCell ref="J242:K242"/>
    <mergeCell ref="B239:C239"/>
    <mergeCell ref="D239:E239"/>
    <mergeCell ref="F239:G239"/>
    <mergeCell ref="H239:I239"/>
    <mergeCell ref="J239:K239"/>
    <mergeCell ref="B240:C240"/>
    <mergeCell ref="D240:E240"/>
    <mergeCell ref="F240:G240"/>
    <mergeCell ref="H240:I240"/>
    <mergeCell ref="J240:K240"/>
    <mergeCell ref="B246:C246"/>
    <mergeCell ref="D246:E246"/>
    <mergeCell ref="F246:G246"/>
    <mergeCell ref="H246:I246"/>
    <mergeCell ref="J246:K246"/>
    <mergeCell ref="B247:C247"/>
    <mergeCell ref="D247:E247"/>
    <mergeCell ref="F247:G247"/>
    <mergeCell ref="H247:I247"/>
    <mergeCell ref="J247:K247"/>
    <mergeCell ref="B243:C243"/>
    <mergeCell ref="D243:E243"/>
    <mergeCell ref="F243:G243"/>
    <mergeCell ref="H243:I243"/>
    <mergeCell ref="J243:K243"/>
    <mergeCell ref="B244:C244"/>
    <mergeCell ref="D244:E244"/>
    <mergeCell ref="F244:G244"/>
    <mergeCell ref="H244:I244"/>
    <mergeCell ref="J244:K244"/>
    <mergeCell ref="B250:C250"/>
    <mergeCell ref="D250:E250"/>
    <mergeCell ref="F250:G250"/>
    <mergeCell ref="H250:I250"/>
    <mergeCell ref="J250:K250"/>
    <mergeCell ref="B252:C252"/>
    <mergeCell ref="D252:E252"/>
    <mergeCell ref="F252:G252"/>
    <mergeCell ref="H252:I252"/>
    <mergeCell ref="J252:K252"/>
    <mergeCell ref="B248:C248"/>
    <mergeCell ref="D248:E248"/>
    <mergeCell ref="F248:G248"/>
    <mergeCell ref="H248:I248"/>
    <mergeCell ref="J248:K248"/>
    <mergeCell ref="B249:C249"/>
    <mergeCell ref="D249:E249"/>
    <mergeCell ref="F249:G249"/>
    <mergeCell ref="H249:I249"/>
    <mergeCell ref="J249:K249"/>
    <mergeCell ref="B257:C257"/>
    <mergeCell ref="B258:C258"/>
    <mergeCell ref="D258:E258"/>
    <mergeCell ref="F258:G258"/>
    <mergeCell ref="H258:I258"/>
    <mergeCell ref="J258:K258"/>
    <mergeCell ref="B255:C255"/>
    <mergeCell ref="D255:E255"/>
    <mergeCell ref="F255:G255"/>
    <mergeCell ref="H255:I255"/>
    <mergeCell ref="J255:K255"/>
    <mergeCell ref="B256:C256"/>
    <mergeCell ref="D256:E256"/>
    <mergeCell ref="F256:G256"/>
    <mergeCell ref="H256:I256"/>
    <mergeCell ref="J256:K256"/>
    <mergeCell ref="B253:C253"/>
    <mergeCell ref="D253:E253"/>
    <mergeCell ref="F253:G253"/>
    <mergeCell ref="H253:I253"/>
    <mergeCell ref="J253:K253"/>
    <mergeCell ref="B254:C254"/>
    <mergeCell ref="D254:E254"/>
    <mergeCell ref="F254:G254"/>
    <mergeCell ref="H254:I254"/>
    <mergeCell ref="J254:K254"/>
    <mergeCell ref="D261:E261"/>
    <mergeCell ref="F261:G261"/>
    <mergeCell ref="H261:I261"/>
    <mergeCell ref="J261:K261"/>
    <mergeCell ref="B263:C263"/>
    <mergeCell ref="D263:E263"/>
    <mergeCell ref="F263:G263"/>
    <mergeCell ref="H263:I263"/>
    <mergeCell ref="J263:K263"/>
    <mergeCell ref="B262:C262"/>
    <mergeCell ref="D259:E259"/>
    <mergeCell ref="F259:G259"/>
    <mergeCell ref="H259:I259"/>
    <mergeCell ref="J259:K259"/>
    <mergeCell ref="D260:E260"/>
    <mergeCell ref="F260:G260"/>
    <mergeCell ref="H260:I260"/>
    <mergeCell ref="J260:K260"/>
    <mergeCell ref="B269:C269"/>
    <mergeCell ref="D269:E269"/>
    <mergeCell ref="F269:G269"/>
    <mergeCell ref="H269:I269"/>
    <mergeCell ref="J269:K269"/>
    <mergeCell ref="B270:C270"/>
    <mergeCell ref="D270:E270"/>
    <mergeCell ref="F270:G270"/>
    <mergeCell ref="H270:I270"/>
    <mergeCell ref="J270:K270"/>
    <mergeCell ref="B264:C264"/>
    <mergeCell ref="D264:E264"/>
    <mergeCell ref="F264:G264"/>
    <mergeCell ref="H264:I264"/>
    <mergeCell ref="J264:K264"/>
    <mergeCell ref="B267:C267"/>
    <mergeCell ref="D267:E267"/>
    <mergeCell ref="F267:G267"/>
    <mergeCell ref="H267:I267"/>
    <mergeCell ref="J267:K267"/>
    <mergeCell ref="F266:G266"/>
    <mergeCell ref="H266:I266"/>
    <mergeCell ref="J266:K266"/>
    <mergeCell ref="B273:C273"/>
    <mergeCell ref="D273:E273"/>
    <mergeCell ref="F273:G273"/>
    <mergeCell ref="H273:I273"/>
    <mergeCell ref="J273:K273"/>
    <mergeCell ref="B274:C274"/>
    <mergeCell ref="D274:E274"/>
    <mergeCell ref="F274:G274"/>
    <mergeCell ref="H274:I274"/>
    <mergeCell ref="J274:K274"/>
    <mergeCell ref="B271:C271"/>
    <mergeCell ref="D271:E271"/>
    <mergeCell ref="F271:G271"/>
    <mergeCell ref="H271:I271"/>
    <mergeCell ref="J271:K271"/>
    <mergeCell ref="B272:C272"/>
    <mergeCell ref="D272:E272"/>
    <mergeCell ref="F272:G272"/>
    <mergeCell ref="H272:I272"/>
    <mergeCell ref="J272:K272"/>
    <mergeCell ref="B277:C277"/>
    <mergeCell ref="D277:E277"/>
    <mergeCell ref="F277:G277"/>
    <mergeCell ref="H277:I277"/>
    <mergeCell ref="J277:K277"/>
    <mergeCell ref="B278:C278"/>
    <mergeCell ref="D278:E278"/>
    <mergeCell ref="F278:G278"/>
    <mergeCell ref="H278:I278"/>
    <mergeCell ref="J278:K278"/>
    <mergeCell ref="B275:C275"/>
    <mergeCell ref="D275:E275"/>
    <mergeCell ref="F275:G275"/>
    <mergeCell ref="H275:I275"/>
    <mergeCell ref="J275:K275"/>
    <mergeCell ref="B276:C276"/>
    <mergeCell ref="D276:E276"/>
    <mergeCell ref="F276:G276"/>
    <mergeCell ref="H276:I276"/>
    <mergeCell ref="J276:K276"/>
    <mergeCell ref="B281:C281"/>
    <mergeCell ref="D281:E281"/>
    <mergeCell ref="F281:G281"/>
    <mergeCell ref="H281:I281"/>
    <mergeCell ref="J281:K281"/>
    <mergeCell ref="B282:C282"/>
    <mergeCell ref="D282:E282"/>
    <mergeCell ref="F282:G282"/>
    <mergeCell ref="H282:I282"/>
    <mergeCell ref="J282:K282"/>
    <mergeCell ref="B279:C279"/>
    <mergeCell ref="D279:E279"/>
    <mergeCell ref="F279:G279"/>
    <mergeCell ref="H279:I279"/>
    <mergeCell ref="J279:K279"/>
    <mergeCell ref="B280:C280"/>
    <mergeCell ref="D280:E280"/>
    <mergeCell ref="F280:G280"/>
    <mergeCell ref="H280:I280"/>
    <mergeCell ref="J280:K280"/>
    <mergeCell ref="B286:C286"/>
    <mergeCell ref="D286:E286"/>
    <mergeCell ref="F286:G286"/>
    <mergeCell ref="H286:I286"/>
    <mergeCell ref="J286:K286"/>
    <mergeCell ref="B287:C287"/>
    <mergeCell ref="D287:E287"/>
    <mergeCell ref="F287:G287"/>
    <mergeCell ref="H287:I287"/>
    <mergeCell ref="J287:K287"/>
    <mergeCell ref="B283:C283"/>
    <mergeCell ref="D283:E283"/>
    <mergeCell ref="F283:G283"/>
    <mergeCell ref="H283:I283"/>
    <mergeCell ref="J283:K283"/>
    <mergeCell ref="B284:C284"/>
    <mergeCell ref="D284:E284"/>
    <mergeCell ref="F284:G284"/>
    <mergeCell ref="H284:I284"/>
    <mergeCell ref="J284:K284"/>
    <mergeCell ref="B290:C290"/>
    <mergeCell ref="D290:E290"/>
    <mergeCell ref="F290:G290"/>
    <mergeCell ref="H290:I290"/>
    <mergeCell ref="J290:K290"/>
    <mergeCell ref="B291:C291"/>
    <mergeCell ref="D291:E291"/>
    <mergeCell ref="F291:G291"/>
    <mergeCell ref="H291:I291"/>
    <mergeCell ref="J291:K291"/>
    <mergeCell ref="D288:E288"/>
    <mergeCell ref="F288:G288"/>
    <mergeCell ref="H288:I288"/>
    <mergeCell ref="J288:K288"/>
    <mergeCell ref="B289:C289"/>
    <mergeCell ref="D289:E289"/>
    <mergeCell ref="F289:G289"/>
    <mergeCell ref="H289:I289"/>
    <mergeCell ref="J289:K289"/>
    <mergeCell ref="F294:G294"/>
    <mergeCell ref="H294:I294"/>
    <mergeCell ref="J294:K294"/>
    <mergeCell ref="B295:C295"/>
    <mergeCell ref="D295:E295"/>
    <mergeCell ref="F295:G295"/>
    <mergeCell ref="H295:I295"/>
    <mergeCell ref="J295:K295"/>
    <mergeCell ref="B292:C292"/>
    <mergeCell ref="D292:E292"/>
    <mergeCell ref="F292:G292"/>
    <mergeCell ref="H292:I292"/>
    <mergeCell ref="J292:K292"/>
    <mergeCell ref="B293:C293"/>
    <mergeCell ref="D293:E293"/>
    <mergeCell ref="F293:G293"/>
    <mergeCell ref="H293:I293"/>
    <mergeCell ref="J293:K293"/>
    <mergeCell ref="B296:C296"/>
    <mergeCell ref="D296:E296"/>
    <mergeCell ref="F296:G296"/>
    <mergeCell ref="H296:I296"/>
    <mergeCell ref="J296:K296"/>
    <mergeCell ref="B297:C297"/>
    <mergeCell ref="D297:E297"/>
    <mergeCell ref="F297:G297"/>
    <mergeCell ref="H297:I297"/>
    <mergeCell ref="J297:K297"/>
    <mergeCell ref="B294:C294"/>
    <mergeCell ref="J303:K303"/>
    <mergeCell ref="B300:C300"/>
    <mergeCell ref="D300:E300"/>
    <mergeCell ref="F300:G300"/>
    <mergeCell ref="H300:I300"/>
    <mergeCell ref="J300:K300"/>
    <mergeCell ref="D302:E302"/>
    <mergeCell ref="F302:G302"/>
    <mergeCell ref="H302:I302"/>
    <mergeCell ref="J302:K302"/>
    <mergeCell ref="B298:C298"/>
    <mergeCell ref="D298:E298"/>
    <mergeCell ref="F298:G298"/>
    <mergeCell ref="H298:I298"/>
    <mergeCell ref="J298:K298"/>
    <mergeCell ref="B299:C299"/>
    <mergeCell ref="D299:E299"/>
    <mergeCell ref="F299:G299"/>
    <mergeCell ref="H299:I299"/>
    <mergeCell ref="J299:K299"/>
    <mergeCell ref="D294:E29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sheetPr codeName="Hoja17"/>
  <dimension ref="A1:O327"/>
  <sheetViews>
    <sheetView workbookViewId="0">
      <selection activeCell="A28" sqref="A28:IV2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1214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200180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1165</v>
      </c>
      <c r="E18" s="368"/>
      <c r="F18" s="369">
        <v>4100063126</v>
      </c>
      <c r="G18" s="370"/>
      <c r="H18" s="391" t="s">
        <v>1223</v>
      </c>
      <c r="I18" s="370"/>
      <c r="J18" s="369" t="s">
        <v>1009</v>
      </c>
      <c r="K18" s="368"/>
      <c r="L18" s="9" t="s">
        <v>846</v>
      </c>
      <c r="M18" s="151"/>
      <c r="N18" s="82">
        <v>13.42</v>
      </c>
      <c r="O18" s="60">
        <v>5</v>
      </c>
    </row>
    <row r="19" spans="1:15" ht="15" x14ac:dyDescent="0.25">
      <c r="A19" s="1"/>
      <c r="B19" s="40"/>
      <c r="C19" s="36"/>
      <c r="D19" s="367" t="s">
        <v>1165</v>
      </c>
      <c r="E19" s="368"/>
      <c r="F19" s="369">
        <v>4100063134</v>
      </c>
      <c r="G19" s="370"/>
      <c r="H19" s="391" t="s">
        <v>1157</v>
      </c>
      <c r="I19" s="370"/>
      <c r="J19" s="369" t="s">
        <v>1009</v>
      </c>
      <c r="K19" s="368"/>
      <c r="L19" s="9" t="s">
        <v>1190</v>
      </c>
      <c r="M19" s="151"/>
      <c r="N19" s="83"/>
      <c r="O19" s="138">
        <v>1</v>
      </c>
    </row>
    <row r="20" spans="1:15" ht="15" x14ac:dyDescent="0.25">
      <c r="A20" s="1"/>
      <c r="B20" s="76"/>
      <c r="C20" s="69"/>
      <c r="D20" s="367" t="s">
        <v>629</v>
      </c>
      <c r="E20" s="368"/>
      <c r="F20" s="369">
        <v>4100063133</v>
      </c>
      <c r="G20" s="370"/>
      <c r="H20" s="391" t="s">
        <v>855</v>
      </c>
      <c r="I20" s="370"/>
      <c r="J20" s="369" t="s">
        <v>1009</v>
      </c>
      <c r="K20" s="368"/>
      <c r="L20" s="9" t="s">
        <v>1190</v>
      </c>
      <c r="M20" s="151"/>
      <c r="N20" s="84"/>
      <c r="O20" s="138">
        <v>21</v>
      </c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SUM(N18:N20)</f>
        <v>13.42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SUM(O18:O20)</f>
        <v>27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1233</v>
      </c>
      <c r="G25" s="396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368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977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311" ht="8.25" customHeight="1" x14ac:dyDescent="0.2"/>
    <row r="313" ht="8.25" customHeight="1" x14ac:dyDescent="0.2"/>
    <row r="315" ht="9" customHeight="1" x14ac:dyDescent="0.2"/>
    <row r="317" ht="7.5" customHeight="1" x14ac:dyDescent="0.2"/>
    <row r="319" ht="6.75" customHeight="1" x14ac:dyDescent="0.2"/>
    <row r="321" ht="7.5" customHeight="1" x14ac:dyDescent="0.2"/>
    <row r="323" ht="9" customHeight="1" x14ac:dyDescent="0.2"/>
    <row r="325" ht="7.5" customHeight="1" x14ac:dyDescent="0.2"/>
    <row r="327" ht="8.25" customHeight="1" x14ac:dyDescent="0.2"/>
  </sheetData>
  <mergeCells count="25">
    <mergeCell ref="M14:N14"/>
    <mergeCell ref="B16:C16"/>
    <mergeCell ref="D16:E16"/>
    <mergeCell ref="F16:G16"/>
    <mergeCell ref="H16:I16"/>
    <mergeCell ref="J16:K16"/>
    <mergeCell ref="D19:E19"/>
    <mergeCell ref="F19:G19"/>
    <mergeCell ref="H19:I19"/>
    <mergeCell ref="J19:K19"/>
    <mergeCell ref="G8:I8"/>
    <mergeCell ref="G10:L10"/>
    <mergeCell ref="G12:H12"/>
    <mergeCell ref="B18:C18"/>
    <mergeCell ref="D18:E18"/>
    <mergeCell ref="F18:G18"/>
    <mergeCell ref="H18:I18"/>
    <mergeCell ref="J18:K18"/>
    <mergeCell ref="D21:H21"/>
    <mergeCell ref="B22:L22"/>
    <mergeCell ref="F25:G25"/>
    <mergeCell ref="D20:E20"/>
    <mergeCell ref="F20:G20"/>
    <mergeCell ref="H20:I20"/>
    <mergeCell ref="J20:K2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sheetPr codeName="Hoja18"/>
  <dimension ref="A1:O403"/>
  <sheetViews>
    <sheetView workbookViewId="0">
      <selection activeCell="O92" sqref="O9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1214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200181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1215</v>
      </c>
      <c r="E18" s="368"/>
      <c r="F18" s="369">
        <v>4100063099</v>
      </c>
      <c r="G18" s="370"/>
      <c r="H18" s="391" t="s">
        <v>1216</v>
      </c>
      <c r="I18" s="370"/>
      <c r="J18" s="369" t="s">
        <v>25</v>
      </c>
      <c r="K18" s="368"/>
      <c r="L18" s="7" t="s">
        <v>761</v>
      </c>
      <c r="M18" s="11"/>
      <c r="N18" s="82">
        <v>7.18</v>
      </c>
      <c r="O18" s="60">
        <v>37</v>
      </c>
    </row>
    <row r="19" spans="1:15" ht="15" x14ac:dyDescent="0.25">
      <c r="A19" s="1"/>
      <c r="B19" s="416"/>
      <c r="C19" s="411"/>
      <c r="D19" s="367" t="s">
        <v>1215</v>
      </c>
      <c r="E19" s="368"/>
      <c r="F19" s="375">
        <v>4100063198</v>
      </c>
      <c r="G19" s="367"/>
      <c r="H19" s="391" t="s">
        <v>1216</v>
      </c>
      <c r="I19" s="370"/>
      <c r="J19" s="375" t="s">
        <v>53</v>
      </c>
      <c r="K19" s="367"/>
      <c r="L19" s="7" t="s">
        <v>761</v>
      </c>
      <c r="M19" s="11"/>
      <c r="N19" s="83"/>
      <c r="O19" s="60">
        <v>4</v>
      </c>
    </row>
    <row r="20" spans="1:15" ht="15" x14ac:dyDescent="0.25">
      <c r="A20" s="1"/>
      <c r="B20" s="40"/>
      <c r="C20" s="36"/>
      <c r="D20" s="126" t="s">
        <v>1217</v>
      </c>
      <c r="E20" s="61"/>
      <c r="F20" s="50"/>
      <c r="G20" s="62"/>
      <c r="H20" s="63"/>
      <c r="I20" s="62"/>
      <c r="J20" s="50"/>
      <c r="K20" s="61"/>
      <c r="L20" s="6"/>
      <c r="M20" s="8"/>
      <c r="N20" s="83"/>
      <c r="O20" s="138"/>
    </row>
    <row r="21" spans="1:15" ht="15" x14ac:dyDescent="0.25">
      <c r="A21" s="1"/>
      <c r="B21" s="40"/>
      <c r="C21" s="36"/>
      <c r="D21" s="367" t="s">
        <v>1215</v>
      </c>
      <c r="E21" s="368"/>
      <c r="F21" s="375">
        <v>4100063195</v>
      </c>
      <c r="G21" s="367"/>
      <c r="H21" s="391" t="s">
        <v>1216</v>
      </c>
      <c r="I21" s="370"/>
      <c r="J21" s="375" t="s">
        <v>73</v>
      </c>
      <c r="K21" s="367"/>
      <c r="L21" s="7" t="s">
        <v>761</v>
      </c>
      <c r="M21" s="8"/>
      <c r="N21" s="83"/>
      <c r="O21" s="138">
        <v>1</v>
      </c>
    </row>
    <row r="22" spans="1:15" ht="15" x14ac:dyDescent="0.25">
      <c r="A22" s="1"/>
      <c r="B22" s="365"/>
      <c r="C22" s="366"/>
      <c r="D22" s="367" t="s">
        <v>1215</v>
      </c>
      <c r="E22" s="368"/>
      <c r="F22" s="375">
        <v>4100063196</v>
      </c>
      <c r="G22" s="367"/>
      <c r="H22" s="391" t="s">
        <v>1216</v>
      </c>
      <c r="I22" s="370"/>
      <c r="J22" s="375" t="s">
        <v>76</v>
      </c>
      <c r="K22" s="367"/>
      <c r="L22" s="7" t="s">
        <v>761</v>
      </c>
      <c r="M22" s="11"/>
      <c r="N22" s="84"/>
      <c r="O22" s="60">
        <v>25</v>
      </c>
    </row>
    <row r="23" spans="1:15" ht="15" x14ac:dyDescent="0.25">
      <c r="A23" s="1"/>
      <c r="B23" s="378">
        <v>2</v>
      </c>
      <c r="C23" s="379"/>
      <c r="D23" s="367" t="s">
        <v>1215</v>
      </c>
      <c r="E23" s="368"/>
      <c r="F23" s="369">
        <v>4100063197</v>
      </c>
      <c r="G23" s="370"/>
      <c r="H23" s="391" t="s">
        <v>1216</v>
      </c>
      <c r="I23" s="370"/>
      <c r="J23" s="369" t="s">
        <v>90</v>
      </c>
      <c r="K23" s="368"/>
      <c r="L23" s="7" t="s">
        <v>911</v>
      </c>
      <c r="M23" s="11"/>
      <c r="N23" s="82">
        <v>4.4000000000000004</v>
      </c>
      <c r="O23" s="60">
        <v>4</v>
      </c>
    </row>
    <row r="24" spans="1:15" ht="15" x14ac:dyDescent="0.25">
      <c r="A24" s="1"/>
      <c r="B24" s="416"/>
      <c r="C24" s="411"/>
      <c r="D24" s="367" t="s">
        <v>1215</v>
      </c>
      <c r="E24" s="368"/>
      <c r="F24" s="375">
        <v>4100063198</v>
      </c>
      <c r="G24" s="367"/>
      <c r="H24" s="391" t="s">
        <v>1216</v>
      </c>
      <c r="I24" s="370"/>
      <c r="J24" s="375" t="s">
        <v>53</v>
      </c>
      <c r="K24" s="367"/>
      <c r="L24" s="7" t="s">
        <v>911</v>
      </c>
      <c r="M24" s="11"/>
      <c r="N24" s="83"/>
      <c r="O24" s="60">
        <v>6</v>
      </c>
    </row>
    <row r="25" spans="1:15" ht="15" x14ac:dyDescent="0.25">
      <c r="A25" s="1"/>
      <c r="B25" s="40"/>
      <c r="C25" s="36"/>
      <c r="D25" s="126" t="s">
        <v>1218</v>
      </c>
      <c r="E25" s="61"/>
      <c r="F25" s="50"/>
      <c r="G25" s="62"/>
      <c r="H25" s="63"/>
      <c r="I25" s="62"/>
      <c r="J25" s="50"/>
      <c r="K25" s="61"/>
      <c r="L25" s="6"/>
      <c r="M25" s="8"/>
      <c r="N25" s="83"/>
      <c r="O25" s="138"/>
    </row>
    <row r="26" spans="1:15" ht="15" x14ac:dyDescent="0.25">
      <c r="A26" s="1"/>
      <c r="B26" s="40"/>
      <c r="C26" s="36"/>
      <c r="D26" s="367" t="s">
        <v>1215</v>
      </c>
      <c r="E26" s="368"/>
      <c r="F26" s="375">
        <v>4100063195</v>
      </c>
      <c r="G26" s="367"/>
      <c r="H26" s="391" t="s">
        <v>1216</v>
      </c>
      <c r="I26" s="370"/>
      <c r="J26" s="375" t="s">
        <v>73</v>
      </c>
      <c r="K26" s="367"/>
      <c r="L26" s="7" t="s">
        <v>911</v>
      </c>
      <c r="M26" s="8"/>
      <c r="N26" s="83"/>
      <c r="O26" s="138">
        <v>1</v>
      </c>
    </row>
    <row r="27" spans="1:15" ht="15" x14ac:dyDescent="0.25">
      <c r="A27" s="1"/>
      <c r="B27" s="365"/>
      <c r="C27" s="366"/>
      <c r="D27" s="367" t="s">
        <v>1215</v>
      </c>
      <c r="E27" s="368"/>
      <c r="F27" s="375">
        <v>4100063196</v>
      </c>
      <c r="G27" s="367"/>
      <c r="H27" s="391" t="s">
        <v>1216</v>
      </c>
      <c r="I27" s="370"/>
      <c r="J27" s="375" t="s">
        <v>76</v>
      </c>
      <c r="K27" s="367"/>
      <c r="L27" s="7" t="s">
        <v>911</v>
      </c>
      <c r="M27" s="11"/>
      <c r="N27" s="84"/>
      <c r="O27" s="60">
        <v>25</v>
      </c>
    </row>
    <row r="28" spans="1:15" ht="15" x14ac:dyDescent="0.25">
      <c r="A28" s="1"/>
      <c r="B28" s="378">
        <v>3</v>
      </c>
      <c r="C28" s="379"/>
      <c r="D28" s="367" t="s">
        <v>1215</v>
      </c>
      <c r="E28" s="368"/>
      <c r="F28" s="375">
        <v>4100063195</v>
      </c>
      <c r="G28" s="367"/>
      <c r="H28" s="391" t="s">
        <v>1216</v>
      </c>
      <c r="I28" s="370"/>
      <c r="J28" s="369" t="s">
        <v>73</v>
      </c>
      <c r="K28" s="368"/>
      <c r="L28" s="7" t="s">
        <v>757</v>
      </c>
      <c r="M28" s="11"/>
      <c r="N28" s="82">
        <v>7.02</v>
      </c>
      <c r="O28" s="60">
        <v>65</v>
      </c>
    </row>
    <row r="29" spans="1:15" ht="15" x14ac:dyDescent="0.25">
      <c r="A29" s="1"/>
      <c r="B29" s="378">
        <v>4</v>
      </c>
      <c r="C29" s="379"/>
      <c r="D29" s="367" t="s">
        <v>1215</v>
      </c>
      <c r="E29" s="368"/>
      <c r="F29" s="375">
        <v>4100063195</v>
      </c>
      <c r="G29" s="367"/>
      <c r="H29" s="391" t="s">
        <v>1216</v>
      </c>
      <c r="I29" s="370"/>
      <c r="J29" s="369" t="s">
        <v>73</v>
      </c>
      <c r="K29" s="368"/>
      <c r="L29" s="7" t="s">
        <v>757</v>
      </c>
      <c r="M29" s="11"/>
      <c r="N29" s="82">
        <v>7.02</v>
      </c>
      <c r="O29" s="60">
        <v>65</v>
      </c>
    </row>
    <row r="30" spans="1:15" ht="15" x14ac:dyDescent="0.25">
      <c r="A30" s="1"/>
      <c r="B30" s="375">
        <v>5</v>
      </c>
      <c r="C30" s="376"/>
      <c r="D30" s="367" t="s">
        <v>1215</v>
      </c>
      <c r="E30" s="368"/>
      <c r="F30" s="375">
        <v>4100063195</v>
      </c>
      <c r="G30" s="367"/>
      <c r="H30" s="391" t="s">
        <v>1216</v>
      </c>
      <c r="I30" s="370"/>
      <c r="J30" s="369" t="s">
        <v>73</v>
      </c>
      <c r="K30" s="368"/>
      <c r="L30" s="7" t="s">
        <v>757</v>
      </c>
      <c r="M30" s="11"/>
      <c r="N30" s="81">
        <v>4.88</v>
      </c>
      <c r="O30" s="60">
        <v>41</v>
      </c>
    </row>
    <row r="31" spans="1:15" ht="15" x14ac:dyDescent="0.25">
      <c r="A31" s="1"/>
      <c r="B31" s="378">
        <v>6</v>
      </c>
      <c r="C31" s="379"/>
      <c r="D31" s="367" t="s">
        <v>1215</v>
      </c>
      <c r="E31" s="368"/>
      <c r="F31" s="369">
        <v>4100063099</v>
      </c>
      <c r="G31" s="370"/>
      <c r="H31" s="391" t="s">
        <v>1216</v>
      </c>
      <c r="I31" s="370"/>
      <c r="J31" s="369" t="s">
        <v>25</v>
      </c>
      <c r="K31" s="368"/>
      <c r="L31" s="7" t="s">
        <v>757</v>
      </c>
      <c r="M31" s="11"/>
      <c r="N31" s="82">
        <v>6.32</v>
      </c>
      <c r="O31" s="60">
        <v>42</v>
      </c>
    </row>
    <row r="32" spans="1:15" ht="15" x14ac:dyDescent="0.25">
      <c r="A32" s="1"/>
      <c r="B32" s="416"/>
      <c r="C32" s="411"/>
      <c r="D32" s="367" t="s">
        <v>1215</v>
      </c>
      <c r="E32" s="368"/>
      <c r="F32" s="375">
        <v>4100063198</v>
      </c>
      <c r="G32" s="367"/>
      <c r="H32" s="391" t="s">
        <v>1216</v>
      </c>
      <c r="I32" s="370"/>
      <c r="J32" s="375" t="s">
        <v>53</v>
      </c>
      <c r="K32" s="367"/>
      <c r="L32" s="7" t="s">
        <v>757</v>
      </c>
      <c r="M32" s="11"/>
      <c r="N32" s="83"/>
      <c r="O32" s="60">
        <v>12</v>
      </c>
    </row>
    <row r="33" spans="1:15" ht="15" x14ac:dyDescent="0.25">
      <c r="A33" s="1"/>
      <c r="B33" s="40"/>
      <c r="C33" s="36"/>
      <c r="D33" s="126" t="s">
        <v>1219</v>
      </c>
      <c r="E33" s="61"/>
      <c r="F33" s="50"/>
      <c r="G33" s="62"/>
      <c r="H33" s="63"/>
      <c r="I33" s="62"/>
      <c r="J33" s="50"/>
      <c r="K33" s="61"/>
      <c r="L33" s="6"/>
      <c r="M33" s="8"/>
      <c r="N33" s="83"/>
      <c r="O33" s="138"/>
    </row>
    <row r="34" spans="1:15" ht="15" x14ac:dyDescent="0.25">
      <c r="A34" s="1"/>
      <c r="B34" s="76"/>
      <c r="C34" s="69"/>
      <c r="D34" s="367" t="s">
        <v>1215</v>
      </c>
      <c r="E34" s="368"/>
      <c r="F34" s="375">
        <v>4100063199</v>
      </c>
      <c r="G34" s="367"/>
      <c r="H34" s="391" t="s">
        <v>1216</v>
      </c>
      <c r="I34" s="370"/>
      <c r="J34" s="375" t="s">
        <v>147</v>
      </c>
      <c r="K34" s="367"/>
      <c r="L34" s="7" t="s">
        <v>757</v>
      </c>
      <c r="M34" s="8"/>
      <c r="N34" s="84"/>
      <c r="O34" s="138">
        <v>3</v>
      </c>
    </row>
    <row r="35" spans="1:15" ht="15" x14ac:dyDescent="0.25">
      <c r="A35" s="1"/>
      <c r="B35" s="375">
        <v>7</v>
      </c>
      <c r="C35" s="376"/>
      <c r="D35" s="367" t="s">
        <v>1215</v>
      </c>
      <c r="E35" s="368"/>
      <c r="F35" s="375">
        <v>4100063195</v>
      </c>
      <c r="G35" s="367"/>
      <c r="H35" s="391" t="s">
        <v>1216</v>
      </c>
      <c r="I35" s="370"/>
      <c r="J35" s="369" t="s">
        <v>73</v>
      </c>
      <c r="K35" s="368"/>
      <c r="L35" s="7" t="s">
        <v>1121</v>
      </c>
      <c r="M35" s="11"/>
      <c r="N35" s="81">
        <v>5.58</v>
      </c>
      <c r="O35" s="60">
        <v>48</v>
      </c>
    </row>
    <row r="36" spans="1:15" ht="15" x14ac:dyDescent="0.25">
      <c r="A36" s="1"/>
      <c r="B36" s="378">
        <v>8</v>
      </c>
      <c r="C36" s="379"/>
      <c r="D36" s="367" t="s">
        <v>1215</v>
      </c>
      <c r="E36" s="368"/>
      <c r="F36" s="375">
        <v>4100063195</v>
      </c>
      <c r="G36" s="367"/>
      <c r="H36" s="391" t="s">
        <v>1216</v>
      </c>
      <c r="I36" s="370"/>
      <c r="J36" s="369" t="s">
        <v>73</v>
      </c>
      <c r="K36" s="368"/>
      <c r="L36" s="7" t="s">
        <v>1121</v>
      </c>
      <c r="M36" s="11"/>
      <c r="N36" s="82">
        <v>5.58</v>
      </c>
      <c r="O36" s="60">
        <v>48</v>
      </c>
    </row>
    <row r="37" spans="1:15" ht="15" x14ac:dyDescent="0.25">
      <c r="A37" s="1"/>
      <c r="B37" s="378">
        <v>9</v>
      </c>
      <c r="C37" s="379"/>
      <c r="D37" s="367" t="s">
        <v>1215</v>
      </c>
      <c r="E37" s="368"/>
      <c r="F37" s="375">
        <v>4100063195</v>
      </c>
      <c r="G37" s="367"/>
      <c r="H37" s="391" t="s">
        <v>1216</v>
      </c>
      <c r="I37" s="370"/>
      <c r="J37" s="369" t="s">
        <v>73</v>
      </c>
      <c r="K37" s="368"/>
      <c r="L37" s="7" t="s">
        <v>1121</v>
      </c>
      <c r="M37" s="11"/>
      <c r="N37" s="82">
        <v>5.58</v>
      </c>
      <c r="O37" s="60">
        <v>25</v>
      </c>
    </row>
    <row r="38" spans="1:15" ht="15" x14ac:dyDescent="0.25">
      <c r="A38" s="1"/>
      <c r="B38" s="416"/>
      <c r="C38" s="411"/>
      <c r="D38" s="367" t="s">
        <v>1215</v>
      </c>
      <c r="E38" s="368"/>
      <c r="F38" s="375">
        <v>4100063198</v>
      </c>
      <c r="G38" s="367"/>
      <c r="H38" s="391" t="s">
        <v>1216</v>
      </c>
      <c r="I38" s="370"/>
      <c r="J38" s="375" t="s">
        <v>53</v>
      </c>
      <c r="K38" s="367"/>
      <c r="L38" s="7" t="s">
        <v>1121</v>
      </c>
      <c r="M38" s="11"/>
      <c r="N38" s="83"/>
      <c r="O38" s="60">
        <v>13</v>
      </c>
    </row>
    <row r="39" spans="1:15" ht="15" x14ac:dyDescent="0.25">
      <c r="A39" s="1"/>
      <c r="B39" s="40"/>
      <c r="C39" s="36"/>
      <c r="D39" s="126" t="s">
        <v>1220</v>
      </c>
      <c r="E39" s="61"/>
      <c r="F39" s="50"/>
      <c r="G39" s="62"/>
      <c r="H39" s="63"/>
      <c r="I39" s="62"/>
      <c r="J39" s="50"/>
      <c r="K39" s="61"/>
      <c r="L39" s="6"/>
      <c r="M39" s="8"/>
      <c r="N39" s="83"/>
      <c r="O39" s="138"/>
    </row>
    <row r="40" spans="1:15" ht="15" x14ac:dyDescent="0.25">
      <c r="A40" s="1"/>
      <c r="B40" s="365"/>
      <c r="C40" s="366"/>
      <c r="D40" s="367" t="s">
        <v>1215</v>
      </c>
      <c r="E40" s="368"/>
      <c r="F40" s="375">
        <v>4100063196</v>
      </c>
      <c r="G40" s="367"/>
      <c r="H40" s="391" t="s">
        <v>1216</v>
      </c>
      <c r="I40" s="370"/>
      <c r="J40" s="375" t="s">
        <v>76</v>
      </c>
      <c r="K40" s="367"/>
      <c r="L40" s="7" t="s">
        <v>1121</v>
      </c>
      <c r="M40" s="11"/>
      <c r="N40" s="84"/>
      <c r="O40" s="60">
        <v>10</v>
      </c>
    </row>
    <row r="41" spans="1:15" ht="15" x14ac:dyDescent="0.25">
      <c r="A41" s="1"/>
      <c r="B41" s="365">
        <v>10</v>
      </c>
      <c r="C41" s="366"/>
      <c r="D41" s="367" t="s">
        <v>662</v>
      </c>
      <c r="E41" s="368"/>
      <c r="F41" s="355">
        <v>4100063080</v>
      </c>
      <c r="G41" s="354"/>
      <c r="H41" s="391" t="s">
        <v>663</v>
      </c>
      <c r="I41" s="370"/>
      <c r="J41" s="369" t="s">
        <v>73</v>
      </c>
      <c r="K41" s="368"/>
      <c r="L41" s="6" t="s">
        <v>1221</v>
      </c>
      <c r="M41" s="11"/>
      <c r="N41" s="84">
        <v>3.8</v>
      </c>
      <c r="O41" s="60">
        <v>40</v>
      </c>
    </row>
    <row r="42" spans="1:15" ht="15" x14ac:dyDescent="0.25">
      <c r="A42" s="1"/>
      <c r="B42" s="378">
        <v>11</v>
      </c>
      <c r="C42" s="379"/>
      <c r="D42" s="367" t="s">
        <v>662</v>
      </c>
      <c r="E42" s="368"/>
      <c r="F42" s="355">
        <v>4100063084</v>
      </c>
      <c r="G42" s="354"/>
      <c r="H42" s="391" t="s">
        <v>1222</v>
      </c>
      <c r="I42" s="370"/>
      <c r="J42" s="369" t="s">
        <v>73</v>
      </c>
      <c r="K42" s="368"/>
      <c r="L42" s="6" t="s">
        <v>1195</v>
      </c>
      <c r="M42" s="11"/>
      <c r="N42" s="82">
        <v>4.28</v>
      </c>
      <c r="O42" s="60">
        <v>40</v>
      </c>
    </row>
    <row r="43" spans="1:15" ht="15" x14ac:dyDescent="0.25">
      <c r="A43" s="1"/>
      <c r="B43" s="375">
        <v>12</v>
      </c>
      <c r="C43" s="376"/>
      <c r="D43" s="367" t="s">
        <v>1165</v>
      </c>
      <c r="E43" s="368"/>
      <c r="F43" s="355">
        <v>4100063190</v>
      </c>
      <c r="G43" s="354"/>
      <c r="H43" s="391" t="s">
        <v>1223</v>
      </c>
      <c r="I43" s="370"/>
      <c r="J43" s="369" t="s">
        <v>73</v>
      </c>
      <c r="K43" s="368"/>
      <c r="L43" s="6" t="s">
        <v>757</v>
      </c>
      <c r="M43" s="11"/>
      <c r="N43" s="81">
        <v>5.8</v>
      </c>
      <c r="O43" s="60">
        <v>18</v>
      </c>
    </row>
    <row r="44" spans="1:15" ht="15" x14ac:dyDescent="0.25">
      <c r="A44" s="1"/>
      <c r="B44" s="375">
        <v>13</v>
      </c>
      <c r="C44" s="376"/>
      <c r="D44" s="367" t="s">
        <v>1165</v>
      </c>
      <c r="E44" s="368"/>
      <c r="F44" s="355">
        <v>4100063190</v>
      </c>
      <c r="G44" s="354"/>
      <c r="H44" s="391" t="s">
        <v>1223</v>
      </c>
      <c r="I44" s="370"/>
      <c r="J44" s="369" t="s">
        <v>73</v>
      </c>
      <c r="K44" s="368"/>
      <c r="L44" s="6" t="s">
        <v>757</v>
      </c>
      <c r="M44" s="11"/>
      <c r="N44" s="81">
        <v>5.8</v>
      </c>
      <c r="O44" s="60">
        <v>18</v>
      </c>
    </row>
    <row r="45" spans="1:15" ht="15" x14ac:dyDescent="0.25">
      <c r="A45" s="1"/>
      <c r="B45" s="375">
        <v>14</v>
      </c>
      <c r="C45" s="376"/>
      <c r="D45" s="367" t="s">
        <v>1165</v>
      </c>
      <c r="E45" s="368"/>
      <c r="F45" s="355">
        <v>4100063190</v>
      </c>
      <c r="G45" s="354"/>
      <c r="H45" s="391" t="s">
        <v>1223</v>
      </c>
      <c r="I45" s="370"/>
      <c r="J45" s="369" t="s">
        <v>73</v>
      </c>
      <c r="K45" s="368"/>
      <c r="L45" s="6" t="s">
        <v>757</v>
      </c>
      <c r="M45" s="11"/>
      <c r="N45" s="81">
        <v>5.8</v>
      </c>
      <c r="O45" s="60">
        <v>18</v>
      </c>
    </row>
    <row r="46" spans="1:15" ht="15" x14ac:dyDescent="0.25">
      <c r="A46" s="1"/>
      <c r="B46" s="375">
        <v>15</v>
      </c>
      <c r="C46" s="376"/>
      <c r="D46" s="367" t="s">
        <v>1165</v>
      </c>
      <c r="E46" s="368"/>
      <c r="F46" s="355">
        <v>4100063190</v>
      </c>
      <c r="G46" s="354"/>
      <c r="H46" s="391" t="s">
        <v>1223</v>
      </c>
      <c r="I46" s="370"/>
      <c r="J46" s="369" t="s">
        <v>73</v>
      </c>
      <c r="K46" s="368"/>
      <c r="L46" s="6" t="s">
        <v>757</v>
      </c>
      <c r="M46" s="11"/>
      <c r="N46" s="81">
        <v>5.8</v>
      </c>
      <c r="O46" s="60">
        <v>18</v>
      </c>
    </row>
    <row r="47" spans="1:15" ht="15" x14ac:dyDescent="0.25">
      <c r="A47" s="1"/>
      <c r="B47" s="378">
        <v>16</v>
      </c>
      <c r="C47" s="379"/>
      <c r="D47" s="367" t="s">
        <v>1165</v>
      </c>
      <c r="E47" s="368"/>
      <c r="F47" s="355">
        <v>4100063190</v>
      </c>
      <c r="G47" s="354"/>
      <c r="H47" s="391" t="s">
        <v>1223</v>
      </c>
      <c r="I47" s="370"/>
      <c r="J47" s="369" t="s">
        <v>73</v>
      </c>
      <c r="K47" s="368"/>
      <c r="L47" s="6" t="s">
        <v>757</v>
      </c>
      <c r="M47" s="11"/>
      <c r="N47" s="82">
        <v>5.8</v>
      </c>
      <c r="O47" s="60">
        <v>18</v>
      </c>
    </row>
    <row r="48" spans="1:15" ht="15" x14ac:dyDescent="0.25">
      <c r="A48" s="1"/>
      <c r="B48" s="378">
        <v>17</v>
      </c>
      <c r="C48" s="379"/>
      <c r="D48" s="367" t="s">
        <v>1165</v>
      </c>
      <c r="E48" s="368"/>
      <c r="F48" s="355">
        <v>4100063190</v>
      </c>
      <c r="G48" s="354"/>
      <c r="H48" s="391" t="s">
        <v>1223</v>
      </c>
      <c r="I48" s="370"/>
      <c r="J48" s="369" t="s">
        <v>73</v>
      </c>
      <c r="K48" s="368"/>
      <c r="L48" s="6" t="s">
        <v>757</v>
      </c>
      <c r="M48" s="11"/>
      <c r="N48" s="82">
        <v>5.8</v>
      </c>
      <c r="O48" s="60">
        <v>12</v>
      </c>
    </row>
    <row r="49" spans="1:15" ht="15" x14ac:dyDescent="0.25">
      <c r="A49" s="1"/>
      <c r="B49" s="365"/>
      <c r="C49" s="366"/>
      <c r="D49" s="367" t="s">
        <v>1165</v>
      </c>
      <c r="E49" s="368"/>
      <c r="F49" s="355">
        <v>4100063191</v>
      </c>
      <c r="G49" s="354"/>
      <c r="H49" s="391" t="s">
        <v>1223</v>
      </c>
      <c r="I49" s="370"/>
      <c r="J49" s="369" t="s">
        <v>76</v>
      </c>
      <c r="K49" s="368"/>
      <c r="L49" s="6" t="s">
        <v>757</v>
      </c>
      <c r="M49" s="11"/>
      <c r="N49" s="84"/>
      <c r="O49" s="60">
        <v>6</v>
      </c>
    </row>
    <row r="50" spans="1:15" ht="15" x14ac:dyDescent="0.25">
      <c r="A50" s="1"/>
      <c r="B50" s="378">
        <v>18</v>
      </c>
      <c r="C50" s="379"/>
      <c r="D50" s="367" t="s">
        <v>1165</v>
      </c>
      <c r="E50" s="368"/>
      <c r="F50" s="355">
        <v>4100063191</v>
      </c>
      <c r="G50" s="354"/>
      <c r="H50" s="391" t="s">
        <v>1223</v>
      </c>
      <c r="I50" s="370"/>
      <c r="J50" s="369" t="s">
        <v>76</v>
      </c>
      <c r="K50" s="368"/>
      <c r="L50" s="6" t="s">
        <v>757</v>
      </c>
      <c r="M50" s="11"/>
      <c r="N50" s="82">
        <v>5.8</v>
      </c>
      <c r="O50" s="60">
        <v>18</v>
      </c>
    </row>
    <row r="51" spans="1:15" ht="15" x14ac:dyDescent="0.25">
      <c r="A51" s="1"/>
      <c r="B51" s="378">
        <v>19</v>
      </c>
      <c r="C51" s="379"/>
      <c r="D51" s="367" t="s">
        <v>1165</v>
      </c>
      <c r="E51" s="368"/>
      <c r="F51" s="355">
        <v>4100063097</v>
      </c>
      <c r="G51" s="354"/>
      <c r="H51" s="391" t="s">
        <v>1223</v>
      </c>
      <c r="I51" s="370"/>
      <c r="J51" s="369" t="s">
        <v>25</v>
      </c>
      <c r="K51" s="368"/>
      <c r="L51" s="6" t="s">
        <v>757</v>
      </c>
      <c r="M51" s="11"/>
      <c r="N51" s="82">
        <v>5.8</v>
      </c>
      <c r="O51" s="60">
        <v>12</v>
      </c>
    </row>
    <row r="52" spans="1:15" ht="15" x14ac:dyDescent="0.25">
      <c r="A52" s="1"/>
      <c r="B52" s="76"/>
      <c r="C52" s="69"/>
      <c r="D52" s="367" t="s">
        <v>1165</v>
      </c>
      <c r="E52" s="368"/>
      <c r="F52" s="355">
        <v>4100063191</v>
      </c>
      <c r="G52" s="354"/>
      <c r="H52" s="391" t="s">
        <v>1223</v>
      </c>
      <c r="I52" s="370"/>
      <c r="J52" s="369" t="s">
        <v>76</v>
      </c>
      <c r="K52" s="368"/>
      <c r="L52" s="6" t="s">
        <v>757</v>
      </c>
      <c r="M52" s="11"/>
      <c r="N52" s="84"/>
      <c r="O52" s="60">
        <v>6</v>
      </c>
    </row>
    <row r="53" spans="1:15" ht="15" x14ac:dyDescent="0.25">
      <c r="A53" s="1"/>
      <c r="B53" s="416">
        <v>20</v>
      </c>
      <c r="C53" s="417"/>
      <c r="D53" s="367" t="s">
        <v>1165</v>
      </c>
      <c r="E53" s="368"/>
      <c r="F53" s="355">
        <v>4100063097</v>
      </c>
      <c r="G53" s="354"/>
      <c r="H53" s="391" t="s">
        <v>1223</v>
      </c>
      <c r="I53" s="370"/>
      <c r="J53" s="369" t="s">
        <v>25</v>
      </c>
      <c r="K53" s="368"/>
      <c r="L53" s="6" t="s">
        <v>757</v>
      </c>
      <c r="M53" s="11"/>
      <c r="N53" s="83">
        <v>5.8</v>
      </c>
      <c r="O53" s="60">
        <v>18</v>
      </c>
    </row>
    <row r="54" spans="1:15" ht="15" x14ac:dyDescent="0.25">
      <c r="A54" s="1"/>
      <c r="B54" s="378">
        <v>21</v>
      </c>
      <c r="C54" s="379"/>
      <c r="D54" s="367" t="s">
        <v>1165</v>
      </c>
      <c r="E54" s="368"/>
      <c r="F54" s="355">
        <v>4100063097</v>
      </c>
      <c r="G54" s="354"/>
      <c r="H54" s="391" t="s">
        <v>1223</v>
      </c>
      <c r="I54" s="370"/>
      <c r="J54" s="369" t="s">
        <v>25</v>
      </c>
      <c r="K54" s="368"/>
      <c r="L54" s="6" t="s">
        <v>757</v>
      </c>
      <c r="M54" s="11"/>
      <c r="N54" s="82">
        <v>5.8</v>
      </c>
      <c r="O54" s="60">
        <v>18</v>
      </c>
    </row>
    <row r="55" spans="1:15" ht="15" x14ac:dyDescent="0.25">
      <c r="A55" s="1"/>
      <c r="B55" s="378">
        <v>22</v>
      </c>
      <c r="C55" s="379"/>
      <c r="D55" s="367" t="s">
        <v>1165</v>
      </c>
      <c r="E55" s="368"/>
      <c r="F55" s="355">
        <v>4100063097</v>
      </c>
      <c r="G55" s="354"/>
      <c r="H55" s="391" t="s">
        <v>1223</v>
      </c>
      <c r="I55" s="370"/>
      <c r="J55" s="369" t="s">
        <v>25</v>
      </c>
      <c r="K55" s="368"/>
      <c r="L55" s="6" t="s">
        <v>757</v>
      </c>
      <c r="M55" s="11"/>
      <c r="N55" s="82">
        <v>5.8</v>
      </c>
      <c r="O55" s="60">
        <v>18</v>
      </c>
    </row>
    <row r="56" spans="1:15" ht="15" x14ac:dyDescent="0.25">
      <c r="A56" s="1"/>
      <c r="B56" s="378">
        <v>23</v>
      </c>
      <c r="C56" s="379"/>
      <c r="D56" s="367" t="s">
        <v>1165</v>
      </c>
      <c r="E56" s="368"/>
      <c r="F56" s="355">
        <v>4100063097</v>
      </c>
      <c r="G56" s="354"/>
      <c r="H56" s="391" t="s">
        <v>1223</v>
      </c>
      <c r="I56" s="370"/>
      <c r="J56" s="369" t="s">
        <v>25</v>
      </c>
      <c r="K56" s="368"/>
      <c r="L56" s="6" t="s">
        <v>757</v>
      </c>
      <c r="M56" s="11"/>
      <c r="N56" s="82">
        <v>5.8</v>
      </c>
      <c r="O56" s="60">
        <v>18</v>
      </c>
    </row>
    <row r="57" spans="1:15" ht="15" x14ac:dyDescent="0.25">
      <c r="A57" s="1"/>
      <c r="B57" s="375">
        <v>24</v>
      </c>
      <c r="C57" s="376"/>
      <c r="D57" s="367" t="s">
        <v>1165</v>
      </c>
      <c r="E57" s="368"/>
      <c r="F57" s="355">
        <v>4100063194</v>
      </c>
      <c r="G57" s="354"/>
      <c r="H57" s="391" t="s">
        <v>1223</v>
      </c>
      <c r="I57" s="370"/>
      <c r="J57" s="369" t="s">
        <v>53</v>
      </c>
      <c r="K57" s="368"/>
      <c r="L57" s="6" t="s">
        <v>757</v>
      </c>
      <c r="M57" s="11"/>
      <c r="N57" s="81">
        <v>5.8</v>
      </c>
      <c r="O57" s="60">
        <v>18</v>
      </c>
    </row>
    <row r="58" spans="1:15" ht="15" x14ac:dyDescent="0.25">
      <c r="A58" s="1"/>
      <c r="B58" s="378">
        <v>25</v>
      </c>
      <c r="C58" s="379"/>
      <c r="D58" s="367" t="s">
        <v>1165</v>
      </c>
      <c r="E58" s="368"/>
      <c r="F58" s="355">
        <v>4100063194</v>
      </c>
      <c r="G58" s="354"/>
      <c r="H58" s="391" t="s">
        <v>1223</v>
      </c>
      <c r="I58" s="370"/>
      <c r="J58" s="369" t="s">
        <v>53</v>
      </c>
      <c r="K58" s="368"/>
      <c r="L58" s="6" t="s">
        <v>757</v>
      </c>
      <c r="M58" s="11"/>
      <c r="N58" s="82">
        <v>5.8</v>
      </c>
      <c r="O58" s="60">
        <v>18</v>
      </c>
    </row>
    <row r="59" spans="1:15" ht="15" x14ac:dyDescent="0.25">
      <c r="A59" s="1"/>
      <c r="B59" s="378">
        <v>26</v>
      </c>
      <c r="C59" s="379"/>
      <c r="D59" s="367" t="s">
        <v>1165</v>
      </c>
      <c r="E59" s="368"/>
      <c r="F59" s="355">
        <v>4100063194</v>
      </c>
      <c r="G59" s="354"/>
      <c r="H59" s="391" t="s">
        <v>1223</v>
      </c>
      <c r="I59" s="370"/>
      <c r="J59" s="369" t="s">
        <v>53</v>
      </c>
      <c r="K59" s="368"/>
      <c r="L59" s="6" t="s">
        <v>757</v>
      </c>
      <c r="M59" s="11"/>
      <c r="N59" s="82">
        <v>5.24</v>
      </c>
      <c r="O59" s="60">
        <v>16</v>
      </c>
    </row>
    <row r="60" spans="1:15" ht="15" x14ac:dyDescent="0.25">
      <c r="A60" s="1"/>
      <c r="B60" s="76"/>
      <c r="C60" s="69"/>
      <c r="D60" s="126" t="s">
        <v>1224</v>
      </c>
      <c r="E60" s="61"/>
      <c r="F60" s="50"/>
      <c r="G60" s="62"/>
      <c r="H60" s="63"/>
      <c r="I60" s="62"/>
      <c r="J60" s="50"/>
      <c r="K60" s="61"/>
      <c r="L60" s="6"/>
      <c r="M60" s="8"/>
      <c r="N60" s="84"/>
      <c r="O60" s="138"/>
    </row>
    <row r="61" spans="1:15" ht="15" x14ac:dyDescent="0.25">
      <c r="A61" s="1"/>
      <c r="B61" s="375">
        <v>27</v>
      </c>
      <c r="C61" s="376"/>
      <c r="D61" s="367" t="s">
        <v>1165</v>
      </c>
      <c r="E61" s="368"/>
      <c r="F61" s="355">
        <v>4100063190</v>
      </c>
      <c r="G61" s="354"/>
      <c r="H61" s="391" t="s">
        <v>1223</v>
      </c>
      <c r="I61" s="370"/>
      <c r="J61" s="369" t="s">
        <v>73</v>
      </c>
      <c r="K61" s="368"/>
      <c r="L61" s="6" t="s">
        <v>846</v>
      </c>
      <c r="M61" s="11"/>
      <c r="N61" s="81">
        <v>5.8</v>
      </c>
      <c r="O61" s="60">
        <v>18</v>
      </c>
    </row>
    <row r="62" spans="1:15" ht="15" x14ac:dyDescent="0.25">
      <c r="A62" s="1"/>
      <c r="B62" s="375">
        <v>28</v>
      </c>
      <c r="C62" s="376"/>
      <c r="D62" s="367" t="s">
        <v>1165</v>
      </c>
      <c r="E62" s="368"/>
      <c r="F62" s="355">
        <v>4100063190</v>
      </c>
      <c r="G62" s="354"/>
      <c r="H62" s="391" t="s">
        <v>1223</v>
      </c>
      <c r="I62" s="370"/>
      <c r="J62" s="369" t="s">
        <v>73</v>
      </c>
      <c r="K62" s="368"/>
      <c r="L62" s="6" t="s">
        <v>846</v>
      </c>
      <c r="M62" s="11"/>
      <c r="N62" s="81">
        <v>5.8</v>
      </c>
      <c r="O62" s="60">
        <v>18</v>
      </c>
    </row>
    <row r="63" spans="1:15" ht="15" x14ac:dyDescent="0.25">
      <c r="A63" s="1"/>
      <c r="B63" s="375">
        <v>29</v>
      </c>
      <c r="C63" s="376"/>
      <c r="D63" s="367" t="s">
        <v>1165</v>
      </c>
      <c r="E63" s="368"/>
      <c r="F63" s="355">
        <v>4100063190</v>
      </c>
      <c r="G63" s="354"/>
      <c r="H63" s="391" t="s">
        <v>1223</v>
      </c>
      <c r="I63" s="370"/>
      <c r="J63" s="369" t="s">
        <v>73</v>
      </c>
      <c r="K63" s="368"/>
      <c r="L63" s="6" t="s">
        <v>846</v>
      </c>
      <c r="M63" s="11"/>
      <c r="N63" s="81">
        <v>5.8</v>
      </c>
      <c r="O63" s="60">
        <v>18</v>
      </c>
    </row>
    <row r="64" spans="1:15" ht="15" x14ac:dyDescent="0.25">
      <c r="A64" s="1"/>
      <c r="B64" s="378">
        <v>30</v>
      </c>
      <c r="C64" s="379"/>
      <c r="D64" s="367" t="s">
        <v>1165</v>
      </c>
      <c r="E64" s="368"/>
      <c r="F64" s="355">
        <v>4100063190</v>
      </c>
      <c r="G64" s="354"/>
      <c r="H64" s="391" t="s">
        <v>1223</v>
      </c>
      <c r="I64" s="370"/>
      <c r="J64" s="369" t="s">
        <v>73</v>
      </c>
      <c r="K64" s="368"/>
      <c r="L64" s="6" t="s">
        <v>846</v>
      </c>
      <c r="M64" s="11"/>
      <c r="N64" s="82">
        <v>5.56</v>
      </c>
      <c r="O64" s="60">
        <v>17</v>
      </c>
    </row>
    <row r="65" spans="1:15" ht="15" x14ac:dyDescent="0.25">
      <c r="A65" s="1"/>
      <c r="B65" s="378">
        <v>31</v>
      </c>
      <c r="C65" s="379"/>
      <c r="D65" s="367" t="s">
        <v>1165</v>
      </c>
      <c r="E65" s="368"/>
      <c r="F65" s="355">
        <v>4100063192</v>
      </c>
      <c r="G65" s="354"/>
      <c r="H65" s="391" t="s">
        <v>1223</v>
      </c>
      <c r="I65" s="370"/>
      <c r="J65" s="369" t="s">
        <v>90</v>
      </c>
      <c r="K65" s="368"/>
      <c r="L65" s="6" t="s">
        <v>846</v>
      </c>
      <c r="M65" s="11"/>
      <c r="N65" s="82">
        <v>4.76</v>
      </c>
      <c r="O65" s="60">
        <v>6</v>
      </c>
    </row>
    <row r="66" spans="1:15" ht="15" x14ac:dyDescent="0.25">
      <c r="A66" s="1"/>
      <c r="B66" s="365"/>
      <c r="C66" s="366"/>
      <c r="D66" s="367" t="s">
        <v>1165</v>
      </c>
      <c r="E66" s="368"/>
      <c r="F66" s="355">
        <v>4100063193</v>
      </c>
      <c r="G66" s="354"/>
      <c r="H66" s="391" t="s">
        <v>1223</v>
      </c>
      <c r="I66" s="370"/>
      <c r="J66" s="369" t="s">
        <v>253</v>
      </c>
      <c r="K66" s="368"/>
      <c r="L66" s="6" t="s">
        <v>846</v>
      </c>
      <c r="M66" s="11"/>
      <c r="N66" s="84"/>
      <c r="O66" s="60">
        <v>8</v>
      </c>
    </row>
    <row r="67" spans="1:15" ht="15" x14ac:dyDescent="0.25">
      <c r="A67" s="1"/>
      <c r="B67" s="416">
        <v>32</v>
      </c>
      <c r="C67" s="417"/>
      <c r="D67" s="367" t="s">
        <v>1165</v>
      </c>
      <c r="E67" s="368"/>
      <c r="F67" s="355">
        <v>4100063191</v>
      </c>
      <c r="G67" s="354"/>
      <c r="H67" s="391" t="s">
        <v>1223</v>
      </c>
      <c r="I67" s="370"/>
      <c r="J67" s="369" t="s">
        <v>76</v>
      </c>
      <c r="K67" s="368"/>
      <c r="L67" s="6" t="s">
        <v>846</v>
      </c>
      <c r="M67" s="11"/>
      <c r="N67" s="83">
        <v>5.8</v>
      </c>
      <c r="O67" s="60">
        <v>18</v>
      </c>
    </row>
    <row r="68" spans="1:15" ht="15" x14ac:dyDescent="0.25">
      <c r="A68" s="1"/>
      <c r="B68" s="77" t="s">
        <v>37</v>
      </c>
      <c r="C68" s="78"/>
      <c r="D68" s="20"/>
      <c r="E68" s="45"/>
      <c r="F68" s="20"/>
      <c r="H68" s="3"/>
      <c r="J68" s="20"/>
      <c r="K68" s="45"/>
      <c r="L68" s="1"/>
      <c r="M68" s="1"/>
      <c r="N68" s="1"/>
      <c r="O68" s="60"/>
    </row>
    <row r="69" spans="1:15" ht="15" x14ac:dyDescent="0.25">
      <c r="A69" s="1"/>
      <c r="B69" s="378">
        <v>33</v>
      </c>
      <c r="C69" s="379"/>
      <c r="D69" s="367" t="s">
        <v>1165</v>
      </c>
      <c r="E69" s="368"/>
      <c r="F69" s="355">
        <v>4100063191</v>
      </c>
      <c r="G69" s="354"/>
      <c r="H69" s="391" t="s">
        <v>1223</v>
      </c>
      <c r="I69" s="370"/>
      <c r="J69" s="369" t="s">
        <v>76</v>
      </c>
      <c r="K69" s="368"/>
      <c r="L69" s="6" t="s">
        <v>846</v>
      </c>
      <c r="M69" s="11"/>
      <c r="N69" s="82">
        <v>4.76</v>
      </c>
      <c r="O69" s="60">
        <v>12</v>
      </c>
    </row>
    <row r="70" spans="1:15" ht="15" x14ac:dyDescent="0.25">
      <c r="A70" s="1"/>
      <c r="B70" s="365"/>
      <c r="C70" s="366"/>
      <c r="D70" s="367" t="s">
        <v>1165</v>
      </c>
      <c r="E70" s="368"/>
      <c r="F70" s="355">
        <v>4100063097</v>
      </c>
      <c r="G70" s="354"/>
      <c r="H70" s="391" t="s">
        <v>1223</v>
      </c>
      <c r="I70" s="370"/>
      <c r="J70" s="369" t="s">
        <v>25</v>
      </c>
      <c r="K70" s="368"/>
      <c r="L70" s="6" t="s">
        <v>846</v>
      </c>
      <c r="M70" s="11"/>
      <c r="N70" s="84"/>
      <c r="O70" s="60">
        <v>2</v>
      </c>
    </row>
    <row r="71" spans="1:15" ht="15" x14ac:dyDescent="0.25">
      <c r="A71" s="1"/>
      <c r="B71" s="369">
        <v>34</v>
      </c>
      <c r="C71" s="368"/>
      <c r="D71" s="367" t="s">
        <v>1165</v>
      </c>
      <c r="E71" s="368"/>
      <c r="F71" s="355">
        <v>4100063097</v>
      </c>
      <c r="G71" s="354"/>
      <c r="H71" s="391" t="s">
        <v>1223</v>
      </c>
      <c r="I71" s="370"/>
      <c r="J71" s="369" t="s">
        <v>25</v>
      </c>
      <c r="K71" s="368"/>
      <c r="L71" s="6" t="s">
        <v>846</v>
      </c>
      <c r="M71" s="11"/>
      <c r="N71" s="81">
        <v>5.8</v>
      </c>
      <c r="O71" s="60">
        <v>18</v>
      </c>
    </row>
    <row r="72" spans="1:15" ht="15" x14ac:dyDescent="0.25">
      <c r="A72" s="1"/>
      <c r="B72" s="369">
        <v>35</v>
      </c>
      <c r="C72" s="368"/>
      <c r="D72" s="367" t="s">
        <v>1165</v>
      </c>
      <c r="E72" s="368"/>
      <c r="F72" s="355">
        <v>4100063097</v>
      </c>
      <c r="G72" s="354"/>
      <c r="H72" s="391" t="s">
        <v>1223</v>
      </c>
      <c r="I72" s="370"/>
      <c r="J72" s="369" t="s">
        <v>25</v>
      </c>
      <c r="K72" s="368"/>
      <c r="L72" s="6" t="s">
        <v>846</v>
      </c>
      <c r="M72" s="11"/>
      <c r="N72" s="81">
        <v>5.8</v>
      </c>
      <c r="O72" s="60">
        <v>18</v>
      </c>
    </row>
    <row r="73" spans="1:15" ht="15" x14ac:dyDescent="0.25">
      <c r="A73" s="1"/>
      <c r="B73" s="369">
        <v>36</v>
      </c>
      <c r="C73" s="368"/>
      <c r="D73" s="367" t="s">
        <v>1165</v>
      </c>
      <c r="E73" s="368"/>
      <c r="F73" s="355">
        <v>4100063097</v>
      </c>
      <c r="G73" s="354"/>
      <c r="H73" s="391" t="s">
        <v>1223</v>
      </c>
      <c r="I73" s="370"/>
      <c r="J73" s="369" t="s">
        <v>25</v>
      </c>
      <c r="K73" s="368"/>
      <c r="L73" s="6" t="s">
        <v>846</v>
      </c>
      <c r="M73" s="11"/>
      <c r="N73" s="81">
        <v>5.8</v>
      </c>
      <c r="O73" s="60">
        <v>18</v>
      </c>
    </row>
    <row r="74" spans="1:15" ht="15" x14ac:dyDescent="0.25">
      <c r="A74" s="1"/>
      <c r="B74" s="369">
        <v>37</v>
      </c>
      <c r="C74" s="368"/>
      <c r="D74" s="367" t="s">
        <v>1165</v>
      </c>
      <c r="E74" s="368"/>
      <c r="F74" s="355">
        <v>4100063097</v>
      </c>
      <c r="G74" s="354"/>
      <c r="H74" s="391" t="s">
        <v>1223</v>
      </c>
      <c r="I74" s="370"/>
      <c r="J74" s="369" t="s">
        <v>25</v>
      </c>
      <c r="K74" s="368"/>
      <c r="L74" s="6" t="s">
        <v>846</v>
      </c>
      <c r="M74" s="11"/>
      <c r="N74" s="81">
        <v>5.8</v>
      </c>
      <c r="O74" s="60">
        <v>18</v>
      </c>
    </row>
    <row r="75" spans="1:15" ht="15" x14ac:dyDescent="0.25">
      <c r="A75" s="1"/>
      <c r="B75" s="369">
        <v>38</v>
      </c>
      <c r="C75" s="368"/>
      <c r="D75" s="367" t="s">
        <v>1165</v>
      </c>
      <c r="E75" s="368"/>
      <c r="F75" s="355">
        <v>4100063194</v>
      </c>
      <c r="G75" s="354"/>
      <c r="H75" s="391" t="s">
        <v>1223</v>
      </c>
      <c r="I75" s="370"/>
      <c r="J75" s="369" t="s">
        <v>53</v>
      </c>
      <c r="K75" s="368"/>
      <c r="L75" s="6" t="s">
        <v>846</v>
      </c>
      <c r="M75" s="11"/>
      <c r="N75" s="81">
        <v>5.8</v>
      </c>
      <c r="O75" s="60">
        <v>18</v>
      </c>
    </row>
    <row r="76" spans="1:15" ht="15" x14ac:dyDescent="0.25">
      <c r="A76" s="1"/>
      <c r="B76" s="424">
        <v>39</v>
      </c>
      <c r="C76" s="425"/>
      <c r="D76" s="367" t="s">
        <v>1165</v>
      </c>
      <c r="E76" s="368"/>
      <c r="F76" s="355">
        <v>4100063194</v>
      </c>
      <c r="G76" s="354"/>
      <c r="H76" s="391" t="s">
        <v>1223</v>
      </c>
      <c r="I76" s="370"/>
      <c r="J76" s="369" t="s">
        <v>53</v>
      </c>
      <c r="K76" s="368"/>
      <c r="L76" s="6" t="s">
        <v>846</v>
      </c>
      <c r="M76" s="11"/>
      <c r="N76" s="82">
        <v>5.8</v>
      </c>
      <c r="O76" s="60">
        <v>18</v>
      </c>
    </row>
    <row r="77" spans="1:15" ht="15" x14ac:dyDescent="0.25">
      <c r="A77" s="1"/>
      <c r="B77" s="378">
        <v>40</v>
      </c>
      <c r="C77" s="379"/>
      <c r="D77" s="367" t="s">
        <v>1165</v>
      </c>
      <c r="E77" s="368"/>
      <c r="F77" s="355">
        <v>4100063194</v>
      </c>
      <c r="G77" s="354"/>
      <c r="H77" s="391" t="s">
        <v>1223</v>
      </c>
      <c r="I77" s="370"/>
      <c r="J77" s="369" t="s">
        <v>53</v>
      </c>
      <c r="K77" s="368"/>
      <c r="L77" s="6" t="s">
        <v>846</v>
      </c>
      <c r="M77" s="11"/>
      <c r="N77" s="82">
        <v>4.76</v>
      </c>
      <c r="O77" s="60">
        <v>14</v>
      </c>
    </row>
    <row r="78" spans="1:15" ht="15" x14ac:dyDescent="0.25">
      <c r="A78" s="1"/>
      <c r="B78" s="76"/>
      <c r="C78" s="69"/>
      <c r="D78" s="126" t="s">
        <v>1225</v>
      </c>
      <c r="E78" s="61"/>
      <c r="F78" s="50"/>
      <c r="G78" s="62"/>
      <c r="H78" s="63"/>
      <c r="I78" s="62"/>
      <c r="J78" s="50"/>
      <c r="K78" s="61"/>
      <c r="L78" s="6"/>
      <c r="M78" s="8"/>
      <c r="N78" s="84"/>
      <c r="O78" s="138"/>
    </row>
    <row r="79" spans="1:15" ht="15" x14ac:dyDescent="0.25">
      <c r="A79" s="1"/>
      <c r="B79" s="416">
        <v>41</v>
      </c>
      <c r="C79" s="417"/>
      <c r="D79" s="367" t="s">
        <v>1165</v>
      </c>
      <c r="E79" s="368"/>
      <c r="F79" s="355">
        <v>4100063190</v>
      </c>
      <c r="G79" s="354"/>
      <c r="H79" s="391" t="s">
        <v>1223</v>
      </c>
      <c r="I79" s="370"/>
      <c r="J79" s="369" t="s">
        <v>73</v>
      </c>
      <c r="K79" s="368"/>
      <c r="L79" s="6" t="s">
        <v>911</v>
      </c>
      <c r="M79" s="11"/>
      <c r="N79" s="83">
        <v>5.8</v>
      </c>
      <c r="O79" s="60">
        <v>10</v>
      </c>
    </row>
    <row r="80" spans="1:15" ht="15" x14ac:dyDescent="0.25">
      <c r="A80" s="1"/>
      <c r="B80" s="416"/>
      <c r="C80" s="417"/>
      <c r="D80" s="367" t="s">
        <v>1165</v>
      </c>
      <c r="E80" s="368"/>
      <c r="F80" s="355">
        <v>4100063194</v>
      </c>
      <c r="G80" s="354"/>
      <c r="H80" s="391" t="s">
        <v>1223</v>
      </c>
      <c r="I80" s="370"/>
      <c r="J80" s="369" t="s">
        <v>53</v>
      </c>
      <c r="K80" s="368"/>
      <c r="L80" s="6" t="s">
        <v>911</v>
      </c>
      <c r="M80" s="11"/>
      <c r="N80" s="83"/>
      <c r="O80" s="60">
        <v>8</v>
      </c>
    </row>
    <row r="81" spans="1:15" ht="15" x14ac:dyDescent="0.25">
      <c r="A81" s="1"/>
      <c r="B81" s="76"/>
      <c r="C81" s="69"/>
      <c r="D81" s="126" t="s">
        <v>1226</v>
      </c>
      <c r="E81" s="61"/>
      <c r="F81" s="50"/>
      <c r="G81" s="62"/>
      <c r="H81" s="63"/>
      <c r="I81" s="62"/>
      <c r="J81" s="50"/>
      <c r="K81" s="61"/>
      <c r="L81" s="6"/>
      <c r="M81" s="8"/>
      <c r="N81" s="84"/>
      <c r="O81" s="138"/>
    </row>
    <row r="82" spans="1:15" ht="15" x14ac:dyDescent="0.25">
      <c r="A82" s="1"/>
      <c r="B82" s="378">
        <v>42</v>
      </c>
      <c r="C82" s="379"/>
      <c r="D82" s="367" t="s">
        <v>1165</v>
      </c>
      <c r="E82" s="368"/>
      <c r="F82" s="355">
        <v>4100063194</v>
      </c>
      <c r="G82" s="354"/>
      <c r="H82" s="391" t="s">
        <v>1223</v>
      </c>
      <c r="I82" s="370"/>
      <c r="J82" s="369" t="s">
        <v>53</v>
      </c>
      <c r="K82" s="368"/>
      <c r="L82" s="6" t="s">
        <v>911</v>
      </c>
      <c r="M82" s="11"/>
      <c r="N82" s="82">
        <v>5.8</v>
      </c>
      <c r="O82" s="60">
        <v>18</v>
      </c>
    </row>
    <row r="83" spans="1:15" ht="15" x14ac:dyDescent="0.25">
      <c r="A83" s="1"/>
      <c r="B83" s="375">
        <v>43</v>
      </c>
      <c r="C83" s="376"/>
      <c r="D83" s="367" t="s">
        <v>1165</v>
      </c>
      <c r="E83" s="368"/>
      <c r="F83" s="355">
        <v>4100063191</v>
      </c>
      <c r="G83" s="354"/>
      <c r="H83" s="391" t="s">
        <v>1223</v>
      </c>
      <c r="I83" s="370"/>
      <c r="J83" s="369" t="s">
        <v>76</v>
      </c>
      <c r="K83" s="368"/>
      <c r="L83" s="6" t="s">
        <v>911</v>
      </c>
      <c r="M83" s="11"/>
      <c r="N83" s="81">
        <v>5.8</v>
      </c>
      <c r="O83" s="60">
        <v>18</v>
      </c>
    </row>
    <row r="84" spans="1:15" ht="15" x14ac:dyDescent="0.25">
      <c r="A84" s="1"/>
      <c r="B84" s="378">
        <v>44</v>
      </c>
      <c r="C84" s="379"/>
      <c r="D84" s="367" t="s">
        <v>1165</v>
      </c>
      <c r="E84" s="368"/>
      <c r="F84" s="355">
        <v>4100063191</v>
      </c>
      <c r="G84" s="354"/>
      <c r="H84" s="391" t="s">
        <v>1223</v>
      </c>
      <c r="I84" s="370"/>
      <c r="J84" s="369" t="s">
        <v>76</v>
      </c>
      <c r="K84" s="368"/>
      <c r="L84" s="6" t="s">
        <v>911</v>
      </c>
      <c r="M84" s="11"/>
      <c r="N84" s="82">
        <v>4.24</v>
      </c>
      <c r="O84" s="60">
        <v>12</v>
      </c>
    </row>
    <row r="85" spans="1:15" ht="15" x14ac:dyDescent="0.25">
      <c r="A85" s="1"/>
      <c r="B85" s="378">
        <v>45</v>
      </c>
      <c r="C85" s="379"/>
      <c r="D85" s="367" t="s">
        <v>1165</v>
      </c>
      <c r="E85" s="368"/>
      <c r="F85" s="355">
        <v>4100063214</v>
      </c>
      <c r="G85" s="354"/>
      <c r="H85" s="391" t="s">
        <v>1157</v>
      </c>
      <c r="I85" s="370"/>
      <c r="J85" s="369" t="s">
        <v>253</v>
      </c>
      <c r="K85" s="368"/>
      <c r="L85" s="6" t="s">
        <v>1190</v>
      </c>
      <c r="M85" s="11"/>
      <c r="N85" s="82">
        <v>3.32</v>
      </c>
      <c r="O85" s="60">
        <v>6</v>
      </c>
    </row>
    <row r="86" spans="1:15" ht="15" x14ac:dyDescent="0.25">
      <c r="A86" s="1"/>
      <c r="B86" s="76"/>
      <c r="C86" s="69"/>
      <c r="D86" s="367" t="s">
        <v>1165</v>
      </c>
      <c r="E86" s="368"/>
      <c r="F86" s="355">
        <v>4100063105</v>
      </c>
      <c r="G86" s="354"/>
      <c r="H86" s="391" t="s">
        <v>1157</v>
      </c>
      <c r="I86" s="370"/>
      <c r="J86" s="369" t="s">
        <v>25</v>
      </c>
      <c r="K86" s="368"/>
      <c r="L86" s="6" t="s">
        <v>1190</v>
      </c>
      <c r="M86" s="11"/>
      <c r="N86" s="84"/>
      <c r="O86" s="60">
        <v>3</v>
      </c>
    </row>
    <row r="87" spans="1:15" ht="15" x14ac:dyDescent="0.25">
      <c r="A87" s="1"/>
      <c r="B87" s="378">
        <v>46</v>
      </c>
      <c r="C87" s="379"/>
      <c r="D87" s="367" t="s">
        <v>1165</v>
      </c>
      <c r="E87" s="368"/>
      <c r="F87" s="355">
        <v>4100063105</v>
      </c>
      <c r="G87" s="354"/>
      <c r="H87" s="391" t="s">
        <v>1157</v>
      </c>
      <c r="I87" s="370"/>
      <c r="J87" s="369" t="s">
        <v>25</v>
      </c>
      <c r="K87" s="368"/>
      <c r="L87" s="6" t="s">
        <v>1190</v>
      </c>
      <c r="M87" s="11"/>
      <c r="N87" s="82">
        <v>5.48</v>
      </c>
      <c r="O87" s="60">
        <v>18</v>
      </c>
    </row>
    <row r="88" spans="1:15" ht="15" x14ac:dyDescent="0.25">
      <c r="A88" s="1"/>
      <c r="B88" s="378">
        <v>47</v>
      </c>
      <c r="C88" s="379"/>
      <c r="D88" s="367" t="s">
        <v>1165</v>
      </c>
      <c r="E88" s="368"/>
      <c r="F88" s="355">
        <v>4100063105</v>
      </c>
      <c r="G88" s="354"/>
      <c r="H88" s="391" t="s">
        <v>1157</v>
      </c>
      <c r="I88" s="370"/>
      <c r="J88" s="369" t="s">
        <v>25</v>
      </c>
      <c r="K88" s="368"/>
      <c r="L88" s="6" t="s">
        <v>1190</v>
      </c>
      <c r="M88" s="11"/>
      <c r="N88" s="82">
        <v>5.48</v>
      </c>
      <c r="O88" s="60">
        <v>18</v>
      </c>
    </row>
    <row r="89" spans="1:15" ht="15" x14ac:dyDescent="0.25">
      <c r="A89" s="1"/>
      <c r="B89" s="378">
        <v>48</v>
      </c>
      <c r="C89" s="379"/>
      <c r="D89" s="367" t="s">
        <v>1165</v>
      </c>
      <c r="E89" s="368"/>
      <c r="F89" s="355">
        <v>4100063215</v>
      </c>
      <c r="G89" s="354"/>
      <c r="H89" s="391" t="s">
        <v>1157</v>
      </c>
      <c r="I89" s="370"/>
      <c r="J89" s="369" t="s">
        <v>53</v>
      </c>
      <c r="K89" s="368"/>
      <c r="L89" s="6" t="s">
        <v>1190</v>
      </c>
      <c r="M89" s="11"/>
      <c r="N89" s="82">
        <v>4.72</v>
      </c>
      <c r="O89" s="60">
        <v>15</v>
      </c>
    </row>
    <row r="90" spans="1:15" ht="15" x14ac:dyDescent="0.25">
      <c r="A90" s="1"/>
      <c r="B90" s="378">
        <v>49</v>
      </c>
      <c r="C90" s="379"/>
      <c r="D90" s="367" t="s">
        <v>629</v>
      </c>
      <c r="E90" s="368"/>
      <c r="F90" s="355">
        <v>4100063104</v>
      </c>
      <c r="G90" s="354"/>
      <c r="H90" s="391" t="s">
        <v>855</v>
      </c>
      <c r="I90" s="370"/>
      <c r="J90" s="369" t="s">
        <v>25</v>
      </c>
      <c r="K90" s="368"/>
      <c r="L90" s="6" t="s">
        <v>1190</v>
      </c>
      <c r="M90" s="11"/>
      <c r="N90" s="82">
        <v>14</v>
      </c>
      <c r="O90" s="60">
        <v>24</v>
      </c>
    </row>
    <row r="91" spans="1:15" ht="15" x14ac:dyDescent="0.25">
      <c r="A91" s="1"/>
      <c r="B91" s="378">
        <v>50</v>
      </c>
      <c r="C91" s="379"/>
      <c r="D91" s="367" t="s">
        <v>629</v>
      </c>
      <c r="E91" s="368"/>
      <c r="F91" s="355">
        <v>4100063104</v>
      </c>
      <c r="G91" s="354"/>
      <c r="H91" s="391" t="s">
        <v>855</v>
      </c>
      <c r="I91" s="370"/>
      <c r="J91" s="369" t="s">
        <v>25</v>
      </c>
      <c r="K91" s="368"/>
      <c r="L91" s="6" t="s">
        <v>1190</v>
      </c>
      <c r="M91" s="11"/>
      <c r="N91" s="82">
        <v>14.22</v>
      </c>
      <c r="O91" s="60">
        <v>19</v>
      </c>
    </row>
    <row r="92" spans="1:15" ht="15" x14ac:dyDescent="0.25">
      <c r="A92" s="1"/>
      <c r="B92" s="40"/>
      <c r="C92" s="36"/>
      <c r="D92" s="367" t="s">
        <v>629</v>
      </c>
      <c r="E92" s="368"/>
      <c r="F92" s="355">
        <v>4100063213</v>
      </c>
      <c r="G92" s="354"/>
      <c r="H92" s="391" t="s">
        <v>855</v>
      </c>
      <c r="I92" s="370"/>
      <c r="J92" s="369" t="s">
        <v>53</v>
      </c>
      <c r="K92" s="368"/>
      <c r="L92" s="6" t="s">
        <v>1190</v>
      </c>
      <c r="M92" s="11"/>
      <c r="N92" s="83"/>
      <c r="O92" s="60">
        <v>6</v>
      </c>
    </row>
    <row r="93" spans="1:15" ht="15" x14ac:dyDescent="0.25">
      <c r="A93" s="1"/>
      <c r="B93" s="76"/>
      <c r="C93" s="69"/>
      <c r="D93" s="126" t="s">
        <v>1227</v>
      </c>
      <c r="E93" s="61"/>
      <c r="F93" s="50"/>
      <c r="G93" s="62"/>
      <c r="H93" s="63"/>
      <c r="I93" s="62"/>
      <c r="J93" s="50"/>
      <c r="K93" s="61"/>
      <c r="L93" s="6"/>
      <c r="M93" s="8"/>
      <c r="N93" s="84"/>
      <c r="O93" s="138"/>
    </row>
    <row r="94" spans="1:15" ht="15" x14ac:dyDescent="0.25">
      <c r="A94" s="1"/>
      <c r="B94" s="76"/>
      <c r="C94" s="69"/>
      <c r="D94" s="160"/>
      <c r="E94" s="122"/>
      <c r="F94" s="115"/>
      <c r="G94" s="59"/>
      <c r="H94" s="125"/>
      <c r="I94" s="57"/>
      <c r="J94" s="124"/>
      <c r="K94" s="122"/>
      <c r="L94" s="6"/>
      <c r="M94" s="11"/>
      <c r="N94" s="84"/>
      <c r="O94" s="60"/>
    </row>
    <row r="95" spans="1:15" ht="15" x14ac:dyDescent="0.25">
      <c r="A95" s="1"/>
      <c r="B95" s="76"/>
      <c r="C95" s="65"/>
      <c r="D95" s="439"/>
      <c r="E95" s="440"/>
      <c r="F95" s="440"/>
      <c r="G95" s="440"/>
      <c r="H95" s="440"/>
      <c r="I95" s="66"/>
      <c r="J95" s="64"/>
      <c r="K95" s="65"/>
      <c r="L95" s="26"/>
      <c r="M95" s="26"/>
      <c r="N95" s="139">
        <f>SUM(N18:N94)</f>
        <v>294.7800000000002</v>
      </c>
      <c r="O95" s="109"/>
    </row>
    <row r="96" spans="1:15" ht="15.75" x14ac:dyDescent="0.25">
      <c r="A96" s="1"/>
      <c r="B96" s="356" t="s">
        <v>29</v>
      </c>
      <c r="C96" s="357"/>
      <c r="D96" s="357"/>
      <c r="E96" s="357"/>
      <c r="F96" s="357"/>
      <c r="G96" s="357"/>
      <c r="H96" s="357"/>
      <c r="I96" s="357"/>
      <c r="J96" s="357"/>
      <c r="K96" s="357"/>
      <c r="L96" s="357"/>
      <c r="M96" s="79"/>
      <c r="N96" s="75"/>
      <c r="O96" s="73">
        <f>SUM(O18:O94)</f>
        <v>1237</v>
      </c>
    </row>
    <row r="97" spans="1:14" ht="15" x14ac:dyDescent="0.25">
      <c r="A97" s="1"/>
      <c r="B97" s="20"/>
      <c r="C97" s="45"/>
      <c r="D97" s="20"/>
      <c r="E97" s="45"/>
      <c r="F97" s="20"/>
      <c r="H97" s="3"/>
      <c r="J97" s="20"/>
      <c r="K97" s="45"/>
      <c r="L97" s="1"/>
      <c r="M97" s="1"/>
      <c r="N97" s="86"/>
    </row>
    <row r="98" spans="1:14" ht="3.75" customHeight="1" x14ac:dyDescent="0.25">
      <c r="A98" s="1"/>
      <c r="B98" s="1"/>
      <c r="C98" s="1"/>
      <c r="D98" s="17"/>
      <c r="E98" s="20"/>
      <c r="F98" s="20"/>
      <c r="G98" s="3"/>
      <c r="H98" s="3"/>
      <c r="I98" s="1"/>
      <c r="J98" s="1"/>
      <c r="K98" s="1"/>
      <c r="L98" s="1"/>
      <c r="M98" s="1"/>
      <c r="N98" s="1"/>
    </row>
    <row r="99" spans="1:14" ht="15" customHeight="1" x14ac:dyDescent="0.25">
      <c r="A99" s="1"/>
      <c r="B99" s="1"/>
      <c r="C99" s="1"/>
      <c r="D99" s="1" t="s">
        <v>49</v>
      </c>
      <c r="E99" s="23"/>
      <c r="F99" s="397" t="s">
        <v>1228</v>
      </c>
      <c r="G99" s="396"/>
      <c r="H99" s="1"/>
      <c r="I99" s="1"/>
      <c r="J99" s="1"/>
      <c r="K99" s="1"/>
      <c r="L99" s="1"/>
      <c r="M99" s="1"/>
      <c r="N99" s="1"/>
    </row>
    <row r="100" spans="1:14" ht="15" customHeight="1" x14ac:dyDescent="0.25">
      <c r="A100" s="1"/>
      <c r="B100" s="1"/>
      <c r="C100" s="1"/>
      <c r="D100" s="1" t="s">
        <v>1229</v>
      </c>
      <c r="E100" s="23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customHeight="1" x14ac:dyDescent="0.25">
      <c r="A101" s="1"/>
      <c r="B101" s="1"/>
      <c r="C101" s="1"/>
      <c r="D101" s="1" t="s">
        <v>1231</v>
      </c>
      <c r="E101" s="3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customHeight="1" x14ac:dyDescent="0.25">
      <c r="A102" s="1"/>
      <c r="B102" s="1"/>
      <c r="C102" s="1"/>
      <c r="D102" s="1" t="s">
        <v>1230</v>
      </c>
      <c r="E102" s="23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customHeight="1" x14ac:dyDescent="0.25">
      <c r="A103" s="1"/>
      <c r="B103" s="1"/>
      <c r="C103" s="1"/>
      <c r="D103" s="1" t="s">
        <v>1232</v>
      </c>
      <c r="E103" s="1"/>
      <c r="F103" s="1"/>
      <c r="G103" s="23"/>
      <c r="H103" s="23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387" ht="8.25" customHeight="1" x14ac:dyDescent="0.2"/>
    <row r="389" ht="8.25" customHeight="1" x14ac:dyDescent="0.2"/>
    <row r="391" ht="9" customHeight="1" x14ac:dyDescent="0.2"/>
    <row r="393" ht="7.5" customHeight="1" x14ac:dyDescent="0.2"/>
    <row r="395" ht="6.75" customHeight="1" x14ac:dyDescent="0.2"/>
    <row r="397" ht="7.5" customHeight="1" x14ac:dyDescent="0.2"/>
    <row r="399" ht="9" customHeight="1" x14ac:dyDescent="0.2"/>
    <row r="401" ht="7.5" customHeight="1" x14ac:dyDescent="0.2"/>
    <row r="403" ht="8.25" customHeight="1" x14ac:dyDescent="0.2"/>
  </sheetData>
  <mergeCells count="338">
    <mergeCell ref="B18:C18"/>
    <mergeCell ref="D18:E18"/>
    <mergeCell ref="F18:G18"/>
    <mergeCell ref="H18:I18"/>
    <mergeCell ref="J18:K18"/>
    <mergeCell ref="B19:C19"/>
    <mergeCell ref="M14:N14"/>
    <mergeCell ref="B16:C16"/>
    <mergeCell ref="D16:E16"/>
    <mergeCell ref="F16:G16"/>
    <mergeCell ref="H16:I16"/>
    <mergeCell ref="J16:K16"/>
    <mergeCell ref="D19:E19"/>
    <mergeCell ref="F19:G19"/>
    <mergeCell ref="H19:I19"/>
    <mergeCell ref="J19:K19"/>
    <mergeCell ref="B24:C24"/>
    <mergeCell ref="D24:E24"/>
    <mergeCell ref="F24:G24"/>
    <mergeCell ref="H24:I24"/>
    <mergeCell ref="J24:K24"/>
    <mergeCell ref="D21:E21"/>
    <mergeCell ref="F21:G21"/>
    <mergeCell ref="H21:I21"/>
    <mergeCell ref="J21:K21"/>
    <mergeCell ref="B22:C22"/>
    <mergeCell ref="H22:I22"/>
    <mergeCell ref="J22:K22"/>
    <mergeCell ref="D22:E22"/>
    <mergeCell ref="F22:G22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9:C29"/>
    <mergeCell ref="D29:E29"/>
    <mergeCell ref="F29:G29"/>
    <mergeCell ref="H29:I29"/>
    <mergeCell ref="J29:K29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D34:E34"/>
    <mergeCell ref="F34:G34"/>
    <mergeCell ref="H34:I34"/>
    <mergeCell ref="J34:K34"/>
    <mergeCell ref="B40:C40"/>
    <mergeCell ref="D40:E40"/>
    <mergeCell ref="F40:G40"/>
    <mergeCell ref="H40:I40"/>
    <mergeCell ref="J40:K40"/>
    <mergeCell ref="F36:G36"/>
    <mergeCell ref="H36:I36"/>
    <mergeCell ref="J36:K36"/>
    <mergeCell ref="D38:E38"/>
    <mergeCell ref="F38:G38"/>
    <mergeCell ref="H38:I38"/>
    <mergeCell ref="J38:K38"/>
    <mergeCell ref="J37:K37"/>
    <mergeCell ref="B38:C38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3:C53"/>
    <mergeCell ref="D53:E53"/>
    <mergeCell ref="F53:G53"/>
    <mergeCell ref="H53:I53"/>
    <mergeCell ref="J53:K53"/>
    <mergeCell ref="D52:E52"/>
    <mergeCell ref="F52:G52"/>
    <mergeCell ref="H52:I52"/>
    <mergeCell ref="J52:K52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9:C59"/>
    <mergeCell ref="D59:E59"/>
    <mergeCell ref="F59:G59"/>
    <mergeCell ref="H59:I59"/>
    <mergeCell ref="J59:K59"/>
    <mergeCell ref="B56:C56"/>
    <mergeCell ref="D56:E56"/>
    <mergeCell ref="F56:G56"/>
    <mergeCell ref="H56:I56"/>
    <mergeCell ref="J56:K56"/>
    <mergeCell ref="H57:I57"/>
    <mergeCell ref="J57:K57"/>
    <mergeCell ref="F57:G57"/>
    <mergeCell ref="B58:C58"/>
    <mergeCell ref="D58:E58"/>
    <mergeCell ref="F58:G58"/>
    <mergeCell ref="B57:C57"/>
    <mergeCell ref="D57:E57"/>
    <mergeCell ref="J63:K63"/>
    <mergeCell ref="D64:E64"/>
    <mergeCell ref="F64:G64"/>
    <mergeCell ref="H64:I64"/>
    <mergeCell ref="J64:K64"/>
    <mergeCell ref="B64:C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9:C79"/>
    <mergeCell ref="D79:E79"/>
    <mergeCell ref="F79:G79"/>
    <mergeCell ref="H79:I79"/>
    <mergeCell ref="J79:K79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F86:G86"/>
    <mergeCell ref="H86:I86"/>
    <mergeCell ref="J86:K86"/>
    <mergeCell ref="B80:C80"/>
    <mergeCell ref="D80:E80"/>
    <mergeCell ref="F80:G80"/>
    <mergeCell ref="H80:I80"/>
    <mergeCell ref="J80:K80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H85:I85"/>
    <mergeCell ref="B90:C90"/>
    <mergeCell ref="D90:E90"/>
    <mergeCell ref="F90:G90"/>
    <mergeCell ref="H90:I90"/>
    <mergeCell ref="J90:K90"/>
    <mergeCell ref="B88:C88"/>
    <mergeCell ref="D88:E88"/>
    <mergeCell ref="F88:G88"/>
    <mergeCell ref="H88:I88"/>
    <mergeCell ref="J88:K88"/>
    <mergeCell ref="B87:C87"/>
    <mergeCell ref="D87:E87"/>
    <mergeCell ref="F87:G87"/>
    <mergeCell ref="H87:I87"/>
    <mergeCell ref="J87:K87"/>
    <mergeCell ref="D89:E89"/>
    <mergeCell ref="F89:G89"/>
    <mergeCell ref="H89:I89"/>
    <mergeCell ref="J89:K89"/>
    <mergeCell ref="J85:K85"/>
    <mergeCell ref="D86:E86"/>
    <mergeCell ref="D95:H95"/>
    <mergeCell ref="B65:C65"/>
    <mergeCell ref="D65:E65"/>
    <mergeCell ref="F65:G65"/>
    <mergeCell ref="H65:I65"/>
    <mergeCell ref="J65:K65"/>
    <mergeCell ref="B77:C77"/>
    <mergeCell ref="D77:E77"/>
    <mergeCell ref="F77:G77"/>
    <mergeCell ref="H77:I77"/>
    <mergeCell ref="J77:K77"/>
    <mergeCell ref="B85:C85"/>
    <mergeCell ref="D85:E85"/>
    <mergeCell ref="F85:G85"/>
    <mergeCell ref="B89:C89"/>
    <mergeCell ref="D92:E92"/>
    <mergeCell ref="F92:G92"/>
    <mergeCell ref="H92:I92"/>
    <mergeCell ref="J92:K92"/>
    <mergeCell ref="B91:C91"/>
    <mergeCell ref="D91:E91"/>
    <mergeCell ref="F91:G91"/>
    <mergeCell ref="H91:I91"/>
    <mergeCell ref="J91:K91"/>
    <mergeCell ref="B96:L96"/>
    <mergeCell ref="F99:G99"/>
    <mergeCell ref="B23:C23"/>
    <mergeCell ref="D23:E23"/>
    <mergeCell ref="F23:G23"/>
    <mergeCell ref="H23:I23"/>
    <mergeCell ref="J23:K23"/>
    <mergeCell ref="B28:C28"/>
    <mergeCell ref="B31:C31"/>
    <mergeCell ref="B35:C35"/>
    <mergeCell ref="D35:E35"/>
    <mergeCell ref="F35:G35"/>
    <mergeCell ref="H35:I35"/>
    <mergeCell ref="J35:K35"/>
    <mergeCell ref="B36:C36"/>
    <mergeCell ref="B37:C37"/>
    <mergeCell ref="D37:E37"/>
    <mergeCell ref="F37:G37"/>
    <mergeCell ref="H37:I37"/>
    <mergeCell ref="D36:E36"/>
    <mergeCell ref="H58:I58"/>
    <mergeCell ref="J58:K5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sheetPr codeName="Hoja19"/>
  <dimension ref="A1:O338"/>
  <sheetViews>
    <sheetView topLeftCell="A7" workbookViewId="0">
      <selection activeCell="D39" sqref="D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1206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200157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1184</v>
      </c>
      <c r="E18" s="368"/>
      <c r="F18" s="369">
        <v>4100063121</v>
      </c>
      <c r="G18" s="370"/>
      <c r="H18" s="391" t="s">
        <v>1185</v>
      </c>
      <c r="I18" s="370"/>
      <c r="J18" s="369" t="s">
        <v>1009</v>
      </c>
      <c r="K18" s="368"/>
      <c r="L18" s="9" t="s">
        <v>757</v>
      </c>
      <c r="M18" s="151">
        <v>75</v>
      </c>
      <c r="N18" s="82">
        <v>9.1999999999999993</v>
      </c>
      <c r="O18" s="60">
        <v>13</v>
      </c>
    </row>
    <row r="19" spans="1:15" ht="15" x14ac:dyDescent="0.25">
      <c r="A19" s="1"/>
      <c r="B19" s="40"/>
      <c r="C19" s="36"/>
      <c r="D19" s="367" t="s">
        <v>1184</v>
      </c>
      <c r="E19" s="368"/>
      <c r="F19" s="369">
        <v>4100063121</v>
      </c>
      <c r="G19" s="370"/>
      <c r="H19" s="391" t="s">
        <v>1185</v>
      </c>
      <c r="I19" s="370"/>
      <c r="J19" s="369" t="s">
        <v>1009</v>
      </c>
      <c r="K19" s="368"/>
      <c r="L19" s="9" t="s">
        <v>757</v>
      </c>
      <c r="M19" s="151">
        <v>80</v>
      </c>
      <c r="N19" s="83"/>
      <c r="O19" s="138">
        <v>18</v>
      </c>
    </row>
    <row r="20" spans="1:15" ht="15" x14ac:dyDescent="0.25">
      <c r="A20" s="1"/>
      <c r="B20" s="40"/>
      <c r="C20" s="36"/>
      <c r="D20" s="367" t="s">
        <v>1184</v>
      </c>
      <c r="E20" s="368"/>
      <c r="F20" s="369">
        <v>4100063121</v>
      </c>
      <c r="G20" s="370"/>
      <c r="H20" s="391" t="s">
        <v>1185</v>
      </c>
      <c r="I20" s="370"/>
      <c r="J20" s="369" t="s">
        <v>1009</v>
      </c>
      <c r="K20" s="368"/>
      <c r="L20" s="9" t="s">
        <v>757</v>
      </c>
      <c r="M20" s="151">
        <v>85</v>
      </c>
      <c r="N20" s="83"/>
      <c r="O20" s="138">
        <v>10</v>
      </c>
    </row>
    <row r="21" spans="1:15" ht="15" x14ac:dyDescent="0.25">
      <c r="A21" s="1"/>
      <c r="B21" s="40"/>
      <c r="C21" s="36"/>
      <c r="D21" s="367" t="s">
        <v>1184</v>
      </c>
      <c r="E21" s="368"/>
      <c r="F21" s="369">
        <v>4100063121</v>
      </c>
      <c r="G21" s="370"/>
      <c r="H21" s="391" t="s">
        <v>1185</v>
      </c>
      <c r="I21" s="370"/>
      <c r="J21" s="369" t="s">
        <v>1009</v>
      </c>
      <c r="K21" s="368"/>
      <c r="L21" s="9" t="s">
        <v>757</v>
      </c>
      <c r="M21" s="151">
        <v>90</v>
      </c>
      <c r="N21" s="83"/>
      <c r="O21" s="138">
        <v>10</v>
      </c>
    </row>
    <row r="22" spans="1:15" ht="15" x14ac:dyDescent="0.25">
      <c r="A22" s="1"/>
      <c r="B22" s="40"/>
      <c r="C22" s="36"/>
      <c r="D22" s="367" t="s">
        <v>1184</v>
      </c>
      <c r="E22" s="368"/>
      <c r="F22" s="369">
        <v>4100063122</v>
      </c>
      <c r="G22" s="370"/>
      <c r="H22" s="391" t="s">
        <v>1185</v>
      </c>
      <c r="I22" s="370"/>
      <c r="J22" s="369" t="s">
        <v>1009</v>
      </c>
      <c r="K22" s="368"/>
      <c r="L22" s="9" t="s">
        <v>757</v>
      </c>
      <c r="M22" s="50">
        <v>75</v>
      </c>
      <c r="N22" s="83"/>
      <c r="O22" s="138">
        <v>2</v>
      </c>
    </row>
    <row r="23" spans="1:15" ht="15" x14ac:dyDescent="0.25">
      <c r="A23" s="1"/>
      <c r="B23" s="40"/>
      <c r="C23" s="36"/>
      <c r="D23" s="367" t="s">
        <v>1184</v>
      </c>
      <c r="E23" s="368"/>
      <c r="F23" s="369">
        <v>4100063122</v>
      </c>
      <c r="G23" s="370"/>
      <c r="H23" s="391" t="s">
        <v>1185</v>
      </c>
      <c r="I23" s="370"/>
      <c r="J23" s="369" t="s">
        <v>1009</v>
      </c>
      <c r="K23" s="368"/>
      <c r="L23" s="9" t="s">
        <v>757</v>
      </c>
      <c r="M23" s="50">
        <v>80</v>
      </c>
      <c r="N23" s="83"/>
      <c r="O23" s="138">
        <v>3</v>
      </c>
    </row>
    <row r="24" spans="1:15" ht="15" x14ac:dyDescent="0.25">
      <c r="A24" s="1"/>
      <c r="B24" s="40"/>
      <c r="C24" s="36"/>
      <c r="D24" s="367" t="s">
        <v>1184</v>
      </c>
      <c r="E24" s="368"/>
      <c r="F24" s="369">
        <v>4100063122</v>
      </c>
      <c r="G24" s="370"/>
      <c r="H24" s="391" t="s">
        <v>1185</v>
      </c>
      <c r="I24" s="370"/>
      <c r="J24" s="369" t="s">
        <v>1009</v>
      </c>
      <c r="K24" s="368"/>
      <c r="L24" s="9" t="s">
        <v>757</v>
      </c>
      <c r="M24" s="50">
        <v>85</v>
      </c>
      <c r="N24" s="83"/>
      <c r="O24" s="138">
        <v>3</v>
      </c>
    </row>
    <row r="25" spans="1:15" ht="15" x14ac:dyDescent="0.25">
      <c r="A25" s="1"/>
      <c r="B25" s="40"/>
      <c r="C25" s="36"/>
      <c r="D25" s="367" t="s">
        <v>1184</v>
      </c>
      <c r="E25" s="368"/>
      <c r="F25" s="369">
        <v>4100063122</v>
      </c>
      <c r="G25" s="370"/>
      <c r="H25" s="391" t="s">
        <v>1185</v>
      </c>
      <c r="I25" s="370"/>
      <c r="J25" s="369" t="s">
        <v>1009</v>
      </c>
      <c r="K25" s="368"/>
      <c r="L25" s="9" t="s">
        <v>757</v>
      </c>
      <c r="M25" s="50">
        <v>90</v>
      </c>
      <c r="N25" s="83"/>
      <c r="O25" s="138">
        <v>1</v>
      </c>
    </row>
    <row r="26" spans="1:15" ht="15" x14ac:dyDescent="0.25">
      <c r="A26" s="1"/>
      <c r="B26" s="40"/>
      <c r="C26" s="36"/>
      <c r="D26" s="367" t="s">
        <v>747</v>
      </c>
      <c r="E26" s="368"/>
      <c r="F26" s="369">
        <v>4100063139</v>
      </c>
      <c r="G26" s="370"/>
      <c r="H26" s="391" t="s">
        <v>1194</v>
      </c>
      <c r="I26" s="370"/>
      <c r="J26" s="369" t="s">
        <v>1009</v>
      </c>
      <c r="K26" s="368"/>
      <c r="L26" s="7" t="s">
        <v>1195</v>
      </c>
      <c r="M26" s="50"/>
      <c r="N26" s="83"/>
      <c r="O26" s="138">
        <v>3</v>
      </c>
    </row>
    <row r="27" spans="1:15" ht="15" x14ac:dyDescent="0.25">
      <c r="A27" s="1"/>
      <c r="B27" s="424">
        <v>2</v>
      </c>
      <c r="C27" s="425"/>
      <c r="D27" s="367" t="s">
        <v>747</v>
      </c>
      <c r="E27" s="368"/>
      <c r="F27" s="369">
        <v>4100063139</v>
      </c>
      <c r="G27" s="370"/>
      <c r="H27" s="391" t="s">
        <v>1194</v>
      </c>
      <c r="I27" s="370"/>
      <c r="J27" s="369" t="s">
        <v>1009</v>
      </c>
      <c r="K27" s="368"/>
      <c r="L27" s="7" t="s">
        <v>1195</v>
      </c>
      <c r="M27" s="8"/>
      <c r="N27" s="82">
        <v>9.2799999999999994</v>
      </c>
      <c r="O27" s="138">
        <v>18</v>
      </c>
    </row>
    <row r="28" spans="1:15" ht="15" x14ac:dyDescent="0.25">
      <c r="A28" s="1"/>
      <c r="B28" s="378">
        <v>3</v>
      </c>
      <c r="C28" s="379"/>
      <c r="D28" s="367" t="s">
        <v>436</v>
      </c>
      <c r="E28" s="368"/>
      <c r="F28" s="369">
        <v>4100063251</v>
      </c>
      <c r="G28" s="370"/>
      <c r="H28" s="391" t="s">
        <v>606</v>
      </c>
      <c r="I28" s="370"/>
      <c r="J28" s="369" t="s">
        <v>1009</v>
      </c>
      <c r="K28" s="368"/>
      <c r="L28" s="6" t="s">
        <v>1121</v>
      </c>
      <c r="M28" s="11"/>
      <c r="N28" s="82">
        <v>15</v>
      </c>
      <c r="O28" s="60">
        <v>21</v>
      </c>
    </row>
    <row r="29" spans="1:15" ht="15" x14ac:dyDescent="0.25">
      <c r="A29" s="1"/>
      <c r="B29" s="365"/>
      <c r="C29" s="366"/>
      <c r="D29" s="367" t="s">
        <v>629</v>
      </c>
      <c r="E29" s="368"/>
      <c r="F29" s="369">
        <v>4100064200</v>
      </c>
      <c r="G29" s="370"/>
      <c r="H29" s="391" t="s">
        <v>1196</v>
      </c>
      <c r="I29" s="370"/>
      <c r="J29" s="369" t="s">
        <v>1009</v>
      </c>
      <c r="K29" s="368"/>
      <c r="L29" s="9" t="s">
        <v>757</v>
      </c>
      <c r="M29" s="151"/>
      <c r="N29" s="84"/>
      <c r="O29" s="60">
        <v>10</v>
      </c>
    </row>
    <row r="30" spans="1:15" ht="15" x14ac:dyDescent="0.25">
      <c r="A30" s="1"/>
      <c r="B30" s="76"/>
      <c r="C30" s="65"/>
      <c r="D30" s="392"/>
      <c r="E30" s="393"/>
      <c r="F30" s="393"/>
      <c r="G30" s="393"/>
      <c r="H30" s="393"/>
      <c r="I30" s="62"/>
      <c r="J30" s="50"/>
      <c r="K30" s="61"/>
      <c r="L30" s="8"/>
      <c r="M30" s="8"/>
      <c r="N30" s="139">
        <f>SUM(N18:N29)</f>
        <v>33.479999999999997</v>
      </c>
      <c r="O30" s="60"/>
    </row>
    <row r="31" spans="1:15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79"/>
      <c r="N31" s="75"/>
      <c r="O31" s="73">
        <f>SUM(O18:O29)</f>
        <v>112</v>
      </c>
    </row>
    <row r="32" spans="1:15" ht="15" x14ac:dyDescent="0.25">
      <c r="A32" s="1"/>
      <c r="B32" s="20"/>
      <c r="C32" s="45"/>
      <c r="D32" s="20"/>
      <c r="E32" s="45"/>
      <c r="F32" s="20"/>
      <c r="H32" s="3"/>
      <c r="J32" s="20"/>
      <c r="K32" s="45"/>
      <c r="L32" s="1"/>
      <c r="M32" s="1"/>
      <c r="N32" s="86"/>
    </row>
    <row r="33" spans="1:14" ht="3.75" customHeight="1" x14ac:dyDescent="0.25">
      <c r="A33" s="1"/>
      <c r="B33" s="1"/>
      <c r="C33" s="1"/>
      <c r="D33" s="17"/>
      <c r="E33" s="20"/>
      <c r="F33" s="20"/>
      <c r="G33" s="3"/>
      <c r="H33" s="3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49</v>
      </c>
      <c r="E34" s="23"/>
      <c r="F34" s="397" t="s">
        <v>1210</v>
      </c>
      <c r="G34" s="396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1211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 t="s">
        <v>1213</v>
      </c>
      <c r="E36" s="3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 t="s">
        <v>1212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 t="s">
        <v>962</v>
      </c>
      <c r="E38" s="1"/>
      <c r="F38" s="1"/>
      <c r="G38" s="23"/>
      <c r="H38" s="23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322" ht="8.25" customHeight="1" x14ac:dyDescent="0.2"/>
    <row r="324" ht="8.25" customHeight="1" x14ac:dyDescent="0.2"/>
    <row r="326" ht="9" customHeight="1" x14ac:dyDescent="0.2"/>
    <row r="328" ht="7.5" customHeight="1" x14ac:dyDescent="0.2"/>
    <row r="330" ht="6.75" customHeight="1" x14ac:dyDescent="0.2"/>
    <row r="332" ht="7.5" customHeight="1" x14ac:dyDescent="0.2"/>
    <row r="334" ht="9" customHeight="1" x14ac:dyDescent="0.2"/>
    <row r="336" ht="7.5" customHeight="1" x14ac:dyDescent="0.2"/>
    <row r="338" ht="8.25" customHeight="1" x14ac:dyDescent="0.2"/>
  </sheetData>
  <mergeCells count="64">
    <mergeCell ref="B31:L31"/>
    <mergeCell ref="F34:G34"/>
    <mergeCell ref="D30:H30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F25:G25"/>
    <mergeCell ref="H25:I25"/>
    <mergeCell ref="J25:K25"/>
    <mergeCell ref="D22:E22"/>
    <mergeCell ref="F22:G22"/>
    <mergeCell ref="H22:I22"/>
    <mergeCell ref="J22:K22"/>
    <mergeCell ref="D23:E23"/>
    <mergeCell ref="F23:G23"/>
    <mergeCell ref="H23:I23"/>
    <mergeCell ref="D24:E24"/>
    <mergeCell ref="F24:G24"/>
    <mergeCell ref="H24:I24"/>
    <mergeCell ref="J24:K24"/>
    <mergeCell ref="D25:E25"/>
    <mergeCell ref="D19:E19"/>
    <mergeCell ref="F19:G19"/>
    <mergeCell ref="H19:I19"/>
    <mergeCell ref="J19:K19"/>
    <mergeCell ref="J23:K23"/>
    <mergeCell ref="D20:E20"/>
    <mergeCell ref="F20:G20"/>
    <mergeCell ref="H20:I20"/>
    <mergeCell ref="J20:K20"/>
    <mergeCell ref="D21:E21"/>
    <mergeCell ref="F21:G21"/>
    <mergeCell ref="H21:I21"/>
    <mergeCell ref="J21:K21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sheetPr codeName="Hoja20"/>
  <dimension ref="A1:O432"/>
  <sheetViews>
    <sheetView topLeftCell="A70" workbookViewId="0">
      <selection activeCell="O98" sqref="O9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1206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200156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1184</v>
      </c>
      <c r="E18" s="368"/>
      <c r="F18" s="369">
        <v>4100063175</v>
      </c>
      <c r="G18" s="370"/>
      <c r="H18" s="391" t="s">
        <v>1185</v>
      </c>
      <c r="I18" s="370"/>
      <c r="J18" s="369" t="s">
        <v>73</v>
      </c>
      <c r="K18" s="368"/>
      <c r="L18" s="7" t="s">
        <v>757</v>
      </c>
      <c r="M18" s="11">
        <v>75</v>
      </c>
      <c r="N18" s="82">
        <v>9.0399999999999991</v>
      </c>
      <c r="O18" s="60">
        <v>30</v>
      </c>
    </row>
    <row r="19" spans="1:15" ht="15" x14ac:dyDescent="0.25">
      <c r="A19" s="1"/>
      <c r="B19" s="416"/>
      <c r="C19" s="411"/>
      <c r="D19" s="367" t="s">
        <v>1184</v>
      </c>
      <c r="E19" s="368"/>
      <c r="F19" s="375">
        <v>4100063175</v>
      </c>
      <c r="G19" s="367"/>
      <c r="H19" s="391" t="s">
        <v>1185</v>
      </c>
      <c r="I19" s="370"/>
      <c r="J19" s="375" t="s">
        <v>73</v>
      </c>
      <c r="K19" s="367"/>
      <c r="L19" s="7" t="s">
        <v>757</v>
      </c>
      <c r="M19" s="11">
        <v>80</v>
      </c>
      <c r="N19" s="83"/>
      <c r="O19" s="60">
        <v>15</v>
      </c>
    </row>
    <row r="20" spans="1:15" ht="15" x14ac:dyDescent="0.25">
      <c r="A20" s="1"/>
      <c r="B20" s="40"/>
      <c r="C20" s="36"/>
      <c r="D20" s="367" t="s">
        <v>1184</v>
      </c>
      <c r="E20" s="368"/>
      <c r="F20" s="369">
        <v>4100063177</v>
      </c>
      <c r="G20" s="370"/>
      <c r="H20" s="391" t="s">
        <v>1185</v>
      </c>
      <c r="I20" s="370"/>
      <c r="J20" s="369" t="s">
        <v>53</v>
      </c>
      <c r="K20" s="368"/>
      <c r="L20" s="7" t="s">
        <v>757</v>
      </c>
      <c r="M20" s="8">
        <v>75</v>
      </c>
      <c r="N20" s="83"/>
      <c r="O20" s="138">
        <v>2</v>
      </c>
    </row>
    <row r="21" spans="1:15" ht="15" x14ac:dyDescent="0.25">
      <c r="A21" s="1"/>
      <c r="B21" s="416"/>
      <c r="C21" s="417"/>
      <c r="D21" s="367" t="s">
        <v>1184</v>
      </c>
      <c r="E21" s="368"/>
      <c r="F21" s="369">
        <v>4100063177</v>
      </c>
      <c r="G21" s="370"/>
      <c r="H21" s="391" t="s">
        <v>1185</v>
      </c>
      <c r="I21" s="370"/>
      <c r="J21" s="369" t="s">
        <v>53</v>
      </c>
      <c r="K21" s="368"/>
      <c r="L21" s="7" t="s">
        <v>757</v>
      </c>
      <c r="M21" s="11">
        <v>80</v>
      </c>
      <c r="N21" s="83"/>
      <c r="O21" s="60">
        <v>8</v>
      </c>
    </row>
    <row r="22" spans="1:15" ht="15" x14ac:dyDescent="0.25">
      <c r="A22" s="1"/>
      <c r="B22" s="40"/>
      <c r="C22" s="36"/>
      <c r="D22" s="126" t="s">
        <v>1186</v>
      </c>
      <c r="E22" s="61"/>
      <c r="F22" s="50"/>
      <c r="G22" s="62"/>
      <c r="H22" s="63"/>
      <c r="I22" s="62"/>
      <c r="J22" s="50"/>
      <c r="K22" s="61"/>
      <c r="L22" s="6"/>
      <c r="M22" s="8"/>
      <c r="N22" s="83"/>
      <c r="O22" s="138"/>
    </row>
    <row r="23" spans="1:15" ht="15" x14ac:dyDescent="0.25">
      <c r="A23" s="1"/>
      <c r="B23" s="416"/>
      <c r="C23" s="417"/>
      <c r="D23" s="367" t="s">
        <v>1184</v>
      </c>
      <c r="E23" s="368"/>
      <c r="F23" s="369">
        <v>4100063177</v>
      </c>
      <c r="G23" s="370"/>
      <c r="H23" s="391" t="s">
        <v>1185</v>
      </c>
      <c r="I23" s="370"/>
      <c r="J23" s="369" t="s">
        <v>53</v>
      </c>
      <c r="K23" s="368"/>
      <c r="L23" s="7" t="s">
        <v>757</v>
      </c>
      <c r="M23" s="11">
        <v>85</v>
      </c>
      <c r="N23" s="83"/>
      <c r="O23" s="60">
        <v>9</v>
      </c>
    </row>
    <row r="24" spans="1:15" ht="15" x14ac:dyDescent="0.25">
      <c r="A24" s="1"/>
      <c r="B24" s="365"/>
      <c r="C24" s="366"/>
      <c r="D24" s="367" t="s">
        <v>1184</v>
      </c>
      <c r="E24" s="368"/>
      <c r="F24" s="369">
        <v>4100063177</v>
      </c>
      <c r="G24" s="370"/>
      <c r="H24" s="391" t="s">
        <v>1185</v>
      </c>
      <c r="I24" s="370"/>
      <c r="J24" s="369" t="s">
        <v>53</v>
      </c>
      <c r="K24" s="368"/>
      <c r="L24" s="7" t="s">
        <v>757</v>
      </c>
      <c r="M24" s="11">
        <v>90</v>
      </c>
      <c r="N24" s="84"/>
      <c r="O24" s="60">
        <v>6</v>
      </c>
    </row>
    <row r="25" spans="1:15" ht="15" x14ac:dyDescent="0.25">
      <c r="A25" s="1"/>
      <c r="B25" s="378">
        <v>2</v>
      </c>
      <c r="C25" s="379"/>
      <c r="D25" s="367" t="s">
        <v>1184</v>
      </c>
      <c r="E25" s="368"/>
      <c r="F25" s="369">
        <v>4100063092</v>
      </c>
      <c r="G25" s="370"/>
      <c r="H25" s="391" t="s">
        <v>1185</v>
      </c>
      <c r="I25" s="370"/>
      <c r="J25" s="369" t="s">
        <v>25</v>
      </c>
      <c r="K25" s="368"/>
      <c r="L25" s="7" t="s">
        <v>757</v>
      </c>
      <c r="M25" s="11">
        <v>75</v>
      </c>
      <c r="N25" s="82">
        <v>9.9600000000000009</v>
      </c>
      <c r="O25" s="60">
        <v>19</v>
      </c>
    </row>
    <row r="26" spans="1:15" ht="15" x14ac:dyDescent="0.25">
      <c r="A26" s="1"/>
      <c r="B26" s="416"/>
      <c r="C26" s="411"/>
      <c r="D26" s="367" t="s">
        <v>1184</v>
      </c>
      <c r="E26" s="368"/>
      <c r="F26" s="375">
        <v>4100063092</v>
      </c>
      <c r="G26" s="367"/>
      <c r="H26" s="391" t="s">
        <v>1185</v>
      </c>
      <c r="I26" s="370"/>
      <c r="J26" s="369" t="s">
        <v>25</v>
      </c>
      <c r="K26" s="368"/>
      <c r="L26" s="7" t="s">
        <v>757</v>
      </c>
      <c r="M26" s="11">
        <v>80</v>
      </c>
      <c r="N26" s="83"/>
      <c r="O26" s="60">
        <v>27</v>
      </c>
    </row>
    <row r="27" spans="1:15" ht="15" x14ac:dyDescent="0.25">
      <c r="A27" s="1"/>
      <c r="B27" s="40"/>
      <c r="C27" s="36"/>
      <c r="D27" s="367" t="s">
        <v>1184</v>
      </c>
      <c r="E27" s="368"/>
      <c r="F27" s="369">
        <v>4100063092</v>
      </c>
      <c r="G27" s="370"/>
      <c r="H27" s="391" t="s">
        <v>1185</v>
      </c>
      <c r="I27" s="370"/>
      <c r="J27" s="369" t="s">
        <v>25</v>
      </c>
      <c r="K27" s="368"/>
      <c r="L27" s="7" t="s">
        <v>757</v>
      </c>
      <c r="M27" s="8">
        <v>85</v>
      </c>
      <c r="N27" s="83"/>
      <c r="O27" s="138">
        <v>14</v>
      </c>
    </row>
    <row r="28" spans="1:15" ht="15" x14ac:dyDescent="0.25">
      <c r="A28" s="1"/>
      <c r="B28" s="416"/>
      <c r="C28" s="417"/>
      <c r="D28" s="367" t="s">
        <v>1184</v>
      </c>
      <c r="E28" s="368"/>
      <c r="F28" s="369">
        <v>4100063092</v>
      </c>
      <c r="G28" s="370"/>
      <c r="H28" s="391" t="s">
        <v>1185</v>
      </c>
      <c r="I28" s="370"/>
      <c r="J28" s="369" t="s">
        <v>25</v>
      </c>
      <c r="K28" s="368"/>
      <c r="L28" s="7" t="s">
        <v>757</v>
      </c>
      <c r="M28" s="11">
        <v>90</v>
      </c>
      <c r="N28" s="83"/>
      <c r="O28" s="60">
        <v>15</v>
      </c>
    </row>
    <row r="29" spans="1:15" ht="15" x14ac:dyDescent="0.25">
      <c r="A29" s="1"/>
      <c r="B29" s="416"/>
      <c r="C29" s="417"/>
      <c r="D29" s="367" t="s">
        <v>1184</v>
      </c>
      <c r="E29" s="368"/>
      <c r="F29" s="369">
        <v>4100063174</v>
      </c>
      <c r="G29" s="370"/>
      <c r="H29" s="391" t="s">
        <v>1185</v>
      </c>
      <c r="I29" s="370"/>
      <c r="J29" s="369" t="s">
        <v>25</v>
      </c>
      <c r="K29" s="368"/>
      <c r="L29" s="7" t="s">
        <v>757</v>
      </c>
      <c r="M29" s="11">
        <v>80</v>
      </c>
      <c r="N29" s="83"/>
      <c r="O29" s="60">
        <v>1</v>
      </c>
    </row>
    <row r="30" spans="1:15" ht="15" x14ac:dyDescent="0.25">
      <c r="A30" s="1"/>
      <c r="B30" s="40"/>
      <c r="C30" s="36"/>
      <c r="D30" s="367" t="s">
        <v>1184</v>
      </c>
      <c r="E30" s="368"/>
      <c r="F30" s="369">
        <v>4100063174</v>
      </c>
      <c r="G30" s="370"/>
      <c r="H30" s="391" t="s">
        <v>1185</v>
      </c>
      <c r="I30" s="370"/>
      <c r="J30" s="369" t="s">
        <v>25</v>
      </c>
      <c r="K30" s="368"/>
      <c r="L30" s="7" t="s">
        <v>757</v>
      </c>
      <c r="M30" s="11">
        <v>85</v>
      </c>
      <c r="N30" s="83"/>
      <c r="O30" s="60">
        <v>1</v>
      </c>
    </row>
    <row r="31" spans="1:15" ht="15" x14ac:dyDescent="0.25">
      <c r="A31" s="1"/>
      <c r="B31" s="365"/>
      <c r="C31" s="366"/>
      <c r="D31" s="367" t="s">
        <v>1184</v>
      </c>
      <c r="E31" s="368"/>
      <c r="F31" s="369">
        <v>4100063174</v>
      </c>
      <c r="G31" s="370"/>
      <c r="H31" s="391" t="s">
        <v>1185</v>
      </c>
      <c r="I31" s="370"/>
      <c r="J31" s="369" t="s">
        <v>25</v>
      </c>
      <c r="K31" s="368"/>
      <c r="L31" s="7" t="s">
        <v>757</v>
      </c>
      <c r="M31" s="11">
        <v>90</v>
      </c>
      <c r="N31" s="84"/>
      <c r="O31" s="60">
        <v>1</v>
      </c>
    </row>
    <row r="32" spans="1:15" ht="15" x14ac:dyDescent="0.25">
      <c r="A32" s="1"/>
      <c r="B32" s="378">
        <v>3</v>
      </c>
      <c r="C32" s="379"/>
      <c r="D32" s="367" t="s">
        <v>1184</v>
      </c>
      <c r="E32" s="368"/>
      <c r="F32" s="369">
        <v>4100063177</v>
      </c>
      <c r="G32" s="370"/>
      <c r="H32" s="391" t="s">
        <v>1185</v>
      </c>
      <c r="I32" s="370"/>
      <c r="J32" s="369" t="s">
        <v>53</v>
      </c>
      <c r="K32" s="368"/>
      <c r="L32" s="7" t="s">
        <v>761</v>
      </c>
      <c r="M32" s="11">
        <v>80</v>
      </c>
      <c r="N32" s="82">
        <v>9.0399999999999991</v>
      </c>
      <c r="O32" s="60">
        <v>1</v>
      </c>
    </row>
    <row r="33" spans="1:15" ht="15" x14ac:dyDescent="0.25">
      <c r="A33" s="1"/>
      <c r="B33" s="416"/>
      <c r="C33" s="411"/>
      <c r="D33" s="367" t="s">
        <v>1184</v>
      </c>
      <c r="E33" s="368"/>
      <c r="F33" s="375">
        <v>4100063177</v>
      </c>
      <c r="G33" s="367"/>
      <c r="H33" s="391" t="s">
        <v>1185</v>
      </c>
      <c r="I33" s="370"/>
      <c r="J33" s="369" t="s">
        <v>53</v>
      </c>
      <c r="K33" s="368"/>
      <c r="L33" s="7" t="s">
        <v>761</v>
      </c>
      <c r="M33" s="11">
        <v>85</v>
      </c>
      <c r="N33" s="83"/>
      <c r="O33" s="60">
        <v>1</v>
      </c>
    </row>
    <row r="34" spans="1:15" ht="15" x14ac:dyDescent="0.25">
      <c r="A34" s="1"/>
      <c r="B34" s="40"/>
      <c r="C34" s="36"/>
      <c r="D34" s="367" t="s">
        <v>1184</v>
      </c>
      <c r="E34" s="368"/>
      <c r="F34" s="369">
        <v>4100063092</v>
      </c>
      <c r="G34" s="370"/>
      <c r="H34" s="391" t="s">
        <v>1185</v>
      </c>
      <c r="I34" s="370"/>
      <c r="J34" s="369" t="s">
        <v>25</v>
      </c>
      <c r="K34" s="368"/>
      <c r="L34" s="7" t="s">
        <v>761</v>
      </c>
      <c r="M34" s="8">
        <v>75</v>
      </c>
      <c r="N34" s="83"/>
      <c r="O34" s="138">
        <v>15</v>
      </c>
    </row>
    <row r="35" spans="1:15" ht="15" x14ac:dyDescent="0.25">
      <c r="A35" s="1"/>
      <c r="B35" s="416"/>
      <c r="C35" s="417"/>
      <c r="D35" s="367" t="s">
        <v>1184</v>
      </c>
      <c r="E35" s="368"/>
      <c r="F35" s="369">
        <v>4100063092</v>
      </c>
      <c r="G35" s="370"/>
      <c r="H35" s="391" t="s">
        <v>1185</v>
      </c>
      <c r="I35" s="370"/>
      <c r="J35" s="369" t="s">
        <v>25</v>
      </c>
      <c r="K35" s="368"/>
      <c r="L35" s="7" t="s">
        <v>761</v>
      </c>
      <c r="M35" s="11">
        <v>80</v>
      </c>
      <c r="N35" s="83"/>
      <c r="O35" s="60">
        <v>22</v>
      </c>
    </row>
    <row r="36" spans="1:15" ht="15" x14ac:dyDescent="0.25">
      <c r="A36" s="1"/>
      <c r="B36" s="40"/>
      <c r="C36" s="36"/>
      <c r="D36" s="126" t="s">
        <v>1197</v>
      </c>
      <c r="E36" s="61"/>
      <c r="F36" s="50"/>
      <c r="G36" s="62"/>
      <c r="H36" s="63"/>
      <c r="I36" s="62"/>
      <c r="J36" s="50"/>
      <c r="K36" s="61"/>
      <c r="L36" s="6"/>
      <c r="M36" s="8"/>
      <c r="N36" s="83"/>
      <c r="O36" s="138"/>
    </row>
    <row r="37" spans="1:15" ht="15" x14ac:dyDescent="0.25">
      <c r="A37" s="1"/>
      <c r="B37" s="416"/>
      <c r="C37" s="417"/>
      <c r="D37" s="367" t="s">
        <v>1184</v>
      </c>
      <c r="E37" s="368"/>
      <c r="F37" s="369">
        <v>4100063092</v>
      </c>
      <c r="G37" s="370"/>
      <c r="H37" s="391" t="s">
        <v>1185</v>
      </c>
      <c r="I37" s="370"/>
      <c r="J37" s="369" t="s">
        <v>25</v>
      </c>
      <c r="K37" s="368"/>
      <c r="L37" s="7" t="s">
        <v>761</v>
      </c>
      <c r="M37" s="11">
        <v>85</v>
      </c>
      <c r="N37" s="83"/>
      <c r="O37" s="60">
        <v>13</v>
      </c>
    </row>
    <row r="38" spans="1:15" ht="15" x14ac:dyDescent="0.25">
      <c r="A38" s="1"/>
      <c r="B38" s="40"/>
      <c r="C38" s="36"/>
      <c r="D38" s="126" t="s">
        <v>1198</v>
      </c>
      <c r="E38" s="61"/>
      <c r="F38" s="50"/>
      <c r="G38" s="62"/>
      <c r="H38" s="63"/>
      <c r="I38" s="62"/>
      <c r="J38" s="50"/>
      <c r="K38" s="61"/>
      <c r="L38" s="6"/>
      <c r="M38" s="8"/>
      <c r="N38" s="83"/>
      <c r="O38" s="138"/>
    </row>
    <row r="39" spans="1:15" ht="15" x14ac:dyDescent="0.25">
      <c r="A39" s="1"/>
      <c r="B39" s="40"/>
      <c r="C39" s="36"/>
      <c r="D39" s="367" t="s">
        <v>1184</v>
      </c>
      <c r="E39" s="368"/>
      <c r="F39" s="369">
        <v>4100063092</v>
      </c>
      <c r="G39" s="370"/>
      <c r="H39" s="391" t="s">
        <v>1185</v>
      </c>
      <c r="I39" s="370"/>
      <c r="J39" s="369" t="s">
        <v>25</v>
      </c>
      <c r="K39" s="368"/>
      <c r="L39" s="7" t="s">
        <v>761</v>
      </c>
      <c r="M39" s="11">
        <v>90</v>
      </c>
      <c r="N39" s="83"/>
      <c r="O39" s="60">
        <v>13</v>
      </c>
    </row>
    <row r="40" spans="1:15" ht="15" x14ac:dyDescent="0.25">
      <c r="A40" s="1"/>
      <c r="B40" s="40"/>
      <c r="C40" s="36"/>
      <c r="D40" s="126" t="s">
        <v>1199</v>
      </c>
      <c r="E40" s="61"/>
      <c r="F40" s="50"/>
      <c r="G40" s="62"/>
      <c r="H40" s="63"/>
      <c r="I40" s="62"/>
      <c r="J40" s="50"/>
      <c r="K40" s="61"/>
      <c r="L40" s="6"/>
      <c r="M40" s="8"/>
      <c r="N40" s="83"/>
      <c r="O40" s="138"/>
    </row>
    <row r="41" spans="1:15" ht="15" x14ac:dyDescent="0.25">
      <c r="A41" s="1"/>
      <c r="B41" s="40"/>
      <c r="C41" s="36"/>
      <c r="D41" s="367" t="s">
        <v>1184</v>
      </c>
      <c r="E41" s="368"/>
      <c r="F41" s="369">
        <v>4100063176</v>
      </c>
      <c r="G41" s="370"/>
      <c r="H41" s="391" t="s">
        <v>1185</v>
      </c>
      <c r="I41" s="370"/>
      <c r="J41" s="369" t="s">
        <v>90</v>
      </c>
      <c r="K41" s="368"/>
      <c r="L41" s="7" t="s">
        <v>761</v>
      </c>
      <c r="M41" s="11">
        <v>75</v>
      </c>
      <c r="N41" s="83"/>
      <c r="O41" s="60">
        <v>1</v>
      </c>
    </row>
    <row r="42" spans="1:15" ht="15" x14ac:dyDescent="0.25">
      <c r="A42" s="1"/>
      <c r="B42" s="40"/>
      <c r="C42" s="36"/>
      <c r="D42" s="367" t="s">
        <v>1184</v>
      </c>
      <c r="E42" s="368"/>
      <c r="F42" s="369">
        <v>4100063176</v>
      </c>
      <c r="G42" s="370"/>
      <c r="H42" s="391" t="s">
        <v>1185</v>
      </c>
      <c r="I42" s="370"/>
      <c r="J42" s="369" t="s">
        <v>90</v>
      </c>
      <c r="K42" s="368"/>
      <c r="L42" s="7" t="s">
        <v>761</v>
      </c>
      <c r="M42" s="11">
        <v>80</v>
      </c>
      <c r="N42" s="83"/>
      <c r="O42" s="60">
        <v>2</v>
      </c>
    </row>
    <row r="43" spans="1:15" ht="15" x14ac:dyDescent="0.25">
      <c r="A43" s="1"/>
      <c r="B43" s="365"/>
      <c r="C43" s="366"/>
      <c r="D43" s="367" t="s">
        <v>1184</v>
      </c>
      <c r="E43" s="368"/>
      <c r="F43" s="369">
        <v>4100063176</v>
      </c>
      <c r="G43" s="370"/>
      <c r="H43" s="391" t="s">
        <v>1185</v>
      </c>
      <c r="I43" s="370"/>
      <c r="J43" s="369" t="s">
        <v>90</v>
      </c>
      <c r="K43" s="368"/>
      <c r="L43" s="7" t="s">
        <v>761</v>
      </c>
      <c r="M43" s="11">
        <v>85</v>
      </c>
      <c r="N43" s="84"/>
      <c r="O43" s="60">
        <v>1</v>
      </c>
    </row>
    <row r="44" spans="1:15" ht="15" x14ac:dyDescent="0.25">
      <c r="A44" s="1"/>
      <c r="B44" s="375">
        <v>4</v>
      </c>
      <c r="C44" s="376"/>
      <c r="D44" s="367" t="s">
        <v>436</v>
      </c>
      <c r="E44" s="368"/>
      <c r="F44" s="355">
        <v>4100063185</v>
      </c>
      <c r="G44" s="354"/>
      <c r="H44" s="391" t="s">
        <v>606</v>
      </c>
      <c r="I44" s="370"/>
      <c r="J44" s="369" t="s">
        <v>73</v>
      </c>
      <c r="K44" s="368"/>
      <c r="L44" s="6" t="s">
        <v>757</v>
      </c>
      <c r="M44" s="11"/>
      <c r="N44" s="81">
        <v>12.96</v>
      </c>
      <c r="O44" s="60">
        <v>28</v>
      </c>
    </row>
    <row r="45" spans="1:15" ht="15" x14ac:dyDescent="0.25">
      <c r="A45" s="1"/>
      <c r="B45" s="378">
        <v>5</v>
      </c>
      <c r="C45" s="379"/>
      <c r="D45" s="367" t="s">
        <v>436</v>
      </c>
      <c r="E45" s="368"/>
      <c r="F45" s="355">
        <v>4100063185</v>
      </c>
      <c r="G45" s="354"/>
      <c r="H45" s="391" t="s">
        <v>606</v>
      </c>
      <c r="I45" s="370"/>
      <c r="J45" s="369" t="s">
        <v>73</v>
      </c>
      <c r="K45" s="368"/>
      <c r="L45" s="6" t="s">
        <v>757</v>
      </c>
      <c r="M45" s="11"/>
      <c r="N45" s="82">
        <v>12.96</v>
      </c>
      <c r="O45" s="60">
        <v>28</v>
      </c>
    </row>
    <row r="46" spans="1:15" ht="15" x14ac:dyDescent="0.25">
      <c r="A46" s="1"/>
      <c r="B46" s="378">
        <v>6</v>
      </c>
      <c r="C46" s="379"/>
      <c r="D46" s="367" t="s">
        <v>436</v>
      </c>
      <c r="E46" s="368"/>
      <c r="F46" s="355">
        <v>4100063185</v>
      </c>
      <c r="G46" s="354"/>
      <c r="H46" s="391" t="s">
        <v>606</v>
      </c>
      <c r="I46" s="370"/>
      <c r="J46" s="369" t="s">
        <v>73</v>
      </c>
      <c r="K46" s="368"/>
      <c r="L46" s="6" t="s">
        <v>757</v>
      </c>
      <c r="M46" s="11"/>
      <c r="N46" s="82">
        <v>12.96</v>
      </c>
      <c r="O46" s="60">
        <v>9</v>
      </c>
    </row>
    <row r="47" spans="1:15" ht="15" x14ac:dyDescent="0.25">
      <c r="A47" s="1"/>
      <c r="B47" s="416"/>
      <c r="C47" s="417"/>
      <c r="D47" s="367" t="s">
        <v>436</v>
      </c>
      <c r="E47" s="368"/>
      <c r="F47" s="355">
        <v>4100063253</v>
      </c>
      <c r="G47" s="354"/>
      <c r="H47" s="391" t="s">
        <v>606</v>
      </c>
      <c r="I47" s="370"/>
      <c r="J47" s="369" t="s">
        <v>253</v>
      </c>
      <c r="K47" s="368"/>
      <c r="L47" s="6" t="s">
        <v>757</v>
      </c>
      <c r="M47" s="11"/>
      <c r="N47" s="83"/>
      <c r="O47" s="60">
        <v>2</v>
      </c>
    </row>
    <row r="48" spans="1:15" ht="15" x14ac:dyDescent="0.25">
      <c r="A48" s="1"/>
      <c r="B48" s="365"/>
      <c r="C48" s="366"/>
      <c r="D48" s="367" t="s">
        <v>436</v>
      </c>
      <c r="E48" s="368"/>
      <c r="F48" s="355">
        <v>4100063186</v>
      </c>
      <c r="G48" s="354"/>
      <c r="H48" s="391" t="s">
        <v>606</v>
      </c>
      <c r="I48" s="370"/>
      <c r="J48" s="369" t="s">
        <v>76</v>
      </c>
      <c r="K48" s="368"/>
      <c r="L48" s="6" t="s">
        <v>757</v>
      </c>
      <c r="M48" s="11"/>
      <c r="N48" s="84"/>
      <c r="O48" s="60">
        <v>17</v>
      </c>
    </row>
    <row r="49" spans="1:15" ht="15" x14ac:dyDescent="0.25">
      <c r="A49" s="1"/>
      <c r="B49" s="378">
        <v>7</v>
      </c>
      <c r="C49" s="379"/>
      <c r="D49" s="367" t="s">
        <v>436</v>
      </c>
      <c r="E49" s="368"/>
      <c r="F49" s="355">
        <v>4100063186</v>
      </c>
      <c r="G49" s="354"/>
      <c r="H49" s="391" t="s">
        <v>606</v>
      </c>
      <c r="I49" s="370"/>
      <c r="J49" s="369" t="s">
        <v>76</v>
      </c>
      <c r="K49" s="368"/>
      <c r="L49" s="6" t="s">
        <v>757</v>
      </c>
      <c r="M49" s="11"/>
      <c r="N49" s="82">
        <v>12.96</v>
      </c>
      <c r="O49" s="60">
        <v>28</v>
      </c>
    </row>
    <row r="50" spans="1:15" ht="15" x14ac:dyDescent="0.25">
      <c r="A50" s="1"/>
      <c r="B50" s="378">
        <v>8</v>
      </c>
      <c r="C50" s="379"/>
      <c r="D50" s="367" t="s">
        <v>436</v>
      </c>
      <c r="E50" s="368"/>
      <c r="F50" s="355">
        <v>4100063250</v>
      </c>
      <c r="G50" s="354"/>
      <c r="H50" s="391" t="s">
        <v>606</v>
      </c>
      <c r="I50" s="370"/>
      <c r="J50" s="369" t="s">
        <v>25</v>
      </c>
      <c r="K50" s="368"/>
      <c r="L50" s="6" t="s">
        <v>757</v>
      </c>
      <c r="M50" s="11"/>
      <c r="N50" s="82">
        <v>12.96</v>
      </c>
      <c r="O50" s="60">
        <v>28</v>
      </c>
    </row>
    <row r="51" spans="1:15" ht="15" x14ac:dyDescent="0.25">
      <c r="A51" s="1"/>
      <c r="B51" s="378">
        <v>9</v>
      </c>
      <c r="C51" s="379"/>
      <c r="D51" s="367" t="s">
        <v>436</v>
      </c>
      <c r="E51" s="368"/>
      <c r="F51" s="355">
        <v>4100063250</v>
      </c>
      <c r="G51" s="354"/>
      <c r="H51" s="391" t="s">
        <v>606</v>
      </c>
      <c r="I51" s="370"/>
      <c r="J51" s="369" t="s">
        <v>25</v>
      </c>
      <c r="K51" s="368"/>
      <c r="L51" s="6" t="s">
        <v>757</v>
      </c>
      <c r="M51" s="11"/>
      <c r="N51" s="82">
        <v>12.96</v>
      </c>
      <c r="O51" s="60">
        <v>28</v>
      </c>
    </row>
    <row r="52" spans="1:15" ht="15" x14ac:dyDescent="0.25">
      <c r="A52" s="1"/>
      <c r="B52" s="378">
        <v>10</v>
      </c>
      <c r="C52" s="379"/>
      <c r="D52" s="367" t="s">
        <v>436</v>
      </c>
      <c r="E52" s="368"/>
      <c r="F52" s="355">
        <v>4100063250</v>
      </c>
      <c r="G52" s="354"/>
      <c r="H52" s="391" t="s">
        <v>606</v>
      </c>
      <c r="I52" s="370"/>
      <c r="J52" s="369" t="s">
        <v>25</v>
      </c>
      <c r="K52" s="368"/>
      <c r="L52" s="6" t="s">
        <v>757</v>
      </c>
      <c r="M52" s="11"/>
      <c r="N52" s="82">
        <v>12.96</v>
      </c>
      <c r="O52" s="60">
        <v>28</v>
      </c>
    </row>
    <row r="53" spans="1:15" ht="15" x14ac:dyDescent="0.25">
      <c r="A53" s="1"/>
      <c r="B53" s="375">
        <v>11</v>
      </c>
      <c r="C53" s="376"/>
      <c r="D53" s="367" t="s">
        <v>436</v>
      </c>
      <c r="E53" s="368"/>
      <c r="F53" s="355">
        <v>4100063254</v>
      </c>
      <c r="G53" s="354"/>
      <c r="H53" s="391" t="s">
        <v>606</v>
      </c>
      <c r="I53" s="370"/>
      <c r="J53" s="369" t="s">
        <v>53</v>
      </c>
      <c r="K53" s="368"/>
      <c r="L53" s="6" t="s">
        <v>757</v>
      </c>
      <c r="M53" s="11"/>
      <c r="N53" s="81">
        <v>12.96</v>
      </c>
      <c r="O53" s="60">
        <v>28</v>
      </c>
    </row>
    <row r="54" spans="1:15" ht="15" x14ac:dyDescent="0.25">
      <c r="A54" s="1"/>
      <c r="B54" s="375">
        <v>12</v>
      </c>
      <c r="C54" s="376"/>
      <c r="D54" s="367" t="s">
        <v>436</v>
      </c>
      <c r="E54" s="368"/>
      <c r="F54" s="355">
        <v>4100063254</v>
      </c>
      <c r="G54" s="354"/>
      <c r="H54" s="391" t="s">
        <v>606</v>
      </c>
      <c r="I54" s="370"/>
      <c r="J54" s="369" t="s">
        <v>53</v>
      </c>
      <c r="K54" s="368"/>
      <c r="L54" s="6" t="s">
        <v>757</v>
      </c>
      <c r="M54" s="11"/>
      <c r="N54" s="81">
        <v>12.96</v>
      </c>
      <c r="O54" s="60">
        <v>28</v>
      </c>
    </row>
    <row r="55" spans="1:15" ht="15" x14ac:dyDescent="0.25">
      <c r="A55" s="1"/>
      <c r="B55" s="375">
        <v>13</v>
      </c>
      <c r="C55" s="376"/>
      <c r="D55" s="367" t="s">
        <v>436</v>
      </c>
      <c r="E55" s="368"/>
      <c r="F55" s="355">
        <v>4100063254</v>
      </c>
      <c r="G55" s="354"/>
      <c r="H55" s="391" t="s">
        <v>606</v>
      </c>
      <c r="I55" s="370"/>
      <c r="J55" s="369" t="s">
        <v>53</v>
      </c>
      <c r="K55" s="368"/>
      <c r="L55" s="6" t="s">
        <v>757</v>
      </c>
      <c r="M55" s="11"/>
      <c r="N55" s="81">
        <v>12.96</v>
      </c>
      <c r="O55" s="60">
        <v>28</v>
      </c>
    </row>
    <row r="56" spans="1:15" ht="15" x14ac:dyDescent="0.25">
      <c r="A56" s="1"/>
      <c r="B56" s="375">
        <v>14</v>
      </c>
      <c r="C56" s="376"/>
      <c r="D56" s="367" t="s">
        <v>436</v>
      </c>
      <c r="E56" s="368"/>
      <c r="F56" s="355">
        <v>4100063254</v>
      </c>
      <c r="G56" s="354"/>
      <c r="H56" s="391" t="s">
        <v>606</v>
      </c>
      <c r="I56" s="370"/>
      <c r="J56" s="369" t="s">
        <v>53</v>
      </c>
      <c r="K56" s="368"/>
      <c r="L56" s="6" t="s">
        <v>757</v>
      </c>
      <c r="M56" s="11"/>
      <c r="N56" s="81">
        <v>12.96</v>
      </c>
      <c r="O56" s="60">
        <v>28</v>
      </c>
    </row>
    <row r="57" spans="1:15" ht="15" x14ac:dyDescent="0.25">
      <c r="A57" s="1"/>
      <c r="B57" s="375">
        <v>15</v>
      </c>
      <c r="C57" s="376"/>
      <c r="D57" s="367" t="s">
        <v>436</v>
      </c>
      <c r="E57" s="368"/>
      <c r="F57" s="355">
        <v>4100063254</v>
      </c>
      <c r="G57" s="354"/>
      <c r="H57" s="391" t="s">
        <v>606</v>
      </c>
      <c r="I57" s="370"/>
      <c r="J57" s="369" t="s">
        <v>53</v>
      </c>
      <c r="K57" s="368"/>
      <c r="L57" s="6" t="s">
        <v>757</v>
      </c>
      <c r="M57" s="11"/>
      <c r="N57" s="81">
        <v>12.96</v>
      </c>
      <c r="O57" s="60">
        <v>28</v>
      </c>
    </row>
    <row r="58" spans="1:15" ht="15" x14ac:dyDescent="0.25">
      <c r="A58" s="1"/>
      <c r="B58" s="375">
        <v>16</v>
      </c>
      <c r="C58" s="376"/>
      <c r="D58" s="367" t="s">
        <v>436</v>
      </c>
      <c r="E58" s="368"/>
      <c r="F58" s="355">
        <v>4100063254</v>
      </c>
      <c r="G58" s="354"/>
      <c r="H58" s="391" t="s">
        <v>606</v>
      </c>
      <c r="I58" s="370"/>
      <c r="J58" s="369" t="s">
        <v>53</v>
      </c>
      <c r="K58" s="368"/>
      <c r="L58" s="6" t="s">
        <v>757</v>
      </c>
      <c r="M58" s="11"/>
      <c r="N58" s="81">
        <v>7.56</v>
      </c>
      <c r="O58" s="60">
        <v>15</v>
      </c>
    </row>
    <row r="59" spans="1:15" ht="15" x14ac:dyDescent="0.25">
      <c r="A59" s="1"/>
      <c r="B59" s="77" t="s">
        <v>37</v>
      </c>
      <c r="C59" s="78"/>
      <c r="D59" s="20"/>
      <c r="E59" s="45"/>
      <c r="F59" s="20"/>
      <c r="H59" s="3"/>
      <c r="J59" s="20"/>
      <c r="K59" s="45"/>
      <c r="L59" s="1"/>
      <c r="M59" s="1"/>
      <c r="N59" s="1"/>
      <c r="O59" s="60"/>
    </row>
    <row r="60" spans="1:15" ht="15" x14ac:dyDescent="0.25">
      <c r="A60" s="1"/>
      <c r="B60" s="378">
        <v>17</v>
      </c>
      <c r="C60" s="379"/>
      <c r="D60" s="367" t="s">
        <v>436</v>
      </c>
      <c r="E60" s="368"/>
      <c r="F60" s="369">
        <v>4100063184</v>
      </c>
      <c r="G60" s="370"/>
      <c r="H60" s="391" t="s">
        <v>606</v>
      </c>
      <c r="I60" s="370"/>
      <c r="J60" s="369" t="s">
        <v>53</v>
      </c>
      <c r="K60" s="368"/>
      <c r="L60" s="6" t="s">
        <v>757</v>
      </c>
      <c r="M60" s="11"/>
      <c r="N60" s="82">
        <v>12.96</v>
      </c>
      <c r="O60" s="60">
        <v>28</v>
      </c>
    </row>
    <row r="61" spans="1:15" ht="15" x14ac:dyDescent="0.25">
      <c r="A61" s="1"/>
      <c r="B61" s="40"/>
      <c r="C61" s="36"/>
      <c r="D61" s="126" t="s">
        <v>1187</v>
      </c>
      <c r="E61" s="61"/>
      <c r="F61" s="50"/>
      <c r="G61" s="62"/>
      <c r="H61" s="63"/>
      <c r="I61" s="62"/>
      <c r="J61" s="50"/>
      <c r="K61" s="61"/>
      <c r="L61" s="6"/>
      <c r="M61" s="8"/>
      <c r="N61" s="83"/>
      <c r="O61" s="138"/>
    </row>
    <row r="62" spans="1:15" ht="15" x14ac:dyDescent="0.25">
      <c r="A62" s="1"/>
      <c r="B62" s="378">
        <v>18</v>
      </c>
      <c r="C62" s="379"/>
      <c r="D62" s="367" t="s">
        <v>436</v>
      </c>
      <c r="E62" s="368"/>
      <c r="F62" s="369">
        <v>4100063185</v>
      </c>
      <c r="G62" s="370"/>
      <c r="H62" s="391" t="s">
        <v>606</v>
      </c>
      <c r="I62" s="370"/>
      <c r="J62" s="369" t="s">
        <v>73</v>
      </c>
      <c r="K62" s="368"/>
      <c r="L62" s="6" t="s">
        <v>761</v>
      </c>
      <c r="M62" s="8"/>
      <c r="N62" s="82">
        <v>10.52</v>
      </c>
      <c r="O62" s="138">
        <v>8</v>
      </c>
    </row>
    <row r="63" spans="1:15" ht="15" x14ac:dyDescent="0.25">
      <c r="A63" s="1"/>
      <c r="B63" s="416"/>
      <c r="C63" s="417"/>
      <c r="D63" s="367" t="s">
        <v>436</v>
      </c>
      <c r="E63" s="368"/>
      <c r="F63" s="369">
        <v>4100063253</v>
      </c>
      <c r="G63" s="370"/>
      <c r="H63" s="391" t="s">
        <v>606</v>
      </c>
      <c r="I63" s="370"/>
      <c r="J63" s="369" t="s">
        <v>253</v>
      </c>
      <c r="K63" s="368"/>
      <c r="L63" s="6" t="s">
        <v>761</v>
      </c>
      <c r="M63" s="11"/>
      <c r="N63" s="83"/>
      <c r="O63" s="60">
        <v>4</v>
      </c>
    </row>
    <row r="64" spans="1:15" ht="15" x14ac:dyDescent="0.25">
      <c r="A64" s="1"/>
      <c r="B64" s="365"/>
      <c r="C64" s="366"/>
      <c r="D64" s="367" t="s">
        <v>436</v>
      </c>
      <c r="E64" s="368"/>
      <c r="F64" s="355">
        <v>4100063184</v>
      </c>
      <c r="G64" s="354"/>
      <c r="H64" s="391" t="s">
        <v>606</v>
      </c>
      <c r="I64" s="370"/>
      <c r="J64" s="369" t="s">
        <v>53</v>
      </c>
      <c r="K64" s="368"/>
      <c r="L64" s="6" t="s">
        <v>761</v>
      </c>
      <c r="M64" s="11"/>
      <c r="N64" s="84"/>
      <c r="O64" s="60">
        <v>11</v>
      </c>
    </row>
    <row r="65" spans="1:15" ht="15" x14ac:dyDescent="0.25">
      <c r="A65" s="1"/>
      <c r="B65" s="378">
        <v>19</v>
      </c>
      <c r="C65" s="379"/>
      <c r="D65" s="367" t="s">
        <v>436</v>
      </c>
      <c r="E65" s="368"/>
      <c r="F65" s="355">
        <v>4100063186</v>
      </c>
      <c r="G65" s="354"/>
      <c r="H65" s="391" t="s">
        <v>606</v>
      </c>
      <c r="I65" s="370"/>
      <c r="J65" s="369" t="s">
        <v>76</v>
      </c>
      <c r="K65" s="368"/>
      <c r="L65" s="6" t="s">
        <v>761</v>
      </c>
      <c r="M65" s="11"/>
      <c r="N65" s="82">
        <v>12.96</v>
      </c>
      <c r="O65" s="60">
        <v>28</v>
      </c>
    </row>
    <row r="66" spans="1:15" ht="15" x14ac:dyDescent="0.25">
      <c r="A66" s="1"/>
      <c r="B66" s="378">
        <v>20</v>
      </c>
      <c r="C66" s="379"/>
      <c r="D66" s="367" t="s">
        <v>436</v>
      </c>
      <c r="E66" s="368"/>
      <c r="F66" s="355">
        <v>4100063186</v>
      </c>
      <c r="G66" s="354"/>
      <c r="H66" s="391" t="s">
        <v>606</v>
      </c>
      <c r="I66" s="370"/>
      <c r="J66" s="369" t="s">
        <v>76</v>
      </c>
      <c r="K66" s="368"/>
      <c r="L66" s="6" t="s">
        <v>761</v>
      </c>
      <c r="M66" s="11"/>
      <c r="N66" s="82">
        <v>12.96</v>
      </c>
      <c r="O66" s="60">
        <v>17</v>
      </c>
    </row>
    <row r="67" spans="1:15" ht="15" x14ac:dyDescent="0.25">
      <c r="A67" s="1"/>
      <c r="B67" s="40"/>
      <c r="C67" s="36"/>
      <c r="D67" s="367" t="s">
        <v>436</v>
      </c>
      <c r="E67" s="368"/>
      <c r="F67" s="355">
        <v>4100063254</v>
      </c>
      <c r="G67" s="354"/>
      <c r="H67" s="391" t="s">
        <v>606</v>
      </c>
      <c r="I67" s="370"/>
      <c r="J67" s="369" t="s">
        <v>53</v>
      </c>
      <c r="K67" s="368"/>
      <c r="L67" s="6" t="s">
        <v>761</v>
      </c>
      <c r="M67" s="11"/>
      <c r="N67" s="83"/>
      <c r="O67" s="60">
        <v>11</v>
      </c>
    </row>
    <row r="68" spans="1:15" ht="15" x14ac:dyDescent="0.25">
      <c r="A68" s="1"/>
      <c r="B68" s="76"/>
      <c r="C68" s="69"/>
      <c r="D68" s="126" t="s">
        <v>1188</v>
      </c>
      <c r="E68" s="61"/>
      <c r="F68" s="50"/>
      <c r="G68" s="62"/>
      <c r="H68" s="63"/>
      <c r="I68" s="62"/>
      <c r="J68" s="50"/>
      <c r="K68" s="61"/>
      <c r="L68" s="6"/>
      <c r="M68" s="8"/>
      <c r="N68" s="84"/>
      <c r="O68" s="138"/>
    </row>
    <row r="69" spans="1:15" ht="15" x14ac:dyDescent="0.25">
      <c r="A69" s="1"/>
      <c r="B69" s="365">
        <v>21</v>
      </c>
      <c r="C69" s="366"/>
      <c r="D69" s="367" t="s">
        <v>436</v>
      </c>
      <c r="E69" s="368"/>
      <c r="F69" s="355">
        <v>4100063254</v>
      </c>
      <c r="G69" s="354"/>
      <c r="H69" s="391" t="s">
        <v>606</v>
      </c>
      <c r="I69" s="370"/>
      <c r="J69" s="369" t="s">
        <v>53</v>
      </c>
      <c r="K69" s="368"/>
      <c r="L69" s="6" t="s">
        <v>761</v>
      </c>
      <c r="M69" s="11"/>
      <c r="N69" s="84">
        <v>12.96</v>
      </c>
      <c r="O69" s="60">
        <v>28</v>
      </c>
    </row>
    <row r="70" spans="1:15" ht="15" x14ac:dyDescent="0.25">
      <c r="A70" s="1"/>
      <c r="B70" s="375">
        <v>22</v>
      </c>
      <c r="C70" s="376"/>
      <c r="D70" s="367" t="s">
        <v>436</v>
      </c>
      <c r="E70" s="368"/>
      <c r="F70" s="355">
        <v>4100063254</v>
      </c>
      <c r="G70" s="354"/>
      <c r="H70" s="391" t="s">
        <v>606</v>
      </c>
      <c r="I70" s="370"/>
      <c r="J70" s="369" t="s">
        <v>53</v>
      </c>
      <c r="K70" s="368"/>
      <c r="L70" s="6" t="s">
        <v>761</v>
      </c>
      <c r="M70" s="11"/>
      <c r="N70" s="81">
        <v>12.96</v>
      </c>
      <c r="O70" s="60">
        <v>28</v>
      </c>
    </row>
    <row r="71" spans="1:15" ht="15" x14ac:dyDescent="0.25">
      <c r="A71" s="1"/>
      <c r="B71" s="375">
        <v>23</v>
      </c>
      <c r="C71" s="376"/>
      <c r="D71" s="367" t="s">
        <v>436</v>
      </c>
      <c r="E71" s="368"/>
      <c r="F71" s="355">
        <v>4100063254</v>
      </c>
      <c r="G71" s="354"/>
      <c r="H71" s="391" t="s">
        <v>606</v>
      </c>
      <c r="I71" s="370"/>
      <c r="J71" s="369" t="s">
        <v>53</v>
      </c>
      <c r="K71" s="368"/>
      <c r="L71" s="6" t="s">
        <v>761</v>
      </c>
      <c r="M71" s="11"/>
      <c r="N71" s="81">
        <v>12.96</v>
      </c>
      <c r="O71" s="60">
        <v>28</v>
      </c>
    </row>
    <row r="72" spans="1:15" ht="15" x14ac:dyDescent="0.25">
      <c r="A72" s="1"/>
      <c r="B72" s="375">
        <v>24</v>
      </c>
      <c r="C72" s="376"/>
      <c r="D72" s="367" t="s">
        <v>436</v>
      </c>
      <c r="E72" s="368"/>
      <c r="F72" s="355">
        <v>4100063185</v>
      </c>
      <c r="G72" s="354"/>
      <c r="H72" s="391" t="s">
        <v>606</v>
      </c>
      <c r="I72" s="370"/>
      <c r="J72" s="369" t="s">
        <v>73</v>
      </c>
      <c r="K72" s="368"/>
      <c r="L72" s="6" t="s">
        <v>911</v>
      </c>
      <c r="M72" s="11"/>
      <c r="N72" s="81">
        <v>12.96</v>
      </c>
      <c r="O72" s="60">
        <v>28</v>
      </c>
    </row>
    <row r="73" spans="1:15" ht="15" x14ac:dyDescent="0.25">
      <c r="A73" s="1"/>
      <c r="B73" s="375">
        <v>25</v>
      </c>
      <c r="C73" s="376"/>
      <c r="D73" s="367" t="s">
        <v>436</v>
      </c>
      <c r="E73" s="368"/>
      <c r="F73" s="355">
        <v>4100063185</v>
      </c>
      <c r="G73" s="354"/>
      <c r="H73" s="391" t="s">
        <v>606</v>
      </c>
      <c r="I73" s="370"/>
      <c r="J73" s="369" t="s">
        <v>73</v>
      </c>
      <c r="K73" s="368"/>
      <c r="L73" s="6" t="s">
        <v>911</v>
      </c>
      <c r="M73" s="11"/>
      <c r="N73" s="81">
        <v>12.96</v>
      </c>
      <c r="O73" s="60">
        <v>28</v>
      </c>
    </row>
    <row r="74" spans="1:15" ht="15" x14ac:dyDescent="0.25">
      <c r="A74" s="1">
        <v>26</v>
      </c>
      <c r="B74" s="378">
        <v>26</v>
      </c>
      <c r="C74" s="379"/>
      <c r="D74" s="367" t="s">
        <v>436</v>
      </c>
      <c r="E74" s="368"/>
      <c r="F74" s="355">
        <v>4100063186</v>
      </c>
      <c r="G74" s="354"/>
      <c r="H74" s="391" t="s">
        <v>606</v>
      </c>
      <c r="I74" s="370"/>
      <c r="J74" s="369" t="s">
        <v>76</v>
      </c>
      <c r="K74" s="368"/>
      <c r="L74" s="6" t="s">
        <v>911</v>
      </c>
      <c r="M74" s="11"/>
      <c r="N74" s="82">
        <v>12.96</v>
      </c>
      <c r="O74" s="60">
        <v>28</v>
      </c>
    </row>
    <row r="75" spans="1:15" ht="15" x14ac:dyDescent="0.25">
      <c r="A75" s="1">
        <v>26</v>
      </c>
      <c r="B75" s="378">
        <v>27</v>
      </c>
      <c r="C75" s="379"/>
      <c r="D75" s="367" t="s">
        <v>436</v>
      </c>
      <c r="E75" s="368"/>
      <c r="F75" s="355">
        <v>4100063186</v>
      </c>
      <c r="G75" s="354"/>
      <c r="H75" s="391" t="s">
        <v>606</v>
      </c>
      <c r="I75" s="370"/>
      <c r="J75" s="369" t="s">
        <v>76</v>
      </c>
      <c r="K75" s="368"/>
      <c r="L75" s="6" t="s">
        <v>911</v>
      </c>
      <c r="M75" s="11"/>
      <c r="N75" s="82">
        <v>7.8639999999999999</v>
      </c>
      <c r="O75" s="60">
        <v>2</v>
      </c>
    </row>
    <row r="76" spans="1:15" ht="15" x14ac:dyDescent="0.25">
      <c r="A76" s="1"/>
      <c r="B76" s="416"/>
      <c r="C76" s="417"/>
      <c r="D76" s="367" t="s">
        <v>436</v>
      </c>
      <c r="E76" s="368"/>
      <c r="F76" s="355">
        <v>4100063185</v>
      </c>
      <c r="G76" s="354"/>
      <c r="H76" s="391" t="s">
        <v>606</v>
      </c>
      <c r="I76" s="370"/>
      <c r="J76" s="369" t="s">
        <v>73</v>
      </c>
      <c r="K76" s="368"/>
      <c r="L76" s="6" t="s">
        <v>911</v>
      </c>
      <c r="M76" s="11"/>
      <c r="N76" s="83"/>
      <c r="O76" s="60">
        <v>9</v>
      </c>
    </row>
    <row r="77" spans="1:15" ht="15" x14ac:dyDescent="0.25">
      <c r="A77" s="1"/>
      <c r="B77" s="443"/>
      <c r="C77" s="444"/>
      <c r="D77" s="367" t="s">
        <v>436</v>
      </c>
      <c r="E77" s="368"/>
      <c r="F77" s="355">
        <v>4100063252</v>
      </c>
      <c r="G77" s="354"/>
      <c r="H77" s="391" t="s">
        <v>606</v>
      </c>
      <c r="I77" s="370"/>
      <c r="J77" s="369" t="s">
        <v>90</v>
      </c>
      <c r="K77" s="368"/>
      <c r="L77" s="6" t="s">
        <v>911</v>
      </c>
      <c r="M77" s="11"/>
      <c r="N77" s="83"/>
      <c r="O77" s="60">
        <v>6</v>
      </c>
    </row>
    <row r="78" spans="1:15" ht="15" x14ac:dyDescent="0.25">
      <c r="A78" s="1"/>
      <c r="B78" s="378">
        <v>28</v>
      </c>
      <c r="C78" s="379"/>
      <c r="D78" s="367" t="s">
        <v>436</v>
      </c>
      <c r="E78" s="368"/>
      <c r="F78" s="355">
        <v>4100063254</v>
      </c>
      <c r="G78" s="354"/>
      <c r="H78" s="391" t="s">
        <v>606</v>
      </c>
      <c r="I78" s="370"/>
      <c r="J78" s="369" t="s">
        <v>53</v>
      </c>
      <c r="K78" s="368"/>
      <c r="L78" s="6" t="s">
        <v>911</v>
      </c>
      <c r="M78" s="11"/>
      <c r="N78" s="82">
        <v>12.96</v>
      </c>
      <c r="O78" s="60">
        <v>28</v>
      </c>
    </row>
    <row r="79" spans="1:15" ht="15" x14ac:dyDescent="0.25">
      <c r="A79" s="1"/>
      <c r="B79" s="40"/>
      <c r="C79" s="36"/>
      <c r="D79" s="126" t="s">
        <v>1204</v>
      </c>
      <c r="E79" s="61"/>
      <c r="F79" s="50"/>
      <c r="G79" s="62"/>
      <c r="H79" s="63"/>
      <c r="I79" s="62"/>
      <c r="J79" s="50"/>
      <c r="K79" s="61"/>
      <c r="L79" s="6"/>
      <c r="M79" s="8"/>
      <c r="N79" s="83"/>
      <c r="O79" s="138"/>
    </row>
    <row r="80" spans="1:15" ht="15" x14ac:dyDescent="0.25">
      <c r="A80" s="1"/>
      <c r="B80" s="378">
        <v>29</v>
      </c>
      <c r="C80" s="379"/>
      <c r="D80" s="367" t="s">
        <v>436</v>
      </c>
      <c r="E80" s="368"/>
      <c r="F80" s="369">
        <v>4100063186</v>
      </c>
      <c r="G80" s="370"/>
      <c r="H80" s="391" t="s">
        <v>606</v>
      </c>
      <c r="I80" s="370"/>
      <c r="J80" s="369" t="s">
        <v>76</v>
      </c>
      <c r="K80" s="368"/>
      <c r="L80" s="6" t="s">
        <v>1121</v>
      </c>
      <c r="M80" s="11"/>
      <c r="N80" s="82">
        <v>11.28</v>
      </c>
      <c r="O80" s="60">
        <v>10</v>
      </c>
    </row>
    <row r="81" spans="1:15" ht="15" x14ac:dyDescent="0.25">
      <c r="A81" s="1"/>
      <c r="B81" s="416"/>
      <c r="C81" s="417"/>
      <c r="D81" s="367" t="s">
        <v>436</v>
      </c>
      <c r="E81" s="368"/>
      <c r="F81" s="355">
        <v>4100063254</v>
      </c>
      <c r="G81" s="354"/>
      <c r="H81" s="391" t="s">
        <v>606</v>
      </c>
      <c r="I81" s="370"/>
      <c r="J81" s="369" t="s">
        <v>53</v>
      </c>
      <c r="K81" s="368"/>
      <c r="L81" s="6" t="s">
        <v>1121</v>
      </c>
      <c r="M81" s="11"/>
      <c r="N81" s="83"/>
      <c r="O81" s="60">
        <v>1</v>
      </c>
    </row>
    <row r="82" spans="1:15" ht="15" x14ac:dyDescent="0.25">
      <c r="A82" s="1"/>
      <c r="B82" s="416"/>
      <c r="C82" s="417"/>
      <c r="D82" s="367" t="s">
        <v>436</v>
      </c>
      <c r="E82" s="368"/>
      <c r="F82" s="355">
        <v>4100063253</v>
      </c>
      <c r="G82" s="354"/>
      <c r="H82" s="391" t="s">
        <v>606</v>
      </c>
      <c r="I82" s="370"/>
      <c r="J82" s="369" t="s">
        <v>253</v>
      </c>
      <c r="K82" s="368"/>
      <c r="L82" s="6" t="s">
        <v>1121</v>
      </c>
      <c r="M82" s="11"/>
      <c r="N82" s="83"/>
      <c r="O82" s="60">
        <v>3</v>
      </c>
    </row>
    <row r="83" spans="1:15" ht="15" x14ac:dyDescent="0.25">
      <c r="A83" s="1"/>
      <c r="B83" s="416"/>
      <c r="C83" s="417"/>
      <c r="D83" s="367" t="s">
        <v>436</v>
      </c>
      <c r="E83" s="368"/>
      <c r="F83" s="355">
        <v>4100063250</v>
      </c>
      <c r="G83" s="354"/>
      <c r="H83" s="391" t="s">
        <v>606</v>
      </c>
      <c r="I83" s="370"/>
      <c r="J83" s="369" t="s">
        <v>25</v>
      </c>
      <c r="K83" s="368"/>
      <c r="L83" s="6" t="s">
        <v>1121</v>
      </c>
      <c r="M83" s="11"/>
      <c r="N83" s="83"/>
      <c r="O83" s="60">
        <v>10</v>
      </c>
    </row>
    <row r="84" spans="1:15" ht="15" x14ac:dyDescent="0.25">
      <c r="A84" s="1"/>
      <c r="B84" s="378">
        <v>30</v>
      </c>
      <c r="C84" s="379"/>
      <c r="D84" s="367" t="s">
        <v>436</v>
      </c>
      <c r="E84" s="368"/>
      <c r="F84" s="355">
        <v>4100063250</v>
      </c>
      <c r="G84" s="354"/>
      <c r="H84" s="391" t="s">
        <v>606</v>
      </c>
      <c r="I84" s="370"/>
      <c r="J84" s="369" t="s">
        <v>25</v>
      </c>
      <c r="K84" s="368"/>
      <c r="L84" s="6" t="s">
        <v>1121</v>
      </c>
      <c r="M84" s="11"/>
      <c r="N84" s="82">
        <v>12.4712</v>
      </c>
      <c r="O84" s="60">
        <v>27</v>
      </c>
    </row>
    <row r="85" spans="1:15" ht="15" x14ac:dyDescent="0.25">
      <c r="A85" s="1"/>
      <c r="B85" s="40"/>
      <c r="C85" s="36"/>
      <c r="D85" s="126" t="s">
        <v>1189</v>
      </c>
      <c r="E85" s="61"/>
      <c r="F85" s="50"/>
      <c r="G85" s="62"/>
      <c r="H85" s="63"/>
      <c r="I85" s="62"/>
      <c r="J85" s="50"/>
      <c r="K85" s="61"/>
      <c r="L85" s="6"/>
      <c r="M85" s="8"/>
      <c r="N85" s="83"/>
      <c r="O85" s="138"/>
    </row>
    <row r="86" spans="1:15" ht="15" x14ac:dyDescent="0.25">
      <c r="A86" s="1"/>
      <c r="B86" s="378">
        <v>31</v>
      </c>
      <c r="C86" s="379"/>
      <c r="D86" s="367" t="s">
        <v>436</v>
      </c>
      <c r="E86" s="368"/>
      <c r="F86" s="355">
        <v>4100063249</v>
      </c>
      <c r="G86" s="354"/>
      <c r="H86" s="391" t="s">
        <v>913</v>
      </c>
      <c r="I86" s="370"/>
      <c r="J86" s="369" t="s">
        <v>147</v>
      </c>
      <c r="K86" s="368"/>
      <c r="L86" s="6" t="s">
        <v>1190</v>
      </c>
      <c r="M86" s="11"/>
      <c r="N86" s="82">
        <v>9.5399999999999991</v>
      </c>
      <c r="O86" s="60">
        <v>3</v>
      </c>
    </row>
    <row r="87" spans="1:15" ht="15" x14ac:dyDescent="0.25">
      <c r="A87" s="1"/>
      <c r="B87" s="365"/>
      <c r="C87" s="366"/>
      <c r="D87" s="367" t="s">
        <v>436</v>
      </c>
      <c r="E87" s="368"/>
      <c r="F87" s="355">
        <v>4100063248</v>
      </c>
      <c r="G87" s="354"/>
      <c r="H87" s="391" t="s">
        <v>913</v>
      </c>
      <c r="I87" s="370"/>
      <c r="J87" s="369" t="s">
        <v>53</v>
      </c>
      <c r="K87" s="368"/>
      <c r="L87" s="6" t="s">
        <v>1190</v>
      </c>
      <c r="M87" s="11"/>
      <c r="N87" s="84"/>
      <c r="O87" s="60">
        <v>17</v>
      </c>
    </row>
    <row r="88" spans="1:15" ht="15" x14ac:dyDescent="0.25">
      <c r="A88" s="1"/>
      <c r="B88" s="375">
        <v>32</v>
      </c>
      <c r="C88" s="376"/>
      <c r="D88" s="367" t="s">
        <v>436</v>
      </c>
      <c r="E88" s="368"/>
      <c r="F88" s="355">
        <v>4100063246</v>
      </c>
      <c r="G88" s="354"/>
      <c r="H88" s="391" t="s">
        <v>913</v>
      </c>
      <c r="I88" s="370"/>
      <c r="J88" s="369" t="s">
        <v>25</v>
      </c>
      <c r="K88" s="368"/>
      <c r="L88" s="6" t="s">
        <v>1190</v>
      </c>
      <c r="M88" s="11"/>
      <c r="N88" s="81">
        <v>11.68</v>
      </c>
      <c r="O88" s="60">
        <v>25</v>
      </c>
    </row>
    <row r="89" spans="1:15" ht="15" x14ac:dyDescent="0.25">
      <c r="A89" s="1"/>
      <c r="B89" s="77" t="s">
        <v>56</v>
      </c>
      <c r="C89" s="78"/>
      <c r="D89" s="20"/>
      <c r="E89" s="45"/>
      <c r="F89" s="20"/>
      <c r="H89" s="3"/>
      <c r="J89" s="20"/>
      <c r="K89" s="45"/>
      <c r="L89" s="1"/>
      <c r="M89" s="1"/>
      <c r="N89" s="1"/>
      <c r="O89" s="60"/>
    </row>
    <row r="90" spans="1:15" ht="15" x14ac:dyDescent="0.25">
      <c r="A90" s="1"/>
      <c r="B90" s="378">
        <v>33</v>
      </c>
      <c r="C90" s="379"/>
      <c r="D90" s="367" t="s">
        <v>436</v>
      </c>
      <c r="E90" s="368"/>
      <c r="F90" s="369">
        <v>4100063246</v>
      </c>
      <c r="G90" s="370"/>
      <c r="H90" s="391" t="s">
        <v>913</v>
      </c>
      <c r="I90" s="370"/>
      <c r="J90" s="369" t="s">
        <v>25</v>
      </c>
      <c r="K90" s="368"/>
      <c r="L90" s="6" t="s">
        <v>1190</v>
      </c>
      <c r="M90" s="11"/>
      <c r="N90" s="82">
        <v>11.68</v>
      </c>
      <c r="O90" s="60">
        <v>25</v>
      </c>
    </row>
    <row r="91" spans="1:15" ht="15" x14ac:dyDescent="0.25">
      <c r="A91" s="1"/>
      <c r="B91" s="76"/>
      <c r="C91" s="69"/>
      <c r="D91" s="126" t="s">
        <v>1205</v>
      </c>
      <c r="E91" s="61"/>
      <c r="F91" s="50"/>
      <c r="G91" s="62"/>
      <c r="H91" s="63"/>
      <c r="I91" s="62"/>
      <c r="J91" s="50"/>
      <c r="K91" s="61"/>
      <c r="L91" s="6"/>
      <c r="M91" s="8"/>
      <c r="N91" s="84"/>
      <c r="O91" s="138"/>
    </row>
    <row r="92" spans="1:15" ht="15" x14ac:dyDescent="0.25">
      <c r="A92" s="1"/>
      <c r="B92" s="365">
        <v>34</v>
      </c>
      <c r="C92" s="366"/>
      <c r="D92" s="367" t="s">
        <v>662</v>
      </c>
      <c r="E92" s="368"/>
      <c r="F92" s="355">
        <v>4100063080</v>
      </c>
      <c r="G92" s="354"/>
      <c r="H92" s="391" t="s">
        <v>663</v>
      </c>
      <c r="I92" s="370"/>
      <c r="J92" s="369" t="s">
        <v>73</v>
      </c>
      <c r="K92" s="368"/>
      <c r="L92" s="6" t="s">
        <v>1191</v>
      </c>
      <c r="M92" s="11"/>
      <c r="N92" s="84">
        <v>4</v>
      </c>
      <c r="O92" s="60">
        <v>40</v>
      </c>
    </row>
    <row r="93" spans="1:15" ht="15" x14ac:dyDescent="0.25">
      <c r="A93" s="1"/>
      <c r="B93" s="378">
        <v>35</v>
      </c>
      <c r="C93" s="379"/>
      <c r="D93" s="367" t="s">
        <v>623</v>
      </c>
      <c r="E93" s="368"/>
      <c r="F93" s="355">
        <v>4100063229</v>
      </c>
      <c r="G93" s="354"/>
      <c r="H93" s="391" t="s">
        <v>1013</v>
      </c>
      <c r="I93" s="370"/>
      <c r="J93" s="369" t="s">
        <v>73</v>
      </c>
      <c r="K93" s="368"/>
      <c r="L93" s="6" t="s">
        <v>1192</v>
      </c>
      <c r="M93" s="11"/>
      <c r="N93" s="83">
        <v>7.25</v>
      </c>
      <c r="O93" s="60">
        <v>52</v>
      </c>
    </row>
    <row r="94" spans="1:15" ht="15" x14ac:dyDescent="0.25">
      <c r="A94" s="1"/>
      <c r="B94" s="378">
        <v>36</v>
      </c>
      <c r="C94" s="379"/>
      <c r="D94" s="367" t="s">
        <v>623</v>
      </c>
      <c r="E94" s="368"/>
      <c r="F94" s="355">
        <v>4100063229</v>
      </c>
      <c r="G94" s="354"/>
      <c r="H94" s="391" t="s">
        <v>1013</v>
      </c>
      <c r="I94" s="370"/>
      <c r="J94" s="369" t="s">
        <v>73</v>
      </c>
      <c r="K94" s="368"/>
      <c r="L94" s="6" t="s">
        <v>1192</v>
      </c>
      <c r="M94" s="11"/>
      <c r="N94" s="82">
        <v>7.35</v>
      </c>
      <c r="O94" s="60">
        <v>46</v>
      </c>
    </row>
    <row r="95" spans="1:15" ht="15" x14ac:dyDescent="0.25">
      <c r="A95" s="1"/>
      <c r="B95" s="416"/>
      <c r="C95" s="417"/>
      <c r="D95" s="367" t="s">
        <v>623</v>
      </c>
      <c r="E95" s="368"/>
      <c r="F95" s="355">
        <v>4100063230</v>
      </c>
      <c r="G95" s="354"/>
      <c r="H95" s="391" t="s">
        <v>1013</v>
      </c>
      <c r="I95" s="370"/>
      <c r="J95" s="369" t="s">
        <v>53</v>
      </c>
      <c r="K95" s="368"/>
      <c r="L95" s="6" t="s">
        <v>1192</v>
      </c>
      <c r="M95" s="11"/>
      <c r="N95" s="83"/>
      <c r="O95" s="60">
        <v>7</v>
      </c>
    </row>
    <row r="96" spans="1:15" ht="15" x14ac:dyDescent="0.25">
      <c r="A96" s="1"/>
      <c r="B96" s="40"/>
      <c r="C96" s="36"/>
      <c r="D96" s="126" t="s">
        <v>1193</v>
      </c>
      <c r="E96" s="61"/>
      <c r="F96" s="50"/>
      <c r="G96" s="62"/>
      <c r="H96" s="63"/>
      <c r="I96" s="62"/>
      <c r="J96" s="50"/>
      <c r="K96" s="61"/>
      <c r="L96" s="6"/>
      <c r="M96" s="8"/>
      <c r="N96" s="83"/>
      <c r="O96" s="138"/>
    </row>
    <row r="97" spans="1:15" ht="15" x14ac:dyDescent="0.25">
      <c r="A97" s="1"/>
      <c r="B97" s="375">
        <v>37</v>
      </c>
      <c r="C97" s="376"/>
      <c r="D97" s="367" t="s">
        <v>623</v>
      </c>
      <c r="E97" s="368"/>
      <c r="F97" s="355">
        <v>4100064340</v>
      </c>
      <c r="G97" s="354"/>
      <c r="H97" s="391" t="s">
        <v>1013</v>
      </c>
      <c r="I97" s="370"/>
      <c r="J97" s="369" t="s">
        <v>73</v>
      </c>
      <c r="K97" s="368"/>
      <c r="L97" s="6" t="s">
        <v>784</v>
      </c>
      <c r="M97" s="11"/>
      <c r="N97" s="81">
        <v>6.8</v>
      </c>
      <c r="O97" s="60">
        <v>50</v>
      </c>
    </row>
    <row r="98" spans="1:15" ht="15" x14ac:dyDescent="0.25">
      <c r="A98" s="1"/>
      <c r="B98" s="375">
        <v>38</v>
      </c>
      <c r="C98" s="376"/>
      <c r="D98" s="367" t="s">
        <v>623</v>
      </c>
      <c r="E98" s="368"/>
      <c r="F98" s="355">
        <v>4100064340</v>
      </c>
      <c r="G98" s="354"/>
      <c r="H98" s="391" t="s">
        <v>1013</v>
      </c>
      <c r="I98" s="370"/>
      <c r="J98" s="369" t="s">
        <v>73</v>
      </c>
      <c r="K98" s="368"/>
      <c r="L98" s="6" t="s">
        <v>784</v>
      </c>
      <c r="M98" s="11"/>
      <c r="N98" s="81">
        <v>6.8</v>
      </c>
      <c r="O98" s="60">
        <v>50</v>
      </c>
    </row>
    <row r="99" spans="1:15" ht="15" x14ac:dyDescent="0.25">
      <c r="A99" s="1"/>
      <c r="B99" s="375">
        <v>39</v>
      </c>
      <c r="C99" s="376"/>
      <c r="D99" s="367" t="s">
        <v>623</v>
      </c>
      <c r="E99" s="368"/>
      <c r="F99" s="355">
        <v>4100064340</v>
      </c>
      <c r="G99" s="354"/>
      <c r="H99" s="391" t="s">
        <v>1013</v>
      </c>
      <c r="I99" s="370"/>
      <c r="J99" s="369" t="s">
        <v>73</v>
      </c>
      <c r="K99" s="368"/>
      <c r="L99" s="6" t="s">
        <v>784</v>
      </c>
      <c r="M99" s="11"/>
      <c r="N99" s="81">
        <v>6.8</v>
      </c>
      <c r="O99" s="60">
        <v>50</v>
      </c>
    </row>
    <row r="100" spans="1:15" ht="15" x14ac:dyDescent="0.25">
      <c r="A100" s="1"/>
      <c r="B100" s="375">
        <v>40</v>
      </c>
      <c r="C100" s="376"/>
      <c r="D100" s="367" t="s">
        <v>623</v>
      </c>
      <c r="E100" s="368"/>
      <c r="F100" s="355">
        <v>4100064340</v>
      </c>
      <c r="G100" s="354"/>
      <c r="H100" s="391" t="s">
        <v>1013</v>
      </c>
      <c r="I100" s="370"/>
      <c r="J100" s="369" t="s">
        <v>73</v>
      </c>
      <c r="K100" s="368"/>
      <c r="L100" s="6" t="s">
        <v>784</v>
      </c>
      <c r="M100" s="11"/>
      <c r="N100" s="81">
        <v>6.8</v>
      </c>
      <c r="O100" s="60">
        <v>50</v>
      </c>
    </row>
    <row r="101" spans="1:15" ht="15" x14ac:dyDescent="0.25">
      <c r="A101" s="1"/>
      <c r="B101" s="375">
        <v>41</v>
      </c>
      <c r="C101" s="376"/>
      <c r="D101" s="367" t="s">
        <v>623</v>
      </c>
      <c r="E101" s="368"/>
      <c r="F101" s="355">
        <v>4100064340</v>
      </c>
      <c r="G101" s="354"/>
      <c r="H101" s="391" t="s">
        <v>1013</v>
      </c>
      <c r="I101" s="370"/>
      <c r="J101" s="369" t="s">
        <v>73</v>
      </c>
      <c r="K101" s="368"/>
      <c r="L101" s="6" t="s">
        <v>784</v>
      </c>
      <c r="M101" s="11"/>
      <c r="N101" s="81">
        <v>6.6</v>
      </c>
      <c r="O101" s="60">
        <v>49</v>
      </c>
    </row>
    <row r="102" spans="1:15" ht="15" x14ac:dyDescent="0.25">
      <c r="A102" s="1"/>
      <c r="B102" s="355">
        <v>42</v>
      </c>
      <c r="C102" s="352"/>
      <c r="D102" s="367" t="s">
        <v>747</v>
      </c>
      <c r="E102" s="368"/>
      <c r="F102" s="369">
        <v>4100063232</v>
      </c>
      <c r="G102" s="370"/>
      <c r="H102" s="391" t="s">
        <v>1194</v>
      </c>
      <c r="I102" s="370"/>
      <c r="J102" s="369" t="s">
        <v>73</v>
      </c>
      <c r="K102" s="368"/>
      <c r="L102" s="7" t="s">
        <v>1195</v>
      </c>
      <c r="M102" s="8"/>
      <c r="N102" s="81">
        <v>7.92</v>
      </c>
      <c r="O102" s="138">
        <v>15</v>
      </c>
    </row>
    <row r="103" spans="1:15" ht="15" x14ac:dyDescent="0.25">
      <c r="A103" s="1"/>
      <c r="B103" s="355">
        <v>43</v>
      </c>
      <c r="C103" s="352"/>
      <c r="D103" s="367" t="s">
        <v>747</v>
      </c>
      <c r="E103" s="368"/>
      <c r="F103" s="369">
        <v>4100063232</v>
      </c>
      <c r="G103" s="370"/>
      <c r="H103" s="391" t="s">
        <v>1194</v>
      </c>
      <c r="I103" s="370"/>
      <c r="J103" s="369" t="s">
        <v>73</v>
      </c>
      <c r="K103" s="368"/>
      <c r="L103" s="7" t="s">
        <v>1195</v>
      </c>
      <c r="M103" s="8"/>
      <c r="N103" s="81">
        <v>7.92</v>
      </c>
      <c r="O103" s="138">
        <v>15</v>
      </c>
    </row>
    <row r="104" spans="1:15" ht="15" x14ac:dyDescent="0.25">
      <c r="A104" s="1"/>
      <c r="B104" s="355">
        <v>44</v>
      </c>
      <c r="C104" s="352"/>
      <c r="D104" s="367" t="s">
        <v>747</v>
      </c>
      <c r="E104" s="368"/>
      <c r="F104" s="369">
        <v>4100063110</v>
      </c>
      <c r="G104" s="370"/>
      <c r="H104" s="391" t="s">
        <v>1194</v>
      </c>
      <c r="I104" s="370"/>
      <c r="J104" s="369" t="s">
        <v>25</v>
      </c>
      <c r="K104" s="368"/>
      <c r="L104" s="7" t="s">
        <v>1195</v>
      </c>
      <c r="M104" s="8"/>
      <c r="N104" s="81">
        <v>8.24</v>
      </c>
      <c r="O104" s="138">
        <v>16</v>
      </c>
    </row>
    <row r="105" spans="1:15" ht="15" x14ac:dyDescent="0.25">
      <c r="A105" s="1"/>
      <c r="B105" s="355">
        <v>45</v>
      </c>
      <c r="C105" s="352"/>
      <c r="D105" s="367" t="s">
        <v>747</v>
      </c>
      <c r="E105" s="368"/>
      <c r="F105" s="369">
        <v>4100063110</v>
      </c>
      <c r="G105" s="370"/>
      <c r="H105" s="391" t="s">
        <v>1194</v>
      </c>
      <c r="I105" s="370"/>
      <c r="J105" s="369" t="s">
        <v>25</v>
      </c>
      <c r="K105" s="368"/>
      <c r="L105" s="7" t="s">
        <v>1195</v>
      </c>
      <c r="M105" s="8"/>
      <c r="N105" s="81">
        <v>8.24</v>
      </c>
      <c r="O105" s="138">
        <v>16</v>
      </c>
    </row>
    <row r="106" spans="1:15" ht="15" x14ac:dyDescent="0.25">
      <c r="A106" s="1"/>
      <c r="B106" s="355">
        <v>46</v>
      </c>
      <c r="C106" s="352"/>
      <c r="D106" s="367" t="s">
        <v>747</v>
      </c>
      <c r="E106" s="368"/>
      <c r="F106" s="369">
        <v>4100063110</v>
      </c>
      <c r="G106" s="370"/>
      <c r="H106" s="391" t="s">
        <v>1194</v>
      </c>
      <c r="I106" s="370"/>
      <c r="J106" s="369" t="s">
        <v>25</v>
      </c>
      <c r="K106" s="368"/>
      <c r="L106" s="7" t="s">
        <v>1195</v>
      </c>
      <c r="M106" s="8"/>
      <c r="N106" s="81">
        <v>8.24</v>
      </c>
      <c r="O106" s="138">
        <v>16</v>
      </c>
    </row>
    <row r="107" spans="1:15" ht="15" x14ac:dyDescent="0.25">
      <c r="A107" s="1"/>
      <c r="B107" s="415">
        <v>47</v>
      </c>
      <c r="C107" s="412"/>
      <c r="D107" s="367" t="s">
        <v>747</v>
      </c>
      <c r="E107" s="368"/>
      <c r="F107" s="369">
        <v>4100063110</v>
      </c>
      <c r="G107" s="370"/>
      <c r="H107" s="391" t="s">
        <v>1194</v>
      </c>
      <c r="I107" s="370"/>
      <c r="J107" s="369" t="s">
        <v>25</v>
      </c>
      <c r="K107" s="368"/>
      <c r="L107" s="7" t="s">
        <v>1195</v>
      </c>
      <c r="M107" s="8"/>
      <c r="N107" s="82">
        <v>7.92</v>
      </c>
      <c r="O107" s="138">
        <v>15</v>
      </c>
    </row>
    <row r="108" spans="1:15" ht="15" x14ac:dyDescent="0.25">
      <c r="A108" s="1"/>
      <c r="B108" s="378">
        <v>48</v>
      </c>
      <c r="C108" s="379"/>
      <c r="D108" s="367" t="s">
        <v>747</v>
      </c>
      <c r="E108" s="368"/>
      <c r="F108" s="369">
        <v>4100063233</v>
      </c>
      <c r="G108" s="370"/>
      <c r="H108" s="391" t="s">
        <v>1194</v>
      </c>
      <c r="I108" s="370"/>
      <c r="J108" s="369" t="s">
        <v>53</v>
      </c>
      <c r="K108" s="368"/>
      <c r="L108" s="7" t="s">
        <v>1195</v>
      </c>
      <c r="M108" s="8"/>
      <c r="N108" s="82">
        <v>8.24</v>
      </c>
      <c r="O108" s="138">
        <v>16</v>
      </c>
    </row>
    <row r="109" spans="1:15" ht="15" x14ac:dyDescent="0.25">
      <c r="A109" s="1"/>
      <c r="B109" s="76"/>
      <c r="C109" s="69"/>
      <c r="D109" s="126" t="s">
        <v>1207</v>
      </c>
      <c r="E109" s="61"/>
      <c r="F109" s="50"/>
      <c r="G109" s="62"/>
      <c r="H109" s="63"/>
      <c r="I109" s="62"/>
      <c r="J109" s="50"/>
      <c r="K109" s="61"/>
      <c r="L109" s="6"/>
      <c r="M109" s="8"/>
      <c r="N109" s="84"/>
      <c r="O109" s="138"/>
    </row>
    <row r="110" spans="1:15" ht="15" x14ac:dyDescent="0.25">
      <c r="A110" s="1"/>
      <c r="B110" s="355">
        <v>49</v>
      </c>
      <c r="C110" s="352"/>
      <c r="D110" s="367" t="s">
        <v>629</v>
      </c>
      <c r="E110" s="368"/>
      <c r="F110" s="369">
        <v>4100064204</v>
      </c>
      <c r="G110" s="370"/>
      <c r="H110" s="391" t="s">
        <v>1196</v>
      </c>
      <c r="I110" s="370"/>
      <c r="J110" s="369" t="s">
        <v>73</v>
      </c>
      <c r="K110" s="368"/>
      <c r="L110" s="7" t="s">
        <v>757</v>
      </c>
      <c r="M110" s="8"/>
      <c r="N110" s="84">
        <v>13.34</v>
      </c>
      <c r="O110" s="138">
        <v>24</v>
      </c>
    </row>
    <row r="111" spans="1:15" ht="15" x14ac:dyDescent="0.25">
      <c r="A111" s="1"/>
      <c r="B111" s="355">
        <v>50</v>
      </c>
      <c r="C111" s="352"/>
      <c r="D111" s="367" t="s">
        <v>629</v>
      </c>
      <c r="E111" s="368"/>
      <c r="F111" s="369">
        <v>4100064204</v>
      </c>
      <c r="G111" s="370"/>
      <c r="H111" s="391" t="s">
        <v>1196</v>
      </c>
      <c r="I111" s="370"/>
      <c r="J111" s="369" t="s">
        <v>73</v>
      </c>
      <c r="K111" s="368"/>
      <c r="L111" s="7" t="s">
        <v>757</v>
      </c>
      <c r="M111" s="8"/>
      <c r="N111" s="84">
        <v>13.34</v>
      </c>
      <c r="O111" s="138">
        <v>24</v>
      </c>
    </row>
    <row r="112" spans="1:15" ht="15" x14ac:dyDescent="0.25">
      <c r="A112" s="1"/>
      <c r="B112" s="355">
        <v>51</v>
      </c>
      <c r="C112" s="352"/>
      <c r="D112" s="367" t="s">
        <v>629</v>
      </c>
      <c r="E112" s="368"/>
      <c r="F112" s="369">
        <v>4100064204</v>
      </c>
      <c r="G112" s="370"/>
      <c r="H112" s="391" t="s">
        <v>1196</v>
      </c>
      <c r="I112" s="370"/>
      <c r="J112" s="369" t="s">
        <v>73</v>
      </c>
      <c r="K112" s="368"/>
      <c r="L112" s="7" t="s">
        <v>757</v>
      </c>
      <c r="M112" s="8"/>
      <c r="N112" s="84">
        <v>12.92</v>
      </c>
      <c r="O112" s="138">
        <v>23</v>
      </c>
    </row>
    <row r="113" spans="1:15" ht="15" x14ac:dyDescent="0.25">
      <c r="A113" s="1"/>
      <c r="B113" s="355">
        <v>52</v>
      </c>
      <c r="C113" s="352"/>
      <c r="D113" s="367" t="s">
        <v>629</v>
      </c>
      <c r="E113" s="368"/>
      <c r="F113" s="369">
        <v>4100064197</v>
      </c>
      <c r="G113" s="370"/>
      <c r="H113" s="391" t="s">
        <v>1196</v>
      </c>
      <c r="I113" s="370"/>
      <c r="J113" s="369" t="s">
        <v>25</v>
      </c>
      <c r="K113" s="368"/>
      <c r="L113" s="7" t="s">
        <v>757</v>
      </c>
      <c r="M113" s="8"/>
      <c r="N113" s="84">
        <v>12.92</v>
      </c>
      <c r="O113" s="138">
        <v>23</v>
      </c>
    </row>
    <row r="114" spans="1:15" ht="15" x14ac:dyDescent="0.25">
      <c r="A114" s="1"/>
      <c r="B114" s="77" t="s">
        <v>57</v>
      </c>
      <c r="C114" s="78"/>
      <c r="D114" s="20"/>
      <c r="E114" s="45"/>
      <c r="F114" s="20"/>
      <c r="H114" s="3"/>
      <c r="J114" s="20"/>
      <c r="K114" s="45"/>
      <c r="L114" s="1"/>
      <c r="M114" s="1"/>
      <c r="N114" s="1"/>
      <c r="O114" s="60"/>
    </row>
    <row r="115" spans="1:15" ht="15" x14ac:dyDescent="0.25">
      <c r="A115" s="1"/>
      <c r="B115" s="369">
        <v>53</v>
      </c>
      <c r="C115" s="368"/>
      <c r="D115" s="367" t="s">
        <v>629</v>
      </c>
      <c r="E115" s="368"/>
      <c r="F115" s="369">
        <v>4100064197</v>
      </c>
      <c r="G115" s="370"/>
      <c r="H115" s="391" t="s">
        <v>1196</v>
      </c>
      <c r="I115" s="370"/>
      <c r="J115" s="369" t="s">
        <v>25</v>
      </c>
      <c r="K115" s="368"/>
      <c r="L115" s="7" t="s">
        <v>757</v>
      </c>
      <c r="M115" s="8"/>
      <c r="N115" s="81">
        <v>12.38</v>
      </c>
      <c r="O115" s="138">
        <v>22</v>
      </c>
    </row>
    <row r="116" spans="1:15" ht="15" x14ac:dyDescent="0.25">
      <c r="A116" s="1"/>
      <c r="B116" s="369">
        <v>54</v>
      </c>
      <c r="C116" s="368"/>
      <c r="D116" s="367" t="s">
        <v>629</v>
      </c>
      <c r="E116" s="368"/>
      <c r="F116" s="369">
        <v>4100064197</v>
      </c>
      <c r="G116" s="370"/>
      <c r="H116" s="391" t="s">
        <v>1196</v>
      </c>
      <c r="I116" s="370"/>
      <c r="J116" s="369" t="s">
        <v>25</v>
      </c>
      <c r="K116" s="368"/>
      <c r="L116" s="7" t="s">
        <v>757</v>
      </c>
      <c r="M116" s="8"/>
      <c r="N116" s="81">
        <v>12.38</v>
      </c>
      <c r="O116" s="138">
        <v>22</v>
      </c>
    </row>
    <row r="117" spans="1:15" ht="15" x14ac:dyDescent="0.25">
      <c r="A117" s="1"/>
      <c r="B117" s="369">
        <v>55</v>
      </c>
      <c r="C117" s="368"/>
      <c r="D117" s="367" t="s">
        <v>629</v>
      </c>
      <c r="E117" s="368"/>
      <c r="F117" s="369">
        <v>4100064197</v>
      </c>
      <c r="G117" s="370"/>
      <c r="H117" s="391" t="s">
        <v>1196</v>
      </c>
      <c r="I117" s="370"/>
      <c r="J117" s="369" t="s">
        <v>25</v>
      </c>
      <c r="K117" s="368"/>
      <c r="L117" s="7" t="s">
        <v>757</v>
      </c>
      <c r="M117" s="8"/>
      <c r="N117" s="81">
        <v>12.38</v>
      </c>
      <c r="O117" s="138">
        <v>22</v>
      </c>
    </row>
    <row r="118" spans="1:15" ht="15" x14ac:dyDescent="0.25">
      <c r="A118" s="1"/>
      <c r="B118" s="424">
        <v>56</v>
      </c>
      <c r="C118" s="425"/>
      <c r="D118" s="367" t="s">
        <v>629</v>
      </c>
      <c r="E118" s="368"/>
      <c r="F118" s="369">
        <v>4100064205</v>
      </c>
      <c r="G118" s="370"/>
      <c r="H118" s="391" t="s">
        <v>1196</v>
      </c>
      <c r="I118" s="370"/>
      <c r="J118" s="369" t="s">
        <v>53</v>
      </c>
      <c r="K118" s="368"/>
      <c r="L118" s="7" t="s">
        <v>757</v>
      </c>
      <c r="M118" s="8"/>
      <c r="N118" s="82">
        <v>13.92</v>
      </c>
      <c r="O118" s="138">
        <v>25</v>
      </c>
    </row>
    <row r="119" spans="1:15" ht="15" x14ac:dyDescent="0.25">
      <c r="A119" s="1"/>
      <c r="B119" s="378">
        <v>57</v>
      </c>
      <c r="C119" s="379"/>
      <c r="D119" s="367" t="s">
        <v>629</v>
      </c>
      <c r="E119" s="368"/>
      <c r="F119" s="369">
        <v>4100064205</v>
      </c>
      <c r="G119" s="370"/>
      <c r="H119" s="391" t="s">
        <v>1196</v>
      </c>
      <c r="I119" s="370"/>
      <c r="J119" s="369" t="s">
        <v>53</v>
      </c>
      <c r="K119" s="368"/>
      <c r="L119" s="7" t="s">
        <v>757</v>
      </c>
      <c r="M119" s="8"/>
      <c r="N119" s="82">
        <v>13.92</v>
      </c>
      <c r="O119" s="138">
        <v>25</v>
      </c>
    </row>
    <row r="120" spans="1:15" ht="15" x14ac:dyDescent="0.25">
      <c r="A120" s="1"/>
      <c r="B120" s="76"/>
      <c r="C120" s="69"/>
      <c r="D120" s="126" t="s">
        <v>1200</v>
      </c>
      <c r="E120" s="61"/>
      <c r="F120" s="50"/>
      <c r="G120" s="62"/>
      <c r="H120" s="63"/>
      <c r="I120" s="62"/>
      <c r="J120" s="50"/>
      <c r="K120" s="61"/>
      <c r="L120" s="6"/>
      <c r="M120" s="8"/>
      <c r="N120" s="84"/>
      <c r="O120" s="138"/>
    </row>
    <row r="121" spans="1:15" ht="15" x14ac:dyDescent="0.25">
      <c r="A121" s="1"/>
      <c r="B121" s="375">
        <v>58</v>
      </c>
      <c r="C121" s="376"/>
      <c r="D121" s="367" t="s">
        <v>436</v>
      </c>
      <c r="E121" s="368"/>
      <c r="F121" s="355">
        <v>4100063250</v>
      </c>
      <c r="G121" s="354"/>
      <c r="H121" s="391" t="s">
        <v>606</v>
      </c>
      <c r="I121" s="370"/>
      <c r="J121" s="369" t="s">
        <v>25</v>
      </c>
      <c r="K121" s="368"/>
      <c r="L121" s="6" t="s">
        <v>761</v>
      </c>
      <c r="M121" s="11"/>
      <c r="N121" s="81">
        <v>12.96</v>
      </c>
      <c r="O121" s="60">
        <v>28</v>
      </c>
    </row>
    <row r="122" spans="1:15" ht="15" x14ac:dyDescent="0.25">
      <c r="A122" s="1"/>
      <c r="B122" s="375">
        <v>59</v>
      </c>
      <c r="C122" s="376"/>
      <c r="D122" s="367" t="s">
        <v>436</v>
      </c>
      <c r="E122" s="368"/>
      <c r="F122" s="355">
        <v>4100063250</v>
      </c>
      <c r="G122" s="354"/>
      <c r="H122" s="391" t="s">
        <v>606</v>
      </c>
      <c r="I122" s="370"/>
      <c r="J122" s="369" t="s">
        <v>25</v>
      </c>
      <c r="K122" s="368"/>
      <c r="L122" s="6" t="s">
        <v>761</v>
      </c>
      <c r="M122" s="11"/>
      <c r="N122" s="81">
        <v>11</v>
      </c>
      <c r="O122" s="60">
        <v>25</v>
      </c>
    </row>
    <row r="123" spans="1:15" ht="15" x14ac:dyDescent="0.25">
      <c r="A123" s="1"/>
      <c r="B123" s="424"/>
      <c r="C123" s="425"/>
      <c r="D123" s="367"/>
      <c r="E123" s="368"/>
      <c r="F123" s="369"/>
      <c r="G123" s="370"/>
      <c r="H123" s="391"/>
      <c r="I123" s="370"/>
      <c r="J123" s="369"/>
      <c r="K123" s="368"/>
      <c r="L123" s="7"/>
      <c r="M123" s="8"/>
      <c r="N123" s="81"/>
      <c r="O123" s="138"/>
    </row>
    <row r="124" spans="1:15" ht="15" x14ac:dyDescent="0.25">
      <c r="A124" s="1"/>
      <c r="B124" s="76"/>
      <c r="C124" s="65"/>
      <c r="D124" s="439"/>
      <c r="E124" s="440"/>
      <c r="F124" s="440"/>
      <c r="G124" s="440"/>
      <c r="H124" s="440"/>
      <c r="I124" s="66"/>
      <c r="J124" s="64"/>
      <c r="K124" s="65"/>
      <c r="L124" s="26"/>
      <c r="M124" s="26"/>
      <c r="N124" s="139">
        <f>SUM(N18:N123)</f>
        <v>646.3352000000001</v>
      </c>
      <c r="O124" s="109"/>
    </row>
    <row r="125" spans="1:15" ht="15.75" x14ac:dyDescent="0.25">
      <c r="A125" s="1"/>
      <c r="B125" s="356" t="s">
        <v>29</v>
      </c>
      <c r="C125" s="357"/>
      <c r="D125" s="357"/>
      <c r="E125" s="357"/>
      <c r="F125" s="357"/>
      <c r="G125" s="357"/>
      <c r="H125" s="357"/>
      <c r="I125" s="357"/>
      <c r="J125" s="357"/>
      <c r="K125" s="357"/>
      <c r="L125" s="357"/>
      <c r="M125" s="79"/>
      <c r="N125" s="75"/>
      <c r="O125" s="73">
        <f>SUM(O18:O123)</f>
        <v>1775</v>
      </c>
    </row>
    <row r="126" spans="1:15" ht="15" x14ac:dyDescent="0.25">
      <c r="A126" s="1"/>
      <c r="B126" s="20"/>
      <c r="C126" s="45"/>
      <c r="D126" s="20"/>
      <c r="E126" s="45"/>
      <c r="F126" s="20"/>
      <c r="H126" s="3"/>
      <c r="J126" s="20"/>
      <c r="K126" s="45"/>
      <c r="L126" s="1"/>
      <c r="M126" s="1"/>
      <c r="N126" s="86"/>
    </row>
    <row r="127" spans="1:15" ht="3.75" customHeight="1" x14ac:dyDescent="0.25">
      <c r="A127" s="1"/>
      <c r="B127" s="1"/>
      <c r="C127" s="1"/>
      <c r="D127" s="17"/>
      <c r="E127" s="20"/>
      <c r="F127" s="20"/>
      <c r="G127" s="3"/>
      <c r="H127" s="3"/>
      <c r="I127" s="1"/>
      <c r="J127" s="1"/>
      <c r="K127" s="1"/>
      <c r="L127" s="1"/>
      <c r="M127" s="1"/>
      <c r="N127" s="1"/>
    </row>
    <row r="128" spans="1:15" ht="15" customHeight="1" x14ac:dyDescent="0.25">
      <c r="A128" s="1"/>
      <c r="B128" s="1"/>
      <c r="C128" s="1"/>
      <c r="D128" s="1" t="s">
        <v>49</v>
      </c>
      <c r="E128" s="23"/>
      <c r="F128" s="397" t="s">
        <v>1208</v>
      </c>
      <c r="G128" s="396"/>
      <c r="H128" s="1"/>
      <c r="I128" s="1"/>
      <c r="J128" s="1"/>
      <c r="K128" s="1"/>
      <c r="L128" s="1"/>
      <c r="M128" s="1"/>
      <c r="N128" s="1"/>
    </row>
    <row r="129" spans="1:14" ht="15" customHeight="1" x14ac:dyDescent="0.25">
      <c r="A129" s="1"/>
      <c r="B129" s="1"/>
      <c r="C129" s="1"/>
      <c r="D129" s="1" t="s">
        <v>1209</v>
      </c>
      <c r="E129" s="23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customHeight="1" x14ac:dyDescent="0.25">
      <c r="A130" s="1"/>
      <c r="B130" s="1"/>
      <c r="C130" s="1"/>
      <c r="D130" s="1" t="s">
        <v>1201</v>
      </c>
      <c r="E130" s="3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customHeight="1" x14ac:dyDescent="0.25">
      <c r="A131" s="1"/>
      <c r="B131" s="1"/>
      <c r="C131" s="1"/>
      <c r="D131" s="1" t="s">
        <v>1202</v>
      </c>
      <c r="E131" s="23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customHeight="1" x14ac:dyDescent="0.25">
      <c r="A132" s="1"/>
      <c r="B132" s="1"/>
      <c r="C132" s="1"/>
      <c r="D132" s="1" t="s">
        <v>1203</v>
      </c>
      <c r="E132" s="1"/>
      <c r="F132" s="1"/>
      <c r="G132" s="23"/>
      <c r="H132" s="23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416" ht="8.25" customHeight="1" x14ac:dyDescent="0.2"/>
    <row r="418" ht="8.25" customHeight="1" x14ac:dyDescent="0.2"/>
    <row r="420" ht="9" customHeight="1" x14ac:dyDescent="0.2"/>
    <row r="422" ht="7.5" customHeight="1" x14ac:dyDescent="0.2"/>
    <row r="424" ht="6.75" customHeight="1" x14ac:dyDescent="0.2"/>
    <row r="426" ht="7.5" customHeight="1" x14ac:dyDescent="0.2"/>
    <row r="428" ht="9" customHeight="1" x14ac:dyDescent="0.2"/>
    <row r="430" ht="7.5" customHeight="1" x14ac:dyDescent="0.2"/>
    <row r="432" ht="8.25" customHeight="1" x14ac:dyDescent="0.2"/>
  </sheetData>
  <mergeCells count="456">
    <mergeCell ref="M14:N14"/>
    <mergeCell ref="B16:C16"/>
    <mergeCell ref="D16:E16"/>
    <mergeCell ref="F16:G16"/>
    <mergeCell ref="H16:I16"/>
    <mergeCell ref="B21:C21"/>
    <mergeCell ref="D21:E21"/>
    <mergeCell ref="F21:G21"/>
    <mergeCell ref="H21:I21"/>
    <mergeCell ref="J21:K21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B23:C23"/>
    <mergeCell ref="D23:E23"/>
    <mergeCell ref="F23:G23"/>
    <mergeCell ref="H23:I23"/>
    <mergeCell ref="J23:K23"/>
    <mergeCell ref="B24:C24"/>
    <mergeCell ref="J18:K18"/>
    <mergeCell ref="D24:E24"/>
    <mergeCell ref="F24:G24"/>
    <mergeCell ref="H24:I24"/>
    <mergeCell ref="J24:K24"/>
    <mergeCell ref="D20:E20"/>
    <mergeCell ref="F20:G20"/>
    <mergeCell ref="H20:I20"/>
    <mergeCell ref="J20:K20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D27:E27"/>
    <mergeCell ref="F27:G27"/>
    <mergeCell ref="H27:I27"/>
    <mergeCell ref="J27:K27"/>
    <mergeCell ref="B33:C33"/>
    <mergeCell ref="D33:E33"/>
    <mergeCell ref="F33:G33"/>
    <mergeCell ref="H33:I33"/>
    <mergeCell ref="J33:K33"/>
    <mergeCell ref="D34:E34"/>
    <mergeCell ref="F34:G34"/>
    <mergeCell ref="H34:I34"/>
    <mergeCell ref="B29:C29"/>
    <mergeCell ref="D29:E29"/>
    <mergeCell ref="F29:G29"/>
    <mergeCell ref="H29:I29"/>
    <mergeCell ref="J29:K29"/>
    <mergeCell ref="B31:C31"/>
    <mergeCell ref="D31:E31"/>
    <mergeCell ref="F31:G31"/>
    <mergeCell ref="H31:I31"/>
    <mergeCell ref="J31:K31"/>
    <mergeCell ref="H30:I30"/>
    <mergeCell ref="J30:K30"/>
    <mergeCell ref="B32:C32"/>
    <mergeCell ref="D32:E32"/>
    <mergeCell ref="F32:G32"/>
    <mergeCell ref="H32:I32"/>
    <mergeCell ref="B37:C37"/>
    <mergeCell ref="D37:E37"/>
    <mergeCell ref="F37:G37"/>
    <mergeCell ref="H37:I37"/>
    <mergeCell ref="J37:K37"/>
    <mergeCell ref="B43:C43"/>
    <mergeCell ref="D43:E43"/>
    <mergeCell ref="F43:G43"/>
    <mergeCell ref="H43:I43"/>
    <mergeCell ref="J43:K43"/>
    <mergeCell ref="F39:G39"/>
    <mergeCell ref="H39:I39"/>
    <mergeCell ref="J39:K39"/>
    <mergeCell ref="D41:E41"/>
    <mergeCell ref="D42:E42"/>
    <mergeCell ref="F41:G41"/>
    <mergeCell ref="H41:I41"/>
    <mergeCell ref="H42:I42"/>
    <mergeCell ref="F42:G42"/>
    <mergeCell ref="J41:K41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60:C60"/>
    <mergeCell ref="D60:E60"/>
    <mergeCell ref="F60:G60"/>
    <mergeCell ref="H60:I60"/>
    <mergeCell ref="J60:K60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H70:I70"/>
    <mergeCell ref="J70:K70"/>
    <mergeCell ref="B66:C66"/>
    <mergeCell ref="D66:E66"/>
    <mergeCell ref="F66:G66"/>
    <mergeCell ref="H66:I66"/>
    <mergeCell ref="J66:K66"/>
    <mergeCell ref="D67:E67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H73:I73"/>
    <mergeCell ref="J73:K73"/>
    <mergeCell ref="B74:C74"/>
    <mergeCell ref="D74:E74"/>
    <mergeCell ref="F74:G74"/>
    <mergeCell ref="H74:I74"/>
    <mergeCell ref="J74:K74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1:C71"/>
    <mergeCell ref="H77:I77"/>
    <mergeCell ref="J77:K77"/>
    <mergeCell ref="D78:E78"/>
    <mergeCell ref="F78:G78"/>
    <mergeCell ref="H78:I78"/>
    <mergeCell ref="J78:K7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8:C78"/>
    <mergeCell ref="H81:I81"/>
    <mergeCell ref="J81:K81"/>
    <mergeCell ref="B82:C82"/>
    <mergeCell ref="D82:E82"/>
    <mergeCell ref="F82:G82"/>
    <mergeCell ref="H82:I82"/>
    <mergeCell ref="J82:K82"/>
    <mergeCell ref="B80:C80"/>
    <mergeCell ref="D80:E80"/>
    <mergeCell ref="F80:G80"/>
    <mergeCell ref="H80:I80"/>
    <mergeCell ref="J80:K80"/>
    <mergeCell ref="H86:I86"/>
    <mergeCell ref="J86:K86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J93:K93"/>
    <mergeCell ref="B90:C90"/>
    <mergeCell ref="D90:E90"/>
    <mergeCell ref="F90:G90"/>
    <mergeCell ref="H90:I90"/>
    <mergeCell ref="J90:K90"/>
    <mergeCell ref="H87:I87"/>
    <mergeCell ref="J87:K87"/>
    <mergeCell ref="B88:C88"/>
    <mergeCell ref="D88:E88"/>
    <mergeCell ref="F88:G88"/>
    <mergeCell ref="H88:I88"/>
    <mergeCell ref="J88:K88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B87:C87"/>
    <mergeCell ref="D87:E87"/>
    <mergeCell ref="B99:C99"/>
    <mergeCell ref="D99:E99"/>
    <mergeCell ref="F99:G99"/>
    <mergeCell ref="H99:I99"/>
    <mergeCell ref="J99:K99"/>
    <mergeCell ref="B94:C94"/>
    <mergeCell ref="D94:E94"/>
    <mergeCell ref="F94:G94"/>
    <mergeCell ref="H94:I94"/>
    <mergeCell ref="J94:K94"/>
    <mergeCell ref="H95:I95"/>
    <mergeCell ref="J95:K95"/>
    <mergeCell ref="B98:C98"/>
    <mergeCell ref="D98:E98"/>
    <mergeCell ref="B97:C97"/>
    <mergeCell ref="D97:E97"/>
    <mergeCell ref="F97:G97"/>
    <mergeCell ref="H97:I97"/>
    <mergeCell ref="J97:K97"/>
    <mergeCell ref="F98:G98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8:C108"/>
    <mergeCell ref="D108:E108"/>
    <mergeCell ref="F108:G108"/>
    <mergeCell ref="H108:I108"/>
    <mergeCell ref="J108:K108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F128:G128"/>
    <mergeCell ref="B26:C26"/>
    <mergeCell ref="D26:E26"/>
    <mergeCell ref="F26:G26"/>
    <mergeCell ref="H26:I26"/>
    <mergeCell ref="J26:K26"/>
    <mergeCell ref="D30:E30"/>
    <mergeCell ref="F30:G30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19:C119"/>
    <mergeCell ref="D119:E119"/>
    <mergeCell ref="F119:G119"/>
    <mergeCell ref="H119:I119"/>
    <mergeCell ref="J119:K119"/>
    <mergeCell ref="B121:C121"/>
    <mergeCell ref="J32:K32"/>
    <mergeCell ref="D124:H124"/>
    <mergeCell ref="B125:L125"/>
    <mergeCell ref="D121:E121"/>
    <mergeCell ref="F121:G121"/>
    <mergeCell ref="H121:I121"/>
    <mergeCell ref="J121:K121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5:C115"/>
    <mergeCell ref="H98:I98"/>
    <mergeCell ref="J98:K98"/>
    <mergeCell ref="B95:C95"/>
    <mergeCell ref="D95:E95"/>
    <mergeCell ref="F95:G95"/>
    <mergeCell ref="B70:C70"/>
    <mergeCell ref="F87:G87"/>
    <mergeCell ref="B86:C86"/>
    <mergeCell ref="B62:C62"/>
    <mergeCell ref="D62:E62"/>
    <mergeCell ref="F62:G62"/>
    <mergeCell ref="D86:E86"/>
    <mergeCell ref="F86:G86"/>
    <mergeCell ref="B81:C81"/>
    <mergeCell ref="D81:E81"/>
    <mergeCell ref="F81:G81"/>
    <mergeCell ref="B77:C77"/>
    <mergeCell ref="D77:E77"/>
    <mergeCell ref="F77:G77"/>
    <mergeCell ref="B73:C73"/>
    <mergeCell ref="D73:E73"/>
    <mergeCell ref="F73:G73"/>
    <mergeCell ref="D70:E70"/>
    <mergeCell ref="F70:G70"/>
    <mergeCell ref="B63:C63"/>
    <mergeCell ref="D63:E63"/>
    <mergeCell ref="F63:G63"/>
    <mergeCell ref="H62:I62"/>
    <mergeCell ref="J62:K62"/>
    <mergeCell ref="B69:C69"/>
    <mergeCell ref="D69:E69"/>
    <mergeCell ref="F69:G69"/>
    <mergeCell ref="H69:I69"/>
    <mergeCell ref="J69:K69"/>
    <mergeCell ref="F67:G67"/>
    <mergeCell ref="H67:I67"/>
    <mergeCell ref="J67:K67"/>
    <mergeCell ref="H63:I63"/>
    <mergeCell ref="J63:K63"/>
    <mergeCell ref="B35:C35"/>
    <mergeCell ref="D35:E35"/>
    <mergeCell ref="F35:G35"/>
    <mergeCell ref="H35:I35"/>
    <mergeCell ref="J35:K35"/>
    <mergeCell ref="J34:K34"/>
    <mergeCell ref="D39:E39"/>
    <mergeCell ref="J42:K42"/>
    <mergeCell ref="B52:C52"/>
    <mergeCell ref="D52:E52"/>
    <mergeCell ref="F52:G52"/>
    <mergeCell ref="H52:I52"/>
    <mergeCell ref="J52:K52"/>
    <mergeCell ref="B51:C51"/>
    <mergeCell ref="D51:E51"/>
    <mergeCell ref="F51:G51"/>
    <mergeCell ref="B50:C50"/>
    <mergeCell ref="D50:E50"/>
    <mergeCell ref="F50:G50"/>
    <mergeCell ref="H50:I50"/>
    <mergeCell ref="J50:K50"/>
    <mergeCell ref="H51:I51"/>
    <mergeCell ref="J51:K51"/>
    <mergeCell ref="B48:C4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sheetPr codeName="Hoja21"/>
  <dimension ref="A1:O360"/>
  <sheetViews>
    <sheetView topLeftCell="A7"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1171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200150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1154</v>
      </c>
      <c r="E18" s="368"/>
      <c r="F18" s="369">
        <v>4100063125</v>
      </c>
      <c r="G18" s="370"/>
      <c r="H18" s="391" t="s">
        <v>1155</v>
      </c>
      <c r="I18" s="370"/>
      <c r="J18" s="369" t="s">
        <v>1009</v>
      </c>
      <c r="K18" s="368"/>
      <c r="L18" s="9" t="s">
        <v>757</v>
      </c>
      <c r="M18" s="151">
        <v>85</v>
      </c>
      <c r="N18" s="82">
        <v>9.66</v>
      </c>
      <c r="O18" s="60">
        <v>3</v>
      </c>
    </row>
    <row r="19" spans="1:15" ht="15" x14ac:dyDescent="0.25">
      <c r="A19" s="1"/>
      <c r="B19" s="40"/>
      <c r="C19" s="36"/>
      <c r="D19" s="367" t="s">
        <v>1154</v>
      </c>
      <c r="E19" s="368"/>
      <c r="F19" s="369">
        <v>4100063125</v>
      </c>
      <c r="G19" s="370"/>
      <c r="H19" s="391" t="s">
        <v>1155</v>
      </c>
      <c r="I19" s="370"/>
      <c r="J19" s="369" t="s">
        <v>1009</v>
      </c>
      <c r="K19" s="368"/>
      <c r="L19" s="9" t="s">
        <v>757</v>
      </c>
      <c r="M19" s="151">
        <v>90</v>
      </c>
      <c r="N19" s="83"/>
      <c r="O19" s="138">
        <v>5</v>
      </c>
    </row>
    <row r="20" spans="1:15" ht="15" x14ac:dyDescent="0.25">
      <c r="A20" s="1"/>
      <c r="B20" s="40"/>
      <c r="C20" s="36"/>
      <c r="D20" s="367" t="s">
        <v>1154</v>
      </c>
      <c r="E20" s="368"/>
      <c r="F20" s="369">
        <v>4100063125</v>
      </c>
      <c r="G20" s="370"/>
      <c r="H20" s="391" t="s">
        <v>1155</v>
      </c>
      <c r="I20" s="370"/>
      <c r="J20" s="369" t="s">
        <v>1009</v>
      </c>
      <c r="K20" s="368"/>
      <c r="L20" s="9" t="s">
        <v>757</v>
      </c>
      <c r="M20" s="151">
        <v>95</v>
      </c>
      <c r="N20" s="83"/>
      <c r="O20" s="138">
        <v>5</v>
      </c>
    </row>
    <row r="21" spans="1:15" ht="15" x14ac:dyDescent="0.25">
      <c r="A21" s="1"/>
      <c r="B21" s="40"/>
      <c r="C21" s="36"/>
      <c r="D21" s="367" t="s">
        <v>1154</v>
      </c>
      <c r="E21" s="368"/>
      <c r="F21" s="369">
        <v>4100063125</v>
      </c>
      <c r="G21" s="370"/>
      <c r="H21" s="391" t="s">
        <v>1155</v>
      </c>
      <c r="I21" s="370"/>
      <c r="J21" s="369" t="s">
        <v>1009</v>
      </c>
      <c r="K21" s="368"/>
      <c r="L21" s="9" t="s">
        <v>757</v>
      </c>
      <c r="M21" s="151">
        <v>100</v>
      </c>
      <c r="N21" s="83"/>
      <c r="O21" s="138">
        <v>2</v>
      </c>
    </row>
    <row r="22" spans="1:15" ht="15" x14ac:dyDescent="0.25">
      <c r="A22" s="1"/>
      <c r="B22" s="40"/>
      <c r="C22" s="36"/>
      <c r="D22" s="367" t="s">
        <v>480</v>
      </c>
      <c r="E22" s="368"/>
      <c r="F22" s="369">
        <v>4100063124</v>
      </c>
      <c r="G22" s="370"/>
      <c r="H22" s="391" t="s">
        <v>481</v>
      </c>
      <c r="I22" s="370"/>
      <c r="J22" s="369" t="s">
        <v>1009</v>
      </c>
      <c r="K22" s="368"/>
      <c r="L22" s="9" t="s">
        <v>851</v>
      </c>
      <c r="M22" s="50">
        <v>85</v>
      </c>
      <c r="N22" s="83"/>
      <c r="O22" s="138">
        <v>2</v>
      </c>
    </row>
    <row r="23" spans="1:15" ht="15" x14ac:dyDescent="0.25">
      <c r="A23" s="1"/>
      <c r="B23" s="40"/>
      <c r="C23" s="36"/>
      <c r="D23" s="367" t="s">
        <v>480</v>
      </c>
      <c r="E23" s="368"/>
      <c r="F23" s="369">
        <v>4100063124</v>
      </c>
      <c r="G23" s="370"/>
      <c r="H23" s="391" t="s">
        <v>481</v>
      </c>
      <c r="I23" s="370"/>
      <c r="J23" s="369" t="s">
        <v>1009</v>
      </c>
      <c r="K23" s="368"/>
      <c r="L23" s="9" t="s">
        <v>851</v>
      </c>
      <c r="M23" s="50">
        <v>90</v>
      </c>
      <c r="N23" s="83"/>
      <c r="O23" s="138">
        <v>3</v>
      </c>
    </row>
    <row r="24" spans="1:15" ht="15" x14ac:dyDescent="0.25">
      <c r="A24" s="1"/>
      <c r="B24" s="40"/>
      <c r="C24" s="36"/>
      <c r="D24" s="367" t="s">
        <v>480</v>
      </c>
      <c r="E24" s="368"/>
      <c r="F24" s="369">
        <v>4100063124</v>
      </c>
      <c r="G24" s="370"/>
      <c r="H24" s="391" t="s">
        <v>481</v>
      </c>
      <c r="I24" s="370"/>
      <c r="J24" s="369" t="s">
        <v>1009</v>
      </c>
      <c r="K24" s="368"/>
      <c r="L24" s="9" t="s">
        <v>851</v>
      </c>
      <c r="M24" s="50">
        <v>95</v>
      </c>
      <c r="N24" s="83"/>
      <c r="O24" s="138">
        <v>4</v>
      </c>
    </row>
    <row r="25" spans="1:15" ht="15" x14ac:dyDescent="0.25">
      <c r="A25" s="1"/>
      <c r="B25" s="40"/>
      <c r="C25" s="36"/>
      <c r="D25" s="367" t="s">
        <v>480</v>
      </c>
      <c r="E25" s="368"/>
      <c r="F25" s="369">
        <v>4100063124</v>
      </c>
      <c r="G25" s="370"/>
      <c r="H25" s="391" t="s">
        <v>481</v>
      </c>
      <c r="I25" s="370"/>
      <c r="J25" s="369" t="s">
        <v>1009</v>
      </c>
      <c r="K25" s="368"/>
      <c r="L25" s="9" t="s">
        <v>851</v>
      </c>
      <c r="M25" s="50">
        <v>100</v>
      </c>
      <c r="N25" s="83"/>
      <c r="O25" s="138">
        <v>2</v>
      </c>
    </row>
    <row r="26" spans="1:15" ht="15" x14ac:dyDescent="0.25">
      <c r="A26" s="1"/>
      <c r="B26" s="40"/>
      <c r="C26" s="36"/>
      <c r="D26" s="367" t="s">
        <v>480</v>
      </c>
      <c r="E26" s="368"/>
      <c r="F26" s="369">
        <v>4100063123</v>
      </c>
      <c r="G26" s="370"/>
      <c r="H26" s="391" t="s">
        <v>481</v>
      </c>
      <c r="I26" s="370"/>
      <c r="J26" s="369" t="s">
        <v>1009</v>
      </c>
      <c r="K26" s="368"/>
      <c r="L26" s="9" t="s">
        <v>851</v>
      </c>
      <c r="M26" s="50">
        <v>85</v>
      </c>
      <c r="N26" s="83"/>
      <c r="O26" s="138">
        <v>5</v>
      </c>
    </row>
    <row r="27" spans="1:15" ht="15" x14ac:dyDescent="0.25">
      <c r="A27" s="1"/>
      <c r="B27" s="40"/>
      <c r="C27" s="36"/>
      <c r="D27" s="367" t="s">
        <v>480</v>
      </c>
      <c r="E27" s="368"/>
      <c r="F27" s="369">
        <v>4100063123</v>
      </c>
      <c r="G27" s="370"/>
      <c r="H27" s="391" t="s">
        <v>481</v>
      </c>
      <c r="I27" s="370"/>
      <c r="J27" s="369" t="s">
        <v>1009</v>
      </c>
      <c r="K27" s="368"/>
      <c r="L27" s="9" t="s">
        <v>851</v>
      </c>
      <c r="M27" s="50">
        <v>90</v>
      </c>
      <c r="N27" s="83"/>
      <c r="O27" s="138">
        <v>8</v>
      </c>
    </row>
    <row r="28" spans="1:15" ht="15" x14ac:dyDescent="0.25">
      <c r="A28" s="1"/>
      <c r="B28" s="40"/>
      <c r="C28" s="36"/>
      <c r="D28" s="367" t="s">
        <v>480</v>
      </c>
      <c r="E28" s="368"/>
      <c r="F28" s="369">
        <v>4100063123</v>
      </c>
      <c r="G28" s="370"/>
      <c r="H28" s="391" t="s">
        <v>481</v>
      </c>
      <c r="I28" s="370"/>
      <c r="J28" s="369" t="s">
        <v>1009</v>
      </c>
      <c r="K28" s="368"/>
      <c r="L28" s="9" t="s">
        <v>851</v>
      </c>
      <c r="M28" s="50">
        <v>95</v>
      </c>
      <c r="N28" s="83"/>
      <c r="O28" s="138">
        <v>8</v>
      </c>
    </row>
    <row r="29" spans="1:15" ht="15" x14ac:dyDescent="0.25">
      <c r="A29" s="1"/>
      <c r="B29" s="40"/>
      <c r="C29" s="36"/>
      <c r="D29" s="367" t="s">
        <v>480</v>
      </c>
      <c r="E29" s="368"/>
      <c r="F29" s="369">
        <v>4100063123</v>
      </c>
      <c r="G29" s="370"/>
      <c r="H29" s="391" t="s">
        <v>481</v>
      </c>
      <c r="I29" s="370"/>
      <c r="J29" s="369" t="s">
        <v>1009</v>
      </c>
      <c r="K29" s="368"/>
      <c r="L29" s="9" t="s">
        <v>851</v>
      </c>
      <c r="M29" s="50">
        <v>100</v>
      </c>
      <c r="N29" s="83"/>
      <c r="O29" s="138">
        <v>3</v>
      </c>
    </row>
    <row r="30" spans="1:15" ht="15" x14ac:dyDescent="0.25">
      <c r="A30" s="1"/>
      <c r="B30" s="40"/>
      <c r="C30" s="36"/>
      <c r="D30" s="367" t="s">
        <v>1165</v>
      </c>
      <c r="E30" s="368"/>
      <c r="F30" s="369">
        <v>4100063134</v>
      </c>
      <c r="G30" s="370"/>
      <c r="H30" s="391" t="s">
        <v>1157</v>
      </c>
      <c r="I30" s="370"/>
      <c r="J30" s="369" t="s">
        <v>1009</v>
      </c>
      <c r="K30" s="368"/>
      <c r="L30" s="9" t="s">
        <v>757</v>
      </c>
      <c r="M30" s="8"/>
      <c r="N30" s="83"/>
      <c r="O30" s="138">
        <v>2</v>
      </c>
    </row>
    <row r="31" spans="1:15" ht="15" x14ac:dyDescent="0.25">
      <c r="A31" s="1"/>
      <c r="B31" s="378">
        <v>2</v>
      </c>
      <c r="C31" s="379"/>
      <c r="D31" s="367" t="s">
        <v>1158</v>
      </c>
      <c r="E31" s="368"/>
      <c r="F31" s="369">
        <v>4100063135</v>
      </c>
      <c r="G31" s="370"/>
      <c r="H31" s="391" t="s">
        <v>1159</v>
      </c>
      <c r="I31" s="370"/>
      <c r="J31" s="369" t="s">
        <v>1009</v>
      </c>
      <c r="K31" s="368"/>
      <c r="L31" s="9" t="s">
        <v>757</v>
      </c>
      <c r="M31" s="151"/>
      <c r="N31" s="82">
        <v>6.94</v>
      </c>
      <c r="O31" s="60">
        <v>6</v>
      </c>
    </row>
    <row r="32" spans="1:15" ht="15" x14ac:dyDescent="0.25">
      <c r="A32" s="1"/>
      <c r="B32" s="378">
        <v>3</v>
      </c>
      <c r="C32" s="379"/>
      <c r="D32" s="367" t="s">
        <v>1158</v>
      </c>
      <c r="E32" s="368"/>
      <c r="F32" s="369">
        <v>4100063135</v>
      </c>
      <c r="G32" s="370"/>
      <c r="H32" s="391" t="s">
        <v>1159</v>
      </c>
      <c r="I32" s="370"/>
      <c r="J32" s="369" t="s">
        <v>1009</v>
      </c>
      <c r="K32" s="368"/>
      <c r="L32" s="9" t="s">
        <v>757</v>
      </c>
      <c r="M32" s="151"/>
      <c r="N32" s="82">
        <v>6.94</v>
      </c>
      <c r="O32" s="60">
        <v>6</v>
      </c>
    </row>
    <row r="33" spans="1:15" ht="15" x14ac:dyDescent="0.25">
      <c r="A33" s="1"/>
      <c r="B33" s="378">
        <v>4</v>
      </c>
      <c r="C33" s="379"/>
      <c r="D33" s="367" t="s">
        <v>1158</v>
      </c>
      <c r="E33" s="368"/>
      <c r="F33" s="369">
        <v>4100063135</v>
      </c>
      <c r="G33" s="370"/>
      <c r="H33" s="391" t="s">
        <v>1159</v>
      </c>
      <c r="I33" s="370"/>
      <c r="J33" s="369" t="s">
        <v>1009</v>
      </c>
      <c r="K33" s="368"/>
      <c r="L33" s="9" t="s">
        <v>757</v>
      </c>
      <c r="M33" s="151"/>
      <c r="N33" s="82">
        <v>6.94</v>
      </c>
      <c r="O33" s="60">
        <v>6</v>
      </c>
    </row>
    <row r="34" spans="1:15" ht="15" x14ac:dyDescent="0.25">
      <c r="A34" s="1"/>
      <c r="B34" s="378">
        <v>5</v>
      </c>
      <c r="C34" s="379"/>
      <c r="D34" s="367" t="s">
        <v>1158</v>
      </c>
      <c r="E34" s="368"/>
      <c r="F34" s="369">
        <v>4100063135</v>
      </c>
      <c r="G34" s="370"/>
      <c r="H34" s="391" t="s">
        <v>1159</v>
      </c>
      <c r="I34" s="370"/>
      <c r="J34" s="369" t="s">
        <v>1009</v>
      </c>
      <c r="K34" s="368"/>
      <c r="L34" s="9" t="s">
        <v>757</v>
      </c>
      <c r="M34" s="151"/>
      <c r="N34" s="82">
        <v>6.94</v>
      </c>
      <c r="O34" s="60">
        <v>6</v>
      </c>
    </row>
    <row r="35" spans="1:15" ht="15" x14ac:dyDescent="0.25">
      <c r="A35" s="1"/>
      <c r="B35" s="375">
        <v>6</v>
      </c>
      <c r="C35" s="376"/>
      <c r="D35" s="367" t="s">
        <v>1158</v>
      </c>
      <c r="E35" s="368"/>
      <c r="F35" s="369">
        <v>4100063135</v>
      </c>
      <c r="G35" s="370"/>
      <c r="H35" s="391" t="s">
        <v>1159</v>
      </c>
      <c r="I35" s="370"/>
      <c r="J35" s="369" t="s">
        <v>1009</v>
      </c>
      <c r="K35" s="368"/>
      <c r="L35" s="9" t="s">
        <v>757</v>
      </c>
      <c r="M35" s="151"/>
      <c r="N35" s="82">
        <v>6.94</v>
      </c>
      <c r="O35" s="60">
        <v>6</v>
      </c>
    </row>
    <row r="36" spans="1:15" ht="15" x14ac:dyDescent="0.25">
      <c r="A36" s="1"/>
      <c r="B36" s="375">
        <v>7</v>
      </c>
      <c r="C36" s="376"/>
      <c r="D36" s="367" t="s">
        <v>1158</v>
      </c>
      <c r="E36" s="368"/>
      <c r="F36" s="369">
        <v>4100063135</v>
      </c>
      <c r="G36" s="370"/>
      <c r="H36" s="391" t="s">
        <v>1159</v>
      </c>
      <c r="I36" s="370"/>
      <c r="J36" s="369" t="s">
        <v>1009</v>
      </c>
      <c r="K36" s="368"/>
      <c r="L36" s="9" t="s">
        <v>757</v>
      </c>
      <c r="M36" s="151"/>
      <c r="N36" s="81">
        <v>6.04</v>
      </c>
      <c r="O36" s="60">
        <v>5</v>
      </c>
    </row>
    <row r="37" spans="1:15" ht="15" x14ac:dyDescent="0.25">
      <c r="A37" s="1"/>
      <c r="B37" s="375">
        <v>8</v>
      </c>
      <c r="C37" s="376"/>
      <c r="D37" s="367" t="s">
        <v>1158</v>
      </c>
      <c r="E37" s="368"/>
      <c r="F37" s="369">
        <v>4100063135</v>
      </c>
      <c r="G37" s="370"/>
      <c r="H37" s="391" t="s">
        <v>1159</v>
      </c>
      <c r="I37" s="370"/>
      <c r="J37" s="369" t="s">
        <v>1009</v>
      </c>
      <c r="K37" s="368"/>
      <c r="L37" s="9" t="s">
        <v>761</v>
      </c>
      <c r="M37" s="151"/>
      <c r="N37" s="82">
        <v>6.94</v>
      </c>
      <c r="O37" s="60">
        <v>6</v>
      </c>
    </row>
    <row r="38" spans="1:15" ht="15" x14ac:dyDescent="0.25">
      <c r="A38" s="1"/>
      <c r="B38" s="375">
        <v>9</v>
      </c>
      <c r="C38" s="376"/>
      <c r="D38" s="367" t="s">
        <v>1158</v>
      </c>
      <c r="E38" s="368"/>
      <c r="F38" s="369">
        <v>4100063135</v>
      </c>
      <c r="G38" s="370"/>
      <c r="H38" s="391" t="s">
        <v>1159</v>
      </c>
      <c r="I38" s="370"/>
      <c r="J38" s="369" t="s">
        <v>1009</v>
      </c>
      <c r="K38" s="368"/>
      <c r="L38" s="9" t="s">
        <v>761</v>
      </c>
      <c r="M38" s="151"/>
      <c r="N38" s="82">
        <v>6.94</v>
      </c>
      <c r="O38" s="60">
        <v>6</v>
      </c>
    </row>
    <row r="39" spans="1:15" ht="15" x14ac:dyDescent="0.25">
      <c r="A39" s="1"/>
      <c r="B39" s="375">
        <v>10</v>
      </c>
      <c r="C39" s="376"/>
      <c r="D39" s="367" t="s">
        <v>1158</v>
      </c>
      <c r="E39" s="368"/>
      <c r="F39" s="369">
        <v>4100063135</v>
      </c>
      <c r="G39" s="370"/>
      <c r="H39" s="391" t="s">
        <v>1159</v>
      </c>
      <c r="I39" s="370"/>
      <c r="J39" s="369" t="s">
        <v>1009</v>
      </c>
      <c r="K39" s="368"/>
      <c r="L39" s="9" t="s">
        <v>761</v>
      </c>
      <c r="M39" s="151"/>
      <c r="N39" s="82">
        <v>6.94</v>
      </c>
      <c r="O39" s="60">
        <v>6</v>
      </c>
    </row>
    <row r="40" spans="1:15" ht="15" x14ac:dyDescent="0.25">
      <c r="A40" s="1"/>
      <c r="B40" s="375">
        <v>11</v>
      </c>
      <c r="C40" s="376"/>
      <c r="D40" s="367" t="s">
        <v>1158</v>
      </c>
      <c r="E40" s="368"/>
      <c r="F40" s="369">
        <v>4100063135</v>
      </c>
      <c r="G40" s="370"/>
      <c r="H40" s="391" t="s">
        <v>1159</v>
      </c>
      <c r="I40" s="370"/>
      <c r="J40" s="369" t="s">
        <v>1009</v>
      </c>
      <c r="K40" s="368"/>
      <c r="L40" s="9" t="s">
        <v>761</v>
      </c>
      <c r="M40" s="151"/>
      <c r="N40" s="82">
        <v>6.94</v>
      </c>
      <c r="O40" s="60">
        <v>6</v>
      </c>
    </row>
    <row r="41" spans="1:15" ht="15" x14ac:dyDescent="0.25">
      <c r="A41" s="1"/>
      <c r="B41" s="378">
        <v>12</v>
      </c>
      <c r="C41" s="379"/>
      <c r="D41" s="367" t="s">
        <v>1158</v>
      </c>
      <c r="E41" s="368"/>
      <c r="F41" s="369">
        <v>4100063135</v>
      </c>
      <c r="G41" s="370"/>
      <c r="H41" s="391" t="s">
        <v>1159</v>
      </c>
      <c r="I41" s="370"/>
      <c r="J41" s="369" t="s">
        <v>1009</v>
      </c>
      <c r="K41" s="368"/>
      <c r="L41" s="9" t="s">
        <v>761</v>
      </c>
      <c r="M41" s="151"/>
      <c r="N41" s="81">
        <v>6.04</v>
      </c>
      <c r="O41" s="60">
        <v>5</v>
      </c>
    </row>
    <row r="42" spans="1:15" ht="15" x14ac:dyDescent="0.25">
      <c r="A42" s="1"/>
      <c r="B42" s="71" t="s">
        <v>37</v>
      </c>
      <c r="C42" s="72"/>
      <c r="D42" s="20"/>
      <c r="E42" s="45"/>
      <c r="F42" s="20"/>
      <c r="H42" s="3"/>
      <c r="J42" s="20"/>
      <c r="K42" s="45"/>
      <c r="L42" s="1"/>
      <c r="M42" s="1"/>
      <c r="N42" s="1"/>
      <c r="O42" s="60"/>
    </row>
    <row r="43" spans="1:15" ht="15" x14ac:dyDescent="0.25">
      <c r="A43" s="1"/>
      <c r="B43" s="378">
        <v>13</v>
      </c>
      <c r="C43" s="379"/>
      <c r="D43" s="367" t="s">
        <v>1158</v>
      </c>
      <c r="E43" s="368"/>
      <c r="F43" s="369">
        <v>4100063136</v>
      </c>
      <c r="G43" s="370"/>
      <c r="H43" s="391" t="s">
        <v>1159</v>
      </c>
      <c r="I43" s="370"/>
      <c r="J43" s="369" t="s">
        <v>1009</v>
      </c>
      <c r="K43" s="368"/>
      <c r="L43" s="9" t="s">
        <v>761</v>
      </c>
      <c r="M43" s="8"/>
      <c r="N43" s="82">
        <v>5.72</v>
      </c>
      <c r="O43" s="138">
        <v>3</v>
      </c>
    </row>
    <row r="44" spans="1:15" ht="15" x14ac:dyDescent="0.25">
      <c r="A44" s="1"/>
      <c r="B44" s="40"/>
      <c r="C44" s="36"/>
      <c r="D44" s="367" t="s">
        <v>1160</v>
      </c>
      <c r="E44" s="368"/>
      <c r="F44" s="369">
        <v>4100063138</v>
      </c>
      <c r="G44" s="370"/>
      <c r="H44" s="391" t="s">
        <v>1161</v>
      </c>
      <c r="I44" s="370"/>
      <c r="J44" s="369" t="s">
        <v>1009</v>
      </c>
      <c r="K44" s="368"/>
      <c r="L44" s="9" t="s">
        <v>757</v>
      </c>
      <c r="M44" s="8"/>
      <c r="N44" s="83"/>
      <c r="O44" s="138">
        <v>1</v>
      </c>
    </row>
    <row r="45" spans="1:15" ht="15" x14ac:dyDescent="0.25">
      <c r="A45" s="1"/>
      <c r="B45" s="76"/>
      <c r="C45" s="69"/>
      <c r="D45" s="367" t="s">
        <v>1160</v>
      </c>
      <c r="E45" s="368"/>
      <c r="F45" s="369">
        <v>4100063137</v>
      </c>
      <c r="G45" s="370"/>
      <c r="H45" s="391" t="s">
        <v>1161</v>
      </c>
      <c r="I45" s="370"/>
      <c r="J45" s="369" t="s">
        <v>1009</v>
      </c>
      <c r="K45" s="368"/>
      <c r="L45" s="9" t="s">
        <v>757</v>
      </c>
      <c r="M45" s="151"/>
      <c r="N45" s="84"/>
      <c r="O45" s="60">
        <v>2</v>
      </c>
    </row>
    <row r="46" spans="1:15" ht="15" x14ac:dyDescent="0.25">
      <c r="A46" s="1"/>
      <c r="B46" s="375">
        <v>14</v>
      </c>
      <c r="C46" s="376"/>
      <c r="D46" s="367" t="s">
        <v>1160</v>
      </c>
      <c r="E46" s="368"/>
      <c r="F46" s="369">
        <v>4100063137</v>
      </c>
      <c r="G46" s="370"/>
      <c r="H46" s="391" t="s">
        <v>1161</v>
      </c>
      <c r="I46" s="370"/>
      <c r="J46" s="369" t="s">
        <v>1009</v>
      </c>
      <c r="K46" s="368"/>
      <c r="L46" s="9" t="s">
        <v>757</v>
      </c>
      <c r="M46" s="151"/>
      <c r="N46" s="81">
        <v>6.36</v>
      </c>
      <c r="O46" s="60">
        <v>8</v>
      </c>
    </row>
    <row r="47" spans="1:15" ht="15" x14ac:dyDescent="0.25">
      <c r="A47" s="1"/>
      <c r="B47" s="375">
        <v>15</v>
      </c>
      <c r="C47" s="376"/>
      <c r="D47" s="367" t="s">
        <v>1160</v>
      </c>
      <c r="E47" s="368"/>
      <c r="F47" s="369">
        <v>4100063137</v>
      </c>
      <c r="G47" s="370"/>
      <c r="H47" s="391" t="s">
        <v>1161</v>
      </c>
      <c r="I47" s="370"/>
      <c r="J47" s="369" t="s">
        <v>1009</v>
      </c>
      <c r="K47" s="368"/>
      <c r="L47" s="9" t="s">
        <v>757</v>
      </c>
      <c r="M47" s="151"/>
      <c r="N47" s="81">
        <v>6.36</v>
      </c>
      <c r="O47" s="60">
        <v>8</v>
      </c>
    </row>
    <row r="48" spans="1:15" ht="15" x14ac:dyDescent="0.25">
      <c r="A48" s="1"/>
      <c r="B48" s="375">
        <v>16</v>
      </c>
      <c r="C48" s="376"/>
      <c r="D48" s="367" t="s">
        <v>1160</v>
      </c>
      <c r="E48" s="368"/>
      <c r="F48" s="369">
        <v>4100063137</v>
      </c>
      <c r="G48" s="370"/>
      <c r="H48" s="391" t="s">
        <v>1161</v>
      </c>
      <c r="I48" s="370"/>
      <c r="J48" s="369" t="s">
        <v>1009</v>
      </c>
      <c r="K48" s="368"/>
      <c r="L48" s="9" t="s">
        <v>757</v>
      </c>
      <c r="M48" s="151"/>
      <c r="N48" s="81">
        <v>6.36</v>
      </c>
      <c r="O48" s="60">
        <v>8</v>
      </c>
    </row>
    <row r="49" spans="1:15" ht="15" x14ac:dyDescent="0.25">
      <c r="A49" s="1"/>
      <c r="B49" s="375">
        <v>17</v>
      </c>
      <c r="C49" s="376"/>
      <c r="D49" s="367" t="s">
        <v>1160</v>
      </c>
      <c r="E49" s="368"/>
      <c r="F49" s="369">
        <v>4100063137</v>
      </c>
      <c r="G49" s="370"/>
      <c r="H49" s="391" t="s">
        <v>1161</v>
      </c>
      <c r="I49" s="370"/>
      <c r="J49" s="369" t="s">
        <v>1009</v>
      </c>
      <c r="K49" s="368"/>
      <c r="L49" s="9" t="s">
        <v>757</v>
      </c>
      <c r="M49" s="151"/>
      <c r="N49" s="81">
        <v>6.36</v>
      </c>
      <c r="O49" s="60">
        <v>8</v>
      </c>
    </row>
    <row r="50" spans="1:15" ht="15" x14ac:dyDescent="0.25">
      <c r="A50" s="1"/>
      <c r="B50" s="375">
        <v>18</v>
      </c>
      <c r="C50" s="376"/>
      <c r="D50" s="367" t="s">
        <v>1160</v>
      </c>
      <c r="E50" s="368"/>
      <c r="F50" s="369">
        <v>4100063138</v>
      </c>
      <c r="G50" s="370"/>
      <c r="H50" s="391" t="s">
        <v>1161</v>
      </c>
      <c r="I50" s="370"/>
      <c r="J50" s="369" t="s">
        <v>1009</v>
      </c>
      <c r="K50" s="368"/>
      <c r="L50" s="9" t="s">
        <v>761</v>
      </c>
      <c r="M50" s="151"/>
      <c r="N50" s="81">
        <v>6.36</v>
      </c>
      <c r="O50" s="60">
        <v>8</v>
      </c>
    </row>
    <row r="51" spans="1:15" ht="15" x14ac:dyDescent="0.25">
      <c r="A51" s="1"/>
      <c r="B51" s="375">
        <v>19</v>
      </c>
      <c r="C51" s="376"/>
      <c r="D51" s="367" t="s">
        <v>1160</v>
      </c>
      <c r="E51" s="368"/>
      <c r="F51" s="369">
        <v>4100063138</v>
      </c>
      <c r="G51" s="370"/>
      <c r="H51" s="391" t="s">
        <v>1161</v>
      </c>
      <c r="I51" s="370"/>
      <c r="J51" s="369" t="s">
        <v>1009</v>
      </c>
      <c r="K51" s="368"/>
      <c r="L51" s="9" t="s">
        <v>761</v>
      </c>
      <c r="M51" s="151"/>
      <c r="N51" s="81">
        <v>6.36</v>
      </c>
      <c r="O51" s="60">
        <v>8</v>
      </c>
    </row>
    <row r="52" spans="1:15" ht="15" x14ac:dyDescent="0.25">
      <c r="A52" s="1"/>
      <c r="B52" s="76"/>
      <c r="C52" s="65"/>
      <c r="D52" s="392"/>
      <c r="E52" s="393"/>
      <c r="F52" s="393"/>
      <c r="G52" s="393"/>
      <c r="H52" s="393"/>
      <c r="I52" s="62"/>
      <c r="J52" s="50"/>
      <c r="K52" s="61"/>
      <c r="L52" s="8"/>
      <c r="M52" s="8"/>
      <c r="N52" s="139">
        <f>SUM(N18:N51)</f>
        <v>128.08000000000001</v>
      </c>
      <c r="O52" s="60"/>
    </row>
    <row r="53" spans="1:15" ht="15.75" x14ac:dyDescent="0.25">
      <c r="A53" s="1"/>
      <c r="B53" s="356" t="s">
        <v>29</v>
      </c>
      <c r="C53" s="357"/>
      <c r="D53" s="357"/>
      <c r="E53" s="357"/>
      <c r="F53" s="357"/>
      <c r="G53" s="357"/>
      <c r="H53" s="357"/>
      <c r="I53" s="357"/>
      <c r="J53" s="357"/>
      <c r="K53" s="357"/>
      <c r="L53" s="357"/>
      <c r="M53" s="79"/>
      <c r="N53" s="75"/>
      <c r="O53" s="73">
        <f>SUM(O18:O51)</f>
        <v>170</v>
      </c>
    </row>
    <row r="54" spans="1:15" ht="15" x14ac:dyDescent="0.25">
      <c r="A54" s="1"/>
      <c r="B54" s="20"/>
      <c r="C54" s="45"/>
      <c r="D54" s="20"/>
      <c r="E54" s="45"/>
      <c r="F54" s="20"/>
      <c r="H54" s="3"/>
      <c r="J54" s="20"/>
      <c r="K54" s="45"/>
      <c r="L54" s="1"/>
      <c r="M54" s="1"/>
      <c r="N54" s="86"/>
    </row>
    <row r="55" spans="1:15" ht="3.75" customHeight="1" x14ac:dyDescent="0.25">
      <c r="A55" s="1"/>
      <c r="B55" s="1"/>
      <c r="C55" s="1"/>
      <c r="D55" s="17"/>
      <c r="E55" s="20"/>
      <c r="F55" s="20"/>
      <c r="G55" s="3"/>
      <c r="H55" s="3"/>
      <c r="I55" s="1"/>
      <c r="J55" s="1"/>
      <c r="K55" s="1"/>
      <c r="L55" s="1"/>
      <c r="M55" s="1"/>
      <c r="N55" s="1"/>
    </row>
    <row r="56" spans="1:15" ht="15" customHeight="1" x14ac:dyDescent="0.25">
      <c r="A56" s="1"/>
      <c r="B56" s="1"/>
      <c r="C56" s="1"/>
      <c r="D56" s="1" t="s">
        <v>49</v>
      </c>
      <c r="E56" s="23"/>
      <c r="F56" s="397" t="s">
        <v>1169</v>
      </c>
      <c r="G56" s="396"/>
      <c r="H56" s="1"/>
      <c r="I56" s="1"/>
      <c r="J56" s="1"/>
      <c r="K56" s="1"/>
      <c r="L56" s="1"/>
      <c r="M56" s="1"/>
      <c r="N56" s="1"/>
    </row>
    <row r="57" spans="1:15" ht="15" customHeight="1" x14ac:dyDescent="0.25">
      <c r="A57" s="1"/>
      <c r="B57" s="1"/>
      <c r="C57" s="1"/>
      <c r="D57" s="1" t="s">
        <v>1170</v>
      </c>
      <c r="E57" s="23"/>
      <c r="F57" s="1"/>
      <c r="G57" s="1"/>
      <c r="H57" s="1"/>
      <c r="I57" s="1"/>
      <c r="J57" s="1"/>
      <c r="K57" s="1"/>
      <c r="L57" s="1"/>
      <c r="M57" s="1"/>
      <c r="N57" s="1"/>
    </row>
    <row r="58" spans="1:15" ht="15" customHeight="1" x14ac:dyDescent="0.25">
      <c r="A58" s="1"/>
      <c r="B58" s="1"/>
      <c r="C58" s="1"/>
      <c r="D58" s="1" t="s">
        <v>1166</v>
      </c>
      <c r="E58" s="3"/>
      <c r="F58" s="1"/>
      <c r="G58" s="1"/>
      <c r="H58" s="1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1167</v>
      </c>
      <c r="E59" s="23"/>
      <c r="F59" s="1"/>
      <c r="G59" s="1"/>
      <c r="H59" s="1"/>
      <c r="I59" s="1"/>
      <c r="J59" s="1"/>
      <c r="K59" s="1"/>
      <c r="L59" s="1"/>
      <c r="M59" s="1"/>
      <c r="N59" s="1"/>
    </row>
    <row r="60" spans="1:15" ht="15" customHeight="1" x14ac:dyDescent="0.25">
      <c r="A60" s="1"/>
      <c r="B60" s="1"/>
      <c r="C60" s="1"/>
      <c r="D60" s="1" t="s">
        <v>1168</v>
      </c>
      <c r="E60" s="1"/>
      <c r="F60" s="1"/>
      <c r="G60" s="23"/>
      <c r="H60" s="23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344" ht="8.25" customHeight="1" x14ac:dyDescent="0.2"/>
    <row r="346" ht="8.25" customHeight="1" x14ac:dyDescent="0.2"/>
    <row r="348" ht="9" customHeight="1" x14ac:dyDescent="0.2"/>
    <row r="350" ht="7.5" customHeight="1" x14ac:dyDescent="0.2"/>
    <row r="352" ht="6.75" customHeight="1" x14ac:dyDescent="0.2"/>
    <row r="354" ht="7.5" customHeight="1" x14ac:dyDescent="0.2"/>
    <row r="356" ht="9" customHeight="1" x14ac:dyDescent="0.2"/>
    <row r="358" ht="7.5" customHeight="1" x14ac:dyDescent="0.2"/>
    <row r="360" ht="8.25" customHeight="1" x14ac:dyDescent="0.2"/>
  </sheetData>
  <mergeCells count="163">
    <mergeCell ref="J49:K49"/>
    <mergeCell ref="B43:C43"/>
    <mergeCell ref="D43:E43"/>
    <mergeCell ref="F43:G43"/>
    <mergeCell ref="H43:I43"/>
    <mergeCell ref="J43:K43"/>
    <mergeCell ref="D44:E44"/>
    <mergeCell ref="F44:G44"/>
    <mergeCell ref="H44:I44"/>
    <mergeCell ref="J44:K44"/>
    <mergeCell ref="D45:E45"/>
    <mergeCell ref="F45:G45"/>
    <mergeCell ref="H45:I45"/>
    <mergeCell ref="J45:K45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51:C51"/>
    <mergeCell ref="D51:E51"/>
    <mergeCell ref="F51:G51"/>
    <mergeCell ref="H51:I51"/>
    <mergeCell ref="J51:K51"/>
    <mergeCell ref="D52:H52"/>
    <mergeCell ref="B53:L53"/>
    <mergeCell ref="F56:G56"/>
    <mergeCell ref="D26:E26"/>
    <mergeCell ref="D27:E27"/>
    <mergeCell ref="D28:E28"/>
    <mergeCell ref="D29:E29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B50:C50"/>
    <mergeCell ref="D50:E50"/>
    <mergeCell ref="F50:G50"/>
    <mergeCell ref="H50:I50"/>
    <mergeCell ref="J50:K50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D23:E23"/>
    <mergeCell ref="F23:G23"/>
    <mergeCell ref="H23:I23"/>
    <mergeCell ref="J23:K23"/>
    <mergeCell ref="D24:E24"/>
    <mergeCell ref="F24:G24"/>
    <mergeCell ref="H24:I24"/>
    <mergeCell ref="J24:K24"/>
    <mergeCell ref="D25:E25"/>
    <mergeCell ref="F25:G25"/>
    <mergeCell ref="H25:I25"/>
    <mergeCell ref="J25:K25"/>
    <mergeCell ref="D20:E20"/>
    <mergeCell ref="F20:G20"/>
    <mergeCell ref="H20:I20"/>
    <mergeCell ref="J20:K20"/>
    <mergeCell ref="D21:E21"/>
    <mergeCell ref="F21:G21"/>
    <mergeCell ref="H21:I21"/>
    <mergeCell ref="J21:K21"/>
    <mergeCell ref="D22:E22"/>
    <mergeCell ref="F22:G22"/>
    <mergeCell ref="H22:I22"/>
    <mergeCell ref="J22:K22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sheetPr codeName="Hoja22"/>
  <dimension ref="A1:O552"/>
  <sheetViews>
    <sheetView topLeftCell="A142" workbookViewId="0">
      <selection activeCell="O230" sqref="O23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1171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200149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4100063159</v>
      </c>
      <c r="G18" s="370"/>
      <c r="H18" s="391" t="s">
        <v>568</v>
      </c>
      <c r="I18" s="370"/>
      <c r="J18" s="369" t="s">
        <v>73</v>
      </c>
      <c r="K18" s="368"/>
      <c r="L18" s="7" t="s">
        <v>761</v>
      </c>
      <c r="M18" s="11"/>
      <c r="N18" s="82">
        <v>10.26</v>
      </c>
      <c r="O18" s="60">
        <v>60</v>
      </c>
    </row>
    <row r="19" spans="1:15" ht="15" x14ac:dyDescent="0.25">
      <c r="A19" s="1"/>
      <c r="B19" s="378">
        <v>2</v>
      </c>
      <c r="C19" s="438"/>
      <c r="D19" s="367" t="s">
        <v>528</v>
      </c>
      <c r="E19" s="368"/>
      <c r="F19" s="375">
        <v>4100063159</v>
      </c>
      <c r="G19" s="367"/>
      <c r="H19" s="391" t="s">
        <v>568</v>
      </c>
      <c r="I19" s="370"/>
      <c r="J19" s="375" t="s">
        <v>73</v>
      </c>
      <c r="K19" s="367"/>
      <c r="L19" s="7" t="s">
        <v>761</v>
      </c>
      <c r="M19" s="11"/>
      <c r="N19" s="82">
        <v>10.26</v>
      </c>
      <c r="O19" s="60">
        <v>40</v>
      </c>
    </row>
    <row r="20" spans="1:15" ht="15" x14ac:dyDescent="0.25">
      <c r="A20" s="1"/>
      <c r="B20" s="40"/>
      <c r="C20" s="36"/>
      <c r="D20" s="367" t="s">
        <v>528</v>
      </c>
      <c r="E20" s="368"/>
      <c r="F20" s="369">
        <v>4100063161</v>
      </c>
      <c r="G20" s="370"/>
      <c r="H20" s="391" t="s">
        <v>568</v>
      </c>
      <c r="I20" s="370"/>
      <c r="J20" s="369" t="s">
        <v>53</v>
      </c>
      <c r="K20" s="368"/>
      <c r="L20" s="7" t="s">
        <v>761</v>
      </c>
      <c r="M20" s="8"/>
      <c r="N20" s="83"/>
      <c r="O20" s="138">
        <v>20</v>
      </c>
    </row>
    <row r="21" spans="1:15" ht="15" x14ac:dyDescent="0.25">
      <c r="A21" s="1"/>
      <c r="B21" s="378">
        <v>3</v>
      </c>
      <c r="C21" s="379"/>
      <c r="D21" s="367" t="s">
        <v>528</v>
      </c>
      <c r="E21" s="368"/>
      <c r="F21" s="369">
        <v>4100063160</v>
      </c>
      <c r="G21" s="370"/>
      <c r="H21" s="391" t="s">
        <v>568</v>
      </c>
      <c r="I21" s="370"/>
      <c r="J21" s="369" t="s">
        <v>76</v>
      </c>
      <c r="K21" s="368"/>
      <c r="L21" s="7" t="s">
        <v>761</v>
      </c>
      <c r="M21" s="11"/>
      <c r="N21" s="82">
        <v>9.8800000000000008</v>
      </c>
      <c r="O21" s="60">
        <v>25</v>
      </c>
    </row>
    <row r="22" spans="1:15" ht="15" x14ac:dyDescent="0.25">
      <c r="A22" s="1"/>
      <c r="B22" s="365"/>
      <c r="C22" s="366"/>
      <c r="D22" s="367" t="s">
        <v>528</v>
      </c>
      <c r="E22" s="368"/>
      <c r="F22" s="355">
        <v>4100063088</v>
      </c>
      <c r="G22" s="354"/>
      <c r="H22" s="391" t="s">
        <v>568</v>
      </c>
      <c r="I22" s="370"/>
      <c r="J22" s="369" t="s">
        <v>25</v>
      </c>
      <c r="K22" s="368"/>
      <c r="L22" s="7" t="s">
        <v>761</v>
      </c>
      <c r="M22" s="11"/>
      <c r="N22" s="84"/>
      <c r="O22" s="60">
        <v>31</v>
      </c>
    </row>
    <row r="23" spans="1:15" ht="15" x14ac:dyDescent="0.25">
      <c r="A23" s="1"/>
      <c r="B23" s="355">
        <v>4</v>
      </c>
      <c r="C23" s="352"/>
      <c r="D23" s="367" t="s">
        <v>528</v>
      </c>
      <c r="E23" s="368"/>
      <c r="F23" s="369">
        <v>4100063161</v>
      </c>
      <c r="G23" s="370"/>
      <c r="H23" s="391" t="s">
        <v>568</v>
      </c>
      <c r="I23" s="370"/>
      <c r="J23" s="369" t="s">
        <v>53</v>
      </c>
      <c r="K23" s="368"/>
      <c r="L23" s="7" t="s">
        <v>761</v>
      </c>
      <c r="M23" s="11"/>
      <c r="N23" s="84">
        <v>10.26</v>
      </c>
      <c r="O23" s="60">
        <v>60</v>
      </c>
    </row>
    <row r="24" spans="1:15" ht="15" x14ac:dyDescent="0.25">
      <c r="A24" s="1"/>
      <c r="B24" s="378">
        <v>5</v>
      </c>
      <c r="C24" s="379"/>
      <c r="D24" s="367" t="s">
        <v>528</v>
      </c>
      <c r="E24" s="368"/>
      <c r="F24" s="369">
        <v>4100063161</v>
      </c>
      <c r="G24" s="370"/>
      <c r="H24" s="391" t="s">
        <v>568</v>
      </c>
      <c r="I24" s="370"/>
      <c r="J24" s="369" t="s">
        <v>53</v>
      </c>
      <c r="K24" s="368"/>
      <c r="L24" s="7" t="s">
        <v>761</v>
      </c>
      <c r="M24" s="11"/>
      <c r="N24" s="82">
        <v>10.84</v>
      </c>
      <c r="O24" s="60">
        <v>58</v>
      </c>
    </row>
    <row r="25" spans="1:15" ht="15" x14ac:dyDescent="0.25">
      <c r="A25" s="1"/>
      <c r="B25" s="40"/>
      <c r="C25" s="36"/>
      <c r="D25" s="126" t="s">
        <v>1149</v>
      </c>
      <c r="E25" s="61"/>
      <c r="F25" s="50"/>
      <c r="G25" s="62"/>
      <c r="H25" s="63"/>
      <c r="I25" s="62"/>
      <c r="J25" s="50"/>
      <c r="K25" s="61"/>
      <c r="L25" s="6"/>
      <c r="M25" s="8"/>
      <c r="N25" s="83"/>
      <c r="O25" s="138"/>
    </row>
    <row r="26" spans="1:15" ht="15" x14ac:dyDescent="0.25">
      <c r="A26" s="1"/>
      <c r="B26" s="76"/>
      <c r="C26" s="69"/>
      <c r="D26" s="367" t="s">
        <v>528</v>
      </c>
      <c r="E26" s="368"/>
      <c r="F26" s="369">
        <v>4100063158</v>
      </c>
      <c r="G26" s="370"/>
      <c r="H26" s="391" t="s">
        <v>568</v>
      </c>
      <c r="I26" s="370"/>
      <c r="J26" s="369" t="s">
        <v>53</v>
      </c>
      <c r="K26" s="368"/>
      <c r="L26" s="7" t="s">
        <v>761</v>
      </c>
      <c r="M26" s="8"/>
      <c r="N26" s="84"/>
      <c r="O26" s="138">
        <v>5</v>
      </c>
    </row>
    <row r="27" spans="1:15" ht="15" x14ac:dyDescent="0.25">
      <c r="A27" s="1"/>
      <c r="B27" s="424">
        <v>6</v>
      </c>
      <c r="C27" s="425"/>
      <c r="D27" s="367" t="s">
        <v>528</v>
      </c>
      <c r="E27" s="368"/>
      <c r="F27" s="355">
        <v>4100063088</v>
      </c>
      <c r="G27" s="354"/>
      <c r="H27" s="391" t="s">
        <v>568</v>
      </c>
      <c r="I27" s="370"/>
      <c r="J27" s="369" t="s">
        <v>25</v>
      </c>
      <c r="K27" s="368"/>
      <c r="L27" s="7" t="s">
        <v>846</v>
      </c>
      <c r="M27" s="11"/>
      <c r="N27" s="82">
        <v>7.14</v>
      </c>
      <c r="O27" s="60">
        <v>39</v>
      </c>
    </row>
    <row r="28" spans="1:15" ht="15" x14ac:dyDescent="0.25">
      <c r="A28" s="1"/>
      <c r="B28" s="424">
        <v>7</v>
      </c>
      <c r="C28" s="425"/>
      <c r="D28" s="367" t="s">
        <v>528</v>
      </c>
      <c r="E28" s="368"/>
      <c r="F28" s="355">
        <v>4100063161</v>
      </c>
      <c r="G28" s="354"/>
      <c r="H28" s="391" t="s">
        <v>568</v>
      </c>
      <c r="I28" s="370"/>
      <c r="J28" s="369" t="s">
        <v>53</v>
      </c>
      <c r="K28" s="368"/>
      <c r="L28" s="7" t="s">
        <v>846</v>
      </c>
      <c r="M28" s="11"/>
      <c r="N28" s="82">
        <v>8.1</v>
      </c>
      <c r="O28" s="60">
        <v>45</v>
      </c>
    </row>
    <row r="29" spans="1:15" ht="15" x14ac:dyDescent="0.25">
      <c r="A29" s="1"/>
      <c r="B29" s="378">
        <v>8</v>
      </c>
      <c r="C29" s="379"/>
      <c r="D29" s="367" t="s">
        <v>528</v>
      </c>
      <c r="E29" s="368"/>
      <c r="F29" s="355">
        <v>4100063161</v>
      </c>
      <c r="G29" s="354"/>
      <c r="H29" s="391" t="s">
        <v>568</v>
      </c>
      <c r="I29" s="370"/>
      <c r="J29" s="369" t="s">
        <v>53</v>
      </c>
      <c r="K29" s="368"/>
      <c r="L29" s="7" t="s">
        <v>846</v>
      </c>
      <c r="M29" s="11"/>
      <c r="N29" s="82">
        <v>7.48</v>
      </c>
      <c r="O29" s="60">
        <v>41</v>
      </c>
    </row>
    <row r="30" spans="1:15" ht="15" x14ac:dyDescent="0.25">
      <c r="A30" s="1"/>
      <c r="B30" s="378">
        <v>9</v>
      </c>
      <c r="C30" s="379"/>
      <c r="D30" s="367" t="s">
        <v>528</v>
      </c>
      <c r="E30" s="368"/>
      <c r="F30" s="355">
        <v>4100063241</v>
      </c>
      <c r="G30" s="354"/>
      <c r="H30" s="391" t="s">
        <v>1150</v>
      </c>
      <c r="I30" s="370"/>
      <c r="J30" s="369" t="s">
        <v>53</v>
      </c>
      <c r="K30" s="368"/>
      <c r="L30" s="7" t="s">
        <v>1071</v>
      </c>
      <c r="M30" s="11"/>
      <c r="N30" s="82">
        <v>10.26</v>
      </c>
      <c r="O30" s="60">
        <v>3</v>
      </c>
    </row>
    <row r="31" spans="1:15" ht="15" x14ac:dyDescent="0.25">
      <c r="A31" s="1"/>
      <c r="B31" s="40"/>
      <c r="C31" s="36"/>
      <c r="D31" s="126" t="s">
        <v>1151</v>
      </c>
      <c r="E31" s="61"/>
      <c r="F31" s="50"/>
      <c r="G31" s="62"/>
      <c r="H31" s="63"/>
      <c r="I31" s="62"/>
      <c r="J31" s="50"/>
      <c r="K31" s="61"/>
      <c r="L31" s="6"/>
      <c r="M31" s="8"/>
      <c r="N31" s="83"/>
      <c r="O31" s="138"/>
    </row>
    <row r="32" spans="1:15" ht="15" x14ac:dyDescent="0.25">
      <c r="A32" s="1"/>
      <c r="B32" s="416"/>
      <c r="C32" s="417"/>
      <c r="D32" s="367" t="s">
        <v>528</v>
      </c>
      <c r="E32" s="368"/>
      <c r="F32" s="355">
        <v>4100063240</v>
      </c>
      <c r="G32" s="354"/>
      <c r="H32" s="391" t="s">
        <v>1150</v>
      </c>
      <c r="I32" s="370"/>
      <c r="J32" s="369" t="s">
        <v>73</v>
      </c>
      <c r="K32" s="368"/>
      <c r="L32" s="6" t="s">
        <v>1071</v>
      </c>
      <c r="M32" s="11"/>
      <c r="N32" s="83"/>
      <c r="O32" s="60">
        <v>59</v>
      </c>
    </row>
    <row r="33" spans="1:15" ht="15" x14ac:dyDescent="0.25">
      <c r="A33" s="1"/>
      <c r="B33" s="378">
        <v>10</v>
      </c>
      <c r="C33" s="379"/>
      <c r="D33" s="367" t="s">
        <v>528</v>
      </c>
      <c r="E33" s="368"/>
      <c r="F33" s="369">
        <v>4100064202</v>
      </c>
      <c r="G33" s="370"/>
      <c r="H33" s="391" t="s">
        <v>568</v>
      </c>
      <c r="I33" s="370"/>
      <c r="J33" s="369" t="s">
        <v>53</v>
      </c>
      <c r="K33" s="368"/>
      <c r="L33" s="7" t="s">
        <v>761</v>
      </c>
      <c r="M33" s="11"/>
      <c r="N33" s="82">
        <v>4.4400000000000004</v>
      </c>
      <c r="O33" s="60">
        <v>26</v>
      </c>
    </row>
    <row r="34" spans="1:15" ht="15" x14ac:dyDescent="0.25">
      <c r="A34" s="1"/>
      <c r="B34" s="76"/>
      <c r="C34" s="69"/>
      <c r="D34" s="126" t="s">
        <v>1152</v>
      </c>
      <c r="E34" s="61"/>
      <c r="F34" s="50"/>
      <c r="G34" s="62"/>
      <c r="H34" s="63"/>
      <c r="I34" s="62"/>
      <c r="J34" s="50"/>
      <c r="K34" s="61"/>
      <c r="L34" s="6"/>
      <c r="M34" s="8"/>
      <c r="N34" s="84"/>
      <c r="O34" s="138"/>
    </row>
    <row r="35" spans="1:15" ht="15" x14ac:dyDescent="0.25">
      <c r="A35" s="1"/>
      <c r="B35" s="378">
        <v>11</v>
      </c>
      <c r="C35" s="379"/>
      <c r="D35" s="367" t="s">
        <v>670</v>
      </c>
      <c r="E35" s="368"/>
      <c r="F35" s="369">
        <v>4100063090</v>
      </c>
      <c r="G35" s="370"/>
      <c r="H35" s="391" t="s">
        <v>713</v>
      </c>
      <c r="I35" s="370"/>
      <c r="J35" s="369" t="s">
        <v>25</v>
      </c>
      <c r="K35" s="368"/>
      <c r="L35" s="7" t="s">
        <v>757</v>
      </c>
      <c r="M35" s="11"/>
      <c r="N35" s="82">
        <v>3.54</v>
      </c>
      <c r="O35" s="60">
        <v>21</v>
      </c>
    </row>
    <row r="36" spans="1:15" ht="15" x14ac:dyDescent="0.25">
      <c r="A36" s="1"/>
      <c r="B36" s="76"/>
      <c r="C36" s="69"/>
      <c r="D36" s="126" t="s">
        <v>1172</v>
      </c>
      <c r="E36" s="61"/>
      <c r="F36" s="50"/>
      <c r="G36" s="62"/>
      <c r="H36" s="63"/>
      <c r="I36" s="62"/>
      <c r="J36" s="50"/>
      <c r="K36" s="61"/>
      <c r="L36" s="6"/>
      <c r="M36" s="8"/>
      <c r="N36" s="84"/>
      <c r="O36" s="138"/>
    </row>
    <row r="37" spans="1:15" ht="15" x14ac:dyDescent="0.25">
      <c r="A37" s="1"/>
      <c r="B37" s="378">
        <v>12</v>
      </c>
      <c r="C37" s="379"/>
      <c r="D37" s="367" t="s">
        <v>670</v>
      </c>
      <c r="E37" s="368"/>
      <c r="F37" s="369">
        <v>4100063167</v>
      </c>
      <c r="G37" s="370"/>
      <c r="H37" s="391" t="s">
        <v>713</v>
      </c>
      <c r="I37" s="370"/>
      <c r="J37" s="369" t="s">
        <v>76</v>
      </c>
      <c r="K37" s="368"/>
      <c r="L37" s="7" t="s">
        <v>761</v>
      </c>
      <c r="M37" s="11"/>
      <c r="N37" s="82">
        <v>1.88</v>
      </c>
      <c r="O37" s="60">
        <v>8</v>
      </c>
    </row>
    <row r="38" spans="1:15" ht="15" x14ac:dyDescent="0.25">
      <c r="A38" s="1"/>
      <c r="B38" s="375">
        <v>13</v>
      </c>
      <c r="C38" s="376"/>
      <c r="D38" s="367" t="s">
        <v>623</v>
      </c>
      <c r="E38" s="368"/>
      <c r="F38" s="355">
        <v>4100063082</v>
      </c>
      <c r="G38" s="354"/>
      <c r="H38" s="391" t="s">
        <v>666</v>
      </c>
      <c r="I38" s="370"/>
      <c r="J38" s="369" t="s">
        <v>73</v>
      </c>
      <c r="K38" s="368"/>
      <c r="L38" s="6" t="s">
        <v>756</v>
      </c>
      <c r="M38" s="11"/>
      <c r="N38" s="81">
        <v>7.28</v>
      </c>
      <c r="O38" s="60">
        <v>55</v>
      </c>
    </row>
    <row r="39" spans="1:15" ht="15" x14ac:dyDescent="0.25">
      <c r="A39" s="1"/>
      <c r="B39" s="375">
        <v>14</v>
      </c>
      <c r="C39" s="376"/>
      <c r="D39" s="367" t="s">
        <v>623</v>
      </c>
      <c r="E39" s="368"/>
      <c r="F39" s="355">
        <v>4100063082</v>
      </c>
      <c r="G39" s="354"/>
      <c r="H39" s="391" t="s">
        <v>666</v>
      </c>
      <c r="I39" s="370"/>
      <c r="J39" s="369" t="s">
        <v>73</v>
      </c>
      <c r="K39" s="368"/>
      <c r="L39" s="6" t="s">
        <v>756</v>
      </c>
      <c r="M39" s="11"/>
      <c r="N39" s="81">
        <v>7.28</v>
      </c>
      <c r="O39" s="60">
        <v>55</v>
      </c>
    </row>
    <row r="40" spans="1:15" ht="15" x14ac:dyDescent="0.25">
      <c r="A40" s="1"/>
      <c r="B40" s="375">
        <v>15</v>
      </c>
      <c r="C40" s="376"/>
      <c r="D40" s="367" t="s">
        <v>623</v>
      </c>
      <c r="E40" s="368"/>
      <c r="F40" s="355">
        <v>4100063082</v>
      </c>
      <c r="G40" s="354"/>
      <c r="H40" s="391" t="s">
        <v>666</v>
      </c>
      <c r="I40" s="370"/>
      <c r="J40" s="369" t="s">
        <v>73</v>
      </c>
      <c r="K40" s="368"/>
      <c r="L40" s="6" t="s">
        <v>756</v>
      </c>
      <c r="M40" s="11"/>
      <c r="N40" s="81">
        <v>7.2</v>
      </c>
      <c r="O40" s="60">
        <v>54</v>
      </c>
    </row>
    <row r="41" spans="1:15" ht="15" x14ac:dyDescent="0.25">
      <c r="A41" s="1"/>
      <c r="B41" s="375">
        <v>16</v>
      </c>
      <c r="C41" s="376"/>
      <c r="D41" s="367" t="s">
        <v>623</v>
      </c>
      <c r="E41" s="368"/>
      <c r="F41" s="355">
        <v>4100063082</v>
      </c>
      <c r="G41" s="354"/>
      <c r="H41" s="391" t="s">
        <v>666</v>
      </c>
      <c r="I41" s="370"/>
      <c r="J41" s="369" t="s">
        <v>73</v>
      </c>
      <c r="K41" s="368"/>
      <c r="L41" s="6" t="s">
        <v>756</v>
      </c>
      <c r="M41" s="11"/>
      <c r="N41" s="81">
        <v>6.74</v>
      </c>
      <c r="O41" s="60">
        <v>50</v>
      </c>
    </row>
    <row r="42" spans="1:15" ht="15" x14ac:dyDescent="0.25">
      <c r="A42" s="1"/>
      <c r="B42" s="375">
        <v>17</v>
      </c>
      <c r="C42" s="376"/>
      <c r="D42" s="367" t="s">
        <v>623</v>
      </c>
      <c r="E42" s="368"/>
      <c r="F42" s="355">
        <v>4100063082</v>
      </c>
      <c r="G42" s="354"/>
      <c r="H42" s="391" t="s">
        <v>666</v>
      </c>
      <c r="I42" s="370"/>
      <c r="J42" s="369" t="s">
        <v>73</v>
      </c>
      <c r="K42" s="368"/>
      <c r="L42" s="6" t="s">
        <v>756</v>
      </c>
      <c r="M42" s="11"/>
      <c r="N42" s="81">
        <v>6.74</v>
      </c>
      <c r="O42" s="60">
        <v>50</v>
      </c>
    </row>
    <row r="43" spans="1:15" ht="15" x14ac:dyDescent="0.25">
      <c r="A43" s="1"/>
      <c r="B43" s="375">
        <v>18</v>
      </c>
      <c r="C43" s="376"/>
      <c r="D43" s="367" t="s">
        <v>623</v>
      </c>
      <c r="E43" s="368"/>
      <c r="F43" s="355">
        <v>4100063082</v>
      </c>
      <c r="G43" s="354"/>
      <c r="H43" s="391" t="s">
        <v>666</v>
      </c>
      <c r="I43" s="370"/>
      <c r="J43" s="369" t="s">
        <v>73</v>
      </c>
      <c r="K43" s="368"/>
      <c r="L43" s="6" t="s">
        <v>756</v>
      </c>
      <c r="M43" s="11"/>
      <c r="N43" s="81">
        <v>6.74</v>
      </c>
      <c r="O43" s="60">
        <v>50</v>
      </c>
    </row>
    <row r="44" spans="1:15" ht="15" x14ac:dyDescent="0.25">
      <c r="A44" s="1"/>
      <c r="B44" s="378">
        <v>19</v>
      </c>
      <c r="C44" s="379"/>
      <c r="D44" s="367" t="s">
        <v>623</v>
      </c>
      <c r="E44" s="368"/>
      <c r="F44" s="355">
        <v>4100063082</v>
      </c>
      <c r="G44" s="354"/>
      <c r="H44" s="391" t="s">
        <v>666</v>
      </c>
      <c r="I44" s="370"/>
      <c r="J44" s="369" t="s">
        <v>73</v>
      </c>
      <c r="K44" s="368"/>
      <c r="L44" s="6" t="s">
        <v>756</v>
      </c>
      <c r="M44" s="11"/>
      <c r="N44" s="81">
        <v>6.74</v>
      </c>
      <c r="O44" s="60">
        <v>50</v>
      </c>
    </row>
    <row r="45" spans="1:15" ht="15" x14ac:dyDescent="0.25">
      <c r="A45" s="1"/>
      <c r="B45" s="378">
        <v>20</v>
      </c>
      <c r="C45" s="379"/>
      <c r="D45" s="367" t="s">
        <v>623</v>
      </c>
      <c r="E45" s="368"/>
      <c r="F45" s="355">
        <v>4100063082</v>
      </c>
      <c r="G45" s="354"/>
      <c r="H45" s="391" t="s">
        <v>666</v>
      </c>
      <c r="I45" s="370"/>
      <c r="J45" s="369" t="s">
        <v>73</v>
      </c>
      <c r="K45" s="368"/>
      <c r="L45" s="6" t="s">
        <v>756</v>
      </c>
      <c r="M45" s="11"/>
      <c r="N45" s="81">
        <v>6.74</v>
      </c>
      <c r="O45" s="60">
        <v>50</v>
      </c>
    </row>
    <row r="46" spans="1:15" ht="15" x14ac:dyDescent="0.25">
      <c r="A46" s="1"/>
      <c r="B46" s="40"/>
      <c r="C46" s="36"/>
      <c r="D46" s="126" t="s">
        <v>1153</v>
      </c>
      <c r="E46" s="61"/>
      <c r="F46" s="50"/>
      <c r="G46" s="62"/>
      <c r="H46" s="63"/>
      <c r="I46" s="62"/>
      <c r="J46" s="50"/>
      <c r="K46" s="61"/>
      <c r="L46" s="6"/>
      <c r="M46" s="8"/>
      <c r="N46" s="83"/>
      <c r="O46" s="138"/>
    </row>
    <row r="47" spans="1:15" ht="15" x14ac:dyDescent="0.25">
      <c r="A47" s="1"/>
      <c r="B47" s="378">
        <v>21</v>
      </c>
      <c r="C47" s="379"/>
      <c r="D47" s="367" t="s">
        <v>1154</v>
      </c>
      <c r="E47" s="368"/>
      <c r="F47" s="355">
        <v>4100063094</v>
      </c>
      <c r="G47" s="354"/>
      <c r="H47" s="391" t="s">
        <v>1155</v>
      </c>
      <c r="I47" s="370"/>
      <c r="J47" s="369" t="s">
        <v>25</v>
      </c>
      <c r="K47" s="368"/>
      <c r="L47" s="7" t="s">
        <v>757</v>
      </c>
      <c r="M47" s="11">
        <v>85</v>
      </c>
      <c r="N47" s="82">
        <v>11.68</v>
      </c>
      <c r="O47" s="60">
        <v>25</v>
      </c>
    </row>
    <row r="48" spans="1:15" ht="15" x14ac:dyDescent="0.25">
      <c r="A48" s="1"/>
      <c r="B48" s="416"/>
      <c r="C48" s="417"/>
      <c r="D48" s="367" t="s">
        <v>1154</v>
      </c>
      <c r="E48" s="368"/>
      <c r="F48" s="355">
        <v>4100063094</v>
      </c>
      <c r="G48" s="354"/>
      <c r="H48" s="391" t="s">
        <v>1155</v>
      </c>
      <c r="I48" s="370"/>
      <c r="J48" s="369" t="s">
        <v>25</v>
      </c>
      <c r="K48" s="368"/>
      <c r="L48" s="7" t="s">
        <v>757</v>
      </c>
      <c r="M48" s="11">
        <v>90</v>
      </c>
      <c r="N48" s="83"/>
      <c r="O48" s="60">
        <v>36</v>
      </c>
    </row>
    <row r="49" spans="1:15" ht="15" x14ac:dyDescent="0.25">
      <c r="A49" s="1"/>
      <c r="B49" s="416"/>
      <c r="C49" s="417"/>
      <c r="D49" s="367" t="s">
        <v>1154</v>
      </c>
      <c r="E49" s="368"/>
      <c r="F49" s="355">
        <v>4100063181</v>
      </c>
      <c r="G49" s="354"/>
      <c r="H49" s="391" t="s">
        <v>1155</v>
      </c>
      <c r="I49" s="370"/>
      <c r="J49" s="369" t="s">
        <v>25</v>
      </c>
      <c r="K49" s="368"/>
      <c r="L49" s="7" t="s">
        <v>757</v>
      </c>
      <c r="M49" s="11">
        <v>90</v>
      </c>
      <c r="N49" s="83"/>
      <c r="O49" s="60">
        <v>1</v>
      </c>
    </row>
    <row r="50" spans="1:15" ht="15" x14ac:dyDescent="0.25">
      <c r="A50" s="1"/>
      <c r="B50" s="416"/>
      <c r="C50" s="417"/>
      <c r="D50" s="367" t="s">
        <v>1154</v>
      </c>
      <c r="E50" s="368"/>
      <c r="F50" s="355">
        <v>4100063181</v>
      </c>
      <c r="G50" s="354"/>
      <c r="H50" s="391" t="s">
        <v>1155</v>
      </c>
      <c r="I50" s="370"/>
      <c r="J50" s="369" t="s">
        <v>25</v>
      </c>
      <c r="K50" s="368"/>
      <c r="L50" s="7" t="s">
        <v>757</v>
      </c>
      <c r="M50" s="11">
        <v>95</v>
      </c>
      <c r="N50" s="83"/>
      <c r="O50" s="60">
        <v>1</v>
      </c>
    </row>
    <row r="51" spans="1:15" ht="15" x14ac:dyDescent="0.25">
      <c r="A51" s="1"/>
      <c r="B51" s="416"/>
      <c r="C51" s="417"/>
      <c r="D51" s="367" t="s">
        <v>1154</v>
      </c>
      <c r="E51" s="368"/>
      <c r="F51" s="355">
        <v>4100063182</v>
      </c>
      <c r="G51" s="354"/>
      <c r="H51" s="391" t="s">
        <v>1155</v>
      </c>
      <c r="I51" s="370"/>
      <c r="J51" s="369" t="s">
        <v>53</v>
      </c>
      <c r="K51" s="368"/>
      <c r="L51" s="7" t="s">
        <v>757</v>
      </c>
      <c r="M51" s="11">
        <v>85</v>
      </c>
      <c r="N51" s="83"/>
      <c r="O51" s="60">
        <v>1</v>
      </c>
    </row>
    <row r="52" spans="1:15" ht="15" x14ac:dyDescent="0.25">
      <c r="A52" s="1"/>
      <c r="B52" s="416"/>
      <c r="C52" s="417"/>
      <c r="D52" s="367" t="s">
        <v>1154</v>
      </c>
      <c r="E52" s="368"/>
      <c r="F52" s="355">
        <v>4100063182</v>
      </c>
      <c r="G52" s="354"/>
      <c r="H52" s="391" t="s">
        <v>1155</v>
      </c>
      <c r="I52" s="370"/>
      <c r="J52" s="369" t="s">
        <v>53</v>
      </c>
      <c r="K52" s="368"/>
      <c r="L52" s="7" t="s">
        <v>757</v>
      </c>
      <c r="M52" s="11">
        <v>90</v>
      </c>
      <c r="N52" s="83"/>
      <c r="O52" s="60">
        <v>1</v>
      </c>
    </row>
    <row r="53" spans="1:15" ht="15" x14ac:dyDescent="0.25">
      <c r="A53" s="1"/>
      <c r="B53" s="365"/>
      <c r="C53" s="366"/>
      <c r="D53" s="367" t="s">
        <v>1154</v>
      </c>
      <c r="E53" s="368"/>
      <c r="F53" s="355">
        <v>4100063182</v>
      </c>
      <c r="G53" s="354"/>
      <c r="H53" s="391" t="s">
        <v>1155</v>
      </c>
      <c r="I53" s="370"/>
      <c r="J53" s="369" t="s">
        <v>53</v>
      </c>
      <c r="K53" s="368"/>
      <c r="L53" s="7" t="s">
        <v>757</v>
      </c>
      <c r="M53" s="11">
        <v>95</v>
      </c>
      <c r="N53" s="84"/>
      <c r="O53" s="60">
        <v>1</v>
      </c>
    </row>
    <row r="54" spans="1:15" ht="15" x14ac:dyDescent="0.25">
      <c r="A54" s="1"/>
      <c r="B54" s="378">
        <v>22</v>
      </c>
      <c r="C54" s="379"/>
      <c r="D54" s="367" t="s">
        <v>1154</v>
      </c>
      <c r="E54" s="368"/>
      <c r="F54" s="355">
        <v>4100063094</v>
      </c>
      <c r="G54" s="354"/>
      <c r="H54" s="391" t="s">
        <v>1155</v>
      </c>
      <c r="I54" s="370"/>
      <c r="J54" s="369" t="s">
        <v>25</v>
      </c>
      <c r="K54" s="368"/>
      <c r="L54" s="7" t="s">
        <v>757</v>
      </c>
      <c r="M54" s="11">
        <v>95</v>
      </c>
      <c r="N54" s="82">
        <v>8.3000000000000007</v>
      </c>
      <c r="O54" s="60">
        <v>20</v>
      </c>
    </row>
    <row r="55" spans="1:15" ht="15" x14ac:dyDescent="0.25">
      <c r="A55" s="1"/>
      <c r="B55" s="416"/>
      <c r="C55" s="417"/>
      <c r="D55" s="367" t="s">
        <v>1154</v>
      </c>
      <c r="E55" s="368"/>
      <c r="F55" s="355">
        <v>4100063094</v>
      </c>
      <c r="G55" s="354"/>
      <c r="H55" s="391" t="s">
        <v>1155</v>
      </c>
      <c r="I55" s="370"/>
      <c r="J55" s="369" t="s">
        <v>25</v>
      </c>
      <c r="K55" s="368"/>
      <c r="L55" s="7" t="s">
        <v>757</v>
      </c>
      <c r="M55" s="11">
        <v>100</v>
      </c>
      <c r="N55" s="83"/>
      <c r="O55" s="60">
        <v>21</v>
      </c>
    </row>
    <row r="56" spans="1:15" ht="15" x14ac:dyDescent="0.25">
      <c r="A56" s="1"/>
      <c r="B56" s="40"/>
      <c r="C56" s="36"/>
      <c r="D56" s="126" t="s">
        <v>1156</v>
      </c>
      <c r="E56" s="61"/>
      <c r="F56" s="50"/>
      <c r="G56" s="62"/>
      <c r="H56" s="63"/>
      <c r="I56" s="62"/>
      <c r="J56" s="50"/>
      <c r="K56" s="61"/>
      <c r="L56" s="6"/>
      <c r="M56" s="8"/>
      <c r="N56" s="83"/>
      <c r="O56" s="138"/>
    </row>
    <row r="57" spans="1:15" ht="15" x14ac:dyDescent="0.25">
      <c r="A57" s="1"/>
      <c r="B57" s="378">
        <v>23</v>
      </c>
      <c r="C57" s="379"/>
      <c r="D57" s="367" t="s">
        <v>480</v>
      </c>
      <c r="E57" s="368"/>
      <c r="F57" s="355">
        <v>4100063180</v>
      </c>
      <c r="G57" s="354"/>
      <c r="H57" s="391" t="s">
        <v>481</v>
      </c>
      <c r="I57" s="370"/>
      <c r="J57" s="369" t="s">
        <v>53</v>
      </c>
      <c r="K57" s="368"/>
      <c r="L57" s="6" t="s">
        <v>851</v>
      </c>
      <c r="M57" s="11">
        <v>85</v>
      </c>
      <c r="N57" s="82">
        <v>9.5</v>
      </c>
      <c r="O57" s="60">
        <v>2</v>
      </c>
    </row>
    <row r="58" spans="1:15" ht="15" x14ac:dyDescent="0.25">
      <c r="A58" s="1"/>
      <c r="B58" s="416"/>
      <c r="C58" s="417"/>
      <c r="D58" s="367" t="s">
        <v>480</v>
      </c>
      <c r="E58" s="368"/>
      <c r="F58" s="355">
        <v>4100063180</v>
      </c>
      <c r="G58" s="354"/>
      <c r="H58" s="391" t="s">
        <v>481</v>
      </c>
      <c r="I58" s="370"/>
      <c r="J58" s="369" t="s">
        <v>53</v>
      </c>
      <c r="K58" s="368"/>
      <c r="L58" s="6" t="s">
        <v>851</v>
      </c>
      <c r="M58" s="11">
        <v>90</v>
      </c>
      <c r="N58" s="83"/>
      <c r="O58" s="60">
        <v>1</v>
      </c>
    </row>
    <row r="59" spans="1:15" ht="15" x14ac:dyDescent="0.25">
      <c r="A59" s="1"/>
      <c r="B59" s="416"/>
      <c r="C59" s="417"/>
      <c r="D59" s="367" t="s">
        <v>480</v>
      </c>
      <c r="E59" s="368"/>
      <c r="F59" s="355">
        <v>4100063180</v>
      </c>
      <c r="G59" s="354"/>
      <c r="H59" s="391" t="s">
        <v>481</v>
      </c>
      <c r="I59" s="370"/>
      <c r="J59" s="369" t="s">
        <v>53</v>
      </c>
      <c r="K59" s="368"/>
      <c r="L59" s="6" t="s">
        <v>851</v>
      </c>
      <c r="M59" s="11">
        <v>95</v>
      </c>
      <c r="N59" s="83"/>
      <c r="O59" s="60">
        <v>4</v>
      </c>
    </row>
    <row r="60" spans="1:15" ht="15" x14ac:dyDescent="0.25">
      <c r="A60" s="1"/>
      <c r="B60" s="416"/>
      <c r="C60" s="417"/>
      <c r="D60" s="367" t="s">
        <v>480</v>
      </c>
      <c r="E60" s="368"/>
      <c r="F60" s="355">
        <v>4100063180</v>
      </c>
      <c r="G60" s="354"/>
      <c r="H60" s="391" t="s">
        <v>481</v>
      </c>
      <c r="I60" s="370"/>
      <c r="J60" s="369" t="s">
        <v>53</v>
      </c>
      <c r="K60" s="368"/>
      <c r="L60" s="6" t="s">
        <v>851</v>
      </c>
      <c r="M60" s="11">
        <v>100</v>
      </c>
      <c r="N60" s="83"/>
      <c r="O60" s="60">
        <v>2</v>
      </c>
    </row>
    <row r="61" spans="1:15" ht="15" x14ac:dyDescent="0.25">
      <c r="A61" s="1"/>
      <c r="B61" s="40"/>
      <c r="C61" s="36"/>
      <c r="D61" s="367" t="s">
        <v>480</v>
      </c>
      <c r="E61" s="368"/>
      <c r="F61" s="355">
        <v>4100063093</v>
      </c>
      <c r="G61" s="354"/>
      <c r="H61" s="391" t="s">
        <v>481</v>
      </c>
      <c r="I61" s="370"/>
      <c r="J61" s="369" t="s">
        <v>25</v>
      </c>
      <c r="K61" s="368"/>
      <c r="L61" s="6" t="s">
        <v>851</v>
      </c>
      <c r="M61" s="11">
        <v>85</v>
      </c>
      <c r="N61" s="83"/>
      <c r="O61" s="60">
        <v>7</v>
      </c>
    </row>
    <row r="62" spans="1:15" ht="15" x14ac:dyDescent="0.25">
      <c r="A62" s="1"/>
      <c r="B62" s="40"/>
      <c r="C62" s="36"/>
      <c r="D62" s="367" t="s">
        <v>480</v>
      </c>
      <c r="E62" s="368"/>
      <c r="F62" s="355">
        <v>4100063093</v>
      </c>
      <c r="G62" s="354"/>
      <c r="H62" s="391" t="s">
        <v>481</v>
      </c>
      <c r="I62" s="370"/>
      <c r="J62" s="369" t="s">
        <v>25</v>
      </c>
      <c r="K62" s="368"/>
      <c r="L62" s="6" t="s">
        <v>851</v>
      </c>
      <c r="M62" s="11">
        <v>100</v>
      </c>
      <c r="N62" s="83"/>
      <c r="O62" s="60">
        <v>6</v>
      </c>
    </row>
    <row r="63" spans="1:15" ht="15" x14ac:dyDescent="0.25">
      <c r="A63" s="1"/>
      <c r="B63" s="40"/>
      <c r="C63" s="36"/>
      <c r="D63" s="367" t="s">
        <v>480</v>
      </c>
      <c r="E63" s="368"/>
      <c r="F63" s="355">
        <v>4100063179</v>
      </c>
      <c r="G63" s="354"/>
      <c r="H63" s="391" t="s">
        <v>481</v>
      </c>
      <c r="I63" s="370"/>
      <c r="J63" s="369" t="s">
        <v>73</v>
      </c>
      <c r="K63" s="368"/>
      <c r="L63" s="6" t="s">
        <v>851</v>
      </c>
      <c r="M63" s="11">
        <v>85</v>
      </c>
      <c r="N63" s="83"/>
      <c r="O63" s="60">
        <v>25</v>
      </c>
    </row>
    <row r="64" spans="1:15" ht="15" x14ac:dyDescent="0.25">
      <c r="A64" s="1"/>
      <c r="B64" s="76"/>
      <c r="C64" s="69"/>
      <c r="D64" s="367" t="s">
        <v>480</v>
      </c>
      <c r="E64" s="368"/>
      <c r="F64" s="355">
        <v>4100063179</v>
      </c>
      <c r="G64" s="354"/>
      <c r="H64" s="391" t="s">
        <v>481</v>
      </c>
      <c r="I64" s="370"/>
      <c r="J64" s="369" t="s">
        <v>73</v>
      </c>
      <c r="K64" s="368"/>
      <c r="L64" s="6" t="s">
        <v>851</v>
      </c>
      <c r="M64" s="11">
        <v>90</v>
      </c>
      <c r="N64" s="84"/>
      <c r="O64" s="60">
        <v>10</v>
      </c>
    </row>
    <row r="65" spans="1:15" ht="15" x14ac:dyDescent="0.25">
      <c r="A65" s="1"/>
      <c r="B65" s="375">
        <v>24</v>
      </c>
      <c r="C65" s="376"/>
      <c r="D65" s="367" t="s">
        <v>1165</v>
      </c>
      <c r="E65" s="368"/>
      <c r="F65" s="355">
        <v>4100063105</v>
      </c>
      <c r="G65" s="354"/>
      <c r="H65" s="391" t="s">
        <v>1157</v>
      </c>
      <c r="I65" s="370"/>
      <c r="J65" s="369" t="s">
        <v>25</v>
      </c>
      <c r="K65" s="368"/>
      <c r="L65" s="6" t="s">
        <v>757</v>
      </c>
      <c r="M65" s="11"/>
      <c r="N65" s="81">
        <v>5.5</v>
      </c>
      <c r="O65" s="60">
        <v>18</v>
      </c>
    </row>
    <row r="66" spans="1:15" ht="15" x14ac:dyDescent="0.25">
      <c r="A66" s="1"/>
      <c r="B66" s="378">
        <v>25</v>
      </c>
      <c r="C66" s="379"/>
      <c r="D66" s="367" t="s">
        <v>1165</v>
      </c>
      <c r="E66" s="368"/>
      <c r="F66" s="355">
        <v>4100063105</v>
      </c>
      <c r="G66" s="354"/>
      <c r="H66" s="391" t="s">
        <v>1157</v>
      </c>
      <c r="I66" s="370"/>
      <c r="J66" s="369" t="s">
        <v>25</v>
      </c>
      <c r="K66" s="368"/>
      <c r="L66" s="6" t="s">
        <v>757</v>
      </c>
      <c r="M66" s="11"/>
      <c r="N66" s="82">
        <v>5.5</v>
      </c>
      <c r="O66" s="60">
        <v>18</v>
      </c>
    </row>
    <row r="67" spans="1:15" ht="15" x14ac:dyDescent="0.25">
      <c r="A67" s="1"/>
      <c r="B67" s="378">
        <v>26</v>
      </c>
      <c r="C67" s="379"/>
      <c r="D67" s="367" t="s">
        <v>1165</v>
      </c>
      <c r="E67" s="368"/>
      <c r="F67" s="355">
        <v>4100063105</v>
      </c>
      <c r="G67" s="354"/>
      <c r="H67" s="391" t="s">
        <v>1157</v>
      </c>
      <c r="I67" s="370"/>
      <c r="J67" s="369" t="s">
        <v>25</v>
      </c>
      <c r="K67" s="368"/>
      <c r="L67" s="6" t="s">
        <v>757</v>
      </c>
      <c r="M67" s="11"/>
      <c r="N67" s="82">
        <v>4.26</v>
      </c>
      <c r="O67" s="60">
        <v>13</v>
      </c>
    </row>
    <row r="68" spans="1:15" ht="15" x14ac:dyDescent="0.25">
      <c r="A68" s="1"/>
      <c r="B68" s="375">
        <v>27</v>
      </c>
      <c r="C68" s="376"/>
      <c r="D68" s="367" t="s">
        <v>1165</v>
      </c>
      <c r="E68" s="368"/>
      <c r="F68" s="355">
        <v>4100063215</v>
      </c>
      <c r="G68" s="354"/>
      <c r="H68" s="391" t="s">
        <v>1157</v>
      </c>
      <c r="I68" s="370"/>
      <c r="J68" s="369" t="s">
        <v>53</v>
      </c>
      <c r="K68" s="368"/>
      <c r="L68" s="6" t="s">
        <v>757</v>
      </c>
      <c r="M68" s="11"/>
      <c r="N68" s="81">
        <v>5</v>
      </c>
      <c r="O68" s="60">
        <v>15</v>
      </c>
    </row>
    <row r="69" spans="1:15" ht="15" x14ac:dyDescent="0.25">
      <c r="A69" s="1"/>
      <c r="B69" s="378">
        <v>28</v>
      </c>
      <c r="C69" s="379"/>
      <c r="D69" s="367" t="s">
        <v>1165</v>
      </c>
      <c r="E69" s="368"/>
      <c r="F69" s="355">
        <v>4100063215</v>
      </c>
      <c r="G69" s="354"/>
      <c r="H69" s="391" t="s">
        <v>1157</v>
      </c>
      <c r="I69" s="370"/>
      <c r="J69" s="369" t="s">
        <v>53</v>
      </c>
      <c r="K69" s="368"/>
      <c r="L69" s="6" t="s">
        <v>757</v>
      </c>
      <c r="M69" s="11"/>
      <c r="N69" s="82">
        <v>5.3</v>
      </c>
      <c r="O69" s="60">
        <v>17</v>
      </c>
    </row>
    <row r="70" spans="1:15" ht="15" x14ac:dyDescent="0.25">
      <c r="A70" s="1"/>
      <c r="B70" s="436" t="s">
        <v>1179</v>
      </c>
      <c r="C70" s="437"/>
      <c r="D70" s="367" t="s">
        <v>623</v>
      </c>
      <c r="E70" s="368"/>
      <c r="F70" s="355">
        <v>4100063109</v>
      </c>
      <c r="G70" s="354"/>
      <c r="H70" s="391" t="s">
        <v>1013</v>
      </c>
      <c r="I70" s="370"/>
      <c r="J70" s="369" t="s">
        <v>25</v>
      </c>
      <c r="K70" s="368"/>
      <c r="L70" s="6" t="s">
        <v>846</v>
      </c>
      <c r="M70" s="11"/>
      <c r="N70" s="82">
        <v>7.62</v>
      </c>
      <c r="O70" s="60">
        <v>48</v>
      </c>
    </row>
    <row r="71" spans="1:15" ht="15" x14ac:dyDescent="0.25">
      <c r="A71" s="1"/>
      <c r="B71" s="40"/>
      <c r="C71" s="36"/>
      <c r="D71" s="367" t="s">
        <v>623</v>
      </c>
      <c r="E71" s="368"/>
      <c r="F71" s="355">
        <v>4100063229</v>
      </c>
      <c r="G71" s="354"/>
      <c r="H71" s="391" t="s">
        <v>1013</v>
      </c>
      <c r="I71" s="370"/>
      <c r="J71" s="369" t="s">
        <v>73</v>
      </c>
      <c r="K71" s="368"/>
      <c r="L71" s="6" t="s">
        <v>846</v>
      </c>
      <c r="M71" s="11"/>
      <c r="N71" s="83"/>
      <c r="O71" s="60">
        <v>5</v>
      </c>
    </row>
    <row r="72" spans="1:15" ht="15" x14ac:dyDescent="0.25">
      <c r="A72" s="1"/>
      <c r="B72" s="76"/>
      <c r="C72" s="69"/>
      <c r="D72" s="367" t="s">
        <v>623</v>
      </c>
      <c r="E72" s="368"/>
      <c r="F72" s="355">
        <v>4100063231</v>
      </c>
      <c r="G72" s="354"/>
      <c r="H72" s="391" t="s">
        <v>1013</v>
      </c>
      <c r="I72" s="370"/>
      <c r="J72" s="369" t="s">
        <v>147</v>
      </c>
      <c r="K72" s="368"/>
      <c r="L72" s="6" t="s">
        <v>846</v>
      </c>
      <c r="M72" s="11"/>
      <c r="N72" s="84"/>
      <c r="O72" s="60">
        <v>3</v>
      </c>
    </row>
    <row r="73" spans="1:15" ht="15" x14ac:dyDescent="0.25">
      <c r="A73" s="1"/>
      <c r="B73" s="111" t="s">
        <v>37</v>
      </c>
      <c r="C73" s="92"/>
      <c r="D73" s="20"/>
      <c r="E73" s="45"/>
      <c r="F73" s="20"/>
      <c r="H73" s="3"/>
      <c r="J73" s="20"/>
      <c r="K73" s="45"/>
      <c r="L73" s="1"/>
      <c r="M73" s="1"/>
      <c r="N73" s="1"/>
      <c r="O73" s="60"/>
    </row>
    <row r="74" spans="1:15" ht="15" x14ac:dyDescent="0.25">
      <c r="A74" s="1"/>
      <c r="B74" s="375">
        <v>29</v>
      </c>
      <c r="C74" s="376"/>
      <c r="D74" s="367" t="s">
        <v>1158</v>
      </c>
      <c r="E74" s="368"/>
      <c r="F74" s="369">
        <v>4100063223</v>
      </c>
      <c r="G74" s="370"/>
      <c r="H74" s="391" t="s">
        <v>1159</v>
      </c>
      <c r="I74" s="370"/>
      <c r="J74" s="369" t="s">
        <v>73</v>
      </c>
      <c r="K74" s="368"/>
      <c r="L74" s="6" t="s">
        <v>757</v>
      </c>
      <c r="M74" s="11"/>
      <c r="N74" s="81">
        <v>6.94</v>
      </c>
      <c r="O74" s="60">
        <v>6</v>
      </c>
    </row>
    <row r="75" spans="1:15" ht="15" x14ac:dyDescent="0.25">
      <c r="A75" s="1"/>
      <c r="B75" s="375">
        <v>30</v>
      </c>
      <c r="C75" s="376"/>
      <c r="D75" s="367" t="s">
        <v>1158</v>
      </c>
      <c r="E75" s="368"/>
      <c r="F75" s="355">
        <v>4100063223</v>
      </c>
      <c r="G75" s="354"/>
      <c r="H75" s="391" t="s">
        <v>1159</v>
      </c>
      <c r="I75" s="370"/>
      <c r="J75" s="369" t="s">
        <v>73</v>
      </c>
      <c r="K75" s="368"/>
      <c r="L75" s="6" t="s">
        <v>757</v>
      </c>
      <c r="M75" s="11"/>
      <c r="N75" s="81">
        <v>6.94</v>
      </c>
      <c r="O75" s="60">
        <v>6</v>
      </c>
    </row>
    <row r="76" spans="1:15" ht="15" x14ac:dyDescent="0.25">
      <c r="A76" s="1"/>
      <c r="B76" s="375">
        <v>31</v>
      </c>
      <c r="C76" s="376"/>
      <c r="D76" s="367" t="s">
        <v>1158</v>
      </c>
      <c r="E76" s="368"/>
      <c r="F76" s="355">
        <v>4100063223</v>
      </c>
      <c r="G76" s="354"/>
      <c r="H76" s="391" t="s">
        <v>1159</v>
      </c>
      <c r="I76" s="370"/>
      <c r="J76" s="369" t="s">
        <v>73</v>
      </c>
      <c r="K76" s="368"/>
      <c r="L76" s="6" t="s">
        <v>757</v>
      </c>
      <c r="M76" s="11"/>
      <c r="N76" s="81">
        <v>6.94</v>
      </c>
      <c r="O76" s="60">
        <v>6</v>
      </c>
    </row>
    <row r="77" spans="1:15" ht="15" x14ac:dyDescent="0.25">
      <c r="A77" s="1"/>
      <c r="B77" s="375">
        <v>32</v>
      </c>
      <c r="C77" s="376"/>
      <c r="D77" s="367" t="s">
        <v>1158</v>
      </c>
      <c r="E77" s="368"/>
      <c r="F77" s="355">
        <v>4100063223</v>
      </c>
      <c r="G77" s="354"/>
      <c r="H77" s="391" t="s">
        <v>1159</v>
      </c>
      <c r="I77" s="370"/>
      <c r="J77" s="369" t="s">
        <v>73</v>
      </c>
      <c r="K77" s="368"/>
      <c r="L77" s="6" t="s">
        <v>757</v>
      </c>
      <c r="M77" s="11"/>
      <c r="N77" s="81">
        <v>6.94</v>
      </c>
      <c r="O77" s="60">
        <v>6</v>
      </c>
    </row>
    <row r="78" spans="1:15" ht="15" x14ac:dyDescent="0.25">
      <c r="A78" s="1"/>
      <c r="B78" s="375">
        <v>33</v>
      </c>
      <c r="C78" s="376"/>
      <c r="D78" s="367" t="s">
        <v>1158</v>
      </c>
      <c r="E78" s="368"/>
      <c r="F78" s="355">
        <v>4100063223</v>
      </c>
      <c r="G78" s="354"/>
      <c r="H78" s="391" t="s">
        <v>1159</v>
      </c>
      <c r="I78" s="370"/>
      <c r="J78" s="369" t="s">
        <v>73</v>
      </c>
      <c r="K78" s="368"/>
      <c r="L78" s="6" t="s">
        <v>757</v>
      </c>
      <c r="M78" s="11"/>
      <c r="N78" s="81">
        <v>6.94</v>
      </c>
      <c r="O78" s="60">
        <v>6</v>
      </c>
    </row>
    <row r="79" spans="1:15" ht="15" x14ac:dyDescent="0.25">
      <c r="A79" s="1"/>
      <c r="B79" s="375">
        <v>34</v>
      </c>
      <c r="C79" s="376"/>
      <c r="D79" s="367" t="s">
        <v>1158</v>
      </c>
      <c r="E79" s="368"/>
      <c r="F79" s="355">
        <v>4100063223</v>
      </c>
      <c r="G79" s="354"/>
      <c r="H79" s="391" t="s">
        <v>1159</v>
      </c>
      <c r="I79" s="370"/>
      <c r="J79" s="369" t="s">
        <v>73</v>
      </c>
      <c r="K79" s="368"/>
      <c r="L79" s="6" t="s">
        <v>757</v>
      </c>
      <c r="M79" s="11"/>
      <c r="N79" s="81">
        <v>6.94</v>
      </c>
      <c r="O79" s="60">
        <v>6</v>
      </c>
    </row>
    <row r="80" spans="1:15" ht="15" x14ac:dyDescent="0.25">
      <c r="A80" s="1"/>
      <c r="B80" s="375">
        <v>35</v>
      </c>
      <c r="C80" s="376"/>
      <c r="D80" s="367" t="s">
        <v>1158</v>
      </c>
      <c r="E80" s="368"/>
      <c r="F80" s="355">
        <v>4100063223</v>
      </c>
      <c r="G80" s="354"/>
      <c r="H80" s="391" t="s">
        <v>1159</v>
      </c>
      <c r="I80" s="370"/>
      <c r="J80" s="369" t="s">
        <v>73</v>
      </c>
      <c r="K80" s="368"/>
      <c r="L80" s="6" t="s">
        <v>757</v>
      </c>
      <c r="M80" s="11"/>
      <c r="N80" s="81">
        <v>6.94</v>
      </c>
      <c r="O80" s="60">
        <v>6</v>
      </c>
    </row>
    <row r="81" spans="1:15" ht="15" x14ac:dyDescent="0.25">
      <c r="A81" s="1"/>
      <c r="B81" s="378">
        <v>36</v>
      </c>
      <c r="C81" s="379"/>
      <c r="D81" s="367" t="s">
        <v>1158</v>
      </c>
      <c r="E81" s="368"/>
      <c r="F81" s="355">
        <v>4100063223</v>
      </c>
      <c r="G81" s="354"/>
      <c r="H81" s="391" t="s">
        <v>1159</v>
      </c>
      <c r="I81" s="370"/>
      <c r="J81" s="369" t="s">
        <v>73</v>
      </c>
      <c r="K81" s="368"/>
      <c r="L81" s="6" t="s">
        <v>757</v>
      </c>
      <c r="M81" s="11"/>
      <c r="N81" s="82">
        <v>6.94</v>
      </c>
      <c r="O81" s="60">
        <v>6</v>
      </c>
    </row>
    <row r="82" spans="1:15" ht="15" x14ac:dyDescent="0.25">
      <c r="A82" s="1"/>
      <c r="B82" s="378">
        <v>37</v>
      </c>
      <c r="C82" s="379"/>
      <c r="D82" s="367" t="s">
        <v>1158</v>
      </c>
      <c r="E82" s="368"/>
      <c r="F82" s="355">
        <v>4100063223</v>
      </c>
      <c r="G82" s="354"/>
      <c r="H82" s="391" t="s">
        <v>1159</v>
      </c>
      <c r="I82" s="370"/>
      <c r="J82" s="369" t="s">
        <v>73</v>
      </c>
      <c r="K82" s="368"/>
      <c r="L82" s="6" t="s">
        <v>757</v>
      </c>
      <c r="M82" s="8"/>
      <c r="N82" s="82">
        <v>6.94</v>
      </c>
      <c r="O82" s="138">
        <v>2</v>
      </c>
    </row>
    <row r="83" spans="1:15" ht="15" x14ac:dyDescent="0.25">
      <c r="A83" s="1"/>
      <c r="B83" s="365"/>
      <c r="C83" s="366"/>
      <c r="D83" s="367" t="s">
        <v>1158</v>
      </c>
      <c r="E83" s="368"/>
      <c r="F83" s="355">
        <v>4100063224</v>
      </c>
      <c r="G83" s="354"/>
      <c r="H83" s="391" t="s">
        <v>1159</v>
      </c>
      <c r="I83" s="370"/>
      <c r="J83" s="369" t="s">
        <v>53</v>
      </c>
      <c r="K83" s="368"/>
      <c r="L83" s="6" t="s">
        <v>757</v>
      </c>
      <c r="M83" s="8"/>
      <c r="N83" s="84"/>
      <c r="O83" s="138">
        <v>4</v>
      </c>
    </row>
    <row r="84" spans="1:15" ht="15" x14ac:dyDescent="0.25">
      <c r="A84" s="1"/>
      <c r="B84" s="375">
        <v>38</v>
      </c>
      <c r="C84" s="376"/>
      <c r="D84" s="367" t="s">
        <v>1158</v>
      </c>
      <c r="E84" s="368"/>
      <c r="F84" s="355">
        <v>4100063224</v>
      </c>
      <c r="G84" s="354"/>
      <c r="H84" s="391" t="s">
        <v>1159</v>
      </c>
      <c r="I84" s="370"/>
      <c r="J84" s="369" t="s">
        <v>53</v>
      </c>
      <c r="K84" s="368"/>
      <c r="L84" s="6" t="s">
        <v>757</v>
      </c>
      <c r="M84" s="11"/>
      <c r="N84" s="84">
        <v>6.94</v>
      </c>
      <c r="O84" s="60">
        <v>6</v>
      </c>
    </row>
    <row r="85" spans="1:15" ht="15" x14ac:dyDescent="0.25">
      <c r="A85" s="1"/>
      <c r="B85" s="375">
        <v>39</v>
      </c>
      <c r="C85" s="376"/>
      <c r="D85" s="367" t="s">
        <v>1158</v>
      </c>
      <c r="E85" s="368"/>
      <c r="F85" s="355">
        <v>4100063224</v>
      </c>
      <c r="G85" s="354"/>
      <c r="H85" s="391" t="s">
        <v>1159</v>
      </c>
      <c r="I85" s="370"/>
      <c r="J85" s="369" t="s">
        <v>53</v>
      </c>
      <c r="K85" s="368"/>
      <c r="L85" s="6" t="s">
        <v>757</v>
      </c>
      <c r="M85" s="11"/>
      <c r="N85" s="84">
        <v>6.94</v>
      </c>
      <c r="O85" s="60">
        <v>6</v>
      </c>
    </row>
    <row r="86" spans="1:15" ht="15" x14ac:dyDescent="0.25">
      <c r="A86" s="1"/>
      <c r="B86" s="375">
        <v>40</v>
      </c>
      <c r="C86" s="376"/>
      <c r="D86" s="367" t="s">
        <v>1158</v>
      </c>
      <c r="E86" s="368"/>
      <c r="F86" s="355">
        <v>4100063224</v>
      </c>
      <c r="G86" s="354"/>
      <c r="H86" s="391" t="s">
        <v>1159</v>
      </c>
      <c r="I86" s="370"/>
      <c r="J86" s="369" t="s">
        <v>53</v>
      </c>
      <c r="K86" s="368"/>
      <c r="L86" s="6" t="s">
        <v>757</v>
      </c>
      <c r="M86" s="11"/>
      <c r="N86" s="84">
        <v>6.94</v>
      </c>
      <c r="O86" s="60">
        <v>6</v>
      </c>
    </row>
    <row r="87" spans="1:15" ht="15" x14ac:dyDescent="0.25">
      <c r="A87" s="1"/>
      <c r="B87" s="375">
        <v>41</v>
      </c>
      <c r="C87" s="376"/>
      <c r="D87" s="367" t="s">
        <v>1158</v>
      </c>
      <c r="E87" s="368"/>
      <c r="F87" s="355">
        <v>4100063224</v>
      </c>
      <c r="G87" s="354"/>
      <c r="H87" s="391" t="s">
        <v>1159</v>
      </c>
      <c r="I87" s="370"/>
      <c r="J87" s="369" t="s">
        <v>53</v>
      </c>
      <c r="K87" s="368"/>
      <c r="L87" s="6" t="s">
        <v>757</v>
      </c>
      <c r="M87" s="11"/>
      <c r="N87" s="84">
        <v>6.94</v>
      </c>
      <c r="O87" s="60">
        <v>6</v>
      </c>
    </row>
    <row r="88" spans="1:15" ht="15" x14ac:dyDescent="0.25">
      <c r="A88" s="1"/>
      <c r="B88" s="375">
        <v>42</v>
      </c>
      <c r="C88" s="376"/>
      <c r="D88" s="367" t="s">
        <v>1158</v>
      </c>
      <c r="E88" s="368"/>
      <c r="F88" s="355">
        <v>4100063224</v>
      </c>
      <c r="G88" s="354"/>
      <c r="H88" s="391" t="s">
        <v>1159</v>
      </c>
      <c r="I88" s="370"/>
      <c r="J88" s="369" t="s">
        <v>53</v>
      </c>
      <c r="K88" s="368"/>
      <c r="L88" s="6" t="s">
        <v>757</v>
      </c>
      <c r="M88" s="11"/>
      <c r="N88" s="84">
        <v>6.94</v>
      </c>
      <c r="O88" s="60">
        <v>6</v>
      </c>
    </row>
    <row r="89" spans="1:15" ht="15" x14ac:dyDescent="0.25">
      <c r="A89" s="1"/>
      <c r="B89" s="375">
        <v>43</v>
      </c>
      <c r="C89" s="376"/>
      <c r="D89" s="367" t="s">
        <v>1158</v>
      </c>
      <c r="E89" s="368"/>
      <c r="F89" s="355">
        <v>4100063224</v>
      </c>
      <c r="G89" s="354"/>
      <c r="H89" s="391" t="s">
        <v>1159</v>
      </c>
      <c r="I89" s="370"/>
      <c r="J89" s="369" t="s">
        <v>53</v>
      </c>
      <c r="K89" s="368"/>
      <c r="L89" s="6" t="s">
        <v>757</v>
      </c>
      <c r="M89" s="11"/>
      <c r="N89" s="84">
        <v>6.94</v>
      </c>
      <c r="O89" s="60">
        <v>6</v>
      </c>
    </row>
    <row r="90" spans="1:15" ht="15" x14ac:dyDescent="0.25">
      <c r="A90" s="1"/>
      <c r="B90" s="378">
        <v>44</v>
      </c>
      <c r="C90" s="379"/>
      <c r="D90" s="367" t="s">
        <v>1158</v>
      </c>
      <c r="E90" s="368"/>
      <c r="F90" s="355">
        <v>4100063224</v>
      </c>
      <c r="G90" s="354"/>
      <c r="H90" s="391" t="s">
        <v>1159</v>
      </c>
      <c r="I90" s="370"/>
      <c r="J90" s="369" t="s">
        <v>53</v>
      </c>
      <c r="K90" s="368"/>
      <c r="L90" s="6" t="s">
        <v>757</v>
      </c>
      <c r="M90" s="11"/>
      <c r="N90" s="84">
        <v>6.94</v>
      </c>
      <c r="O90" s="60">
        <v>6</v>
      </c>
    </row>
    <row r="91" spans="1:15" ht="15" x14ac:dyDescent="0.25">
      <c r="A91" s="1"/>
      <c r="B91" s="77" t="s">
        <v>56</v>
      </c>
      <c r="C91" s="78"/>
      <c r="D91" s="20"/>
      <c r="E91" s="45"/>
      <c r="F91" s="20"/>
      <c r="H91" s="3"/>
      <c r="J91" s="20"/>
      <c r="K91" s="45"/>
      <c r="L91" s="1"/>
      <c r="M91" s="1"/>
      <c r="N91" s="1"/>
      <c r="O91" s="60"/>
    </row>
    <row r="92" spans="1:15" ht="15" x14ac:dyDescent="0.25">
      <c r="A92" s="1"/>
      <c r="B92" s="378">
        <v>45</v>
      </c>
      <c r="C92" s="379"/>
      <c r="D92" s="367" t="s">
        <v>1158</v>
      </c>
      <c r="E92" s="368"/>
      <c r="F92" s="369">
        <v>4100063224</v>
      </c>
      <c r="G92" s="370"/>
      <c r="H92" s="391" t="s">
        <v>1159</v>
      </c>
      <c r="I92" s="370"/>
      <c r="J92" s="369" t="s">
        <v>53</v>
      </c>
      <c r="K92" s="368"/>
      <c r="L92" s="6" t="s">
        <v>757</v>
      </c>
      <c r="M92" s="11"/>
      <c r="N92" s="82">
        <v>6.94</v>
      </c>
      <c r="O92" s="60">
        <v>6</v>
      </c>
    </row>
    <row r="93" spans="1:15" ht="15" x14ac:dyDescent="0.25">
      <c r="A93" s="1"/>
      <c r="B93" s="76"/>
      <c r="C93" s="69"/>
      <c r="D93" s="126" t="s">
        <v>1173</v>
      </c>
      <c r="E93" s="61"/>
      <c r="F93" s="50"/>
      <c r="G93" s="62"/>
      <c r="H93" s="63"/>
      <c r="I93" s="62"/>
      <c r="J93" s="50"/>
      <c r="K93" s="61"/>
      <c r="L93" s="6"/>
      <c r="M93" s="8"/>
      <c r="N93" s="84"/>
      <c r="O93" s="138"/>
    </row>
    <row r="94" spans="1:15" ht="15" x14ac:dyDescent="0.25">
      <c r="A94" s="1"/>
      <c r="B94" s="415">
        <v>46</v>
      </c>
      <c r="C94" s="412"/>
      <c r="D94" s="367" t="s">
        <v>1158</v>
      </c>
      <c r="E94" s="368"/>
      <c r="F94" s="369">
        <v>4100063223</v>
      </c>
      <c r="G94" s="370"/>
      <c r="H94" s="391" t="s">
        <v>1159</v>
      </c>
      <c r="I94" s="370"/>
      <c r="J94" s="369" t="s">
        <v>73</v>
      </c>
      <c r="K94" s="368"/>
      <c r="L94" s="7" t="s">
        <v>761</v>
      </c>
      <c r="M94" s="8"/>
      <c r="N94" s="83">
        <v>6.94</v>
      </c>
      <c r="O94" s="138">
        <v>6</v>
      </c>
    </row>
    <row r="95" spans="1:15" ht="15" x14ac:dyDescent="0.25">
      <c r="A95" s="1"/>
      <c r="B95" s="378">
        <v>47</v>
      </c>
      <c r="C95" s="379"/>
      <c r="D95" s="367" t="s">
        <v>1158</v>
      </c>
      <c r="E95" s="368"/>
      <c r="F95" s="369">
        <v>4100063223</v>
      </c>
      <c r="G95" s="370"/>
      <c r="H95" s="391" t="s">
        <v>1159</v>
      </c>
      <c r="I95" s="370"/>
      <c r="J95" s="369" t="s">
        <v>73</v>
      </c>
      <c r="K95" s="368"/>
      <c r="L95" s="7" t="s">
        <v>761</v>
      </c>
      <c r="M95" s="8"/>
      <c r="N95" s="82">
        <v>6.04</v>
      </c>
      <c r="O95" s="138">
        <v>2</v>
      </c>
    </row>
    <row r="96" spans="1:15" ht="15" x14ac:dyDescent="0.25">
      <c r="A96" s="1"/>
      <c r="B96" s="365"/>
      <c r="C96" s="366"/>
      <c r="D96" s="367" t="s">
        <v>1158</v>
      </c>
      <c r="E96" s="368"/>
      <c r="F96" s="369">
        <v>4100063107</v>
      </c>
      <c r="G96" s="370"/>
      <c r="H96" s="391" t="s">
        <v>1159</v>
      </c>
      <c r="I96" s="370"/>
      <c r="J96" s="369" t="s">
        <v>25</v>
      </c>
      <c r="K96" s="368"/>
      <c r="L96" s="7" t="s">
        <v>761</v>
      </c>
      <c r="M96" s="8"/>
      <c r="N96" s="84"/>
      <c r="O96" s="138">
        <v>3</v>
      </c>
    </row>
    <row r="97" spans="1:15" ht="15" x14ac:dyDescent="0.25">
      <c r="A97" s="1"/>
      <c r="B97" s="355">
        <v>48</v>
      </c>
      <c r="C97" s="352"/>
      <c r="D97" s="367" t="s">
        <v>1158</v>
      </c>
      <c r="E97" s="368"/>
      <c r="F97" s="369">
        <v>4100063107</v>
      </c>
      <c r="G97" s="370"/>
      <c r="H97" s="391" t="s">
        <v>1159</v>
      </c>
      <c r="I97" s="370"/>
      <c r="J97" s="369" t="s">
        <v>25</v>
      </c>
      <c r="K97" s="368"/>
      <c r="L97" s="7" t="s">
        <v>761</v>
      </c>
      <c r="M97" s="8"/>
      <c r="N97" s="81">
        <v>6.94</v>
      </c>
      <c r="O97" s="138">
        <v>6</v>
      </c>
    </row>
    <row r="98" spans="1:15" ht="15" x14ac:dyDescent="0.25">
      <c r="A98" s="1"/>
      <c r="B98" s="355">
        <v>49</v>
      </c>
      <c r="C98" s="352"/>
      <c r="D98" s="367" t="s">
        <v>1158</v>
      </c>
      <c r="E98" s="368"/>
      <c r="F98" s="369">
        <v>4100063107</v>
      </c>
      <c r="G98" s="370"/>
      <c r="H98" s="391" t="s">
        <v>1159</v>
      </c>
      <c r="I98" s="370"/>
      <c r="J98" s="369" t="s">
        <v>25</v>
      </c>
      <c r="K98" s="368"/>
      <c r="L98" s="7" t="s">
        <v>761</v>
      </c>
      <c r="M98" s="8"/>
      <c r="N98" s="81">
        <v>6.94</v>
      </c>
      <c r="O98" s="138">
        <v>6</v>
      </c>
    </row>
    <row r="99" spans="1:15" ht="15" x14ac:dyDescent="0.25">
      <c r="A99" s="1"/>
      <c r="B99" s="355">
        <v>50</v>
      </c>
      <c r="C99" s="352"/>
      <c r="D99" s="367" t="s">
        <v>1158</v>
      </c>
      <c r="E99" s="368"/>
      <c r="F99" s="369">
        <v>4100063107</v>
      </c>
      <c r="G99" s="370"/>
      <c r="H99" s="391" t="s">
        <v>1159</v>
      </c>
      <c r="I99" s="370"/>
      <c r="J99" s="369" t="s">
        <v>25</v>
      </c>
      <c r="K99" s="368"/>
      <c r="L99" s="7" t="s">
        <v>761</v>
      </c>
      <c r="M99" s="8"/>
      <c r="N99" s="81">
        <v>6.94</v>
      </c>
      <c r="O99" s="138">
        <v>6</v>
      </c>
    </row>
    <row r="100" spans="1:15" ht="15" x14ac:dyDescent="0.25">
      <c r="A100" s="1"/>
      <c r="B100" s="355">
        <v>51</v>
      </c>
      <c r="C100" s="352"/>
      <c r="D100" s="367" t="s">
        <v>1158</v>
      </c>
      <c r="E100" s="368"/>
      <c r="F100" s="369">
        <v>4100063107</v>
      </c>
      <c r="G100" s="370"/>
      <c r="H100" s="391" t="s">
        <v>1159</v>
      </c>
      <c r="I100" s="370"/>
      <c r="J100" s="369" t="s">
        <v>25</v>
      </c>
      <c r="K100" s="368"/>
      <c r="L100" s="7" t="s">
        <v>761</v>
      </c>
      <c r="M100" s="8"/>
      <c r="N100" s="81">
        <v>6.94</v>
      </c>
      <c r="O100" s="138">
        <v>6</v>
      </c>
    </row>
    <row r="101" spans="1:15" ht="15" x14ac:dyDescent="0.25">
      <c r="A101" s="1"/>
      <c r="B101" s="355">
        <v>52</v>
      </c>
      <c r="C101" s="352"/>
      <c r="D101" s="367" t="s">
        <v>1158</v>
      </c>
      <c r="E101" s="368"/>
      <c r="F101" s="369">
        <v>4100063107</v>
      </c>
      <c r="G101" s="370"/>
      <c r="H101" s="391" t="s">
        <v>1159</v>
      </c>
      <c r="I101" s="370"/>
      <c r="J101" s="369" t="s">
        <v>25</v>
      </c>
      <c r="K101" s="368"/>
      <c r="L101" s="7" t="s">
        <v>761</v>
      </c>
      <c r="M101" s="8"/>
      <c r="N101" s="81">
        <v>6.94</v>
      </c>
      <c r="O101" s="138">
        <v>6</v>
      </c>
    </row>
    <row r="102" spans="1:15" ht="15" x14ac:dyDescent="0.25">
      <c r="A102" s="1"/>
      <c r="B102" s="355">
        <v>53</v>
      </c>
      <c r="C102" s="352"/>
      <c r="D102" s="367" t="s">
        <v>1158</v>
      </c>
      <c r="E102" s="368"/>
      <c r="F102" s="369">
        <v>4100063107</v>
      </c>
      <c r="G102" s="370"/>
      <c r="H102" s="391" t="s">
        <v>1159</v>
      </c>
      <c r="I102" s="370"/>
      <c r="J102" s="369" t="s">
        <v>25</v>
      </c>
      <c r="K102" s="368"/>
      <c r="L102" s="7" t="s">
        <v>761</v>
      </c>
      <c r="M102" s="8"/>
      <c r="N102" s="81">
        <v>6.94</v>
      </c>
      <c r="O102" s="138">
        <v>6</v>
      </c>
    </row>
    <row r="103" spans="1:15" ht="15" x14ac:dyDescent="0.25">
      <c r="A103" s="1"/>
      <c r="B103" s="355">
        <v>54</v>
      </c>
      <c r="C103" s="352"/>
      <c r="D103" s="367" t="s">
        <v>1158</v>
      </c>
      <c r="E103" s="368"/>
      <c r="F103" s="369">
        <v>4100063107</v>
      </c>
      <c r="G103" s="370"/>
      <c r="H103" s="391" t="s">
        <v>1159</v>
      </c>
      <c r="I103" s="370"/>
      <c r="J103" s="369" t="s">
        <v>25</v>
      </c>
      <c r="K103" s="368"/>
      <c r="L103" s="7" t="s">
        <v>761</v>
      </c>
      <c r="M103" s="8"/>
      <c r="N103" s="81">
        <v>6.94</v>
      </c>
      <c r="O103" s="138">
        <v>6</v>
      </c>
    </row>
    <row r="104" spans="1:15" ht="15" x14ac:dyDescent="0.25">
      <c r="A104" s="1"/>
      <c r="B104" s="355">
        <v>55</v>
      </c>
      <c r="C104" s="352"/>
      <c r="D104" s="367" t="s">
        <v>1158</v>
      </c>
      <c r="E104" s="368"/>
      <c r="F104" s="369">
        <v>4100063107</v>
      </c>
      <c r="G104" s="370"/>
      <c r="H104" s="391" t="s">
        <v>1159</v>
      </c>
      <c r="I104" s="370"/>
      <c r="J104" s="369" t="s">
        <v>25</v>
      </c>
      <c r="K104" s="368"/>
      <c r="L104" s="7" t="s">
        <v>761</v>
      </c>
      <c r="M104" s="8"/>
      <c r="N104" s="81">
        <v>6.94</v>
      </c>
      <c r="O104" s="138">
        <v>6</v>
      </c>
    </row>
    <row r="105" spans="1:15" ht="15" x14ac:dyDescent="0.25">
      <c r="A105" s="1"/>
      <c r="B105" s="355">
        <v>56</v>
      </c>
      <c r="C105" s="352"/>
      <c r="D105" s="367" t="s">
        <v>1158</v>
      </c>
      <c r="E105" s="368"/>
      <c r="F105" s="369">
        <v>4100063107</v>
      </c>
      <c r="G105" s="370"/>
      <c r="H105" s="391" t="s">
        <v>1159</v>
      </c>
      <c r="I105" s="370"/>
      <c r="J105" s="369" t="s">
        <v>25</v>
      </c>
      <c r="K105" s="368"/>
      <c r="L105" s="7" t="s">
        <v>761</v>
      </c>
      <c r="M105" s="8"/>
      <c r="N105" s="81">
        <v>6.94</v>
      </c>
      <c r="O105" s="138">
        <v>6</v>
      </c>
    </row>
    <row r="106" spans="1:15" ht="15" x14ac:dyDescent="0.25">
      <c r="A106" s="1"/>
      <c r="B106" s="355">
        <v>57</v>
      </c>
      <c r="C106" s="352"/>
      <c r="D106" s="367" t="s">
        <v>1158</v>
      </c>
      <c r="E106" s="368"/>
      <c r="F106" s="369">
        <v>4100063107</v>
      </c>
      <c r="G106" s="370"/>
      <c r="H106" s="391" t="s">
        <v>1159</v>
      </c>
      <c r="I106" s="370"/>
      <c r="J106" s="369" t="s">
        <v>25</v>
      </c>
      <c r="K106" s="368"/>
      <c r="L106" s="7" t="s">
        <v>761</v>
      </c>
      <c r="M106" s="8"/>
      <c r="N106" s="81">
        <v>6.94</v>
      </c>
      <c r="O106" s="138">
        <v>6</v>
      </c>
    </row>
    <row r="107" spans="1:15" ht="15" x14ac:dyDescent="0.25">
      <c r="A107" s="1"/>
      <c r="B107" s="416">
        <v>58</v>
      </c>
      <c r="C107" s="417"/>
      <c r="D107" s="367" t="s">
        <v>1158</v>
      </c>
      <c r="E107" s="368"/>
      <c r="F107" s="369">
        <v>4100063224</v>
      </c>
      <c r="G107" s="370"/>
      <c r="H107" s="391" t="s">
        <v>1159</v>
      </c>
      <c r="I107" s="370"/>
      <c r="J107" s="369" t="s">
        <v>53</v>
      </c>
      <c r="K107" s="368"/>
      <c r="L107" s="7" t="s">
        <v>761</v>
      </c>
      <c r="M107" s="8"/>
      <c r="N107" s="82">
        <v>6.94</v>
      </c>
      <c r="O107" s="138">
        <v>6</v>
      </c>
    </row>
    <row r="108" spans="1:15" ht="15" x14ac:dyDescent="0.25">
      <c r="A108" s="1"/>
      <c r="B108" s="378">
        <v>59</v>
      </c>
      <c r="C108" s="379"/>
      <c r="D108" s="367" t="s">
        <v>1158</v>
      </c>
      <c r="E108" s="368"/>
      <c r="F108" s="369">
        <v>4100063224</v>
      </c>
      <c r="G108" s="370"/>
      <c r="H108" s="391" t="s">
        <v>1159</v>
      </c>
      <c r="I108" s="370"/>
      <c r="J108" s="369" t="s">
        <v>53</v>
      </c>
      <c r="K108" s="368"/>
      <c r="L108" s="7" t="s">
        <v>761</v>
      </c>
      <c r="M108" s="8"/>
      <c r="N108" s="82">
        <v>6.04</v>
      </c>
      <c r="O108" s="138">
        <v>5</v>
      </c>
    </row>
    <row r="109" spans="1:15" ht="15" x14ac:dyDescent="0.25">
      <c r="A109" s="1"/>
      <c r="B109" s="76"/>
      <c r="C109" s="69"/>
      <c r="D109" s="126" t="s">
        <v>1174</v>
      </c>
      <c r="E109" s="61"/>
      <c r="F109" s="50"/>
      <c r="G109" s="62"/>
      <c r="H109" s="63"/>
      <c r="I109" s="62"/>
      <c r="J109" s="50"/>
      <c r="K109" s="61"/>
      <c r="L109" s="6"/>
      <c r="M109" s="8"/>
      <c r="N109" s="84"/>
      <c r="O109" s="138"/>
    </row>
    <row r="110" spans="1:15" ht="15" x14ac:dyDescent="0.25">
      <c r="A110" s="1"/>
      <c r="B110" s="415">
        <v>60</v>
      </c>
      <c r="C110" s="412"/>
      <c r="D110" s="367" t="s">
        <v>1160</v>
      </c>
      <c r="E110" s="368"/>
      <c r="F110" s="369">
        <v>4100063225</v>
      </c>
      <c r="G110" s="370"/>
      <c r="H110" s="391" t="s">
        <v>1161</v>
      </c>
      <c r="I110" s="370"/>
      <c r="J110" s="369" t="s">
        <v>73</v>
      </c>
      <c r="K110" s="368"/>
      <c r="L110" s="7" t="s">
        <v>757</v>
      </c>
      <c r="M110" s="8"/>
      <c r="N110" s="84">
        <v>6.36</v>
      </c>
      <c r="O110" s="138">
        <v>8</v>
      </c>
    </row>
    <row r="111" spans="1:15" ht="15" x14ac:dyDescent="0.25">
      <c r="A111" s="1"/>
      <c r="B111" s="71" t="s">
        <v>57</v>
      </c>
      <c r="C111" s="72"/>
      <c r="D111" s="20"/>
      <c r="E111" s="45"/>
      <c r="F111" s="20"/>
      <c r="H111" s="3"/>
      <c r="J111" s="20"/>
      <c r="K111" s="45"/>
      <c r="L111" s="1"/>
      <c r="M111" s="1"/>
      <c r="N111" s="1"/>
      <c r="O111" s="60"/>
    </row>
    <row r="112" spans="1:15" ht="15" x14ac:dyDescent="0.25">
      <c r="A112" s="1"/>
      <c r="B112" s="424">
        <v>61</v>
      </c>
      <c r="C112" s="425"/>
      <c r="D112" s="367" t="s">
        <v>1160</v>
      </c>
      <c r="E112" s="368"/>
      <c r="F112" s="369">
        <v>4100063225</v>
      </c>
      <c r="G112" s="370"/>
      <c r="H112" s="391" t="s">
        <v>1161</v>
      </c>
      <c r="I112" s="370"/>
      <c r="J112" s="369" t="s">
        <v>73</v>
      </c>
      <c r="K112" s="368"/>
      <c r="L112" s="7" t="s">
        <v>757</v>
      </c>
      <c r="M112" s="8"/>
      <c r="N112" s="81">
        <v>6.36</v>
      </c>
      <c r="O112" s="138">
        <v>8</v>
      </c>
    </row>
    <row r="113" spans="1:15" ht="15" x14ac:dyDescent="0.25">
      <c r="A113" s="1"/>
      <c r="B113" s="424">
        <v>62</v>
      </c>
      <c r="C113" s="425"/>
      <c r="D113" s="367" t="s">
        <v>1160</v>
      </c>
      <c r="E113" s="368"/>
      <c r="F113" s="369">
        <v>4100063225</v>
      </c>
      <c r="G113" s="370"/>
      <c r="H113" s="391" t="s">
        <v>1161</v>
      </c>
      <c r="I113" s="370"/>
      <c r="J113" s="369" t="s">
        <v>73</v>
      </c>
      <c r="K113" s="368"/>
      <c r="L113" s="7" t="s">
        <v>757</v>
      </c>
      <c r="M113" s="8"/>
      <c r="N113" s="81">
        <v>6.36</v>
      </c>
      <c r="O113" s="138">
        <v>8</v>
      </c>
    </row>
    <row r="114" spans="1:15" ht="15" x14ac:dyDescent="0.25">
      <c r="A114" s="1"/>
      <c r="B114" s="424">
        <v>63</v>
      </c>
      <c r="C114" s="425"/>
      <c r="D114" s="367" t="s">
        <v>1160</v>
      </c>
      <c r="E114" s="368"/>
      <c r="F114" s="369">
        <v>4100063225</v>
      </c>
      <c r="G114" s="370"/>
      <c r="H114" s="391" t="s">
        <v>1161</v>
      </c>
      <c r="I114" s="370"/>
      <c r="J114" s="369" t="s">
        <v>73</v>
      </c>
      <c r="K114" s="368"/>
      <c r="L114" s="7" t="s">
        <v>757</v>
      </c>
      <c r="M114" s="8"/>
      <c r="N114" s="81">
        <v>6.36</v>
      </c>
      <c r="O114" s="138">
        <v>8</v>
      </c>
    </row>
    <row r="115" spans="1:15" ht="15" x14ac:dyDescent="0.25">
      <c r="A115" s="1"/>
      <c r="B115" s="424">
        <v>64</v>
      </c>
      <c r="C115" s="425"/>
      <c r="D115" s="367" t="s">
        <v>1160</v>
      </c>
      <c r="E115" s="368"/>
      <c r="F115" s="369">
        <v>4100063225</v>
      </c>
      <c r="G115" s="370"/>
      <c r="H115" s="391" t="s">
        <v>1161</v>
      </c>
      <c r="I115" s="370"/>
      <c r="J115" s="369" t="s">
        <v>73</v>
      </c>
      <c r="K115" s="368"/>
      <c r="L115" s="7" t="s">
        <v>757</v>
      </c>
      <c r="M115" s="8"/>
      <c r="N115" s="81">
        <v>6.36</v>
      </c>
      <c r="O115" s="138">
        <v>8</v>
      </c>
    </row>
    <row r="116" spans="1:15" ht="15" x14ac:dyDescent="0.25">
      <c r="A116" s="1"/>
      <c r="B116" s="424">
        <v>65</v>
      </c>
      <c r="C116" s="425"/>
      <c r="D116" s="367" t="s">
        <v>1160</v>
      </c>
      <c r="E116" s="368"/>
      <c r="F116" s="369">
        <v>4100063225</v>
      </c>
      <c r="G116" s="370"/>
      <c r="H116" s="391" t="s">
        <v>1161</v>
      </c>
      <c r="I116" s="370"/>
      <c r="J116" s="369" t="s">
        <v>73</v>
      </c>
      <c r="K116" s="368"/>
      <c r="L116" s="7" t="s">
        <v>757</v>
      </c>
      <c r="M116" s="8"/>
      <c r="N116" s="81">
        <v>6.36</v>
      </c>
      <c r="O116" s="138">
        <v>8</v>
      </c>
    </row>
    <row r="117" spans="1:15" ht="15" x14ac:dyDescent="0.25">
      <c r="A117" s="1"/>
      <c r="B117" s="424">
        <v>66</v>
      </c>
      <c r="C117" s="425"/>
      <c r="D117" s="367" t="s">
        <v>1160</v>
      </c>
      <c r="E117" s="368"/>
      <c r="F117" s="369">
        <v>4100063225</v>
      </c>
      <c r="G117" s="370"/>
      <c r="H117" s="391" t="s">
        <v>1161</v>
      </c>
      <c r="I117" s="370"/>
      <c r="J117" s="369" t="s">
        <v>73</v>
      </c>
      <c r="K117" s="368"/>
      <c r="L117" s="7" t="s">
        <v>757</v>
      </c>
      <c r="M117" s="8"/>
      <c r="N117" s="81">
        <v>6.36</v>
      </c>
      <c r="O117" s="138">
        <v>8</v>
      </c>
    </row>
    <row r="118" spans="1:15" ht="15" x14ac:dyDescent="0.25">
      <c r="A118" s="1"/>
      <c r="B118" s="424">
        <v>67</v>
      </c>
      <c r="C118" s="425"/>
      <c r="D118" s="367" t="s">
        <v>1160</v>
      </c>
      <c r="E118" s="368"/>
      <c r="F118" s="369">
        <v>4100063225</v>
      </c>
      <c r="G118" s="370"/>
      <c r="H118" s="391" t="s">
        <v>1161</v>
      </c>
      <c r="I118" s="370"/>
      <c r="J118" s="369" t="s">
        <v>73</v>
      </c>
      <c r="K118" s="368"/>
      <c r="L118" s="7" t="s">
        <v>757</v>
      </c>
      <c r="M118" s="8"/>
      <c r="N118" s="81">
        <v>6.36</v>
      </c>
      <c r="O118" s="138">
        <v>8</v>
      </c>
    </row>
    <row r="119" spans="1:15" ht="15" x14ac:dyDescent="0.25">
      <c r="A119" s="1"/>
      <c r="B119" s="424">
        <v>68</v>
      </c>
      <c r="C119" s="425"/>
      <c r="D119" s="367" t="s">
        <v>1160</v>
      </c>
      <c r="E119" s="368"/>
      <c r="F119" s="369">
        <v>4100063225</v>
      </c>
      <c r="G119" s="370"/>
      <c r="H119" s="391" t="s">
        <v>1161</v>
      </c>
      <c r="I119" s="370"/>
      <c r="J119" s="369" t="s">
        <v>73</v>
      </c>
      <c r="K119" s="368"/>
      <c r="L119" s="7" t="s">
        <v>757</v>
      </c>
      <c r="M119" s="8"/>
      <c r="N119" s="81">
        <v>6.36</v>
      </c>
      <c r="O119" s="138">
        <v>8</v>
      </c>
    </row>
    <row r="120" spans="1:15" ht="15" x14ac:dyDescent="0.25">
      <c r="A120" s="1"/>
      <c r="B120" s="424">
        <v>69</v>
      </c>
      <c r="C120" s="425"/>
      <c r="D120" s="367" t="s">
        <v>1160</v>
      </c>
      <c r="E120" s="368"/>
      <c r="F120" s="369">
        <v>4100063225</v>
      </c>
      <c r="G120" s="370"/>
      <c r="H120" s="391" t="s">
        <v>1161</v>
      </c>
      <c r="I120" s="370"/>
      <c r="J120" s="369" t="s">
        <v>73</v>
      </c>
      <c r="K120" s="368"/>
      <c r="L120" s="7" t="s">
        <v>757</v>
      </c>
      <c r="M120" s="8"/>
      <c r="N120" s="81">
        <v>6.36</v>
      </c>
      <c r="O120" s="138">
        <v>8</v>
      </c>
    </row>
    <row r="121" spans="1:15" ht="15" x14ac:dyDescent="0.25">
      <c r="A121" s="1"/>
      <c r="B121" s="424">
        <v>70</v>
      </c>
      <c r="C121" s="425"/>
      <c r="D121" s="367" t="s">
        <v>1160</v>
      </c>
      <c r="E121" s="368"/>
      <c r="F121" s="369">
        <v>4100063225</v>
      </c>
      <c r="G121" s="370"/>
      <c r="H121" s="391" t="s">
        <v>1161</v>
      </c>
      <c r="I121" s="370"/>
      <c r="J121" s="369" t="s">
        <v>73</v>
      </c>
      <c r="K121" s="368"/>
      <c r="L121" s="7" t="s">
        <v>757</v>
      </c>
      <c r="M121" s="8"/>
      <c r="N121" s="81">
        <v>6.36</v>
      </c>
      <c r="O121" s="138">
        <v>8</v>
      </c>
    </row>
    <row r="122" spans="1:15" ht="15" x14ac:dyDescent="0.25">
      <c r="A122" s="1"/>
      <c r="B122" s="424">
        <v>71</v>
      </c>
      <c r="C122" s="425"/>
      <c r="D122" s="367" t="s">
        <v>1160</v>
      </c>
      <c r="E122" s="368"/>
      <c r="F122" s="369">
        <v>4100063225</v>
      </c>
      <c r="G122" s="370"/>
      <c r="H122" s="391" t="s">
        <v>1161</v>
      </c>
      <c r="I122" s="370"/>
      <c r="J122" s="369" t="s">
        <v>73</v>
      </c>
      <c r="K122" s="368"/>
      <c r="L122" s="7" t="s">
        <v>757</v>
      </c>
      <c r="M122" s="8"/>
      <c r="N122" s="81">
        <v>6.36</v>
      </c>
      <c r="O122" s="138">
        <v>8</v>
      </c>
    </row>
    <row r="123" spans="1:15" ht="15" x14ac:dyDescent="0.25">
      <c r="A123" s="1"/>
      <c r="B123" s="424">
        <v>72</v>
      </c>
      <c r="C123" s="425"/>
      <c r="D123" s="367" t="s">
        <v>1160</v>
      </c>
      <c r="E123" s="368"/>
      <c r="F123" s="369">
        <v>4100063225</v>
      </c>
      <c r="G123" s="370"/>
      <c r="H123" s="391" t="s">
        <v>1161</v>
      </c>
      <c r="I123" s="370"/>
      <c r="J123" s="369" t="s">
        <v>73</v>
      </c>
      <c r="K123" s="368"/>
      <c r="L123" s="7" t="s">
        <v>757</v>
      </c>
      <c r="M123" s="8"/>
      <c r="N123" s="81">
        <v>6.36</v>
      </c>
      <c r="O123" s="138">
        <v>8</v>
      </c>
    </row>
    <row r="124" spans="1:15" ht="15" x14ac:dyDescent="0.25">
      <c r="A124" s="1"/>
      <c r="B124" s="369">
        <v>73</v>
      </c>
      <c r="C124" s="368"/>
      <c r="D124" s="367" t="s">
        <v>1160</v>
      </c>
      <c r="E124" s="368"/>
      <c r="F124" s="369">
        <v>4100063225</v>
      </c>
      <c r="G124" s="370"/>
      <c r="H124" s="391" t="s">
        <v>1161</v>
      </c>
      <c r="I124" s="370"/>
      <c r="J124" s="369" t="s">
        <v>73</v>
      </c>
      <c r="K124" s="368"/>
      <c r="L124" s="7" t="s">
        <v>757</v>
      </c>
      <c r="M124" s="8"/>
      <c r="N124" s="81">
        <v>6.36</v>
      </c>
      <c r="O124" s="138">
        <v>8</v>
      </c>
    </row>
    <row r="125" spans="1:15" ht="15" x14ac:dyDescent="0.25">
      <c r="A125" s="1"/>
      <c r="B125" s="424">
        <v>74</v>
      </c>
      <c r="C125" s="425"/>
      <c r="D125" s="367" t="s">
        <v>1160</v>
      </c>
      <c r="E125" s="368"/>
      <c r="F125" s="369">
        <v>4100063225</v>
      </c>
      <c r="G125" s="370"/>
      <c r="H125" s="391" t="s">
        <v>1161</v>
      </c>
      <c r="I125" s="370"/>
      <c r="J125" s="369" t="s">
        <v>73</v>
      </c>
      <c r="K125" s="368"/>
      <c r="L125" s="7" t="s">
        <v>757</v>
      </c>
      <c r="M125" s="8"/>
      <c r="N125" s="81">
        <v>6.36</v>
      </c>
      <c r="O125" s="138">
        <v>8</v>
      </c>
    </row>
    <row r="126" spans="1:15" ht="15" x14ac:dyDescent="0.25">
      <c r="A126" s="1"/>
      <c r="B126" s="424">
        <v>75</v>
      </c>
      <c r="C126" s="425"/>
      <c r="D126" s="367" t="s">
        <v>1160</v>
      </c>
      <c r="E126" s="368"/>
      <c r="F126" s="369">
        <v>4100063225</v>
      </c>
      <c r="G126" s="370"/>
      <c r="H126" s="391" t="s">
        <v>1161</v>
      </c>
      <c r="I126" s="370"/>
      <c r="J126" s="369" t="s">
        <v>73</v>
      </c>
      <c r="K126" s="368"/>
      <c r="L126" s="7" t="s">
        <v>757</v>
      </c>
      <c r="M126" s="8"/>
      <c r="N126" s="81">
        <v>6.36</v>
      </c>
      <c r="O126" s="138">
        <v>8</v>
      </c>
    </row>
    <row r="127" spans="1:15" ht="15" x14ac:dyDescent="0.25">
      <c r="A127" s="1"/>
      <c r="B127" s="369">
        <v>76</v>
      </c>
      <c r="C127" s="368"/>
      <c r="D127" s="367" t="s">
        <v>1160</v>
      </c>
      <c r="E127" s="368"/>
      <c r="F127" s="369">
        <v>4100063225</v>
      </c>
      <c r="G127" s="370"/>
      <c r="H127" s="391" t="s">
        <v>1161</v>
      </c>
      <c r="I127" s="370"/>
      <c r="J127" s="369" t="s">
        <v>73</v>
      </c>
      <c r="K127" s="368"/>
      <c r="L127" s="7" t="s">
        <v>757</v>
      </c>
      <c r="M127" s="8"/>
      <c r="N127" s="81">
        <v>6.36</v>
      </c>
      <c r="O127" s="138">
        <v>8</v>
      </c>
    </row>
    <row r="128" spans="1:15" ht="15" x14ac:dyDescent="0.25">
      <c r="A128" s="1"/>
      <c r="B128" s="71" t="s">
        <v>103</v>
      </c>
      <c r="C128" s="72"/>
      <c r="D128" s="20"/>
      <c r="E128" s="45"/>
      <c r="F128" s="20"/>
      <c r="H128" s="3"/>
      <c r="J128" s="20"/>
      <c r="K128" s="45"/>
      <c r="L128" s="1"/>
      <c r="M128" s="1"/>
      <c r="N128" s="1"/>
      <c r="O128" s="60"/>
    </row>
    <row r="129" spans="1:15" ht="15" x14ac:dyDescent="0.25">
      <c r="A129" s="1"/>
      <c r="B129" s="424">
        <v>77</v>
      </c>
      <c r="C129" s="425"/>
      <c r="D129" s="367" t="s">
        <v>1160</v>
      </c>
      <c r="E129" s="368"/>
      <c r="F129" s="369">
        <v>4100063225</v>
      </c>
      <c r="G129" s="370"/>
      <c r="H129" s="391" t="s">
        <v>1161</v>
      </c>
      <c r="I129" s="370"/>
      <c r="J129" s="369" t="s">
        <v>73</v>
      </c>
      <c r="K129" s="368"/>
      <c r="L129" s="7" t="s">
        <v>757</v>
      </c>
      <c r="M129" s="8"/>
      <c r="N129" s="81">
        <v>6.36</v>
      </c>
      <c r="O129" s="138">
        <v>8</v>
      </c>
    </row>
    <row r="130" spans="1:15" ht="15" x14ac:dyDescent="0.25">
      <c r="A130" s="1"/>
      <c r="B130" s="424">
        <v>78</v>
      </c>
      <c r="C130" s="425"/>
      <c r="D130" s="367" t="s">
        <v>1160</v>
      </c>
      <c r="E130" s="368"/>
      <c r="F130" s="369">
        <v>4100063225</v>
      </c>
      <c r="G130" s="370"/>
      <c r="H130" s="391" t="s">
        <v>1161</v>
      </c>
      <c r="I130" s="370"/>
      <c r="J130" s="369" t="s">
        <v>73</v>
      </c>
      <c r="K130" s="368"/>
      <c r="L130" s="7" t="s">
        <v>757</v>
      </c>
      <c r="M130" s="8"/>
      <c r="N130" s="81">
        <v>6.36</v>
      </c>
      <c r="O130" s="138">
        <v>8</v>
      </c>
    </row>
    <row r="131" spans="1:15" ht="15" x14ac:dyDescent="0.25">
      <c r="A131" s="1"/>
      <c r="B131" s="424">
        <v>79</v>
      </c>
      <c r="C131" s="425"/>
      <c r="D131" s="367" t="s">
        <v>1160</v>
      </c>
      <c r="E131" s="368"/>
      <c r="F131" s="369">
        <v>4100063225</v>
      </c>
      <c r="G131" s="370"/>
      <c r="H131" s="391" t="s">
        <v>1161</v>
      </c>
      <c r="I131" s="370"/>
      <c r="J131" s="369" t="s">
        <v>73</v>
      </c>
      <c r="K131" s="368"/>
      <c r="L131" s="7" t="s">
        <v>757</v>
      </c>
      <c r="M131" s="8"/>
      <c r="N131" s="81">
        <v>6.36</v>
      </c>
      <c r="O131" s="138">
        <v>8</v>
      </c>
    </row>
    <row r="132" spans="1:15" ht="15" x14ac:dyDescent="0.25">
      <c r="A132" s="1"/>
      <c r="B132" s="424">
        <v>80</v>
      </c>
      <c r="C132" s="425"/>
      <c r="D132" s="367" t="s">
        <v>1160</v>
      </c>
      <c r="E132" s="368"/>
      <c r="F132" s="369">
        <v>4100063225</v>
      </c>
      <c r="G132" s="370"/>
      <c r="H132" s="391" t="s">
        <v>1161</v>
      </c>
      <c r="I132" s="370"/>
      <c r="J132" s="369" t="s">
        <v>73</v>
      </c>
      <c r="K132" s="368"/>
      <c r="L132" s="7" t="s">
        <v>757</v>
      </c>
      <c r="M132" s="8"/>
      <c r="N132" s="81">
        <v>6.36</v>
      </c>
      <c r="O132" s="138">
        <v>8</v>
      </c>
    </row>
    <row r="133" spans="1:15" ht="15" x14ac:dyDescent="0.25">
      <c r="A133" s="1"/>
      <c r="B133" s="424">
        <v>81</v>
      </c>
      <c r="C133" s="425"/>
      <c r="D133" s="367" t="s">
        <v>1160</v>
      </c>
      <c r="E133" s="368"/>
      <c r="F133" s="369">
        <v>4100063225</v>
      </c>
      <c r="G133" s="370"/>
      <c r="H133" s="391" t="s">
        <v>1161</v>
      </c>
      <c r="I133" s="370"/>
      <c r="J133" s="369" t="s">
        <v>73</v>
      </c>
      <c r="K133" s="368"/>
      <c r="L133" s="7" t="s">
        <v>757</v>
      </c>
      <c r="M133" s="8"/>
      <c r="N133" s="81">
        <v>6.36</v>
      </c>
      <c r="O133" s="138">
        <v>8</v>
      </c>
    </row>
    <row r="134" spans="1:15" ht="15" x14ac:dyDescent="0.25">
      <c r="A134" s="1"/>
      <c r="B134" s="424">
        <v>82</v>
      </c>
      <c r="C134" s="425"/>
      <c r="D134" s="367" t="s">
        <v>1160</v>
      </c>
      <c r="E134" s="368"/>
      <c r="F134" s="369">
        <v>4100063225</v>
      </c>
      <c r="G134" s="370"/>
      <c r="H134" s="391" t="s">
        <v>1161</v>
      </c>
      <c r="I134" s="370"/>
      <c r="J134" s="369" t="s">
        <v>73</v>
      </c>
      <c r="K134" s="368"/>
      <c r="L134" s="7" t="s">
        <v>757</v>
      </c>
      <c r="M134" s="8"/>
      <c r="N134" s="81">
        <v>6.36</v>
      </c>
      <c r="O134" s="138">
        <v>8</v>
      </c>
    </row>
    <row r="135" spans="1:15" ht="15" x14ac:dyDescent="0.25">
      <c r="A135" s="1"/>
      <c r="B135" s="424">
        <v>83</v>
      </c>
      <c r="C135" s="425"/>
      <c r="D135" s="367" t="s">
        <v>1160</v>
      </c>
      <c r="E135" s="368"/>
      <c r="F135" s="369">
        <v>4100063225</v>
      </c>
      <c r="G135" s="370"/>
      <c r="H135" s="391" t="s">
        <v>1161</v>
      </c>
      <c r="I135" s="370"/>
      <c r="J135" s="369" t="s">
        <v>73</v>
      </c>
      <c r="K135" s="368"/>
      <c r="L135" s="7" t="s">
        <v>757</v>
      </c>
      <c r="M135" s="8"/>
      <c r="N135" s="81">
        <v>6.36</v>
      </c>
      <c r="O135" s="138">
        <v>8</v>
      </c>
    </row>
    <row r="136" spans="1:15" ht="15" x14ac:dyDescent="0.25">
      <c r="A136" s="1"/>
      <c r="B136" s="424">
        <v>84</v>
      </c>
      <c r="C136" s="425"/>
      <c r="D136" s="367" t="s">
        <v>1160</v>
      </c>
      <c r="E136" s="368"/>
      <c r="F136" s="369">
        <v>4100063225</v>
      </c>
      <c r="G136" s="370"/>
      <c r="H136" s="391" t="s">
        <v>1161</v>
      </c>
      <c r="I136" s="370"/>
      <c r="J136" s="369" t="s">
        <v>73</v>
      </c>
      <c r="K136" s="368"/>
      <c r="L136" s="7" t="s">
        <v>757</v>
      </c>
      <c r="M136" s="8"/>
      <c r="N136" s="81">
        <v>6.36</v>
      </c>
      <c r="O136" s="138">
        <v>8</v>
      </c>
    </row>
    <row r="137" spans="1:15" ht="15" x14ac:dyDescent="0.25">
      <c r="A137" s="1"/>
      <c r="B137" s="424">
        <v>85</v>
      </c>
      <c r="C137" s="425"/>
      <c r="D137" s="367" t="s">
        <v>1160</v>
      </c>
      <c r="E137" s="368"/>
      <c r="F137" s="369">
        <v>4100063225</v>
      </c>
      <c r="G137" s="370"/>
      <c r="H137" s="391" t="s">
        <v>1161</v>
      </c>
      <c r="I137" s="370"/>
      <c r="J137" s="369" t="s">
        <v>73</v>
      </c>
      <c r="K137" s="368"/>
      <c r="L137" s="7" t="s">
        <v>757</v>
      </c>
      <c r="M137" s="8"/>
      <c r="N137" s="81">
        <v>6.36</v>
      </c>
      <c r="O137" s="138">
        <v>8</v>
      </c>
    </row>
    <row r="138" spans="1:15" ht="15" x14ac:dyDescent="0.25">
      <c r="A138" s="1"/>
      <c r="B138" s="424">
        <v>86</v>
      </c>
      <c r="C138" s="425"/>
      <c r="D138" s="367" t="s">
        <v>1160</v>
      </c>
      <c r="E138" s="368"/>
      <c r="F138" s="369">
        <v>4100063225</v>
      </c>
      <c r="G138" s="370"/>
      <c r="H138" s="391" t="s">
        <v>1161</v>
      </c>
      <c r="I138" s="370"/>
      <c r="J138" s="369" t="s">
        <v>73</v>
      </c>
      <c r="K138" s="368"/>
      <c r="L138" s="7" t="s">
        <v>757</v>
      </c>
      <c r="M138" s="8"/>
      <c r="N138" s="81">
        <v>6.36</v>
      </c>
      <c r="O138" s="138">
        <v>8</v>
      </c>
    </row>
    <row r="139" spans="1:15" ht="15" x14ac:dyDescent="0.25">
      <c r="A139" s="1"/>
      <c r="B139" s="369">
        <v>87</v>
      </c>
      <c r="C139" s="368"/>
      <c r="D139" s="367" t="s">
        <v>1160</v>
      </c>
      <c r="E139" s="368"/>
      <c r="F139" s="369">
        <v>4100063225</v>
      </c>
      <c r="G139" s="370"/>
      <c r="H139" s="391" t="s">
        <v>1161</v>
      </c>
      <c r="I139" s="370"/>
      <c r="J139" s="369" t="s">
        <v>73</v>
      </c>
      <c r="K139" s="368"/>
      <c r="L139" s="7" t="s">
        <v>757</v>
      </c>
      <c r="M139" s="8"/>
      <c r="N139" s="81">
        <v>6.36</v>
      </c>
      <c r="O139" s="138">
        <v>8</v>
      </c>
    </row>
    <row r="140" spans="1:15" ht="15" x14ac:dyDescent="0.25">
      <c r="A140" s="1"/>
      <c r="B140" s="369">
        <v>88</v>
      </c>
      <c r="C140" s="368"/>
      <c r="D140" s="367" t="s">
        <v>1160</v>
      </c>
      <c r="E140" s="368"/>
      <c r="F140" s="369">
        <v>4100063225</v>
      </c>
      <c r="G140" s="370"/>
      <c r="H140" s="391" t="s">
        <v>1161</v>
      </c>
      <c r="I140" s="370"/>
      <c r="J140" s="369" t="s">
        <v>73</v>
      </c>
      <c r="K140" s="368"/>
      <c r="L140" s="7" t="s">
        <v>757</v>
      </c>
      <c r="M140" s="8"/>
      <c r="N140" s="81">
        <v>6.36</v>
      </c>
      <c r="O140" s="138">
        <v>8</v>
      </c>
    </row>
    <row r="141" spans="1:15" ht="15" x14ac:dyDescent="0.25">
      <c r="A141" s="1"/>
      <c r="B141" s="369">
        <v>89</v>
      </c>
      <c r="C141" s="368"/>
      <c r="D141" s="367" t="s">
        <v>1160</v>
      </c>
      <c r="E141" s="368"/>
      <c r="F141" s="369">
        <v>4100063225</v>
      </c>
      <c r="G141" s="370"/>
      <c r="H141" s="391" t="s">
        <v>1161</v>
      </c>
      <c r="I141" s="370"/>
      <c r="J141" s="369" t="s">
        <v>73</v>
      </c>
      <c r="K141" s="368"/>
      <c r="L141" s="7" t="s">
        <v>757</v>
      </c>
      <c r="M141" s="8"/>
      <c r="N141" s="81">
        <v>4.5199999999999996</v>
      </c>
      <c r="O141" s="138">
        <v>5</v>
      </c>
    </row>
    <row r="142" spans="1:15" ht="15" x14ac:dyDescent="0.25">
      <c r="A142" s="1"/>
      <c r="B142" s="369">
        <v>90</v>
      </c>
      <c r="C142" s="368"/>
      <c r="D142" s="367" t="s">
        <v>1160</v>
      </c>
      <c r="E142" s="368"/>
      <c r="F142" s="369">
        <v>4100063108</v>
      </c>
      <c r="G142" s="370"/>
      <c r="H142" s="391" t="s">
        <v>1161</v>
      </c>
      <c r="I142" s="370"/>
      <c r="J142" s="369" t="s">
        <v>25</v>
      </c>
      <c r="K142" s="368"/>
      <c r="L142" s="7" t="s">
        <v>757</v>
      </c>
      <c r="M142" s="8"/>
      <c r="N142" s="81">
        <v>6.36</v>
      </c>
      <c r="O142" s="138">
        <v>8</v>
      </c>
    </row>
    <row r="143" spans="1:15" ht="15" x14ac:dyDescent="0.25">
      <c r="A143" s="1"/>
      <c r="B143" s="369">
        <v>91</v>
      </c>
      <c r="C143" s="368"/>
      <c r="D143" s="367" t="s">
        <v>1160</v>
      </c>
      <c r="E143" s="368"/>
      <c r="F143" s="369">
        <v>4100063108</v>
      </c>
      <c r="G143" s="370"/>
      <c r="H143" s="391" t="s">
        <v>1161</v>
      </c>
      <c r="I143" s="370"/>
      <c r="J143" s="369" t="s">
        <v>25</v>
      </c>
      <c r="K143" s="368"/>
      <c r="L143" s="7" t="s">
        <v>757</v>
      </c>
      <c r="M143" s="8"/>
      <c r="N143" s="81">
        <v>6.36</v>
      </c>
      <c r="O143" s="138">
        <v>8</v>
      </c>
    </row>
    <row r="144" spans="1:15" ht="15" x14ac:dyDescent="0.25">
      <c r="A144" s="1"/>
      <c r="B144" s="369">
        <v>92</v>
      </c>
      <c r="C144" s="368"/>
      <c r="D144" s="367" t="s">
        <v>1160</v>
      </c>
      <c r="E144" s="368"/>
      <c r="F144" s="369">
        <v>4100063108</v>
      </c>
      <c r="G144" s="370"/>
      <c r="H144" s="391" t="s">
        <v>1161</v>
      </c>
      <c r="I144" s="370"/>
      <c r="J144" s="369" t="s">
        <v>25</v>
      </c>
      <c r="K144" s="368"/>
      <c r="L144" s="7" t="s">
        <v>757</v>
      </c>
      <c r="M144" s="8"/>
      <c r="N144" s="81">
        <v>6.36</v>
      </c>
      <c r="O144" s="138">
        <v>8</v>
      </c>
    </row>
    <row r="145" spans="1:15" ht="15" x14ac:dyDescent="0.25">
      <c r="A145" s="1"/>
      <c r="B145" s="71" t="s">
        <v>164</v>
      </c>
      <c r="C145" s="72"/>
      <c r="D145" s="20"/>
      <c r="E145" s="45"/>
      <c r="F145" s="20"/>
      <c r="H145" s="3"/>
      <c r="J145" s="20"/>
      <c r="K145" s="45"/>
      <c r="L145" s="1"/>
      <c r="M145" s="1"/>
      <c r="N145" s="1"/>
      <c r="O145" s="60"/>
    </row>
    <row r="146" spans="1:15" ht="15" x14ac:dyDescent="0.25">
      <c r="A146" s="1"/>
      <c r="B146" s="369">
        <v>93</v>
      </c>
      <c r="C146" s="368"/>
      <c r="D146" s="367" t="s">
        <v>1160</v>
      </c>
      <c r="E146" s="368"/>
      <c r="F146" s="369">
        <v>4100063108</v>
      </c>
      <c r="G146" s="370"/>
      <c r="H146" s="391" t="s">
        <v>1161</v>
      </c>
      <c r="I146" s="370"/>
      <c r="J146" s="369" t="s">
        <v>25</v>
      </c>
      <c r="K146" s="368"/>
      <c r="L146" s="7" t="s">
        <v>757</v>
      </c>
      <c r="M146" s="8"/>
      <c r="N146" s="81">
        <v>6.36</v>
      </c>
      <c r="O146" s="138">
        <v>8</v>
      </c>
    </row>
    <row r="147" spans="1:15" ht="15" x14ac:dyDescent="0.25">
      <c r="A147" s="1"/>
      <c r="B147" s="369">
        <v>94</v>
      </c>
      <c r="C147" s="368"/>
      <c r="D147" s="367" t="s">
        <v>1160</v>
      </c>
      <c r="E147" s="368"/>
      <c r="F147" s="369">
        <v>4100063108</v>
      </c>
      <c r="G147" s="370"/>
      <c r="H147" s="391" t="s">
        <v>1161</v>
      </c>
      <c r="I147" s="370"/>
      <c r="J147" s="369" t="s">
        <v>25</v>
      </c>
      <c r="K147" s="368"/>
      <c r="L147" s="7" t="s">
        <v>757</v>
      </c>
      <c r="M147" s="8"/>
      <c r="N147" s="81">
        <v>6.36</v>
      </c>
      <c r="O147" s="138">
        <v>8</v>
      </c>
    </row>
    <row r="148" spans="1:15" ht="15" x14ac:dyDescent="0.25">
      <c r="A148" s="1"/>
      <c r="B148" s="369">
        <v>95</v>
      </c>
      <c r="C148" s="368"/>
      <c r="D148" s="367" t="s">
        <v>1160</v>
      </c>
      <c r="E148" s="368"/>
      <c r="F148" s="369">
        <v>4100063108</v>
      </c>
      <c r="G148" s="370"/>
      <c r="H148" s="391" t="s">
        <v>1161</v>
      </c>
      <c r="I148" s="370"/>
      <c r="J148" s="369" t="s">
        <v>25</v>
      </c>
      <c r="K148" s="368"/>
      <c r="L148" s="7" t="s">
        <v>757</v>
      </c>
      <c r="M148" s="8"/>
      <c r="N148" s="81">
        <v>6.36</v>
      </c>
      <c r="O148" s="138">
        <v>8</v>
      </c>
    </row>
    <row r="149" spans="1:15" ht="15" x14ac:dyDescent="0.25">
      <c r="A149" s="1"/>
      <c r="B149" s="369">
        <v>96</v>
      </c>
      <c r="C149" s="368"/>
      <c r="D149" s="367" t="s">
        <v>1160</v>
      </c>
      <c r="E149" s="368"/>
      <c r="F149" s="369">
        <v>4100063108</v>
      </c>
      <c r="G149" s="370"/>
      <c r="H149" s="391" t="s">
        <v>1161</v>
      </c>
      <c r="I149" s="370"/>
      <c r="J149" s="369" t="s">
        <v>25</v>
      </c>
      <c r="K149" s="368"/>
      <c r="L149" s="7" t="s">
        <v>757</v>
      </c>
      <c r="M149" s="8"/>
      <c r="N149" s="81">
        <v>6.36</v>
      </c>
      <c r="O149" s="138">
        <v>8</v>
      </c>
    </row>
    <row r="150" spans="1:15" ht="15" x14ac:dyDescent="0.25">
      <c r="A150" s="1"/>
      <c r="B150" s="369">
        <v>97</v>
      </c>
      <c r="C150" s="368"/>
      <c r="D150" s="367" t="s">
        <v>1160</v>
      </c>
      <c r="E150" s="368"/>
      <c r="F150" s="369">
        <v>4100063108</v>
      </c>
      <c r="G150" s="370"/>
      <c r="H150" s="391" t="s">
        <v>1161</v>
      </c>
      <c r="I150" s="370"/>
      <c r="J150" s="369" t="s">
        <v>25</v>
      </c>
      <c r="K150" s="368"/>
      <c r="L150" s="7" t="s">
        <v>757</v>
      </c>
      <c r="M150" s="8"/>
      <c r="N150" s="81">
        <v>6.36</v>
      </c>
      <c r="O150" s="138">
        <v>8</v>
      </c>
    </row>
    <row r="151" spans="1:15" ht="15" x14ac:dyDescent="0.25">
      <c r="A151" s="1"/>
      <c r="B151" s="369">
        <v>98</v>
      </c>
      <c r="C151" s="368"/>
      <c r="D151" s="367" t="s">
        <v>1160</v>
      </c>
      <c r="E151" s="368"/>
      <c r="F151" s="369">
        <v>4100063108</v>
      </c>
      <c r="G151" s="370"/>
      <c r="H151" s="391" t="s">
        <v>1161</v>
      </c>
      <c r="I151" s="370"/>
      <c r="J151" s="369" t="s">
        <v>25</v>
      </c>
      <c r="K151" s="368"/>
      <c r="L151" s="7" t="s">
        <v>757</v>
      </c>
      <c r="M151" s="8"/>
      <c r="N151" s="81">
        <v>6.36</v>
      </c>
      <c r="O151" s="138">
        <v>8</v>
      </c>
    </row>
    <row r="152" spans="1:15" ht="15" x14ac:dyDescent="0.25">
      <c r="A152" s="1"/>
      <c r="B152" s="424">
        <v>99</v>
      </c>
      <c r="C152" s="425"/>
      <c r="D152" s="367" t="s">
        <v>1160</v>
      </c>
      <c r="E152" s="368"/>
      <c r="F152" s="369">
        <v>4100063108</v>
      </c>
      <c r="G152" s="370"/>
      <c r="H152" s="391" t="s">
        <v>1161</v>
      </c>
      <c r="I152" s="370"/>
      <c r="J152" s="369" t="s">
        <v>25</v>
      </c>
      <c r="K152" s="368"/>
      <c r="L152" s="7" t="s">
        <v>757</v>
      </c>
      <c r="M152" s="8"/>
      <c r="N152" s="81">
        <v>6.36</v>
      </c>
      <c r="O152" s="138">
        <v>8</v>
      </c>
    </row>
    <row r="153" spans="1:15" ht="15" x14ac:dyDescent="0.25">
      <c r="A153" s="1"/>
      <c r="B153" s="378">
        <v>100</v>
      </c>
      <c r="C153" s="379"/>
      <c r="D153" s="367" t="s">
        <v>1160</v>
      </c>
      <c r="E153" s="368"/>
      <c r="F153" s="369">
        <v>4100063108</v>
      </c>
      <c r="G153" s="370"/>
      <c r="H153" s="391" t="s">
        <v>1161</v>
      </c>
      <c r="I153" s="370"/>
      <c r="J153" s="369" t="s">
        <v>25</v>
      </c>
      <c r="K153" s="368"/>
      <c r="L153" s="7" t="s">
        <v>757</v>
      </c>
      <c r="M153" s="8"/>
      <c r="N153" s="82">
        <v>6.36</v>
      </c>
      <c r="O153" s="138">
        <v>4</v>
      </c>
    </row>
    <row r="154" spans="1:15" ht="15" x14ac:dyDescent="0.25">
      <c r="A154" s="1"/>
      <c r="B154" s="76"/>
      <c r="C154" s="69"/>
      <c r="D154" s="367" t="s">
        <v>1160</v>
      </c>
      <c r="E154" s="368"/>
      <c r="F154" s="369">
        <v>4100063227</v>
      </c>
      <c r="G154" s="370"/>
      <c r="H154" s="391" t="s">
        <v>1161</v>
      </c>
      <c r="I154" s="370"/>
      <c r="J154" s="369" t="s">
        <v>90</v>
      </c>
      <c r="K154" s="368"/>
      <c r="L154" s="7" t="s">
        <v>757</v>
      </c>
      <c r="M154" s="8"/>
      <c r="N154" s="84"/>
      <c r="O154" s="138">
        <v>4</v>
      </c>
    </row>
    <row r="155" spans="1:15" ht="15" x14ac:dyDescent="0.25">
      <c r="A155" s="1"/>
      <c r="B155" s="369">
        <v>101</v>
      </c>
      <c r="C155" s="368"/>
      <c r="D155" s="367" t="s">
        <v>1160</v>
      </c>
      <c r="E155" s="368"/>
      <c r="F155" s="369">
        <v>4100063228</v>
      </c>
      <c r="G155" s="370"/>
      <c r="H155" s="391" t="s">
        <v>1161</v>
      </c>
      <c r="I155" s="370"/>
      <c r="J155" s="369" t="s">
        <v>53</v>
      </c>
      <c r="K155" s="368"/>
      <c r="L155" s="7" t="s">
        <v>757</v>
      </c>
      <c r="M155" s="8"/>
      <c r="N155" s="81">
        <v>6.36</v>
      </c>
      <c r="O155" s="138">
        <v>8</v>
      </c>
    </row>
    <row r="156" spans="1:15" ht="15" x14ac:dyDescent="0.25">
      <c r="A156" s="1"/>
      <c r="B156" s="369">
        <v>102</v>
      </c>
      <c r="C156" s="368"/>
      <c r="D156" s="367" t="s">
        <v>1160</v>
      </c>
      <c r="E156" s="368"/>
      <c r="F156" s="369">
        <v>4100063228</v>
      </c>
      <c r="G156" s="370"/>
      <c r="H156" s="391" t="s">
        <v>1161</v>
      </c>
      <c r="I156" s="370"/>
      <c r="J156" s="369" t="s">
        <v>53</v>
      </c>
      <c r="K156" s="368"/>
      <c r="L156" s="7" t="s">
        <v>757</v>
      </c>
      <c r="M156" s="8"/>
      <c r="N156" s="81">
        <v>6.36</v>
      </c>
      <c r="O156" s="138">
        <v>8</v>
      </c>
    </row>
    <row r="157" spans="1:15" ht="15" x14ac:dyDescent="0.25">
      <c r="A157" s="1"/>
      <c r="B157" s="369">
        <v>103</v>
      </c>
      <c r="C157" s="368"/>
      <c r="D157" s="367" t="s">
        <v>1160</v>
      </c>
      <c r="E157" s="368"/>
      <c r="F157" s="369">
        <v>4100063228</v>
      </c>
      <c r="G157" s="370"/>
      <c r="H157" s="391" t="s">
        <v>1161</v>
      </c>
      <c r="I157" s="370"/>
      <c r="J157" s="369" t="s">
        <v>53</v>
      </c>
      <c r="K157" s="368"/>
      <c r="L157" s="7" t="s">
        <v>757</v>
      </c>
      <c r="M157" s="8"/>
      <c r="N157" s="81">
        <v>6.36</v>
      </c>
      <c r="O157" s="138">
        <v>8</v>
      </c>
    </row>
    <row r="158" spans="1:15" ht="15" x14ac:dyDescent="0.25">
      <c r="A158" s="1"/>
      <c r="B158" s="369">
        <v>104</v>
      </c>
      <c r="C158" s="368"/>
      <c r="D158" s="367" t="s">
        <v>1160</v>
      </c>
      <c r="E158" s="368"/>
      <c r="F158" s="369">
        <v>4100063228</v>
      </c>
      <c r="G158" s="370"/>
      <c r="H158" s="391" t="s">
        <v>1161</v>
      </c>
      <c r="I158" s="370"/>
      <c r="J158" s="369" t="s">
        <v>53</v>
      </c>
      <c r="K158" s="368"/>
      <c r="L158" s="7" t="s">
        <v>757</v>
      </c>
      <c r="M158" s="8"/>
      <c r="N158" s="81">
        <v>6.36</v>
      </c>
      <c r="O158" s="138">
        <v>8</v>
      </c>
    </row>
    <row r="159" spans="1:15" ht="15" x14ac:dyDescent="0.25">
      <c r="A159" s="1"/>
      <c r="B159" s="369">
        <v>105</v>
      </c>
      <c r="C159" s="368"/>
      <c r="D159" s="367" t="s">
        <v>1160</v>
      </c>
      <c r="E159" s="368"/>
      <c r="F159" s="369">
        <v>4100063228</v>
      </c>
      <c r="G159" s="370"/>
      <c r="H159" s="391" t="s">
        <v>1161</v>
      </c>
      <c r="I159" s="370"/>
      <c r="J159" s="369" t="s">
        <v>53</v>
      </c>
      <c r="K159" s="368"/>
      <c r="L159" s="7" t="s">
        <v>757</v>
      </c>
      <c r="M159" s="8"/>
      <c r="N159" s="81">
        <v>6.36</v>
      </c>
      <c r="O159" s="138">
        <v>8</v>
      </c>
    </row>
    <row r="160" spans="1:15" ht="15" x14ac:dyDescent="0.25">
      <c r="A160" s="1"/>
      <c r="B160" s="369">
        <v>106</v>
      </c>
      <c r="C160" s="368"/>
      <c r="D160" s="367" t="s">
        <v>1160</v>
      </c>
      <c r="E160" s="368"/>
      <c r="F160" s="369">
        <v>4100063228</v>
      </c>
      <c r="G160" s="370"/>
      <c r="H160" s="391" t="s">
        <v>1161</v>
      </c>
      <c r="I160" s="370"/>
      <c r="J160" s="369" t="s">
        <v>53</v>
      </c>
      <c r="K160" s="368"/>
      <c r="L160" s="7" t="s">
        <v>757</v>
      </c>
      <c r="M160" s="8"/>
      <c r="N160" s="81">
        <v>6.36</v>
      </c>
      <c r="O160" s="138">
        <v>8</v>
      </c>
    </row>
    <row r="161" spans="1:15" ht="15" x14ac:dyDescent="0.25">
      <c r="A161" s="1"/>
      <c r="B161" s="369">
        <v>107</v>
      </c>
      <c r="C161" s="368"/>
      <c r="D161" s="367" t="s">
        <v>1160</v>
      </c>
      <c r="E161" s="368"/>
      <c r="F161" s="369">
        <v>4100063228</v>
      </c>
      <c r="G161" s="370"/>
      <c r="H161" s="391" t="s">
        <v>1161</v>
      </c>
      <c r="I161" s="370"/>
      <c r="J161" s="369" t="s">
        <v>53</v>
      </c>
      <c r="K161" s="368"/>
      <c r="L161" s="7" t="s">
        <v>757</v>
      </c>
      <c r="M161" s="8"/>
      <c r="N161" s="81">
        <v>6.36</v>
      </c>
      <c r="O161" s="138">
        <v>8</v>
      </c>
    </row>
    <row r="162" spans="1:15" ht="15" x14ac:dyDescent="0.25">
      <c r="A162" s="1"/>
      <c r="B162" s="369">
        <v>108</v>
      </c>
      <c r="C162" s="368"/>
      <c r="D162" s="367" t="s">
        <v>1160</v>
      </c>
      <c r="E162" s="368"/>
      <c r="F162" s="369">
        <v>4100063228</v>
      </c>
      <c r="G162" s="370"/>
      <c r="H162" s="391" t="s">
        <v>1161</v>
      </c>
      <c r="I162" s="370"/>
      <c r="J162" s="369" t="s">
        <v>53</v>
      </c>
      <c r="K162" s="368"/>
      <c r="L162" s="7" t="s">
        <v>757</v>
      </c>
      <c r="M162" s="8"/>
      <c r="N162" s="81">
        <v>6.36</v>
      </c>
      <c r="O162" s="138">
        <v>8</v>
      </c>
    </row>
    <row r="163" spans="1:15" ht="15" x14ac:dyDescent="0.25">
      <c r="A163" s="1"/>
      <c r="B163" s="71" t="s">
        <v>165</v>
      </c>
      <c r="C163" s="72"/>
      <c r="D163" s="20"/>
      <c r="E163" s="45"/>
      <c r="F163" s="20"/>
      <c r="H163" s="3"/>
      <c r="J163" s="20"/>
      <c r="K163" s="45"/>
      <c r="L163" s="1"/>
      <c r="M163" s="1"/>
      <c r="N163" s="1"/>
      <c r="O163" s="60"/>
    </row>
    <row r="164" spans="1:15" ht="15" x14ac:dyDescent="0.25">
      <c r="A164" s="1"/>
      <c r="B164" s="369">
        <v>109</v>
      </c>
      <c r="C164" s="368"/>
      <c r="D164" s="367" t="s">
        <v>1160</v>
      </c>
      <c r="E164" s="368"/>
      <c r="F164" s="369">
        <v>4100063228</v>
      </c>
      <c r="G164" s="370"/>
      <c r="H164" s="391" t="s">
        <v>1161</v>
      </c>
      <c r="I164" s="370"/>
      <c r="J164" s="369" t="s">
        <v>53</v>
      </c>
      <c r="K164" s="368"/>
      <c r="L164" s="7" t="s">
        <v>757</v>
      </c>
      <c r="M164" s="8"/>
      <c r="N164" s="81">
        <v>6.36</v>
      </c>
      <c r="O164" s="138">
        <v>8</v>
      </c>
    </row>
    <row r="165" spans="1:15" ht="15" x14ac:dyDescent="0.25">
      <c r="A165" s="1"/>
      <c r="B165" s="369">
        <v>110</v>
      </c>
      <c r="C165" s="368"/>
      <c r="D165" s="367" t="s">
        <v>1160</v>
      </c>
      <c r="E165" s="368"/>
      <c r="F165" s="369">
        <v>4100063228</v>
      </c>
      <c r="G165" s="370"/>
      <c r="H165" s="391" t="s">
        <v>1161</v>
      </c>
      <c r="I165" s="370"/>
      <c r="J165" s="369" t="s">
        <v>53</v>
      </c>
      <c r="K165" s="368"/>
      <c r="L165" s="7" t="s">
        <v>757</v>
      </c>
      <c r="M165" s="8"/>
      <c r="N165" s="81">
        <v>6.36</v>
      </c>
      <c r="O165" s="138">
        <v>8</v>
      </c>
    </row>
    <row r="166" spans="1:15" ht="15" x14ac:dyDescent="0.25">
      <c r="A166" s="1"/>
      <c r="B166" s="369">
        <v>111</v>
      </c>
      <c r="C166" s="368"/>
      <c r="D166" s="367" t="s">
        <v>1160</v>
      </c>
      <c r="E166" s="368"/>
      <c r="F166" s="369">
        <v>4100063228</v>
      </c>
      <c r="G166" s="370"/>
      <c r="H166" s="391" t="s">
        <v>1161</v>
      </c>
      <c r="I166" s="370"/>
      <c r="J166" s="369" t="s">
        <v>53</v>
      </c>
      <c r="K166" s="368"/>
      <c r="L166" s="7" t="s">
        <v>757</v>
      </c>
      <c r="M166" s="8"/>
      <c r="N166" s="81">
        <v>6.36</v>
      </c>
      <c r="O166" s="138">
        <v>8</v>
      </c>
    </row>
    <row r="167" spans="1:15" ht="15" x14ac:dyDescent="0.25">
      <c r="A167" s="1"/>
      <c r="B167" s="424">
        <v>112</v>
      </c>
      <c r="C167" s="425"/>
      <c r="D167" s="367" t="s">
        <v>1160</v>
      </c>
      <c r="E167" s="368"/>
      <c r="F167" s="369">
        <v>4100063228</v>
      </c>
      <c r="G167" s="370"/>
      <c r="H167" s="391" t="s">
        <v>1161</v>
      </c>
      <c r="I167" s="370"/>
      <c r="J167" s="369" t="s">
        <v>53</v>
      </c>
      <c r="K167" s="368"/>
      <c r="L167" s="7" t="s">
        <v>757</v>
      </c>
      <c r="M167" s="8"/>
      <c r="N167" s="81">
        <v>6.36</v>
      </c>
      <c r="O167" s="138">
        <v>8</v>
      </c>
    </row>
    <row r="168" spans="1:15" ht="15" x14ac:dyDescent="0.25">
      <c r="A168" s="1"/>
      <c r="B168" s="378">
        <v>113</v>
      </c>
      <c r="C168" s="379"/>
      <c r="D168" s="367" t="s">
        <v>1160</v>
      </c>
      <c r="E168" s="368"/>
      <c r="F168" s="369">
        <v>4100063228</v>
      </c>
      <c r="G168" s="370"/>
      <c r="H168" s="391" t="s">
        <v>1161</v>
      </c>
      <c r="I168" s="370"/>
      <c r="J168" s="369" t="s">
        <v>53</v>
      </c>
      <c r="K168" s="368"/>
      <c r="L168" s="7" t="s">
        <v>757</v>
      </c>
      <c r="M168" s="8"/>
      <c r="N168" s="82">
        <v>6.36</v>
      </c>
      <c r="O168" s="138">
        <v>8</v>
      </c>
    </row>
    <row r="169" spans="1:15" ht="15" x14ac:dyDescent="0.25">
      <c r="A169" s="1"/>
      <c r="B169" s="378">
        <v>114</v>
      </c>
      <c r="C169" s="379"/>
      <c r="D169" s="367" t="s">
        <v>1160</v>
      </c>
      <c r="E169" s="368"/>
      <c r="F169" s="369">
        <v>4100063228</v>
      </c>
      <c r="G169" s="370"/>
      <c r="H169" s="391" t="s">
        <v>1161</v>
      </c>
      <c r="I169" s="370"/>
      <c r="J169" s="369" t="s">
        <v>53</v>
      </c>
      <c r="K169" s="368"/>
      <c r="L169" s="7" t="s">
        <v>757</v>
      </c>
      <c r="M169" s="8"/>
      <c r="N169" s="82">
        <v>6.36</v>
      </c>
      <c r="O169" s="138">
        <v>8</v>
      </c>
    </row>
    <row r="170" spans="1:15" ht="15" x14ac:dyDescent="0.25">
      <c r="A170" s="1"/>
      <c r="B170" s="40"/>
      <c r="C170" s="36"/>
      <c r="D170" s="126" t="s">
        <v>1162</v>
      </c>
      <c r="E170" s="61"/>
      <c r="F170" s="50"/>
      <c r="G170" s="62"/>
      <c r="H170" s="63"/>
      <c r="I170" s="62"/>
      <c r="J170" s="50"/>
      <c r="K170" s="61"/>
      <c r="L170" s="6"/>
      <c r="M170" s="8"/>
      <c r="N170" s="84"/>
      <c r="O170" s="138"/>
    </row>
    <row r="171" spans="1:15" ht="15" x14ac:dyDescent="0.25">
      <c r="A171" s="1"/>
      <c r="B171" s="378">
        <v>115</v>
      </c>
      <c r="C171" s="379"/>
      <c r="D171" s="367" t="s">
        <v>1160</v>
      </c>
      <c r="E171" s="368"/>
      <c r="F171" s="369">
        <v>4100063228</v>
      </c>
      <c r="G171" s="370"/>
      <c r="H171" s="391" t="s">
        <v>1161</v>
      </c>
      <c r="I171" s="370"/>
      <c r="J171" s="369" t="s">
        <v>53</v>
      </c>
      <c r="K171" s="368"/>
      <c r="L171" s="7" t="s">
        <v>757</v>
      </c>
      <c r="M171" s="8"/>
      <c r="N171" s="81">
        <v>4.5199999999999996</v>
      </c>
      <c r="O171" s="138">
        <v>5</v>
      </c>
    </row>
    <row r="172" spans="1:15" ht="15" x14ac:dyDescent="0.25">
      <c r="A172" s="1"/>
      <c r="B172" s="76"/>
      <c r="C172" s="69"/>
      <c r="D172" s="126" t="s">
        <v>1175</v>
      </c>
      <c r="E172" s="61"/>
      <c r="F172" s="50"/>
      <c r="G172" s="62"/>
      <c r="H172" s="63"/>
      <c r="I172" s="62"/>
      <c r="J172" s="50"/>
      <c r="K172" s="61"/>
      <c r="L172" s="6"/>
      <c r="M172" s="8"/>
      <c r="N172" s="84"/>
      <c r="O172" s="138"/>
    </row>
    <row r="173" spans="1:15" ht="15" x14ac:dyDescent="0.25">
      <c r="A173" s="1"/>
      <c r="B173" s="365">
        <v>116</v>
      </c>
      <c r="C173" s="366"/>
      <c r="D173" s="367" t="s">
        <v>1160</v>
      </c>
      <c r="E173" s="368"/>
      <c r="F173" s="369">
        <v>4100063225</v>
      </c>
      <c r="G173" s="370"/>
      <c r="H173" s="391" t="s">
        <v>1161</v>
      </c>
      <c r="I173" s="370"/>
      <c r="J173" s="369" t="s">
        <v>73</v>
      </c>
      <c r="K173" s="368"/>
      <c r="L173" s="7" t="s">
        <v>761</v>
      </c>
      <c r="M173" s="8"/>
      <c r="N173" s="81">
        <v>6.36</v>
      </c>
      <c r="O173" s="138">
        <v>8</v>
      </c>
    </row>
    <row r="174" spans="1:15" ht="15" x14ac:dyDescent="0.25">
      <c r="A174" s="1"/>
      <c r="B174" s="375">
        <v>117</v>
      </c>
      <c r="C174" s="376"/>
      <c r="D174" s="367" t="s">
        <v>1160</v>
      </c>
      <c r="E174" s="368"/>
      <c r="F174" s="369">
        <v>4100063225</v>
      </c>
      <c r="G174" s="370"/>
      <c r="H174" s="391" t="s">
        <v>1161</v>
      </c>
      <c r="I174" s="370"/>
      <c r="J174" s="369" t="s">
        <v>73</v>
      </c>
      <c r="K174" s="368"/>
      <c r="L174" s="7" t="s">
        <v>761</v>
      </c>
      <c r="M174" s="8"/>
      <c r="N174" s="81">
        <v>6.36</v>
      </c>
      <c r="O174" s="138">
        <v>8</v>
      </c>
    </row>
    <row r="175" spans="1:15" ht="15" x14ac:dyDescent="0.25">
      <c r="A175" s="1"/>
      <c r="B175" s="375">
        <v>118</v>
      </c>
      <c r="C175" s="376"/>
      <c r="D175" s="367" t="s">
        <v>1160</v>
      </c>
      <c r="E175" s="368"/>
      <c r="F175" s="369">
        <v>4100063225</v>
      </c>
      <c r="G175" s="370"/>
      <c r="H175" s="391" t="s">
        <v>1161</v>
      </c>
      <c r="I175" s="370"/>
      <c r="J175" s="369" t="s">
        <v>73</v>
      </c>
      <c r="K175" s="368"/>
      <c r="L175" s="7" t="s">
        <v>761</v>
      </c>
      <c r="M175" s="8"/>
      <c r="N175" s="81">
        <v>6.36</v>
      </c>
      <c r="O175" s="138">
        <v>8</v>
      </c>
    </row>
    <row r="176" spans="1:15" ht="15" x14ac:dyDescent="0.25">
      <c r="A176" s="1"/>
      <c r="B176" s="375">
        <v>119</v>
      </c>
      <c r="C176" s="376"/>
      <c r="D176" s="367" t="s">
        <v>1160</v>
      </c>
      <c r="E176" s="368"/>
      <c r="F176" s="369">
        <v>4100063225</v>
      </c>
      <c r="G176" s="370"/>
      <c r="H176" s="391" t="s">
        <v>1161</v>
      </c>
      <c r="I176" s="370"/>
      <c r="J176" s="369" t="s">
        <v>73</v>
      </c>
      <c r="K176" s="368"/>
      <c r="L176" s="7" t="s">
        <v>761</v>
      </c>
      <c r="M176" s="8"/>
      <c r="N176" s="81">
        <v>6.36</v>
      </c>
      <c r="O176" s="138">
        <v>8</v>
      </c>
    </row>
    <row r="177" spans="1:15" ht="15" x14ac:dyDescent="0.25">
      <c r="A177" s="1"/>
      <c r="B177" s="375">
        <v>120</v>
      </c>
      <c r="C177" s="376"/>
      <c r="D177" s="367" t="s">
        <v>1160</v>
      </c>
      <c r="E177" s="368"/>
      <c r="F177" s="369">
        <v>4100063225</v>
      </c>
      <c r="G177" s="370"/>
      <c r="H177" s="391" t="s">
        <v>1161</v>
      </c>
      <c r="I177" s="370"/>
      <c r="J177" s="369" t="s">
        <v>73</v>
      </c>
      <c r="K177" s="368"/>
      <c r="L177" s="7" t="s">
        <v>761</v>
      </c>
      <c r="M177" s="8"/>
      <c r="N177" s="81">
        <v>6.36</v>
      </c>
      <c r="O177" s="138">
        <v>8</v>
      </c>
    </row>
    <row r="178" spans="1:15" ht="15" x14ac:dyDescent="0.25">
      <c r="A178" s="1"/>
      <c r="B178" s="375">
        <v>121</v>
      </c>
      <c r="C178" s="376"/>
      <c r="D178" s="367" t="s">
        <v>1160</v>
      </c>
      <c r="E178" s="368"/>
      <c r="F178" s="369">
        <v>4100063225</v>
      </c>
      <c r="G178" s="370"/>
      <c r="H178" s="391" t="s">
        <v>1161</v>
      </c>
      <c r="I178" s="370"/>
      <c r="J178" s="369" t="s">
        <v>73</v>
      </c>
      <c r="K178" s="368"/>
      <c r="L178" s="7" t="s">
        <v>761</v>
      </c>
      <c r="M178" s="8"/>
      <c r="N178" s="81">
        <v>6.36</v>
      </c>
      <c r="O178" s="138">
        <v>8</v>
      </c>
    </row>
    <row r="179" spans="1:15" ht="15" x14ac:dyDescent="0.25">
      <c r="A179" s="1"/>
      <c r="B179" s="375">
        <v>122</v>
      </c>
      <c r="C179" s="376"/>
      <c r="D179" s="367" t="s">
        <v>1160</v>
      </c>
      <c r="E179" s="368"/>
      <c r="F179" s="369">
        <v>4100063225</v>
      </c>
      <c r="G179" s="370"/>
      <c r="H179" s="391" t="s">
        <v>1161</v>
      </c>
      <c r="I179" s="370"/>
      <c r="J179" s="369" t="s">
        <v>73</v>
      </c>
      <c r="K179" s="368"/>
      <c r="L179" s="7" t="s">
        <v>761</v>
      </c>
      <c r="M179" s="8"/>
      <c r="N179" s="81">
        <v>6.36</v>
      </c>
      <c r="O179" s="138">
        <v>8</v>
      </c>
    </row>
    <row r="180" spans="1:15" ht="15" x14ac:dyDescent="0.25">
      <c r="A180" s="1"/>
      <c r="B180" s="375">
        <v>123</v>
      </c>
      <c r="C180" s="376"/>
      <c r="D180" s="367" t="s">
        <v>1160</v>
      </c>
      <c r="E180" s="368"/>
      <c r="F180" s="369">
        <v>4100063225</v>
      </c>
      <c r="G180" s="370"/>
      <c r="H180" s="391" t="s">
        <v>1161</v>
      </c>
      <c r="I180" s="370"/>
      <c r="J180" s="369" t="s">
        <v>73</v>
      </c>
      <c r="K180" s="368"/>
      <c r="L180" s="7" t="s">
        <v>761</v>
      </c>
      <c r="M180" s="8"/>
      <c r="N180" s="81">
        <v>6.36</v>
      </c>
      <c r="O180" s="138">
        <v>8</v>
      </c>
    </row>
    <row r="181" spans="1:15" ht="15" x14ac:dyDescent="0.25">
      <c r="A181" s="1"/>
      <c r="B181" s="375">
        <v>124</v>
      </c>
      <c r="C181" s="376"/>
      <c r="D181" s="367" t="s">
        <v>1160</v>
      </c>
      <c r="E181" s="368"/>
      <c r="F181" s="369">
        <v>4100063225</v>
      </c>
      <c r="G181" s="370"/>
      <c r="H181" s="391" t="s">
        <v>1161</v>
      </c>
      <c r="I181" s="370"/>
      <c r="J181" s="369" t="s">
        <v>73</v>
      </c>
      <c r="K181" s="368"/>
      <c r="L181" s="7" t="s">
        <v>761</v>
      </c>
      <c r="M181" s="8"/>
      <c r="N181" s="81">
        <v>6.36</v>
      </c>
      <c r="O181" s="138">
        <v>8</v>
      </c>
    </row>
    <row r="182" spans="1:15" ht="15" x14ac:dyDescent="0.25">
      <c r="A182" s="1"/>
      <c r="B182" s="71" t="s">
        <v>179</v>
      </c>
      <c r="C182" s="72"/>
      <c r="D182" s="20"/>
      <c r="E182" s="45"/>
      <c r="F182" s="20"/>
      <c r="H182" s="3"/>
      <c r="J182" s="20"/>
      <c r="K182" s="45"/>
      <c r="L182" s="1"/>
      <c r="M182" s="1"/>
      <c r="N182" s="1"/>
      <c r="O182" s="60"/>
    </row>
    <row r="183" spans="1:15" ht="15" x14ac:dyDescent="0.25">
      <c r="A183" s="1"/>
      <c r="B183" s="375">
        <v>125</v>
      </c>
      <c r="C183" s="376"/>
      <c r="D183" s="367" t="s">
        <v>1160</v>
      </c>
      <c r="E183" s="368"/>
      <c r="F183" s="369">
        <v>4100063225</v>
      </c>
      <c r="G183" s="370"/>
      <c r="H183" s="391" t="s">
        <v>1161</v>
      </c>
      <c r="I183" s="370"/>
      <c r="J183" s="369" t="s">
        <v>73</v>
      </c>
      <c r="K183" s="368"/>
      <c r="L183" s="7" t="s">
        <v>761</v>
      </c>
      <c r="M183" s="8"/>
      <c r="N183" s="81">
        <v>6.36</v>
      </c>
      <c r="O183" s="138">
        <v>8</v>
      </c>
    </row>
    <row r="184" spans="1:15" ht="15" x14ac:dyDescent="0.25">
      <c r="A184" s="1"/>
      <c r="B184" s="375">
        <v>126</v>
      </c>
      <c r="C184" s="376"/>
      <c r="D184" s="367" t="s">
        <v>1160</v>
      </c>
      <c r="E184" s="368"/>
      <c r="F184" s="369">
        <v>4100063225</v>
      </c>
      <c r="G184" s="370"/>
      <c r="H184" s="391" t="s">
        <v>1161</v>
      </c>
      <c r="I184" s="370"/>
      <c r="J184" s="369" t="s">
        <v>73</v>
      </c>
      <c r="K184" s="368"/>
      <c r="L184" s="7" t="s">
        <v>761</v>
      </c>
      <c r="M184" s="8"/>
      <c r="N184" s="81">
        <v>6.36</v>
      </c>
      <c r="O184" s="138">
        <v>8</v>
      </c>
    </row>
    <row r="185" spans="1:15" ht="15" x14ac:dyDescent="0.25">
      <c r="A185" s="1"/>
      <c r="B185" s="375">
        <v>127</v>
      </c>
      <c r="C185" s="376"/>
      <c r="D185" s="367" t="s">
        <v>1160</v>
      </c>
      <c r="E185" s="368"/>
      <c r="F185" s="369">
        <v>4100063225</v>
      </c>
      <c r="G185" s="370"/>
      <c r="H185" s="391" t="s">
        <v>1161</v>
      </c>
      <c r="I185" s="370"/>
      <c r="J185" s="369" t="s">
        <v>73</v>
      </c>
      <c r="K185" s="368"/>
      <c r="L185" s="7" t="s">
        <v>761</v>
      </c>
      <c r="M185" s="8"/>
      <c r="N185" s="81">
        <v>6.36</v>
      </c>
      <c r="O185" s="138">
        <v>8</v>
      </c>
    </row>
    <row r="186" spans="1:15" ht="15" x14ac:dyDescent="0.25">
      <c r="A186" s="1"/>
      <c r="B186" s="375">
        <v>128</v>
      </c>
      <c r="C186" s="376"/>
      <c r="D186" s="367" t="s">
        <v>1160</v>
      </c>
      <c r="E186" s="368"/>
      <c r="F186" s="369">
        <v>4100063225</v>
      </c>
      <c r="G186" s="370"/>
      <c r="H186" s="391" t="s">
        <v>1161</v>
      </c>
      <c r="I186" s="370"/>
      <c r="J186" s="369" t="s">
        <v>73</v>
      </c>
      <c r="K186" s="368"/>
      <c r="L186" s="7" t="s">
        <v>761</v>
      </c>
      <c r="M186" s="8"/>
      <c r="N186" s="81">
        <v>6.36</v>
      </c>
      <c r="O186" s="138">
        <v>8</v>
      </c>
    </row>
    <row r="187" spans="1:15" ht="15" x14ac:dyDescent="0.25">
      <c r="A187" s="1"/>
      <c r="B187" s="375">
        <v>129</v>
      </c>
      <c r="C187" s="376"/>
      <c r="D187" s="367" t="s">
        <v>1160</v>
      </c>
      <c r="E187" s="368"/>
      <c r="F187" s="369">
        <v>4100063225</v>
      </c>
      <c r="G187" s="370"/>
      <c r="H187" s="391" t="s">
        <v>1161</v>
      </c>
      <c r="I187" s="370"/>
      <c r="J187" s="369" t="s">
        <v>73</v>
      </c>
      <c r="K187" s="368"/>
      <c r="L187" s="7" t="s">
        <v>761</v>
      </c>
      <c r="M187" s="8"/>
      <c r="N187" s="81">
        <v>6.36</v>
      </c>
      <c r="O187" s="138">
        <v>8</v>
      </c>
    </row>
    <row r="188" spans="1:15" ht="15" x14ac:dyDescent="0.25">
      <c r="A188" s="1"/>
      <c r="B188" s="375">
        <v>130</v>
      </c>
      <c r="C188" s="376"/>
      <c r="D188" s="367" t="s">
        <v>1160</v>
      </c>
      <c r="E188" s="368"/>
      <c r="F188" s="369">
        <v>4100063225</v>
      </c>
      <c r="G188" s="370"/>
      <c r="H188" s="391" t="s">
        <v>1161</v>
      </c>
      <c r="I188" s="370"/>
      <c r="J188" s="369" t="s">
        <v>73</v>
      </c>
      <c r="K188" s="368"/>
      <c r="L188" s="7" t="s">
        <v>761</v>
      </c>
      <c r="M188" s="8"/>
      <c r="N188" s="81">
        <v>6.36</v>
      </c>
      <c r="O188" s="138">
        <v>8</v>
      </c>
    </row>
    <row r="189" spans="1:15" ht="15" x14ac:dyDescent="0.25">
      <c r="A189" s="1"/>
      <c r="B189" s="375">
        <v>131</v>
      </c>
      <c r="C189" s="376"/>
      <c r="D189" s="367" t="s">
        <v>1160</v>
      </c>
      <c r="E189" s="368"/>
      <c r="F189" s="369">
        <v>4100063225</v>
      </c>
      <c r="G189" s="370"/>
      <c r="H189" s="391" t="s">
        <v>1161</v>
      </c>
      <c r="I189" s="370"/>
      <c r="J189" s="369" t="s">
        <v>73</v>
      </c>
      <c r="K189" s="368"/>
      <c r="L189" s="7" t="s">
        <v>761</v>
      </c>
      <c r="M189" s="8"/>
      <c r="N189" s="81">
        <v>6.36</v>
      </c>
      <c r="O189" s="138">
        <v>8</v>
      </c>
    </row>
    <row r="190" spans="1:15" ht="15" x14ac:dyDescent="0.25">
      <c r="A190" s="1"/>
      <c r="B190" s="375">
        <v>132</v>
      </c>
      <c r="C190" s="376"/>
      <c r="D190" s="367" t="s">
        <v>1160</v>
      </c>
      <c r="E190" s="368"/>
      <c r="F190" s="369">
        <v>4100063225</v>
      </c>
      <c r="G190" s="370"/>
      <c r="H190" s="391" t="s">
        <v>1161</v>
      </c>
      <c r="I190" s="370"/>
      <c r="J190" s="369" t="s">
        <v>73</v>
      </c>
      <c r="K190" s="368"/>
      <c r="L190" s="7" t="s">
        <v>761</v>
      </c>
      <c r="M190" s="8"/>
      <c r="N190" s="81">
        <v>6.36</v>
      </c>
      <c r="O190" s="138">
        <v>8</v>
      </c>
    </row>
    <row r="191" spans="1:15" ht="15" x14ac:dyDescent="0.25">
      <c r="A191" s="1"/>
      <c r="B191" s="375">
        <v>133</v>
      </c>
      <c r="C191" s="376"/>
      <c r="D191" s="367" t="s">
        <v>1160</v>
      </c>
      <c r="E191" s="368"/>
      <c r="F191" s="369">
        <v>4100063225</v>
      </c>
      <c r="G191" s="370"/>
      <c r="H191" s="391" t="s">
        <v>1161</v>
      </c>
      <c r="I191" s="370"/>
      <c r="J191" s="369" t="s">
        <v>73</v>
      </c>
      <c r="K191" s="368"/>
      <c r="L191" s="7" t="s">
        <v>761</v>
      </c>
      <c r="M191" s="8"/>
      <c r="N191" s="81">
        <v>6.36</v>
      </c>
      <c r="O191" s="138">
        <v>8</v>
      </c>
    </row>
    <row r="192" spans="1:15" ht="15" x14ac:dyDescent="0.25">
      <c r="A192" s="1"/>
      <c r="B192" s="375">
        <v>134</v>
      </c>
      <c r="C192" s="376"/>
      <c r="D192" s="367" t="s">
        <v>1160</v>
      </c>
      <c r="E192" s="368"/>
      <c r="F192" s="369">
        <v>4100063225</v>
      </c>
      <c r="G192" s="370"/>
      <c r="H192" s="391" t="s">
        <v>1161</v>
      </c>
      <c r="I192" s="370"/>
      <c r="J192" s="369" t="s">
        <v>73</v>
      </c>
      <c r="K192" s="368"/>
      <c r="L192" s="7" t="s">
        <v>761</v>
      </c>
      <c r="M192" s="8"/>
      <c r="N192" s="81">
        <v>6.36</v>
      </c>
      <c r="O192" s="138">
        <v>8</v>
      </c>
    </row>
    <row r="193" spans="1:15" ht="15" x14ac:dyDescent="0.25">
      <c r="A193" s="1"/>
      <c r="B193" s="375">
        <v>135</v>
      </c>
      <c r="C193" s="376"/>
      <c r="D193" s="367" t="s">
        <v>1160</v>
      </c>
      <c r="E193" s="368"/>
      <c r="F193" s="369">
        <v>4100063225</v>
      </c>
      <c r="G193" s="370"/>
      <c r="H193" s="391" t="s">
        <v>1161</v>
      </c>
      <c r="I193" s="370"/>
      <c r="J193" s="369" t="s">
        <v>73</v>
      </c>
      <c r="K193" s="368"/>
      <c r="L193" s="7" t="s">
        <v>761</v>
      </c>
      <c r="M193" s="8"/>
      <c r="N193" s="81">
        <v>3.22</v>
      </c>
      <c r="O193" s="138">
        <v>3</v>
      </c>
    </row>
    <row r="194" spans="1:15" ht="15" x14ac:dyDescent="0.25">
      <c r="A194" s="1"/>
      <c r="B194" s="375">
        <v>136</v>
      </c>
      <c r="C194" s="376"/>
      <c r="D194" s="367" t="s">
        <v>1160</v>
      </c>
      <c r="E194" s="368"/>
      <c r="F194" s="369">
        <v>4100063226</v>
      </c>
      <c r="G194" s="370"/>
      <c r="H194" s="391" t="s">
        <v>1161</v>
      </c>
      <c r="I194" s="370"/>
      <c r="J194" s="369" t="s">
        <v>76</v>
      </c>
      <c r="K194" s="368"/>
      <c r="L194" s="7" t="s">
        <v>761</v>
      </c>
      <c r="M194" s="8"/>
      <c r="N194" s="81">
        <v>6.36</v>
      </c>
      <c r="O194" s="138">
        <v>8</v>
      </c>
    </row>
    <row r="195" spans="1:15" ht="15" x14ac:dyDescent="0.25">
      <c r="A195" s="1"/>
      <c r="B195" s="378">
        <v>137</v>
      </c>
      <c r="C195" s="379"/>
      <c r="D195" s="367" t="s">
        <v>1160</v>
      </c>
      <c r="E195" s="368"/>
      <c r="F195" s="369">
        <v>4100063226</v>
      </c>
      <c r="G195" s="370"/>
      <c r="H195" s="391" t="s">
        <v>1161</v>
      </c>
      <c r="I195" s="370"/>
      <c r="J195" s="369" t="s">
        <v>76</v>
      </c>
      <c r="K195" s="368"/>
      <c r="L195" s="7" t="s">
        <v>761</v>
      </c>
      <c r="M195" s="8"/>
      <c r="N195" s="81">
        <v>6.36</v>
      </c>
      <c r="O195" s="138">
        <v>8</v>
      </c>
    </row>
    <row r="196" spans="1:15" ht="15" x14ac:dyDescent="0.25">
      <c r="A196" s="1"/>
      <c r="B196" s="378">
        <v>138</v>
      </c>
      <c r="C196" s="379"/>
      <c r="D196" s="367" t="s">
        <v>1160</v>
      </c>
      <c r="E196" s="368"/>
      <c r="F196" s="369">
        <v>4100063226</v>
      </c>
      <c r="G196" s="370"/>
      <c r="H196" s="391" t="s">
        <v>1161</v>
      </c>
      <c r="I196" s="370"/>
      <c r="J196" s="369" t="s">
        <v>76</v>
      </c>
      <c r="K196" s="368"/>
      <c r="L196" s="7" t="s">
        <v>761</v>
      </c>
      <c r="M196" s="8"/>
      <c r="N196" s="82">
        <v>6.36</v>
      </c>
      <c r="O196" s="138">
        <v>4</v>
      </c>
    </row>
    <row r="197" spans="1:15" ht="15" x14ac:dyDescent="0.25">
      <c r="A197" s="1"/>
      <c r="B197" s="76"/>
      <c r="C197" s="69"/>
      <c r="D197" s="367" t="s">
        <v>1160</v>
      </c>
      <c r="E197" s="368"/>
      <c r="F197" s="369">
        <v>4100063227</v>
      </c>
      <c r="G197" s="370"/>
      <c r="H197" s="391" t="s">
        <v>1161</v>
      </c>
      <c r="I197" s="370"/>
      <c r="J197" s="369" t="s">
        <v>90</v>
      </c>
      <c r="K197" s="368"/>
      <c r="L197" s="7" t="s">
        <v>761</v>
      </c>
      <c r="M197" s="8"/>
      <c r="N197" s="84"/>
      <c r="O197" s="138">
        <v>4</v>
      </c>
    </row>
    <row r="198" spans="1:15" ht="15" x14ac:dyDescent="0.25">
      <c r="A198" s="1"/>
      <c r="B198" s="375">
        <v>139</v>
      </c>
      <c r="C198" s="376"/>
      <c r="D198" s="367" t="s">
        <v>1160</v>
      </c>
      <c r="E198" s="368"/>
      <c r="F198" s="369">
        <v>4100063108</v>
      </c>
      <c r="G198" s="370"/>
      <c r="H198" s="391" t="s">
        <v>1161</v>
      </c>
      <c r="I198" s="370"/>
      <c r="J198" s="369" t="s">
        <v>25</v>
      </c>
      <c r="K198" s="368"/>
      <c r="L198" s="7" t="s">
        <v>761</v>
      </c>
      <c r="M198" s="8"/>
      <c r="N198" s="81">
        <v>6.36</v>
      </c>
      <c r="O198" s="138">
        <v>8</v>
      </c>
    </row>
    <row r="199" spans="1:15" ht="15" x14ac:dyDescent="0.25">
      <c r="A199" s="1"/>
      <c r="B199" s="375">
        <v>140</v>
      </c>
      <c r="C199" s="376"/>
      <c r="D199" s="367" t="s">
        <v>1160</v>
      </c>
      <c r="E199" s="368"/>
      <c r="F199" s="369">
        <v>4100063108</v>
      </c>
      <c r="G199" s="370"/>
      <c r="H199" s="391" t="s">
        <v>1161</v>
      </c>
      <c r="I199" s="370"/>
      <c r="J199" s="369" t="s">
        <v>25</v>
      </c>
      <c r="K199" s="368"/>
      <c r="L199" s="7" t="s">
        <v>761</v>
      </c>
      <c r="M199" s="8"/>
      <c r="N199" s="81">
        <v>6.36</v>
      </c>
      <c r="O199" s="138">
        <v>8</v>
      </c>
    </row>
    <row r="200" spans="1:15" ht="15" x14ac:dyDescent="0.25">
      <c r="A200" s="1"/>
      <c r="B200" s="71" t="s">
        <v>278</v>
      </c>
      <c r="C200" s="72"/>
      <c r="D200" s="20"/>
      <c r="E200" s="45"/>
      <c r="F200" s="20"/>
      <c r="H200" s="3"/>
      <c r="J200" s="20"/>
      <c r="K200" s="45"/>
      <c r="L200" s="1"/>
      <c r="M200" s="1"/>
      <c r="N200" s="1"/>
      <c r="O200" s="60"/>
    </row>
    <row r="201" spans="1:15" ht="15" x14ac:dyDescent="0.25">
      <c r="A201" s="1"/>
      <c r="B201" s="375">
        <v>141</v>
      </c>
      <c r="C201" s="376"/>
      <c r="D201" s="367" t="s">
        <v>1160</v>
      </c>
      <c r="E201" s="368"/>
      <c r="F201" s="369">
        <v>4100063108</v>
      </c>
      <c r="G201" s="370"/>
      <c r="H201" s="391" t="s">
        <v>1161</v>
      </c>
      <c r="I201" s="370"/>
      <c r="J201" s="369" t="s">
        <v>25</v>
      </c>
      <c r="K201" s="368"/>
      <c r="L201" s="7" t="s">
        <v>761</v>
      </c>
      <c r="M201" s="8"/>
      <c r="N201" s="81">
        <v>6.36</v>
      </c>
      <c r="O201" s="138">
        <v>8</v>
      </c>
    </row>
    <row r="202" spans="1:15" ht="15" x14ac:dyDescent="0.25">
      <c r="A202" s="1"/>
      <c r="B202" s="375">
        <v>142</v>
      </c>
      <c r="C202" s="376"/>
      <c r="D202" s="367" t="s">
        <v>1160</v>
      </c>
      <c r="E202" s="368"/>
      <c r="F202" s="369">
        <v>4100063108</v>
      </c>
      <c r="G202" s="370"/>
      <c r="H202" s="391" t="s">
        <v>1161</v>
      </c>
      <c r="I202" s="370"/>
      <c r="J202" s="369" t="s">
        <v>25</v>
      </c>
      <c r="K202" s="368"/>
      <c r="L202" s="7" t="s">
        <v>761</v>
      </c>
      <c r="M202" s="8"/>
      <c r="N202" s="81">
        <v>6.36</v>
      </c>
      <c r="O202" s="138">
        <v>8</v>
      </c>
    </row>
    <row r="203" spans="1:15" ht="15" x14ac:dyDescent="0.25">
      <c r="A203" s="1"/>
      <c r="B203" s="375">
        <v>143</v>
      </c>
      <c r="C203" s="376"/>
      <c r="D203" s="367" t="s">
        <v>1160</v>
      </c>
      <c r="E203" s="368"/>
      <c r="F203" s="369">
        <v>4100063108</v>
      </c>
      <c r="G203" s="370"/>
      <c r="H203" s="391" t="s">
        <v>1161</v>
      </c>
      <c r="I203" s="370"/>
      <c r="J203" s="369" t="s">
        <v>25</v>
      </c>
      <c r="K203" s="368"/>
      <c r="L203" s="7" t="s">
        <v>761</v>
      </c>
      <c r="M203" s="8"/>
      <c r="N203" s="81">
        <v>6.36</v>
      </c>
      <c r="O203" s="138">
        <v>8</v>
      </c>
    </row>
    <row r="204" spans="1:15" ht="15" x14ac:dyDescent="0.25">
      <c r="A204" s="1"/>
      <c r="B204" s="375">
        <v>144</v>
      </c>
      <c r="C204" s="376"/>
      <c r="D204" s="367" t="s">
        <v>1160</v>
      </c>
      <c r="E204" s="368"/>
      <c r="F204" s="369">
        <v>4100063108</v>
      </c>
      <c r="G204" s="370"/>
      <c r="H204" s="391" t="s">
        <v>1161</v>
      </c>
      <c r="I204" s="370"/>
      <c r="J204" s="369" t="s">
        <v>25</v>
      </c>
      <c r="K204" s="368"/>
      <c r="L204" s="7" t="s">
        <v>761</v>
      </c>
      <c r="M204" s="8"/>
      <c r="N204" s="81">
        <v>6.36</v>
      </c>
      <c r="O204" s="138">
        <v>8</v>
      </c>
    </row>
    <row r="205" spans="1:15" ht="15" x14ac:dyDescent="0.25">
      <c r="A205" s="1"/>
      <c r="B205" s="375">
        <v>145</v>
      </c>
      <c r="C205" s="376"/>
      <c r="D205" s="367" t="s">
        <v>1160</v>
      </c>
      <c r="E205" s="368"/>
      <c r="F205" s="369">
        <v>4100063108</v>
      </c>
      <c r="G205" s="370"/>
      <c r="H205" s="391" t="s">
        <v>1161</v>
      </c>
      <c r="I205" s="370"/>
      <c r="J205" s="369" t="s">
        <v>25</v>
      </c>
      <c r="K205" s="368"/>
      <c r="L205" s="7" t="s">
        <v>761</v>
      </c>
      <c r="M205" s="8"/>
      <c r="N205" s="81">
        <v>6.36</v>
      </c>
      <c r="O205" s="138">
        <v>8</v>
      </c>
    </row>
    <row r="206" spans="1:15" ht="15" x14ac:dyDescent="0.25">
      <c r="A206" s="1"/>
      <c r="B206" s="375">
        <v>146</v>
      </c>
      <c r="C206" s="376"/>
      <c r="D206" s="367" t="s">
        <v>1160</v>
      </c>
      <c r="E206" s="368"/>
      <c r="F206" s="369">
        <v>4100063108</v>
      </c>
      <c r="G206" s="370"/>
      <c r="H206" s="391" t="s">
        <v>1161</v>
      </c>
      <c r="I206" s="370"/>
      <c r="J206" s="369" t="s">
        <v>25</v>
      </c>
      <c r="K206" s="368"/>
      <c r="L206" s="7" t="s">
        <v>761</v>
      </c>
      <c r="M206" s="8"/>
      <c r="N206" s="81">
        <v>5.72</v>
      </c>
      <c r="O206" s="138">
        <v>7</v>
      </c>
    </row>
    <row r="207" spans="1:15" ht="15" x14ac:dyDescent="0.25">
      <c r="A207" s="1"/>
      <c r="B207" s="375">
        <v>147</v>
      </c>
      <c r="C207" s="376"/>
      <c r="D207" s="367" t="s">
        <v>1160</v>
      </c>
      <c r="E207" s="368"/>
      <c r="F207" s="369">
        <v>4100063228</v>
      </c>
      <c r="G207" s="370"/>
      <c r="H207" s="391" t="s">
        <v>1161</v>
      </c>
      <c r="I207" s="370"/>
      <c r="J207" s="369" t="s">
        <v>53</v>
      </c>
      <c r="K207" s="368"/>
      <c r="L207" s="7" t="s">
        <v>761</v>
      </c>
      <c r="M207" s="8"/>
      <c r="N207" s="81">
        <v>6.36</v>
      </c>
      <c r="O207" s="138">
        <v>8</v>
      </c>
    </row>
    <row r="208" spans="1:15" ht="15" x14ac:dyDescent="0.25">
      <c r="A208" s="1"/>
      <c r="B208" s="375">
        <v>148</v>
      </c>
      <c r="C208" s="376"/>
      <c r="D208" s="367" t="s">
        <v>1160</v>
      </c>
      <c r="E208" s="368"/>
      <c r="F208" s="369">
        <v>4100063228</v>
      </c>
      <c r="G208" s="370"/>
      <c r="H208" s="391" t="s">
        <v>1161</v>
      </c>
      <c r="I208" s="370"/>
      <c r="J208" s="369" t="s">
        <v>53</v>
      </c>
      <c r="K208" s="368"/>
      <c r="L208" s="7" t="s">
        <v>761</v>
      </c>
      <c r="M208" s="8"/>
      <c r="N208" s="81">
        <v>6.36</v>
      </c>
      <c r="O208" s="138">
        <v>8</v>
      </c>
    </row>
    <row r="209" spans="1:15" ht="15" x14ac:dyDescent="0.25">
      <c r="A209" s="1"/>
      <c r="B209" s="375">
        <v>149</v>
      </c>
      <c r="C209" s="376"/>
      <c r="D209" s="367" t="s">
        <v>1160</v>
      </c>
      <c r="E209" s="368"/>
      <c r="F209" s="369">
        <v>4100063228</v>
      </c>
      <c r="G209" s="370"/>
      <c r="H209" s="391" t="s">
        <v>1161</v>
      </c>
      <c r="I209" s="370"/>
      <c r="J209" s="369" t="s">
        <v>53</v>
      </c>
      <c r="K209" s="368"/>
      <c r="L209" s="7" t="s">
        <v>761</v>
      </c>
      <c r="M209" s="8"/>
      <c r="N209" s="81">
        <v>6.36</v>
      </c>
      <c r="O209" s="138">
        <v>8</v>
      </c>
    </row>
    <row r="210" spans="1:15" ht="15" x14ac:dyDescent="0.25">
      <c r="A210" s="1"/>
      <c r="B210" s="375">
        <v>150</v>
      </c>
      <c r="C210" s="376"/>
      <c r="D210" s="367" t="s">
        <v>1160</v>
      </c>
      <c r="E210" s="368"/>
      <c r="F210" s="369">
        <v>4100063228</v>
      </c>
      <c r="G210" s="370"/>
      <c r="H210" s="391" t="s">
        <v>1161</v>
      </c>
      <c r="I210" s="370"/>
      <c r="J210" s="369" t="s">
        <v>53</v>
      </c>
      <c r="K210" s="368"/>
      <c r="L210" s="7" t="s">
        <v>761</v>
      </c>
      <c r="M210" s="8"/>
      <c r="N210" s="81">
        <v>6.36</v>
      </c>
      <c r="O210" s="138">
        <v>8</v>
      </c>
    </row>
    <row r="211" spans="1:15" ht="15" x14ac:dyDescent="0.25">
      <c r="A211" s="1"/>
      <c r="B211" s="375">
        <v>151</v>
      </c>
      <c r="C211" s="376"/>
      <c r="D211" s="367" t="s">
        <v>1160</v>
      </c>
      <c r="E211" s="368"/>
      <c r="F211" s="369">
        <v>4100063228</v>
      </c>
      <c r="G211" s="370"/>
      <c r="H211" s="391" t="s">
        <v>1161</v>
      </c>
      <c r="I211" s="370"/>
      <c r="J211" s="369" t="s">
        <v>53</v>
      </c>
      <c r="K211" s="368"/>
      <c r="L211" s="7" t="s">
        <v>761</v>
      </c>
      <c r="M211" s="8"/>
      <c r="N211" s="81">
        <v>6.36</v>
      </c>
      <c r="O211" s="138">
        <v>8</v>
      </c>
    </row>
    <row r="212" spans="1:15" ht="15" x14ac:dyDescent="0.25">
      <c r="A212" s="1"/>
      <c r="B212" s="375">
        <v>152</v>
      </c>
      <c r="C212" s="376"/>
      <c r="D212" s="367" t="s">
        <v>1160</v>
      </c>
      <c r="E212" s="368"/>
      <c r="F212" s="369">
        <v>4100063228</v>
      </c>
      <c r="G212" s="370"/>
      <c r="H212" s="391" t="s">
        <v>1161</v>
      </c>
      <c r="I212" s="370"/>
      <c r="J212" s="369" t="s">
        <v>53</v>
      </c>
      <c r="K212" s="368"/>
      <c r="L212" s="7" t="s">
        <v>761</v>
      </c>
      <c r="M212" s="8"/>
      <c r="N212" s="81">
        <v>6.36</v>
      </c>
      <c r="O212" s="138">
        <v>8</v>
      </c>
    </row>
    <row r="213" spans="1:15" ht="15" x14ac:dyDescent="0.25">
      <c r="A213" s="1"/>
      <c r="B213" s="378">
        <v>153</v>
      </c>
      <c r="C213" s="379"/>
      <c r="D213" s="367" t="s">
        <v>1160</v>
      </c>
      <c r="E213" s="368"/>
      <c r="F213" s="369">
        <v>4100063228</v>
      </c>
      <c r="G213" s="370"/>
      <c r="H213" s="391" t="s">
        <v>1161</v>
      </c>
      <c r="I213" s="370"/>
      <c r="J213" s="369" t="s">
        <v>53</v>
      </c>
      <c r="K213" s="368"/>
      <c r="L213" s="7" t="s">
        <v>761</v>
      </c>
      <c r="M213" s="8"/>
      <c r="N213" s="81">
        <v>6.36</v>
      </c>
      <c r="O213" s="138">
        <v>8</v>
      </c>
    </row>
    <row r="214" spans="1:15" ht="15" x14ac:dyDescent="0.25">
      <c r="A214" s="1"/>
      <c r="B214" s="378">
        <v>154</v>
      </c>
      <c r="C214" s="379"/>
      <c r="D214" s="367" t="s">
        <v>1160</v>
      </c>
      <c r="E214" s="368"/>
      <c r="F214" s="369">
        <v>4100063228</v>
      </c>
      <c r="G214" s="370"/>
      <c r="H214" s="391" t="s">
        <v>1161</v>
      </c>
      <c r="I214" s="370"/>
      <c r="J214" s="369" t="s">
        <v>53</v>
      </c>
      <c r="K214" s="368"/>
      <c r="L214" s="7" t="s">
        <v>761</v>
      </c>
      <c r="M214" s="8"/>
      <c r="N214" s="82">
        <v>6.36</v>
      </c>
      <c r="O214" s="138">
        <v>9</v>
      </c>
    </row>
    <row r="215" spans="1:15" ht="15" x14ac:dyDescent="0.25">
      <c r="A215" s="1"/>
      <c r="B215" s="76"/>
      <c r="C215" s="69"/>
      <c r="D215" s="126" t="s">
        <v>1176</v>
      </c>
      <c r="E215" s="61"/>
      <c r="F215" s="50"/>
      <c r="G215" s="62"/>
      <c r="H215" s="63"/>
      <c r="I215" s="62"/>
      <c r="J215" s="50"/>
      <c r="K215" s="61"/>
      <c r="L215" s="6"/>
      <c r="M215" s="8"/>
      <c r="N215" s="84"/>
      <c r="O215" s="138"/>
    </row>
    <row r="216" spans="1:15" ht="15" x14ac:dyDescent="0.25">
      <c r="A216" s="1"/>
      <c r="B216" s="378">
        <v>155</v>
      </c>
      <c r="C216" s="379"/>
      <c r="D216" s="367" t="s">
        <v>1160</v>
      </c>
      <c r="E216" s="368"/>
      <c r="F216" s="369">
        <v>4100063228</v>
      </c>
      <c r="G216" s="370"/>
      <c r="H216" s="391" t="s">
        <v>1161</v>
      </c>
      <c r="I216" s="370"/>
      <c r="J216" s="369" t="s">
        <v>53</v>
      </c>
      <c r="K216" s="368"/>
      <c r="L216" s="7" t="s">
        <v>761</v>
      </c>
      <c r="M216" s="8"/>
      <c r="N216" s="82">
        <v>6.36</v>
      </c>
      <c r="O216" s="138">
        <v>8</v>
      </c>
    </row>
    <row r="217" spans="1:15" ht="15" x14ac:dyDescent="0.25">
      <c r="A217" s="1"/>
      <c r="B217" s="40"/>
      <c r="C217" s="36"/>
      <c r="D217" s="126" t="s">
        <v>1163</v>
      </c>
      <c r="E217" s="61"/>
      <c r="F217" s="50"/>
      <c r="G217" s="62"/>
      <c r="H217" s="63"/>
      <c r="I217" s="62"/>
      <c r="J217" s="50"/>
      <c r="K217" s="61"/>
      <c r="L217" s="6"/>
      <c r="M217" s="8"/>
      <c r="N217" s="83"/>
      <c r="O217" s="138"/>
    </row>
    <row r="218" spans="1:15" ht="15" x14ac:dyDescent="0.25">
      <c r="A218" s="1"/>
      <c r="B218" s="378">
        <v>156</v>
      </c>
      <c r="C218" s="379"/>
      <c r="D218" s="367" t="s">
        <v>496</v>
      </c>
      <c r="E218" s="368"/>
      <c r="F218" s="369">
        <v>4100063165</v>
      </c>
      <c r="G218" s="370"/>
      <c r="H218" s="391" t="s">
        <v>993</v>
      </c>
      <c r="I218" s="370"/>
      <c r="J218" s="369" t="s">
        <v>147</v>
      </c>
      <c r="K218" s="368"/>
      <c r="L218" s="7" t="s">
        <v>425</v>
      </c>
      <c r="M218" s="8"/>
      <c r="N218" s="82">
        <v>6.82</v>
      </c>
      <c r="O218" s="138">
        <v>10</v>
      </c>
    </row>
    <row r="219" spans="1:15" ht="15" x14ac:dyDescent="0.25">
      <c r="A219" s="1"/>
      <c r="B219" s="40"/>
      <c r="C219" s="36"/>
      <c r="D219" s="367" t="s">
        <v>496</v>
      </c>
      <c r="E219" s="368"/>
      <c r="F219" s="369">
        <v>4100063164</v>
      </c>
      <c r="G219" s="370"/>
      <c r="H219" s="391" t="s">
        <v>993</v>
      </c>
      <c r="I219" s="370"/>
      <c r="J219" s="369" t="s">
        <v>53</v>
      </c>
      <c r="K219" s="368"/>
      <c r="L219" s="7" t="s">
        <v>425</v>
      </c>
      <c r="M219" s="8"/>
      <c r="N219" s="83"/>
      <c r="O219" s="138">
        <v>17</v>
      </c>
    </row>
    <row r="220" spans="1:15" ht="15" x14ac:dyDescent="0.25">
      <c r="A220" s="1"/>
      <c r="B220" s="76"/>
      <c r="C220" s="69"/>
      <c r="D220" s="126" t="s">
        <v>1177</v>
      </c>
      <c r="E220" s="61"/>
      <c r="F220" s="50"/>
      <c r="G220" s="62"/>
      <c r="H220" s="63"/>
      <c r="I220" s="62"/>
      <c r="J220" s="50"/>
      <c r="K220" s="61"/>
      <c r="L220" s="6"/>
      <c r="M220" s="8"/>
      <c r="N220" s="84"/>
      <c r="O220" s="138"/>
    </row>
    <row r="221" spans="1:15" ht="15" x14ac:dyDescent="0.25">
      <c r="A221" s="1"/>
      <c r="B221" s="91" t="s">
        <v>281</v>
      </c>
      <c r="C221" s="159"/>
      <c r="D221" s="20"/>
      <c r="E221" s="45"/>
      <c r="F221" s="20"/>
      <c r="H221" s="3"/>
      <c r="J221" s="20"/>
      <c r="K221" s="45"/>
      <c r="L221" s="1"/>
      <c r="M221" s="1"/>
      <c r="N221" s="1"/>
      <c r="O221" s="60"/>
    </row>
    <row r="222" spans="1:15" ht="15" x14ac:dyDescent="0.25">
      <c r="A222" s="1"/>
      <c r="B222" s="375">
        <v>157</v>
      </c>
      <c r="C222" s="376"/>
      <c r="D222" s="367" t="s">
        <v>747</v>
      </c>
      <c r="E222" s="368"/>
      <c r="F222" s="369">
        <v>4100063151</v>
      </c>
      <c r="G222" s="370"/>
      <c r="H222" s="391" t="s">
        <v>1094</v>
      </c>
      <c r="I222" s="370"/>
      <c r="J222" s="369" t="s">
        <v>73</v>
      </c>
      <c r="K222" s="368"/>
      <c r="L222" s="7" t="s">
        <v>846</v>
      </c>
      <c r="M222" s="8"/>
      <c r="N222" s="81">
        <v>10.18</v>
      </c>
      <c r="O222" s="138">
        <v>16</v>
      </c>
    </row>
    <row r="223" spans="1:15" ht="15" x14ac:dyDescent="0.25">
      <c r="A223" s="1"/>
      <c r="B223" s="375">
        <v>158</v>
      </c>
      <c r="C223" s="376"/>
      <c r="D223" s="367" t="s">
        <v>747</v>
      </c>
      <c r="E223" s="368"/>
      <c r="F223" s="369">
        <v>4100063151</v>
      </c>
      <c r="G223" s="370"/>
      <c r="H223" s="391" t="s">
        <v>1094</v>
      </c>
      <c r="I223" s="370"/>
      <c r="J223" s="369" t="s">
        <v>73</v>
      </c>
      <c r="K223" s="368"/>
      <c r="L223" s="7" t="s">
        <v>846</v>
      </c>
      <c r="M223" s="8"/>
      <c r="N223" s="81">
        <v>10.18</v>
      </c>
      <c r="O223" s="138">
        <v>16</v>
      </c>
    </row>
    <row r="224" spans="1:15" ht="15" x14ac:dyDescent="0.25">
      <c r="A224" s="1"/>
      <c r="B224" s="375">
        <v>159</v>
      </c>
      <c r="C224" s="376"/>
      <c r="D224" s="367" t="s">
        <v>747</v>
      </c>
      <c r="E224" s="368"/>
      <c r="F224" s="369">
        <v>4100063151</v>
      </c>
      <c r="G224" s="370"/>
      <c r="H224" s="391" t="s">
        <v>1094</v>
      </c>
      <c r="I224" s="370"/>
      <c r="J224" s="369" t="s">
        <v>73</v>
      </c>
      <c r="K224" s="368"/>
      <c r="L224" s="7" t="s">
        <v>846</v>
      </c>
      <c r="M224" s="8"/>
      <c r="N224" s="81">
        <v>10.18</v>
      </c>
      <c r="O224" s="138">
        <v>16</v>
      </c>
    </row>
    <row r="225" spans="1:15" ht="15" x14ac:dyDescent="0.25">
      <c r="A225" s="1"/>
      <c r="B225" s="378">
        <v>160</v>
      </c>
      <c r="C225" s="379"/>
      <c r="D225" s="367" t="s">
        <v>747</v>
      </c>
      <c r="E225" s="368"/>
      <c r="F225" s="369">
        <v>4100063151</v>
      </c>
      <c r="G225" s="370"/>
      <c r="H225" s="391" t="s">
        <v>1094</v>
      </c>
      <c r="I225" s="370"/>
      <c r="J225" s="369" t="s">
        <v>73</v>
      </c>
      <c r="K225" s="368"/>
      <c r="L225" s="7" t="s">
        <v>846</v>
      </c>
      <c r="M225" s="8"/>
      <c r="N225" s="82">
        <v>10.18</v>
      </c>
      <c r="O225" s="138">
        <v>16</v>
      </c>
    </row>
    <row r="226" spans="1:15" ht="15" x14ac:dyDescent="0.25">
      <c r="A226" s="1"/>
      <c r="B226" s="378">
        <v>161</v>
      </c>
      <c r="C226" s="379"/>
      <c r="D226" s="367" t="s">
        <v>747</v>
      </c>
      <c r="E226" s="368"/>
      <c r="F226" s="369">
        <v>4100063151</v>
      </c>
      <c r="G226" s="370"/>
      <c r="H226" s="391" t="s">
        <v>1094</v>
      </c>
      <c r="I226" s="370"/>
      <c r="J226" s="369" t="s">
        <v>73</v>
      </c>
      <c r="K226" s="368"/>
      <c r="L226" s="7" t="s">
        <v>846</v>
      </c>
      <c r="M226" s="8"/>
      <c r="N226" s="82">
        <v>10.9</v>
      </c>
      <c r="O226" s="138">
        <v>6</v>
      </c>
    </row>
    <row r="227" spans="1:15" ht="15" x14ac:dyDescent="0.25">
      <c r="A227" s="1"/>
      <c r="B227" s="40"/>
      <c r="C227" s="36"/>
      <c r="D227" s="367" t="s">
        <v>747</v>
      </c>
      <c r="E227" s="368"/>
      <c r="F227" s="369">
        <v>4100063154</v>
      </c>
      <c r="G227" s="370"/>
      <c r="H227" s="391" t="s">
        <v>1094</v>
      </c>
      <c r="I227" s="370"/>
      <c r="J227" s="369" t="s">
        <v>253</v>
      </c>
      <c r="K227" s="368"/>
      <c r="L227" s="7" t="s">
        <v>846</v>
      </c>
      <c r="M227" s="8"/>
      <c r="N227" s="83"/>
      <c r="O227" s="138">
        <v>6</v>
      </c>
    </row>
    <row r="228" spans="1:15" ht="15" x14ac:dyDescent="0.25">
      <c r="A228" s="1"/>
      <c r="B228" s="40"/>
      <c r="C228" s="36"/>
      <c r="D228" s="367" t="s">
        <v>747</v>
      </c>
      <c r="E228" s="368"/>
      <c r="F228" s="369">
        <v>4100063152</v>
      </c>
      <c r="G228" s="370"/>
      <c r="H228" s="391" t="s">
        <v>1094</v>
      </c>
      <c r="I228" s="370"/>
      <c r="J228" s="369" t="s">
        <v>76</v>
      </c>
      <c r="K228" s="368"/>
      <c r="L228" s="7" t="s">
        <v>846</v>
      </c>
      <c r="M228" s="8"/>
      <c r="N228" s="83"/>
      <c r="O228" s="138">
        <v>3</v>
      </c>
    </row>
    <row r="229" spans="1:15" ht="15" x14ac:dyDescent="0.25">
      <c r="A229" s="1"/>
      <c r="B229" s="76"/>
      <c r="C229" s="69"/>
      <c r="D229" s="367" t="s">
        <v>747</v>
      </c>
      <c r="E229" s="368"/>
      <c r="F229" s="369">
        <v>4100063157</v>
      </c>
      <c r="G229" s="370"/>
      <c r="H229" s="391" t="s">
        <v>1094</v>
      </c>
      <c r="I229" s="370"/>
      <c r="J229" s="369" t="s">
        <v>147</v>
      </c>
      <c r="K229" s="368"/>
      <c r="L229" s="7" t="s">
        <v>846</v>
      </c>
      <c r="M229" s="8"/>
      <c r="N229" s="84"/>
      <c r="O229" s="138">
        <v>2</v>
      </c>
    </row>
    <row r="230" spans="1:15" ht="15" x14ac:dyDescent="0.25">
      <c r="A230" s="1"/>
      <c r="B230" s="416">
        <v>162</v>
      </c>
      <c r="C230" s="417"/>
      <c r="D230" s="367" t="s">
        <v>747</v>
      </c>
      <c r="E230" s="368"/>
      <c r="F230" s="369">
        <v>4100063152</v>
      </c>
      <c r="G230" s="370"/>
      <c r="H230" s="391" t="s">
        <v>1094</v>
      </c>
      <c r="I230" s="370"/>
      <c r="J230" s="369" t="s">
        <v>76</v>
      </c>
      <c r="K230" s="368"/>
      <c r="L230" s="7" t="s">
        <v>846</v>
      </c>
      <c r="M230" s="8"/>
      <c r="N230" s="83">
        <v>10.9</v>
      </c>
      <c r="O230" s="138">
        <v>17</v>
      </c>
    </row>
    <row r="231" spans="1:15" ht="15" x14ac:dyDescent="0.25">
      <c r="A231" s="1"/>
      <c r="B231" s="378">
        <v>163</v>
      </c>
      <c r="C231" s="379"/>
      <c r="D231" s="367" t="s">
        <v>747</v>
      </c>
      <c r="E231" s="368"/>
      <c r="F231" s="369">
        <v>4100063156</v>
      </c>
      <c r="G231" s="370"/>
      <c r="H231" s="391" t="s">
        <v>1094</v>
      </c>
      <c r="I231" s="370"/>
      <c r="J231" s="369" t="s">
        <v>53</v>
      </c>
      <c r="K231" s="368"/>
      <c r="L231" s="7" t="s">
        <v>846</v>
      </c>
      <c r="M231" s="8"/>
      <c r="N231" s="82">
        <v>10.18</v>
      </c>
      <c r="O231" s="138">
        <v>16</v>
      </c>
    </row>
    <row r="232" spans="1:15" ht="15" x14ac:dyDescent="0.25">
      <c r="A232" s="1"/>
      <c r="B232" s="378">
        <v>164</v>
      </c>
      <c r="C232" s="379"/>
      <c r="D232" s="367" t="s">
        <v>747</v>
      </c>
      <c r="E232" s="368"/>
      <c r="F232" s="369">
        <v>4100063156</v>
      </c>
      <c r="G232" s="370"/>
      <c r="H232" s="391" t="s">
        <v>1094</v>
      </c>
      <c r="I232" s="370"/>
      <c r="J232" s="369" t="s">
        <v>53</v>
      </c>
      <c r="K232" s="368"/>
      <c r="L232" s="7" t="s">
        <v>846</v>
      </c>
      <c r="M232" s="8"/>
      <c r="N232" s="82">
        <v>10.18</v>
      </c>
      <c r="O232" s="138">
        <v>16</v>
      </c>
    </row>
    <row r="233" spans="1:15" ht="15" x14ac:dyDescent="0.25">
      <c r="A233" s="1"/>
      <c r="B233" s="378">
        <v>165</v>
      </c>
      <c r="C233" s="379"/>
      <c r="D233" s="367" t="s">
        <v>747</v>
      </c>
      <c r="E233" s="368"/>
      <c r="F233" s="369">
        <v>4100063156</v>
      </c>
      <c r="G233" s="370"/>
      <c r="H233" s="391" t="s">
        <v>1094</v>
      </c>
      <c r="I233" s="370"/>
      <c r="J233" s="369" t="s">
        <v>53</v>
      </c>
      <c r="K233" s="368"/>
      <c r="L233" s="7" t="s">
        <v>846</v>
      </c>
      <c r="M233" s="8"/>
      <c r="N233" s="82">
        <v>10.18</v>
      </c>
      <c r="O233" s="138">
        <v>16</v>
      </c>
    </row>
    <row r="234" spans="1:15" ht="15" x14ac:dyDescent="0.25">
      <c r="A234" s="1"/>
      <c r="B234" s="378">
        <v>166</v>
      </c>
      <c r="C234" s="379"/>
      <c r="D234" s="367" t="s">
        <v>747</v>
      </c>
      <c r="E234" s="368"/>
      <c r="F234" s="369">
        <v>4100063156</v>
      </c>
      <c r="G234" s="370"/>
      <c r="H234" s="391" t="s">
        <v>1094</v>
      </c>
      <c r="I234" s="370"/>
      <c r="J234" s="369" t="s">
        <v>53</v>
      </c>
      <c r="K234" s="368"/>
      <c r="L234" s="7" t="s">
        <v>846</v>
      </c>
      <c r="M234" s="8"/>
      <c r="N234" s="82">
        <v>10.18</v>
      </c>
      <c r="O234" s="138">
        <v>16</v>
      </c>
    </row>
    <row r="235" spans="1:15" ht="15" x14ac:dyDescent="0.25">
      <c r="A235" s="1"/>
      <c r="B235" s="378">
        <v>167</v>
      </c>
      <c r="C235" s="379"/>
      <c r="D235" s="367" t="s">
        <v>747</v>
      </c>
      <c r="E235" s="368"/>
      <c r="F235" s="369">
        <v>4100063156</v>
      </c>
      <c r="G235" s="370"/>
      <c r="H235" s="391" t="s">
        <v>1094</v>
      </c>
      <c r="I235" s="370"/>
      <c r="J235" s="369" t="s">
        <v>53</v>
      </c>
      <c r="K235" s="368"/>
      <c r="L235" s="7" t="s">
        <v>846</v>
      </c>
      <c r="M235" s="8"/>
      <c r="N235" s="82">
        <v>10.18</v>
      </c>
      <c r="O235" s="138">
        <v>16</v>
      </c>
    </row>
    <row r="236" spans="1:15" ht="15" x14ac:dyDescent="0.25">
      <c r="A236" s="1"/>
      <c r="B236" s="378">
        <v>168</v>
      </c>
      <c r="C236" s="379"/>
      <c r="D236" s="367" t="s">
        <v>747</v>
      </c>
      <c r="E236" s="368"/>
      <c r="F236" s="369">
        <v>4100063156</v>
      </c>
      <c r="G236" s="370"/>
      <c r="H236" s="391" t="s">
        <v>1094</v>
      </c>
      <c r="I236" s="370"/>
      <c r="J236" s="369" t="s">
        <v>53</v>
      </c>
      <c r="K236" s="368"/>
      <c r="L236" s="7" t="s">
        <v>846</v>
      </c>
      <c r="M236" s="8"/>
      <c r="N236" s="82">
        <v>10.18</v>
      </c>
      <c r="O236" s="138">
        <v>16</v>
      </c>
    </row>
    <row r="237" spans="1:15" ht="15" x14ac:dyDescent="0.25">
      <c r="A237" s="1"/>
      <c r="B237" s="378">
        <v>169</v>
      </c>
      <c r="C237" s="379"/>
      <c r="D237" s="367" t="s">
        <v>747</v>
      </c>
      <c r="E237" s="368"/>
      <c r="F237" s="369">
        <v>4100063156</v>
      </c>
      <c r="G237" s="370"/>
      <c r="H237" s="391" t="s">
        <v>1094</v>
      </c>
      <c r="I237" s="370"/>
      <c r="J237" s="369" t="s">
        <v>53</v>
      </c>
      <c r="K237" s="368"/>
      <c r="L237" s="7" t="s">
        <v>846</v>
      </c>
      <c r="M237" s="8"/>
      <c r="N237" s="82">
        <v>10.18</v>
      </c>
      <c r="O237" s="138">
        <v>16</v>
      </c>
    </row>
    <row r="238" spans="1:15" ht="15" x14ac:dyDescent="0.25">
      <c r="A238" s="1"/>
      <c r="B238" s="378">
        <v>170</v>
      </c>
      <c r="C238" s="379"/>
      <c r="D238" s="367" t="s">
        <v>747</v>
      </c>
      <c r="E238" s="368"/>
      <c r="F238" s="369">
        <v>4100063156</v>
      </c>
      <c r="G238" s="370"/>
      <c r="H238" s="391" t="s">
        <v>1094</v>
      </c>
      <c r="I238" s="370"/>
      <c r="J238" s="369" t="s">
        <v>53</v>
      </c>
      <c r="K238" s="368"/>
      <c r="L238" s="7" t="s">
        <v>846</v>
      </c>
      <c r="M238" s="8"/>
      <c r="N238" s="82">
        <v>10.18</v>
      </c>
      <c r="O238" s="138">
        <v>16</v>
      </c>
    </row>
    <row r="239" spans="1:15" ht="15" x14ac:dyDescent="0.25">
      <c r="A239" s="1"/>
      <c r="B239" s="378">
        <v>171</v>
      </c>
      <c r="C239" s="379"/>
      <c r="D239" s="367" t="s">
        <v>747</v>
      </c>
      <c r="E239" s="368"/>
      <c r="F239" s="369">
        <v>4100063156</v>
      </c>
      <c r="G239" s="370"/>
      <c r="H239" s="391" t="s">
        <v>1094</v>
      </c>
      <c r="I239" s="370"/>
      <c r="J239" s="369" t="s">
        <v>53</v>
      </c>
      <c r="K239" s="368"/>
      <c r="L239" s="7" t="s">
        <v>846</v>
      </c>
      <c r="M239" s="8"/>
      <c r="N239" s="82">
        <v>10.18</v>
      </c>
      <c r="O239" s="138">
        <v>16</v>
      </c>
    </row>
    <row r="240" spans="1:15" ht="15" x14ac:dyDescent="0.25">
      <c r="A240" s="1"/>
      <c r="B240" s="378">
        <v>172</v>
      </c>
      <c r="C240" s="379"/>
      <c r="D240" s="367" t="s">
        <v>747</v>
      </c>
      <c r="E240" s="368"/>
      <c r="F240" s="369">
        <v>4100063156</v>
      </c>
      <c r="G240" s="370"/>
      <c r="H240" s="391" t="s">
        <v>1094</v>
      </c>
      <c r="I240" s="370"/>
      <c r="J240" s="369" t="s">
        <v>53</v>
      </c>
      <c r="K240" s="368"/>
      <c r="L240" s="7" t="s">
        <v>846</v>
      </c>
      <c r="M240" s="8"/>
      <c r="N240" s="82">
        <v>10.26</v>
      </c>
      <c r="O240" s="138">
        <v>13</v>
      </c>
    </row>
    <row r="241" spans="1:15" ht="15" x14ac:dyDescent="0.25">
      <c r="A241" s="1"/>
      <c r="B241" s="40"/>
      <c r="C241" s="36"/>
      <c r="D241" s="126" t="s">
        <v>1178</v>
      </c>
      <c r="E241" s="61"/>
      <c r="F241" s="50"/>
      <c r="G241" s="62"/>
      <c r="H241" s="63"/>
      <c r="I241" s="62"/>
      <c r="J241" s="50"/>
      <c r="K241" s="61"/>
      <c r="L241" s="6"/>
      <c r="M241" s="8"/>
      <c r="N241" s="83"/>
      <c r="O241" s="138"/>
    </row>
    <row r="242" spans="1:15" ht="15" x14ac:dyDescent="0.25">
      <c r="A242" s="1"/>
      <c r="B242" s="416"/>
      <c r="C242" s="417"/>
      <c r="D242" s="367" t="s">
        <v>747</v>
      </c>
      <c r="E242" s="368"/>
      <c r="F242" s="369">
        <v>4100063155</v>
      </c>
      <c r="G242" s="370"/>
      <c r="H242" s="391" t="s">
        <v>1094</v>
      </c>
      <c r="I242" s="370"/>
      <c r="J242" s="369" t="s">
        <v>53</v>
      </c>
      <c r="K242" s="368"/>
      <c r="L242" s="7" t="s">
        <v>846</v>
      </c>
      <c r="M242" s="8"/>
      <c r="N242" s="83"/>
      <c r="O242" s="138">
        <v>3</v>
      </c>
    </row>
    <row r="243" spans="1:15" ht="15" x14ac:dyDescent="0.25">
      <c r="A243" s="1"/>
      <c r="B243" s="365"/>
      <c r="C243" s="366"/>
      <c r="D243" s="367"/>
      <c r="E243" s="368"/>
      <c r="F243" s="369"/>
      <c r="G243" s="370"/>
      <c r="H243" s="391"/>
      <c r="I243" s="370"/>
      <c r="J243" s="369"/>
      <c r="K243" s="368"/>
      <c r="L243" s="7"/>
      <c r="M243" s="11"/>
      <c r="N243" s="84"/>
      <c r="O243" s="60"/>
    </row>
    <row r="244" spans="1:15" ht="15" x14ac:dyDescent="0.25">
      <c r="A244" s="1"/>
      <c r="B244" s="76"/>
      <c r="C244" s="65"/>
      <c r="D244" s="439"/>
      <c r="E244" s="440"/>
      <c r="F244" s="440"/>
      <c r="G244" s="440"/>
      <c r="H244" s="440"/>
      <c r="I244" s="66"/>
      <c r="J244" s="64"/>
      <c r="K244" s="65"/>
      <c r="L244" s="26"/>
      <c r="M244" s="26"/>
      <c r="N244" s="139">
        <f>SUM(N18:N243)</f>
        <v>1200.1200000000022</v>
      </c>
      <c r="O244" s="109"/>
    </row>
    <row r="245" spans="1:15" ht="15.75" x14ac:dyDescent="0.25">
      <c r="A245" s="1"/>
      <c r="B245" s="356" t="s">
        <v>29</v>
      </c>
      <c r="C245" s="357"/>
      <c r="D245" s="357"/>
      <c r="E245" s="357"/>
      <c r="F245" s="357"/>
      <c r="G245" s="357"/>
      <c r="H245" s="357"/>
      <c r="I245" s="357"/>
      <c r="J245" s="357"/>
      <c r="K245" s="357"/>
      <c r="L245" s="357"/>
      <c r="M245" s="79"/>
      <c r="N245" s="75"/>
      <c r="O245" s="73">
        <f>SUM(O18:O243)</f>
        <v>2482</v>
      </c>
    </row>
    <row r="246" spans="1:15" ht="15" x14ac:dyDescent="0.25">
      <c r="A246" s="1"/>
      <c r="B246" s="20"/>
      <c r="C246" s="45"/>
      <c r="D246" s="20"/>
      <c r="E246" s="45"/>
      <c r="F246" s="20"/>
      <c r="H246" s="3"/>
      <c r="J246" s="20"/>
      <c r="K246" s="45"/>
      <c r="L246" s="1"/>
      <c r="M246" s="1"/>
      <c r="N246" s="86"/>
    </row>
    <row r="247" spans="1:15" ht="3.75" customHeight="1" x14ac:dyDescent="0.25">
      <c r="A247" s="1"/>
      <c r="B247" s="1"/>
      <c r="C247" s="1"/>
      <c r="D247" s="17"/>
      <c r="E247" s="20"/>
      <c r="F247" s="20"/>
      <c r="G247" s="3"/>
      <c r="H247" s="3"/>
      <c r="I247" s="1"/>
      <c r="J247" s="1"/>
      <c r="K247" s="1"/>
      <c r="L247" s="1"/>
      <c r="M247" s="1"/>
      <c r="N247" s="1"/>
    </row>
    <row r="248" spans="1:15" ht="15" customHeight="1" x14ac:dyDescent="0.25">
      <c r="A248" s="1"/>
      <c r="B248" s="1"/>
      <c r="C248" s="1"/>
      <c r="D248" s="1" t="s">
        <v>49</v>
      </c>
      <c r="E248" s="23"/>
      <c r="F248" s="397" t="s">
        <v>1180</v>
      </c>
      <c r="G248" s="396"/>
      <c r="H248" s="1"/>
      <c r="I248" s="1"/>
      <c r="J248" s="1"/>
      <c r="K248" s="1"/>
      <c r="L248" s="1"/>
      <c r="M248" s="1"/>
      <c r="N248" s="1"/>
    </row>
    <row r="249" spans="1:15" ht="15" customHeight="1" x14ac:dyDescent="0.25">
      <c r="A249" s="1"/>
      <c r="B249" s="1"/>
      <c r="C249" s="1"/>
      <c r="D249" s="1" t="s">
        <v>1181</v>
      </c>
      <c r="E249" s="23"/>
      <c r="F249" s="1"/>
      <c r="G249" s="1"/>
      <c r="H249" s="1"/>
      <c r="I249" s="1"/>
      <c r="J249" s="1"/>
      <c r="K249" s="1"/>
      <c r="L249" s="1"/>
      <c r="M249" s="1"/>
      <c r="N249" s="1"/>
    </row>
    <row r="250" spans="1:15" ht="15" customHeight="1" x14ac:dyDescent="0.25">
      <c r="A250" s="1"/>
      <c r="B250" s="1"/>
      <c r="C250" s="1"/>
      <c r="D250" s="1" t="s">
        <v>1183</v>
      </c>
      <c r="E250" s="3"/>
      <c r="F250" s="1"/>
      <c r="G250" s="1"/>
      <c r="H250" s="1"/>
      <c r="I250" s="1"/>
      <c r="J250" s="1"/>
      <c r="K250" s="1"/>
      <c r="L250" s="1"/>
      <c r="M250" s="1"/>
      <c r="N250" s="1"/>
    </row>
    <row r="251" spans="1:15" ht="15" customHeight="1" x14ac:dyDescent="0.25">
      <c r="A251" s="1"/>
      <c r="B251" s="1"/>
      <c r="C251" s="1"/>
      <c r="D251" s="1" t="s">
        <v>1182</v>
      </c>
      <c r="E251" s="23"/>
      <c r="F251" s="1"/>
      <c r="G251" s="1"/>
      <c r="H251" s="1"/>
      <c r="I251" s="1"/>
      <c r="J251" s="1"/>
      <c r="K251" s="1"/>
      <c r="L251" s="1"/>
      <c r="M251" s="1"/>
      <c r="N251" s="1"/>
    </row>
    <row r="252" spans="1:15" ht="15" customHeight="1" x14ac:dyDescent="0.25">
      <c r="A252" s="1"/>
      <c r="B252" s="1"/>
      <c r="C252" s="1"/>
      <c r="D252" s="1" t="s">
        <v>1164</v>
      </c>
      <c r="E252" s="1"/>
      <c r="F252" s="1"/>
      <c r="G252" s="23"/>
      <c r="H252" s="23"/>
      <c r="I252" s="1"/>
      <c r="J252" s="1"/>
      <c r="K252" s="1"/>
      <c r="L252" s="1"/>
      <c r="M252" s="1"/>
      <c r="N252" s="1"/>
    </row>
    <row r="253" spans="1:15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5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5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5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ht="1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ht="1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ht="1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ht="1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ht="1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ht="1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ht="1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ht="1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ht="1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ht="1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ht="1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ht="1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ht="1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ht="1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ht="1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ht="1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ht="1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536" ht="8.25" customHeight="1" x14ac:dyDescent="0.2"/>
    <row r="538" ht="8.25" customHeight="1" x14ac:dyDescent="0.2"/>
    <row r="540" ht="9" customHeight="1" x14ac:dyDescent="0.2"/>
    <row r="542" ht="7.5" customHeight="1" x14ac:dyDescent="0.2"/>
    <row r="544" ht="6.75" customHeight="1" x14ac:dyDescent="0.2"/>
    <row r="546" ht="7.5" customHeight="1" x14ac:dyDescent="0.2"/>
    <row r="548" ht="9" customHeight="1" x14ac:dyDescent="0.2"/>
    <row r="550" ht="7.5" customHeight="1" x14ac:dyDescent="0.2"/>
    <row r="552" ht="8.25" customHeight="1" x14ac:dyDescent="0.2"/>
  </sheetData>
  <mergeCells count="1010">
    <mergeCell ref="D219:E219"/>
    <mergeCell ref="F219:G219"/>
    <mergeCell ref="H219:I219"/>
    <mergeCell ref="J219:K219"/>
    <mergeCell ref="J216:K216"/>
    <mergeCell ref="D197:E197"/>
    <mergeCell ref="F197:G197"/>
    <mergeCell ref="D72:E72"/>
    <mergeCell ref="F72:G72"/>
    <mergeCell ref="H72:I72"/>
    <mergeCell ref="J72:K72"/>
    <mergeCell ref="B70:C70"/>
    <mergeCell ref="D70:E70"/>
    <mergeCell ref="F70:G70"/>
    <mergeCell ref="H70:I70"/>
    <mergeCell ref="J70:K70"/>
    <mergeCell ref="D71:E71"/>
    <mergeCell ref="B213:C213"/>
    <mergeCell ref="D213:E213"/>
    <mergeCell ref="F213:G213"/>
    <mergeCell ref="H213:I213"/>
    <mergeCell ref="J213:K213"/>
    <mergeCell ref="B218:C218"/>
    <mergeCell ref="B214:C214"/>
    <mergeCell ref="D214:E214"/>
    <mergeCell ref="F214:G214"/>
    <mergeCell ref="H214:I214"/>
    <mergeCell ref="J214:K214"/>
    <mergeCell ref="B216:C216"/>
    <mergeCell ref="D216:E216"/>
    <mergeCell ref="F216:G216"/>
    <mergeCell ref="H216:I216"/>
    <mergeCell ref="F71:G71"/>
    <mergeCell ref="H71:I71"/>
    <mergeCell ref="J71:K71"/>
    <mergeCell ref="B209:C209"/>
    <mergeCell ref="D209:E209"/>
    <mergeCell ref="F209:G209"/>
    <mergeCell ref="H209:I209"/>
    <mergeCell ref="J209:K209"/>
    <mergeCell ref="B210:C210"/>
    <mergeCell ref="D210:E210"/>
    <mergeCell ref="F210:G210"/>
    <mergeCell ref="H210:I210"/>
    <mergeCell ref="J210:K210"/>
    <mergeCell ref="B211:C211"/>
    <mergeCell ref="D211:E211"/>
    <mergeCell ref="F211:G211"/>
    <mergeCell ref="H211:I211"/>
    <mergeCell ref="J211:K211"/>
    <mergeCell ref="B201:C201"/>
    <mergeCell ref="D201:E201"/>
    <mergeCell ref="F201:G201"/>
    <mergeCell ref="H201:I201"/>
    <mergeCell ref="J201:K201"/>
    <mergeCell ref="B202:C202"/>
    <mergeCell ref="D202:E202"/>
    <mergeCell ref="F202:G202"/>
    <mergeCell ref="H202:I202"/>
    <mergeCell ref="J202:K202"/>
    <mergeCell ref="B203:C203"/>
    <mergeCell ref="D203:E203"/>
    <mergeCell ref="F203:G203"/>
    <mergeCell ref="H203:I203"/>
    <mergeCell ref="B212:C212"/>
    <mergeCell ref="D212:E212"/>
    <mergeCell ref="F212:G212"/>
    <mergeCell ref="H212:I212"/>
    <mergeCell ref="J212:K212"/>
    <mergeCell ref="B205:C205"/>
    <mergeCell ref="D205:E205"/>
    <mergeCell ref="F205:G205"/>
    <mergeCell ref="H205:I205"/>
    <mergeCell ref="J205:K205"/>
    <mergeCell ref="B206:C206"/>
    <mergeCell ref="D206:E206"/>
    <mergeCell ref="F206:G206"/>
    <mergeCell ref="H206:I206"/>
    <mergeCell ref="J206:K206"/>
    <mergeCell ref="B207:C207"/>
    <mergeCell ref="D207:E207"/>
    <mergeCell ref="F207:G207"/>
    <mergeCell ref="H207:I207"/>
    <mergeCell ref="J207:K207"/>
    <mergeCell ref="B208:C208"/>
    <mergeCell ref="D208:E208"/>
    <mergeCell ref="F208:G208"/>
    <mergeCell ref="H208:I208"/>
    <mergeCell ref="J208:K208"/>
    <mergeCell ref="J203:K203"/>
    <mergeCell ref="B204:C204"/>
    <mergeCell ref="D204:E204"/>
    <mergeCell ref="F204:G204"/>
    <mergeCell ref="H204:I204"/>
    <mergeCell ref="J204:K204"/>
    <mergeCell ref="B196:C196"/>
    <mergeCell ref="D196:E196"/>
    <mergeCell ref="F196:G196"/>
    <mergeCell ref="H196:I196"/>
    <mergeCell ref="J196:K196"/>
    <mergeCell ref="H197:I197"/>
    <mergeCell ref="J197:K197"/>
    <mergeCell ref="B198:C198"/>
    <mergeCell ref="D198:E198"/>
    <mergeCell ref="F198:G198"/>
    <mergeCell ref="H198:I198"/>
    <mergeCell ref="J198:K198"/>
    <mergeCell ref="B199:C199"/>
    <mergeCell ref="D199:E199"/>
    <mergeCell ref="F199:G199"/>
    <mergeCell ref="H199:I199"/>
    <mergeCell ref="J199:K199"/>
    <mergeCell ref="B191:C191"/>
    <mergeCell ref="D191:E191"/>
    <mergeCell ref="F191:G191"/>
    <mergeCell ref="H191:I191"/>
    <mergeCell ref="J191:K191"/>
    <mergeCell ref="B193:C193"/>
    <mergeCell ref="D193:E193"/>
    <mergeCell ref="F193:G193"/>
    <mergeCell ref="H193:I193"/>
    <mergeCell ref="J193:K193"/>
    <mergeCell ref="D194:E194"/>
    <mergeCell ref="F194:G194"/>
    <mergeCell ref="H194:I194"/>
    <mergeCell ref="J194:K194"/>
    <mergeCell ref="B195:C195"/>
    <mergeCell ref="D195:E195"/>
    <mergeCell ref="F195:G195"/>
    <mergeCell ref="H195:I195"/>
    <mergeCell ref="J195:K195"/>
    <mergeCell ref="B187:C187"/>
    <mergeCell ref="D187:E187"/>
    <mergeCell ref="F187:G187"/>
    <mergeCell ref="H187:I187"/>
    <mergeCell ref="J187:K187"/>
    <mergeCell ref="B188:C188"/>
    <mergeCell ref="D188:E188"/>
    <mergeCell ref="F188:G188"/>
    <mergeCell ref="H188:I188"/>
    <mergeCell ref="J188:K188"/>
    <mergeCell ref="B189:C189"/>
    <mergeCell ref="D189:E189"/>
    <mergeCell ref="F189:G189"/>
    <mergeCell ref="H189:I189"/>
    <mergeCell ref="J189:K189"/>
    <mergeCell ref="B190:C190"/>
    <mergeCell ref="D190:E190"/>
    <mergeCell ref="F190:G190"/>
    <mergeCell ref="H190:I190"/>
    <mergeCell ref="J190:K190"/>
    <mergeCell ref="B183:C183"/>
    <mergeCell ref="D183:E183"/>
    <mergeCell ref="F183:G183"/>
    <mergeCell ref="H183:I183"/>
    <mergeCell ref="J183:K183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86:C186"/>
    <mergeCell ref="D186:E186"/>
    <mergeCell ref="F186:G186"/>
    <mergeCell ref="H186:I186"/>
    <mergeCell ref="J186:K186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H181:I181"/>
    <mergeCell ref="J181:K181"/>
    <mergeCell ref="B174:C174"/>
    <mergeCell ref="D174:E174"/>
    <mergeCell ref="F174:G174"/>
    <mergeCell ref="H174:I174"/>
    <mergeCell ref="J174:K174"/>
    <mergeCell ref="B175:C175"/>
    <mergeCell ref="D175:E175"/>
    <mergeCell ref="F175:G175"/>
    <mergeCell ref="H175:I175"/>
    <mergeCell ref="J175:K175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H177:I177"/>
    <mergeCell ref="J177:K177"/>
    <mergeCell ref="B168:C168"/>
    <mergeCell ref="D168:E168"/>
    <mergeCell ref="F168:G168"/>
    <mergeCell ref="H168:I168"/>
    <mergeCell ref="J168:K168"/>
    <mergeCell ref="B169:C169"/>
    <mergeCell ref="D169:E169"/>
    <mergeCell ref="F169:G169"/>
    <mergeCell ref="H169:I169"/>
    <mergeCell ref="J169:K169"/>
    <mergeCell ref="B171:C171"/>
    <mergeCell ref="D171:E171"/>
    <mergeCell ref="F171:G171"/>
    <mergeCell ref="H171:I171"/>
    <mergeCell ref="J171:K171"/>
    <mergeCell ref="B173:C173"/>
    <mergeCell ref="D173:E173"/>
    <mergeCell ref="F173:G173"/>
    <mergeCell ref="H173:I173"/>
    <mergeCell ref="J173:K173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B159:C159"/>
    <mergeCell ref="D159:E159"/>
    <mergeCell ref="F159:G159"/>
    <mergeCell ref="H159:I159"/>
    <mergeCell ref="J159:K159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2:C162"/>
    <mergeCell ref="D162:E162"/>
    <mergeCell ref="F162:G162"/>
    <mergeCell ref="H162:I162"/>
    <mergeCell ref="J162:K162"/>
    <mergeCell ref="H155:I155"/>
    <mergeCell ref="J155:K155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47:C147"/>
    <mergeCell ref="D147:E147"/>
    <mergeCell ref="F147:G147"/>
    <mergeCell ref="H147:I147"/>
    <mergeCell ref="J147:K147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6:C146"/>
    <mergeCell ref="D146:E146"/>
    <mergeCell ref="F146:G146"/>
    <mergeCell ref="H146:I146"/>
    <mergeCell ref="J146:K146"/>
    <mergeCell ref="B112:C112"/>
    <mergeCell ref="D112:E112"/>
    <mergeCell ref="F112:G112"/>
    <mergeCell ref="H112:I112"/>
    <mergeCell ref="J112:K112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35:C135"/>
    <mergeCell ref="D135:E135"/>
    <mergeCell ref="F135:G135"/>
    <mergeCell ref="H135:I135"/>
    <mergeCell ref="J135:K135"/>
    <mergeCell ref="B134:C134"/>
    <mergeCell ref="D134:E134"/>
    <mergeCell ref="F134:G134"/>
    <mergeCell ref="H134:I134"/>
    <mergeCell ref="J134:K134"/>
    <mergeCell ref="B131:C131"/>
    <mergeCell ref="D131:E131"/>
    <mergeCell ref="F131:G131"/>
    <mergeCell ref="H131:I131"/>
    <mergeCell ref="J131:K131"/>
    <mergeCell ref="B123:C123"/>
    <mergeCell ref="D123:E123"/>
    <mergeCell ref="B243:C243"/>
    <mergeCell ref="D243:E243"/>
    <mergeCell ref="F243:G243"/>
    <mergeCell ref="H243:I243"/>
    <mergeCell ref="J243:K243"/>
    <mergeCell ref="B226:C226"/>
    <mergeCell ref="B242:C242"/>
    <mergeCell ref="D242:E242"/>
    <mergeCell ref="F242:G242"/>
    <mergeCell ref="H242:I242"/>
    <mergeCell ref="D244:H244"/>
    <mergeCell ref="B245:L245"/>
    <mergeCell ref="F248:G248"/>
    <mergeCell ref="D26:E26"/>
    <mergeCell ref="F26:G26"/>
    <mergeCell ref="H26:I26"/>
    <mergeCell ref="J26:K26"/>
    <mergeCell ref="B29:C29"/>
    <mergeCell ref="D29:E29"/>
    <mergeCell ref="F29:G29"/>
    <mergeCell ref="B32:C32"/>
    <mergeCell ref="D32:E32"/>
    <mergeCell ref="F32:G32"/>
    <mergeCell ref="J32:K32"/>
    <mergeCell ref="B33:C33"/>
    <mergeCell ref="D33:E33"/>
    <mergeCell ref="F33:G33"/>
    <mergeCell ref="H33:I33"/>
    <mergeCell ref="J33:K33"/>
    <mergeCell ref="B65:C65"/>
    <mergeCell ref="D65:E65"/>
    <mergeCell ref="F65:G65"/>
    <mergeCell ref="D218:E218"/>
    <mergeCell ref="F218:G218"/>
    <mergeCell ref="H218:I218"/>
    <mergeCell ref="J218:K218"/>
    <mergeCell ref="B194:C194"/>
    <mergeCell ref="B148:C148"/>
    <mergeCell ref="D148:E148"/>
    <mergeCell ref="F148:G148"/>
    <mergeCell ref="H148:I148"/>
    <mergeCell ref="J148:K148"/>
    <mergeCell ref="J242:K242"/>
    <mergeCell ref="F225:G225"/>
    <mergeCell ref="H225:I225"/>
    <mergeCell ref="J225:K225"/>
    <mergeCell ref="D227:E227"/>
    <mergeCell ref="B192:C192"/>
    <mergeCell ref="D192:E192"/>
    <mergeCell ref="F192:G192"/>
    <mergeCell ref="H192:I192"/>
    <mergeCell ref="J192:K192"/>
    <mergeCell ref="B153:C153"/>
    <mergeCell ref="D153:E153"/>
    <mergeCell ref="F153:G153"/>
    <mergeCell ref="H153:I153"/>
    <mergeCell ref="J153:K153"/>
    <mergeCell ref="D154:E154"/>
    <mergeCell ref="F154:G154"/>
    <mergeCell ref="H154:I154"/>
    <mergeCell ref="J154:K154"/>
    <mergeCell ref="B155:C155"/>
    <mergeCell ref="D155:E155"/>
    <mergeCell ref="F155:G155"/>
    <mergeCell ref="B139:C139"/>
    <mergeCell ref="D139:E139"/>
    <mergeCell ref="F139:G139"/>
    <mergeCell ref="H139:I139"/>
    <mergeCell ref="J139:K139"/>
    <mergeCell ref="B136:C136"/>
    <mergeCell ref="D136:E136"/>
    <mergeCell ref="F136:G136"/>
    <mergeCell ref="H136:I136"/>
    <mergeCell ref="J136:K136"/>
    <mergeCell ref="B149:C149"/>
    <mergeCell ref="D149:E149"/>
    <mergeCell ref="F149:G149"/>
    <mergeCell ref="H149:I149"/>
    <mergeCell ref="J149:K149"/>
    <mergeCell ref="B138:C138"/>
    <mergeCell ref="D138:E138"/>
    <mergeCell ref="F138:G138"/>
    <mergeCell ref="H138:I138"/>
    <mergeCell ref="J138:K138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42:C142"/>
    <mergeCell ref="D142:E142"/>
    <mergeCell ref="B137:C137"/>
    <mergeCell ref="D137:E137"/>
    <mergeCell ref="F137:G137"/>
    <mergeCell ref="H137:I137"/>
    <mergeCell ref="J137:K137"/>
    <mergeCell ref="B133:C133"/>
    <mergeCell ref="D133:E133"/>
    <mergeCell ref="F133:G133"/>
    <mergeCell ref="H133:I133"/>
    <mergeCell ref="J133:K133"/>
    <mergeCell ref="B130:C130"/>
    <mergeCell ref="D130:E130"/>
    <mergeCell ref="F130:G130"/>
    <mergeCell ref="H130:I130"/>
    <mergeCell ref="J130:K130"/>
    <mergeCell ref="B127:C127"/>
    <mergeCell ref="D127:E127"/>
    <mergeCell ref="F127:G127"/>
    <mergeCell ref="H127:I127"/>
    <mergeCell ref="J127:K127"/>
    <mergeCell ref="B132:C132"/>
    <mergeCell ref="D132:E132"/>
    <mergeCell ref="F132:G132"/>
    <mergeCell ref="H132:I132"/>
    <mergeCell ref="J132:K132"/>
    <mergeCell ref="B129:C129"/>
    <mergeCell ref="D129:E129"/>
    <mergeCell ref="F129:G129"/>
    <mergeCell ref="H129:I129"/>
    <mergeCell ref="J129:K129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22:C122"/>
    <mergeCell ref="D122:E122"/>
    <mergeCell ref="F122:G122"/>
    <mergeCell ref="H122:I122"/>
    <mergeCell ref="J122:K12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08:C108"/>
    <mergeCell ref="D108:E108"/>
    <mergeCell ref="F108:G108"/>
    <mergeCell ref="H108:I108"/>
    <mergeCell ref="J108:K108"/>
    <mergeCell ref="B105:C105"/>
    <mergeCell ref="D105:E105"/>
    <mergeCell ref="F105:G105"/>
    <mergeCell ref="H105:I105"/>
    <mergeCell ref="J105:K105"/>
    <mergeCell ref="B110:C110"/>
    <mergeCell ref="D110:E110"/>
    <mergeCell ref="F110:G110"/>
    <mergeCell ref="H110:I110"/>
    <mergeCell ref="J110:K110"/>
    <mergeCell ref="B107:C107"/>
    <mergeCell ref="D107:E107"/>
    <mergeCell ref="F107:G107"/>
    <mergeCell ref="H107:I107"/>
    <mergeCell ref="J107:K107"/>
    <mergeCell ref="B104:C104"/>
    <mergeCell ref="D104:E104"/>
    <mergeCell ref="F104:G104"/>
    <mergeCell ref="H104:I104"/>
    <mergeCell ref="J104:K104"/>
    <mergeCell ref="B100:C100"/>
    <mergeCell ref="D100:E100"/>
    <mergeCell ref="F100:G100"/>
    <mergeCell ref="H100:I100"/>
    <mergeCell ref="J100:K100"/>
    <mergeCell ref="B106:C106"/>
    <mergeCell ref="D106:E106"/>
    <mergeCell ref="F106:G106"/>
    <mergeCell ref="H106:I106"/>
    <mergeCell ref="J106:K106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99:C99"/>
    <mergeCell ref="D99:E99"/>
    <mergeCell ref="F99:G99"/>
    <mergeCell ref="H99:I99"/>
    <mergeCell ref="J99:K99"/>
    <mergeCell ref="B96:C96"/>
    <mergeCell ref="D96:E96"/>
    <mergeCell ref="F96:G96"/>
    <mergeCell ref="H96:I96"/>
    <mergeCell ref="J96:K96"/>
    <mergeCell ref="B101:C101"/>
    <mergeCell ref="D101:E101"/>
    <mergeCell ref="F101:G101"/>
    <mergeCell ref="H101:I101"/>
    <mergeCell ref="J101:K101"/>
    <mergeCell ref="B98:C98"/>
    <mergeCell ref="D98:E98"/>
    <mergeCell ref="F98:G98"/>
    <mergeCell ref="H98:I98"/>
    <mergeCell ref="J98:K98"/>
    <mergeCell ref="B95:C95"/>
    <mergeCell ref="D95:E95"/>
    <mergeCell ref="F95:G95"/>
    <mergeCell ref="H95:I95"/>
    <mergeCell ref="J95:K95"/>
    <mergeCell ref="B90:C90"/>
    <mergeCell ref="D90:E90"/>
    <mergeCell ref="F90:G90"/>
    <mergeCell ref="H90:I90"/>
    <mergeCell ref="J90:K90"/>
    <mergeCell ref="B97:C97"/>
    <mergeCell ref="D97:E97"/>
    <mergeCell ref="F97:G97"/>
    <mergeCell ref="H97:I97"/>
    <mergeCell ref="J97:K97"/>
    <mergeCell ref="B94:C94"/>
    <mergeCell ref="D94:E94"/>
    <mergeCell ref="F94:G94"/>
    <mergeCell ref="H94:I94"/>
    <mergeCell ref="J94:K94"/>
    <mergeCell ref="B89:C89"/>
    <mergeCell ref="D89:E89"/>
    <mergeCell ref="F89:G89"/>
    <mergeCell ref="H89:I89"/>
    <mergeCell ref="J89:K89"/>
    <mergeCell ref="B85:C85"/>
    <mergeCell ref="D85:E85"/>
    <mergeCell ref="F85:G85"/>
    <mergeCell ref="H85:I85"/>
    <mergeCell ref="J85:K85"/>
    <mergeCell ref="B92:C92"/>
    <mergeCell ref="D92:E92"/>
    <mergeCell ref="F92:G92"/>
    <mergeCell ref="H92:I92"/>
    <mergeCell ref="J92:K92"/>
    <mergeCell ref="B88:C88"/>
    <mergeCell ref="D88:E88"/>
    <mergeCell ref="F88:G88"/>
    <mergeCell ref="H88:I88"/>
    <mergeCell ref="J88:K88"/>
    <mergeCell ref="B86:C86"/>
    <mergeCell ref="D86:E86"/>
    <mergeCell ref="F86:G86"/>
    <mergeCell ref="H86:I86"/>
    <mergeCell ref="J86:K86"/>
    <mergeCell ref="B84:C84"/>
    <mergeCell ref="D84:E84"/>
    <mergeCell ref="F84:G84"/>
    <mergeCell ref="H84:I84"/>
    <mergeCell ref="J84:K84"/>
    <mergeCell ref="B81:C81"/>
    <mergeCell ref="D81:E81"/>
    <mergeCell ref="F81:G81"/>
    <mergeCell ref="H81:I81"/>
    <mergeCell ref="J81:K81"/>
    <mergeCell ref="B87:C87"/>
    <mergeCell ref="D87:E87"/>
    <mergeCell ref="F87:G87"/>
    <mergeCell ref="H87:I87"/>
    <mergeCell ref="J87:K87"/>
    <mergeCell ref="B83:C83"/>
    <mergeCell ref="D83:E83"/>
    <mergeCell ref="F83:G83"/>
    <mergeCell ref="H83:I83"/>
    <mergeCell ref="J83:K83"/>
    <mergeCell ref="B80:C80"/>
    <mergeCell ref="D80:E80"/>
    <mergeCell ref="F80:G80"/>
    <mergeCell ref="H80:I80"/>
    <mergeCell ref="J80:K80"/>
    <mergeCell ref="B76:C76"/>
    <mergeCell ref="D76:E76"/>
    <mergeCell ref="F76:G76"/>
    <mergeCell ref="H76:I76"/>
    <mergeCell ref="J76:K76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77:C77"/>
    <mergeCell ref="D77:E77"/>
    <mergeCell ref="F77:G77"/>
    <mergeCell ref="H77:I77"/>
    <mergeCell ref="J77:K77"/>
    <mergeCell ref="B75:C75"/>
    <mergeCell ref="D75:E75"/>
    <mergeCell ref="F75:G75"/>
    <mergeCell ref="H75:I75"/>
    <mergeCell ref="J75:K75"/>
    <mergeCell ref="B60:C60"/>
    <mergeCell ref="D60:E60"/>
    <mergeCell ref="F60:G60"/>
    <mergeCell ref="H60:I60"/>
    <mergeCell ref="J60:K60"/>
    <mergeCell ref="B78:C78"/>
    <mergeCell ref="D78:E78"/>
    <mergeCell ref="F78:G78"/>
    <mergeCell ref="H78:I78"/>
    <mergeCell ref="J78:K78"/>
    <mergeCell ref="B74:C74"/>
    <mergeCell ref="D74:E74"/>
    <mergeCell ref="F74:G74"/>
    <mergeCell ref="H74:I74"/>
    <mergeCell ref="J74:K74"/>
    <mergeCell ref="H65:I65"/>
    <mergeCell ref="J65:K65"/>
    <mergeCell ref="B66:C66"/>
    <mergeCell ref="D66:E66"/>
    <mergeCell ref="F66:G66"/>
    <mergeCell ref="H66:I66"/>
    <mergeCell ref="J66:K66"/>
    <mergeCell ref="B68:C68"/>
    <mergeCell ref="D68:E68"/>
    <mergeCell ref="F68:G68"/>
    <mergeCell ref="H68:I68"/>
    <mergeCell ref="J68:K68"/>
    <mergeCell ref="B57:C57"/>
    <mergeCell ref="D57:E57"/>
    <mergeCell ref="F57:G57"/>
    <mergeCell ref="H57:I57"/>
    <mergeCell ref="J57:K57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J69:K69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H64:I64"/>
    <mergeCell ref="J64:K64"/>
    <mergeCell ref="F61:G61"/>
    <mergeCell ref="H61:I61"/>
    <mergeCell ref="J61:K61"/>
    <mergeCell ref="H63:I63"/>
    <mergeCell ref="J63:K63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D55:E55"/>
    <mergeCell ref="F55:G55"/>
    <mergeCell ref="H55:I55"/>
    <mergeCell ref="J55:K55"/>
    <mergeCell ref="B55:C55"/>
    <mergeCell ref="B48:C48"/>
    <mergeCell ref="D48:E48"/>
    <mergeCell ref="F48:G48"/>
    <mergeCell ref="H48:I48"/>
    <mergeCell ref="B49:C49"/>
    <mergeCell ref="D49:E49"/>
    <mergeCell ref="F49:G49"/>
    <mergeCell ref="H49:I49"/>
    <mergeCell ref="J49:K49"/>
    <mergeCell ref="B50:C50"/>
    <mergeCell ref="D50:E50"/>
    <mergeCell ref="F50:G50"/>
    <mergeCell ref="J50:K50"/>
    <mergeCell ref="B51:C51"/>
    <mergeCell ref="D51:E51"/>
    <mergeCell ref="F51:G51"/>
    <mergeCell ref="H51:I51"/>
    <mergeCell ref="J51:K51"/>
    <mergeCell ref="J48:K48"/>
    <mergeCell ref="H50:I50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7:C47"/>
    <mergeCell ref="D47:E47"/>
    <mergeCell ref="F47:G47"/>
    <mergeCell ref="H47:I47"/>
    <mergeCell ref="J47:K47"/>
    <mergeCell ref="F38:G38"/>
    <mergeCell ref="H38:I38"/>
    <mergeCell ref="J38:K38"/>
    <mergeCell ref="D39:E39"/>
    <mergeCell ref="F39:G39"/>
    <mergeCell ref="H39:I39"/>
    <mergeCell ref="J39:K39"/>
    <mergeCell ref="B39:C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27:G27"/>
    <mergeCell ref="H27:I27"/>
    <mergeCell ref="J27:K27"/>
    <mergeCell ref="B28:C28"/>
    <mergeCell ref="D28:E28"/>
    <mergeCell ref="F28:G28"/>
    <mergeCell ref="H28:I28"/>
    <mergeCell ref="J28:K28"/>
    <mergeCell ref="B30:C30"/>
    <mergeCell ref="D30:E30"/>
    <mergeCell ref="F30:G30"/>
    <mergeCell ref="H30:I30"/>
    <mergeCell ref="J30:K30"/>
    <mergeCell ref="H29:I29"/>
    <mergeCell ref="J29:K29"/>
    <mergeCell ref="H37:I37"/>
    <mergeCell ref="J37:K37"/>
    <mergeCell ref="B35:C35"/>
    <mergeCell ref="D35:E35"/>
    <mergeCell ref="F35:G35"/>
    <mergeCell ref="H35:I35"/>
    <mergeCell ref="J35:K35"/>
    <mergeCell ref="H32:I32"/>
    <mergeCell ref="B38:C38"/>
    <mergeCell ref="D38:E38"/>
    <mergeCell ref="F37:G37"/>
    <mergeCell ref="J18:K18"/>
    <mergeCell ref="D19:E19"/>
    <mergeCell ref="H19:I19"/>
    <mergeCell ref="M14:N14"/>
    <mergeCell ref="B16:C16"/>
    <mergeCell ref="D16:E16"/>
    <mergeCell ref="F16:G16"/>
    <mergeCell ref="H16:I16"/>
    <mergeCell ref="J16:K16"/>
    <mergeCell ref="J19:K19"/>
    <mergeCell ref="J22:K22"/>
    <mergeCell ref="J21:K21"/>
    <mergeCell ref="B21:C21"/>
    <mergeCell ref="D21:E21"/>
    <mergeCell ref="B18:C18"/>
    <mergeCell ref="D18:E18"/>
    <mergeCell ref="F18:G18"/>
    <mergeCell ref="H18:I18"/>
    <mergeCell ref="B19:C19"/>
    <mergeCell ref="B27:C27"/>
    <mergeCell ref="D27:E27"/>
    <mergeCell ref="F19:G19"/>
    <mergeCell ref="J20:K20"/>
    <mergeCell ref="B22:C22"/>
    <mergeCell ref="F64:G64"/>
    <mergeCell ref="D63:E63"/>
    <mergeCell ref="F63:G63"/>
    <mergeCell ref="D22:E22"/>
    <mergeCell ref="F22:G22"/>
    <mergeCell ref="H22:I22"/>
    <mergeCell ref="B223:C223"/>
    <mergeCell ref="D223:E223"/>
    <mergeCell ref="F223:G223"/>
    <mergeCell ref="H223:I223"/>
    <mergeCell ref="J223:K223"/>
    <mergeCell ref="F227:G227"/>
    <mergeCell ref="H227:I227"/>
    <mergeCell ref="J227:K227"/>
    <mergeCell ref="B224:C224"/>
    <mergeCell ref="D224:E224"/>
    <mergeCell ref="B222:C222"/>
    <mergeCell ref="D222:E222"/>
    <mergeCell ref="F222:G222"/>
    <mergeCell ref="H222:I222"/>
    <mergeCell ref="J222:K222"/>
    <mergeCell ref="D226:E226"/>
    <mergeCell ref="F226:G226"/>
    <mergeCell ref="H226:I226"/>
    <mergeCell ref="J226:K226"/>
    <mergeCell ref="D62:E62"/>
    <mergeCell ref="F62:G62"/>
    <mergeCell ref="H62:I62"/>
    <mergeCell ref="J62:K62"/>
    <mergeCell ref="D61:E61"/>
    <mergeCell ref="B37:C37"/>
    <mergeCell ref="D37:E37"/>
    <mergeCell ref="D229:E229"/>
    <mergeCell ref="F229:G229"/>
    <mergeCell ref="F224:G224"/>
    <mergeCell ref="H224:I224"/>
    <mergeCell ref="J224:K224"/>
    <mergeCell ref="B225:C225"/>
    <mergeCell ref="D225:E225"/>
    <mergeCell ref="B230:C230"/>
    <mergeCell ref="D230:E230"/>
    <mergeCell ref="F230:G230"/>
    <mergeCell ref="H230:I230"/>
    <mergeCell ref="J230:K230"/>
    <mergeCell ref="D228:E228"/>
    <mergeCell ref="F228:G228"/>
    <mergeCell ref="H228:I228"/>
    <mergeCell ref="J228:K228"/>
    <mergeCell ref="D20:E20"/>
    <mergeCell ref="F21:G21"/>
    <mergeCell ref="F20:G20"/>
    <mergeCell ref="H21:I21"/>
    <mergeCell ref="H20:I20"/>
    <mergeCell ref="B23:C23"/>
    <mergeCell ref="D23:E23"/>
    <mergeCell ref="F23:G23"/>
    <mergeCell ref="H23:I23"/>
    <mergeCell ref="J23:K23"/>
    <mergeCell ref="D24:E24"/>
    <mergeCell ref="F24:G24"/>
    <mergeCell ref="H24:I24"/>
    <mergeCell ref="J24:K24"/>
    <mergeCell ref="B24:C24"/>
    <mergeCell ref="D64:E64"/>
    <mergeCell ref="H236:I236"/>
    <mergeCell ref="J236:K236"/>
    <mergeCell ref="B233:C233"/>
    <mergeCell ref="D233:E233"/>
    <mergeCell ref="F233:G233"/>
    <mergeCell ref="H233:I233"/>
    <mergeCell ref="J233:K233"/>
    <mergeCell ref="B234:C234"/>
    <mergeCell ref="B231:C231"/>
    <mergeCell ref="D231:E231"/>
    <mergeCell ref="F231:G231"/>
    <mergeCell ref="H231:I231"/>
    <mergeCell ref="J231:K231"/>
    <mergeCell ref="B232:C232"/>
    <mergeCell ref="H229:I229"/>
    <mergeCell ref="J229:K229"/>
    <mergeCell ref="D234:E234"/>
    <mergeCell ref="F234:G234"/>
    <mergeCell ref="H234:I234"/>
    <mergeCell ref="J234:K234"/>
    <mergeCell ref="B235:C235"/>
    <mergeCell ref="D235:E235"/>
    <mergeCell ref="F235:G235"/>
    <mergeCell ref="H235:I235"/>
    <mergeCell ref="J235:K235"/>
    <mergeCell ref="B236:C236"/>
    <mergeCell ref="D236:E236"/>
    <mergeCell ref="F236:G236"/>
    <mergeCell ref="D232:E232"/>
    <mergeCell ref="F232:G232"/>
    <mergeCell ref="H232:I232"/>
    <mergeCell ref="J232:K232"/>
    <mergeCell ref="B239:C239"/>
    <mergeCell ref="D239:E239"/>
    <mergeCell ref="F239:G239"/>
    <mergeCell ref="H239:I239"/>
    <mergeCell ref="J239:K239"/>
    <mergeCell ref="B238:C238"/>
    <mergeCell ref="B240:C240"/>
    <mergeCell ref="D240:E240"/>
    <mergeCell ref="F240:G240"/>
    <mergeCell ref="H240:I240"/>
    <mergeCell ref="J240:K240"/>
    <mergeCell ref="B237:C237"/>
    <mergeCell ref="D237:E237"/>
    <mergeCell ref="F237:G237"/>
    <mergeCell ref="H237:I237"/>
    <mergeCell ref="J237:K237"/>
    <mergeCell ref="D238:E238"/>
    <mergeCell ref="F238:G238"/>
    <mergeCell ref="H238:I238"/>
    <mergeCell ref="J238:K23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sheetPr codeName="Hoja23"/>
  <dimension ref="A1:O346"/>
  <sheetViews>
    <sheetView topLeftCell="A7" workbookViewId="0">
      <selection activeCell="M15" sqref="M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1138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200139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480</v>
      </c>
      <c r="E18" s="368"/>
      <c r="F18" s="369">
        <v>4100063130</v>
      </c>
      <c r="G18" s="370"/>
      <c r="H18" s="391" t="s">
        <v>613</v>
      </c>
      <c r="I18" s="370"/>
      <c r="J18" s="369" t="s">
        <v>1009</v>
      </c>
      <c r="K18" s="368"/>
      <c r="L18" s="9" t="s">
        <v>757</v>
      </c>
      <c r="M18" s="151">
        <v>85</v>
      </c>
      <c r="N18" s="82">
        <v>4.5</v>
      </c>
      <c r="O18" s="60">
        <v>2</v>
      </c>
    </row>
    <row r="19" spans="1:15" ht="15" x14ac:dyDescent="0.25">
      <c r="A19" s="1"/>
      <c r="B19" s="40"/>
      <c r="C19" s="36"/>
      <c r="D19" s="367" t="s">
        <v>480</v>
      </c>
      <c r="E19" s="368"/>
      <c r="F19" s="369">
        <v>4100063130</v>
      </c>
      <c r="G19" s="370"/>
      <c r="H19" s="391" t="s">
        <v>613</v>
      </c>
      <c r="I19" s="370"/>
      <c r="J19" s="369" t="s">
        <v>1009</v>
      </c>
      <c r="K19" s="368"/>
      <c r="L19" s="9" t="s">
        <v>757</v>
      </c>
      <c r="M19" s="151">
        <v>90</v>
      </c>
      <c r="N19" s="83"/>
      <c r="O19" s="138">
        <v>3</v>
      </c>
    </row>
    <row r="20" spans="1:15" ht="15" x14ac:dyDescent="0.25">
      <c r="A20" s="1"/>
      <c r="B20" s="40"/>
      <c r="C20" s="36"/>
      <c r="D20" s="367" t="s">
        <v>480</v>
      </c>
      <c r="E20" s="368"/>
      <c r="F20" s="369">
        <v>4100063130</v>
      </c>
      <c r="G20" s="370"/>
      <c r="H20" s="391" t="s">
        <v>613</v>
      </c>
      <c r="I20" s="370"/>
      <c r="J20" s="369" t="s">
        <v>1009</v>
      </c>
      <c r="K20" s="368"/>
      <c r="L20" s="9" t="s">
        <v>757</v>
      </c>
      <c r="M20" s="151">
        <v>95</v>
      </c>
      <c r="N20" s="83"/>
      <c r="O20" s="138">
        <v>4</v>
      </c>
    </row>
    <row r="21" spans="1:15" ht="15" x14ac:dyDescent="0.25">
      <c r="A21" s="1"/>
      <c r="B21" s="40"/>
      <c r="C21" s="36"/>
      <c r="D21" s="367" t="s">
        <v>480</v>
      </c>
      <c r="E21" s="368"/>
      <c r="F21" s="369">
        <v>4100063130</v>
      </c>
      <c r="G21" s="370"/>
      <c r="H21" s="391" t="s">
        <v>613</v>
      </c>
      <c r="I21" s="370"/>
      <c r="J21" s="369" t="s">
        <v>1009</v>
      </c>
      <c r="K21" s="368"/>
      <c r="L21" s="9" t="s">
        <v>757</v>
      </c>
      <c r="M21" s="151">
        <v>100</v>
      </c>
      <c r="N21" s="83"/>
      <c r="O21" s="138">
        <v>2</v>
      </c>
    </row>
    <row r="22" spans="1:15" ht="15" x14ac:dyDescent="0.25">
      <c r="A22" s="1"/>
      <c r="B22" s="40"/>
      <c r="C22" s="36"/>
      <c r="D22" s="367" t="s">
        <v>480</v>
      </c>
      <c r="E22" s="368"/>
      <c r="F22" s="369">
        <v>4100063129</v>
      </c>
      <c r="G22" s="370"/>
      <c r="H22" s="391" t="s">
        <v>613</v>
      </c>
      <c r="I22" s="370"/>
      <c r="J22" s="369" t="s">
        <v>1009</v>
      </c>
      <c r="K22" s="368"/>
      <c r="L22" s="9" t="s">
        <v>757</v>
      </c>
      <c r="M22" s="50">
        <v>85</v>
      </c>
      <c r="N22" s="83"/>
      <c r="O22" s="138">
        <v>3</v>
      </c>
    </row>
    <row r="23" spans="1:15" ht="15" x14ac:dyDescent="0.25">
      <c r="A23" s="1"/>
      <c r="B23" s="40"/>
      <c r="C23" s="36"/>
      <c r="D23" s="367" t="s">
        <v>480</v>
      </c>
      <c r="E23" s="368"/>
      <c r="F23" s="369">
        <v>4100063129</v>
      </c>
      <c r="G23" s="370"/>
      <c r="H23" s="391" t="s">
        <v>613</v>
      </c>
      <c r="I23" s="370"/>
      <c r="J23" s="369" t="s">
        <v>1009</v>
      </c>
      <c r="K23" s="368"/>
      <c r="L23" s="9" t="s">
        <v>757</v>
      </c>
      <c r="M23" s="50">
        <v>90</v>
      </c>
      <c r="N23" s="83"/>
      <c r="O23" s="138">
        <v>4</v>
      </c>
    </row>
    <row r="24" spans="1:15" ht="15" x14ac:dyDescent="0.25">
      <c r="A24" s="1"/>
      <c r="B24" s="40"/>
      <c r="C24" s="36"/>
      <c r="D24" s="367" t="s">
        <v>480</v>
      </c>
      <c r="E24" s="368"/>
      <c r="F24" s="369">
        <v>4100063129</v>
      </c>
      <c r="G24" s="370"/>
      <c r="H24" s="391" t="s">
        <v>613</v>
      </c>
      <c r="I24" s="370"/>
      <c r="J24" s="369" t="s">
        <v>1009</v>
      </c>
      <c r="K24" s="368"/>
      <c r="L24" s="9" t="s">
        <v>757</v>
      </c>
      <c r="M24" s="50">
        <v>95</v>
      </c>
      <c r="N24" s="83"/>
      <c r="O24" s="138">
        <v>4</v>
      </c>
    </row>
    <row r="25" spans="1:15" ht="15" x14ac:dyDescent="0.25">
      <c r="A25" s="1"/>
      <c r="B25" s="40"/>
      <c r="C25" s="36"/>
      <c r="D25" s="367" t="s">
        <v>480</v>
      </c>
      <c r="E25" s="368"/>
      <c r="F25" s="369">
        <v>4100063129</v>
      </c>
      <c r="G25" s="370"/>
      <c r="H25" s="391" t="s">
        <v>613</v>
      </c>
      <c r="I25" s="370"/>
      <c r="J25" s="369" t="s">
        <v>1009</v>
      </c>
      <c r="K25" s="368"/>
      <c r="L25" s="9" t="s">
        <v>757</v>
      </c>
      <c r="M25" s="50">
        <v>100</v>
      </c>
      <c r="N25" s="83"/>
      <c r="O25" s="138">
        <v>2</v>
      </c>
    </row>
    <row r="26" spans="1:15" ht="15" x14ac:dyDescent="0.25">
      <c r="A26" s="1"/>
      <c r="B26" s="40"/>
      <c r="C26" s="36"/>
      <c r="D26" s="367" t="s">
        <v>480</v>
      </c>
      <c r="E26" s="368"/>
      <c r="F26" s="369">
        <v>4100063123</v>
      </c>
      <c r="G26" s="370"/>
      <c r="H26" s="391" t="s">
        <v>481</v>
      </c>
      <c r="I26" s="370"/>
      <c r="J26" s="369" t="s">
        <v>1009</v>
      </c>
      <c r="K26" s="368"/>
      <c r="L26" s="9" t="s">
        <v>425</v>
      </c>
      <c r="M26" s="8">
        <v>95</v>
      </c>
      <c r="N26" s="83"/>
      <c r="O26" s="138">
        <v>1</v>
      </c>
    </row>
    <row r="27" spans="1:15" ht="15" x14ac:dyDescent="0.25">
      <c r="A27" s="1"/>
      <c r="B27" s="378">
        <v>2</v>
      </c>
      <c r="C27" s="379"/>
      <c r="D27" s="367" t="s">
        <v>436</v>
      </c>
      <c r="E27" s="368"/>
      <c r="F27" s="369">
        <v>4100063140</v>
      </c>
      <c r="G27" s="370"/>
      <c r="H27" s="391" t="s">
        <v>1120</v>
      </c>
      <c r="I27" s="370"/>
      <c r="J27" s="369" t="s">
        <v>1009</v>
      </c>
      <c r="K27" s="368"/>
      <c r="L27" s="9" t="s">
        <v>1071</v>
      </c>
      <c r="M27" s="151"/>
      <c r="N27" s="82">
        <v>10.08</v>
      </c>
      <c r="O27" s="60">
        <v>9</v>
      </c>
    </row>
    <row r="28" spans="1:15" ht="15" x14ac:dyDescent="0.25">
      <c r="A28" s="1"/>
      <c r="B28" s="40"/>
      <c r="C28" s="36"/>
      <c r="D28" s="367" t="s">
        <v>496</v>
      </c>
      <c r="E28" s="368"/>
      <c r="F28" s="369">
        <v>4100063132</v>
      </c>
      <c r="G28" s="370"/>
      <c r="H28" s="391" t="s">
        <v>776</v>
      </c>
      <c r="I28" s="370"/>
      <c r="J28" s="369" t="s">
        <v>1009</v>
      </c>
      <c r="K28" s="368"/>
      <c r="L28" s="9" t="s">
        <v>757</v>
      </c>
      <c r="M28" s="151"/>
      <c r="N28" s="83"/>
      <c r="O28" s="60">
        <v>1</v>
      </c>
    </row>
    <row r="29" spans="1:15" ht="15" x14ac:dyDescent="0.25">
      <c r="A29" s="1"/>
      <c r="B29" s="40"/>
      <c r="C29" s="36"/>
      <c r="D29" s="367" t="s">
        <v>747</v>
      </c>
      <c r="E29" s="368"/>
      <c r="F29" s="369">
        <v>4100063116</v>
      </c>
      <c r="G29" s="370"/>
      <c r="H29" s="391" t="s">
        <v>1094</v>
      </c>
      <c r="I29" s="370"/>
      <c r="J29" s="369" t="s">
        <v>1009</v>
      </c>
      <c r="K29" s="368"/>
      <c r="L29" s="9" t="s">
        <v>1121</v>
      </c>
      <c r="M29" s="151"/>
      <c r="N29" s="83"/>
      <c r="O29" s="60">
        <v>10</v>
      </c>
    </row>
    <row r="30" spans="1:15" ht="15" x14ac:dyDescent="0.25">
      <c r="A30" s="1"/>
      <c r="B30" s="375">
        <v>3</v>
      </c>
      <c r="C30" s="376"/>
      <c r="D30" s="367" t="s">
        <v>747</v>
      </c>
      <c r="E30" s="368"/>
      <c r="F30" s="369">
        <v>4100063117</v>
      </c>
      <c r="G30" s="370"/>
      <c r="H30" s="391" t="s">
        <v>1094</v>
      </c>
      <c r="I30" s="370"/>
      <c r="J30" s="369" t="s">
        <v>1009</v>
      </c>
      <c r="K30" s="368"/>
      <c r="L30" s="9" t="s">
        <v>1121</v>
      </c>
      <c r="M30" s="151"/>
      <c r="N30" s="81">
        <v>10.26</v>
      </c>
      <c r="O30" s="60">
        <v>18</v>
      </c>
    </row>
    <row r="31" spans="1:15" ht="15" x14ac:dyDescent="0.25">
      <c r="A31" s="1"/>
      <c r="B31" s="416">
        <v>4</v>
      </c>
      <c r="C31" s="417"/>
      <c r="D31" s="367" t="s">
        <v>747</v>
      </c>
      <c r="E31" s="368"/>
      <c r="F31" s="369">
        <v>4100063117</v>
      </c>
      <c r="G31" s="370"/>
      <c r="H31" s="391" t="s">
        <v>1094</v>
      </c>
      <c r="I31" s="370"/>
      <c r="J31" s="369" t="s">
        <v>1009</v>
      </c>
      <c r="K31" s="368"/>
      <c r="L31" s="9" t="s">
        <v>1121</v>
      </c>
      <c r="M31" s="151"/>
      <c r="N31" s="83">
        <v>9.76</v>
      </c>
      <c r="O31" s="60">
        <v>17</v>
      </c>
    </row>
    <row r="32" spans="1:15" ht="15" x14ac:dyDescent="0.25">
      <c r="A32" s="1"/>
      <c r="B32" s="378">
        <v>5</v>
      </c>
      <c r="C32" s="379"/>
      <c r="D32" s="367" t="s">
        <v>747</v>
      </c>
      <c r="E32" s="368"/>
      <c r="F32" s="369">
        <v>4100063117</v>
      </c>
      <c r="G32" s="370"/>
      <c r="H32" s="391" t="s">
        <v>1094</v>
      </c>
      <c r="I32" s="370"/>
      <c r="J32" s="369" t="s">
        <v>1009</v>
      </c>
      <c r="K32" s="368"/>
      <c r="L32" s="9" t="s">
        <v>1126</v>
      </c>
      <c r="M32" s="151"/>
      <c r="N32" s="82">
        <v>9.26</v>
      </c>
      <c r="O32" s="60">
        <v>16</v>
      </c>
    </row>
    <row r="33" spans="1:15" ht="15" x14ac:dyDescent="0.25">
      <c r="A33" s="1"/>
      <c r="B33" s="378">
        <v>6</v>
      </c>
      <c r="C33" s="379"/>
      <c r="D33" s="367" t="s">
        <v>747</v>
      </c>
      <c r="E33" s="368"/>
      <c r="F33" s="369">
        <v>4100063117</v>
      </c>
      <c r="G33" s="370"/>
      <c r="H33" s="391" t="s">
        <v>1094</v>
      </c>
      <c r="I33" s="370"/>
      <c r="J33" s="369" t="s">
        <v>1009</v>
      </c>
      <c r="K33" s="368"/>
      <c r="L33" s="9" t="s">
        <v>1126</v>
      </c>
      <c r="M33" s="151"/>
      <c r="N33" s="82">
        <v>9.26</v>
      </c>
      <c r="O33" s="60">
        <v>5</v>
      </c>
    </row>
    <row r="34" spans="1:15" ht="15" x14ac:dyDescent="0.25">
      <c r="A34" s="1"/>
      <c r="B34" s="40"/>
      <c r="C34" s="36"/>
      <c r="D34" s="126" t="s">
        <v>1133</v>
      </c>
      <c r="E34" s="61"/>
      <c r="F34" s="50"/>
      <c r="G34" s="62"/>
      <c r="H34" s="63"/>
      <c r="I34" s="62"/>
      <c r="J34" s="50"/>
      <c r="K34" s="61"/>
      <c r="L34" s="6"/>
      <c r="M34" s="8"/>
      <c r="N34" s="83"/>
      <c r="O34" s="138"/>
    </row>
    <row r="35" spans="1:15" ht="15" x14ac:dyDescent="0.25">
      <c r="A35" s="1"/>
      <c r="B35" s="76"/>
      <c r="C35" s="69"/>
      <c r="D35" s="367" t="s">
        <v>747</v>
      </c>
      <c r="E35" s="368"/>
      <c r="F35" s="369">
        <v>4100063116</v>
      </c>
      <c r="G35" s="370"/>
      <c r="H35" s="391" t="s">
        <v>1094</v>
      </c>
      <c r="I35" s="370"/>
      <c r="J35" s="369" t="s">
        <v>1009</v>
      </c>
      <c r="K35" s="368"/>
      <c r="L35" s="9" t="s">
        <v>1126</v>
      </c>
      <c r="M35" s="151"/>
      <c r="N35" s="84"/>
      <c r="O35" s="60">
        <v>11</v>
      </c>
    </row>
    <row r="36" spans="1:15" ht="15" x14ac:dyDescent="0.25">
      <c r="A36" s="1"/>
      <c r="B36" s="378">
        <v>7</v>
      </c>
      <c r="C36" s="379"/>
      <c r="D36" s="367" t="s">
        <v>747</v>
      </c>
      <c r="E36" s="368"/>
      <c r="F36" s="369">
        <v>4100063116</v>
      </c>
      <c r="G36" s="370"/>
      <c r="H36" s="391" t="s">
        <v>1094</v>
      </c>
      <c r="I36" s="370"/>
      <c r="J36" s="369" t="s">
        <v>1009</v>
      </c>
      <c r="K36" s="368"/>
      <c r="L36" s="9" t="s">
        <v>1126</v>
      </c>
      <c r="M36" s="151"/>
      <c r="N36" s="82">
        <v>6.84</v>
      </c>
      <c r="O36" s="60">
        <v>10</v>
      </c>
    </row>
    <row r="37" spans="1:15" ht="15" x14ac:dyDescent="0.25">
      <c r="A37" s="1"/>
      <c r="B37" s="375"/>
      <c r="C37" s="376"/>
      <c r="D37" s="367"/>
      <c r="E37" s="368"/>
      <c r="F37" s="369"/>
      <c r="G37" s="370"/>
      <c r="H37" s="391"/>
      <c r="I37" s="370"/>
      <c r="J37" s="369"/>
      <c r="K37" s="368"/>
      <c r="L37" s="9"/>
      <c r="M37" s="151"/>
      <c r="N37" s="81"/>
      <c r="O37" s="60"/>
    </row>
    <row r="38" spans="1:15" ht="15" x14ac:dyDescent="0.25">
      <c r="A38" s="1"/>
      <c r="B38" s="76"/>
      <c r="C38" s="65"/>
      <c r="D38" s="392"/>
      <c r="E38" s="393"/>
      <c r="F38" s="393"/>
      <c r="G38" s="393"/>
      <c r="H38" s="393"/>
      <c r="I38" s="62"/>
      <c r="J38" s="50"/>
      <c r="K38" s="61"/>
      <c r="L38" s="8"/>
      <c r="M38" s="8"/>
      <c r="N38" s="139">
        <f>SUM(N18:N37)</f>
        <v>59.959999999999994</v>
      </c>
      <c r="O38" s="60"/>
    </row>
    <row r="39" spans="1:15" ht="15.75" x14ac:dyDescent="0.25">
      <c r="A39" s="1"/>
      <c r="B39" s="356" t="s">
        <v>29</v>
      </c>
      <c r="C39" s="357"/>
      <c r="D39" s="357"/>
      <c r="E39" s="357"/>
      <c r="F39" s="357"/>
      <c r="G39" s="357"/>
      <c r="H39" s="357"/>
      <c r="I39" s="357"/>
      <c r="J39" s="357"/>
      <c r="K39" s="357"/>
      <c r="L39" s="357"/>
      <c r="M39" s="79"/>
      <c r="N39" s="75"/>
      <c r="O39" s="73">
        <f>SUM(O18:O37)</f>
        <v>122</v>
      </c>
    </row>
    <row r="40" spans="1:15" ht="15" x14ac:dyDescent="0.25">
      <c r="A40" s="1"/>
      <c r="B40" s="20"/>
      <c r="C40" s="45"/>
      <c r="D40" s="20"/>
      <c r="E40" s="45"/>
      <c r="F40" s="20"/>
      <c r="H40" s="3"/>
      <c r="J40" s="20"/>
      <c r="K40" s="45"/>
      <c r="L40" s="1"/>
      <c r="M40" s="1"/>
      <c r="N40" s="86"/>
    </row>
    <row r="41" spans="1:15" ht="3.75" customHeight="1" x14ac:dyDescent="0.25">
      <c r="A41" s="1"/>
      <c r="B41" s="1"/>
      <c r="C41" s="1"/>
      <c r="D41" s="17"/>
      <c r="E41" s="20"/>
      <c r="F41" s="20"/>
      <c r="G41" s="3"/>
      <c r="H41" s="3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49</v>
      </c>
      <c r="E42" s="23"/>
      <c r="F42" s="397" t="s">
        <v>1134</v>
      </c>
      <c r="G42" s="396"/>
      <c r="H42" s="1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1135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customHeight="1" x14ac:dyDescent="0.25">
      <c r="A44" s="1"/>
      <c r="B44" s="1"/>
      <c r="C44" s="1"/>
      <c r="D44" s="1" t="s">
        <v>1137</v>
      </c>
      <c r="E44" s="3"/>
      <c r="F44" s="1"/>
      <c r="G44" s="1"/>
      <c r="H44" s="1"/>
      <c r="I44" s="1"/>
      <c r="J44" s="1"/>
      <c r="K44" s="1"/>
      <c r="L44" s="1"/>
      <c r="M44" s="1"/>
      <c r="N44" s="1"/>
    </row>
    <row r="45" spans="1:15" ht="15" customHeight="1" x14ac:dyDescent="0.25">
      <c r="A45" s="1"/>
      <c r="B45" s="1"/>
      <c r="C45" s="1"/>
      <c r="D45" s="1" t="s">
        <v>1136</v>
      </c>
      <c r="E45" s="23"/>
      <c r="F45" s="1"/>
      <c r="G45" s="1"/>
      <c r="H45" s="1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1051</v>
      </c>
      <c r="E46" s="1"/>
      <c r="F46" s="1"/>
      <c r="G46" s="23"/>
      <c r="H46" s="23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330" ht="8.25" customHeight="1" x14ac:dyDescent="0.2"/>
    <row r="332" ht="8.25" customHeight="1" x14ac:dyDescent="0.2"/>
    <row r="334" ht="9" customHeight="1" x14ac:dyDescent="0.2"/>
    <row r="336" ht="7.5" customHeight="1" x14ac:dyDescent="0.2"/>
    <row r="338" ht="6.75" customHeight="1" x14ac:dyDescent="0.2"/>
    <row r="340" ht="7.5" customHeight="1" x14ac:dyDescent="0.2"/>
    <row r="342" ht="9" customHeight="1" x14ac:dyDescent="0.2"/>
    <row r="344" ht="7.5" customHeight="1" x14ac:dyDescent="0.2"/>
    <row r="346" ht="8.25" customHeight="1" x14ac:dyDescent="0.2"/>
  </sheetData>
  <mergeCells count="96">
    <mergeCell ref="B27:C27"/>
    <mergeCell ref="D27:E27"/>
    <mergeCell ref="B33:C33"/>
    <mergeCell ref="D28:E28"/>
    <mergeCell ref="F28:G28"/>
    <mergeCell ref="F27:G27"/>
    <mergeCell ref="D32:E32"/>
    <mergeCell ref="F32:G32"/>
    <mergeCell ref="H28:I28"/>
    <mergeCell ref="J28:K28"/>
    <mergeCell ref="B36:C36"/>
    <mergeCell ref="D36:E36"/>
    <mergeCell ref="F36:G36"/>
    <mergeCell ref="H36:I36"/>
    <mergeCell ref="J36:K36"/>
    <mergeCell ref="D33:E33"/>
    <mergeCell ref="F33:G33"/>
    <mergeCell ref="H33:I33"/>
    <mergeCell ref="J33:K33"/>
    <mergeCell ref="D35:E35"/>
    <mergeCell ref="F35:G35"/>
    <mergeCell ref="H35:I35"/>
    <mergeCell ref="J35:K35"/>
    <mergeCell ref="B32:C32"/>
    <mergeCell ref="H26:I26"/>
    <mergeCell ref="J26:K26"/>
    <mergeCell ref="D23:E23"/>
    <mergeCell ref="F23:G23"/>
    <mergeCell ref="H23:I23"/>
    <mergeCell ref="J23:K23"/>
    <mergeCell ref="D24:E24"/>
    <mergeCell ref="F24:G24"/>
    <mergeCell ref="H24:I24"/>
    <mergeCell ref="J24:K24"/>
    <mergeCell ref="D25:E25"/>
    <mergeCell ref="F25:G25"/>
    <mergeCell ref="H25:I25"/>
    <mergeCell ref="J25:K25"/>
    <mergeCell ref="D26:E26"/>
    <mergeCell ref="F26:G26"/>
    <mergeCell ref="D21:E21"/>
    <mergeCell ref="F21:G21"/>
    <mergeCell ref="H21:I21"/>
    <mergeCell ref="J21:K21"/>
    <mergeCell ref="D22:E22"/>
    <mergeCell ref="F22:G22"/>
    <mergeCell ref="H22:I22"/>
    <mergeCell ref="J22:K22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D19:E19"/>
    <mergeCell ref="F19:G19"/>
    <mergeCell ref="H19:I19"/>
    <mergeCell ref="J19:K19"/>
    <mergeCell ref="D20:E20"/>
    <mergeCell ref="F20:G20"/>
    <mergeCell ref="H20:I20"/>
    <mergeCell ref="J20:K20"/>
    <mergeCell ref="H27:I27"/>
    <mergeCell ref="J27:K27"/>
    <mergeCell ref="B31:C31"/>
    <mergeCell ref="D29:E29"/>
    <mergeCell ref="F29:G29"/>
    <mergeCell ref="H29:I29"/>
    <mergeCell ref="J29:K29"/>
    <mergeCell ref="D31:E31"/>
    <mergeCell ref="F31:G31"/>
    <mergeCell ref="H31:I31"/>
    <mergeCell ref="J31:K31"/>
    <mergeCell ref="B30:C30"/>
    <mergeCell ref="D30:E30"/>
    <mergeCell ref="F30:G30"/>
    <mergeCell ref="H30:I30"/>
    <mergeCell ref="J30:K30"/>
    <mergeCell ref="H32:I32"/>
    <mergeCell ref="J32:K32"/>
    <mergeCell ref="F42:G42"/>
    <mergeCell ref="B37:C37"/>
    <mergeCell ref="D37:E37"/>
    <mergeCell ref="F37:G37"/>
    <mergeCell ref="H37:I37"/>
    <mergeCell ref="B39:L39"/>
    <mergeCell ref="J37:K37"/>
    <mergeCell ref="D38:H3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sheetPr codeName="Hoja24"/>
  <dimension ref="A1:O449"/>
  <sheetViews>
    <sheetView topLeftCell="A55" workbookViewId="0">
      <selection activeCell="O75" sqref="O7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1125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200140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1110</v>
      </c>
      <c r="E18" s="368"/>
      <c r="F18" s="369">
        <v>4100060194</v>
      </c>
      <c r="G18" s="370"/>
      <c r="H18" s="391" t="s">
        <v>1111</v>
      </c>
      <c r="I18" s="370"/>
      <c r="J18" s="369" t="s">
        <v>25</v>
      </c>
      <c r="K18" s="368"/>
      <c r="L18" s="7" t="s">
        <v>895</v>
      </c>
      <c r="M18" s="11"/>
      <c r="N18" s="82">
        <v>3.72</v>
      </c>
      <c r="O18" s="60">
        <v>24</v>
      </c>
    </row>
    <row r="19" spans="1:15" ht="15" x14ac:dyDescent="0.25">
      <c r="A19" s="1"/>
      <c r="B19" s="40"/>
      <c r="C19" s="36"/>
      <c r="D19" s="126" t="s">
        <v>1112</v>
      </c>
      <c r="E19" s="61"/>
      <c r="F19" s="50"/>
      <c r="G19" s="62"/>
      <c r="H19" s="63"/>
      <c r="I19" s="62"/>
      <c r="J19" s="50"/>
      <c r="K19" s="61"/>
      <c r="L19" s="6"/>
      <c r="M19" s="8"/>
      <c r="N19" s="83"/>
      <c r="O19" s="138"/>
    </row>
    <row r="20" spans="1:15" ht="15" x14ac:dyDescent="0.25">
      <c r="A20" s="1"/>
      <c r="B20" s="378">
        <v>2</v>
      </c>
      <c r="C20" s="438"/>
      <c r="D20" s="375" t="s">
        <v>1110</v>
      </c>
      <c r="E20" s="367"/>
      <c r="F20" s="375">
        <v>4100060237</v>
      </c>
      <c r="G20" s="367"/>
      <c r="H20" s="419" t="s">
        <v>1113</v>
      </c>
      <c r="I20" s="420"/>
      <c r="J20" s="375" t="s">
        <v>73</v>
      </c>
      <c r="K20" s="367"/>
      <c r="L20" s="7" t="s">
        <v>1071</v>
      </c>
      <c r="M20" s="11"/>
      <c r="N20" s="82">
        <v>5</v>
      </c>
      <c r="O20" s="60">
        <v>16</v>
      </c>
    </row>
    <row r="21" spans="1:15" ht="15" x14ac:dyDescent="0.25">
      <c r="A21" s="1"/>
      <c r="B21" s="40"/>
      <c r="C21" s="36"/>
      <c r="D21" s="126" t="s">
        <v>1114</v>
      </c>
      <c r="E21" s="61"/>
      <c r="F21" s="50"/>
      <c r="G21" s="62"/>
      <c r="H21" s="63"/>
      <c r="I21" s="62"/>
      <c r="J21" s="50"/>
      <c r="K21" s="61"/>
      <c r="L21" s="6"/>
      <c r="M21" s="8"/>
      <c r="N21" s="83"/>
      <c r="O21" s="60"/>
    </row>
    <row r="22" spans="1:15" ht="15" x14ac:dyDescent="0.25">
      <c r="A22" s="1"/>
      <c r="B22" s="76"/>
      <c r="C22" s="69"/>
      <c r="D22" s="367" t="s">
        <v>1110</v>
      </c>
      <c r="E22" s="368"/>
      <c r="F22" s="369">
        <v>4100060195</v>
      </c>
      <c r="G22" s="370"/>
      <c r="H22" s="419" t="s">
        <v>1113</v>
      </c>
      <c r="I22" s="420"/>
      <c r="J22" s="369" t="s">
        <v>25</v>
      </c>
      <c r="K22" s="368"/>
      <c r="L22" s="7" t="s">
        <v>1071</v>
      </c>
      <c r="M22" s="8"/>
      <c r="N22" s="84"/>
      <c r="O22" s="138">
        <v>21</v>
      </c>
    </row>
    <row r="23" spans="1:15" ht="15" x14ac:dyDescent="0.25">
      <c r="A23" s="1"/>
      <c r="B23" s="369">
        <v>3</v>
      </c>
      <c r="C23" s="368"/>
      <c r="D23" s="367" t="s">
        <v>528</v>
      </c>
      <c r="E23" s="368"/>
      <c r="F23" s="355">
        <v>4100063159</v>
      </c>
      <c r="G23" s="354"/>
      <c r="H23" s="391" t="s">
        <v>568</v>
      </c>
      <c r="I23" s="370"/>
      <c r="J23" s="369" t="s">
        <v>73</v>
      </c>
      <c r="K23" s="368"/>
      <c r="L23" s="7" t="s">
        <v>784</v>
      </c>
      <c r="M23" s="11"/>
      <c r="N23" s="81">
        <v>9.58</v>
      </c>
      <c r="O23" s="60">
        <v>55</v>
      </c>
    </row>
    <row r="24" spans="1:15" ht="15" x14ac:dyDescent="0.25">
      <c r="A24" s="1"/>
      <c r="B24" s="369">
        <v>4</v>
      </c>
      <c r="C24" s="368"/>
      <c r="D24" s="367" t="s">
        <v>528</v>
      </c>
      <c r="E24" s="368"/>
      <c r="F24" s="355">
        <v>4100063159</v>
      </c>
      <c r="G24" s="354"/>
      <c r="H24" s="391" t="s">
        <v>568</v>
      </c>
      <c r="I24" s="370"/>
      <c r="J24" s="369" t="s">
        <v>73</v>
      </c>
      <c r="K24" s="368"/>
      <c r="L24" s="7" t="s">
        <v>784</v>
      </c>
      <c r="M24" s="11"/>
      <c r="N24" s="81">
        <v>9.58</v>
      </c>
      <c r="O24" s="60">
        <v>55</v>
      </c>
    </row>
    <row r="25" spans="1:15" ht="15" x14ac:dyDescent="0.25">
      <c r="A25" s="1"/>
      <c r="B25" s="369">
        <v>5</v>
      </c>
      <c r="C25" s="368"/>
      <c r="D25" s="367" t="s">
        <v>528</v>
      </c>
      <c r="E25" s="368"/>
      <c r="F25" s="355">
        <v>4100063159</v>
      </c>
      <c r="G25" s="354"/>
      <c r="H25" s="391" t="s">
        <v>568</v>
      </c>
      <c r="I25" s="370"/>
      <c r="J25" s="369" t="s">
        <v>73</v>
      </c>
      <c r="K25" s="368"/>
      <c r="L25" s="7" t="s">
        <v>784</v>
      </c>
      <c r="M25" s="11"/>
      <c r="N25" s="81">
        <v>9.58</v>
      </c>
      <c r="O25" s="60">
        <v>55</v>
      </c>
    </row>
    <row r="26" spans="1:15" ht="15" x14ac:dyDescent="0.25">
      <c r="A26" s="1"/>
      <c r="B26" s="369">
        <v>6</v>
      </c>
      <c r="C26" s="368"/>
      <c r="D26" s="367" t="s">
        <v>528</v>
      </c>
      <c r="E26" s="368"/>
      <c r="F26" s="355">
        <v>4100063161</v>
      </c>
      <c r="G26" s="354"/>
      <c r="H26" s="391" t="s">
        <v>568</v>
      </c>
      <c r="I26" s="370"/>
      <c r="J26" s="369" t="s">
        <v>53</v>
      </c>
      <c r="K26" s="368"/>
      <c r="L26" s="7" t="s">
        <v>784</v>
      </c>
      <c r="M26" s="11"/>
      <c r="N26" s="82">
        <v>7.32</v>
      </c>
      <c r="O26" s="60">
        <v>41</v>
      </c>
    </row>
    <row r="27" spans="1:15" ht="15" x14ac:dyDescent="0.25">
      <c r="A27" s="1"/>
      <c r="B27" s="378">
        <v>7</v>
      </c>
      <c r="C27" s="379"/>
      <c r="D27" s="367" t="s">
        <v>528</v>
      </c>
      <c r="E27" s="368"/>
      <c r="F27" s="355">
        <v>4100063161</v>
      </c>
      <c r="G27" s="354"/>
      <c r="H27" s="391" t="s">
        <v>568</v>
      </c>
      <c r="I27" s="370"/>
      <c r="J27" s="369" t="s">
        <v>53</v>
      </c>
      <c r="K27" s="368"/>
      <c r="L27" s="7" t="s">
        <v>784</v>
      </c>
      <c r="M27" s="11"/>
      <c r="N27" s="82">
        <v>7.32</v>
      </c>
      <c r="O27" s="60">
        <v>41</v>
      </c>
    </row>
    <row r="28" spans="1:15" ht="15" x14ac:dyDescent="0.25">
      <c r="A28" s="1"/>
      <c r="B28" s="76"/>
      <c r="C28" s="69"/>
      <c r="D28" s="126" t="s">
        <v>1115</v>
      </c>
      <c r="E28" s="61"/>
      <c r="F28" s="50"/>
      <c r="G28" s="62"/>
      <c r="H28" s="63"/>
      <c r="I28" s="62"/>
      <c r="J28" s="50"/>
      <c r="K28" s="61"/>
      <c r="L28" s="6"/>
      <c r="M28" s="8"/>
      <c r="N28" s="84"/>
      <c r="O28" s="138"/>
    </row>
    <row r="29" spans="1:15" ht="15" x14ac:dyDescent="0.25">
      <c r="A29" s="1"/>
      <c r="B29" s="424">
        <v>8</v>
      </c>
      <c r="C29" s="425"/>
      <c r="D29" s="367" t="s">
        <v>528</v>
      </c>
      <c r="E29" s="368"/>
      <c r="F29" s="355">
        <v>4100064202</v>
      </c>
      <c r="G29" s="354"/>
      <c r="H29" s="391" t="s">
        <v>568</v>
      </c>
      <c r="I29" s="370"/>
      <c r="J29" s="369" t="s">
        <v>53</v>
      </c>
      <c r="K29" s="368"/>
      <c r="L29" s="7" t="s">
        <v>757</v>
      </c>
      <c r="M29" s="11"/>
      <c r="N29" s="82">
        <v>8.26</v>
      </c>
      <c r="O29" s="60">
        <v>47</v>
      </c>
    </row>
    <row r="30" spans="1:15" ht="15" x14ac:dyDescent="0.25">
      <c r="A30" s="1"/>
      <c r="B30" s="378">
        <v>9</v>
      </c>
      <c r="C30" s="379"/>
      <c r="D30" s="367" t="s">
        <v>480</v>
      </c>
      <c r="E30" s="368"/>
      <c r="F30" s="355">
        <v>4100063202</v>
      </c>
      <c r="G30" s="354"/>
      <c r="H30" s="391" t="s">
        <v>613</v>
      </c>
      <c r="I30" s="370"/>
      <c r="J30" s="369" t="s">
        <v>53</v>
      </c>
      <c r="K30" s="368"/>
      <c r="L30" s="6" t="s">
        <v>757</v>
      </c>
      <c r="M30" s="11">
        <v>85</v>
      </c>
      <c r="N30" s="82">
        <v>12</v>
      </c>
      <c r="O30" s="60">
        <v>14</v>
      </c>
    </row>
    <row r="31" spans="1:15" ht="15" x14ac:dyDescent="0.25">
      <c r="A31" s="1"/>
      <c r="B31" s="40"/>
      <c r="C31" s="36"/>
      <c r="D31" s="126" t="s">
        <v>1116</v>
      </c>
      <c r="E31" s="61"/>
      <c r="F31" s="50"/>
      <c r="G31" s="62"/>
      <c r="H31" s="63"/>
      <c r="I31" s="62"/>
      <c r="J31" s="50"/>
      <c r="K31" s="61"/>
      <c r="L31" s="6"/>
      <c r="M31" s="8"/>
      <c r="N31" s="83"/>
      <c r="O31" s="138"/>
    </row>
    <row r="32" spans="1:15" ht="15" x14ac:dyDescent="0.25">
      <c r="A32" s="1"/>
      <c r="B32" s="416"/>
      <c r="C32" s="417"/>
      <c r="D32" s="367" t="s">
        <v>480</v>
      </c>
      <c r="E32" s="368"/>
      <c r="F32" s="355">
        <v>4100063202</v>
      </c>
      <c r="G32" s="354"/>
      <c r="H32" s="391" t="s">
        <v>613</v>
      </c>
      <c r="I32" s="370"/>
      <c r="J32" s="369" t="s">
        <v>53</v>
      </c>
      <c r="K32" s="368"/>
      <c r="L32" s="6" t="s">
        <v>757</v>
      </c>
      <c r="M32" s="11">
        <v>90</v>
      </c>
      <c r="N32" s="83"/>
      <c r="O32" s="60">
        <v>23</v>
      </c>
    </row>
    <row r="33" spans="1:15" ht="15" x14ac:dyDescent="0.25">
      <c r="A33" s="1"/>
      <c r="B33" s="416"/>
      <c r="C33" s="417"/>
      <c r="D33" s="367" t="s">
        <v>480</v>
      </c>
      <c r="E33" s="368"/>
      <c r="F33" s="355">
        <v>4100063202</v>
      </c>
      <c r="G33" s="354"/>
      <c r="H33" s="391" t="s">
        <v>613</v>
      </c>
      <c r="I33" s="370"/>
      <c r="J33" s="369" t="s">
        <v>53</v>
      </c>
      <c r="K33" s="368"/>
      <c r="L33" s="6" t="s">
        <v>757</v>
      </c>
      <c r="M33" s="11">
        <v>95</v>
      </c>
      <c r="N33" s="83"/>
      <c r="O33" s="60">
        <v>33</v>
      </c>
    </row>
    <row r="34" spans="1:15" ht="15" x14ac:dyDescent="0.25">
      <c r="A34" s="1"/>
      <c r="B34" s="40"/>
      <c r="C34" s="36"/>
      <c r="D34" s="126" t="s">
        <v>1117</v>
      </c>
      <c r="E34" s="61"/>
      <c r="F34" s="50"/>
      <c r="G34" s="62"/>
      <c r="H34" s="63"/>
      <c r="I34" s="62"/>
      <c r="J34" s="50"/>
      <c r="K34" s="61"/>
      <c r="L34" s="6"/>
      <c r="M34" s="8"/>
      <c r="N34" s="83"/>
      <c r="O34" s="138"/>
    </row>
    <row r="35" spans="1:15" ht="15" x14ac:dyDescent="0.25">
      <c r="A35" s="1"/>
      <c r="B35" s="416"/>
      <c r="C35" s="417"/>
      <c r="D35" s="367" t="s">
        <v>480</v>
      </c>
      <c r="E35" s="368"/>
      <c r="F35" s="355">
        <v>4100063202</v>
      </c>
      <c r="G35" s="354"/>
      <c r="H35" s="391" t="s">
        <v>613</v>
      </c>
      <c r="I35" s="370"/>
      <c r="J35" s="369" t="s">
        <v>53</v>
      </c>
      <c r="K35" s="368"/>
      <c r="L35" s="6" t="s">
        <v>757</v>
      </c>
      <c r="M35" s="11">
        <v>100</v>
      </c>
      <c r="N35" s="83"/>
      <c r="O35" s="60">
        <v>13</v>
      </c>
    </row>
    <row r="36" spans="1:15" ht="15" x14ac:dyDescent="0.25">
      <c r="A36" s="1"/>
      <c r="B36" s="378">
        <v>10</v>
      </c>
      <c r="C36" s="379"/>
      <c r="D36" s="367" t="s">
        <v>480</v>
      </c>
      <c r="E36" s="368"/>
      <c r="F36" s="355">
        <v>4100063178</v>
      </c>
      <c r="G36" s="354"/>
      <c r="H36" s="391" t="s">
        <v>481</v>
      </c>
      <c r="I36" s="370"/>
      <c r="J36" s="369" t="s">
        <v>25</v>
      </c>
      <c r="K36" s="368"/>
      <c r="L36" s="6" t="s">
        <v>425</v>
      </c>
      <c r="M36" s="11">
        <v>90</v>
      </c>
      <c r="N36" s="82">
        <v>6</v>
      </c>
      <c r="O36" s="60">
        <v>1</v>
      </c>
    </row>
    <row r="37" spans="1:15" ht="15" x14ac:dyDescent="0.25">
      <c r="A37" s="1"/>
      <c r="B37" s="416"/>
      <c r="C37" s="417"/>
      <c r="D37" s="367" t="s">
        <v>480</v>
      </c>
      <c r="E37" s="368"/>
      <c r="F37" s="355">
        <v>4100063093</v>
      </c>
      <c r="G37" s="354"/>
      <c r="H37" s="391" t="s">
        <v>481</v>
      </c>
      <c r="I37" s="370"/>
      <c r="J37" s="369" t="s">
        <v>25</v>
      </c>
      <c r="K37" s="368"/>
      <c r="L37" s="6" t="s">
        <v>425</v>
      </c>
      <c r="M37" s="11">
        <v>85</v>
      </c>
      <c r="N37" s="83"/>
      <c r="O37" s="60">
        <v>7</v>
      </c>
    </row>
    <row r="38" spans="1:15" ht="15" x14ac:dyDescent="0.25">
      <c r="A38" s="1"/>
      <c r="B38" s="40"/>
      <c r="C38" s="36"/>
      <c r="D38" s="126" t="s">
        <v>1118</v>
      </c>
      <c r="E38" s="61"/>
      <c r="F38" s="50"/>
      <c r="G38" s="62"/>
      <c r="H38" s="63"/>
      <c r="I38" s="62"/>
      <c r="J38" s="50"/>
      <c r="K38" s="61"/>
      <c r="L38" s="6"/>
      <c r="M38" s="8"/>
      <c r="N38" s="83"/>
      <c r="O38" s="138"/>
    </row>
    <row r="39" spans="1:15" ht="15" x14ac:dyDescent="0.25">
      <c r="A39" s="1"/>
      <c r="B39" s="416"/>
      <c r="C39" s="417"/>
      <c r="D39" s="367" t="s">
        <v>480</v>
      </c>
      <c r="E39" s="368"/>
      <c r="F39" s="355">
        <v>4100063093</v>
      </c>
      <c r="G39" s="354"/>
      <c r="H39" s="391" t="s">
        <v>481</v>
      </c>
      <c r="I39" s="370"/>
      <c r="J39" s="369" t="s">
        <v>25</v>
      </c>
      <c r="K39" s="368"/>
      <c r="L39" s="6" t="s">
        <v>425</v>
      </c>
      <c r="M39" s="11">
        <v>90</v>
      </c>
      <c r="N39" s="83"/>
      <c r="O39" s="60">
        <v>10</v>
      </c>
    </row>
    <row r="40" spans="1:15" ht="15" x14ac:dyDescent="0.25">
      <c r="A40" s="1"/>
      <c r="B40" s="416"/>
      <c r="C40" s="417"/>
      <c r="D40" s="367" t="s">
        <v>480</v>
      </c>
      <c r="E40" s="368"/>
      <c r="F40" s="355">
        <v>4100063093</v>
      </c>
      <c r="G40" s="354"/>
      <c r="H40" s="391" t="s">
        <v>481</v>
      </c>
      <c r="I40" s="370"/>
      <c r="J40" s="369" t="s">
        <v>25</v>
      </c>
      <c r="K40" s="368"/>
      <c r="L40" s="6" t="s">
        <v>425</v>
      </c>
      <c r="M40" s="11">
        <v>95</v>
      </c>
      <c r="N40" s="83"/>
      <c r="O40" s="60">
        <v>5</v>
      </c>
    </row>
    <row r="41" spans="1:15" ht="15" x14ac:dyDescent="0.25">
      <c r="A41" s="1"/>
      <c r="B41" s="40"/>
      <c r="C41" s="36"/>
      <c r="D41" s="367" t="s">
        <v>480</v>
      </c>
      <c r="E41" s="368"/>
      <c r="F41" s="355">
        <v>4100063093</v>
      </c>
      <c r="G41" s="354"/>
      <c r="H41" s="391" t="s">
        <v>481</v>
      </c>
      <c r="I41" s="370"/>
      <c r="J41" s="369" t="s">
        <v>25</v>
      </c>
      <c r="K41" s="368"/>
      <c r="L41" s="6" t="s">
        <v>425</v>
      </c>
      <c r="M41" s="11">
        <v>100</v>
      </c>
      <c r="N41" s="83"/>
      <c r="O41" s="138">
        <v>4</v>
      </c>
    </row>
    <row r="42" spans="1:15" ht="15" x14ac:dyDescent="0.25">
      <c r="A42" s="1"/>
      <c r="B42" s="416"/>
      <c r="C42" s="417"/>
      <c r="D42" s="367" t="s">
        <v>480</v>
      </c>
      <c r="E42" s="368"/>
      <c r="F42" s="355">
        <v>4100063180</v>
      </c>
      <c r="G42" s="354"/>
      <c r="H42" s="391" t="s">
        <v>481</v>
      </c>
      <c r="I42" s="370"/>
      <c r="J42" s="369" t="s">
        <v>53</v>
      </c>
      <c r="K42" s="368"/>
      <c r="L42" s="6" t="s">
        <v>425</v>
      </c>
      <c r="M42" s="11">
        <v>90</v>
      </c>
      <c r="N42" s="83"/>
      <c r="O42" s="60">
        <v>5</v>
      </c>
    </row>
    <row r="43" spans="1:15" ht="15" x14ac:dyDescent="0.25">
      <c r="A43" s="1"/>
      <c r="B43" s="40"/>
      <c r="C43" s="36"/>
      <c r="D43" s="367" t="s">
        <v>480</v>
      </c>
      <c r="E43" s="368"/>
      <c r="F43" s="355">
        <v>4100063180</v>
      </c>
      <c r="G43" s="354"/>
      <c r="H43" s="391" t="s">
        <v>481</v>
      </c>
      <c r="I43" s="370"/>
      <c r="J43" s="369" t="s">
        <v>53</v>
      </c>
      <c r="K43" s="368"/>
      <c r="L43" s="6" t="s">
        <v>425</v>
      </c>
      <c r="M43" s="11">
        <v>95</v>
      </c>
      <c r="N43" s="83"/>
      <c r="O43" s="138">
        <v>2</v>
      </c>
    </row>
    <row r="44" spans="1:15" ht="15" x14ac:dyDescent="0.25">
      <c r="A44" s="1"/>
      <c r="B44" s="365"/>
      <c r="C44" s="366"/>
      <c r="D44" s="367" t="s">
        <v>480</v>
      </c>
      <c r="E44" s="368"/>
      <c r="F44" s="355">
        <v>4100063180</v>
      </c>
      <c r="G44" s="354"/>
      <c r="H44" s="391" t="s">
        <v>481</v>
      </c>
      <c r="I44" s="370"/>
      <c r="J44" s="369" t="s">
        <v>53</v>
      </c>
      <c r="K44" s="368"/>
      <c r="L44" s="6" t="s">
        <v>425</v>
      </c>
      <c r="M44" s="11">
        <v>100</v>
      </c>
      <c r="N44" s="84"/>
      <c r="O44" s="60">
        <v>3</v>
      </c>
    </row>
    <row r="45" spans="1:15" ht="15" x14ac:dyDescent="0.25">
      <c r="A45" s="1"/>
      <c r="B45" s="369">
        <v>11</v>
      </c>
      <c r="C45" s="368"/>
      <c r="D45" s="367" t="s">
        <v>623</v>
      </c>
      <c r="E45" s="368"/>
      <c r="F45" s="355">
        <v>4100063082</v>
      </c>
      <c r="G45" s="354"/>
      <c r="H45" s="391" t="s">
        <v>666</v>
      </c>
      <c r="I45" s="370"/>
      <c r="J45" s="369" t="s">
        <v>73</v>
      </c>
      <c r="K45" s="368"/>
      <c r="L45" s="7" t="s">
        <v>757</v>
      </c>
      <c r="M45" s="11"/>
      <c r="N45" s="81">
        <v>8.1</v>
      </c>
      <c r="O45" s="60">
        <v>60</v>
      </c>
    </row>
    <row r="46" spans="1:15" ht="15" x14ac:dyDescent="0.25">
      <c r="A46" s="1"/>
      <c r="B46" s="369">
        <v>12</v>
      </c>
      <c r="C46" s="368"/>
      <c r="D46" s="367" t="s">
        <v>623</v>
      </c>
      <c r="E46" s="368"/>
      <c r="F46" s="355">
        <v>4100063082</v>
      </c>
      <c r="G46" s="354"/>
      <c r="H46" s="391" t="s">
        <v>666</v>
      </c>
      <c r="I46" s="370"/>
      <c r="J46" s="369" t="s">
        <v>73</v>
      </c>
      <c r="K46" s="368"/>
      <c r="L46" s="7" t="s">
        <v>757</v>
      </c>
      <c r="M46" s="11"/>
      <c r="N46" s="81">
        <v>8.1</v>
      </c>
      <c r="O46" s="60">
        <v>60</v>
      </c>
    </row>
    <row r="47" spans="1:15" ht="15" x14ac:dyDescent="0.25">
      <c r="A47" s="1"/>
      <c r="B47" s="369">
        <v>13</v>
      </c>
      <c r="C47" s="368"/>
      <c r="D47" s="367" t="s">
        <v>623</v>
      </c>
      <c r="E47" s="368"/>
      <c r="F47" s="355">
        <v>4100063082</v>
      </c>
      <c r="G47" s="354"/>
      <c r="H47" s="391" t="s">
        <v>666</v>
      </c>
      <c r="I47" s="370"/>
      <c r="J47" s="369" t="s">
        <v>73</v>
      </c>
      <c r="K47" s="368"/>
      <c r="L47" s="7" t="s">
        <v>757</v>
      </c>
      <c r="M47" s="11"/>
      <c r="N47" s="81">
        <v>8.1</v>
      </c>
      <c r="O47" s="60">
        <v>60</v>
      </c>
    </row>
    <row r="48" spans="1:15" ht="15" x14ac:dyDescent="0.25">
      <c r="A48" s="1"/>
      <c r="B48" s="369">
        <v>14</v>
      </c>
      <c r="C48" s="368"/>
      <c r="D48" s="367" t="s">
        <v>623</v>
      </c>
      <c r="E48" s="368"/>
      <c r="F48" s="355">
        <v>4100063082</v>
      </c>
      <c r="G48" s="354"/>
      <c r="H48" s="391" t="s">
        <v>666</v>
      </c>
      <c r="I48" s="370"/>
      <c r="J48" s="369" t="s">
        <v>73</v>
      </c>
      <c r="K48" s="368"/>
      <c r="L48" s="7" t="s">
        <v>757</v>
      </c>
      <c r="M48" s="11"/>
      <c r="N48" s="81">
        <v>8.1</v>
      </c>
      <c r="O48" s="60">
        <v>60</v>
      </c>
    </row>
    <row r="49" spans="1:15" ht="15" x14ac:dyDescent="0.25">
      <c r="A49" s="1"/>
      <c r="B49" s="369">
        <v>15</v>
      </c>
      <c r="C49" s="368"/>
      <c r="D49" s="367" t="s">
        <v>623</v>
      </c>
      <c r="E49" s="368"/>
      <c r="F49" s="355">
        <v>4100063082</v>
      </c>
      <c r="G49" s="354"/>
      <c r="H49" s="391" t="s">
        <v>666</v>
      </c>
      <c r="I49" s="370"/>
      <c r="J49" s="369" t="s">
        <v>73</v>
      </c>
      <c r="K49" s="368"/>
      <c r="L49" s="7" t="s">
        <v>757</v>
      </c>
      <c r="M49" s="11"/>
      <c r="N49" s="81">
        <v>8.1</v>
      </c>
      <c r="O49" s="60">
        <v>60</v>
      </c>
    </row>
    <row r="50" spans="1:15" ht="15" x14ac:dyDescent="0.25">
      <c r="A50" s="1"/>
      <c r="B50" s="369">
        <v>16</v>
      </c>
      <c r="C50" s="368"/>
      <c r="D50" s="367" t="s">
        <v>623</v>
      </c>
      <c r="E50" s="368"/>
      <c r="F50" s="355">
        <v>4100063082</v>
      </c>
      <c r="G50" s="354"/>
      <c r="H50" s="391" t="s">
        <v>666</v>
      </c>
      <c r="I50" s="370"/>
      <c r="J50" s="369" t="s">
        <v>73</v>
      </c>
      <c r="K50" s="368"/>
      <c r="L50" s="7" t="s">
        <v>757</v>
      </c>
      <c r="M50" s="11"/>
      <c r="N50" s="81">
        <v>8.1</v>
      </c>
      <c r="O50" s="60">
        <v>60</v>
      </c>
    </row>
    <row r="51" spans="1:15" ht="15" x14ac:dyDescent="0.25">
      <c r="A51" s="1"/>
      <c r="B51" s="369">
        <v>17</v>
      </c>
      <c r="C51" s="368"/>
      <c r="D51" s="367" t="s">
        <v>623</v>
      </c>
      <c r="E51" s="368"/>
      <c r="F51" s="355">
        <v>4100063082</v>
      </c>
      <c r="G51" s="354"/>
      <c r="H51" s="391" t="s">
        <v>666</v>
      </c>
      <c r="I51" s="370"/>
      <c r="J51" s="369" t="s">
        <v>73</v>
      </c>
      <c r="K51" s="368"/>
      <c r="L51" s="7" t="s">
        <v>757</v>
      </c>
      <c r="M51" s="11"/>
      <c r="N51" s="81">
        <v>8.1</v>
      </c>
      <c r="O51" s="60">
        <v>60</v>
      </c>
    </row>
    <row r="52" spans="1:15" ht="15" x14ac:dyDescent="0.25">
      <c r="A52" s="1"/>
      <c r="B52" s="369">
        <v>18</v>
      </c>
      <c r="C52" s="368"/>
      <c r="D52" s="367" t="s">
        <v>623</v>
      </c>
      <c r="E52" s="368"/>
      <c r="F52" s="355">
        <v>4100063082</v>
      </c>
      <c r="G52" s="354"/>
      <c r="H52" s="391" t="s">
        <v>666</v>
      </c>
      <c r="I52" s="370"/>
      <c r="J52" s="369" t="s">
        <v>73</v>
      </c>
      <c r="K52" s="368"/>
      <c r="L52" s="7" t="s">
        <v>757</v>
      </c>
      <c r="M52" s="11"/>
      <c r="N52" s="81">
        <v>8.1</v>
      </c>
      <c r="O52" s="60">
        <v>60</v>
      </c>
    </row>
    <row r="53" spans="1:15" ht="15" x14ac:dyDescent="0.25">
      <c r="A53" s="1"/>
      <c r="B53" s="369">
        <v>19</v>
      </c>
      <c r="C53" s="368"/>
      <c r="D53" s="367" t="s">
        <v>623</v>
      </c>
      <c r="E53" s="368"/>
      <c r="F53" s="355">
        <v>4100063082</v>
      </c>
      <c r="G53" s="354"/>
      <c r="H53" s="391" t="s">
        <v>666</v>
      </c>
      <c r="I53" s="370"/>
      <c r="J53" s="369" t="s">
        <v>73</v>
      </c>
      <c r="K53" s="368"/>
      <c r="L53" s="7" t="s">
        <v>757</v>
      </c>
      <c r="M53" s="11"/>
      <c r="N53" s="81">
        <v>7.9</v>
      </c>
      <c r="O53" s="60">
        <v>59</v>
      </c>
    </row>
    <row r="54" spans="1:15" ht="15" x14ac:dyDescent="0.25">
      <c r="A54" s="1"/>
      <c r="B54" s="369">
        <v>20</v>
      </c>
      <c r="C54" s="368"/>
      <c r="D54" s="367" t="s">
        <v>623</v>
      </c>
      <c r="E54" s="368"/>
      <c r="F54" s="355">
        <v>4100063081</v>
      </c>
      <c r="G54" s="354"/>
      <c r="H54" s="391" t="s">
        <v>665</v>
      </c>
      <c r="I54" s="370"/>
      <c r="J54" s="369" t="s">
        <v>73</v>
      </c>
      <c r="K54" s="368"/>
      <c r="L54" s="7" t="s">
        <v>757</v>
      </c>
      <c r="M54" s="11"/>
      <c r="N54" s="81">
        <v>8.1</v>
      </c>
      <c r="O54" s="60">
        <v>60</v>
      </c>
    </row>
    <row r="55" spans="1:15" ht="15" x14ac:dyDescent="0.25">
      <c r="A55" s="1"/>
      <c r="B55" s="369">
        <v>21</v>
      </c>
      <c r="C55" s="368"/>
      <c r="D55" s="367" t="s">
        <v>623</v>
      </c>
      <c r="E55" s="368"/>
      <c r="F55" s="355">
        <v>4100063081</v>
      </c>
      <c r="G55" s="354"/>
      <c r="H55" s="391" t="s">
        <v>665</v>
      </c>
      <c r="I55" s="370"/>
      <c r="J55" s="369" t="s">
        <v>73</v>
      </c>
      <c r="K55" s="368"/>
      <c r="L55" s="7" t="s">
        <v>757</v>
      </c>
      <c r="M55" s="11"/>
      <c r="N55" s="81">
        <v>8.1</v>
      </c>
      <c r="O55" s="60">
        <v>60</v>
      </c>
    </row>
    <row r="56" spans="1:15" ht="15" x14ac:dyDescent="0.25">
      <c r="A56" s="1"/>
      <c r="B56" s="369">
        <v>22</v>
      </c>
      <c r="C56" s="368"/>
      <c r="D56" s="367" t="s">
        <v>623</v>
      </c>
      <c r="E56" s="368"/>
      <c r="F56" s="355">
        <v>4100063081</v>
      </c>
      <c r="G56" s="354"/>
      <c r="H56" s="391" t="s">
        <v>665</v>
      </c>
      <c r="I56" s="370"/>
      <c r="J56" s="369" t="s">
        <v>73</v>
      </c>
      <c r="K56" s="368"/>
      <c r="L56" s="7" t="s">
        <v>757</v>
      </c>
      <c r="M56" s="11"/>
      <c r="N56" s="81">
        <v>8.1</v>
      </c>
      <c r="O56" s="60">
        <v>60</v>
      </c>
    </row>
    <row r="57" spans="1:15" ht="15" x14ac:dyDescent="0.25">
      <c r="A57" s="1"/>
      <c r="B57" s="424">
        <v>23</v>
      </c>
      <c r="C57" s="425"/>
      <c r="D57" s="367" t="s">
        <v>623</v>
      </c>
      <c r="E57" s="368"/>
      <c r="F57" s="355">
        <v>4100063081</v>
      </c>
      <c r="G57" s="354"/>
      <c r="H57" s="391" t="s">
        <v>665</v>
      </c>
      <c r="I57" s="370"/>
      <c r="J57" s="369" t="s">
        <v>73</v>
      </c>
      <c r="K57" s="368"/>
      <c r="L57" s="7" t="s">
        <v>757</v>
      </c>
      <c r="M57" s="11"/>
      <c r="N57" s="82">
        <v>5.62</v>
      </c>
      <c r="O57" s="60">
        <v>40</v>
      </c>
    </row>
    <row r="58" spans="1:15" ht="15" x14ac:dyDescent="0.25">
      <c r="A58" s="1"/>
      <c r="B58" s="378">
        <v>24</v>
      </c>
      <c r="C58" s="379"/>
      <c r="D58" s="367" t="s">
        <v>662</v>
      </c>
      <c r="E58" s="368"/>
      <c r="F58" s="355">
        <v>4100063080</v>
      </c>
      <c r="G58" s="354"/>
      <c r="H58" s="391" t="s">
        <v>663</v>
      </c>
      <c r="I58" s="370"/>
      <c r="J58" s="369" t="s">
        <v>73</v>
      </c>
      <c r="K58" s="368"/>
      <c r="L58" s="7" t="s">
        <v>757</v>
      </c>
      <c r="M58" s="11"/>
      <c r="N58" s="82">
        <v>6.7</v>
      </c>
      <c r="O58" s="60">
        <v>80</v>
      </c>
    </row>
    <row r="59" spans="1:15" ht="15" x14ac:dyDescent="0.25">
      <c r="A59" s="1"/>
      <c r="B59" s="157"/>
      <c r="C59" s="158"/>
      <c r="D59" s="367" t="s">
        <v>662</v>
      </c>
      <c r="E59" s="368"/>
      <c r="F59" s="355">
        <v>4100063079</v>
      </c>
      <c r="G59" s="354"/>
      <c r="H59" s="391" t="s">
        <v>663</v>
      </c>
      <c r="I59" s="370"/>
      <c r="J59" s="369" t="s">
        <v>73</v>
      </c>
      <c r="K59" s="368"/>
      <c r="L59" s="7" t="s">
        <v>757</v>
      </c>
      <c r="M59" s="11"/>
      <c r="N59" s="84"/>
      <c r="O59" s="138">
        <v>5</v>
      </c>
    </row>
    <row r="60" spans="1:15" ht="15" x14ac:dyDescent="0.25">
      <c r="A60" s="1"/>
      <c r="B60" s="378">
        <v>25</v>
      </c>
      <c r="C60" s="379"/>
      <c r="D60" s="367" t="s">
        <v>662</v>
      </c>
      <c r="E60" s="368"/>
      <c r="F60" s="355">
        <v>4100063085</v>
      </c>
      <c r="G60" s="354"/>
      <c r="H60" s="391" t="s">
        <v>1119</v>
      </c>
      <c r="I60" s="370"/>
      <c r="J60" s="369" t="s">
        <v>73</v>
      </c>
      <c r="K60" s="368"/>
      <c r="L60" s="7" t="s">
        <v>1071</v>
      </c>
      <c r="M60" s="11"/>
      <c r="N60" s="81">
        <v>4.32</v>
      </c>
      <c r="O60" s="60">
        <v>40</v>
      </c>
    </row>
    <row r="61" spans="1:15" ht="15" x14ac:dyDescent="0.25">
      <c r="A61" s="1"/>
      <c r="B61" s="369">
        <v>26</v>
      </c>
      <c r="C61" s="368"/>
      <c r="D61" s="367" t="s">
        <v>436</v>
      </c>
      <c r="E61" s="368"/>
      <c r="F61" s="355">
        <v>4100063237</v>
      </c>
      <c r="G61" s="354"/>
      <c r="H61" s="391" t="s">
        <v>1120</v>
      </c>
      <c r="I61" s="370"/>
      <c r="J61" s="369" t="s">
        <v>73</v>
      </c>
      <c r="K61" s="368"/>
      <c r="L61" s="6" t="s">
        <v>1071</v>
      </c>
      <c r="M61" s="11"/>
      <c r="N61" s="81">
        <v>11.3</v>
      </c>
      <c r="O61" s="60">
        <v>25</v>
      </c>
    </row>
    <row r="62" spans="1:15" ht="15" x14ac:dyDescent="0.25">
      <c r="A62" s="1"/>
      <c r="B62" s="424">
        <v>27</v>
      </c>
      <c r="C62" s="425"/>
      <c r="D62" s="367" t="s">
        <v>436</v>
      </c>
      <c r="E62" s="368"/>
      <c r="F62" s="355">
        <v>4100063237</v>
      </c>
      <c r="G62" s="354"/>
      <c r="H62" s="391" t="s">
        <v>1120</v>
      </c>
      <c r="I62" s="370"/>
      <c r="J62" s="369" t="s">
        <v>73</v>
      </c>
      <c r="K62" s="368"/>
      <c r="L62" s="6" t="s">
        <v>1071</v>
      </c>
      <c r="M62" s="11"/>
      <c r="N62" s="82">
        <v>11.3</v>
      </c>
      <c r="O62" s="60">
        <v>25</v>
      </c>
    </row>
    <row r="63" spans="1:15" ht="15" x14ac:dyDescent="0.25">
      <c r="A63" s="1"/>
      <c r="B63" s="378">
        <v>28</v>
      </c>
      <c r="C63" s="379"/>
      <c r="D63" s="367" t="s">
        <v>436</v>
      </c>
      <c r="E63" s="368"/>
      <c r="F63" s="355">
        <v>4100063238</v>
      </c>
      <c r="G63" s="354"/>
      <c r="H63" s="391" t="s">
        <v>1120</v>
      </c>
      <c r="I63" s="370"/>
      <c r="J63" s="369" t="s">
        <v>76</v>
      </c>
      <c r="K63" s="368"/>
      <c r="L63" s="6" t="s">
        <v>1071</v>
      </c>
      <c r="M63" s="11"/>
      <c r="N63" s="82">
        <v>8.5</v>
      </c>
      <c r="O63" s="60">
        <v>5</v>
      </c>
    </row>
    <row r="64" spans="1:15" ht="15" x14ac:dyDescent="0.25">
      <c r="A64" s="1"/>
      <c r="B64" s="416"/>
      <c r="C64" s="417"/>
      <c r="D64" s="367" t="s">
        <v>436</v>
      </c>
      <c r="E64" s="368"/>
      <c r="F64" s="355">
        <v>4100063239</v>
      </c>
      <c r="G64" s="354"/>
      <c r="H64" s="391" t="s">
        <v>1120</v>
      </c>
      <c r="I64" s="370"/>
      <c r="J64" s="369" t="s">
        <v>53</v>
      </c>
      <c r="K64" s="368"/>
      <c r="L64" s="6" t="s">
        <v>1071</v>
      </c>
      <c r="M64" s="11"/>
      <c r="N64" s="83"/>
      <c r="O64" s="60">
        <v>8</v>
      </c>
    </row>
    <row r="65" spans="1:15" ht="15" x14ac:dyDescent="0.25">
      <c r="A65" s="1"/>
      <c r="B65" s="40"/>
      <c r="C65" s="36"/>
      <c r="D65" s="126" t="s">
        <v>1123</v>
      </c>
      <c r="E65" s="122"/>
      <c r="F65" s="115"/>
      <c r="G65" s="59"/>
      <c r="H65" s="125"/>
      <c r="I65" s="57"/>
      <c r="J65" s="50"/>
      <c r="K65" s="61"/>
      <c r="L65" s="6"/>
      <c r="M65" s="11"/>
      <c r="N65" s="83"/>
      <c r="O65" s="60"/>
    </row>
    <row r="66" spans="1:15" ht="15" x14ac:dyDescent="0.25">
      <c r="A66" s="1"/>
      <c r="B66" s="365"/>
      <c r="C66" s="366"/>
      <c r="D66" s="367" t="s">
        <v>436</v>
      </c>
      <c r="E66" s="368"/>
      <c r="F66" s="355">
        <v>4100063112</v>
      </c>
      <c r="G66" s="354"/>
      <c r="H66" s="391" t="s">
        <v>1120</v>
      </c>
      <c r="I66" s="370"/>
      <c r="J66" s="369" t="s">
        <v>25</v>
      </c>
      <c r="K66" s="368"/>
      <c r="L66" s="6" t="s">
        <v>1071</v>
      </c>
      <c r="M66" s="11"/>
      <c r="N66" s="84"/>
      <c r="O66" s="60">
        <v>5</v>
      </c>
    </row>
    <row r="67" spans="1:15" ht="15" x14ac:dyDescent="0.25">
      <c r="A67" s="1"/>
      <c r="B67" s="77" t="s">
        <v>37</v>
      </c>
      <c r="C67" s="78"/>
      <c r="D67" s="20"/>
      <c r="E67" s="45"/>
      <c r="F67" s="20"/>
      <c r="H67" s="3"/>
      <c r="J67" s="20"/>
      <c r="K67" s="45"/>
      <c r="L67" s="1"/>
      <c r="M67" s="1"/>
      <c r="N67" s="1"/>
      <c r="O67" s="60"/>
    </row>
    <row r="68" spans="1:15" ht="15" x14ac:dyDescent="0.25">
      <c r="A68" s="1"/>
      <c r="B68" s="424">
        <v>29</v>
      </c>
      <c r="C68" s="425"/>
      <c r="D68" s="367" t="s">
        <v>436</v>
      </c>
      <c r="E68" s="368"/>
      <c r="F68" s="369">
        <v>4100063112</v>
      </c>
      <c r="G68" s="370"/>
      <c r="H68" s="391" t="s">
        <v>1120</v>
      </c>
      <c r="I68" s="370"/>
      <c r="J68" s="369" t="s">
        <v>25</v>
      </c>
      <c r="K68" s="368"/>
      <c r="L68" s="6" t="s">
        <v>1071</v>
      </c>
      <c r="M68" s="11"/>
      <c r="N68" s="82">
        <v>12.08</v>
      </c>
      <c r="O68" s="60">
        <v>27</v>
      </c>
    </row>
    <row r="69" spans="1:15" ht="15" x14ac:dyDescent="0.25">
      <c r="A69" s="1"/>
      <c r="B69" s="424">
        <v>30</v>
      </c>
      <c r="C69" s="425"/>
      <c r="D69" s="367" t="s">
        <v>710</v>
      </c>
      <c r="E69" s="368"/>
      <c r="F69" s="355">
        <v>4100063145</v>
      </c>
      <c r="G69" s="354"/>
      <c r="H69" s="391" t="s">
        <v>712</v>
      </c>
      <c r="I69" s="370"/>
      <c r="J69" s="369" t="s">
        <v>53</v>
      </c>
      <c r="K69" s="368"/>
      <c r="L69" s="6" t="s">
        <v>1121</v>
      </c>
      <c r="M69" s="11"/>
      <c r="N69" s="82">
        <v>8.7799999999999994</v>
      </c>
      <c r="O69" s="60">
        <v>12</v>
      </c>
    </row>
    <row r="70" spans="1:15" ht="15" x14ac:dyDescent="0.25">
      <c r="A70" s="1"/>
      <c r="B70" s="424">
        <v>31</v>
      </c>
      <c r="C70" s="425"/>
      <c r="D70" s="367" t="s">
        <v>710</v>
      </c>
      <c r="E70" s="368"/>
      <c r="F70" s="355">
        <v>4100063145</v>
      </c>
      <c r="G70" s="354"/>
      <c r="H70" s="391" t="s">
        <v>712</v>
      </c>
      <c r="I70" s="370"/>
      <c r="J70" s="369" t="s">
        <v>53</v>
      </c>
      <c r="K70" s="368"/>
      <c r="L70" s="6" t="s">
        <v>1121</v>
      </c>
      <c r="M70" s="11"/>
      <c r="N70" s="82">
        <v>9.4</v>
      </c>
      <c r="O70" s="60">
        <v>13</v>
      </c>
    </row>
    <row r="71" spans="1:15" ht="15" x14ac:dyDescent="0.25">
      <c r="A71" s="1"/>
      <c r="B71" s="76"/>
      <c r="C71" s="69"/>
      <c r="D71" s="126" t="s">
        <v>1122</v>
      </c>
      <c r="E71" s="61"/>
      <c r="F71" s="50"/>
      <c r="G71" s="62"/>
      <c r="H71" s="63"/>
      <c r="I71" s="62"/>
      <c r="J71" s="50"/>
      <c r="K71" s="61"/>
      <c r="L71" s="6"/>
      <c r="M71" s="8"/>
      <c r="N71" s="84"/>
      <c r="O71" s="138"/>
    </row>
    <row r="72" spans="1:15" ht="15" x14ac:dyDescent="0.25">
      <c r="A72" s="1"/>
      <c r="B72" s="424">
        <v>32</v>
      </c>
      <c r="C72" s="425"/>
      <c r="D72" s="367" t="s">
        <v>710</v>
      </c>
      <c r="E72" s="368"/>
      <c r="F72" s="355">
        <v>4100063145</v>
      </c>
      <c r="G72" s="354"/>
      <c r="H72" s="391" t="s">
        <v>712</v>
      </c>
      <c r="I72" s="370"/>
      <c r="J72" s="369" t="s">
        <v>53</v>
      </c>
      <c r="K72" s="368"/>
      <c r="L72" s="6" t="s">
        <v>1121</v>
      </c>
      <c r="M72" s="11"/>
      <c r="N72" s="82">
        <v>9.4</v>
      </c>
      <c r="O72" s="60">
        <v>13</v>
      </c>
    </row>
    <row r="73" spans="1:15" ht="15" x14ac:dyDescent="0.25">
      <c r="A73" s="1"/>
      <c r="B73" s="424">
        <v>33</v>
      </c>
      <c r="C73" s="425"/>
      <c r="D73" s="367" t="s">
        <v>710</v>
      </c>
      <c r="E73" s="368"/>
      <c r="F73" s="355">
        <v>4100063145</v>
      </c>
      <c r="G73" s="354"/>
      <c r="H73" s="391" t="s">
        <v>712</v>
      </c>
      <c r="I73" s="370"/>
      <c r="J73" s="369" t="s">
        <v>53</v>
      </c>
      <c r="K73" s="368"/>
      <c r="L73" s="6" t="s">
        <v>1121</v>
      </c>
      <c r="M73" s="11"/>
      <c r="N73" s="82">
        <v>9.4</v>
      </c>
      <c r="O73" s="60">
        <v>13</v>
      </c>
    </row>
    <row r="74" spans="1:15" ht="15" x14ac:dyDescent="0.25">
      <c r="A74" s="1"/>
      <c r="B74" s="424">
        <v>34</v>
      </c>
      <c r="C74" s="425"/>
      <c r="D74" s="367" t="s">
        <v>710</v>
      </c>
      <c r="E74" s="368"/>
      <c r="F74" s="355">
        <v>4100063145</v>
      </c>
      <c r="G74" s="354"/>
      <c r="H74" s="391" t="s">
        <v>712</v>
      </c>
      <c r="I74" s="370"/>
      <c r="J74" s="369" t="s">
        <v>53</v>
      </c>
      <c r="K74" s="368"/>
      <c r="L74" s="6" t="s">
        <v>1121</v>
      </c>
      <c r="M74" s="11"/>
      <c r="N74" s="82">
        <v>9.4</v>
      </c>
      <c r="O74" s="60">
        <v>13</v>
      </c>
    </row>
    <row r="75" spans="1:15" ht="15" x14ac:dyDescent="0.25">
      <c r="A75" s="1"/>
      <c r="B75" s="369">
        <v>35</v>
      </c>
      <c r="C75" s="368"/>
      <c r="D75" s="367" t="s">
        <v>629</v>
      </c>
      <c r="E75" s="368"/>
      <c r="F75" s="369">
        <v>4100063104</v>
      </c>
      <c r="G75" s="370"/>
      <c r="H75" s="391" t="s">
        <v>855</v>
      </c>
      <c r="I75" s="370"/>
      <c r="J75" s="369" t="s">
        <v>25</v>
      </c>
      <c r="K75" s="368"/>
      <c r="L75" s="7" t="s">
        <v>757</v>
      </c>
      <c r="M75" s="8"/>
      <c r="N75" s="81">
        <v>13.98</v>
      </c>
      <c r="O75" s="138">
        <v>25</v>
      </c>
    </row>
    <row r="76" spans="1:15" ht="15" x14ac:dyDescent="0.25">
      <c r="A76" s="1"/>
      <c r="B76" s="369">
        <v>36</v>
      </c>
      <c r="C76" s="368"/>
      <c r="D76" s="367" t="s">
        <v>629</v>
      </c>
      <c r="E76" s="368"/>
      <c r="F76" s="369">
        <v>4100063104</v>
      </c>
      <c r="G76" s="370"/>
      <c r="H76" s="391" t="s">
        <v>855</v>
      </c>
      <c r="I76" s="370"/>
      <c r="J76" s="369" t="s">
        <v>25</v>
      </c>
      <c r="K76" s="368"/>
      <c r="L76" s="7" t="s">
        <v>757</v>
      </c>
      <c r="M76" s="8"/>
      <c r="N76" s="81">
        <v>13.98</v>
      </c>
      <c r="O76" s="138">
        <v>25</v>
      </c>
    </row>
    <row r="77" spans="1:15" ht="15" x14ac:dyDescent="0.25">
      <c r="A77" s="1"/>
      <c r="B77" s="424">
        <v>37</v>
      </c>
      <c r="C77" s="425"/>
      <c r="D77" s="367" t="s">
        <v>629</v>
      </c>
      <c r="E77" s="368"/>
      <c r="F77" s="369">
        <v>4100063104</v>
      </c>
      <c r="G77" s="370"/>
      <c r="H77" s="391" t="s">
        <v>855</v>
      </c>
      <c r="I77" s="370"/>
      <c r="J77" s="369" t="s">
        <v>25</v>
      </c>
      <c r="K77" s="368"/>
      <c r="L77" s="7" t="s">
        <v>757</v>
      </c>
      <c r="M77" s="8"/>
      <c r="N77" s="82">
        <v>13.98</v>
      </c>
      <c r="O77" s="138">
        <v>25</v>
      </c>
    </row>
    <row r="78" spans="1:15" ht="15" x14ac:dyDescent="0.25">
      <c r="A78" s="1"/>
      <c r="B78" s="378">
        <v>38</v>
      </c>
      <c r="C78" s="379"/>
      <c r="D78" s="367" t="s">
        <v>629</v>
      </c>
      <c r="E78" s="368"/>
      <c r="F78" s="369">
        <v>4100063104</v>
      </c>
      <c r="G78" s="370"/>
      <c r="H78" s="391" t="s">
        <v>855</v>
      </c>
      <c r="I78" s="370"/>
      <c r="J78" s="369" t="s">
        <v>25</v>
      </c>
      <c r="K78" s="368"/>
      <c r="L78" s="7" t="s">
        <v>757</v>
      </c>
      <c r="M78" s="8"/>
      <c r="N78" s="82">
        <v>14.5</v>
      </c>
      <c r="O78" s="138">
        <v>14</v>
      </c>
    </row>
    <row r="79" spans="1:15" ht="15" x14ac:dyDescent="0.25">
      <c r="A79" s="1"/>
      <c r="B79" s="416"/>
      <c r="C79" s="417"/>
      <c r="D79" s="367" t="s">
        <v>629</v>
      </c>
      <c r="E79" s="368"/>
      <c r="F79" s="369">
        <v>4100063213</v>
      </c>
      <c r="G79" s="370"/>
      <c r="H79" s="391" t="s">
        <v>855</v>
      </c>
      <c r="I79" s="370"/>
      <c r="J79" s="369" t="s">
        <v>53</v>
      </c>
      <c r="K79" s="368"/>
      <c r="L79" s="7" t="s">
        <v>757</v>
      </c>
      <c r="M79" s="8"/>
      <c r="N79" s="83"/>
      <c r="O79" s="138">
        <v>13</v>
      </c>
    </row>
    <row r="80" spans="1:15" ht="15" x14ac:dyDescent="0.25">
      <c r="A80" s="1"/>
      <c r="B80" s="40"/>
      <c r="C80" s="36"/>
      <c r="D80" s="126" t="s">
        <v>1129</v>
      </c>
      <c r="E80" s="61"/>
      <c r="F80" s="50"/>
      <c r="G80" s="62"/>
      <c r="H80" s="63"/>
      <c r="I80" s="62"/>
      <c r="J80" s="50"/>
      <c r="K80" s="61"/>
      <c r="L80" s="6"/>
      <c r="M80" s="8"/>
      <c r="N80" s="83"/>
      <c r="O80" s="138"/>
    </row>
    <row r="81" spans="1:15" ht="15" x14ac:dyDescent="0.25">
      <c r="A81" s="1"/>
      <c r="B81" s="378">
        <v>39</v>
      </c>
      <c r="C81" s="379"/>
      <c r="D81" s="367" t="s">
        <v>496</v>
      </c>
      <c r="E81" s="368"/>
      <c r="F81" s="369">
        <v>4100063165</v>
      </c>
      <c r="G81" s="370"/>
      <c r="H81" s="391" t="s">
        <v>993</v>
      </c>
      <c r="I81" s="370"/>
      <c r="J81" s="369" t="s">
        <v>147</v>
      </c>
      <c r="K81" s="368"/>
      <c r="L81" s="7" t="s">
        <v>1121</v>
      </c>
      <c r="M81" s="8"/>
      <c r="N81" s="82">
        <v>9.5</v>
      </c>
      <c r="O81" s="138">
        <v>4</v>
      </c>
    </row>
    <row r="82" spans="1:15" ht="15" x14ac:dyDescent="0.25">
      <c r="A82" s="1"/>
      <c r="B82" s="365"/>
      <c r="C82" s="366"/>
      <c r="D82" s="367" t="s">
        <v>496</v>
      </c>
      <c r="E82" s="368"/>
      <c r="F82" s="369">
        <v>4100063164</v>
      </c>
      <c r="G82" s="370"/>
      <c r="H82" s="391" t="s">
        <v>993</v>
      </c>
      <c r="I82" s="370"/>
      <c r="J82" s="369" t="s">
        <v>53</v>
      </c>
      <c r="K82" s="368"/>
      <c r="L82" s="7" t="s">
        <v>1121</v>
      </c>
      <c r="M82" s="8"/>
      <c r="N82" s="84"/>
      <c r="O82" s="138">
        <v>34</v>
      </c>
    </row>
    <row r="83" spans="1:15" ht="15" x14ac:dyDescent="0.25">
      <c r="A83" s="1"/>
      <c r="B83" s="416">
        <v>40</v>
      </c>
      <c r="C83" s="417"/>
      <c r="D83" s="367" t="s">
        <v>496</v>
      </c>
      <c r="E83" s="368"/>
      <c r="F83" s="369">
        <v>4100063208</v>
      </c>
      <c r="G83" s="370"/>
      <c r="H83" s="391" t="s">
        <v>776</v>
      </c>
      <c r="I83" s="370"/>
      <c r="J83" s="369" t="s">
        <v>147</v>
      </c>
      <c r="K83" s="368"/>
      <c r="L83" s="7" t="s">
        <v>757</v>
      </c>
      <c r="M83" s="8"/>
      <c r="N83" s="83">
        <v>8.1999999999999993</v>
      </c>
      <c r="O83" s="138">
        <v>10</v>
      </c>
    </row>
    <row r="84" spans="1:15" ht="15" x14ac:dyDescent="0.25">
      <c r="A84" s="1"/>
      <c r="B84" s="416"/>
      <c r="C84" s="417"/>
      <c r="D84" s="367" t="s">
        <v>496</v>
      </c>
      <c r="E84" s="368"/>
      <c r="F84" s="369">
        <v>4100063103</v>
      </c>
      <c r="G84" s="370"/>
      <c r="H84" s="391" t="s">
        <v>776</v>
      </c>
      <c r="I84" s="370"/>
      <c r="J84" s="369" t="s">
        <v>25</v>
      </c>
      <c r="K84" s="368"/>
      <c r="L84" s="7" t="s">
        <v>757</v>
      </c>
      <c r="M84" s="11"/>
      <c r="N84" s="83"/>
      <c r="O84" s="60">
        <v>22</v>
      </c>
    </row>
    <row r="85" spans="1:15" ht="15" x14ac:dyDescent="0.25">
      <c r="A85" s="1"/>
      <c r="B85" s="378">
        <v>41</v>
      </c>
      <c r="C85" s="379"/>
      <c r="D85" s="367" t="s">
        <v>496</v>
      </c>
      <c r="E85" s="368"/>
      <c r="F85" s="369">
        <v>4100063207</v>
      </c>
      <c r="G85" s="370"/>
      <c r="H85" s="391" t="s">
        <v>776</v>
      </c>
      <c r="I85" s="370"/>
      <c r="J85" s="369" t="s">
        <v>53</v>
      </c>
      <c r="K85" s="368"/>
      <c r="L85" s="7" t="s">
        <v>757</v>
      </c>
      <c r="M85" s="8"/>
      <c r="N85" s="82">
        <v>6.44</v>
      </c>
      <c r="O85" s="138">
        <v>24</v>
      </c>
    </row>
    <row r="86" spans="1:15" ht="15" x14ac:dyDescent="0.25">
      <c r="A86" s="1"/>
      <c r="B86" s="76"/>
      <c r="C86" s="69"/>
      <c r="D86" s="126" t="s">
        <v>1130</v>
      </c>
      <c r="E86" s="61"/>
      <c r="F86" s="50"/>
      <c r="G86" s="62"/>
      <c r="H86" s="63"/>
      <c r="I86" s="62"/>
      <c r="J86" s="50"/>
      <c r="K86" s="61"/>
      <c r="L86" s="6"/>
      <c r="M86" s="8"/>
      <c r="N86" s="84"/>
      <c r="O86" s="138"/>
    </row>
    <row r="87" spans="1:15" ht="15" x14ac:dyDescent="0.25">
      <c r="A87" s="1"/>
      <c r="B87" s="355">
        <v>42</v>
      </c>
      <c r="C87" s="352"/>
      <c r="D87" s="367" t="s">
        <v>747</v>
      </c>
      <c r="E87" s="368"/>
      <c r="F87" s="369">
        <v>4100063151</v>
      </c>
      <c r="G87" s="370"/>
      <c r="H87" s="391" t="s">
        <v>1094</v>
      </c>
      <c r="I87" s="370"/>
      <c r="J87" s="369" t="s">
        <v>73</v>
      </c>
      <c r="K87" s="368"/>
      <c r="L87" s="7" t="s">
        <v>1121</v>
      </c>
      <c r="M87" s="8"/>
      <c r="N87" s="84">
        <v>9.26</v>
      </c>
      <c r="O87" s="138">
        <v>16</v>
      </c>
    </row>
    <row r="88" spans="1:15" ht="15" x14ac:dyDescent="0.25">
      <c r="A88" s="1"/>
      <c r="B88" s="369">
        <v>43</v>
      </c>
      <c r="C88" s="368"/>
      <c r="D88" s="367" t="s">
        <v>747</v>
      </c>
      <c r="E88" s="368"/>
      <c r="F88" s="369">
        <v>4100063151</v>
      </c>
      <c r="G88" s="370"/>
      <c r="H88" s="391" t="s">
        <v>1094</v>
      </c>
      <c r="I88" s="370"/>
      <c r="J88" s="369" t="s">
        <v>73</v>
      </c>
      <c r="K88" s="368"/>
      <c r="L88" s="7" t="s">
        <v>1121</v>
      </c>
      <c r="M88" s="8"/>
      <c r="N88" s="81">
        <v>9.26</v>
      </c>
      <c r="O88" s="138">
        <v>16</v>
      </c>
    </row>
    <row r="89" spans="1:15" ht="15" x14ac:dyDescent="0.25">
      <c r="A89" s="1"/>
      <c r="B89" s="369">
        <v>44</v>
      </c>
      <c r="C89" s="368"/>
      <c r="D89" s="367" t="s">
        <v>747</v>
      </c>
      <c r="E89" s="368"/>
      <c r="F89" s="369">
        <v>4100063151</v>
      </c>
      <c r="G89" s="370"/>
      <c r="H89" s="391" t="s">
        <v>1094</v>
      </c>
      <c r="I89" s="370"/>
      <c r="J89" s="369" t="s">
        <v>73</v>
      </c>
      <c r="K89" s="368"/>
      <c r="L89" s="7" t="s">
        <v>1121</v>
      </c>
      <c r="M89" s="8"/>
      <c r="N89" s="81">
        <v>9.26</v>
      </c>
      <c r="O89" s="138">
        <v>16</v>
      </c>
    </row>
    <row r="90" spans="1:15" ht="15" x14ac:dyDescent="0.25">
      <c r="A90" s="1"/>
      <c r="B90" s="77" t="s">
        <v>56</v>
      </c>
      <c r="C90" s="78"/>
      <c r="D90" s="20"/>
      <c r="E90" s="45"/>
      <c r="F90" s="20"/>
      <c r="H90" s="3"/>
      <c r="J90" s="20"/>
      <c r="K90" s="45"/>
      <c r="L90" s="1"/>
      <c r="M90" s="1"/>
      <c r="N90" s="1"/>
      <c r="O90" s="60"/>
    </row>
    <row r="91" spans="1:15" ht="15" x14ac:dyDescent="0.25">
      <c r="A91" s="1"/>
      <c r="B91" s="369">
        <v>45</v>
      </c>
      <c r="C91" s="368"/>
      <c r="D91" s="367" t="s">
        <v>747</v>
      </c>
      <c r="E91" s="368"/>
      <c r="F91" s="369">
        <v>4100063151</v>
      </c>
      <c r="G91" s="370"/>
      <c r="H91" s="391" t="s">
        <v>1094</v>
      </c>
      <c r="I91" s="370"/>
      <c r="J91" s="369" t="s">
        <v>73</v>
      </c>
      <c r="K91" s="368"/>
      <c r="L91" s="7" t="s">
        <v>1121</v>
      </c>
      <c r="M91" s="8"/>
      <c r="N91" s="81">
        <v>9.26</v>
      </c>
      <c r="O91" s="138">
        <v>16</v>
      </c>
    </row>
    <row r="92" spans="1:15" ht="15" x14ac:dyDescent="0.25">
      <c r="A92" s="1"/>
      <c r="B92" s="369">
        <v>46</v>
      </c>
      <c r="C92" s="368"/>
      <c r="D92" s="367" t="s">
        <v>747</v>
      </c>
      <c r="E92" s="368"/>
      <c r="F92" s="369">
        <v>4100063151</v>
      </c>
      <c r="G92" s="370"/>
      <c r="H92" s="391" t="s">
        <v>1094</v>
      </c>
      <c r="I92" s="370"/>
      <c r="J92" s="369" t="s">
        <v>73</v>
      </c>
      <c r="K92" s="368"/>
      <c r="L92" s="7" t="s">
        <v>1121</v>
      </c>
      <c r="M92" s="8"/>
      <c r="N92" s="81">
        <v>9.26</v>
      </c>
      <c r="O92" s="138">
        <v>16</v>
      </c>
    </row>
    <row r="93" spans="1:15" ht="15" x14ac:dyDescent="0.25">
      <c r="A93" s="1"/>
      <c r="B93" s="369">
        <v>47</v>
      </c>
      <c r="C93" s="368"/>
      <c r="D93" s="367" t="s">
        <v>747</v>
      </c>
      <c r="E93" s="368"/>
      <c r="F93" s="369">
        <v>4100063151</v>
      </c>
      <c r="G93" s="370"/>
      <c r="H93" s="391" t="s">
        <v>1094</v>
      </c>
      <c r="I93" s="370"/>
      <c r="J93" s="369" t="s">
        <v>73</v>
      </c>
      <c r="K93" s="368"/>
      <c r="L93" s="7" t="s">
        <v>1121</v>
      </c>
      <c r="M93" s="8"/>
      <c r="N93" s="81">
        <v>9.26</v>
      </c>
      <c r="O93" s="138">
        <v>16</v>
      </c>
    </row>
    <row r="94" spans="1:15" ht="15" x14ac:dyDescent="0.25">
      <c r="A94" s="1"/>
      <c r="B94" s="369">
        <v>48</v>
      </c>
      <c r="C94" s="368"/>
      <c r="D94" s="367" t="s">
        <v>747</v>
      </c>
      <c r="E94" s="368"/>
      <c r="F94" s="369">
        <v>4100063151</v>
      </c>
      <c r="G94" s="370"/>
      <c r="H94" s="391" t="s">
        <v>1094</v>
      </c>
      <c r="I94" s="370"/>
      <c r="J94" s="369" t="s">
        <v>73</v>
      </c>
      <c r="K94" s="368"/>
      <c r="L94" s="7" t="s">
        <v>1121</v>
      </c>
      <c r="M94" s="8"/>
      <c r="N94" s="81">
        <v>9.26</v>
      </c>
      <c r="O94" s="138">
        <v>16</v>
      </c>
    </row>
    <row r="95" spans="1:15" ht="15" x14ac:dyDescent="0.25">
      <c r="A95" s="1"/>
      <c r="B95" s="424">
        <v>49</v>
      </c>
      <c r="C95" s="425"/>
      <c r="D95" s="367" t="s">
        <v>747</v>
      </c>
      <c r="E95" s="368"/>
      <c r="F95" s="369">
        <v>4100063151</v>
      </c>
      <c r="G95" s="370"/>
      <c r="H95" s="391" t="s">
        <v>1094</v>
      </c>
      <c r="I95" s="370"/>
      <c r="J95" s="369" t="s">
        <v>73</v>
      </c>
      <c r="K95" s="368"/>
      <c r="L95" s="7" t="s">
        <v>1121</v>
      </c>
      <c r="M95" s="8"/>
      <c r="N95" s="82">
        <v>9.26</v>
      </c>
      <c r="O95" s="138">
        <v>16</v>
      </c>
    </row>
    <row r="96" spans="1:15" ht="15" x14ac:dyDescent="0.25">
      <c r="A96" s="1"/>
      <c r="B96" s="378">
        <v>50</v>
      </c>
      <c r="C96" s="438"/>
      <c r="D96" s="386" t="s">
        <v>747</v>
      </c>
      <c r="E96" s="367"/>
      <c r="F96" s="375">
        <v>4100063151</v>
      </c>
      <c r="G96" s="367"/>
      <c r="H96" s="419" t="s">
        <v>1094</v>
      </c>
      <c r="I96" s="420"/>
      <c r="J96" s="375" t="s">
        <v>73</v>
      </c>
      <c r="K96" s="367"/>
      <c r="L96" s="7" t="s">
        <v>1121</v>
      </c>
      <c r="M96" s="8"/>
      <c r="N96" s="82">
        <v>9.26</v>
      </c>
      <c r="O96" s="138">
        <v>13</v>
      </c>
    </row>
    <row r="97" spans="1:15" ht="15" x14ac:dyDescent="0.25">
      <c r="A97" s="1"/>
      <c r="B97" s="40"/>
      <c r="C97" s="36"/>
      <c r="D97" s="126" t="s">
        <v>1131</v>
      </c>
      <c r="E97" s="61"/>
      <c r="F97" s="50"/>
      <c r="G97" s="62"/>
      <c r="H97" s="63"/>
      <c r="I97" s="62"/>
      <c r="J97" s="50"/>
      <c r="K97" s="61"/>
      <c r="L97" s="6"/>
      <c r="M97" s="8"/>
      <c r="N97" s="83"/>
      <c r="O97" s="138"/>
    </row>
    <row r="98" spans="1:15" ht="15" x14ac:dyDescent="0.25">
      <c r="A98" s="1"/>
      <c r="B98" s="365"/>
      <c r="C98" s="366"/>
      <c r="D98" s="367" t="s">
        <v>747</v>
      </c>
      <c r="E98" s="368"/>
      <c r="F98" s="369">
        <v>4100063156</v>
      </c>
      <c r="G98" s="370"/>
      <c r="H98" s="391" t="s">
        <v>1094</v>
      </c>
      <c r="I98" s="370"/>
      <c r="J98" s="369" t="s">
        <v>53</v>
      </c>
      <c r="K98" s="368"/>
      <c r="L98" s="7" t="s">
        <v>1121</v>
      </c>
      <c r="M98" s="8"/>
      <c r="N98" s="84"/>
      <c r="O98" s="138">
        <v>3</v>
      </c>
    </row>
    <row r="99" spans="1:15" ht="15" x14ac:dyDescent="0.25">
      <c r="A99" s="1"/>
      <c r="B99" s="416">
        <v>51</v>
      </c>
      <c r="C99" s="417"/>
      <c r="D99" s="367" t="s">
        <v>747</v>
      </c>
      <c r="E99" s="368"/>
      <c r="F99" s="369">
        <v>4100063154</v>
      </c>
      <c r="G99" s="370"/>
      <c r="H99" s="391" t="s">
        <v>1094</v>
      </c>
      <c r="I99" s="370"/>
      <c r="J99" s="369" t="s">
        <v>253</v>
      </c>
      <c r="K99" s="368"/>
      <c r="L99" s="7" t="s">
        <v>1121</v>
      </c>
      <c r="M99" s="8"/>
      <c r="N99" s="83">
        <v>8.7799999999999994</v>
      </c>
      <c r="O99" s="138">
        <v>6</v>
      </c>
    </row>
    <row r="100" spans="1:15" ht="15" x14ac:dyDescent="0.25">
      <c r="A100" s="1"/>
      <c r="B100" s="416"/>
      <c r="C100" s="417"/>
      <c r="D100" s="367" t="s">
        <v>747</v>
      </c>
      <c r="E100" s="368"/>
      <c r="F100" s="369">
        <v>4100063156</v>
      </c>
      <c r="G100" s="370"/>
      <c r="H100" s="391" t="s">
        <v>1094</v>
      </c>
      <c r="I100" s="370"/>
      <c r="J100" s="369" t="s">
        <v>53</v>
      </c>
      <c r="K100" s="368"/>
      <c r="L100" s="7" t="s">
        <v>1121</v>
      </c>
      <c r="M100" s="8"/>
      <c r="N100" s="83"/>
      <c r="O100" s="138">
        <v>3</v>
      </c>
    </row>
    <row r="101" spans="1:15" ht="15" x14ac:dyDescent="0.25">
      <c r="A101" s="1"/>
      <c r="B101" s="365"/>
      <c r="C101" s="366"/>
      <c r="D101" s="367" t="s">
        <v>747</v>
      </c>
      <c r="E101" s="368"/>
      <c r="F101" s="369">
        <v>4100063153</v>
      </c>
      <c r="G101" s="370"/>
      <c r="H101" s="391" t="s">
        <v>1094</v>
      </c>
      <c r="I101" s="370"/>
      <c r="J101" s="369" t="s">
        <v>90</v>
      </c>
      <c r="K101" s="368"/>
      <c r="L101" s="7" t="s">
        <v>1121</v>
      </c>
      <c r="M101" s="8"/>
      <c r="N101" s="84"/>
      <c r="O101" s="138">
        <v>6</v>
      </c>
    </row>
    <row r="102" spans="1:15" ht="15" x14ac:dyDescent="0.25">
      <c r="A102" s="1"/>
      <c r="B102" s="424">
        <v>52</v>
      </c>
      <c r="C102" s="425"/>
      <c r="D102" s="367" t="s">
        <v>747</v>
      </c>
      <c r="E102" s="368"/>
      <c r="F102" s="369">
        <v>4100063156</v>
      </c>
      <c r="G102" s="370"/>
      <c r="H102" s="391" t="s">
        <v>1094</v>
      </c>
      <c r="I102" s="370"/>
      <c r="J102" s="369" t="s">
        <v>53</v>
      </c>
      <c r="K102" s="368"/>
      <c r="L102" s="7" t="s">
        <v>1121</v>
      </c>
      <c r="M102" s="8"/>
      <c r="N102" s="82">
        <v>9.76</v>
      </c>
      <c r="O102" s="138">
        <v>17</v>
      </c>
    </row>
    <row r="103" spans="1:15" ht="15" x14ac:dyDescent="0.25">
      <c r="A103" s="1"/>
      <c r="B103" s="424">
        <v>53</v>
      </c>
      <c r="C103" s="425"/>
      <c r="D103" s="367" t="s">
        <v>747</v>
      </c>
      <c r="E103" s="368"/>
      <c r="F103" s="369">
        <v>4100063156</v>
      </c>
      <c r="G103" s="370"/>
      <c r="H103" s="391" t="s">
        <v>1094</v>
      </c>
      <c r="I103" s="370"/>
      <c r="J103" s="369" t="s">
        <v>53</v>
      </c>
      <c r="K103" s="368"/>
      <c r="L103" s="7" t="s">
        <v>1121</v>
      </c>
      <c r="M103" s="8"/>
      <c r="N103" s="82">
        <v>9.76</v>
      </c>
      <c r="O103" s="138">
        <v>17</v>
      </c>
    </row>
    <row r="104" spans="1:15" ht="15" x14ac:dyDescent="0.25">
      <c r="A104" s="1"/>
      <c r="B104" s="424">
        <v>54</v>
      </c>
      <c r="C104" s="425"/>
      <c r="D104" s="367" t="s">
        <v>747</v>
      </c>
      <c r="E104" s="368"/>
      <c r="F104" s="369">
        <v>4100063156</v>
      </c>
      <c r="G104" s="370"/>
      <c r="H104" s="391" t="s">
        <v>1094</v>
      </c>
      <c r="I104" s="370"/>
      <c r="J104" s="369" t="s">
        <v>53</v>
      </c>
      <c r="K104" s="368"/>
      <c r="L104" s="7" t="s">
        <v>1121</v>
      </c>
      <c r="M104" s="8"/>
      <c r="N104" s="82">
        <v>8.7799999999999994</v>
      </c>
      <c r="O104" s="138">
        <v>16</v>
      </c>
    </row>
    <row r="105" spans="1:15" ht="15" x14ac:dyDescent="0.25">
      <c r="A105" s="1"/>
      <c r="B105" s="76"/>
      <c r="C105" s="69"/>
      <c r="D105" s="126" t="s">
        <v>1124</v>
      </c>
      <c r="E105" s="61"/>
      <c r="F105" s="50"/>
      <c r="G105" s="62"/>
      <c r="H105" s="63"/>
      <c r="I105" s="62"/>
      <c r="J105" s="50"/>
      <c r="K105" s="61"/>
      <c r="L105" s="6"/>
      <c r="M105" s="8"/>
      <c r="N105" s="84"/>
      <c r="O105" s="138"/>
    </row>
    <row r="106" spans="1:15" ht="15" x14ac:dyDescent="0.25">
      <c r="A106" s="1"/>
      <c r="B106" s="369">
        <v>55</v>
      </c>
      <c r="C106" s="368"/>
      <c r="D106" s="367" t="s">
        <v>747</v>
      </c>
      <c r="E106" s="368"/>
      <c r="F106" s="369">
        <v>4100063101</v>
      </c>
      <c r="G106" s="370"/>
      <c r="H106" s="391" t="s">
        <v>779</v>
      </c>
      <c r="I106" s="370"/>
      <c r="J106" s="369" t="s">
        <v>25</v>
      </c>
      <c r="K106" s="368"/>
      <c r="L106" s="7" t="s">
        <v>757</v>
      </c>
      <c r="M106" s="8"/>
      <c r="N106" s="81">
        <v>8.56</v>
      </c>
      <c r="O106" s="138">
        <v>16</v>
      </c>
    </row>
    <row r="107" spans="1:15" ht="15" x14ac:dyDescent="0.25">
      <c r="A107" s="1"/>
      <c r="B107" s="424">
        <v>56</v>
      </c>
      <c r="C107" s="425"/>
      <c r="D107" s="367" t="s">
        <v>747</v>
      </c>
      <c r="E107" s="368"/>
      <c r="F107" s="369">
        <v>4100063101</v>
      </c>
      <c r="G107" s="370"/>
      <c r="H107" s="391" t="s">
        <v>779</v>
      </c>
      <c r="I107" s="370"/>
      <c r="J107" s="369" t="s">
        <v>25</v>
      </c>
      <c r="K107" s="368"/>
      <c r="L107" s="7" t="s">
        <v>757</v>
      </c>
      <c r="M107" s="8"/>
      <c r="N107" s="82">
        <v>8.56</v>
      </c>
      <c r="O107" s="138">
        <v>16</v>
      </c>
    </row>
    <row r="108" spans="1:15" ht="15" x14ac:dyDescent="0.25">
      <c r="A108" s="1"/>
      <c r="B108" s="378">
        <v>57</v>
      </c>
      <c r="C108" s="379"/>
      <c r="D108" s="367" t="s">
        <v>747</v>
      </c>
      <c r="E108" s="368"/>
      <c r="F108" s="369">
        <v>4100063101</v>
      </c>
      <c r="G108" s="370"/>
      <c r="H108" s="391" t="s">
        <v>779</v>
      </c>
      <c r="I108" s="370"/>
      <c r="J108" s="369" t="s">
        <v>25</v>
      </c>
      <c r="K108" s="368"/>
      <c r="L108" s="7" t="s">
        <v>757</v>
      </c>
      <c r="M108" s="8"/>
      <c r="N108" s="82">
        <v>5.84</v>
      </c>
      <c r="O108" s="138">
        <v>6</v>
      </c>
    </row>
    <row r="109" spans="1:15" ht="15" x14ac:dyDescent="0.25">
      <c r="A109" s="1"/>
      <c r="B109" s="365"/>
      <c r="C109" s="366"/>
      <c r="D109" s="367" t="s">
        <v>747</v>
      </c>
      <c r="E109" s="368"/>
      <c r="F109" s="369">
        <v>4100063203</v>
      </c>
      <c r="G109" s="370"/>
      <c r="H109" s="391" t="s">
        <v>779</v>
      </c>
      <c r="I109" s="370"/>
      <c r="J109" s="369" t="s">
        <v>90</v>
      </c>
      <c r="K109" s="368"/>
      <c r="L109" s="7" t="s">
        <v>757</v>
      </c>
      <c r="M109" s="8"/>
      <c r="N109" s="84"/>
      <c r="O109" s="138">
        <v>4</v>
      </c>
    </row>
    <row r="110" spans="1:15" ht="15" x14ac:dyDescent="0.25">
      <c r="A110" s="1"/>
      <c r="B110" s="355">
        <v>58</v>
      </c>
      <c r="C110" s="352"/>
      <c r="D110" s="367" t="s">
        <v>747</v>
      </c>
      <c r="E110" s="368"/>
      <c r="F110" s="369">
        <v>4100063204</v>
      </c>
      <c r="G110" s="370"/>
      <c r="H110" s="391" t="s">
        <v>779</v>
      </c>
      <c r="I110" s="370"/>
      <c r="J110" s="369" t="s">
        <v>53</v>
      </c>
      <c r="K110" s="368"/>
      <c r="L110" s="7" t="s">
        <v>757</v>
      </c>
      <c r="M110" s="8"/>
      <c r="N110" s="84">
        <v>8.56</v>
      </c>
      <c r="O110" s="138">
        <v>16</v>
      </c>
    </row>
    <row r="111" spans="1:15" ht="15" x14ac:dyDescent="0.25">
      <c r="A111" s="1"/>
      <c r="B111" s="415">
        <v>59</v>
      </c>
      <c r="C111" s="412"/>
      <c r="D111" s="367" t="s">
        <v>747</v>
      </c>
      <c r="E111" s="368"/>
      <c r="F111" s="369">
        <v>4100063204</v>
      </c>
      <c r="G111" s="370"/>
      <c r="H111" s="391" t="s">
        <v>779</v>
      </c>
      <c r="I111" s="370"/>
      <c r="J111" s="369" t="s">
        <v>53</v>
      </c>
      <c r="K111" s="368"/>
      <c r="L111" s="7" t="s">
        <v>757</v>
      </c>
      <c r="M111" s="8"/>
      <c r="N111" s="83">
        <v>8.56</v>
      </c>
      <c r="O111" s="138">
        <v>16</v>
      </c>
    </row>
    <row r="112" spans="1:15" ht="15" x14ac:dyDescent="0.25">
      <c r="A112" s="1"/>
      <c r="B112" s="378">
        <v>60</v>
      </c>
      <c r="C112" s="379"/>
      <c r="D112" s="367" t="s">
        <v>747</v>
      </c>
      <c r="E112" s="368"/>
      <c r="F112" s="369">
        <v>4100063204</v>
      </c>
      <c r="G112" s="370"/>
      <c r="H112" s="391" t="s">
        <v>779</v>
      </c>
      <c r="I112" s="370"/>
      <c r="J112" s="369" t="s">
        <v>53</v>
      </c>
      <c r="K112" s="368"/>
      <c r="L112" s="7" t="s">
        <v>757</v>
      </c>
      <c r="M112" s="8"/>
      <c r="N112" s="82">
        <v>7.1</v>
      </c>
      <c r="O112" s="138">
        <v>14</v>
      </c>
    </row>
    <row r="113" spans="1:15" ht="15" x14ac:dyDescent="0.25">
      <c r="A113" s="1"/>
      <c r="B113" s="76"/>
      <c r="C113" s="69"/>
      <c r="D113" s="126" t="s">
        <v>1132</v>
      </c>
      <c r="E113" s="61"/>
      <c r="F113" s="50"/>
      <c r="G113" s="62"/>
      <c r="H113" s="63"/>
      <c r="I113" s="62"/>
      <c r="J113" s="50"/>
      <c r="K113" s="61"/>
      <c r="L113" s="6"/>
      <c r="M113" s="8"/>
      <c r="N113" s="84"/>
      <c r="O113" s="138"/>
    </row>
    <row r="114" spans="1:15" ht="15" x14ac:dyDescent="0.25">
      <c r="A114" s="1"/>
      <c r="B114" s="111" t="s">
        <v>57</v>
      </c>
      <c r="C114" s="92"/>
      <c r="D114" s="20"/>
      <c r="E114" s="45"/>
      <c r="F114" s="20"/>
      <c r="H114" s="3"/>
      <c r="J114" s="20"/>
      <c r="K114" s="45"/>
      <c r="L114" s="1"/>
      <c r="M114" s="1"/>
      <c r="N114" s="1"/>
      <c r="O114" s="60"/>
    </row>
    <row r="115" spans="1:15" ht="15" x14ac:dyDescent="0.25">
      <c r="A115" s="1"/>
      <c r="B115" s="424">
        <v>61</v>
      </c>
      <c r="C115" s="425"/>
      <c r="D115" s="367" t="s">
        <v>747</v>
      </c>
      <c r="E115" s="368"/>
      <c r="F115" s="369">
        <v>4100063151</v>
      </c>
      <c r="G115" s="370"/>
      <c r="H115" s="391" t="s">
        <v>1094</v>
      </c>
      <c r="I115" s="370"/>
      <c r="J115" s="369" t="s">
        <v>73</v>
      </c>
      <c r="K115" s="368"/>
      <c r="L115" s="7" t="s">
        <v>1126</v>
      </c>
      <c r="M115" s="8"/>
      <c r="N115" s="81">
        <v>10.28</v>
      </c>
      <c r="O115" s="138">
        <v>16</v>
      </c>
    </row>
    <row r="116" spans="1:15" ht="15" x14ac:dyDescent="0.25">
      <c r="A116" s="1"/>
      <c r="B116" s="424">
        <v>62</v>
      </c>
      <c r="C116" s="425"/>
      <c r="D116" s="367" t="s">
        <v>747</v>
      </c>
      <c r="E116" s="368"/>
      <c r="F116" s="369">
        <v>4100063151</v>
      </c>
      <c r="G116" s="370"/>
      <c r="H116" s="391" t="s">
        <v>1094</v>
      </c>
      <c r="I116" s="370"/>
      <c r="J116" s="369" t="s">
        <v>73</v>
      </c>
      <c r="K116" s="368"/>
      <c r="L116" s="7" t="s">
        <v>1126</v>
      </c>
      <c r="M116" s="8"/>
      <c r="N116" s="82">
        <v>10.28</v>
      </c>
      <c r="O116" s="138">
        <v>16</v>
      </c>
    </row>
    <row r="117" spans="1:15" ht="15" x14ac:dyDescent="0.25">
      <c r="A117" s="1"/>
      <c r="B117" s="378">
        <v>63</v>
      </c>
      <c r="C117" s="379"/>
      <c r="D117" s="367" t="s">
        <v>747</v>
      </c>
      <c r="E117" s="368"/>
      <c r="F117" s="369">
        <v>4100063151</v>
      </c>
      <c r="G117" s="370"/>
      <c r="H117" s="391" t="s">
        <v>1094</v>
      </c>
      <c r="I117" s="370"/>
      <c r="J117" s="369" t="s">
        <v>73</v>
      </c>
      <c r="K117" s="368"/>
      <c r="L117" s="7" t="s">
        <v>1126</v>
      </c>
      <c r="M117" s="8"/>
      <c r="N117" s="82">
        <v>9.7200000000000006</v>
      </c>
      <c r="O117" s="138">
        <v>11</v>
      </c>
    </row>
    <row r="118" spans="1:15" ht="15" x14ac:dyDescent="0.25">
      <c r="A118" s="1"/>
      <c r="B118" s="365"/>
      <c r="C118" s="366"/>
      <c r="D118" s="367" t="s">
        <v>747</v>
      </c>
      <c r="E118" s="368"/>
      <c r="F118" s="369">
        <v>4100063152</v>
      </c>
      <c r="G118" s="370"/>
      <c r="H118" s="391" t="s">
        <v>1094</v>
      </c>
      <c r="I118" s="370"/>
      <c r="J118" s="369" t="s">
        <v>76</v>
      </c>
      <c r="K118" s="368"/>
      <c r="L118" s="7" t="s">
        <v>1126</v>
      </c>
      <c r="M118" s="8"/>
      <c r="N118" s="84"/>
      <c r="O118" s="138">
        <v>4</v>
      </c>
    </row>
    <row r="119" spans="1:15" ht="15" x14ac:dyDescent="0.25">
      <c r="A119" s="1"/>
      <c r="B119" s="424">
        <v>64</v>
      </c>
      <c r="C119" s="425"/>
      <c r="D119" s="367" t="s">
        <v>747</v>
      </c>
      <c r="E119" s="368"/>
      <c r="F119" s="369">
        <v>4100063152</v>
      </c>
      <c r="G119" s="370"/>
      <c r="H119" s="391" t="s">
        <v>1094</v>
      </c>
      <c r="I119" s="370"/>
      <c r="J119" s="369" t="s">
        <v>76</v>
      </c>
      <c r="K119" s="368"/>
      <c r="L119" s="7" t="s">
        <v>1126</v>
      </c>
      <c r="M119" s="8"/>
      <c r="N119" s="82">
        <v>10.28</v>
      </c>
      <c r="O119" s="138">
        <v>16</v>
      </c>
    </row>
    <row r="120" spans="1:15" ht="15" x14ac:dyDescent="0.25">
      <c r="A120" s="1"/>
      <c r="B120" s="424">
        <v>65</v>
      </c>
      <c r="C120" s="425"/>
      <c r="D120" s="367" t="s">
        <v>747</v>
      </c>
      <c r="E120" s="368"/>
      <c r="F120" s="369">
        <v>4100063087</v>
      </c>
      <c r="G120" s="370"/>
      <c r="H120" s="391" t="s">
        <v>1094</v>
      </c>
      <c r="I120" s="370"/>
      <c r="J120" s="369" t="s">
        <v>25</v>
      </c>
      <c r="K120" s="368"/>
      <c r="L120" s="7" t="s">
        <v>1126</v>
      </c>
      <c r="M120" s="8"/>
      <c r="N120" s="82">
        <v>10.28</v>
      </c>
      <c r="O120" s="138">
        <v>16</v>
      </c>
    </row>
    <row r="121" spans="1:15" ht="15" x14ac:dyDescent="0.25">
      <c r="A121" s="1"/>
      <c r="B121" s="424">
        <v>66</v>
      </c>
      <c r="C121" s="425"/>
      <c r="D121" s="367" t="s">
        <v>747</v>
      </c>
      <c r="E121" s="368"/>
      <c r="F121" s="369">
        <v>4100063087</v>
      </c>
      <c r="G121" s="370"/>
      <c r="H121" s="391" t="s">
        <v>1094</v>
      </c>
      <c r="I121" s="370"/>
      <c r="J121" s="369" t="s">
        <v>25</v>
      </c>
      <c r="K121" s="368"/>
      <c r="L121" s="7" t="s">
        <v>1126</v>
      </c>
      <c r="M121" s="8"/>
      <c r="N121" s="82">
        <v>10.28</v>
      </c>
      <c r="O121" s="138">
        <v>16</v>
      </c>
    </row>
    <row r="122" spans="1:15" ht="15" x14ac:dyDescent="0.25">
      <c r="A122" s="1"/>
      <c r="B122" s="424">
        <v>67</v>
      </c>
      <c r="C122" s="425"/>
      <c r="D122" s="367" t="s">
        <v>747</v>
      </c>
      <c r="E122" s="368"/>
      <c r="F122" s="369">
        <v>4100063087</v>
      </c>
      <c r="G122" s="370"/>
      <c r="H122" s="391" t="s">
        <v>1094</v>
      </c>
      <c r="I122" s="370"/>
      <c r="J122" s="369" t="s">
        <v>25</v>
      </c>
      <c r="K122" s="368"/>
      <c r="L122" s="7" t="s">
        <v>1126</v>
      </c>
      <c r="M122" s="8"/>
      <c r="N122" s="82">
        <v>10.28</v>
      </c>
      <c r="O122" s="138">
        <v>16</v>
      </c>
    </row>
    <row r="123" spans="1:15" ht="15" x14ac:dyDescent="0.25">
      <c r="A123" s="1"/>
      <c r="B123" s="424">
        <v>68</v>
      </c>
      <c r="C123" s="425"/>
      <c r="D123" s="367" t="s">
        <v>747</v>
      </c>
      <c r="E123" s="368"/>
      <c r="F123" s="369">
        <v>4100063087</v>
      </c>
      <c r="G123" s="370"/>
      <c r="H123" s="391" t="s">
        <v>1094</v>
      </c>
      <c r="I123" s="370"/>
      <c r="J123" s="369" t="s">
        <v>25</v>
      </c>
      <c r="K123" s="368"/>
      <c r="L123" s="7" t="s">
        <v>1126</v>
      </c>
      <c r="M123" s="8"/>
      <c r="N123" s="82">
        <v>10.28</v>
      </c>
      <c r="O123" s="138">
        <v>16</v>
      </c>
    </row>
    <row r="124" spans="1:15" ht="15" x14ac:dyDescent="0.25">
      <c r="A124" s="1"/>
      <c r="B124" s="378">
        <v>69</v>
      </c>
      <c r="C124" s="379"/>
      <c r="D124" s="367" t="s">
        <v>747</v>
      </c>
      <c r="E124" s="368"/>
      <c r="F124" s="369">
        <v>4100063087</v>
      </c>
      <c r="G124" s="370"/>
      <c r="H124" s="391" t="s">
        <v>1094</v>
      </c>
      <c r="I124" s="370"/>
      <c r="J124" s="369" t="s">
        <v>25</v>
      </c>
      <c r="K124" s="368"/>
      <c r="L124" s="7" t="s">
        <v>1126</v>
      </c>
      <c r="M124" s="8"/>
      <c r="N124" s="82">
        <v>8.48</v>
      </c>
      <c r="O124" s="138">
        <v>9</v>
      </c>
    </row>
    <row r="125" spans="1:15" ht="15" x14ac:dyDescent="0.25">
      <c r="A125" s="1"/>
      <c r="B125" s="365"/>
      <c r="C125" s="366"/>
      <c r="D125" s="367" t="s">
        <v>747</v>
      </c>
      <c r="E125" s="368"/>
      <c r="F125" s="369">
        <v>4100063156</v>
      </c>
      <c r="G125" s="370"/>
      <c r="H125" s="391" t="s">
        <v>1094</v>
      </c>
      <c r="I125" s="370"/>
      <c r="J125" s="369" t="s">
        <v>53</v>
      </c>
      <c r="K125" s="368"/>
      <c r="L125" s="7" t="s">
        <v>1126</v>
      </c>
      <c r="M125" s="8"/>
      <c r="N125" s="84"/>
      <c r="O125" s="138">
        <v>4</v>
      </c>
    </row>
    <row r="126" spans="1:15" ht="15" x14ac:dyDescent="0.25">
      <c r="A126" s="1"/>
      <c r="B126" s="424">
        <v>70</v>
      </c>
      <c r="C126" s="425"/>
      <c r="D126" s="367" t="s">
        <v>747</v>
      </c>
      <c r="E126" s="368"/>
      <c r="F126" s="369">
        <v>4100063156</v>
      </c>
      <c r="G126" s="370"/>
      <c r="H126" s="391" t="s">
        <v>1094</v>
      </c>
      <c r="I126" s="370"/>
      <c r="J126" s="369" t="s">
        <v>53</v>
      </c>
      <c r="K126" s="368"/>
      <c r="L126" s="7" t="s">
        <v>1126</v>
      </c>
      <c r="M126" s="8"/>
      <c r="N126" s="82">
        <v>9.7200000000000006</v>
      </c>
      <c r="O126" s="138">
        <v>15</v>
      </c>
    </row>
    <row r="127" spans="1:15" ht="15" x14ac:dyDescent="0.25">
      <c r="A127" s="1"/>
      <c r="B127" s="424">
        <v>71</v>
      </c>
      <c r="C127" s="425"/>
      <c r="D127" s="367" t="s">
        <v>747</v>
      </c>
      <c r="E127" s="368"/>
      <c r="F127" s="369">
        <v>4100063156</v>
      </c>
      <c r="G127" s="370"/>
      <c r="H127" s="391" t="s">
        <v>1094</v>
      </c>
      <c r="I127" s="370"/>
      <c r="J127" s="369" t="s">
        <v>53</v>
      </c>
      <c r="K127" s="368"/>
      <c r="L127" s="7" t="s">
        <v>1126</v>
      </c>
      <c r="M127" s="8"/>
      <c r="N127" s="82">
        <v>9.7200000000000006</v>
      </c>
      <c r="O127" s="138">
        <v>15</v>
      </c>
    </row>
    <row r="128" spans="1:15" ht="15" x14ac:dyDescent="0.25">
      <c r="A128" s="1"/>
      <c r="B128" s="40"/>
      <c r="C128" s="36"/>
      <c r="D128" s="126" t="s">
        <v>1127</v>
      </c>
      <c r="E128" s="61"/>
      <c r="F128" s="50"/>
      <c r="G128" s="62"/>
      <c r="H128" s="63"/>
      <c r="I128" s="62"/>
      <c r="J128" s="50"/>
      <c r="K128" s="61"/>
      <c r="L128" s="6"/>
      <c r="M128" s="8"/>
      <c r="N128" s="83"/>
      <c r="O128" s="138"/>
    </row>
    <row r="129" spans="1:15" ht="15" x14ac:dyDescent="0.25">
      <c r="A129" s="1"/>
      <c r="B129" s="378">
        <v>72</v>
      </c>
      <c r="C129" s="379"/>
      <c r="D129" s="367" t="s">
        <v>556</v>
      </c>
      <c r="E129" s="368"/>
      <c r="F129" s="369">
        <v>4100063172</v>
      </c>
      <c r="G129" s="370"/>
      <c r="H129" s="391" t="s">
        <v>1128</v>
      </c>
      <c r="I129" s="370"/>
      <c r="J129" s="369" t="s">
        <v>25</v>
      </c>
      <c r="K129" s="368"/>
      <c r="L129" s="7" t="s">
        <v>757</v>
      </c>
      <c r="M129" s="8"/>
      <c r="N129" s="82">
        <v>6.88</v>
      </c>
      <c r="O129" s="138">
        <v>1</v>
      </c>
    </row>
    <row r="130" spans="1:15" ht="15" x14ac:dyDescent="0.25">
      <c r="A130" s="1"/>
      <c r="B130" s="365"/>
      <c r="C130" s="366"/>
      <c r="D130" s="367" t="s">
        <v>556</v>
      </c>
      <c r="E130" s="368"/>
      <c r="F130" s="369">
        <v>4100063173</v>
      </c>
      <c r="G130" s="370"/>
      <c r="H130" s="391" t="s">
        <v>1128</v>
      </c>
      <c r="I130" s="370"/>
      <c r="J130" s="369" t="s">
        <v>53</v>
      </c>
      <c r="K130" s="368"/>
      <c r="L130" s="7" t="s">
        <v>757</v>
      </c>
      <c r="M130" s="8"/>
      <c r="N130" s="84"/>
      <c r="O130" s="138">
        <v>25</v>
      </c>
    </row>
    <row r="131" spans="1:15" ht="15" x14ac:dyDescent="0.25">
      <c r="A131" s="1"/>
      <c r="B131" s="355">
        <v>73</v>
      </c>
      <c r="C131" s="352"/>
      <c r="D131" s="367" t="s">
        <v>556</v>
      </c>
      <c r="E131" s="368"/>
      <c r="F131" s="369">
        <v>4100063173</v>
      </c>
      <c r="G131" s="370"/>
      <c r="H131" s="391" t="s">
        <v>1128</v>
      </c>
      <c r="I131" s="370"/>
      <c r="J131" s="369" t="s">
        <v>53</v>
      </c>
      <c r="K131" s="368"/>
      <c r="L131" s="7" t="s">
        <v>757</v>
      </c>
      <c r="M131" s="8"/>
      <c r="N131" s="84">
        <v>6.88</v>
      </c>
      <c r="O131" s="138">
        <v>26</v>
      </c>
    </row>
    <row r="132" spans="1:15" ht="15" x14ac:dyDescent="0.25">
      <c r="A132" s="1"/>
      <c r="B132" s="424">
        <v>74</v>
      </c>
      <c r="C132" s="425"/>
      <c r="D132" s="367" t="s">
        <v>623</v>
      </c>
      <c r="E132" s="368"/>
      <c r="F132" s="369">
        <v>4100057118</v>
      </c>
      <c r="G132" s="370"/>
      <c r="H132" s="391" t="s">
        <v>1013</v>
      </c>
      <c r="I132" s="370"/>
      <c r="J132" s="369" t="s">
        <v>25</v>
      </c>
      <c r="K132" s="368"/>
      <c r="L132" s="7" t="s">
        <v>757</v>
      </c>
      <c r="M132" s="8"/>
      <c r="N132" s="82">
        <v>9.64</v>
      </c>
      <c r="O132" s="138">
        <v>72</v>
      </c>
    </row>
    <row r="133" spans="1:15" ht="15" x14ac:dyDescent="0.25">
      <c r="A133" s="1"/>
      <c r="B133" s="40"/>
      <c r="C133" s="36"/>
      <c r="D133" s="126" t="s">
        <v>1141</v>
      </c>
      <c r="E133" s="61"/>
      <c r="F133" s="50"/>
      <c r="G133" s="62"/>
      <c r="H133" s="63"/>
      <c r="I133" s="62"/>
      <c r="J133" s="50"/>
      <c r="K133" s="61"/>
      <c r="L133" s="6"/>
      <c r="M133" s="8"/>
      <c r="N133" s="83"/>
      <c r="O133" s="138"/>
    </row>
    <row r="134" spans="1:15" ht="15" x14ac:dyDescent="0.25">
      <c r="A134" s="1"/>
      <c r="B134" s="378">
        <v>75</v>
      </c>
      <c r="C134" s="379"/>
      <c r="D134" s="367" t="s">
        <v>623</v>
      </c>
      <c r="E134" s="368"/>
      <c r="F134" s="369">
        <v>4100062762</v>
      </c>
      <c r="G134" s="370"/>
      <c r="H134" s="391" t="s">
        <v>1013</v>
      </c>
      <c r="I134" s="370"/>
      <c r="J134" s="369" t="s">
        <v>73</v>
      </c>
      <c r="K134" s="368"/>
      <c r="L134" s="7" t="s">
        <v>757</v>
      </c>
      <c r="M134" s="8"/>
      <c r="N134" s="82">
        <v>6.6</v>
      </c>
      <c r="O134" s="138">
        <v>10</v>
      </c>
    </row>
    <row r="135" spans="1:15" ht="15" x14ac:dyDescent="0.25">
      <c r="A135" s="1"/>
      <c r="B135" s="416"/>
      <c r="C135" s="417"/>
      <c r="D135" s="367" t="s">
        <v>623</v>
      </c>
      <c r="E135" s="368"/>
      <c r="F135" s="369">
        <v>4100062763</v>
      </c>
      <c r="G135" s="370"/>
      <c r="H135" s="391" t="s">
        <v>1013</v>
      </c>
      <c r="I135" s="370"/>
      <c r="J135" s="369" t="s">
        <v>53</v>
      </c>
      <c r="K135" s="368"/>
      <c r="L135" s="7" t="s">
        <v>757</v>
      </c>
      <c r="M135" s="8"/>
      <c r="N135" s="83"/>
      <c r="O135" s="138">
        <v>5</v>
      </c>
    </row>
    <row r="136" spans="1:15" ht="15" x14ac:dyDescent="0.25">
      <c r="A136" s="1"/>
      <c r="B136" s="40"/>
      <c r="C136" s="36"/>
      <c r="D136" s="126" t="s">
        <v>1144</v>
      </c>
      <c r="E136" s="61"/>
      <c r="F136" s="50"/>
      <c r="G136" s="62"/>
      <c r="H136" s="63"/>
      <c r="I136" s="62"/>
      <c r="J136" s="50"/>
      <c r="K136" s="61"/>
      <c r="L136" s="6"/>
      <c r="M136" s="8"/>
      <c r="N136" s="83"/>
      <c r="O136" s="138"/>
    </row>
    <row r="137" spans="1:15" ht="15" x14ac:dyDescent="0.25">
      <c r="A137" s="1"/>
      <c r="B137" s="416"/>
      <c r="C137" s="417"/>
      <c r="D137" s="367" t="s">
        <v>623</v>
      </c>
      <c r="E137" s="368"/>
      <c r="F137" s="369">
        <v>4100062764</v>
      </c>
      <c r="G137" s="370"/>
      <c r="H137" s="391" t="s">
        <v>1013</v>
      </c>
      <c r="I137" s="370"/>
      <c r="J137" s="369" t="s">
        <v>147</v>
      </c>
      <c r="K137" s="368"/>
      <c r="L137" s="7" t="s">
        <v>757</v>
      </c>
      <c r="M137" s="8"/>
      <c r="N137" s="83"/>
      <c r="O137" s="138">
        <v>4</v>
      </c>
    </row>
    <row r="138" spans="1:15" ht="15" x14ac:dyDescent="0.25">
      <c r="A138" s="1"/>
      <c r="B138" s="365"/>
      <c r="C138" s="366"/>
      <c r="D138" s="367" t="s">
        <v>623</v>
      </c>
      <c r="E138" s="368"/>
      <c r="F138" s="369">
        <v>4100062761</v>
      </c>
      <c r="G138" s="370"/>
      <c r="H138" s="391" t="s">
        <v>1013</v>
      </c>
      <c r="I138" s="370"/>
      <c r="J138" s="369" t="s">
        <v>25</v>
      </c>
      <c r="K138" s="368"/>
      <c r="L138" s="7" t="s">
        <v>757</v>
      </c>
      <c r="M138" s="8"/>
      <c r="N138" s="84"/>
      <c r="O138" s="138">
        <v>30</v>
      </c>
    </row>
    <row r="139" spans="1:15" ht="15" x14ac:dyDescent="0.25">
      <c r="A139" s="1"/>
      <c r="B139" s="378">
        <v>76</v>
      </c>
      <c r="C139" s="379"/>
      <c r="D139" s="367" t="s">
        <v>623</v>
      </c>
      <c r="E139" s="368"/>
      <c r="F139" s="369">
        <v>4100062761</v>
      </c>
      <c r="G139" s="370"/>
      <c r="H139" s="391" t="s">
        <v>1013</v>
      </c>
      <c r="I139" s="370"/>
      <c r="J139" s="369" t="s">
        <v>25</v>
      </c>
      <c r="K139" s="368"/>
      <c r="L139" s="7" t="s">
        <v>757</v>
      </c>
      <c r="M139" s="8"/>
      <c r="N139" s="82">
        <v>7.54</v>
      </c>
      <c r="O139" s="138">
        <v>57</v>
      </c>
    </row>
    <row r="140" spans="1:15" ht="15" x14ac:dyDescent="0.25">
      <c r="A140" s="1"/>
      <c r="B140" s="375"/>
      <c r="C140" s="376"/>
      <c r="D140" s="367"/>
      <c r="E140" s="368"/>
      <c r="F140" s="369"/>
      <c r="G140" s="370"/>
      <c r="H140" s="391"/>
      <c r="I140" s="370"/>
      <c r="J140" s="369"/>
      <c r="K140" s="368"/>
      <c r="L140" s="7"/>
      <c r="M140" s="11"/>
      <c r="N140" s="81"/>
      <c r="O140" s="60"/>
    </row>
    <row r="141" spans="1:15" ht="15" x14ac:dyDescent="0.25">
      <c r="A141" s="1"/>
      <c r="B141" s="76"/>
      <c r="C141" s="65"/>
      <c r="D141" s="439"/>
      <c r="E141" s="440"/>
      <c r="F141" s="440"/>
      <c r="G141" s="440"/>
      <c r="H141" s="440"/>
      <c r="I141" s="66"/>
      <c r="J141" s="64"/>
      <c r="K141" s="65"/>
      <c r="L141" s="26"/>
      <c r="M141" s="26"/>
      <c r="N141" s="139">
        <f>SUM(N18:N140)</f>
        <v>676.87999999999965</v>
      </c>
      <c r="O141" s="109"/>
    </row>
    <row r="142" spans="1:15" ht="15.75" x14ac:dyDescent="0.25">
      <c r="A142" s="1"/>
      <c r="B142" s="356" t="s">
        <v>29</v>
      </c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79"/>
      <c r="N142" s="75"/>
      <c r="O142" s="73">
        <f>SUM(O18:O140)</f>
        <v>2411</v>
      </c>
    </row>
    <row r="143" spans="1:15" ht="15" x14ac:dyDescent="0.25">
      <c r="A143" s="1"/>
      <c r="B143" s="20"/>
      <c r="C143" s="45"/>
      <c r="D143" s="20"/>
      <c r="E143" s="45"/>
      <c r="F143" s="20"/>
      <c r="H143" s="3"/>
      <c r="J143" s="20"/>
      <c r="K143" s="45"/>
      <c r="L143" s="1"/>
      <c r="M143" s="1"/>
      <c r="N143" s="86"/>
    </row>
    <row r="144" spans="1:15" ht="3.75" customHeight="1" x14ac:dyDescent="0.25">
      <c r="A144" s="1"/>
      <c r="B144" s="1"/>
      <c r="C144" s="1"/>
      <c r="D144" s="17"/>
      <c r="E144" s="20"/>
      <c r="F144" s="20"/>
      <c r="G144" s="3"/>
      <c r="H144" s="3"/>
      <c r="I144" s="1"/>
      <c r="J144" s="1"/>
      <c r="K144" s="1"/>
      <c r="L144" s="1"/>
      <c r="M144" s="1"/>
      <c r="N144" s="1"/>
    </row>
    <row r="145" spans="1:14" ht="15" customHeight="1" x14ac:dyDescent="0.25">
      <c r="A145" s="1"/>
      <c r="B145" s="1"/>
      <c r="C145" s="1"/>
      <c r="D145" s="1" t="s">
        <v>49</v>
      </c>
      <c r="E145" s="23"/>
      <c r="F145" s="397" t="s">
        <v>1142</v>
      </c>
      <c r="G145" s="396"/>
      <c r="H145" s="1"/>
      <c r="I145" s="1"/>
      <c r="J145" s="1"/>
      <c r="K145" s="1"/>
      <c r="L145" s="1"/>
      <c r="M145" s="1"/>
      <c r="N145" s="1"/>
    </row>
    <row r="146" spans="1:14" ht="15" customHeight="1" x14ac:dyDescent="0.25">
      <c r="A146" s="1"/>
      <c r="B146" s="1"/>
      <c r="C146" s="1"/>
      <c r="D146" s="1" t="s">
        <v>1143</v>
      </c>
      <c r="E146" s="23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customHeight="1" x14ac:dyDescent="0.25">
      <c r="A147" s="1"/>
      <c r="B147" s="1"/>
      <c r="C147" s="1"/>
      <c r="D147" s="1" t="s">
        <v>1140</v>
      </c>
      <c r="E147" s="3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customHeight="1" x14ac:dyDescent="0.25">
      <c r="A148" s="1"/>
      <c r="B148" s="1"/>
      <c r="C148" s="1"/>
      <c r="D148" s="1" t="s">
        <v>1139</v>
      </c>
      <c r="E148" s="23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customHeight="1" x14ac:dyDescent="0.25">
      <c r="A149" s="1"/>
      <c r="B149" s="1"/>
      <c r="C149" s="1"/>
      <c r="D149" s="1" t="s">
        <v>424</v>
      </c>
      <c r="E149" s="1"/>
      <c r="F149" s="1"/>
      <c r="G149" s="23"/>
      <c r="H149" s="23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433" ht="8.25" customHeight="1" x14ac:dyDescent="0.2"/>
    <row r="435" ht="8.25" customHeight="1" x14ac:dyDescent="0.2"/>
    <row r="437" ht="9" customHeight="1" x14ac:dyDescent="0.2"/>
    <row r="439" ht="7.5" customHeight="1" x14ac:dyDescent="0.2"/>
    <row r="441" ht="6.75" customHeight="1" x14ac:dyDescent="0.2"/>
    <row r="443" ht="7.5" customHeight="1" x14ac:dyDescent="0.2"/>
    <row r="445" ht="9" customHeight="1" x14ac:dyDescent="0.2"/>
    <row r="447" ht="7.5" customHeight="1" x14ac:dyDescent="0.2"/>
    <row r="449" ht="8.25" customHeight="1" x14ac:dyDescent="0.2"/>
  </sheetData>
  <mergeCells count="525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0:C20"/>
    <mergeCell ref="D20:E20"/>
    <mergeCell ref="F20:G20"/>
    <mergeCell ref="H20:I20"/>
    <mergeCell ref="J20:K20"/>
    <mergeCell ref="D22:E22"/>
    <mergeCell ref="F22:G22"/>
    <mergeCell ref="H22:I22"/>
    <mergeCell ref="J22:K22"/>
    <mergeCell ref="D29:E29"/>
    <mergeCell ref="F29:G29"/>
    <mergeCell ref="H29:I29"/>
    <mergeCell ref="J29:K29"/>
    <mergeCell ref="D41:E41"/>
    <mergeCell ref="B25:C25"/>
    <mergeCell ref="D25:E25"/>
    <mergeCell ref="F25:G25"/>
    <mergeCell ref="H25:I25"/>
    <mergeCell ref="J25:K25"/>
    <mergeCell ref="D26:E26"/>
    <mergeCell ref="F26:G26"/>
    <mergeCell ref="H26:I26"/>
    <mergeCell ref="J26:K26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58:C58"/>
    <mergeCell ref="D58:E58"/>
    <mergeCell ref="F58:G58"/>
    <mergeCell ref="H58:I58"/>
    <mergeCell ref="J58:K58"/>
    <mergeCell ref="B39:C39"/>
    <mergeCell ref="D39:E39"/>
    <mergeCell ref="F39:G39"/>
    <mergeCell ref="H39:I39"/>
    <mergeCell ref="J39:K39"/>
    <mergeCell ref="F41:G41"/>
    <mergeCell ref="H41:I41"/>
    <mergeCell ref="J41:K41"/>
    <mergeCell ref="B40:C40"/>
    <mergeCell ref="D40:E40"/>
    <mergeCell ref="F40:G40"/>
    <mergeCell ref="H40:I40"/>
    <mergeCell ref="J40:K40"/>
    <mergeCell ref="B42:C42"/>
    <mergeCell ref="D42:E42"/>
    <mergeCell ref="F42:G42"/>
    <mergeCell ref="H42:I42"/>
    <mergeCell ref="J42:K42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51:C51"/>
    <mergeCell ref="D51:E51"/>
    <mergeCell ref="F51:G51"/>
    <mergeCell ref="H51:I51"/>
    <mergeCell ref="J51:K51"/>
    <mergeCell ref="B50:C50"/>
    <mergeCell ref="D49:E49"/>
    <mergeCell ref="F49:G49"/>
    <mergeCell ref="H49:I49"/>
    <mergeCell ref="J49:K49"/>
    <mergeCell ref="B49:C49"/>
    <mergeCell ref="D50:E50"/>
    <mergeCell ref="F50:G50"/>
    <mergeCell ref="H50:I50"/>
    <mergeCell ref="J50:K50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J66:K66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73:C73"/>
    <mergeCell ref="D73:E73"/>
    <mergeCell ref="F73:G73"/>
    <mergeCell ref="H73:I73"/>
    <mergeCell ref="J73:K73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8:C98"/>
    <mergeCell ref="D98:E98"/>
    <mergeCell ref="F98:G98"/>
    <mergeCell ref="H98:I98"/>
    <mergeCell ref="J98:K98"/>
    <mergeCell ref="J96:K96"/>
    <mergeCell ref="H96:I96"/>
    <mergeCell ref="F96:G96"/>
    <mergeCell ref="D96:E96"/>
    <mergeCell ref="B96:C96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6:C106"/>
    <mergeCell ref="D106:E106"/>
    <mergeCell ref="F106:G106"/>
    <mergeCell ref="H106:I106"/>
    <mergeCell ref="J106:K106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J115:K115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7:C117"/>
    <mergeCell ref="D117:E117"/>
    <mergeCell ref="F117:G117"/>
    <mergeCell ref="H117:I117"/>
    <mergeCell ref="J117:K117"/>
    <mergeCell ref="B111:C111"/>
    <mergeCell ref="D111:E111"/>
    <mergeCell ref="F111:G111"/>
    <mergeCell ref="H111:I111"/>
    <mergeCell ref="J111:K111"/>
    <mergeCell ref="B116:C116"/>
    <mergeCell ref="D116:E116"/>
    <mergeCell ref="F116:G116"/>
    <mergeCell ref="H116:I116"/>
    <mergeCell ref="J116:K116"/>
    <mergeCell ref="B112:C112"/>
    <mergeCell ref="D112:E112"/>
    <mergeCell ref="F112:G112"/>
    <mergeCell ref="H112:I112"/>
    <mergeCell ref="J112:K112"/>
    <mergeCell ref="B115:C115"/>
    <mergeCell ref="D115:E115"/>
    <mergeCell ref="F115:G115"/>
    <mergeCell ref="H115:I115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9:C129"/>
    <mergeCell ref="D129:E129"/>
    <mergeCell ref="F129:G129"/>
    <mergeCell ref="H129:I129"/>
    <mergeCell ref="J129:K129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J137:K137"/>
    <mergeCell ref="B138:C138"/>
    <mergeCell ref="D138:E138"/>
    <mergeCell ref="F138:G138"/>
    <mergeCell ref="H138:I138"/>
    <mergeCell ref="J138:K138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D141:H141"/>
    <mergeCell ref="B142:L142"/>
    <mergeCell ref="F145:G145"/>
    <mergeCell ref="B26:C26"/>
    <mergeCell ref="B27:C27"/>
    <mergeCell ref="D27:E27"/>
    <mergeCell ref="F27:G27"/>
    <mergeCell ref="H27:I27"/>
    <mergeCell ref="J27:K27"/>
    <mergeCell ref="B29:C29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0:K140"/>
    <mergeCell ref="B137:C137"/>
    <mergeCell ref="D137:E137"/>
    <mergeCell ref="F137:G137"/>
    <mergeCell ref="H137:I137"/>
    <mergeCell ref="D43:E43"/>
    <mergeCell ref="F43:G43"/>
    <mergeCell ref="H43:I43"/>
    <mergeCell ref="J43:K43"/>
    <mergeCell ref="B46:C46"/>
    <mergeCell ref="D46:E46"/>
    <mergeCell ref="F46:G46"/>
    <mergeCell ref="H46:I46"/>
    <mergeCell ref="J46:K46"/>
    <mergeCell ref="B45:C45"/>
    <mergeCell ref="B44:C44"/>
    <mergeCell ref="D44:E44"/>
    <mergeCell ref="F44:G44"/>
    <mergeCell ref="H44:I44"/>
    <mergeCell ref="J44:K44"/>
    <mergeCell ref="D45:E45"/>
    <mergeCell ref="F45:G45"/>
    <mergeCell ref="H45:I45"/>
    <mergeCell ref="J45:K45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D59:E59"/>
    <mergeCell ref="F59:G59"/>
    <mergeCell ref="H59:I59"/>
    <mergeCell ref="J59:K59"/>
    <mergeCell ref="B60:C60"/>
    <mergeCell ref="B72:C72"/>
    <mergeCell ref="D72:E72"/>
    <mergeCell ref="F72:G72"/>
    <mergeCell ref="H72:I72"/>
    <mergeCell ref="J72:K72"/>
    <mergeCell ref="B68:C68"/>
    <mergeCell ref="D68:E68"/>
    <mergeCell ref="F68:G68"/>
    <mergeCell ref="H68:I68"/>
    <mergeCell ref="J68:K68"/>
    <mergeCell ref="B64:C64"/>
    <mergeCell ref="D64:E64"/>
    <mergeCell ref="F64:G64"/>
    <mergeCell ref="H64:I64"/>
    <mergeCell ref="J64:K64"/>
    <mergeCell ref="B66:C66"/>
    <mergeCell ref="D66:E66"/>
    <mergeCell ref="F66:G66"/>
    <mergeCell ref="H66:I6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sheetPr codeName="Hoja25"/>
  <dimension ref="A1:O330"/>
  <sheetViews>
    <sheetView workbookViewId="0">
      <selection activeCell="G13" sqref="G1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73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1148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200134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623</v>
      </c>
      <c r="E18" s="368"/>
      <c r="F18" s="369">
        <v>4100057231</v>
      </c>
      <c r="G18" s="370"/>
      <c r="H18" s="391" t="s">
        <v>1013</v>
      </c>
      <c r="I18" s="370"/>
      <c r="J18" s="369" t="s">
        <v>73</v>
      </c>
      <c r="K18" s="368"/>
      <c r="L18" s="7" t="s">
        <v>757</v>
      </c>
      <c r="M18" s="11"/>
      <c r="N18" s="82">
        <v>10</v>
      </c>
      <c r="O18" s="60">
        <v>74</v>
      </c>
    </row>
    <row r="19" spans="1:15" ht="15" x14ac:dyDescent="0.25">
      <c r="A19" s="1"/>
      <c r="B19" s="40"/>
      <c r="C19" s="36"/>
      <c r="D19" s="126" t="s">
        <v>1147</v>
      </c>
      <c r="E19" s="61"/>
      <c r="F19" s="50"/>
      <c r="G19" s="62"/>
      <c r="H19" s="63"/>
      <c r="I19" s="62"/>
      <c r="J19" s="50"/>
      <c r="K19" s="61"/>
      <c r="L19" s="6"/>
      <c r="M19" s="8"/>
      <c r="N19" s="83"/>
      <c r="O19" s="138"/>
    </row>
    <row r="20" spans="1:15" ht="15" x14ac:dyDescent="0.25">
      <c r="A20" s="1"/>
      <c r="B20" s="378">
        <v>2</v>
      </c>
      <c r="C20" s="379"/>
      <c r="D20" s="367" t="s">
        <v>623</v>
      </c>
      <c r="E20" s="368"/>
      <c r="F20" s="369">
        <v>4100057231</v>
      </c>
      <c r="G20" s="370"/>
      <c r="H20" s="391" t="s">
        <v>1013</v>
      </c>
      <c r="I20" s="370"/>
      <c r="J20" s="369" t="s">
        <v>73</v>
      </c>
      <c r="K20" s="368"/>
      <c r="L20" s="7" t="s">
        <v>757</v>
      </c>
      <c r="M20" s="11"/>
      <c r="N20" s="82">
        <v>9.6</v>
      </c>
      <c r="O20" s="60">
        <v>50</v>
      </c>
    </row>
    <row r="21" spans="1:15" ht="15" x14ac:dyDescent="0.25">
      <c r="A21" s="1"/>
      <c r="B21" s="76"/>
      <c r="C21" s="69"/>
      <c r="D21" s="367" t="s">
        <v>623</v>
      </c>
      <c r="E21" s="368"/>
      <c r="F21" s="369">
        <v>4100064208</v>
      </c>
      <c r="G21" s="370"/>
      <c r="H21" s="391" t="s">
        <v>1013</v>
      </c>
      <c r="I21" s="370"/>
      <c r="J21" s="369" t="s">
        <v>73</v>
      </c>
      <c r="K21" s="368"/>
      <c r="L21" s="7" t="s">
        <v>757</v>
      </c>
      <c r="M21" s="11"/>
      <c r="N21" s="84"/>
      <c r="O21" s="60">
        <v>20</v>
      </c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139">
        <f>SUM(N18:N21)</f>
        <v>19.600000000000001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144</v>
      </c>
    </row>
    <row r="24" spans="1:15" ht="15" x14ac:dyDescent="0.25">
      <c r="A24" s="1"/>
      <c r="B24" s="20"/>
      <c r="C24" s="45"/>
      <c r="D24" s="20"/>
      <c r="E24" s="45"/>
      <c r="F24" s="20"/>
      <c r="H24" s="3"/>
      <c r="J24" s="20"/>
      <c r="K24" s="45"/>
      <c r="L24" s="1"/>
      <c r="M24" s="1"/>
      <c r="N24" s="86"/>
    </row>
    <row r="25" spans="1:15" ht="3.75" customHeight="1" x14ac:dyDescent="0.25">
      <c r="A25" s="1"/>
      <c r="B25" s="1"/>
      <c r="C25" s="1"/>
      <c r="D25" s="17"/>
      <c r="E25" s="20"/>
      <c r="F25" s="20"/>
      <c r="G25" s="3"/>
      <c r="H25" s="3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49</v>
      </c>
      <c r="E26" s="23"/>
      <c r="F26" s="397" t="s">
        <v>1109</v>
      </c>
      <c r="G26" s="396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1146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1145</v>
      </c>
      <c r="E28" s="3"/>
      <c r="F28" s="1"/>
      <c r="G28" s="1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/>
      <c r="E30" s="1"/>
      <c r="F30" s="1"/>
      <c r="G30" s="23"/>
      <c r="H30" s="23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314" ht="8.25" customHeight="1" x14ac:dyDescent="0.2"/>
    <row r="316" ht="8.25" customHeight="1" x14ac:dyDescent="0.2"/>
    <row r="318" ht="9" customHeight="1" x14ac:dyDescent="0.2"/>
    <row r="320" ht="7.5" customHeight="1" x14ac:dyDescent="0.2"/>
    <row r="322" ht="6.75" customHeight="1" x14ac:dyDescent="0.2"/>
    <row r="324" ht="7.5" customHeight="1" x14ac:dyDescent="0.2"/>
    <row r="326" ht="9" customHeight="1" x14ac:dyDescent="0.2"/>
    <row r="328" ht="7.5" customHeight="1" x14ac:dyDescent="0.2"/>
    <row r="330" ht="8.25" customHeight="1" x14ac:dyDescent="0.2"/>
  </sheetData>
  <mergeCells count="26">
    <mergeCell ref="B23:L23"/>
    <mergeCell ref="F26:G26"/>
    <mergeCell ref="B20:C20"/>
    <mergeCell ref="D20:E20"/>
    <mergeCell ref="F20:G20"/>
    <mergeCell ref="H20:I20"/>
    <mergeCell ref="J20:K20"/>
    <mergeCell ref="D21:E21"/>
    <mergeCell ref="F21:G21"/>
    <mergeCell ref="H21:I21"/>
    <mergeCell ref="J21:K21"/>
    <mergeCell ref="D22:H22"/>
    <mergeCell ref="B18:C18"/>
    <mergeCell ref="D18:E18"/>
    <mergeCell ref="F18:G18"/>
    <mergeCell ref="H18:I18"/>
    <mergeCell ref="J18:K18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sheetPr codeName="Hoja26"/>
  <dimension ref="A1:O338"/>
  <sheetViews>
    <sheetView topLeftCell="A4" workbookViewId="0">
      <selection activeCell="A19" sqref="A19:IV1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1101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200122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436</v>
      </c>
      <c r="E18" s="368"/>
      <c r="F18" s="369">
        <v>4100060633</v>
      </c>
      <c r="G18" s="370"/>
      <c r="H18" s="391" t="s">
        <v>606</v>
      </c>
      <c r="I18" s="370"/>
      <c r="J18" s="369" t="s">
        <v>1009</v>
      </c>
      <c r="K18" s="368"/>
      <c r="L18" s="9" t="s">
        <v>1105</v>
      </c>
      <c r="M18" s="151"/>
      <c r="N18" s="82">
        <v>13.6</v>
      </c>
      <c r="O18" s="60">
        <v>5</v>
      </c>
    </row>
    <row r="19" spans="1:15" ht="15" x14ac:dyDescent="0.25">
      <c r="A19" s="1"/>
      <c r="B19" s="40"/>
      <c r="C19" s="36"/>
      <c r="D19" s="126" t="s">
        <v>1106</v>
      </c>
      <c r="E19" s="61"/>
      <c r="F19" s="50"/>
      <c r="G19" s="62"/>
      <c r="H19" s="63"/>
      <c r="I19" s="62"/>
      <c r="J19" s="50"/>
      <c r="K19" s="61"/>
      <c r="L19" s="6"/>
      <c r="M19" s="8"/>
      <c r="N19" s="83"/>
      <c r="O19" s="138"/>
    </row>
    <row r="20" spans="1:15" ht="15" x14ac:dyDescent="0.25">
      <c r="A20" s="1"/>
      <c r="B20" s="76"/>
      <c r="C20" s="69"/>
      <c r="D20" s="367" t="s">
        <v>436</v>
      </c>
      <c r="E20" s="368"/>
      <c r="F20" s="369">
        <v>4100060632</v>
      </c>
      <c r="G20" s="370"/>
      <c r="H20" s="391" t="s">
        <v>606</v>
      </c>
      <c r="I20" s="370"/>
      <c r="J20" s="369" t="s">
        <v>1009</v>
      </c>
      <c r="K20" s="368"/>
      <c r="L20" s="9" t="s">
        <v>1105</v>
      </c>
      <c r="M20" s="151"/>
      <c r="N20" s="84"/>
      <c r="O20" s="60">
        <v>23</v>
      </c>
    </row>
    <row r="21" spans="1:15" ht="15" x14ac:dyDescent="0.25">
      <c r="A21" s="1"/>
      <c r="B21" s="416">
        <v>2</v>
      </c>
      <c r="C21" s="417"/>
      <c r="D21" s="367" t="s">
        <v>436</v>
      </c>
      <c r="E21" s="368"/>
      <c r="F21" s="369">
        <v>4100060633</v>
      </c>
      <c r="G21" s="370"/>
      <c r="H21" s="391" t="s">
        <v>606</v>
      </c>
      <c r="I21" s="370"/>
      <c r="J21" s="369" t="s">
        <v>1009</v>
      </c>
      <c r="K21" s="368"/>
      <c r="L21" s="9" t="s">
        <v>1090</v>
      </c>
      <c r="M21" s="151"/>
      <c r="N21" s="83">
        <v>8.52</v>
      </c>
      <c r="O21" s="60">
        <v>5</v>
      </c>
    </row>
    <row r="22" spans="1:15" ht="15" x14ac:dyDescent="0.25">
      <c r="A22" s="1"/>
      <c r="B22" s="40"/>
      <c r="C22" s="36"/>
      <c r="D22" s="367" t="s">
        <v>670</v>
      </c>
      <c r="E22" s="368"/>
      <c r="F22" s="369">
        <v>4100063120</v>
      </c>
      <c r="G22" s="370"/>
      <c r="H22" s="391" t="s">
        <v>713</v>
      </c>
      <c r="I22" s="370"/>
      <c r="J22" s="369" t="s">
        <v>1009</v>
      </c>
      <c r="K22" s="368"/>
      <c r="L22" s="9" t="s">
        <v>761</v>
      </c>
      <c r="M22" s="151"/>
      <c r="N22" s="83"/>
      <c r="O22" s="60">
        <v>5</v>
      </c>
    </row>
    <row r="23" spans="1:15" ht="15" x14ac:dyDescent="0.25">
      <c r="A23" s="1"/>
      <c r="B23" s="40"/>
      <c r="C23" s="36"/>
      <c r="D23" s="367" t="s">
        <v>496</v>
      </c>
      <c r="E23" s="368"/>
      <c r="F23" s="369">
        <v>4100063118</v>
      </c>
      <c r="G23" s="370"/>
      <c r="H23" s="391" t="s">
        <v>993</v>
      </c>
      <c r="I23" s="370"/>
      <c r="J23" s="369" t="s">
        <v>1009</v>
      </c>
      <c r="K23" s="368"/>
      <c r="L23" s="9" t="s">
        <v>761</v>
      </c>
      <c r="M23" s="151"/>
      <c r="N23" s="83"/>
      <c r="O23" s="60">
        <v>15</v>
      </c>
    </row>
    <row r="24" spans="1:15" ht="15" x14ac:dyDescent="0.25">
      <c r="A24" s="1"/>
      <c r="B24" s="40"/>
      <c r="C24" s="36"/>
      <c r="D24" s="367" t="s">
        <v>496</v>
      </c>
      <c r="E24" s="368"/>
      <c r="F24" s="369">
        <v>4100063119</v>
      </c>
      <c r="G24" s="370"/>
      <c r="H24" s="391" t="s">
        <v>993</v>
      </c>
      <c r="I24" s="370"/>
      <c r="J24" s="369" t="s">
        <v>1009</v>
      </c>
      <c r="K24" s="368"/>
      <c r="L24" s="7" t="s">
        <v>757</v>
      </c>
      <c r="M24" s="151"/>
      <c r="N24" s="83"/>
      <c r="O24" s="60">
        <v>3</v>
      </c>
    </row>
    <row r="25" spans="1:15" ht="15" x14ac:dyDescent="0.25">
      <c r="A25" s="1"/>
      <c r="B25" s="76"/>
      <c r="C25" s="69"/>
      <c r="D25" s="367" t="s">
        <v>496</v>
      </c>
      <c r="E25" s="368"/>
      <c r="F25" s="369">
        <v>4100063119</v>
      </c>
      <c r="G25" s="370"/>
      <c r="H25" s="391" t="s">
        <v>993</v>
      </c>
      <c r="I25" s="370"/>
      <c r="J25" s="369" t="s">
        <v>1009</v>
      </c>
      <c r="K25" s="368"/>
      <c r="L25" s="9" t="s">
        <v>761</v>
      </c>
      <c r="M25" s="151"/>
      <c r="N25" s="84"/>
      <c r="O25" s="60">
        <v>2</v>
      </c>
    </row>
    <row r="26" spans="1:15" ht="15" x14ac:dyDescent="0.25">
      <c r="A26" s="1"/>
      <c r="B26" s="375">
        <v>3</v>
      </c>
      <c r="C26" s="376"/>
      <c r="D26" s="367" t="s">
        <v>747</v>
      </c>
      <c r="E26" s="368"/>
      <c r="F26" s="369">
        <v>4100063116</v>
      </c>
      <c r="G26" s="370"/>
      <c r="H26" s="391" t="s">
        <v>1094</v>
      </c>
      <c r="I26" s="370"/>
      <c r="J26" s="369" t="s">
        <v>1009</v>
      </c>
      <c r="K26" s="368"/>
      <c r="L26" s="9" t="s">
        <v>757</v>
      </c>
      <c r="M26" s="151"/>
      <c r="N26" s="81">
        <v>9.18</v>
      </c>
      <c r="O26" s="60">
        <v>15</v>
      </c>
    </row>
    <row r="27" spans="1:15" ht="15" x14ac:dyDescent="0.25">
      <c r="A27" s="1"/>
      <c r="B27" s="416">
        <v>4</v>
      </c>
      <c r="C27" s="417"/>
      <c r="D27" s="367" t="s">
        <v>747</v>
      </c>
      <c r="E27" s="368"/>
      <c r="F27" s="369">
        <v>4100063116</v>
      </c>
      <c r="G27" s="370"/>
      <c r="H27" s="391" t="s">
        <v>1094</v>
      </c>
      <c r="I27" s="370"/>
      <c r="J27" s="369" t="s">
        <v>1009</v>
      </c>
      <c r="K27" s="368"/>
      <c r="L27" s="9" t="s">
        <v>757</v>
      </c>
      <c r="M27" s="151"/>
      <c r="N27" s="83">
        <v>9.18</v>
      </c>
      <c r="O27" s="60">
        <v>15</v>
      </c>
    </row>
    <row r="28" spans="1:15" ht="15" x14ac:dyDescent="0.25">
      <c r="A28" s="1"/>
      <c r="B28" s="375">
        <v>5</v>
      </c>
      <c r="C28" s="376"/>
      <c r="D28" s="367" t="s">
        <v>629</v>
      </c>
      <c r="E28" s="368"/>
      <c r="F28" s="369">
        <v>4100063128</v>
      </c>
      <c r="G28" s="370"/>
      <c r="H28" s="391" t="s">
        <v>857</v>
      </c>
      <c r="I28" s="370"/>
      <c r="J28" s="369" t="s">
        <v>1009</v>
      </c>
      <c r="K28" s="368"/>
      <c r="L28" s="9" t="s">
        <v>757</v>
      </c>
      <c r="M28" s="151"/>
      <c r="N28" s="81">
        <v>14.46</v>
      </c>
      <c r="O28" s="60">
        <v>25</v>
      </c>
    </row>
    <row r="29" spans="1:15" ht="15" x14ac:dyDescent="0.25">
      <c r="A29" s="1"/>
      <c r="B29" s="375"/>
      <c r="C29" s="376"/>
      <c r="D29" s="367"/>
      <c r="E29" s="368"/>
      <c r="F29" s="369"/>
      <c r="G29" s="370"/>
      <c r="H29" s="391"/>
      <c r="I29" s="370"/>
      <c r="J29" s="369"/>
      <c r="K29" s="368"/>
      <c r="L29" s="9"/>
      <c r="M29" s="151"/>
      <c r="N29" s="81"/>
      <c r="O29" s="60"/>
    </row>
    <row r="30" spans="1:15" ht="15" x14ac:dyDescent="0.25">
      <c r="A30" s="1"/>
      <c r="B30" s="76"/>
      <c r="C30" s="65"/>
      <c r="D30" s="392"/>
      <c r="E30" s="393"/>
      <c r="F30" s="393"/>
      <c r="G30" s="393"/>
      <c r="H30" s="393"/>
      <c r="I30" s="62"/>
      <c r="J30" s="50"/>
      <c r="K30" s="61"/>
      <c r="L30" s="8"/>
      <c r="M30" s="8"/>
      <c r="N30" s="139">
        <f>SUM(N18:N29)</f>
        <v>54.94</v>
      </c>
      <c r="O30" s="60"/>
    </row>
    <row r="31" spans="1:15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79"/>
      <c r="N31" s="75"/>
      <c r="O31" s="73">
        <f>SUM(O18:O29)</f>
        <v>113</v>
      </c>
    </row>
    <row r="32" spans="1:15" ht="15" x14ac:dyDescent="0.25">
      <c r="A32" s="1"/>
      <c r="B32" s="20"/>
      <c r="C32" s="45"/>
      <c r="D32" s="20"/>
      <c r="E32" s="45"/>
      <c r="F32" s="20"/>
      <c r="H32" s="3"/>
      <c r="J32" s="20"/>
      <c r="K32" s="45"/>
      <c r="L32" s="1"/>
      <c r="M32" s="1"/>
      <c r="N32" s="86"/>
    </row>
    <row r="33" spans="1:14" ht="3.75" customHeight="1" x14ac:dyDescent="0.25">
      <c r="A33" s="1"/>
      <c r="B33" s="1"/>
      <c r="C33" s="1"/>
      <c r="D33" s="17"/>
      <c r="E33" s="20"/>
      <c r="F33" s="20"/>
      <c r="G33" s="3"/>
      <c r="H33" s="3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49</v>
      </c>
      <c r="E34" s="23"/>
      <c r="F34" s="397" t="s">
        <v>1107</v>
      </c>
      <c r="G34" s="396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1108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 t="s">
        <v>1049</v>
      </c>
      <c r="E36" s="3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 t="s">
        <v>1050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 t="s">
        <v>1051</v>
      </c>
      <c r="E38" s="1"/>
      <c r="F38" s="1"/>
      <c r="G38" s="23"/>
      <c r="H38" s="23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322" ht="8.25" customHeight="1" x14ac:dyDescent="0.2"/>
    <row r="324" ht="8.25" customHeight="1" x14ac:dyDescent="0.2"/>
    <row r="326" ht="9" customHeight="1" x14ac:dyDescent="0.2"/>
    <row r="328" ht="7.5" customHeight="1" x14ac:dyDescent="0.2"/>
    <row r="330" ht="6.75" customHeight="1" x14ac:dyDescent="0.2"/>
    <row r="332" ht="7.5" customHeight="1" x14ac:dyDescent="0.2"/>
    <row r="334" ht="9" customHeight="1" x14ac:dyDescent="0.2"/>
    <row r="336" ht="7.5" customHeight="1" x14ac:dyDescent="0.2"/>
    <row r="338" ht="8.25" customHeight="1" x14ac:dyDescent="0.2"/>
  </sheetData>
  <mergeCells count="62">
    <mergeCell ref="D30:H30"/>
    <mergeCell ref="B27:C27"/>
    <mergeCell ref="B31:L31"/>
    <mergeCell ref="B28:C28"/>
    <mergeCell ref="F34:G34"/>
    <mergeCell ref="B29:C29"/>
    <mergeCell ref="D29:E29"/>
    <mergeCell ref="F29:G29"/>
    <mergeCell ref="H29:I29"/>
    <mergeCell ref="J29:K29"/>
    <mergeCell ref="D28:E28"/>
    <mergeCell ref="F28:G28"/>
    <mergeCell ref="H28:I28"/>
    <mergeCell ref="J28:K28"/>
    <mergeCell ref="D22:E22"/>
    <mergeCell ref="F22:G22"/>
    <mergeCell ref="H22:I22"/>
    <mergeCell ref="J22:K22"/>
    <mergeCell ref="D24:E24"/>
    <mergeCell ref="F24:G24"/>
    <mergeCell ref="H24:I24"/>
    <mergeCell ref="J24:K24"/>
    <mergeCell ref="D23:E23"/>
    <mergeCell ref="F23:G23"/>
    <mergeCell ref="H23:I23"/>
    <mergeCell ref="J23:K23"/>
    <mergeCell ref="D25:E25"/>
    <mergeCell ref="F25:G25"/>
    <mergeCell ref="H25:I25"/>
    <mergeCell ref="J25:K25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18:C18"/>
    <mergeCell ref="D18:E18"/>
    <mergeCell ref="F18:G18"/>
    <mergeCell ref="H18:I18"/>
    <mergeCell ref="J18:K18"/>
    <mergeCell ref="B21:C21"/>
    <mergeCell ref="D21:E21"/>
    <mergeCell ref="F21:G21"/>
    <mergeCell ref="H21:I21"/>
    <mergeCell ref="J21:K21"/>
    <mergeCell ref="D20:E20"/>
    <mergeCell ref="F20:G20"/>
    <mergeCell ref="H20:I20"/>
    <mergeCell ref="J20:K20"/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sheetPr codeName="Hoja27"/>
  <dimension ref="A1:O454"/>
  <sheetViews>
    <sheetView topLeftCell="A31" workbookViewId="0">
      <selection activeCell="N136" sqref="N1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1101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200121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436</v>
      </c>
      <c r="E18" s="368"/>
      <c r="F18" s="369">
        <v>4100060634</v>
      </c>
      <c r="G18" s="370"/>
      <c r="H18" s="391" t="s">
        <v>606</v>
      </c>
      <c r="I18" s="370"/>
      <c r="J18" s="369" t="s">
        <v>73</v>
      </c>
      <c r="K18" s="368"/>
      <c r="L18" s="7" t="s">
        <v>1001</v>
      </c>
      <c r="M18" s="11"/>
      <c r="N18" s="82">
        <v>14.54</v>
      </c>
      <c r="O18" s="60">
        <v>30</v>
      </c>
    </row>
    <row r="19" spans="1:15" ht="15" x14ac:dyDescent="0.25">
      <c r="A19" s="1"/>
      <c r="B19" s="378">
        <v>2</v>
      </c>
      <c r="C19" s="379"/>
      <c r="D19" s="367" t="s">
        <v>436</v>
      </c>
      <c r="E19" s="368"/>
      <c r="F19" s="369">
        <v>4100060634</v>
      </c>
      <c r="G19" s="370"/>
      <c r="H19" s="391" t="s">
        <v>606</v>
      </c>
      <c r="I19" s="370"/>
      <c r="J19" s="369" t="s">
        <v>73</v>
      </c>
      <c r="K19" s="368"/>
      <c r="L19" s="7" t="s">
        <v>1001</v>
      </c>
      <c r="M19" s="11"/>
      <c r="N19" s="82">
        <v>14.54</v>
      </c>
      <c r="O19" s="60">
        <v>10</v>
      </c>
    </row>
    <row r="20" spans="1:15" ht="15" x14ac:dyDescent="0.25">
      <c r="A20" s="1"/>
      <c r="B20" s="76"/>
      <c r="C20" s="69"/>
      <c r="D20" s="367" t="s">
        <v>436</v>
      </c>
      <c r="E20" s="368"/>
      <c r="F20" s="369">
        <v>4100060635</v>
      </c>
      <c r="G20" s="370"/>
      <c r="H20" s="391" t="s">
        <v>606</v>
      </c>
      <c r="I20" s="370"/>
      <c r="J20" s="369" t="s">
        <v>76</v>
      </c>
      <c r="K20" s="368"/>
      <c r="L20" s="7" t="s">
        <v>1001</v>
      </c>
      <c r="M20" s="8"/>
      <c r="N20" s="84"/>
      <c r="O20" s="138">
        <v>20</v>
      </c>
    </row>
    <row r="21" spans="1:15" ht="15" x14ac:dyDescent="0.25">
      <c r="A21" s="1"/>
      <c r="B21" s="369">
        <v>3</v>
      </c>
      <c r="C21" s="368"/>
      <c r="D21" s="367" t="s">
        <v>436</v>
      </c>
      <c r="E21" s="368"/>
      <c r="F21" s="355">
        <v>4100060631</v>
      </c>
      <c r="G21" s="354"/>
      <c r="H21" s="391" t="s">
        <v>606</v>
      </c>
      <c r="I21" s="370"/>
      <c r="J21" s="369" t="s">
        <v>25</v>
      </c>
      <c r="K21" s="368"/>
      <c r="L21" s="7" t="s">
        <v>1001</v>
      </c>
      <c r="M21" s="11"/>
      <c r="N21" s="81">
        <v>13.6</v>
      </c>
      <c r="O21" s="60">
        <v>28</v>
      </c>
    </row>
    <row r="22" spans="1:15" ht="15" x14ac:dyDescent="0.25">
      <c r="A22" s="1"/>
      <c r="B22" s="424">
        <v>4</v>
      </c>
      <c r="C22" s="425"/>
      <c r="D22" s="367" t="s">
        <v>436</v>
      </c>
      <c r="E22" s="368"/>
      <c r="F22" s="355">
        <v>4100060631</v>
      </c>
      <c r="G22" s="354"/>
      <c r="H22" s="391" t="s">
        <v>606</v>
      </c>
      <c r="I22" s="370"/>
      <c r="J22" s="369" t="s">
        <v>25</v>
      </c>
      <c r="K22" s="368"/>
      <c r="L22" s="7" t="s">
        <v>1001</v>
      </c>
      <c r="M22" s="11"/>
      <c r="N22" s="82">
        <v>13.6</v>
      </c>
      <c r="O22" s="60">
        <v>28</v>
      </c>
    </row>
    <row r="23" spans="1:15" ht="15" x14ac:dyDescent="0.25">
      <c r="A23" s="1"/>
      <c r="B23" s="378">
        <v>5</v>
      </c>
      <c r="C23" s="379"/>
      <c r="D23" s="367" t="s">
        <v>436</v>
      </c>
      <c r="E23" s="368"/>
      <c r="F23" s="355">
        <v>4100060631</v>
      </c>
      <c r="G23" s="354"/>
      <c r="H23" s="391" t="s">
        <v>606</v>
      </c>
      <c r="I23" s="370"/>
      <c r="J23" s="369" t="s">
        <v>25</v>
      </c>
      <c r="K23" s="368"/>
      <c r="L23" s="7" t="s">
        <v>1001</v>
      </c>
      <c r="M23" s="8"/>
      <c r="N23" s="82">
        <v>14.06</v>
      </c>
      <c r="O23" s="138">
        <v>19</v>
      </c>
    </row>
    <row r="24" spans="1:15" ht="15" x14ac:dyDescent="0.25">
      <c r="A24" s="1"/>
      <c r="B24" s="40"/>
      <c r="C24" s="36"/>
      <c r="D24" s="367" t="s">
        <v>436</v>
      </c>
      <c r="E24" s="368"/>
      <c r="F24" s="355">
        <v>4100060636</v>
      </c>
      <c r="G24" s="354"/>
      <c r="H24" s="391" t="s">
        <v>606</v>
      </c>
      <c r="I24" s="370"/>
      <c r="J24" s="369" t="s">
        <v>53</v>
      </c>
      <c r="K24" s="368"/>
      <c r="L24" s="7" t="s">
        <v>1001</v>
      </c>
      <c r="M24" s="8"/>
      <c r="N24" s="83"/>
      <c r="O24" s="138">
        <v>11</v>
      </c>
    </row>
    <row r="25" spans="1:15" ht="15" x14ac:dyDescent="0.25">
      <c r="A25" s="1"/>
      <c r="B25" s="76"/>
      <c r="C25" s="69"/>
      <c r="D25" s="126" t="s">
        <v>1089</v>
      </c>
      <c r="E25" s="61"/>
      <c r="F25" s="50"/>
      <c r="G25" s="62"/>
      <c r="H25" s="63"/>
      <c r="I25" s="62"/>
      <c r="J25" s="50"/>
      <c r="K25" s="61"/>
      <c r="L25" s="6"/>
      <c r="M25" s="8"/>
      <c r="N25" s="84"/>
      <c r="O25" s="138"/>
    </row>
    <row r="26" spans="1:15" ht="15" x14ac:dyDescent="0.25">
      <c r="A26" s="1"/>
      <c r="B26" s="378">
        <v>6</v>
      </c>
      <c r="C26" s="379"/>
      <c r="D26" s="367" t="s">
        <v>436</v>
      </c>
      <c r="E26" s="368"/>
      <c r="F26" s="369">
        <v>4100060635</v>
      </c>
      <c r="G26" s="370"/>
      <c r="H26" s="391" t="s">
        <v>606</v>
      </c>
      <c r="I26" s="370"/>
      <c r="J26" s="369" t="s">
        <v>76</v>
      </c>
      <c r="K26" s="368"/>
      <c r="L26" s="6" t="s">
        <v>1090</v>
      </c>
      <c r="M26" s="8"/>
      <c r="N26" s="82">
        <v>13</v>
      </c>
      <c r="O26" s="138">
        <v>20</v>
      </c>
    </row>
    <row r="27" spans="1:15" ht="15" x14ac:dyDescent="0.25">
      <c r="A27" s="1"/>
      <c r="B27" s="76"/>
      <c r="C27" s="69"/>
      <c r="D27" s="367" t="s">
        <v>436</v>
      </c>
      <c r="E27" s="368"/>
      <c r="F27" s="369">
        <v>4100060637</v>
      </c>
      <c r="G27" s="370"/>
      <c r="H27" s="391" t="s">
        <v>606</v>
      </c>
      <c r="I27" s="370"/>
      <c r="J27" s="369" t="s">
        <v>147</v>
      </c>
      <c r="K27" s="368"/>
      <c r="L27" s="6" t="s">
        <v>1090</v>
      </c>
      <c r="M27" s="11"/>
      <c r="N27" s="84"/>
      <c r="O27" s="60">
        <v>7</v>
      </c>
    </row>
    <row r="28" spans="1:15" ht="15" x14ac:dyDescent="0.25">
      <c r="A28" s="1"/>
      <c r="B28" s="369">
        <v>7</v>
      </c>
      <c r="C28" s="368"/>
      <c r="D28" s="367" t="s">
        <v>436</v>
      </c>
      <c r="E28" s="368"/>
      <c r="F28" s="355">
        <v>4100060631</v>
      </c>
      <c r="G28" s="354"/>
      <c r="H28" s="391" t="s">
        <v>606</v>
      </c>
      <c r="I28" s="370"/>
      <c r="J28" s="369" t="s">
        <v>25</v>
      </c>
      <c r="K28" s="368"/>
      <c r="L28" s="6" t="s">
        <v>1090</v>
      </c>
      <c r="M28" s="11"/>
      <c r="N28" s="81">
        <v>13</v>
      </c>
      <c r="O28" s="60">
        <v>27</v>
      </c>
    </row>
    <row r="29" spans="1:15" ht="15" x14ac:dyDescent="0.25">
      <c r="A29" s="1"/>
      <c r="B29" s="369">
        <v>8</v>
      </c>
      <c r="C29" s="368"/>
      <c r="D29" s="367" t="s">
        <v>436</v>
      </c>
      <c r="E29" s="368"/>
      <c r="F29" s="355">
        <v>4100060631</v>
      </c>
      <c r="G29" s="354"/>
      <c r="H29" s="391" t="s">
        <v>606</v>
      </c>
      <c r="I29" s="370"/>
      <c r="J29" s="369" t="s">
        <v>25</v>
      </c>
      <c r="K29" s="368"/>
      <c r="L29" s="6" t="s">
        <v>1090</v>
      </c>
      <c r="M29" s="11"/>
      <c r="N29" s="81">
        <v>12.54</v>
      </c>
      <c r="O29" s="60">
        <v>26</v>
      </c>
    </row>
    <row r="30" spans="1:15" ht="15" x14ac:dyDescent="0.25">
      <c r="A30" s="1"/>
      <c r="B30" s="369">
        <v>9</v>
      </c>
      <c r="C30" s="368"/>
      <c r="D30" s="367" t="s">
        <v>436</v>
      </c>
      <c r="E30" s="368"/>
      <c r="F30" s="355">
        <v>4100060636</v>
      </c>
      <c r="G30" s="354"/>
      <c r="H30" s="391" t="s">
        <v>606</v>
      </c>
      <c r="I30" s="370"/>
      <c r="J30" s="369" t="s">
        <v>53</v>
      </c>
      <c r="K30" s="368"/>
      <c r="L30" s="6" t="s">
        <v>1090</v>
      </c>
      <c r="M30" s="11"/>
      <c r="N30" s="81">
        <v>14.54</v>
      </c>
      <c r="O30" s="60">
        <v>30</v>
      </c>
    </row>
    <row r="31" spans="1:15" ht="15" x14ac:dyDescent="0.25">
      <c r="A31" s="1"/>
      <c r="B31" s="369">
        <v>10</v>
      </c>
      <c r="C31" s="368"/>
      <c r="D31" s="367" t="s">
        <v>528</v>
      </c>
      <c r="E31" s="368"/>
      <c r="F31" s="355">
        <v>4100063088</v>
      </c>
      <c r="G31" s="354"/>
      <c r="H31" s="391" t="s">
        <v>568</v>
      </c>
      <c r="I31" s="370"/>
      <c r="J31" s="369" t="s">
        <v>25</v>
      </c>
      <c r="K31" s="368"/>
      <c r="L31" s="6" t="s">
        <v>757</v>
      </c>
      <c r="M31" s="11"/>
      <c r="N31" s="81">
        <v>7.58</v>
      </c>
      <c r="O31" s="60">
        <v>42</v>
      </c>
    </row>
    <row r="32" spans="1:15" ht="15" x14ac:dyDescent="0.25">
      <c r="A32" s="1"/>
      <c r="B32" s="369">
        <v>11</v>
      </c>
      <c r="C32" s="368"/>
      <c r="D32" s="367" t="s">
        <v>528</v>
      </c>
      <c r="E32" s="368"/>
      <c r="F32" s="355">
        <v>4100063161</v>
      </c>
      <c r="G32" s="354"/>
      <c r="H32" s="391" t="s">
        <v>568</v>
      </c>
      <c r="I32" s="370"/>
      <c r="J32" s="369" t="s">
        <v>53</v>
      </c>
      <c r="K32" s="368"/>
      <c r="L32" s="6" t="s">
        <v>757</v>
      </c>
      <c r="M32" s="11"/>
      <c r="N32" s="81">
        <v>8.82</v>
      </c>
      <c r="O32" s="60">
        <v>50</v>
      </c>
    </row>
    <row r="33" spans="1:15" ht="15" x14ac:dyDescent="0.25">
      <c r="A33" s="1"/>
      <c r="B33" s="369">
        <v>12</v>
      </c>
      <c r="C33" s="368"/>
      <c r="D33" s="367" t="s">
        <v>528</v>
      </c>
      <c r="E33" s="368"/>
      <c r="F33" s="355">
        <v>4100063161</v>
      </c>
      <c r="G33" s="354"/>
      <c r="H33" s="391" t="s">
        <v>568</v>
      </c>
      <c r="I33" s="370"/>
      <c r="J33" s="369" t="s">
        <v>53</v>
      </c>
      <c r="K33" s="368"/>
      <c r="L33" s="6" t="s">
        <v>757</v>
      </c>
      <c r="M33" s="11"/>
      <c r="N33" s="81">
        <v>8.82</v>
      </c>
      <c r="O33" s="60">
        <v>50</v>
      </c>
    </row>
    <row r="34" spans="1:15" ht="15" x14ac:dyDescent="0.25">
      <c r="A34" s="1"/>
      <c r="B34" s="369">
        <v>13</v>
      </c>
      <c r="C34" s="368"/>
      <c r="D34" s="367" t="s">
        <v>528</v>
      </c>
      <c r="E34" s="368"/>
      <c r="F34" s="355">
        <v>4100063161</v>
      </c>
      <c r="G34" s="354"/>
      <c r="H34" s="391" t="s">
        <v>568</v>
      </c>
      <c r="I34" s="370"/>
      <c r="J34" s="369" t="s">
        <v>53</v>
      </c>
      <c r="K34" s="368"/>
      <c r="L34" s="6" t="s">
        <v>757</v>
      </c>
      <c r="M34" s="11"/>
      <c r="N34" s="81">
        <v>8.82</v>
      </c>
      <c r="O34" s="60">
        <v>50</v>
      </c>
    </row>
    <row r="35" spans="1:15" ht="15" x14ac:dyDescent="0.25">
      <c r="A35" s="1"/>
      <c r="B35" s="424">
        <v>14</v>
      </c>
      <c r="C35" s="425"/>
      <c r="D35" s="367" t="s">
        <v>528</v>
      </c>
      <c r="E35" s="368"/>
      <c r="F35" s="355">
        <v>4100063161</v>
      </c>
      <c r="G35" s="354"/>
      <c r="H35" s="391" t="s">
        <v>568</v>
      </c>
      <c r="I35" s="370"/>
      <c r="J35" s="369" t="s">
        <v>53</v>
      </c>
      <c r="K35" s="368"/>
      <c r="L35" s="6" t="s">
        <v>757</v>
      </c>
      <c r="M35" s="11"/>
      <c r="N35" s="82">
        <v>8.82</v>
      </c>
      <c r="O35" s="60">
        <v>50</v>
      </c>
    </row>
    <row r="36" spans="1:15" ht="15" x14ac:dyDescent="0.25">
      <c r="A36" s="1"/>
      <c r="B36" s="378">
        <v>15</v>
      </c>
      <c r="C36" s="379"/>
      <c r="D36" s="367" t="s">
        <v>528</v>
      </c>
      <c r="E36" s="368"/>
      <c r="F36" s="355">
        <v>4100063161</v>
      </c>
      <c r="G36" s="354"/>
      <c r="H36" s="391" t="s">
        <v>568</v>
      </c>
      <c r="I36" s="370"/>
      <c r="J36" s="369" t="s">
        <v>53</v>
      </c>
      <c r="K36" s="368"/>
      <c r="L36" s="6" t="s">
        <v>757</v>
      </c>
      <c r="M36" s="11"/>
      <c r="N36" s="82">
        <v>8.82</v>
      </c>
      <c r="O36" s="60">
        <v>54</v>
      </c>
    </row>
    <row r="37" spans="1:15" ht="15" x14ac:dyDescent="0.25">
      <c r="A37" s="1"/>
      <c r="B37" s="76"/>
      <c r="C37" s="69"/>
      <c r="D37" s="126" t="s">
        <v>1091</v>
      </c>
      <c r="E37" s="61"/>
      <c r="F37" s="50"/>
      <c r="G37" s="62"/>
      <c r="H37" s="63"/>
      <c r="I37" s="62"/>
      <c r="J37" s="50"/>
      <c r="K37" s="61"/>
      <c r="L37" s="6"/>
      <c r="M37" s="8"/>
      <c r="N37" s="84"/>
      <c r="O37" s="138"/>
    </row>
    <row r="38" spans="1:15" ht="15" x14ac:dyDescent="0.25">
      <c r="A38" s="1"/>
      <c r="B38" s="424">
        <v>16</v>
      </c>
      <c r="C38" s="425"/>
      <c r="D38" s="367" t="s">
        <v>531</v>
      </c>
      <c r="E38" s="368"/>
      <c r="F38" s="355">
        <v>4100063171</v>
      </c>
      <c r="G38" s="354"/>
      <c r="H38" s="391" t="s">
        <v>848</v>
      </c>
      <c r="I38" s="370"/>
      <c r="J38" s="369" t="s">
        <v>53</v>
      </c>
      <c r="K38" s="368"/>
      <c r="L38" s="6" t="s">
        <v>757</v>
      </c>
      <c r="M38" s="11"/>
      <c r="N38" s="82">
        <v>7.77</v>
      </c>
      <c r="O38" s="60">
        <v>43</v>
      </c>
    </row>
    <row r="39" spans="1:15" ht="15" x14ac:dyDescent="0.25">
      <c r="A39" s="1"/>
      <c r="B39" s="40"/>
      <c r="C39" s="36"/>
      <c r="D39" s="126" t="s">
        <v>1092</v>
      </c>
      <c r="E39" s="61"/>
      <c r="F39" s="50"/>
      <c r="G39" s="62"/>
      <c r="H39" s="63"/>
      <c r="I39" s="62"/>
      <c r="J39" s="50"/>
      <c r="K39" s="61"/>
      <c r="L39" s="6"/>
      <c r="M39" s="8"/>
      <c r="N39" s="83"/>
      <c r="O39" s="138"/>
    </row>
    <row r="40" spans="1:15" ht="15" x14ac:dyDescent="0.25">
      <c r="A40" s="1"/>
      <c r="B40" s="378">
        <v>17</v>
      </c>
      <c r="C40" s="379"/>
      <c r="D40" s="367" t="s">
        <v>531</v>
      </c>
      <c r="E40" s="368"/>
      <c r="F40" s="355">
        <v>4100063091</v>
      </c>
      <c r="G40" s="354"/>
      <c r="H40" s="391" t="s">
        <v>848</v>
      </c>
      <c r="I40" s="370"/>
      <c r="J40" s="369" t="s">
        <v>25</v>
      </c>
      <c r="K40" s="368"/>
      <c r="L40" s="6" t="s">
        <v>757</v>
      </c>
      <c r="M40" s="11"/>
      <c r="N40" s="82">
        <v>10.18</v>
      </c>
      <c r="O40" s="60">
        <v>31</v>
      </c>
    </row>
    <row r="41" spans="1:15" ht="15" x14ac:dyDescent="0.25">
      <c r="A41" s="1"/>
      <c r="B41" s="416"/>
      <c r="C41" s="417"/>
      <c r="D41" s="367" t="s">
        <v>531</v>
      </c>
      <c r="E41" s="368"/>
      <c r="F41" s="369">
        <v>4100060378</v>
      </c>
      <c r="G41" s="370"/>
      <c r="H41" s="391" t="s">
        <v>848</v>
      </c>
      <c r="I41" s="370"/>
      <c r="J41" s="369" t="s">
        <v>53</v>
      </c>
      <c r="K41" s="368"/>
      <c r="L41" s="7" t="s">
        <v>757</v>
      </c>
      <c r="M41" s="11"/>
      <c r="N41" s="83"/>
      <c r="O41" s="60">
        <v>27</v>
      </c>
    </row>
    <row r="42" spans="1:15" ht="15" x14ac:dyDescent="0.25">
      <c r="A42" s="1"/>
      <c r="B42" s="76"/>
      <c r="C42" s="69"/>
      <c r="D42" s="126" t="s">
        <v>1093</v>
      </c>
      <c r="E42" s="61"/>
      <c r="F42" s="50"/>
      <c r="G42" s="62"/>
      <c r="H42" s="63"/>
      <c r="I42" s="62"/>
      <c r="J42" s="50"/>
      <c r="K42" s="61"/>
      <c r="L42" s="6"/>
      <c r="M42" s="8"/>
      <c r="N42" s="84"/>
      <c r="O42" s="138"/>
    </row>
    <row r="43" spans="1:15" ht="15" x14ac:dyDescent="0.25">
      <c r="A43" s="1"/>
      <c r="B43" s="424">
        <v>18</v>
      </c>
      <c r="C43" s="425"/>
      <c r="D43" s="367" t="s">
        <v>670</v>
      </c>
      <c r="E43" s="368"/>
      <c r="F43" s="369">
        <v>4100063090</v>
      </c>
      <c r="G43" s="370"/>
      <c r="H43" s="391" t="s">
        <v>713</v>
      </c>
      <c r="I43" s="370"/>
      <c r="J43" s="369" t="s">
        <v>25</v>
      </c>
      <c r="K43" s="368"/>
      <c r="L43" s="6" t="s">
        <v>757</v>
      </c>
      <c r="M43" s="11"/>
      <c r="N43" s="81">
        <v>4.4800000000000004</v>
      </c>
      <c r="O43" s="60">
        <v>30</v>
      </c>
    </row>
    <row r="44" spans="1:15" ht="15" x14ac:dyDescent="0.25">
      <c r="A44" s="1"/>
      <c r="B44" s="378">
        <v>19</v>
      </c>
      <c r="C44" s="379"/>
      <c r="D44" s="367" t="s">
        <v>670</v>
      </c>
      <c r="E44" s="368"/>
      <c r="F44" s="369">
        <v>4100063166</v>
      </c>
      <c r="G44" s="370"/>
      <c r="H44" s="391" t="s">
        <v>713</v>
      </c>
      <c r="I44" s="370"/>
      <c r="J44" s="369" t="s">
        <v>73</v>
      </c>
      <c r="K44" s="368"/>
      <c r="L44" s="6" t="s">
        <v>757</v>
      </c>
      <c r="M44" s="11"/>
      <c r="N44" s="82">
        <v>6.38</v>
      </c>
      <c r="O44" s="138">
        <v>3</v>
      </c>
    </row>
    <row r="45" spans="1:15" ht="15" x14ac:dyDescent="0.25">
      <c r="A45" s="1"/>
      <c r="B45" s="40"/>
      <c r="C45" s="36"/>
      <c r="D45" s="367" t="s">
        <v>670</v>
      </c>
      <c r="E45" s="368"/>
      <c r="F45" s="369">
        <v>4100063167</v>
      </c>
      <c r="G45" s="370"/>
      <c r="H45" s="391" t="s">
        <v>713</v>
      </c>
      <c r="I45" s="370"/>
      <c r="J45" s="369" t="s">
        <v>76</v>
      </c>
      <c r="K45" s="368"/>
      <c r="L45" s="6" t="s">
        <v>757</v>
      </c>
      <c r="M45" s="11"/>
      <c r="N45" s="83"/>
      <c r="O45" s="138">
        <v>25</v>
      </c>
    </row>
    <row r="46" spans="1:15" ht="15" x14ac:dyDescent="0.25">
      <c r="A46" s="1"/>
      <c r="B46" s="76"/>
      <c r="C46" s="69"/>
      <c r="D46" s="367" t="s">
        <v>670</v>
      </c>
      <c r="E46" s="368"/>
      <c r="F46" s="369">
        <v>4100063170</v>
      </c>
      <c r="G46" s="370"/>
      <c r="H46" s="391" t="s">
        <v>713</v>
      </c>
      <c r="I46" s="370"/>
      <c r="J46" s="369" t="s">
        <v>53</v>
      </c>
      <c r="K46" s="368"/>
      <c r="L46" s="6" t="s">
        <v>757</v>
      </c>
      <c r="M46" s="11"/>
      <c r="N46" s="84"/>
      <c r="O46" s="138">
        <v>18</v>
      </c>
    </row>
    <row r="47" spans="1:15" ht="15" x14ac:dyDescent="0.25">
      <c r="A47" s="1"/>
      <c r="B47" s="369">
        <v>20</v>
      </c>
      <c r="C47" s="368"/>
      <c r="D47" s="367" t="s">
        <v>670</v>
      </c>
      <c r="E47" s="368"/>
      <c r="F47" s="369">
        <v>4100063167</v>
      </c>
      <c r="G47" s="370"/>
      <c r="H47" s="391" t="s">
        <v>713</v>
      </c>
      <c r="I47" s="370"/>
      <c r="J47" s="369" t="s">
        <v>76</v>
      </c>
      <c r="K47" s="368"/>
      <c r="L47" s="6" t="s">
        <v>761</v>
      </c>
      <c r="M47" s="11"/>
      <c r="N47" s="81">
        <v>2.36</v>
      </c>
      <c r="O47" s="60">
        <v>12</v>
      </c>
    </row>
    <row r="48" spans="1:15" ht="15" x14ac:dyDescent="0.25">
      <c r="A48" s="1"/>
      <c r="B48" s="369">
        <v>21</v>
      </c>
      <c r="C48" s="368"/>
      <c r="D48" s="367" t="s">
        <v>747</v>
      </c>
      <c r="E48" s="368"/>
      <c r="F48" s="355">
        <v>4100063151</v>
      </c>
      <c r="G48" s="354"/>
      <c r="H48" s="391" t="s">
        <v>1094</v>
      </c>
      <c r="I48" s="370"/>
      <c r="J48" s="369" t="s">
        <v>73</v>
      </c>
      <c r="K48" s="368"/>
      <c r="L48" s="6" t="s">
        <v>757</v>
      </c>
      <c r="M48" s="11"/>
      <c r="N48" s="82">
        <v>9.1999999999999993</v>
      </c>
      <c r="O48" s="60">
        <v>16</v>
      </c>
    </row>
    <row r="49" spans="1:15" ht="15" x14ac:dyDescent="0.25">
      <c r="A49" s="1"/>
      <c r="B49" s="445" t="s">
        <v>1099</v>
      </c>
      <c r="C49" s="446"/>
      <c r="D49" s="367" t="s">
        <v>496</v>
      </c>
      <c r="E49" s="368"/>
      <c r="F49" s="369">
        <v>4100063183</v>
      </c>
      <c r="G49" s="370"/>
      <c r="H49" s="391" t="s">
        <v>774</v>
      </c>
      <c r="I49" s="370"/>
      <c r="J49" s="369" t="s">
        <v>53</v>
      </c>
      <c r="K49" s="368"/>
      <c r="L49" s="7" t="s">
        <v>757</v>
      </c>
      <c r="M49" s="11"/>
      <c r="N49" s="82">
        <v>5</v>
      </c>
      <c r="O49" s="60">
        <v>6</v>
      </c>
    </row>
    <row r="50" spans="1:15" ht="15" x14ac:dyDescent="0.25">
      <c r="A50" s="1"/>
      <c r="B50" s="155"/>
      <c r="C50" s="156"/>
      <c r="D50" s="126" t="s">
        <v>1100</v>
      </c>
      <c r="E50" s="61"/>
      <c r="F50" s="50"/>
      <c r="G50" s="62"/>
      <c r="H50" s="63"/>
      <c r="I50" s="62"/>
      <c r="J50" s="50"/>
      <c r="K50" s="61"/>
      <c r="L50" s="6"/>
      <c r="M50" s="8"/>
      <c r="N50" s="83"/>
      <c r="O50" s="138"/>
    </row>
    <row r="51" spans="1:15" ht="15" x14ac:dyDescent="0.25">
      <c r="A51" s="1"/>
      <c r="B51" s="76"/>
      <c r="C51" s="69"/>
      <c r="D51" s="367" t="s">
        <v>496</v>
      </c>
      <c r="E51" s="368"/>
      <c r="F51" s="369">
        <v>4100063095</v>
      </c>
      <c r="G51" s="370"/>
      <c r="H51" s="391" t="s">
        <v>774</v>
      </c>
      <c r="I51" s="370"/>
      <c r="J51" s="369" t="s">
        <v>25</v>
      </c>
      <c r="K51" s="368"/>
      <c r="L51" s="7" t="s">
        <v>757</v>
      </c>
      <c r="M51" s="11"/>
      <c r="N51" s="84"/>
      <c r="O51" s="60">
        <v>11</v>
      </c>
    </row>
    <row r="52" spans="1:15" ht="15" x14ac:dyDescent="0.25">
      <c r="A52" s="1"/>
      <c r="B52" s="111" t="s">
        <v>37</v>
      </c>
      <c r="C52" s="92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69">
        <v>22</v>
      </c>
      <c r="C53" s="368"/>
      <c r="D53" s="367" t="s">
        <v>747</v>
      </c>
      <c r="E53" s="368"/>
      <c r="F53" s="355">
        <v>4100063151</v>
      </c>
      <c r="G53" s="354"/>
      <c r="H53" s="391" t="s">
        <v>1094</v>
      </c>
      <c r="I53" s="370"/>
      <c r="J53" s="369" t="s">
        <v>73</v>
      </c>
      <c r="K53" s="368"/>
      <c r="L53" s="6" t="s">
        <v>757</v>
      </c>
      <c r="M53" s="11"/>
      <c r="N53" s="81">
        <v>9.1999999999999993</v>
      </c>
      <c r="O53" s="60">
        <v>16</v>
      </c>
    </row>
    <row r="54" spans="1:15" ht="15" x14ac:dyDescent="0.25">
      <c r="A54" s="1"/>
      <c r="B54" s="369">
        <v>23</v>
      </c>
      <c r="C54" s="368"/>
      <c r="D54" s="367" t="s">
        <v>747</v>
      </c>
      <c r="E54" s="368"/>
      <c r="F54" s="355">
        <v>4100063151</v>
      </c>
      <c r="G54" s="354"/>
      <c r="H54" s="391" t="s">
        <v>1094</v>
      </c>
      <c r="I54" s="370"/>
      <c r="J54" s="369" t="s">
        <v>73</v>
      </c>
      <c r="K54" s="368"/>
      <c r="L54" s="6" t="s">
        <v>757</v>
      </c>
      <c r="M54" s="11"/>
      <c r="N54" s="81">
        <v>9.1999999999999993</v>
      </c>
      <c r="O54" s="60">
        <v>16</v>
      </c>
    </row>
    <row r="55" spans="1:15" ht="15" x14ac:dyDescent="0.25">
      <c r="A55" s="1"/>
      <c r="B55" s="369">
        <v>24</v>
      </c>
      <c r="C55" s="368"/>
      <c r="D55" s="367" t="s">
        <v>747</v>
      </c>
      <c r="E55" s="368"/>
      <c r="F55" s="355">
        <v>4100063151</v>
      </c>
      <c r="G55" s="354"/>
      <c r="H55" s="391" t="s">
        <v>1094</v>
      </c>
      <c r="I55" s="370"/>
      <c r="J55" s="369" t="s">
        <v>73</v>
      </c>
      <c r="K55" s="368"/>
      <c r="L55" s="6" t="s">
        <v>757</v>
      </c>
      <c r="M55" s="11"/>
      <c r="N55" s="81">
        <v>9.1999999999999993</v>
      </c>
      <c r="O55" s="60">
        <v>16</v>
      </c>
    </row>
    <row r="56" spans="1:15" ht="15" x14ac:dyDescent="0.25">
      <c r="A56" s="1"/>
      <c r="B56" s="369">
        <v>25</v>
      </c>
      <c r="C56" s="368"/>
      <c r="D56" s="367" t="s">
        <v>747</v>
      </c>
      <c r="E56" s="368"/>
      <c r="F56" s="355">
        <v>4100063151</v>
      </c>
      <c r="G56" s="354"/>
      <c r="H56" s="391" t="s">
        <v>1094</v>
      </c>
      <c r="I56" s="370"/>
      <c r="J56" s="369" t="s">
        <v>73</v>
      </c>
      <c r="K56" s="368"/>
      <c r="L56" s="6" t="s">
        <v>757</v>
      </c>
      <c r="M56" s="11"/>
      <c r="N56" s="81">
        <v>9.1999999999999993</v>
      </c>
      <c r="O56" s="60">
        <v>16</v>
      </c>
    </row>
    <row r="57" spans="1:15" ht="15" x14ac:dyDescent="0.25">
      <c r="A57" s="1"/>
      <c r="B57" s="369">
        <v>26</v>
      </c>
      <c r="C57" s="368"/>
      <c r="D57" s="367" t="s">
        <v>747</v>
      </c>
      <c r="E57" s="368"/>
      <c r="F57" s="355">
        <v>4100063151</v>
      </c>
      <c r="G57" s="354"/>
      <c r="H57" s="391" t="s">
        <v>1094</v>
      </c>
      <c r="I57" s="370"/>
      <c r="J57" s="369" t="s">
        <v>73</v>
      </c>
      <c r="K57" s="368"/>
      <c r="L57" s="6" t="s">
        <v>757</v>
      </c>
      <c r="M57" s="11"/>
      <c r="N57" s="81">
        <v>10.26</v>
      </c>
      <c r="O57" s="60">
        <v>17</v>
      </c>
    </row>
    <row r="58" spans="1:15" ht="15" x14ac:dyDescent="0.25">
      <c r="A58" s="1"/>
      <c r="B58" s="369">
        <v>27</v>
      </c>
      <c r="C58" s="368"/>
      <c r="D58" s="367" t="s">
        <v>747</v>
      </c>
      <c r="E58" s="368"/>
      <c r="F58" s="355">
        <v>4100063151</v>
      </c>
      <c r="G58" s="354"/>
      <c r="H58" s="391" t="s">
        <v>1094</v>
      </c>
      <c r="I58" s="370"/>
      <c r="J58" s="369" t="s">
        <v>73</v>
      </c>
      <c r="K58" s="368"/>
      <c r="L58" s="6" t="s">
        <v>757</v>
      </c>
      <c r="M58" s="11"/>
      <c r="N58" s="81">
        <v>10.26</v>
      </c>
      <c r="O58" s="60">
        <v>17</v>
      </c>
    </row>
    <row r="59" spans="1:15" ht="15" x14ac:dyDescent="0.25">
      <c r="A59" s="1"/>
      <c r="B59" s="369">
        <v>28</v>
      </c>
      <c r="C59" s="368"/>
      <c r="D59" s="367" t="s">
        <v>747</v>
      </c>
      <c r="E59" s="368"/>
      <c r="F59" s="355">
        <v>4100063151</v>
      </c>
      <c r="G59" s="354"/>
      <c r="H59" s="391" t="s">
        <v>1094</v>
      </c>
      <c r="I59" s="370"/>
      <c r="J59" s="369" t="s">
        <v>73</v>
      </c>
      <c r="K59" s="368"/>
      <c r="L59" s="6" t="s">
        <v>757</v>
      </c>
      <c r="M59" s="11"/>
      <c r="N59" s="81">
        <v>10.26</v>
      </c>
      <c r="O59" s="60">
        <v>17</v>
      </c>
    </row>
    <row r="60" spans="1:15" ht="15" x14ac:dyDescent="0.25">
      <c r="A60" s="1"/>
      <c r="B60" s="424">
        <v>29</v>
      </c>
      <c r="C60" s="425"/>
      <c r="D60" s="367" t="s">
        <v>747</v>
      </c>
      <c r="E60" s="368"/>
      <c r="F60" s="355">
        <v>4100063151</v>
      </c>
      <c r="G60" s="354"/>
      <c r="H60" s="391" t="s">
        <v>1094</v>
      </c>
      <c r="I60" s="370"/>
      <c r="J60" s="369" t="s">
        <v>73</v>
      </c>
      <c r="K60" s="368"/>
      <c r="L60" s="6" t="s">
        <v>757</v>
      </c>
      <c r="M60" s="11"/>
      <c r="N60" s="82">
        <v>10.26</v>
      </c>
      <c r="O60" s="60">
        <v>17</v>
      </c>
    </row>
    <row r="61" spans="1:15" ht="15" x14ac:dyDescent="0.25">
      <c r="A61" s="1"/>
      <c r="B61" s="378">
        <v>30</v>
      </c>
      <c r="C61" s="379"/>
      <c r="D61" s="367" t="s">
        <v>747</v>
      </c>
      <c r="E61" s="368"/>
      <c r="F61" s="355">
        <v>4100063151</v>
      </c>
      <c r="G61" s="354"/>
      <c r="H61" s="391" t="s">
        <v>1094</v>
      </c>
      <c r="I61" s="370"/>
      <c r="J61" s="369" t="s">
        <v>73</v>
      </c>
      <c r="K61" s="368"/>
      <c r="L61" s="6" t="s">
        <v>757</v>
      </c>
      <c r="M61" s="11"/>
      <c r="N61" s="82">
        <v>10.26</v>
      </c>
      <c r="O61" s="60">
        <v>15</v>
      </c>
    </row>
    <row r="62" spans="1:15" ht="15" x14ac:dyDescent="0.25">
      <c r="A62" s="1"/>
      <c r="B62" s="40"/>
      <c r="C62" s="36"/>
      <c r="D62" s="126" t="s">
        <v>1095</v>
      </c>
      <c r="E62" s="61"/>
      <c r="F62" s="50"/>
      <c r="G62" s="62"/>
      <c r="H62" s="63"/>
      <c r="I62" s="62"/>
      <c r="J62" s="50"/>
      <c r="K62" s="61"/>
      <c r="L62" s="6"/>
      <c r="M62" s="8"/>
      <c r="N62" s="83"/>
      <c r="O62" s="138"/>
    </row>
    <row r="63" spans="1:15" ht="15" x14ac:dyDescent="0.25">
      <c r="A63" s="1"/>
      <c r="B63" s="76"/>
      <c r="C63" s="69"/>
      <c r="D63" s="367" t="s">
        <v>747</v>
      </c>
      <c r="E63" s="368"/>
      <c r="F63" s="355">
        <v>4100063157</v>
      </c>
      <c r="G63" s="354"/>
      <c r="H63" s="391" t="s">
        <v>1094</v>
      </c>
      <c r="I63" s="370"/>
      <c r="J63" s="369" t="s">
        <v>147</v>
      </c>
      <c r="K63" s="368"/>
      <c r="L63" s="6" t="s">
        <v>757</v>
      </c>
      <c r="M63" s="8"/>
      <c r="N63" s="84"/>
      <c r="O63" s="138">
        <v>2</v>
      </c>
    </row>
    <row r="64" spans="1:15" ht="15" x14ac:dyDescent="0.25">
      <c r="A64" s="1"/>
      <c r="B64" s="369">
        <v>31</v>
      </c>
      <c r="C64" s="368"/>
      <c r="D64" s="367" t="s">
        <v>747</v>
      </c>
      <c r="E64" s="368"/>
      <c r="F64" s="369">
        <v>4100063087</v>
      </c>
      <c r="G64" s="370"/>
      <c r="H64" s="391" t="s">
        <v>1094</v>
      </c>
      <c r="I64" s="370"/>
      <c r="J64" s="369" t="s">
        <v>25</v>
      </c>
      <c r="K64" s="368"/>
      <c r="L64" s="7" t="s">
        <v>757</v>
      </c>
      <c r="M64" s="8"/>
      <c r="N64" s="81">
        <v>10.26</v>
      </c>
      <c r="O64" s="138">
        <v>17</v>
      </c>
    </row>
    <row r="65" spans="1:15" ht="15" x14ac:dyDescent="0.25">
      <c r="A65" s="1"/>
      <c r="B65" s="369">
        <v>32</v>
      </c>
      <c r="C65" s="368"/>
      <c r="D65" s="367" t="s">
        <v>747</v>
      </c>
      <c r="E65" s="368"/>
      <c r="F65" s="369">
        <v>4100063087</v>
      </c>
      <c r="G65" s="370"/>
      <c r="H65" s="391" t="s">
        <v>1094</v>
      </c>
      <c r="I65" s="370"/>
      <c r="J65" s="369" t="s">
        <v>25</v>
      </c>
      <c r="K65" s="368"/>
      <c r="L65" s="7" t="s">
        <v>757</v>
      </c>
      <c r="M65" s="8"/>
      <c r="N65" s="81">
        <v>10.26</v>
      </c>
      <c r="O65" s="138">
        <v>17</v>
      </c>
    </row>
    <row r="66" spans="1:15" ht="15" x14ac:dyDescent="0.25">
      <c r="A66" s="1"/>
      <c r="B66" s="369">
        <v>33</v>
      </c>
      <c r="C66" s="368"/>
      <c r="D66" s="367" t="s">
        <v>747</v>
      </c>
      <c r="E66" s="368"/>
      <c r="F66" s="369">
        <v>4100063087</v>
      </c>
      <c r="G66" s="370"/>
      <c r="H66" s="391" t="s">
        <v>1094</v>
      </c>
      <c r="I66" s="370"/>
      <c r="J66" s="369" t="s">
        <v>25</v>
      </c>
      <c r="K66" s="368"/>
      <c r="L66" s="7" t="s">
        <v>757</v>
      </c>
      <c r="M66" s="8"/>
      <c r="N66" s="81">
        <v>10.26</v>
      </c>
      <c r="O66" s="138">
        <v>17</v>
      </c>
    </row>
    <row r="67" spans="1:15" ht="15" x14ac:dyDescent="0.25">
      <c r="A67" s="1"/>
      <c r="B67" s="369">
        <v>34</v>
      </c>
      <c r="C67" s="368"/>
      <c r="D67" s="367" t="s">
        <v>747</v>
      </c>
      <c r="E67" s="368"/>
      <c r="F67" s="369">
        <v>4100063087</v>
      </c>
      <c r="G67" s="370"/>
      <c r="H67" s="391" t="s">
        <v>1094</v>
      </c>
      <c r="I67" s="370"/>
      <c r="J67" s="369" t="s">
        <v>25</v>
      </c>
      <c r="K67" s="368"/>
      <c r="L67" s="7" t="s">
        <v>757</v>
      </c>
      <c r="M67" s="8"/>
      <c r="N67" s="81">
        <v>10.26</v>
      </c>
      <c r="O67" s="138">
        <v>17</v>
      </c>
    </row>
    <row r="68" spans="1:15" ht="15" x14ac:dyDescent="0.25">
      <c r="A68" s="1"/>
      <c r="B68" s="369">
        <v>35</v>
      </c>
      <c r="C68" s="368"/>
      <c r="D68" s="367" t="s">
        <v>747</v>
      </c>
      <c r="E68" s="368"/>
      <c r="F68" s="369">
        <v>4100063087</v>
      </c>
      <c r="G68" s="370"/>
      <c r="H68" s="391" t="s">
        <v>1094</v>
      </c>
      <c r="I68" s="370"/>
      <c r="J68" s="369" t="s">
        <v>25</v>
      </c>
      <c r="K68" s="368"/>
      <c r="L68" s="7" t="s">
        <v>757</v>
      </c>
      <c r="M68" s="8"/>
      <c r="N68" s="81">
        <v>10.26</v>
      </c>
      <c r="O68" s="138">
        <v>17</v>
      </c>
    </row>
    <row r="69" spans="1:15" ht="15" x14ac:dyDescent="0.25">
      <c r="A69" s="1"/>
      <c r="B69" s="369">
        <v>36</v>
      </c>
      <c r="C69" s="368"/>
      <c r="D69" s="367" t="s">
        <v>747</v>
      </c>
      <c r="E69" s="368"/>
      <c r="F69" s="369">
        <v>4100063087</v>
      </c>
      <c r="G69" s="370"/>
      <c r="H69" s="391" t="s">
        <v>1094</v>
      </c>
      <c r="I69" s="370"/>
      <c r="J69" s="369" t="s">
        <v>25</v>
      </c>
      <c r="K69" s="368"/>
      <c r="L69" s="7" t="s">
        <v>757</v>
      </c>
      <c r="M69" s="8"/>
      <c r="N69" s="81">
        <v>10.26</v>
      </c>
      <c r="O69" s="138">
        <v>17</v>
      </c>
    </row>
    <row r="70" spans="1:15" ht="15" x14ac:dyDescent="0.25">
      <c r="A70" s="1"/>
      <c r="B70" s="369">
        <v>37</v>
      </c>
      <c r="C70" s="368"/>
      <c r="D70" s="367" t="s">
        <v>747</v>
      </c>
      <c r="E70" s="368"/>
      <c r="F70" s="369">
        <v>4100063087</v>
      </c>
      <c r="G70" s="370"/>
      <c r="H70" s="391" t="s">
        <v>1094</v>
      </c>
      <c r="I70" s="370"/>
      <c r="J70" s="369" t="s">
        <v>25</v>
      </c>
      <c r="K70" s="368"/>
      <c r="L70" s="7" t="s">
        <v>757</v>
      </c>
      <c r="M70" s="8"/>
      <c r="N70" s="81">
        <v>10.26</v>
      </c>
      <c r="O70" s="138">
        <v>17</v>
      </c>
    </row>
    <row r="71" spans="1:15" ht="15" x14ac:dyDescent="0.25">
      <c r="A71" s="1"/>
      <c r="B71" s="111" t="s">
        <v>56</v>
      </c>
      <c r="C71" s="92"/>
      <c r="D71" s="20"/>
      <c r="E71" s="45"/>
      <c r="F71" s="20"/>
      <c r="H71" s="3"/>
      <c r="J71" s="20"/>
      <c r="K71" s="45"/>
      <c r="L71" s="1"/>
      <c r="M71" s="1"/>
      <c r="N71" s="1"/>
      <c r="O71" s="60"/>
    </row>
    <row r="72" spans="1:15" ht="15" x14ac:dyDescent="0.25">
      <c r="A72" s="1"/>
      <c r="B72" s="369">
        <v>38</v>
      </c>
      <c r="C72" s="368"/>
      <c r="D72" s="367" t="s">
        <v>747</v>
      </c>
      <c r="E72" s="368"/>
      <c r="F72" s="369">
        <v>4100063087</v>
      </c>
      <c r="G72" s="370"/>
      <c r="H72" s="391" t="s">
        <v>1094</v>
      </c>
      <c r="I72" s="370"/>
      <c r="J72" s="369" t="s">
        <v>25</v>
      </c>
      <c r="K72" s="368"/>
      <c r="L72" s="7" t="s">
        <v>757</v>
      </c>
      <c r="M72" s="8"/>
      <c r="N72" s="81">
        <v>10.26</v>
      </c>
      <c r="O72" s="138">
        <v>17</v>
      </c>
    </row>
    <row r="73" spans="1:15" ht="15" x14ac:dyDescent="0.25">
      <c r="A73" s="1"/>
      <c r="B73" s="424">
        <v>39</v>
      </c>
      <c r="C73" s="425"/>
      <c r="D73" s="367" t="s">
        <v>747</v>
      </c>
      <c r="E73" s="368"/>
      <c r="F73" s="369">
        <v>4100063087</v>
      </c>
      <c r="G73" s="370"/>
      <c r="H73" s="391" t="s">
        <v>1094</v>
      </c>
      <c r="I73" s="370"/>
      <c r="J73" s="369" t="s">
        <v>25</v>
      </c>
      <c r="K73" s="368"/>
      <c r="L73" s="7" t="s">
        <v>757</v>
      </c>
      <c r="M73" s="8"/>
      <c r="N73" s="82">
        <v>10.26</v>
      </c>
      <c r="O73" s="138">
        <v>17</v>
      </c>
    </row>
    <row r="74" spans="1:15" ht="15" x14ac:dyDescent="0.25">
      <c r="A74" s="1"/>
      <c r="B74" s="378">
        <v>40</v>
      </c>
      <c r="C74" s="379"/>
      <c r="D74" s="367" t="s">
        <v>747</v>
      </c>
      <c r="E74" s="368"/>
      <c r="F74" s="369">
        <v>4100063087</v>
      </c>
      <c r="G74" s="370"/>
      <c r="H74" s="391" t="s">
        <v>1094</v>
      </c>
      <c r="I74" s="370"/>
      <c r="J74" s="369" t="s">
        <v>25</v>
      </c>
      <c r="K74" s="368"/>
      <c r="L74" s="7" t="s">
        <v>757</v>
      </c>
      <c r="M74" s="8"/>
      <c r="N74" s="82">
        <v>10.26</v>
      </c>
      <c r="O74" s="138">
        <v>15</v>
      </c>
    </row>
    <row r="75" spans="1:15" ht="15" x14ac:dyDescent="0.25">
      <c r="A75" s="1"/>
      <c r="B75" s="365"/>
      <c r="C75" s="366"/>
      <c r="D75" s="367" t="s">
        <v>747</v>
      </c>
      <c r="E75" s="368"/>
      <c r="F75" s="369">
        <v>4100063150</v>
      </c>
      <c r="G75" s="370"/>
      <c r="H75" s="391" t="s">
        <v>1094</v>
      </c>
      <c r="I75" s="370"/>
      <c r="J75" s="369" t="s">
        <v>25</v>
      </c>
      <c r="K75" s="368"/>
      <c r="L75" s="7" t="s">
        <v>757</v>
      </c>
      <c r="M75" s="11"/>
      <c r="N75" s="84"/>
      <c r="O75" s="60">
        <v>2</v>
      </c>
    </row>
    <row r="76" spans="1:15" ht="15" x14ac:dyDescent="0.25">
      <c r="A76" s="1"/>
      <c r="B76" s="369">
        <v>41</v>
      </c>
      <c r="C76" s="368"/>
      <c r="D76" s="367" t="s">
        <v>747</v>
      </c>
      <c r="E76" s="368"/>
      <c r="F76" s="369">
        <v>4100063156</v>
      </c>
      <c r="G76" s="370"/>
      <c r="H76" s="391" t="s">
        <v>1094</v>
      </c>
      <c r="I76" s="370"/>
      <c r="J76" s="369" t="s">
        <v>53</v>
      </c>
      <c r="K76" s="368"/>
      <c r="L76" s="7" t="s">
        <v>757</v>
      </c>
      <c r="M76" s="8"/>
      <c r="N76" s="81">
        <v>9.1999999999999993</v>
      </c>
      <c r="O76" s="138">
        <v>16</v>
      </c>
    </row>
    <row r="77" spans="1:15" ht="15" x14ac:dyDescent="0.25">
      <c r="A77" s="1"/>
      <c r="B77" s="369">
        <v>42</v>
      </c>
      <c r="C77" s="368"/>
      <c r="D77" s="367" t="s">
        <v>747</v>
      </c>
      <c r="E77" s="368"/>
      <c r="F77" s="369">
        <v>4100063156</v>
      </c>
      <c r="G77" s="370"/>
      <c r="H77" s="391" t="s">
        <v>1094</v>
      </c>
      <c r="I77" s="370"/>
      <c r="J77" s="369" t="s">
        <v>53</v>
      </c>
      <c r="K77" s="368"/>
      <c r="L77" s="7" t="s">
        <v>757</v>
      </c>
      <c r="M77" s="8"/>
      <c r="N77" s="81">
        <v>9.1999999999999993</v>
      </c>
      <c r="O77" s="138">
        <v>16</v>
      </c>
    </row>
    <row r="78" spans="1:15" ht="15" x14ac:dyDescent="0.25">
      <c r="A78" s="1"/>
      <c r="B78" s="369">
        <v>43</v>
      </c>
      <c r="C78" s="368"/>
      <c r="D78" s="367" t="s">
        <v>747</v>
      </c>
      <c r="E78" s="368"/>
      <c r="F78" s="369">
        <v>4100063156</v>
      </c>
      <c r="G78" s="370"/>
      <c r="H78" s="391" t="s">
        <v>1094</v>
      </c>
      <c r="I78" s="370"/>
      <c r="J78" s="369" t="s">
        <v>53</v>
      </c>
      <c r="K78" s="368"/>
      <c r="L78" s="7" t="s">
        <v>757</v>
      </c>
      <c r="M78" s="8"/>
      <c r="N78" s="81">
        <v>9.1999999999999993</v>
      </c>
      <c r="O78" s="138">
        <v>16</v>
      </c>
    </row>
    <row r="79" spans="1:15" ht="15" x14ac:dyDescent="0.25">
      <c r="A79" s="1"/>
      <c r="B79" s="369">
        <v>44</v>
      </c>
      <c r="C79" s="368"/>
      <c r="D79" s="367" t="s">
        <v>747</v>
      </c>
      <c r="E79" s="368"/>
      <c r="F79" s="369">
        <v>4100063156</v>
      </c>
      <c r="G79" s="370"/>
      <c r="H79" s="391" t="s">
        <v>1094</v>
      </c>
      <c r="I79" s="370"/>
      <c r="J79" s="369" t="s">
        <v>53</v>
      </c>
      <c r="K79" s="368"/>
      <c r="L79" s="7" t="s">
        <v>757</v>
      </c>
      <c r="M79" s="8"/>
      <c r="N79" s="81">
        <v>9.1999999999999993</v>
      </c>
      <c r="O79" s="138">
        <v>16</v>
      </c>
    </row>
    <row r="80" spans="1:15" ht="15" x14ac:dyDescent="0.25">
      <c r="A80" s="1"/>
      <c r="B80" s="369">
        <v>45</v>
      </c>
      <c r="C80" s="368"/>
      <c r="D80" s="367" t="s">
        <v>747</v>
      </c>
      <c r="E80" s="368"/>
      <c r="F80" s="369">
        <v>4100063156</v>
      </c>
      <c r="G80" s="370"/>
      <c r="H80" s="391" t="s">
        <v>1094</v>
      </c>
      <c r="I80" s="370"/>
      <c r="J80" s="369" t="s">
        <v>53</v>
      </c>
      <c r="K80" s="368"/>
      <c r="L80" s="7" t="s">
        <v>757</v>
      </c>
      <c r="M80" s="8"/>
      <c r="N80" s="81">
        <v>9.1999999999999993</v>
      </c>
      <c r="O80" s="138">
        <v>16</v>
      </c>
    </row>
    <row r="81" spans="1:15" ht="15" x14ac:dyDescent="0.25">
      <c r="A81" s="1"/>
      <c r="B81" s="369">
        <v>46</v>
      </c>
      <c r="C81" s="368"/>
      <c r="D81" s="367" t="s">
        <v>747</v>
      </c>
      <c r="E81" s="368"/>
      <c r="F81" s="369">
        <v>4100063156</v>
      </c>
      <c r="G81" s="370"/>
      <c r="H81" s="391" t="s">
        <v>1094</v>
      </c>
      <c r="I81" s="370"/>
      <c r="J81" s="369" t="s">
        <v>53</v>
      </c>
      <c r="K81" s="368"/>
      <c r="L81" s="7" t="s">
        <v>757</v>
      </c>
      <c r="M81" s="8"/>
      <c r="N81" s="81">
        <v>9.1999999999999993</v>
      </c>
      <c r="O81" s="138">
        <v>16</v>
      </c>
    </row>
    <row r="82" spans="1:15" ht="15" x14ac:dyDescent="0.25">
      <c r="A82" s="1"/>
      <c r="B82" s="369">
        <v>47</v>
      </c>
      <c r="C82" s="368"/>
      <c r="D82" s="367" t="s">
        <v>747</v>
      </c>
      <c r="E82" s="368"/>
      <c r="F82" s="369">
        <v>4100063156</v>
      </c>
      <c r="G82" s="370"/>
      <c r="H82" s="391" t="s">
        <v>1094</v>
      </c>
      <c r="I82" s="370"/>
      <c r="J82" s="369" t="s">
        <v>53</v>
      </c>
      <c r="K82" s="368"/>
      <c r="L82" s="7" t="s">
        <v>757</v>
      </c>
      <c r="M82" s="8"/>
      <c r="N82" s="81">
        <v>9.1999999999999993</v>
      </c>
      <c r="O82" s="138">
        <v>16</v>
      </c>
    </row>
    <row r="83" spans="1:15" ht="15" x14ac:dyDescent="0.25">
      <c r="A83" s="1"/>
      <c r="B83" s="369">
        <v>48</v>
      </c>
      <c r="C83" s="368"/>
      <c r="D83" s="367" t="s">
        <v>747</v>
      </c>
      <c r="E83" s="368"/>
      <c r="F83" s="369">
        <v>4100063156</v>
      </c>
      <c r="G83" s="370"/>
      <c r="H83" s="391" t="s">
        <v>1094</v>
      </c>
      <c r="I83" s="370"/>
      <c r="J83" s="369" t="s">
        <v>53</v>
      </c>
      <c r="K83" s="368"/>
      <c r="L83" s="7" t="s">
        <v>757</v>
      </c>
      <c r="M83" s="8"/>
      <c r="N83" s="81">
        <v>9.1999999999999993</v>
      </c>
      <c r="O83" s="138">
        <v>16</v>
      </c>
    </row>
    <row r="84" spans="1:15" ht="15" x14ac:dyDescent="0.25">
      <c r="A84" s="1"/>
      <c r="B84" s="369">
        <v>49</v>
      </c>
      <c r="C84" s="368"/>
      <c r="D84" s="367" t="s">
        <v>747</v>
      </c>
      <c r="E84" s="368"/>
      <c r="F84" s="369">
        <v>4100063156</v>
      </c>
      <c r="G84" s="370"/>
      <c r="H84" s="391" t="s">
        <v>1094</v>
      </c>
      <c r="I84" s="370"/>
      <c r="J84" s="369" t="s">
        <v>53</v>
      </c>
      <c r="K84" s="368"/>
      <c r="L84" s="7" t="s">
        <v>757</v>
      </c>
      <c r="M84" s="8"/>
      <c r="N84" s="81">
        <v>9.1999999999999993</v>
      </c>
      <c r="O84" s="138">
        <v>16</v>
      </c>
    </row>
    <row r="85" spans="1:15" ht="15" x14ac:dyDescent="0.25">
      <c r="A85" s="1"/>
      <c r="B85" s="369">
        <v>50</v>
      </c>
      <c r="C85" s="368"/>
      <c r="D85" s="367" t="s">
        <v>747</v>
      </c>
      <c r="E85" s="368"/>
      <c r="F85" s="369">
        <v>4100063156</v>
      </c>
      <c r="G85" s="370"/>
      <c r="H85" s="391" t="s">
        <v>1094</v>
      </c>
      <c r="I85" s="370"/>
      <c r="J85" s="369" t="s">
        <v>53</v>
      </c>
      <c r="K85" s="368"/>
      <c r="L85" s="7" t="s">
        <v>757</v>
      </c>
      <c r="M85" s="8"/>
      <c r="N85" s="81">
        <v>9.1999999999999993</v>
      </c>
      <c r="O85" s="138">
        <v>16</v>
      </c>
    </row>
    <row r="86" spans="1:15" ht="15" x14ac:dyDescent="0.25">
      <c r="A86" s="1"/>
      <c r="B86" s="369">
        <v>51</v>
      </c>
      <c r="C86" s="368"/>
      <c r="D86" s="367" t="s">
        <v>747</v>
      </c>
      <c r="E86" s="368"/>
      <c r="F86" s="369">
        <v>4100063156</v>
      </c>
      <c r="G86" s="370"/>
      <c r="H86" s="391" t="s">
        <v>1094</v>
      </c>
      <c r="I86" s="370"/>
      <c r="J86" s="369" t="s">
        <v>53</v>
      </c>
      <c r="K86" s="368"/>
      <c r="L86" s="7" t="s">
        <v>757</v>
      </c>
      <c r="M86" s="8"/>
      <c r="N86" s="81">
        <v>9.1999999999999993</v>
      </c>
      <c r="O86" s="138">
        <v>16</v>
      </c>
    </row>
    <row r="87" spans="1:15" ht="15" x14ac:dyDescent="0.25">
      <c r="A87" s="1"/>
      <c r="B87" s="369">
        <v>52</v>
      </c>
      <c r="C87" s="368"/>
      <c r="D87" s="367" t="s">
        <v>747</v>
      </c>
      <c r="E87" s="368"/>
      <c r="F87" s="369">
        <v>4100063156</v>
      </c>
      <c r="G87" s="370"/>
      <c r="H87" s="391" t="s">
        <v>1094</v>
      </c>
      <c r="I87" s="370"/>
      <c r="J87" s="369" t="s">
        <v>53</v>
      </c>
      <c r="K87" s="368"/>
      <c r="L87" s="7" t="s">
        <v>757</v>
      </c>
      <c r="M87" s="8"/>
      <c r="N87" s="81">
        <v>9.1999999999999993</v>
      </c>
      <c r="O87" s="138">
        <v>16</v>
      </c>
    </row>
    <row r="88" spans="1:15" ht="15" x14ac:dyDescent="0.25">
      <c r="A88" s="1"/>
      <c r="B88" s="369">
        <v>53</v>
      </c>
      <c r="C88" s="368"/>
      <c r="D88" s="367" t="s">
        <v>747</v>
      </c>
      <c r="E88" s="368"/>
      <c r="F88" s="369">
        <v>4100063156</v>
      </c>
      <c r="G88" s="370"/>
      <c r="H88" s="391" t="s">
        <v>1094</v>
      </c>
      <c r="I88" s="370"/>
      <c r="J88" s="369" t="s">
        <v>53</v>
      </c>
      <c r="K88" s="368"/>
      <c r="L88" s="7" t="s">
        <v>757</v>
      </c>
      <c r="M88" s="8"/>
      <c r="N88" s="81">
        <v>9.1999999999999993</v>
      </c>
      <c r="O88" s="138">
        <v>16</v>
      </c>
    </row>
    <row r="89" spans="1:15" ht="15" x14ac:dyDescent="0.25">
      <c r="A89" s="1"/>
      <c r="B89" s="111" t="s">
        <v>57</v>
      </c>
      <c r="C89" s="92"/>
      <c r="D89" s="20"/>
      <c r="E89" s="45"/>
      <c r="F89" s="20"/>
      <c r="H89" s="3"/>
      <c r="J89" s="20"/>
      <c r="K89" s="45"/>
      <c r="L89" s="1"/>
      <c r="M89" s="1"/>
      <c r="N89" s="1"/>
      <c r="O89" s="60"/>
    </row>
    <row r="90" spans="1:15" ht="15" x14ac:dyDescent="0.25">
      <c r="A90" s="1"/>
      <c r="B90" s="369">
        <v>54</v>
      </c>
      <c r="C90" s="368"/>
      <c r="D90" s="367" t="s">
        <v>747</v>
      </c>
      <c r="E90" s="368"/>
      <c r="F90" s="369">
        <v>4100063156</v>
      </c>
      <c r="G90" s="370"/>
      <c r="H90" s="391" t="s">
        <v>1094</v>
      </c>
      <c r="I90" s="370"/>
      <c r="J90" s="369" t="s">
        <v>53</v>
      </c>
      <c r="K90" s="368"/>
      <c r="L90" s="7" t="s">
        <v>757</v>
      </c>
      <c r="M90" s="8"/>
      <c r="N90" s="81">
        <v>9.1999999999999993</v>
      </c>
      <c r="O90" s="138">
        <v>16</v>
      </c>
    </row>
    <row r="91" spans="1:15" ht="15" x14ac:dyDescent="0.25">
      <c r="A91" s="1"/>
      <c r="B91" s="369">
        <v>55</v>
      </c>
      <c r="C91" s="368"/>
      <c r="D91" s="367" t="s">
        <v>747</v>
      </c>
      <c r="E91" s="368"/>
      <c r="F91" s="369">
        <v>4100063156</v>
      </c>
      <c r="G91" s="370"/>
      <c r="H91" s="391" t="s">
        <v>1094</v>
      </c>
      <c r="I91" s="370"/>
      <c r="J91" s="369" t="s">
        <v>53</v>
      </c>
      <c r="K91" s="368"/>
      <c r="L91" s="7" t="s">
        <v>757</v>
      </c>
      <c r="M91" s="8"/>
      <c r="N91" s="81">
        <v>9.1999999999999993</v>
      </c>
      <c r="O91" s="138">
        <v>16</v>
      </c>
    </row>
    <row r="92" spans="1:15" ht="15" x14ac:dyDescent="0.25">
      <c r="A92" s="1"/>
      <c r="B92" s="369">
        <v>56</v>
      </c>
      <c r="C92" s="368"/>
      <c r="D92" s="367" t="s">
        <v>747</v>
      </c>
      <c r="E92" s="368"/>
      <c r="F92" s="369">
        <v>4100063156</v>
      </c>
      <c r="G92" s="370"/>
      <c r="H92" s="391" t="s">
        <v>1094</v>
      </c>
      <c r="I92" s="370"/>
      <c r="J92" s="369" t="s">
        <v>53</v>
      </c>
      <c r="K92" s="368"/>
      <c r="L92" s="7" t="s">
        <v>757</v>
      </c>
      <c r="M92" s="8"/>
      <c r="N92" s="81">
        <v>9.1999999999999993</v>
      </c>
      <c r="O92" s="138">
        <v>16</v>
      </c>
    </row>
    <row r="93" spans="1:15" ht="15" x14ac:dyDescent="0.25">
      <c r="A93" s="1"/>
      <c r="B93" s="369">
        <v>57</v>
      </c>
      <c r="C93" s="368"/>
      <c r="D93" s="367" t="s">
        <v>747</v>
      </c>
      <c r="E93" s="368"/>
      <c r="F93" s="369">
        <v>4100063156</v>
      </c>
      <c r="G93" s="370"/>
      <c r="H93" s="391" t="s">
        <v>1094</v>
      </c>
      <c r="I93" s="370"/>
      <c r="J93" s="369" t="s">
        <v>53</v>
      </c>
      <c r="K93" s="368"/>
      <c r="L93" s="7" t="s">
        <v>757</v>
      </c>
      <c r="M93" s="8"/>
      <c r="N93" s="81">
        <v>9.1999999999999993</v>
      </c>
      <c r="O93" s="138">
        <v>16</v>
      </c>
    </row>
    <row r="94" spans="1:15" ht="15" x14ac:dyDescent="0.25">
      <c r="A94" s="1"/>
      <c r="B94" s="369">
        <v>58</v>
      </c>
      <c r="C94" s="368"/>
      <c r="D94" s="367" t="s">
        <v>747</v>
      </c>
      <c r="E94" s="368"/>
      <c r="F94" s="369">
        <v>4100063156</v>
      </c>
      <c r="G94" s="370"/>
      <c r="H94" s="391" t="s">
        <v>1094</v>
      </c>
      <c r="I94" s="370"/>
      <c r="J94" s="369" t="s">
        <v>53</v>
      </c>
      <c r="K94" s="368"/>
      <c r="L94" s="7" t="s">
        <v>757</v>
      </c>
      <c r="M94" s="8"/>
      <c r="N94" s="81">
        <v>9.1999999999999993</v>
      </c>
      <c r="O94" s="138">
        <v>16</v>
      </c>
    </row>
    <row r="95" spans="1:15" ht="15" x14ac:dyDescent="0.25">
      <c r="A95" s="1"/>
      <c r="B95" s="369">
        <v>59</v>
      </c>
      <c r="C95" s="368"/>
      <c r="D95" s="367" t="s">
        <v>747</v>
      </c>
      <c r="E95" s="368"/>
      <c r="F95" s="369">
        <v>4100063156</v>
      </c>
      <c r="G95" s="370"/>
      <c r="H95" s="391" t="s">
        <v>1094</v>
      </c>
      <c r="I95" s="370"/>
      <c r="J95" s="369" t="s">
        <v>53</v>
      </c>
      <c r="K95" s="368"/>
      <c r="L95" s="7" t="s">
        <v>757</v>
      </c>
      <c r="M95" s="8"/>
      <c r="N95" s="81">
        <v>9.1999999999999993</v>
      </c>
      <c r="O95" s="138">
        <v>16</v>
      </c>
    </row>
    <row r="96" spans="1:15" ht="15" x14ac:dyDescent="0.25">
      <c r="A96" s="1"/>
      <c r="B96" s="369">
        <v>60</v>
      </c>
      <c r="C96" s="368"/>
      <c r="D96" s="367" t="s">
        <v>747</v>
      </c>
      <c r="E96" s="368"/>
      <c r="F96" s="369">
        <v>4100063156</v>
      </c>
      <c r="G96" s="370"/>
      <c r="H96" s="391" t="s">
        <v>1094</v>
      </c>
      <c r="I96" s="370"/>
      <c r="J96" s="369" t="s">
        <v>53</v>
      </c>
      <c r="K96" s="368"/>
      <c r="L96" s="7" t="s">
        <v>757</v>
      </c>
      <c r="M96" s="8"/>
      <c r="N96" s="81">
        <v>9.1999999999999993</v>
      </c>
      <c r="O96" s="138">
        <v>16</v>
      </c>
    </row>
    <row r="97" spans="1:15" ht="15" x14ac:dyDescent="0.25">
      <c r="A97" s="1"/>
      <c r="B97" s="369">
        <v>61</v>
      </c>
      <c r="C97" s="368"/>
      <c r="D97" s="367" t="s">
        <v>747</v>
      </c>
      <c r="E97" s="368"/>
      <c r="F97" s="369">
        <v>4100063156</v>
      </c>
      <c r="G97" s="370"/>
      <c r="H97" s="391" t="s">
        <v>1094</v>
      </c>
      <c r="I97" s="370"/>
      <c r="J97" s="369" t="s">
        <v>53</v>
      </c>
      <c r="K97" s="368"/>
      <c r="L97" s="7" t="s">
        <v>757</v>
      </c>
      <c r="M97" s="8"/>
      <c r="N97" s="81">
        <v>9.1999999999999993</v>
      </c>
      <c r="O97" s="138">
        <v>16</v>
      </c>
    </row>
    <row r="98" spans="1:15" ht="15" x14ac:dyDescent="0.25">
      <c r="A98" s="1"/>
      <c r="B98" s="369">
        <v>62</v>
      </c>
      <c r="C98" s="368"/>
      <c r="D98" s="367" t="s">
        <v>747</v>
      </c>
      <c r="E98" s="368"/>
      <c r="F98" s="369">
        <v>4100063156</v>
      </c>
      <c r="G98" s="370"/>
      <c r="H98" s="391" t="s">
        <v>1094</v>
      </c>
      <c r="I98" s="370"/>
      <c r="J98" s="369" t="s">
        <v>53</v>
      </c>
      <c r="K98" s="368"/>
      <c r="L98" s="7" t="s">
        <v>757</v>
      </c>
      <c r="M98" s="8"/>
      <c r="N98" s="81">
        <v>9.1999999999999993</v>
      </c>
      <c r="O98" s="138">
        <v>16</v>
      </c>
    </row>
    <row r="99" spans="1:15" ht="15" x14ac:dyDescent="0.25">
      <c r="A99" s="1"/>
      <c r="B99" s="369">
        <v>63</v>
      </c>
      <c r="C99" s="368"/>
      <c r="D99" s="367" t="s">
        <v>747</v>
      </c>
      <c r="E99" s="368"/>
      <c r="F99" s="369">
        <v>4100063156</v>
      </c>
      <c r="G99" s="370"/>
      <c r="H99" s="391" t="s">
        <v>1094</v>
      </c>
      <c r="I99" s="370"/>
      <c r="J99" s="369" t="s">
        <v>53</v>
      </c>
      <c r="K99" s="368"/>
      <c r="L99" s="7" t="s">
        <v>757</v>
      </c>
      <c r="M99" s="8"/>
      <c r="N99" s="81">
        <v>10.26</v>
      </c>
      <c r="O99" s="138">
        <v>17</v>
      </c>
    </row>
    <row r="100" spans="1:15" ht="15" x14ac:dyDescent="0.25">
      <c r="A100" s="1"/>
      <c r="B100" s="369">
        <v>64</v>
      </c>
      <c r="C100" s="368"/>
      <c r="D100" s="367" t="s">
        <v>747</v>
      </c>
      <c r="E100" s="368"/>
      <c r="F100" s="369">
        <v>4100063156</v>
      </c>
      <c r="G100" s="370"/>
      <c r="H100" s="391" t="s">
        <v>1094</v>
      </c>
      <c r="I100" s="370"/>
      <c r="J100" s="369" t="s">
        <v>53</v>
      </c>
      <c r="K100" s="368"/>
      <c r="L100" s="7" t="s">
        <v>757</v>
      </c>
      <c r="M100" s="8"/>
      <c r="N100" s="81">
        <v>10.26</v>
      </c>
      <c r="O100" s="138">
        <v>17</v>
      </c>
    </row>
    <row r="101" spans="1:15" ht="15" x14ac:dyDescent="0.25">
      <c r="A101" s="1"/>
      <c r="B101" s="369">
        <v>65</v>
      </c>
      <c r="C101" s="368"/>
      <c r="D101" s="367" t="s">
        <v>747</v>
      </c>
      <c r="E101" s="368"/>
      <c r="F101" s="369">
        <v>4100063156</v>
      </c>
      <c r="G101" s="370"/>
      <c r="H101" s="391" t="s">
        <v>1094</v>
      </c>
      <c r="I101" s="370"/>
      <c r="J101" s="369" t="s">
        <v>53</v>
      </c>
      <c r="K101" s="368"/>
      <c r="L101" s="7" t="s">
        <v>757</v>
      </c>
      <c r="M101" s="8"/>
      <c r="N101" s="81">
        <v>10.26</v>
      </c>
      <c r="O101" s="138">
        <v>17</v>
      </c>
    </row>
    <row r="102" spans="1:15" ht="15" x14ac:dyDescent="0.25">
      <c r="A102" s="1"/>
      <c r="B102" s="369">
        <v>66</v>
      </c>
      <c r="C102" s="368"/>
      <c r="D102" s="367" t="s">
        <v>747</v>
      </c>
      <c r="E102" s="368"/>
      <c r="F102" s="369">
        <v>4100063156</v>
      </c>
      <c r="G102" s="370"/>
      <c r="H102" s="391" t="s">
        <v>1094</v>
      </c>
      <c r="I102" s="370"/>
      <c r="J102" s="369" t="s">
        <v>53</v>
      </c>
      <c r="K102" s="368"/>
      <c r="L102" s="7" t="s">
        <v>757</v>
      </c>
      <c r="M102" s="8"/>
      <c r="N102" s="81">
        <v>10.26</v>
      </c>
      <c r="O102" s="138">
        <v>17</v>
      </c>
    </row>
    <row r="103" spans="1:15" ht="15" x14ac:dyDescent="0.25">
      <c r="A103" s="1"/>
      <c r="B103" s="424">
        <v>67</v>
      </c>
      <c r="C103" s="425"/>
      <c r="D103" s="367" t="s">
        <v>747</v>
      </c>
      <c r="E103" s="368"/>
      <c r="F103" s="369">
        <v>4100063156</v>
      </c>
      <c r="G103" s="370"/>
      <c r="H103" s="391" t="s">
        <v>1094</v>
      </c>
      <c r="I103" s="370"/>
      <c r="J103" s="369" t="s">
        <v>53</v>
      </c>
      <c r="K103" s="368"/>
      <c r="L103" s="7" t="s">
        <v>757</v>
      </c>
      <c r="M103" s="8"/>
      <c r="N103" s="81">
        <v>10.26</v>
      </c>
      <c r="O103" s="138">
        <v>17</v>
      </c>
    </row>
    <row r="104" spans="1:15" ht="15" x14ac:dyDescent="0.25">
      <c r="A104" s="1"/>
      <c r="B104" s="378">
        <v>68</v>
      </c>
      <c r="C104" s="379"/>
      <c r="D104" s="367" t="s">
        <v>747</v>
      </c>
      <c r="E104" s="368"/>
      <c r="F104" s="369">
        <v>4100063156</v>
      </c>
      <c r="G104" s="370"/>
      <c r="H104" s="391" t="s">
        <v>1094</v>
      </c>
      <c r="I104" s="370"/>
      <c r="J104" s="369" t="s">
        <v>53</v>
      </c>
      <c r="K104" s="368"/>
      <c r="L104" s="7" t="s">
        <v>757</v>
      </c>
      <c r="M104" s="8"/>
      <c r="N104" s="81">
        <v>9.1999999999999993</v>
      </c>
      <c r="O104" s="138">
        <v>16</v>
      </c>
    </row>
    <row r="105" spans="1:15" ht="15" x14ac:dyDescent="0.25">
      <c r="A105" s="1"/>
      <c r="B105" s="76"/>
      <c r="C105" s="69"/>
      <c r="D105" s="126" t="s">
        <v>1096</v>
      </c>
      <c r="E105" s="61"/>
      <c r="F105" s="50"/>
      <c r="G105" s="62"/>
      <c r="H105" s="63"/>
      <c r="I105" s="62"/>
      <c r="J105" s="50"/>
      <c r="K105" s="61"/>
      <c r="L105" s="6"/>
      <c r="M105" s="8"/>
      <c r="N105" s="83"/>
      <c r="O105" s="138"/>
    </row>
    <row r="106" spans="1:15" ht="15" x14ac:dyDescent="0.25">
      <c r="A106" s="1"/>
      <c r="B106" s="369">
        <v>69</v>
      </c>
      <c r="C106" s="368"/>
      <c r="D106" s="367" t="s">
        <v>747</v>
      </c>
      <c r="E106" s="368"/>
      <c r="F106" s="369">
        <v>4100063156</v>
      </c>
      <c r="G106" s="370"/>
      <c r="H106" s="391" t="s">
        <v>1094</v>
      </c>
      <c r="I106" s="370"/>
      <c r="J106" s="369" t="s">
        <v>53</v>
      </c>
      <c r="K106" s="368"/>
      <c r="L106" s="7" t="s">
        <v>761</v>
      </c>
      <c r="M106" s="8"/>
      <c r="N106" s="81">
        <v>9.1999999999999993</v>
      </c>
      <c r="O106" s="138">
        <v>16</v>
      </c>
    </row>
    <row r="107" spans="1:15" ht="15" x14ac:dyDescent="0.25">
      <c r="A107" s="1"/>
      <c r="B107" s="111" t="s">
        <v>103</v>
      </c>
      <c r="C107" s="92"/>
      <c r="D107" s="20"/>
      <c r="E107" s="45"/>
      <c r="F107" s="20"/>
      <c r="H107" s="3"/>
      <c r="J107" s="20"/>
      <c r="K107" s="45"/>
      <c r="L107" s="1"/>
      <c r="M107" s="1"/>
      <c r="N107" s="1"/>
      <c r="O107" s="60"/>
    </row>
    <row r="108" spans="1:15" ht="15" x14ac:dyDescent="0.25">
      <c r="A108" s="1"/>
      <c r="B108" s="369">
        <v>70</v>
      </c>
      <c r="C108" s="368"/>
      <c r="D108" s="367" t="s">
        <v>747</v>
      </c>
      <c r="E108" s="368"/>
      <c r="F108" s="369">
        <v>4100063156</v>
      </c>
      <c r="G108" s="370"/>
      <c r="H108" s="391" t="s">
        <v>1094</v>
      </c>
      <c r="I108" s="370"/>
      <c r="J108" s="369" t="s">
        <v>53</v>
      </c>
      <c r="K108" s="368"/>
      <c r="L108" s="7" t="s">
        <v>761</v>
      </c>
      <c r="M108" s="8"/>
      <c r="N108" s="81">
        <v>9.1999999999999993</v>
      </c>
      <c r="O108" s="138">
        <v>16</v>
      </c>
    </row>
    <row r="109" spans="1:15" ht="15" x14ac:dyDescent="0.25">
      <c r="A109" s="1"/>
      <c r="B109" s="369">
        <v>71</v>
      </c>
      <c r="C109" s="368"/>
      <c r="D109" s="367" t="s">
        <v>747</v>
      </c>
      <c r="E109" s="368"/>
      <c r="F109" s="369">
        <v>4100063156</v>
      </c>
      <c r="G109" s="370"/>
      <c r="H109" s="391" t="s">
        <v>1094</v>
      </c>
      <c r="I109" s="370"/>
      <c r="J109" s="369" t="s">
        <v>53</v>
      </c>
      <c r="K109" s="368"/>
      <c r="L109" s="7" t="s">
        <v>761</v>
      </c>
      <c r="M109" s="8"/>
      <c r="N109" s="81">
        <v>9.1999999999999993</v>
      </c>
      <c r="O109" s="138">
        <v>16</v>
      </c>
    </row>
    <row r="110" spans="1:15" ht="15" x14ac:dyDescent="0.25">
      <c r="A110" s="1"/>
      <c r="B110" s="369">
        <v>72</v>
      </c>
      <c r="C110" s="368"/>
      <c r="D110" s="367" t="s">
        <v>747</v>
      </c>
      <c r="E110" s="368"/>
      <c r="F110" s="369">
        <v>4100063156</v>
      </c>
      <c r="G110" s="370"/>
      <c r="H110" s="391" t="s">
        <v>1094</v>
      </c>
      <c r="I110" s="370"/>
      <c r="J110" s="369" t="s">
        <v>53</v>
      </c>
      <c r="K110" s="368"/>
      <c r="L110" s="7" t="s">
        <v>761</v>
      </c>
      <c r="M110" s="8"/>
      <c r="N110" s="81">
        <v>9.1999999999999993</v>
      </c>
      <c r="O110" s="138">
        <v>16</v>
      </c>
    </row>
    <row r="111" spans="1:15" ht="15" x14ac:dyDescent="0.25">
      <c r="A111" s="1"/>
      <c r="B111" s="369">
        <v>73</v>
      </c>
      <c r="C111" s="368"/>
      <c r="D111" s="367" t="s">
        <v>747</v>
      </c>
      <c r="E111" s="368"/>
      <c r="F111" s="369">
        <v>4100063156</v>
      </c>
      <c r="G111" s="370"/>
      <c r="H111" s="391" t="s">
        <v>1094</v>
      </c>
      <c r="I111" s="370"/>
      <c r="J111" s="369" t="s">
        <v>53</v>
      </c>
      <c r="K111" s="368"/>
      <c r="L111" s="7" t="s">
        <v>761</v>
      </c>
      <c r="M111" s="8"/>
      <c r="N111" s="81">
        <v>9.1999999999999993</v>
      </c>
      <c r="O111" s="138">
        <v>16</v>
      </c>
    </row>
    <row r="112" spans="1:15" ht="15" x14ac:dyDescent="0.25">
      <c r="A112" s="1"/>
      <c r="B112" s="369">
        <v>74</v>
      </c>
      <c r="C112" s="368"/>
      <c r="D112" s="367" t="s">
        <v>747</v>
      </c>
      <c r="E112" s="368"/>
      <c r="F112" s="369">
        <v>4100063156</v>
      </c>
      <c r="G112" s="370"/>
      <c r="H112" s="391" t="s">
        <v>1094</v>
      </c>
      <c r="I112" s="370"/>
      <c r="J112" s="369" t="s">
        <v>53</v>
      </c>
      <c r="K112" s="368"/>
      <c r="L112" s="7" t="s">
        <v>761</v>
      </c>
      <c r="M112" s="8"/>
      <c r="N112" s="81">
        <v>9.1999999999999993</v>
      </c>
      <c r="O112" s="138">
        <v>16</v>
      </c>
    </row>
    <row r="113" spans="1:15" ht="15" x14ac:dyDescent="0.25">
      <c r="A113" s="1"/>
      <c r="B113" s="369">
        <v>75</v>
      </c>
      <c r="C113" s="368"/>
      <c r="D113" s="367" t="s">
        <v>747</v>
      </c>
      <c r="E113" s="368"/>
      <c r="F113" s="369">
        <v>4100063156</v>
      </c>
      <c r="G113" s="370"/>
      <c r="H113" s="391" t="s">
        <v>1094</v>
      </c>
      <c r="I113" s="370"/>
      <c r="J113" s="369" t="s">
        <v>53</v>
      </c>
      <c r="K113" s="368"/>
      <c r="L113" s="7" t="s">
        <v>761</v>
      </c>
      <c r="M113" s="8"/>
      <c r="N113" s="81">
        <v>9.1999999999999993</v>
      </c>
      <c r="O113" s="138">
        <v>16</v>
      </c>
    </row>
    <row r="114" spans="1:15" ht="15" x14ac:dyDescent="0.25">
      <c r="A114" s="1"/>
      <c r="B114" s="369">
        <v>76</v>
      </c>
      <c r="C114" s="368"/>
      <c r="D114" s="367" t="s">
        <v>747</v>
      </c>
      <c r="E114" s="368"/>
      <c r="F114" s="369">
        <v>4100063156</v>
      </c>
      <c r="G114" s="370"/>
      <c r="H114" s="391" t="s">
        <v>1094</v>
      </c>
      <c r="I114" s="370"/>
      <c r="J114" s="369" t="s">
        <v>53</v>
      </c>
      <c r="K114" s="368"/>
      <c r="L114" s="7" t="s">
        <v>761</v>
      </c>
      <c r="M114" s="8"/>
      <c r="N114" s="81">
        <v>9.1999999999999993</v>
      </c>
      <c r="O114" s="138">
        <v>16</v>
      </c>
    </row>
    <row r="115" spans="1:15" ht="15" x14ac:dyDescent="0.25">
      <c r="A115" s="1"/>
      <c r="B115" s="369">
        <v>77</v>
      </c>
      <c r="C115" s="368"/>
      <c r="D115" s="367" t="s">
        <v>747</v>
      </c>
      <c r="E115" s="368"/>
      <c r="F115" s="369">
        <v>4100063156</v>
      </c>
      <c r="G115" s="370"/>
      <c r="H115" s="391" t="s">
        <v>1094</v>
      </c>
      <c r="I115" s="370"/>
      <c r="J115" s="369" t="s">
        <v>53</v>
      </c>
      <c r="K115" s="368"/>
      <c r="L115" s="7" t="s">
        <v>761</v>
      </c>
      <c r="M115" s="8"/>
      <c r="N115" s="81">
        <v>9.1999999999999993</v>
      </c>
      <c r="O115" s="138">
        <v>16</v>
      </c>
    </row>
    <row r="116" spans="1:15" ht="15" x14ac:dyDescent="0.25">
      <c r="A116" s="1"/>
      <c r="B116" s="369">
        <v>78</v>
      </c>
      <c r="C116" s="368"/>
      <c r="D116" s="367" t="s">
        <v>747</v>
      </c>
      <c r="E116" s="368"/>
      <c r="F116" s="369">
        <v>4100063156</v>
      </c>
      <c r="G116" s="370"/>
      <c r="H116" s="391" t="s">
        <v>1094</v>
      </c>
      <c r="I116" s="370"/>
      <c r="J116" s="369" t="s">
        <v>53</v>
      </c>
      <c r="K116" s="368"/>
      <c r="L116" s="7" t="s">
        <v>761</v>
      </c>
      <c r="M116" s="8"/>
      <c r="N116" s="81">
        <v>9.1999999999999993</v>
      </c>
      <c r="O116" s="138">
        <v>16</v>
      </c>
    </row>
    <row r="117" spans="1:15" ht="15" x14ac:dyDescent="0.25">
      <c r="A117" s="1"/>
      <c r="B117" s="369">
        <v>79</v>
      </c>
      <c r="C117" s="368"/>
      <c r="D117" s="367" t="s">
        <v>747</v>
      </c>
      <c r="E117" s="368"/>
      <c r="F117" s="369">
        <v>4100063156</v>
      </c>
      <c r="G117" s="370"/>
      <c r="H117" s="391" t="s">
        <v>1094</v>
      </c>
      <c r="I117" s="370"/>
      <c r="J117" s="369" t="s">
        <v>53</v>
      </c>
      <c r="K117" s="368"/>
      <c r="L117" s="7" t="s">
        <v>761</v>
      </c>
      <c r="M117" s="8"/>
      <c r="N117" s="81">
        <v>9.1999999999999993</v>
      </c>
      <c r="O117" s="138">
        <v>16</v>
      </c>
    </row>
    <row r="118" spans="1:15" ht="15" x14ac:dyDescent="0.25">
      <c r="A118" s="1"/>
      <c r="B118" s="369">
        <v>80</v>
      </c>
      <c r="C118" s="368"/>
      <c r="D118" s="367" t="s">
        <v>747</v>
      </c>
      <c r="E118" s="368"/>
      <c r="F118" s="369">
        <v>4100063156</v>
      </c>
      <c r="G118" s="370"/>
      <c r="H118" s="391" t="s">
        <v>1094</v>
      </c>
      <c r="I118" s="370"/>
      <c r="J118" s="369" t="s">
        <v>53</v>
      </c>
      <c r="K118" s="368"/>
      <c r="L118" s="7" t="s">
        <v>761</v>
      </c>
      <c r="M118" s="8"/>
      <c r="N118" s="81">
        <v>9.1999999999999993</v>
      </c>
      <c r="O118" s="138">
        <v>16</v>
      </c>
    </row>
    <row r="119" spans="1:15" ht="15" x14ac:dyDescent="0.25">
      <c r="A119" s="1"/>
      <c r="B119" s="369">
        <v>81</v>
      </c>
      <c r="C119" s="368"/>
      <c r="D119" s="367" t="s">
        <v>747</v>
      </c>
      <c r="E119" s="368"/>
      <c r="F119" s="369">
        <v>4100063156</v>
      </c>
      <c r="G119" s="370"/>
      <c r="H119" s="391" t="s">
        <v>1094</v>
      </c>
      <c r="I119" s="370"/>
      <c r="J119" s="369" t="s">
        <v>53</v>
      </c>
      <c r="K119" s="368"/>
      <c r="L119" s="7" t="s">
        <v>761</v>
      </c>
      <c r="M119" s="8"/>
      <c r="N119" s="81">
        <v>9.1999999999999993</v>
      </c>
      <c r="O119" s="138">
        <v>16</v>
      </c>
    </row>
    <row r="120" spans="1:15" ht="15" x14ac:dyDescent="0.25">
      <c r="A120" s="1"/>
      <c r="B120" s="369">
        <v>82</v>
      </c>
      <c r="C120" s="368"/>
      <c r="D120" s="367" t="s">
        <v>747</v>
      </c>
      <c r="E120" s="368"/>
      <c r="F120" s="369">
        <v>4100063156</v>
      </c>
      <c r="G120" s="370"/>
      <c r="H120" s="391" t="s">
        <v>1094</v>
      </c>
      <c r="I120" s="370"/>
      <c r="J120" s="369" t="s">
        <v>53</v>
      </c>
      <c r="K120" s="368"/>
      <c r="L120" s="7" t="s">
        <v>761</v>
      </c>
      <c r="M120" s="8"/>
      <c r="N120" s="81">
        <v>9.1999999999999993</v>
      </c>
      <c r="O120" s="138">
        <v>16</v>
      </c>
    </row>
    <row r="121" spans="1:15" ht="15" x14ac:dyDescent="0.25">
      <c r="A121" s="1"/>
      <c r="B121" s="369">
        <v>83</v>
      </c>
      <c r="C121" s="368"/>
      <c r="D121" s="367" t="s">
        <v>747</v>
      </c>
      <c r="E121" s="368"/>
      <c r="F121" s="369">
        <v>4100063156</v>
      </c>
      <c r="G121" s="370"/>
      <c r="H121" s="391" t="s">
        <v>1094</v>
      </c>
      <c r="I121" s="370"/>
      <c r="J121" s="369" t="s">
        <v>53</v>
      </c>
      <c r="K121" s="368"/>
      <c r="L121" s="7" t="s">
        <v>761</v>
      </c>
      <c r="M121" s="8"/>
      <c r="N121" s="81">
        <v>9.1999999999999993</v>
      </c>
      <c r="O121" s="138">
        <v>16</v>
      </c>
    </row>
    <row r="122" spans="1:15" ht="15" x14ac:dyDescent="0.25">
      <c r="A122" s="1"/>
      <c r="B122" s="369">
        <v>84</v>
      </c>
      <c r="C122" s="368"/>
      <c r="D122" s="367" t="s">
        <v>747</v>
      </c>
      <c r="E122" s="368"/>
      <c r="F122" s="369">
        <v>4100063156</v>
      </c>
      <c r="G122" s="370"/>
      <c r="H122" s="391" t="s">
        <v>1094</v>
      </c>
      <c r="I122" s="370"/>
      <c r="J122" s="369" t="s">
        <v>53</v>
      </c>
      <c r="K122" s="368"/>
      <c r="L122" s="7" t="s">
        <v>761</v>
      </c>
      <c r="M122" s="8"/>
      <c r="N122" s="81">
        <v>6.81</v>
      </c>
      <c r="O122" s="138">
        <v>12</v>
      </c>
    </row>
    <row r="123" spans="1:15" ht="15" x14ac:dyDescent="0.25">
      <c r="A123" s="1"/>
      <c r="B123" s="369">
        <v>85</v>
      </c>
      <c r="C123" s="368"/>
      <c r="D123" s="367" t="s">
        <v>496</v>
      </c>
      <c r="E123" s="368"/>
      <c r="F123" s="369">
        <v>4100063089</v>
      </c>
      <c r="G123" s="370"/>
      <c r="H123" s="391" t="s">
        <v>993</v>
      </c>
      <c r="I123" s="370"/>
      <c r="J123" s="369" t="s">
        <v>25</v>
      </c>
      <c r="K123" s="368"/>
      <c r="L123" s="7" t="s">
        <v>761</v>
      </c>
      <c r="M123" s="8"/>
      <c r="N123" s="81">
        <v>10.24</v>
      </c>
      <c r="O123" s="138">
        <v>40</v>
      </c>
    </row>
    <row r="124" spans="1:15" ht="15" x14ac:dyDescent="0.25">
      <c r="A124" s="1"/>
      <c r="B124" s="369">
        <v>86</v>
      </c>
      <c r="C124" s="368"/>
      <c r="D124" s="367" t="s">
        <v>496</v>
      </c>
      <c r="E124" s="368"/>
      <c r="F124" s="369">
        <v>4100063164</v>
      </c>
      <c r="G124" s="370"/>
      <c r="H124" s="391" t="s">
        <v>993</v>
      </c>
      <c r="I124" s="370"/>
      <c r="J124" s="369" t="s">
        <v>53</v>
      </c>
      <c r="K124" s="368"/>
      <c r="L124" s="7" t="s">
        <v>761</v>
      </c>
      <c r="M124" s="8"/>
      <c r="N124" s="81">
        <v>9.2799999999999994</v>
      </c>
      <c r="O124" s="138">
        <v>34</v>
      </c>
    </row>
    <row r="125" spans="1:15" ht="15" x14ac:dyDescent="0.25">
      <c r="A125" s="1"/>
      <c r="B125" s="111" t="s">
        <v>164</v>
      </c>
      <c r="C125" s="92"/>
      <c r="D125" s="20"/>
      <c r="E125" s="45"/>
      <c r="F125" s="20"/>
      <c r="H125" s="3"/>
      <c r="J125" s="20"/>
      <c r="K125" s="45"/>
      <c r="L125" s="1"/>
      <c r="M125" s="1"/>
      <c r="N125" s="1"/>
      <c r="O125" s="60"/>
    </row>
    <row r="126" spans="1:15" ht="15" x14ac:dyDescent="0.25">
      <c r="A126" s="1"/>
      <c r="B126" s="378">
        <v>87</v>
      </c>
      <c r="C126" s="379"/>
      <c r="D126" s="367" t="s">
        <v>496</v>
      </c>
      <c r="E126" s="368"/>
      <c r="F126" s="369">
        <v>4100063164</v>
      </c>
      <c r="G126" s="370"/>
      <c r="H126" s="391" t="s">
        <v>993</v>
      </c>
      <c r="I126" s="370"/>
      <c r="J126" s="369" t="s">
        <v>53</v>
      </c>
      <c r="K126" s="368"/>
      <c r="L126" s="7" t="s">
        <v>761</v>
      </c>
      <c r="M126" s="8"/>
      <c r="N126" s="82">
        <v>8.24</v>
      </c>
      <c r="O126" s="138">
        <v>24</v>
      </c>
    </row>
    <row r="127" spans="1:15" ht="15" x14ac:dyDescent="0.25">
      <c r="A127" s="1"/>
      <c r="B127" s="416"/>
      <c r="C127" s="417"/>
      <c r="D127" s="367" t="s">
        <v>496</v>
      </c>
      <c r="E127" s="368"/>
      <c r="F127" s="369">
        <v>4100063162</v>
      </c>
      <c r="G127" s="370"/>
      <c r="H127" s="391" t="s">
        <v>993</v>
      </c>
      <c r="I127" s="370"/>
      <c r="J127" s="369" t="s">
        <v>53</v>
      </c>
      <c r="K127" s="368"/>
      <c r="L127" s="7" t="s">
        <v>761</v>
      </c>
      <c r="M127" s="11"/>
      <c r="N127" s="83"/>
      <c r="O127" s="60">
        <v>5</v>
      </c>
    </row>
    <row r="128" spans="1:15" ht="15" x14ac:dyDescent="0.25">
      <c r="A128" s="1"/>
      <c r="B128" s="76"/>
      <c r="C128" s="69"/>
      <c r="D128" s="126" t="s">
        <v>1102</v>
      </c>
      <c r="E128" s="61"/>
      <c r="F128" s="50"/>
      <c r="G128" s="62"/>
      <c r="H128" s="63"/>
      <c r="I128" s="62"/>
      <c r="J128" s="50"/>
      <c r="K128" s="61"/>
      <c r="L128" s="6"/>
      <c r="M128" s="8"/>
      <c r="N128" s="84"/>
      <c r="O128" s="138"/>
    </row>
    <row r="129" spans="1:15" ht="15" x14ac:dyDescent="0.25">
      <c r="A129" s="1"/>
      <c r="B129" s="416">
        <v>88</v>
      </c>
      <c r="C129" s="417"/>
      <c r="D129" s="367" t="s">
        <v>496</v>
      </c>
      <c r="E129" s="368"/>
      <c r="F129" s="369">
        <v>4100063163</v>
      </c>
      <c r="G129" s="370"/>
      <c r="H129" s="391" t="s">
        <v>993</v>
      </c>
      <c r="I129" s="370"/>
      <c r="J129" s="369" t="s">
        <v>76</v>
      </c>
      <c r="K129" s="368"/>
      <c r="L129" s="7" t="s">
        <v>757</v>
      </c>
      <c r="M129" s="11"/>
      <c r="N129" s="83">
        <v>9.84</v>
      </c>
      <c r="O129" s="60">
        <v>36</v>
      </c>
    </row>
    <row r="130" spans="1:15" ht="15" x14ac:dyDescent="0.25">
      <c r="A130" s="1"/>
      <c r="B130" s="378">
        <v>89</v>
      </c>
      <c r="C130" s="379"/>
      <c r="D130" s="367" t="s">
        <v>496</v>
      </c>
      <c r="E130" s="368"/>
      <c r="F130" s="369">
        <v>4100063163</v>
      </c>
      <c r="G130" s="370"/>
      <c r="H130" s="391" t="s">
        <v>993</v>
      </c>
      <c r="I130" s="370"/>
      <c r="J130" s="369" t="s">
        <v>76</v>
      </c>
      <c r="K130" s="368"/>
      <c r="L130" s="7" t="s">
        <v>757</v>
      </c>
      <c r="M130" s="11"/>
      <c r="N130" s="82">
        <v>9.84</v>
      </c>
      <c r="O130" s="60">
        <v>24</v>
      </c>
    </row>
    <row r="131" spans="1:15" ht="15" x14ac:dyDescent="0.25">
      <c r="A131" s="1"/>
      <c r="B131" s="76"/>
      <c r="C131" s="69"/>
      <c r="D131" s="367" t="s">
        <v>496</v>
      </c>
      <c r="E131" s="368"/>
      <c r="F131" s="369">
        <v>4100063165</v>
      </c>
      <c r="G131" s="370"/>
      <c r="H131" s="391" t="s">
        <v>993</v>
      </c>
      <c r="I131" s="370"/>
      <c r="J131" s="369" t="s">
        <v>147</v>
      </c>
      <c r="K131" s="368"/>
      <c r="L131" s="7" t="s">
        <v>757</v>
      </c>
      <c r="M131" s="11"/>
      <c r="N131" s="84"/>
      <c r="O131" s="60">
        <v>12</v>
      </c>
    </row>
    <row r="132" spans="1:15" ht="15" x14ac:dyDescent="0.25">
      <c r="A132" s="1"/>
      <c r="B132" s="375">
        <v>90</v>
      </c>
      <c r="C132" s="376"/>
      <c r="D132" s="367" t="s">
        <v>496</v>
      </c>
      <c r="E132" s="368"/>
      <c r="F132" s="369">
        <v>4100063089</v>
      </c>
      <c r="G132" s="370"/>
      <c r="H132" s="391" t="s">
        <v>993</v>
      </c>
      <c r="I132" s="370"/>
      <c r="J132" s="369" t="s">
        <v>25</v>
      </c>
      <c r="K132" s="368"/>
      <c r="L132" s="7" t="s">
        <v>757</v>
      </c>
      <c r="M132" s="11"/>
      <c r="N132" s="81">
        <v>10.08</v>
      </c>
      <c r="O132" s="60">
        <v>39</v>
      </c>
    </row>
    <row r="133" spans="1:15" ht="15" x14ac:dyDescent="0.25">
      <c r="A133" s="1"/>
      <c r="B133" s="378">
        <v>91</v>
      </c>
      <c r="C133" s="379"/>
      <c r="D133" s="367" t="s">
        <v>496</v>
      </c>
      <c r="E133" s="368"/>
      <c r="F133" s="369">
        <v>4100063164</v>
      </c>
      <c r="G133" s="370"/>
      <c r="H133" s="391" t="s">
        <v>993</v>
      </c>
      <c r="I133" s="370"/>
      <c r="J133" s="369" t="s">
        <v>53</v>
      </c>
      <c r="K133" s="368"/>
      <c r="L133" s="7" t="s">
        <v>757</v>
      </c>
      <c r="M133" s="11"/>
      <c r="N133" s="82">
        <v>10.44</v>
      </c>
      <c r="O133" s="60">
        <v>42</v>
      </c>
    </row>
    <row r="134" spans="1:15" ht="15" x14ac:dyDescent="0.25">
      <c r="A134" s="1"/>
      <c r="B134" s="378">
        <v>92</v>
      </c>
      <c r="C134" s="379"/>
      <c r="D134" s="367" t="s">
        <v>496</v>
      </c>
      <c r="E134" s="368"/>
      <c r="F134" s="369">
        <v>4100063164</v>
      </c>
      <c r="G134" s="370"/>
      <c r="H134" s="391" t="s">
        <v>993</v>
      </c>
      <c r="I134" s="370"/>
      <c r="J134" s="369" t="s">
        <v>53</v>
      </c>
      <c r="K134" s="368"/>
      <c r="L134" s="7" t="s">
        <v>757</v>
      </c>
      <c r="M134" s="11"/>
      <c r="N134" s="82">
        <v>10.08</v>
      </c>
      <c r="O134" s="60">
        <v>33</v>
      </c>
    </row>
    <row r="135" spans="1:15" ht="15" x14ac:dyDescent="0.25">
      <c r="A135" s="1"/>
      <c r="B135" s="365"/>
      <c r="C135" s="366"/>
      <c r="D135" s="367" t="s">
        <v>496</v>
      </c>
      <c r="E135" s="368"/>
      <c r="F135" s="369">
        <v>4100063162</v>
      </c>
      <c r="G135" s="370"/>
      <c r="H135" s="391" t="s">
        <v>993</v>
      </c>
      <c r="I135" s="370"/>
      <c r="J135" s="369" t="s">
        <v>53</v>
      </c>
      <c r="K135" s="368"/>
      <c r="L135" s="7" t="s">
        <v>757</v>
      </c>
      <c r="M135" s="11"/>
      <c r="N135" s="84"/>
      <c r="O135" s="60">
        <v>5</v>
      </c>
    </row>
    <row r="136" spans="1:15" ht="15" x14ac:dyDescent="0.25">
      <c r="A136" s="1"/>
      <c r="B136" s="375">
        <v>94</v>
      </c>
      <c r="C136" s="376"/>
      <c r="D136" s="367" t="s">
        <v>629</v>
      </c>
      <c r="E136" s="368"/>
      <c r="F136" s="369">
        <v>4100063200</v>
      </c>
      <c r="G136" s="370"/>
      <c r="H136" s="391" t="s">
        <v>857</v>
      </c>
      <c r="I136" s="370"/>
      <c r="J136" s="369" t="s">
        <v>73</v>
      </c>
      <c r="K136" s="368"/>
      <c r="L136" s="7" t="s">
        <v>757</v>
      </c>
      <c r="M136" s="11"/>
      <c r="N136" s="84">
        <v>13.94</v>
      </c>
      <c r="O136" s="60">
        <v>24</v>
      </c>
    </row>
    <row r="137" spans="1:15" ht="15" x14ac:dyDescent="0.25">
      <c r="A137" s="1"/>
      <c r="B137" s="375">
        <v>95</v>
      </c>
      <c r="C137" s="376"/>
      <c r="D137" s="367" t="s">
        <v>629</v>
      </c>
      <c r="E137" s="368"/>
      <c r="F137" s="369">
        <v>4100063200</v>
      </c>
      <c r="G137" s="370"/>
      <c r="H137" s="391" t="s">
        <v>857</v>
      </c>
      <c r="I137" s="370"/>
      <c r="J137" s="369" t="s">
        <v>73</v>
      </c>
      <c r="K137" s="368"/>
      <c r="L137" s="7" t="s">
        <v>757</v>
      </c>
      <c r="M137" s="11"/>
      <c r="N137" s="84">
        <v>13.94</v>
      </c>
      <c r="O137" s="60">
        <v>24</v>
      </c>
    </row>
    <row r="138" spans="1:15" ht="15" x14ac:dyDescent="0.25">
      <c r="A138" s="1"/>
      <c r="B138" s="378">
        <v>96</v>
      </c>
      <c r="C138" s="379"/>
      <c r="D138" s="367" t="s">
        <v>629</v>
      </c>
      <c r="E138" s="368"/>
      <c r="F138" s="369">
        <v>4100063200</v>
      </c>
      <c r="G138" s="370"/>
      <c r="H138" s="391" t="s">
        <v>857</v>
      </c>
      <c r="I138" s="370"/>
      <c r="J138" s="369" t="s">
        <v>73</v>
      </c>
      <c r="K138" s="368"/>
      <c r="L138" s="7" t="s">
        <v>757</v>
      </c>
      <c r="M138" s="11"/>
      <c r="N138" s="83">
        <v>13.94</v>
      </c>
      <c r="O138" s="60">
        <v>24</v>
      </c>
    </row>
    <row r="139" spans="1:15" ht="15" x14ac:dyDescent="0.25">
      <c r="A139" s="1"/>
      <c r="B139" s="378">
        <v>97</v>
      </c>
      <c r="C139" s="379"/>
      <c r="D139" s="367" t="s">
        <v>629</v>
      </c>
      <c r="E139" s="368"/>
      <c r="F139" s="369">
        <v>4100063200</v>
      </c>
      <c r="G139" s="370"/>
      <c r="H139" s="391" t="s">
        <v>857</v>
      </c>
      <c r="I139" s="370"/>
      <c r="J139" s="369" t="s">
        <v>73</v>
      </c>
      <c r="K139" s="368"/>
      <c r="L139" s="7" t="s">
        <v>757</v>
      </c>
      <c r="M139" s="11"/>
      <c r="N139" s="82">
        <v>14.56</v>
      </c>
      <c r="O139" s="60">
        <v>9</v>
      </c>
    </row>
    <row r="140" spans="1:15" ht="15" x14ac:dyDescent="0.25">
      <c r="A140" s="1"/>
      <c r="B140" s="40"/>
      <c r="C140" s="36"/>
      <c r="D140" s="367" t="s">
        <v>629</v>
      </c>
      <c r="E140" s="368"/>
      <c r="F140" s="369">
        <v>4100063100</v>
      </c>
      <c r="G140" s="370"/>
      <c r="H140" s="391" t="s">
        <v>857</v>
      </c>
      <c r="I140" s="370"/>
      <c r="J140" s="369" t="s">
        <v>25</v>
      </c>
      <c r="K140" s="368"/>
      <c r="L140" s="7" t="s">
        <v>757</v>
      </c>
      <c r="M140" s="11"/>
      <c r="N140" s="83"/>
      <c r="O140" s="60">
        <v>6</v>
      </c>
    </row>
    <row r="141" spans="1:15" ht="15" x14ac:dyDescent="0.25">
      <c r="A141" s="1"/>
      <c r="B141" s="76"/>
      <c r="C141" s="69"/>
      <c r="D141" s="367" t="s">
        <v>629</v>
      </c>
      <c r="E141" s="368"/>
      <c r="F141" s="369">
        <v>4100063201</v>
      </c>
      <c r="G141" s="370"/>
      <c r="H141" s="391" t="s">
        <v>857</v>
      </c>
      <c r="I141" s="370"/>
      <c r="J141" s="369" t="s">
        <v>53</v>
      </c>
      <c r="K141" s="368"/>
      <c r="L141" s="7" t="s">
        <v>757</v>
      </c>
      <c r="M141" s="11"/>
      <c r="N141" s="84"/>
      <c r="O141" s="60">
        <v>10</v>
      </c>
    </row>
    <row r="142" spans="1:15" ht="15" x14ac:dyDescent="0.25">
      <c r="A142" s="1"/>
      <c r="B142" s="375">
        <v>98</v>
      </c>
      <c r="C142" s="376"/>
      <c r="D142" s="367" t="s">
        <v>629</v>
      </c>
      <c r="E142" s="368"/>
      <c r="F142" s="369">
        <v>4100063100</v>
      </c>
      <c r="G142" s="370"/>
      <c r="H142" s="391" t="s">
        <v>857</v>
      </c>
      <c r="I142" s="370"/>
      <c r="J142" s="369" t="s">
        <v>25</v>
      </c>
      <c r="K142" s="368"/>
      <c r="L142" s="7" t="s">
        <v>757</v>
      </c>
      <c r="M142" s="11"/>
      <c r="N142" s="81">
        <v>13.94</v>
      </c>
      <c r="O142" s="60">
        <v>24</v>
      </c>
    </row>
    <row r="143" spans="1:15" ht="15" x14ac:dyDescent="0.25">
      <c r="A143" s="1"/>
      <c r="B143" s="375">
        <v>99</v>
      </c>
      <c r="C143" s="376"/>
      <c r="D143" s="367" t="s">
        <v>629</v>
      </c>
      <c r="E143" s="368"/>
      <c r="F143" s="369">
        <v>4100063201</v>
      </c>
      <c r="G143" s="370"/>
      <c r="H143" s="391" t="s">
        <v>857</v>
      </c>
      <c r="I143" s="370"/>
      <c r="J143" s="369" t="s">
        <v>53</v>
      </c>
      <c r="K143" s="368"/>
      <c r="L143" s="7" t="s">
        <v>757</v>
      </c>
      <c r="M143" s="11"/>
      <c r="N143" s="81">
        <v>13.94</v>
      </c>
      <c r="O143" s="60">
        <v>24</v>
      </c>
    </row>
    <row r="144" spans="1:15" ht="15" x14ac:dyDescent="0.25">
      <c r="A144" s="1"/>
      <c r="B144" s="375">
        <v>100</v>
      </c>
      <c r="C144" s="376"/>
      <c r="D144" s="367" t="s">
        <v>629</v>
      </c>
      <c r="E144" s="368"/>
      <c r="F144" s="369">
        <v>4100063201</v>
      </c>
      <c r="G144" s="370"/>
      <c r="H144" s="391" t="s">
        <v>857</v>
      </c>
      <c r="I144" s="370"/>
      <c r="J144" s="369" t="s">
        <v>53</v>
      </c>
      <c r="K144" s="368"/>
      <c r="L144" s="7" t="s">
        <v>757</v>
      </c>
      <c r="M144" s="11"/>
      <c r="N144" s="81">
        <v>13.94</v>
      </c>
      <c r="O144" s="60">
        <v>24</v>
      </c>
    </row>
    <row r="145" spans="1:15" ht="15" x14ac:dyDescent="0.25">
      <c r="A145" s="1"/>
      <c r="B145" s="375"/>
      <c r="C145" s="376"/>
      <c r="D145" s="367"/>
      <c r="E145" s="368"/>
      <c r="F145" s="369"/>
      <c r="G145" s="370"/>
      <c r="H145" s="391"/>
      <c r="I145" s="370"/>
      <c r="J145" s="369"/>
      <c r="K145" s="368"/>
      <c r="L145" s="7"/>
      <c r="M145" s="11"/>
      <c r="N145" s="81"/>
      <c r="O145" s="60"/>
    </row>
    <row r="146" spans="1:15" ht="15" x14ac:dyDescent="0.25">
      <c r="A146" s="1"/>
      <c r="B146" s="76"/>
      <c r="C146" s="65"/>
      <c r="D146" s="439"/>
      <c r="E146" s="440"/>
      <c r="F146" s="440"/>
      <c r="G146" s="440"/>
      <c r="H146" s="440"/>
      <c r="I146" s="66"/>
      <c r="J146" s="64"/>
      <c r="K146" s="65"/>
      <c r="L146" s="26"/>
      <c r="M146" s="26"/>
      <c r="N146" s="139">
        <f>SUM(N18:N145)</f>
        <v>995.12000000000126</v>
      </c>
      <c r="O146" s="109"/>
    </row>
    <row r="147" spans="1:15" ht="15.75" x14ac:dyDescent="0.25">
      <c r="A147" s="1"/>
      <c r="B147" s="356" t="s">
        <v>29</v>
      </c>
      <c r="C147" s="357"/>
      <c r="D147" s="357"/>
      <c r="E147" s="357"/>
      <c r="F147" s="357"/>
      <c r="G147" s="357"/>
      <c r="H147" s="357"/>
      <c r="I147" s="357"/>
      <c r="J147" s="357"/>
      <c r="K147" s="357"/>
      <c r="L147" s="357"/>
      <c r="M147" s="79"/>
      <c r="N147" s="75"/>
      <c r="O147" s="73">
        <f>SUM(O18:O145)</f>
        <v>2261</v>
      </c>
    </row>
    <row r="148" spans="1:15" ht="15" x14ac:dyDescent="0.25">
      <c r="A148" s="1"/>
      <c r="B148" s="20"/>
      <c r="C148" s="45"/>
      <c r="D148" s="20"/>
      <c r="E148" s="45"/>
      <c r="F148" s="20"/>
      <c r="H148" s="3"/>
      <c r="J148" s="20"/>
      <c r="K148" s="45"/>
      <c r="L148" s="1"/>
      <c r="M148" s="1"/>
      <c r="N148" s="86"/>
    </row>
    <row r="149" spans="1:15" ht="3.75" customHeight="1" x14ac:dyDescent="0.25">
      <c r="A149" s="1"/>
      <c r="B149" s="1"/>
      <c r="C149" s="1"/>
      <c r="D149" s="17"/>
      <c r="E149" s="20"/>
      <c r="F149" s="20"/>
      <c r="G149" s="3"/>
      <c r="H149" s="3"/>
      <c r="I149" s="1"/>
      <c r="J149" s="1"/>
      <c r="K149" s="1"/>
      <c r="L149" s="1"/>
      <c r="M149" s="1"/>
      <c r="N149" s="1"/>
    </row>
    <row r="150" spans="1:15" ht="15" customHeight="1" x14ac:dyDescent="0.25">
      <c r="A150" s="1"/>
      <c r="B150" s="1"/>
      <c r="C150" s="1"/>
      <c r="D150" s="1" t="s">
        <v>49</v>
      </c>
      <c r="E150" s="23"/>
      <c r="F150" s="397" t="s">
        <v>1103</v>
      </c>
      <c r="G150" s="396"/>
      <c r="H150" s="1"/>
      <c r="I150" s="1"/>
      <c r="J150" s="1"/>
      <c r="K150" s="1"/>
      <c r="L150" s="1"/>
      <c r="M150" s="1"/>
      <c r="N150" s="1"/>
    </row>
    <row r="151" spans="1:15" ht="15" customHeight="1" x14ac:dyDescent="0.25">
      <c r="A151" s="1"/>
      <c r="B151" s="1"/>
      <c r="C151" s="1"/>
      <c r="D151" s="1" t="s">
        <v>1104</v>
      </c>
      <c r="E151" s="23"/>
      <c r="F151" s="1"/>
      <c r="G151" s="1"/>
      <c r="H151" s="1"/>
      <c r="I151" s="1"/>
      <c r="J151" s="1"/>
      <c r="K151" s="1"/>
      <c r="L151" s="1"/>
      <c r="M151" s="1"/>
      <c r="N151" s="1"/>
    </row>
    <row r="152" spans="1:15" ht="15" customHeight="1" x14ac:dyDescent="0.25">
      <c r="A152" s="1"/>
      <c r="B152" s="1"/>
      <c r="C152" s="1"/>
      <c r="D152" s="1" t="s">
        <v>1098</v>
      </c>
      <c r="E152" s="3"/>
      <c r="F152" s="1"/>
      <c r="G152" s="1"/>
      <c r="H152" s="1"/>
      <c r="I152" s="1"/>
      <c r="J152" s="1"/>
      <c r="K152" s="1"/>
      <c r="L152" s="1"/>
      <c r="M152" s="1"/>
      <c r="N152" s="1"/>
    </row>
    <row r="153" spans="1:15" ht="15" customHeight="1" x14ac:dyDescent="0.25">
      <c r="A153" s="1"/>
      <c r="B153" s="1"/>
      <c r="C153" s="1"/>
      <c r="D153" s="1" t="s">
        <v>1097</v>
      </c>
      <c r="E153" s="23"/>
      <c r="F153" s="1"/>
      <c r="G153" s="1"/>
      <c r="H153" s="1"/>
      <c r="I153" s="1"/>
      <c r="J153" s="1"/>
      <c r="K153" s="1"/>
      <c r="L153" s="1"/>
      <c r="M153" s="1"/>
      <c r="N153" s="1"/>
    </row>
    <row r="154" spans="1:15" ht="15" customHeight="1" x14ac:dyDescent="0.25">
      <c r="A154" s="1"/>
      <c r="B154" s="1"/>
      <c r="C154" s="1"/>
      <c r="D154" s="1" t="s">
        <v>618</v>
      </c>
      <c r="E154" s="1"/>
      <c r="F154" s="1"/>
      <c r="G154" s="23"/>
      <c r="H154" s="23"/>
      <c r="I154" s="1"/>
      <c r="J154" s="1"/>
      <c r="K154" s="1"/>
      <c r="L154" s="1"/>
      <c r="M154" s="1"/>
      <c r="N154" s="1"/>
    </row>
    <row r="155" spans="1:15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5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5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5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5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5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438" ht="8.25" customHeight="1" x14ac:dyDescent="0.2"/>
    <row r="440" ht="8.25" customHeight="1" x14ac:dyDescent="0.2"/>
    <row r="442" ht="9" customHeight="1" x14ac:dyDescent="0.2"/>
    <row r="444" ht="7.5" customHeight="1" x14ac:dyDescent="0.2"/>
    <row r="446" ht="6.75" customHeight="1" x14ac:dyDescent="0.2"/>
    <row r="448" ht="7.5" customHeight="1" x14ac:dyDescent="0.2"/>
    <row r="450" ht="9" customHeight="1" x14ac:dyDescent="0.2"/>
    <row r="452" ht="7.5" customHeight="1" x14ac:dyDescent="0.2"/>
    <row r="454" ht="8.25" customHeight="1" x14ac:dyDescent="0.2"/>
  </sheetData>
  <mergeCells count="574">
    <mergeCell ref="B143:C143"/>
    <mergeCell ref="D143:E143"/>
    <mergeCell ref="F143:G143"/>
    <mergeCell ref="H143:I143"/>
    <mergeCell ref="J143:K143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39:C139"/>
    <mergeCell ref="D139:E139"/>
    <mergeCell ref="F139:G139"/>
    <mergeCell ref="H139:I139"/>
    <mergeCell ref="J139:K139"/>
    <mergeCell ref="D140:E140"/>
    <mergeCell ref="F140:G140"/>
    <mergeCell ref="H140:I140"/>
    <mergeCell ref="J140:K140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3:C133"/>
    <mergeCell ref="D133:E133"/>
    <mergeCell ref="F133:G133"/>
    <mergeCell ref="H133:I133"/>
    <mergeCell ref="J133:K133"/>
    <mergeCell ref="B134:C134"/>
    <mergeCell ref="D134:E134"/>
    <mergeCell ref="B88:C88"/>
    <mergeCell ref="D88:E88"/>
    <mergeCell ref="F88:G88"/>
    <mergeCell ref="H88:I88"/>
    <mergeCell ref="J88:K88"/>
    <mergeCell ref="B90:C90"/>
    <mergeCell ref="B91:C91"/>
    <mergeCell ref="D91:E91"/>
    <mergeCell ref="F91:G91"/>
    <mergeCell ref="H91:I91"/>
    <mergeCell ref="J91:K91"/>
    <mergeCell ref="D90:E90"/>
    <mergeCell ref="F90:G90"/>
    <mergeCell ref="H90:I90"/>
    <mergeCell ref="J90:K90"/>
    <mergeCell ref="B92:C92"/>
    <mergeCell ref="D92:E92"/>
    <mergeCell ref="B85:C85"/>
    <mergeCell ref="D85:E85"/>
    <mergeCell ref="F85:G85"/>
    <mergeCell ref="H85:I85"/>
    <mergeCell ref="J85:K85"/>
    <mergeCell ref="B87:C87"/>
    <mergeCell ref="D87:E87"/>
    <mergeCell ref="F87:G87"/>
    <mergeCell ref="H87:I87"/>
    <mergeCell ref="J87:K87"/>
    <mergeCell ref="B86:C86"/>
    <mergeCell ref="D86:E86"/>
    <mergeCell ref="F86:G86"/>
    <mergeCell ref="H86:I86"/>
    <mergeCell ref="J86:K86"/>
    <mergeCell ref="M14:N14"/>
    <mergeCell ref="B16:C16"/>
    <mergeCell ref="D16:E16"/>
    <mergeCell ref="F16:G16"/>
    <mergeCell ref="H16:I16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8:C78"/>
    <mergeCell ref="D78:E78"/>
    <mergeCell ref="F78:G78"/>
    <mergeCell ref="H78:I78"/>
    <mergeCell ref="J16:K16"/>
    <mergeCell ref="B18:C18"/>
    <mergeCell ref="D18:E18"/>
    <mergeCell ref="F18:G18"/>
    <mergeCell ref="H18:I18"/>
    <mergeCell ref="J18:K18"/>
    <mergeCell ref="B77:C77"/>
    <mergeCell ref="D77:E77"/>
    <mergeCell ref="F77:G77"/>
    <mergeCell ref="H77:I77"/>
    <mergeCell ref="J77:K77"/>
    <mergeCell ref="B19:C19"/>
    <mergeCell ref="D19:E19"/>
    <mergeCell ref="F19:G19"/>
    <mergeCell ref="H19:I19"/>
    <mergeCell ref="J19:K19"/>
    <mergeCell ref="D20:E20"/>
    <mergeCell ref="F20:G20"/>
    <mergeCell ref="H20:I20"/>
    <mergeCell ref="J20:K20"/>
    <mergeCell ref="J23:K23"/>
    <mergeCell ref="J27:K27"/>
    <mergeCell ref="D45:E45"/>
    <mergeCell ref="J29:K29"/>
    <mergeCell ref="D30:E30"/>
    <mergeCell ref="F30:G30"/>
    <mergeCell ref="H30:I3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9:C29"/>
    <mergeCell ref="D29:E29"/>
    <mergeCell ref="F29:G29"/>
    <mergeCell ref="H29:I29"/>
    <mergeCell ref="D23:E23"/>
    <mergeCell ref="F23:G23"/>
    <mergeCell ref="H23:I23"/>
    <mergeCell ref="H26:I26"/>
    <mergeCell ref="J26:K26"/>
    <mergeCell ref="H28:I28"/>
    <mergeCell ref="J28:K28"/>
    <mergeCell ref="D27:E27"/>
    <mergeCell ref="F27:G27"/>
    <mergeCell ref="H27:I27"/>
    <mergeCell ref="B32:C32"/>
    <mergeCell ref="D32:E32"/>
    <mergeCell ref="F32:G32"/>
    <mergeCell ref="H32:I32"/>
    <mergeCell ref="J32:K32"/>
    <mergeCell ref="B28:C28"/>
    <mergeCell ref="D28:E28"/>
    <mergeCell ref="F28:G28"/>
    <mergeCell ref="B33:C33"/>
    <mergeCell ref="D33:E33"/>
    <mergeCell ref="F33:G33"/>
    <mergeCell ref="H33:I33"/>
    <mergeCell ref="J33:K33"/>
    <mergeCell ref="J30:K30"/>
    <mergeCell ref="B31:C31"/>
    <mergeCell ref="D31:E31"/>
    <mergeCell ref="F31:G31"/>
    <mergeCell ref="H31:I31"/>
    <mergeCell ref="J31:K31"/>
    <mergeCell ref="B30:C30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8:C38"/>
    <mergeCell ref="D38:E38"/>
    <mergeCell ref="F38:G38"/>
    <mergeCell ref="H38:I38"/>
    <mergeCell ref="J38:K38"/>
    <mergeCell ref="B44:C44"/>
    <mergeCell ref="D44:E44"/>
    <mergeCell ref="F44:G44"/>
    <mergeCell ref="H44:I44"/>
    <mergeCell ref="J44:K44"/>
    <mergeCell ref="B40:C40"/>
    <mergeCell ref="D40:E40"/>
    <mergeCell ref="F40:G40"/>
    <mergeCell ref="H40:I40"/>
    <mergeCell ref="J40:K40"/>
    <mergeCell ref="F43:G43"/>
    <mergeCell ref="H43:I43"/>
    <mergeCell ref="J43:K43"/>
    <mergeCell ref="B41:C41"/>
    <mergeCell ref="D41:E41"/>
    <mergeCell ref="F41:G41"/>
    <mergeCell ref="H41:I41"/>
    <mergeCell ref="J41:K41"/>
    <mergeCell ref="B43:C43"/>
    <mergeCell ref="D43:E43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J58:K5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6:C66"/>
    <mergeCell ref="D66:E66"/>
    <mergeCell ref="F66:G66"/>
    <mergeCell ref="H66:I66"/>
    <mergeCell ref="J66:K66"/>
    <mergeCell ref="B64:C64"/>
    <mergeCell ref="B65:C65"/>
    <mergeCell ref="H65:I65"/>
    <mergeCell ref="J65:K65"/>
    <mergeCell ref="D64:E64"/>
    <mergeCell ref="D63:E63"/>
    <mergeCell ref="F63:G63"/>
    <mergeCell ref="H63:I63"/>
    <mergeCell ref="J63:K63"/>
    <mergeCell ref="D65:E65"/>
    <mergeCell ref="F65:G65"/>
    <mergeCell ref="F64:G64"/>
    <mergeCell ref="H64:I64"/>
    <mergeCell ref="J64:K64"/>
    <mergeCell ref="D67:E67"/>
    <mergeCell ref="F67:G67"/>
    <mergeCell ref="H67:I67"/>
    <mergeCell ref="J67:K67"/>
    <mergeCell ref="B68:C68"/>
    <mergeCell ref="B67:C67"/>
    <mergeCell ref="D68:E68"/>
    <mergeCell ref="F72:G72"/>
    <mergeCell ref="H72:I72"/>
    <mergeCell ref="J72:K72"/>
    <mergeCell ref="F68:G68"/>
    <mergeCell ref="H68:I68"/>
    <mergeCell ref="J68:K68"/>
    <mergeCell ref="B74:C74"/>
    <mergeCell ref="D74:E74"/>
    <mergeCell ref="F74:G74"/>
    <mergeCell ref="H74:I74"/>
    <mergeCell ref="J74:K74"/>
    <mergeCell ref="D69:E69"/>
    <mergeCell ref="F69:G69"/>
    <mergeCell ref="H69:I69"/>
    <mergeCell ref="J69:K69"/>
    <mergeCell ref="B72:C72"/>
    <mergeCell ref="B69:C69"/>
    <mergeCell ref="D73:E73"/>
    <mergeCell ref="F73:G73"/>
    <mergeCell ref="H73:I73"/>
    <mergeCell ref="J73:K73"/>
    <mergeCell ref="D72:E72"/>
    <mergeCell ref="B75:C75"/>
    <mergeCell ref="D75:E75"/>
    <mergeCell ref="F75:G75"/>
    <mergeCell ref="H75:I75"/>
    <mergeCell ref="J75:K75"/>
    <mergeCell ref="B82:C82"/>
    <mergeCell ref="D82:E82"/>
    <mergeCell ref="F82:G82"/>
    <mergeCell ref="H82:I82"/>
    <mergeCell ref="J82:K82"/>
    <mergeCell ref="B81:C81"/>
    <mergeCell ref="D81:E81"/>
    <mergeCell ref="F81:G81"/>
    <mergeCell ref="H81:I81"/>
    <mergeCell ref="J81:K81"/>
    <mergeCell ref="J78:K78"/>
    <mergeCell ref="B80:C80"/>
    <mergeCell ref="D80:E80"/>
    <mergeCell ref="F80:G80"/>
    <mergeCell ref="H80:I80"/>
    <mergeCell ref="J80:K80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F92:G92"/>
    <mergeCell ref="H92:I92"/>
    <mergeCell ref="J92:K92"/>
    <mergeCell ref="B93:C93"/>
    <mergeCell ref="D93:E93"/>
    <mergeCell ref="F93:G93"/>
    <mergeCell ref="H93:I93"/>
    <mergeCell ref="J93:K93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4:C94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30:C130"/>
    <mergeCell ref="D130:E130"/>
    <mergeCell ref="F130:G130"/>
    <mergeCell ref="H130:I130"/>
    <mergeCell ref="J130:K130"/>
    <mergeCell ref="B123:C123"/>
    <mergeCell ref="B124:C124"/>
    <mergeCell ref="D124:E124"/>
    <mergeCell ref="F124:G124"/>
    <mergeCell ref="H124:I124"/>
    <mergeCell ref="J124:K124"/>
    <mergeCell ref="D123:E123"/>
    <mergeCell ref="F123:G123"/>
    <mergeCell ref="H123:I123"/>
    <mergeCell ref="J123:K123"/>
    <mergeCell ref="D127:E127"/>
    <mergeCell ref="F127:G127"/>
    <mergeCell ref="H127:I127"/>
    <mergeCell ref="J127:K127"/>
    <mergeCell ref="B127:C127"/>
    <mergeCell ref="B106:C106"/>
    <mergeCell ref="D106:E106"/>
    <mergeCell ref="F106:G106"/>
    <mergeCell ref="H106:I106"/>
    <mergeCell ref="J106:K106"/>
    <mergeCell ref="B108:C108"/>
    <mergeCell ref="D108:E108"/>
    <mergeCell ref="F108:G108"/>
    <mergeCell ref="H108:I108"/>
    <mergeCell ref="J108:K108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09:C109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7:C117"/>
    <mergeCell ref="J122:K122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D51:E51"/>
    <mergeCell ref="F51:G51"/>
    <mergeCell ref="H51:I51"/>
    <mergeCell ref="J51:K51"/>
    <mergeCell ref="B70:C70"/>
    <mergeCell ref="B126:C126"/>
    <mergeCell ref="D126:E126"/>
    <mergeCell ref="F126:G126"/>
    <mergeCell ref="H126:I126"/>
    <mergeCell ref="J126:K126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D70:E70"/>
    <mergeCell ref="F70:G70"/>
    <mergeCell ref="H70:I70"/>
    <mergeCell ref="J70:K70"/>
    <mergeCell ref="B73:C73"/>
    <mergeCell ref="H144:I144"/>
    <mergeCell ref="J144:K144"/>
    <mergeCell ref="B136:C136"/>
    <mergeCell ref="D136:E136"/>
    <mergeCell ref="F136:G136"/>
    <mergeCell ref="H136:I136"/>
    <mergeCell ref="J136:K136"/>
    <mergeCell ref="B129:C129"/>
    <mergeCell ref="D129:E129"/>
    <mergeCell ref="F129:G129"/>
    <mergeCell ref="H129:I129"/>
    <mergeCell ref="J129:K129"/>
    <mergeCell ref="B132:C132"/>
    <mergeCell ref="D132:E132"/>
    <mergeCell ref="F132:G132"/>
    <mergeCell ref="H132:I132"/>
    <mergeCell ref="J132:K132"/>
    <mergeCell ref="F134:G134"/>
    <mergeCell ref="H134:I134"/>
    <mergeCell ref="J134:K134"/>
    <mergeCell ref="D131:E131"/>
    <mergeCell ref="F131:G131"/>
    <mergeCell ref="H131:I131"/>
    <mergeCell ref="J131:K131"/>
    <mergeCell ref="B147:L147"/>
    <mergeCell ref="F150:G150"/>
    <mergeCell ref="B23:C23"/>
    <mergeCell ref="D24:E24"/>
    <mergeCell ref="F24:G24"/>
    <mergeCell ref="H24:I24"/>
    <mergeCell ref="J24:K24"/>
    <mergeCell ref="B26:C26"/>
    <mergeCell ref="D26:E26"/>
    <mergeCell ref="F26:G26"/>
    <mergeCell ref="B145:C145"/>
    <mergeCell ref="D145:E145"/>
    <mergeCell ref="F145:G145"/>
    <mergeCell ref="H145:I145"/>
    <mergeCell ref="J145:K145"/>
    <mergeCell ref="D146:H146"/>
    <mergeCell ref="B135:C135"/>
    <mergeCell ref="D135:E135"/>
    <mergeCell ref="F135:G135"/>
    <mergeCell ref="H135:I135"/>
    <mergeCell ref="J135:K135"/>
    <mergeCell ref="B144:C144"/>
    <mergeCell ref="D144:E144"/>
    <mergeCell ref="F144:G144"/>
    <mergeCell ref="J45:K45"/>
    <mergeCell ref="J46:K46"/>
    <mergeCell ref="B47:C47"/>
    <mergeCell ref="D47:E47"/>
    <mergeCell ref="F47:G47"/>
    <mergeCell ref="H47:I47"/>
    <mergeCell ref="J47:K47"/>
    <mergeCell ref="D46:E46"/>
    <mergeCell ref="F45:G45"/>
    <mergeCell ref="F46:G46"/>
    <mergeCell ref="H45:I45"/>
    <mergeCell ref="H46:I46"/>
    <mergeCell ref="B48:C48"/>
    <mergeCell ref="D48:E48"/>
    <mergeCell ref="F48:G48"/>
    <mergeCell ref="H48:I48"/>
    <mergeCell ref="J48:K48"/>
    <mergeCell ref="B59:C59"/>
    <mergeCell ref="D59:E59"/>
    <mergeCell ref="F59:G59"/>
    <mergeCell ref="H59:I59"/>
    <mergeCell ref="J59:K59"/>
    <mergeCell ref="B49:C49"/>
    <mergeCell ref="D49:E49"/>
    <mergeCell ref="F49:G49"/>
    <mergeCell ref="H49:I49"/>
    <mergeCell ref="J49:K49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sheetPr codeName="Hoja28"/>
  <dimension ref="A1:O337"/>
  <sheetViews>
    <sheetView topLeftCell="A4" workbookViewId="0">
      <selection activeCell="D35" sqref="D3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1059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200097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436</v>
      </c>
      <c r="E18" s="368"/>
      <c r="F18" s="369">
        <v>4100060203</v>
      </c>
      <c r="G18" s="370"/>
      <c r="H18" s="391" t="s">
        <v>1060</v>
      </c>
      <c r="I18" s="370"/>
      <c r="J18" s="369" t="s">
        <v>1009</v>
      </c>
      <c r="K18" s="368"/>
      <c r="L18" s="9" t="s">
        <v>1042</v>
      </c>
      <c r="M18" s="151"/>
      <c r="N18" s="82">
        <v>11.6</v>
      </c>
      <c r="O18" s="60">
        <v>12</v>
      </c>
    </row>
    <row r="19" spans="1:15" ht="15" x14ac:dyDescent="0.25">
      <c r="A19" s="1"/>
      <c r="B19" s="40"/>
      <c r="C19" s="36"/>
      <c r="D19" s="367" t="s">
        <v>436</v>
      </c>
      <c r="E19" s="368"/>
      <c r="F19" s="369">
        <v>4100060202</v>
      </c>
      <c r="G19" s="370"/>
      <c r="H19" s="391" t="s">
        <v>1060</v>
      </c>
      <c r="I19" s="370"/>
      <c r="J19" s="369" t="s">
        <v>1009</v>
      </c>
      <c r="K19" s="368"/>
      <c r="L19" s="9" t="s">
        <v>1042</v>
      </c>
      <c r="M19" s="151"/>
      <c r="N19" s="83"/>
      <c r="O19" s="60">
        <v>8</v>
      </c>
    </row>
    <row r="20" spans="1:15" ht="15" x14ac:dyDescent="0.25">
      <c r="A20" s="1"/>
      <c r="B20" s="416"/>
      <c r="C20" s="417"/>
      <c r="D20" s="367" t="s">
        <v>436</v>
      </c>
      <c r="E20" s="368"/>
      <c r="F20" s="369">
        <v>4100060632</v>
      </c>
      <c r="G20" s="370"/>
      <c r="H20" s="391" t="s">
        <v>606</v>
      </c>
      <c r="I20" s="370"/>
      <c r="J20" s="369" t="s">
        <v>1009</v>
      </c>
      <c r="K20" s="368"/>
      <c r="L20" s="9" t="s">
        <v>757</v>
      </c>
      <c r="M20" s="151"/>
      <c r="N20" s="83"/>
      <c r="O20" s="60">
        <v>5</v>
      </c>
    </row>
    <row r="21" spans="1:15" ht="15" x14ac:dyDescent="0.25">
      <c r="A21" s="1"/>
      <c r="B21" s="378">
        <v>2</v>
      </c>
      <c r="C21" s="379"/>
      <c r="D21" s="367" t="s">
        <v>436</v>
      </c>
      <c r="E21" s="368"/>
      <c r="F21" s="369">
        <v>4100060632</v>
      </c>
      <c r="G21" s="370"/>
      <c r="H21" s="391" t="s">
        <v>606</v>
      </c>
      <c r="I21" s="370"/>
      <c r="J21" s="369" t="s">
        <v>1009</v>
      </c>
      <c r="K21" s="368"/>
      <c r="L21" s="9" t="s">
        <v>757</v>
      </c>
      <c r="M21" s="151"/>
      <c r="N21" s="82">
        <v>12.62</v>
      </c>
      <c r="O21" s="60">
        <v>20</v>
      </c>
    </row>
    <row r="22" spans="1:15" ht="15" x14ac:dyDescent="0.25">
      <c r="A22" s="1"/>
      <c r="B22" s="76"/>
      <c r="C22" s="69"/>
      <c r="D22" s="367" t="s">
        <v>436</v>
      </c>
      <c r="E22" s="368"/>
      <c r="F22" s="369">
        <v>4100060633</v>
      </c>
      <c r="G22" s="370"/>
      <c r="H22" s="391" t="s">
        <v>606</v>
      </c>
      <c r="I22" s="370"/>
      <c r="J22" s="369" t="s">
        <v>1009</v>
      </c>
      <c r="K22" s="368"/>
      <c r="L22" s="9" t="s">
        <v>757</v>
      </c>
      <c r="M22" s="151"/>
      <c r="N22" s="84"/>
      <c r="O22" s="60">
        <v>4</v>
      </c>
    </row>
    <row r="23" spans="1:15" ht="15" x14ac:dyDescent="0.25">
      <c r="A23" s="1"/>
      <c r="B23" s="416">
        <v>3</v>
      </c>
      <c r="C23" s="417"/>
      <c r="D23" s="367" t="s">
        <v>436</v>
      </c>
      <c r="E23" s="368"/>
      <c r="F23" s="369">
        <v>4100060633</v>
      </c>
      <c r="G23" s="370"/>
      <c r="H23" s="391" t="s">
        <v>606</v>
      </c>
      <c r="I23" s="370"/>
      <c r="J23" s="369" t="s">
        <v>1009</v>
      </c>
      <c r="K23" s="368"/>
      <c r="L23" s="9" t="s">
        <v>757</v>
      </c>
      <c r="M23" s="151"/>
      <c r="N23" s="83">
        <v>13.26</v>
      </c>
      <c r="O23" s="60">
        <v>25</v>
      </c>
    </row>
    <row r="24" spans="1:15" ht="15" x14ac:dyDescent="0.25">
      <c r="A24" s="1"/>
      <c r="B24" s="76"/>
      <c r="C24" s="69"/>
      <c r="D24" s="367" t="s">
        <v>670</v>
      </c>
      <c r="E24" s="368"/>
      <c r="F24" s="369">
        <v>4100060199</v>
      </c>
      <c r="G24" s="370"/>
      <c r="H24" s="391" t="s">
        <v>1012</v>
      </c>
      <c r="I24" s="370"/>
      <c r="J24" s="369" t="s">
        <v>1009</v>
      </c>
      <c r="K24" s="368"/>
      <c r="L24" s="7" t="s">
        <v>757</v>
      </c>
      <c r="M24" s="11"/>
      <c r="N24" s="84"/>
      <c r="O24" s="60">
        <v>11</v>
      </c>
    </row>
    <row r="25" spans="1:15" ht="15" x14ac:dyDescent="0.25">
      <c r="A25" s="1"/>
      <c r="B25" s="375">
        <v>4</v>
      </c>
      <c r="C25" s="376"/>
      <c r="D25" s="367" t="s">
        <v>1069</v>
      </c>
      <c r="E25" s="368"/>
      <c r="F25" s="369">
        <v>4100060207</v>
      </c>
      <c r="G25" s="370"/>
      <c r="H25" s="391" t="s">
        <v>1070</v>
      </c>
      <c r="I25" s="370"/>
      <c r="J25" s="369" t="s">
        <v>1009</v>
      </c>
      <c r="K25" s="368"/>
      <c r="L25" s="9" t="s">
        <v>1071</v>
      </c>
      <c r="M25" s="151"/>
      <c r="N25" s="81">
        <v>6</v>
      </c>
      <c r="O25" s="60">
        <v>6</v>
      </c>
    </row>
    <row r="26" spans="1:15" ht="15" x14ac:dyDescent="0.25">
      <c r="A26" s="1"/>
      <c r="B26" s="375">
        <v>5</v>
      </c>
      <c r="C26" s="376"/>
      <c r="D26" s="367" t="s">
        <v>1073</v>
      </c>
      <c r="E26" s="368"/>
      <c r="F26" s="369">
        <v>4100060206</v>
      </c>
      <c r="G26" s="370"/>
      <c r="H26" s="391" t="s">
        <v>1079</v>
      </c>
      <c r="I26" s="370"/>
      <c r="J26" s="369" t="s">
        <v>1009</v>
      </c>
      <c r="K26" s="368"/>
      <c r="L26" s="9" t="s">
        <v>895</v>
      </c>
      <c r="M26" s="151"/>
      <c r="N26" s="81">
        <v>4</v>
      </c>
      <c r="O26" s="60">
        <v>4</v>
      </c>
    </row>
    <row r="27" spans="1:15" ht="15" x14ac:dyDescent="0.25">
      <c r="A27" s="1"/>
      <c r="B27" s="375">
        <v>6</v>
      </c>
      <c r="C27" s="376"/>
      <c r="D27" s="367" t="s">
        <v>1073</v>
      </c>
      <c r="E27" s="368"/>
      <c r="F27" s="369">
        <v>4100060206</v>
      </c>
      <c r="G27" s="370"/>
      <c r="H27" s="391" t="s">
        <v>1079</v>
      </c>
      <c r="I27" s="370"/>
      <c r="J27" s="369" t="s">
        <v>1009</v>
      </c>
      <c r="K27" s="368"/>
      <c r="L27" s="9" t="s">
        <v>895</v>
      </c>
      <c r="M27" s="151"/>
      <c r="N27" s="81">
        <v>3</v>
      </c>
      <c r="O27" s="60">
        <v>3</v>
      </c>
    </row>
    <row r="28" spans="1:15" ht="15" x14ac:dyDescent="0.25">
      <c r="A28" s="1"/>
      <c r="B28" s="76"/>
      <c r="C28" s="69"/>
      <c r="D28" s="126"/>
      <c r="E28" s="122"/>
      <c r="F28" s="124"/>
      <c r="G28" s="57"/>
      <c r="H28" s="125"/>
      <c r="I28" s="57"/>
      <c r="J28" s="124"/>
      <c r="K28" s="122"/>
      <c r="L28" s="124"/>
      <c r="M28" s="11"/>
      <c r="N28" s="84"/>
      <c r="O28" s="60"/>
    </row>
    <row r="29" spans="1:15" ht="15" x14ac:dyDescent="0.25">
      <c r="A29" s="1"/>
      <c r="B29" s="76"/>
      <c r="C29" s="65"/>
      <c r="D29" s="392"/>
      <c r="E29" s="393"/>
      <c r="F29" s="393"/>
      <c r="G29" s="393"/>
      <c r="H29" s="393"/>
      <c r="I29" s="62"/>
      <c r="J29" s="50"/>
      <c r="K29" s="61"/>
      <c r="L29" s="8"/>
      <c r="M29" s="8"/>
      <c r="N29" s="139">
        <f>SUM(N18:N28)</f>
        <v>50.48</v>
      </c>
      <c r="O29" s="60"/>
    </row>
    <row r="30" spans="1:15" ht="15.75" x14ac:dyDescent="0.25">
      <c r="A30" s="1"/>
      <c r="B30" s="356" t="s">
        <v>29</v>
      </c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79"/>
      <c r="N30" s="75"/>
      <c r="O30" s="73">
        <f>SUM(O18:O27)</f>
        <v>98</v>
      </c>
    </row>
    <row r="31" spans="1:15" ht="15" x14ac:dyDescent="0.25">
      <c r="A31" s="1"/>
      <c r="B31" s="20"/>
      <c r="C31" s="45"/>
      <c r="D31" s="20"/>
      <c r="E31" s="45"/>
      <c r="F31" s="20"/>
      <c r="H31" s="3"/>
      <c r="J31" s="20"/>
      <c r="K31" s="45"/>
      <c r="L31" s="1"/>
      <c r="M31" s="1"/>
      <c r="N31" s="86"/>
    </row>
    <row r="32" spans="1:15" ht="3.75" customHeight="1" x14ac:dyDescent="0.25">
      <c r="A32" s="1"/>
      <c r="B32" s="1"/>
      <c r="C32" s="1"/>
      <c r="D32" s="17"/>
      <c r="E32" s="20"/>
      <c r="F32" s="20"/>
      <c r="G32" s="3"/>
      <c r="H32" s="3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49</v>
      </c>
      <c r="E33" s="23"/>
      <c r="F33" s="397" t="s">
        <v>1081</v>
      </c>
      <c r="G33" s="396"/>
      <c r="H33" s="1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1080</v>
      </c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1082</v>
      </c>
      <c r="E35" s="3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 t="s">
        <v>1083</v>
      </c>
      <c r="E36" s="23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 t="s">
        <v>1051</v>
      </c>
      <c r="E37" s="1"/>
      <c r="F37" s="1"/>
      <c r="G37" s="23"/>
      <c r="H37" s="23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321" ht="8.25" customHeight="1" x14ac:dyDescent="0.2"/>
    <row r="323" ht="8.25" customHeight="1" x14ac:dyDescent="0.2"/>
    <row r="325" ht="9" customHeight="1" x14ac:dyDescent="0.2"/>
    <row r="327" ht="7.5" customHeight="1" x14ac:dyDescent="0.2"/>
    <row r="329" ht="6.75" customHeight="1" x14ac:dyDescent="0.2"/>
    <row r="331" ht="7.5" customHeight="1" x14ac:dyDescent="0.2"/>
    <row r="333" ht="9" customHeight="1" x14ac:dyDescent="0.2"/>
    <row r="335" ht="7.5" customHeight="1" x14ac:dyDescent="0.2"/>
    <row r="337" ht="8.25" customHeight="1" x14ac:dyDescent="0.2"/>
  </sheetData>
  <mergeCells count="59">
    <mergeCell ref="M14:N14"/>
    <mergeCell ref="B16:C16"/>
    <mergeCell ref="D16:E16"/>
    <mergeCell ref="F16:G16"/>
    <mergeCell ref="H16:I16"/>
    <mergeCell ref="J16:K16"/>
    <mergeCell ref="B21:C21"/>
    <mergeCell ref="D21:E21"/>
    <mergeCell ref="F21:G21"/>
    <mergeCell ref="G8:I8"/>
    <mergeCell ref="G10:L10"/>
    <mergeCell ref="G12:H12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D29:H29"/>
    <mergeCell ref="B30:L30"/>
    <mergeCell ref="F33:G33"/>
    <mergeCell ref="J25:K25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5:C25"/>
    <mergeCell ref="D25:E25"/>
    <mergeCell ref="D19:E19"/>
    <mergeCell ref="F19:G19"/>
    <mergeCell ref="H19:I19"/>
    <mergeCell ref="J19:K19"/>
    <mergeCell ref="D22:E22"/>
    <mergeCell ref="F22:G22"/>
    <mergeCell ref="H22:I22"/>
    <mergeCell ref="J22:K22"/>
    <mergeCell ref="H21:I21"/>
    <mergeCell ref="J21:K21"/>
    <mergeCell ref="F25:G25"/>
    <mergeCell ref="H25:I25"/>
    <mergeCell ref="F24:G24"/>
    <mergeCell ref="H24:I24"/>
    <mergeCell ref="J24:K24"/>
    <mergeCell ref="J23:K23"/>
    <mergeCell ref="B23:C23"/>
    <mergeCell ref="D23:E23"/>
    <mergeCell ref="D24:E24"/>
    <mergeCell ref="F23:G23"/>
    <mergeCell ref="H23:I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sheetPr codeName="Hoja29"/>
  <dimension ref="A1:O428"/>
  <sheetViews>
    <sheetView topLeftCell="A91" workbookViewId="0">
      <selection activeCell="H55" sqref="H55:I5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1059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200098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436</v>
      </c>
      <c r="E18" s="368"/>
      <c r="F18" s="369">
        <v>4100060229</v>
      </c>
      <c r="G18" s="370"/>
      <c r="H18" s="391" t="s">
        <v>1060</v>
      </c>
      <c r="I18" s="370"/>
      <c r="J18" s="369" t="s">
        <v>73</v>
      </c>
      <c r="K18" s="368"/>
      <c r="L18" s="7" t="s">
        <v>1042</v>
      </c>
      <c r="M18" s="11"/>
      <c r="N18" s="81">
        <v>12.98</v>
      </c>
      <c r="O18" s="60">
        <v>28</v>
      </c>
    </row>
    <row r="19" spans="1:15" ht="15" x14ac:dyDescent="0.25">
      <c r="A19" s="1"/>
      <c r="B19" s="378">
        <v>2</v>
      </c>
      <c r="C19" s="379"/>
      <c r="D19" s="367" t="s">
        <v>436</v>
      </c>
      <c r="E19" s="368"/>
      <c r="F19" s="355">
        <v>4100060229</v>
      </c>
      <c r="G19" s="354"/>
      <c r="H19" s="391" t="s">
        <v>1060</v>
      </c>
      <c r="I19" s="370"/>
      <c r="J19" s="369" t="s">
        <v>73</v>
      </c>
      <c r="K19" s="368"/>
      <c r="L19" s="7" t="s">
        <v>1042</v>
      </c>
      <c r="M19" s="24"/>
      <c r="N19" s="83">
        <v>12.62</v>
      </c>
      <c r="O19" s="109">
        <v>19</v>
      </c>
    </row>
    <row r="20" spans="1:15" ht="15" x14ac:dyDescent="0.25">
      <c r="A20" s="1"/>
      <c r="B20" s="76"/>
      <c r="C20" s="69"/>
      <c r="D20" s="367" t="s">
        <v>436</v>
      </c>
      <c r="E20" s="368"/>
      <c r="F20" s="355">
        <v>4100060230</v>
      </c>
      <c r="G20" s="354"/>
      <c r="H20" s="391" t="s">
        <v>1060</v>
      </c>
      <c r="I20" s="370"/>
      <c r="J20" s="369" t="s">
        <v>53</v>
      </c>
      <c r="K20" s="368"/>
      <c r="L20" s="7" t="s">
        <v>1042</v>
      </c>
      <c r="M20" s="8"/>
      <c r="N20" s="84"/>
      <c r="O20" s="138">
        <v>8</v>
      </c>
    </row>
    <row r="21" spans="1:15" ht="15" x14ac:dyDescent="0.25">
      <c r="A21" s="1"/>
      <c r="B21" s="416">
        <v>3</v>
      </c>
      <c r="C21" s="417"/>
      <c r="D21" s="367" t="s">
        <v>436</v>
      </c>
      <c r="E21" s="368"/>
      <c r="F21" s="355">
        <v>4100060189</v>
      </c>
      <c r="G21" s="354"/>
      <c r="H21" s="391" t="s">
        <v>1060</v>
      </c>
      <c r="I21" s="370"/>
      <c r="J21" s="369" t="s">
        <v>25</v>
      </c>
      <c r="K21" s="368"/>
      <c r="L21" s="7" t="s">
        <v>1042</v>
      </c>
      <c r="M21" s="11"/>
      <c r="N21" s="82">
        <v>13.06</v>
      </c>
      <c r="O21" s="60">
        <v>28</v>
      </c>
    </row>
    <row r="22" spans="1:15" ht="15" x14ac:dyDescent="0.25">
      <c r="A22" s="1"/>
      <c r="B22" s="378">
        <v>4</v>
      </c>
      <c r="C22" s="379"/>
      <c r="D22" s="367" t="s">
        <v>436</v>
      </c>
      <c r="E22" s="368"/>
      <c r="F22" s="355">
        <v>4100060189</v>
      </c>
      <c r="G22" s="354"/>
      <c r="H22" s="391" t="s">
        <v>1060</v>
      </c>
      <c r="I22" s="370"/>
      <c r="J22" s="369" t="s">
        <v>25</v>
      </c>
      <c r="K22" s="368"/>
      <c r="L22" s="7" t="s">
        <v>1042</v>
      </c>
      <c r="M22" s="24"/>
      <c r="N22" s="82">
        <v>11.6</v>
      </c>
      <c r="O22" s="109">
        <v>23</v>
      </c>
    </row>
    <row r="23" spans="1:15" ht="15" x14ac:dyDescent="0.25">
      <c r="A23" s="1"/>
      <c r="B23" s="40"/>
      <c r="C23" s="36"/>
      <c r="D23" s="367" t="s">
        <v>436</v>
      </c>
      <c r="E23" s="368"/>
      <c r="F23" s="355">
        <v>4100060230</v>
      </c>
      <c r="G23" s="354"/>
      <c r="H23" s="391" t="s">
        <v>1060</v>
      </c>
      <c r="I23" s="370"/>
      <c r="J23" s="369" t="s">
        <v>53</v>
      </c>
      <c r="K23" s="368"/>
      <c r="L23" s="7" t="s">
        <v>1042</v>
      </c>
      <c r="M23" s="8"/>
      <c r="N23" s="83"/>
      <c r="O23" s="138">
        <v>2</v>
      </c>
    </row>
    <row r="24" spans="1:15" ht="15" x14ac:dyDescent="0.25">
      <c r="A24" s="1"/>
      <c r="B24" s="76"/>
      <c r="C24" s="69"/>
      <c r="D24" s="126" t="s">
        <v>1061</v>
      </c>
      <c r="E24" s="61"/>
      <c r="F24" s="50"/>
      <c r="G24" s="62"/>
      <c r="H24" s="63"/>
      <c r="I24" s="62"/>
      <c r="J24" s="50"/>
      <c r="K24" s="61"/>
      <c r="L24" s="6"/>
      <c r="M24" s="8"/>
      <c r="N24" s="84"/>
      <c r="O24" s="138"/>
    </row>
    <row r="25" spans="1:15" ht="15" x14ac:dyDescent="0.25">
      <c r="A25" s="1"/>
      <c r="B25" s="378">
        <v>5</v>
      </c>
      <c r="C25" s="379"/>
      <c r="D25" s="367" t="s">
        <v>436</v>
      </c>
      <c r="E25" s="368"/>
      <c r="F25" s="355">
        <v>4100060189</v>
      </c>
      <c r="G25" s="354"/>
      <c r="H25" s="391" t="s">
        <v>1060</v>
      </c>
      <c r="I25" s="370"/>
      <c r="J25" s="369" t="s">
        <v>25</v>
      </c>
      <c r="K25" s="368"/>
      <c r="L25" s="7" t="s">
        <v>1042</v>
      </c>
      <c r="M25" s="11"/>
      <c r="N25" s="82">
        <v>12.98</v>
      </c>
      <c r="O25" s="60">
        <v>28</v>
      </c>
    </row>
    <row r="26" spans="1:15" ht="15" x14ac:dyDescent="0.25">
      <c r="A26" s="1"/>
      <c r="B26" s="40"/>
      <c r="C26" s="36"/>
      <c r="D26" s="126" t="s">
        <v>1062</v>
      </c>
      <c r="E26" s="61"/>
      <c r="F26" s="50"/>
      <c r="G26" s="62"/>
      <c r="H26" s="63"/>
      <c r="I26" s="62"/>
      <c r="J26" s="50"/>
      <c r="K26" s="61"/>
      <c r="L26" s="6"/>
      <c r="M26" s="8"/>
      <c r="N26" s="83"/>
      <c r="O26" s="138"/>
    </row>
    <row r="27" spans="1:15" ht="15" x14ac:dyDescent="0.25">
      <c r="A27" s="1"/>
      <c r="B27" s="378">
        <v>6</v>
      </c>
      <c r="C27" s="379"/>
      <c r="D27" s="367" t="s">
        <v>436</v>
      </c>
      <c r="E27" s="368"/>
      <c r="F27" s="369">
        <v>4100060227</v>
      </c>
      <c r="G27" s="370"/>
      <c r="H27" s="391" t="s">
        <v>1063</v>
      </c>
      <c r="I27" s="370"/>
      <c r="J27" s="369" t="s">
        <v>53</v>
      </c>
      <c r="K27" s="368"/>
      <c r="L27" s="7" t="s">
        <v>914</v>
      </c>
      <c r="M27" s="11"/>
      <c r="N27" s="82">
        <v>12.84</v>
      </c>
      <c r="O27" s="60">
        <v>15</v>
      </c>
    </row>
    <row r="28" spans="1:15" ht="15" x14ac:dyDescent="0.25">
      <c r="A28" s="1"/>
      <c r="B28" s="40"/>
      <c r="C28" s="36"/>
      <c r="D28" s="126" t="s">
        <v>1064</v>
      </c>
      <c r="E28" s="61"/>
      <c r="F28" s="50"/>
      <c r="G28" s="62"/>
      <c r="H28" s="63"/>
      <c r="I28" s="62"/>
      <c r="J28" s="50"/>
      <c r="K28" s="61"/>
      <c r="L28" s="6"/>
      <c r="M28" s="8"/>
      <c r="N28" s="83"/>
      <c r="O28" s="138"/>
    </row>
    <row r="29" spans="1:15" ht="15" x14ac:dyDescent="0.25">
      <c r="A29" s="1"/>
      <c r="B29" s="365"/>
      <c r="C29" s="366"/>
      <c r="D29" s="367" t="s">
        <v>436</v>
      </c>
      <c r="E29" s="368"/>
      <c r="F29" s="369">
        <v>4100060187</v>
      </c>
      <c r="G29" s="370"/>
      <c r="H29" s="391" t="s">
        <v>1063</v>
      </c>
      <c r="I29" s="370"/>
      <c r="J29" s="369" t="s">
        <v>25</v>
      </c>
      <c r="K29" s="368"/>
      <c r="L29" s="7" t="s">
        <v>914</v>
      </c>
      <c r="M29" s="11"/>
      <c r="N29" s="84"/>
      <c r="O29" s="60">
        <v>13</v>
      </c>
    </row>
    <row r="30" spans="1:15" ht="15" x14ac:dyDescent="0.25">
      <c r="A30" s="1"/>
      <c r="B30" s="375">
        <v>7</v>
      </c>
      <c r="C30" s="376"/>
      <c r="D30" s="367" t="s">
        <v>436</v>
      </c>
      <c r="E30" s="368"/>
      <c r="F30" s="369">
        <v>4100060187</v>
      </c>
      <c r="G30" s="370"/>
      <c r="H30" s="391" t="s">
        <v>1063</v>
      </c>
      <c r="I30" s="370"/>
      <c r="J30" s="369" t="s">
        <v>25</v>
      </c>
      <c r="K30" s="368"/>
      <c r="L30" s="7" t="s">
        <v>914</v>
      </c>
      <c r="M30" s="11"/>
      <c r="N30" s="81">
        <v>12.84</v>
      </c>
      <c r="O30" s="60">
        <v>29</v>
      </c>
    </row>
    <row r="31" spans="1:15" ht="15" x14ac:dyDescent="0.25">
      <c r="A31" s="1"/>
      <c r="B31" s="378">
        <v>8</v>
      </c>
      <c r="C31" s="379"/>
      <c r="D31" s="367" t="s">
        <v>436</v>
      </c>
      <c r="E31" s="368"/>
      <c r="F31" s="369">
        <v>4100060187</v>
      </c>
      <c r="G31" s="370"/>
      <c r="H31" s="391" t="s">
        <v>1063</v>
      </c>
      <c r="I31" s="370"/>
      <c r="J31" s="369" t="s">
        <v>25</v>
      </c>
      <c r="K31" s="368"/>
      <c r="L31" s="7" t="s">
        <v>914</v>
      </c>
      <c r="M31" s="11"/>
      <c r="N31" s="82">
        <v>12.84</v>
      </c>
      <c r="O31" s="60">
        <v>29</v>
      </c>
    </row>
    <row r="32" spans="1:15" ht="15" x14ac:dyDescent="0.25">
      <c r="A32" s="1"/>
      <c r="B32" s="378">
        <v>9</v>
      </c>
      <c r="C32" s="379"/>
      <c r="D32" s="367" t="s">
        <v>436</v>
      </c>
      <c r="E32" s="368"/>
      <c r="F32" s="369">
        <v>4100060637</v>
      </c>
      <c r="G32" s="370"/>
      <c r="H32" s="391" t="s">
        <v>606</v>
      </c>
      <c r="I32" s="370"/>
      <c r="J32" s="369" t="s">
        <v>147</v>
      </c>
      <c r="K32" s="368"/>
      <c r="L32" s="7" t="s">
        <v>757</v>
      </c>
      <c r="M32" s="11"/>
      <c r="N32" s="82">
        <v>12.34</v>
      </c>
      <c r="O32" s="60">
        <v>10</v>
      </c>
    </row>
    <row r="33" spans="1:15" ht="15" x14ac:dyDescent="0.25">
      <c r="A33" s="1"/>
      <c r="B33" s="365"/>
      <c r="C33" s="366"/>
      <c r="D33" s="367" t="s">
        <v>436</v>
      </c>
      <c r="E33" s="368"/>
      <c r="F33" s="369">
        <v>4100060631</v>
      </c>
      <c r="G33" s="370"/>
      <c r="H33" s="391" t="s">
        <v>606</v>
      </c>
      <c r="I33" s="370"/>
      <c r="J33" s="369" t="s">
        <v>25</v>
      </c>
      <c r="K33" s="368"/>
      <c r="L33" s="7" t="s">
        <v>757</v>
      </c>
      <c r="M33" s="11"/>
      <c r="N33" s="84"/>
      <c r="O33" s="60">
        <v>16</v>
      </c>
    </row>
    <row r="34" spans="1:15" ht="15" x14ac:dyDescent="0.25">
      <c r="A34" s="1"/>
      <c r="B34" s="375">
        <v>10</v>
      </c>
      <c r="C34" s="376"/>
      <c r="D34" s="367" t="s">
        <v>436</v>
      </c>
      <c r="E34" s="368"/>
      <c r="F34" s="369">
        <v>4100060631</v>
      </c>
      <c r="G34" s="370"/>
      <c r="H34" s="391" t="s">
        <v>606</v>
      </c>
      <c r="I34" s="370"/>
      <c r="J34" s="369" t="s">
        <v>25</v>
      </c>
      <c r="K34" s="368"/>
      <c r="L34" s="7" t="s">
        <v>757</v>
      </c>
      <c r="M34" s="11"/>
      <c r="N34" s="81">
        <v>13.04</v>
      </c>
      <c r="O34" s="60">
        <v>28</v>
      </c>
    </row>
    <row r="35" spans="1:15" ht="15" x14ac:dyDescent="0.25">
      <c r="A35" s="1"/>
      <c r="B35" s="375">
        <v>11</v>
      </c>
      <c r="C35" s="376"/>
      <c r="D35" s="367" t="s">
        <v>436</v>
      </c>
      <c r="E35" s="368"/>
      <c r="F35" s="369">
        <v>4100060631</v>
      </c>
      <c r="G35" s="370"/>
      <c r="H35" s="391" t="s">
        <v>606</v>
      </c>
      <c r="I35" s="370"/>
      <c r="J35" s="369" t="s">
        <v>25</v>
      </c>
      <c r="K35" s="368"/>
      <c r="L35" s="7" t="s">
        <v>757</v>
      </c>
      <c r="M35" s="11"/>
      <c r="N35" s="81">
        <v>13.04</v>
      </c>
      <c r="O35" s="60">
        <v>28</v>
      </c>
    </row>
    <row r="36" spans="1:15" ht="15" x14ac:dyDescent="0.25">
      <c r="A36" s="1"/>
      <c r="B36" s="378">
        <v>12</v>
      </c>
      <c r="C36" s="379"/>
      <c r="D36" s="367" t="s">
        <v>436</v>
      </c>
      <c r="E36" s="368"/>
      <c r="F36" s="369">
        <v>4100060631</v>
      </c>
      <c r="G36" s="370"/>
      <c r="H36" s="391" t="s">
        <v>606</v>
      </c>
      <c r="I36" s="370"/>
      <c r="J36" s="369" t="s">
        <v>25</v>
      </c>
      <c r="K36" s="368"/>
      <c r="L36" s="7" t="s">
        <v>757</v>
      </c>
      <c r="M36" s="11"/>
      <c r="N36" s="82">
        <v>13.04</v>
      </c>
      <c r="O36" s="60">
        <v>10</v>
      </c>
    </row>
    <row r="37" spans="1:15" ht="15" x14ac:dyDescent="0.25">
      <c r="A37" s="1"/>
      <c r="B37" s="365"/>
      <c r="C37" s="366"/>
      <c r="D37" s="367" t="s">
        <v>436</v>
      </c>
      <c r="E37" s="368"/>
      <c r="F37" s="369">
        <v>4100060636</v>
      </c>
      <c r="G37" s="370"/>
      <c r="H37" s="391" t="s">
        <v>606</v>
      </c>
      <c r="I37" s="370"/>
      <c r="J37" s="369" t="s">
        <v>53</v>
      </c>
      <c r="K37" s="368"/>
      <c r="L37" s="7" t="s">
        <v>757</v>
      </c>
      <c r="M37" s="11"/>
      <c r="N37" s="84"/>
      <c r="O37" s="60">
        <v>18</v>
      </c>
    </row>
    <row r="38" spans="1:15" ht="15" x14ac:dyDescent="0.25">
      <c r="A38" s="1"/>
      <c r="B38" s="375">
        <v>13</v>
      </c>
      <c r="C38" s="376"/>
      <c r="D38" s="367" t="s">
        <v>436</v>
      </c>
      <c r="E38" s="368"/>
      <c r="F38" s="369">
        <v>4100060636</v>
      </c>
      <c r="G38" s="370"/>
      <c r="H38" s="391" t="s">
        <v>606</v>
      </c>
      <c r="I38" s="370"/>
      <c r="J38" s="369" t="s">
        <v>53</v>
      </c>
      <c r="K38" s="368"/>
      <c r="L38" s="7" t="s">
        <v>757</v>
      </c>
      <c r="M38" s="11"/>
      <c r="N38" s="81">
        <v>13.04</v>
      </c>
      <c r="O38" s="60">
        <v>28</v>
      </c>
    </row>
    <row r="39" spans="1:15" ht="15" x14ac:dyDescent="0.25">
      <c r="A39" s="1"/>
      <c r="B39" s="375">
        <v>14</v>
      </c>
      <c r="C39" s="376"/>
      <c r="D39" s="367" t="s">
        <v>436</v>
      </c>
      <c r="E39" s="368"/>
      <c r="F39" s="369">
        <v>4100060636</v>
      </c>
      <c r="G39" s="370"/>
      <c r="H39" s="391" t="s">
        <v>606</v>
      </c>
      <c r="I39" s="370"/>
      <c r="J39" s="369" t="s">
        <v>53</v>
      </c>
      <c r="K39" s="368"/>
      <c r="L39" s="7" t="s">
        <v>757</v>
      </c>
      <c r="M39" s="11"/>
      <c r="N39" s="81">
        <v>13.04</v>
      </c>
      <c r="O39" s="60">
        <v>28</v>
      </c>
    </row>
    <row r="40" spans="1:15" ht="15" x14ac:dyDescent="0.25">
      <c r="A40" s="1"/>
      <c r="B40" s="375">
        <v>15</v>
      </c>
      <c r="C40" s="376"/>
      <c r="D40" s="367" t="s">
        <v>436</v>
      </c>
      <c r="E40" s="368"/>
      <c r="F40" s="369">
        <v>4100060636</v>
      </c>
      <c r="G40" s="370"/>
      <c r="H40" s="391" t="s">
        <v>606</v>
      </c>
      <c r="I40" s="370"/>
      <c r="J40" s="369" t="s">
        <v>53</v>
      </c>
      <c r="K40" s="368"/>
      <c r="L40" s="7" t="s">
        <v>757</v>
      </c>
      <c r="M40" s="11"/>
      <c r="N40" s="81">
        <v>13.04</v>
      </c>
      <c r="O40" s="60">
        <v>28</v>
      </c>
    </row>
    <row r="41" spans="1:15" ht="15" x14ac:dyDescent="0.25">
      <c r="A41" s="1"/>
      <c r="B41" s="375">
        <v>16</v>
      </c>
      <c r="C41" s="376"/>
      <c r="D41" s="367" t="s">
        <v>436</v>
      </c>
      <c r="E41" s="368"/>
      <c r="F41" s="369">
        <v>4100060636</v>
      </c>
      <c r="G41" s="370"/>
      <c r="H41" s="391" t="s">
        <v>606</v>
      </c>
      <c r="I41" s="370"/>
      <c r="J41" s="369" t="s">
        <v>53</v>
      </c>
      <c r="K41" s="368"/>
      <c r="L41" s="7" t="s">
        <v>757</v>
      </c>
      <c r="M41" s="11"/>
      <c r="N41" s="81">
        <v>13.04</v>
      </c>
      <c r="O41" s="60">
        <v>28</v>
      </c>
    </row>
    <row r="42" spans="1:15" ht="15" x14ac:dyDescent="0.25">
      <c r="A42" s="1"/>
      <c r="B42" s="77" t="s">
        <v>37</v>
      </c>
      <c r="C42" s="78"/>
      <c r="D42" s="20"/>
      <c r="E42" s="45"/>
      <c r="F42" s="20"/>
      <c r="H42" s="3"/>
      <c r="J42" s="20"/>
      <c r="K42" s="45"/>
      <c r="L42" s="1"/>
      <c r="M42" s="1"/>
      <c r="N42" s="1"/>
      <c r="O42" s="60"/>
    </row>
    <row r="43" spans="1:15" ht="15" x14ac:dyDescent="0.25">
      <c r="A43" s="1"/>
      <c r="B43" s="375">
        <v>17</v>
      </c>
      <c r="C43" s="376"/>
      <c r="D43" s="367" t="s">
        <v>436</v>
      </c>
      <c r="E43" s="368"/>
      <c r="F43" s="369">
        <v>4100060636</v>
      </c>
      <c r="G43" s="370"/>
      <c r="H43" s="391" t="s">
        <v>606</v>
      </c>
      <c r="I43" s="370"/>
      <c r="J43" s="369" t="s">
        <v>53</v>
      </c>
      <c r="K43" s="368"/>
      <c r="L43" s="7" t="s">
        <v>757</v>
      </c>
      <c r="M43" s="11"/>
      <c r="N43" s="81">
        <v>13.04</v>
      </c>
      <c r="O43" s="60">
        <v>28</v>
      </c>
    </row>
    <row r="44" spans="1:15" ht="15" x14ac:dyDescent="0.25">
      <c r="A44" s="1"/>
      <c r="B44" s="375">
        <v>18</v>
      </c>
      <c r="C44" s="376"/>
      <c r="D44" s="367" t="s">
        <v>436</v>
      </c>
      <c r="E44" s="368"/>
      <c r="F44" s="369">
        <v>4100060636</v>
      </c>
      <c r="G44" s="370"/>
      <c r="H44" s="391" t="s">
        <v>606</v>
      </c>
      <c r="I44" s="370"/>
      <c r="J44" s="369" t="s">
        <v>53</v>
      </c>
      <c r="K44" s="368"/>
      <c r="L44" s="7" t="s">
        <v>757</v>
      </c>
      <c r="M44" s="11"/>
      <c r="N44" s="81">
        <v>13.04</v>
      </c>
      <c r="O44" s="60">
        <v>28</v>
      </c>
    </row>
    <row r="45" spans="1:15" ht="15" x14ac:dyDescent="0.25">
      <c r="A45" s="1"/>
      <c r="B45" s="375">
        <v>19</v>
      </c>
      <c r="C45" s="376"/>
      <c r="D45" s="367" t="s">
        <v>436</v>
      </c>
      <c r="E45" s="368"/>
      <c r="F45" s="369">
        <v>4100060636</v>
      </c>
      <c r="G45" s="370"/>
      <c r="H45" s="391" t="s">
        <v>606</v>
      </c>
      <c r="I45" s="370"/>
      <c r="J45" s="369" t="s">
        <v>53</v>
      </c>
      <c r="K45" s="368"/>
      <c r="L45" s="7" t="s">
        <v>757</v>
      </c>
      <c r="M45" s="11"/>
      <c r="N45" s="81">
        <v>13.04</v>
      </c>
      <c r="O45" s="60">
        <v>28</v>
      </c>
    </row>
    <row r="46" spans="1:15" ht="15" x14ac:dyDescent="0.25">
      <c r="A46" s="1"/>
      <c r="B46" s="375">
        <v>20</v>
      </c>
      <c r="C46" s="376"/>
      <c r="D46" s="367" t="s">
        <v>436</v>
      </c>
      <c r="E46" s="368"/>
      <c r="F46" s="369">
        <v>4100060636</v>
      </c>
      <c r="G46" s="370"/>
      <c r="H46" s="391" t="s">
        <v>606</v>
      </c>
      <c r="I46" s="370"/>
      <c r="J46" s="369" t="s">
        <v>53</v>
      </c>
      <c r="K46" s="368"/>
      <c r="L46" s="7" t="s">
        <v>757</v>
      </c>
      <c r="M46" s="11"/>
      <c r="N46" s="81">
        <v>13.04</v>
      </c>
      <c r="O46" s="60">
        <v>28</v>
      </c>
    </row>
    <row r="47" spans="1:15" ht="15" x14ac:dyDescent="0.25">
      <c r="A47" s="1"/>
      <c r="B47" s="378">
        <v>21</v>
      </c>
      <c r="C47" s="379"/>
      <c r="D47" s="367" t="s">
        <v>436</v>
      </c>
      <c r="E47" s="368"/>
      <c r="F47" s="369">
        <v>4100060636</v>
      </c>
      <c r="G47" s="370"/>
      <c r="H47" s="391" t="s">
        <v>606</v>
      </c>
      <c r="I47" s="370"/>
      <c r="J47" s="369" t="s">
        <v>53</v>
      </c>
      <c r="K47" s="368"/>
      <c r="L47" s="7" t="s">
        <v>757</v>
      </c>
      <c r="M47" s="11"/>
      <c r="N47" s="82">
        <v>13.04</v>
      </c>
      <c r="O47" s="60">
        <v>28</v>
      </c>
    </row>
    <row r="48" spans="1:15" ht="15" x14ac:dyDescent="0.25">
      <c r="A48" s="1"/>
      <c r="B48" s="378">
        <v>22</v>
      </c>
      <c r="C48" s="379"/>
      <c r="D48" s="367" t="s">
        <v>436</v>
      </c>
      <c r="E48" s="368"/>
      <c r="F48" s="369">
        <v>4100060636</v>
      </c>
      <c r="G48" s="370"/>
      <c r="H48" s="391" t="s">
        <v>606</v>
      </c>
      <c r="I48" s="370"/>
      <c r="J48" s="369" t="s">
        <v>53</v>
      </c>
      <c r="K48" s="368"/>
      <c r="L48" s="7" t="s">
        <v>757</v>
      </c>
      <c r="M48" s="11"/>
      <c r="N48" s="82">
        <v>13.04</v>
      </c>
      <c r="O48" s="60">
        <v>28</v>
      </c>
    </row>
    <row r="49" spans="1:15" ht="15" x14ac:dyDescent="0.25">
      <c r="A49" s="1"/>
      <c r="B49" s="76"/>
      <c r="C49" s="69"/>
      <c r="D49" s="126" t="s">
        <v>1065</v>
      </c>
      <c r="E49" s="61"/>
      <c r="F49" s="50"/>
      <c r="G49" s="62"/>
      <c r="H49" s="63"/>
      <c r="I49" s="62"/>
      <c r="J49" s="50"/>
      <c r="K49" s="61"/>
      <c r="L49" s="6"/>
      <c r="M49" s="8"/>
      <c r="N49" s="84"/>
      <c r="O49" s="138"/>
    </row>
    <row r="50" spans="1:15" ht="15" x14ac:dyDescent="0.25">
      <c r="A50" s="1"/>
      <c r="B50" s="378">
        <v>23</v>
      </c>
      <c r="C50" s="379"/>
      <c r="D50" s="367" t="s">
        <v>436</v>
      </c>
      <c r="E50" s="368"/>
      <c r="F50" s="369">
        <v>4100060630</v>
      </c>
      <c r="G50" s="370"/>
      <c r="H50" s="391" t="s">
        <v>606</v>
      </c>
      <c r="I50" s="370"/>
      <c r="J50" s="369" t="s">
        <v>25</v>
      </c>
      <c r="K50" s="368"/>
      <c r="L50" s="7" t="s">
        <v>757</v>
      </c>
      <c r="M50" s="11"/>
      <c r="N50" s="81">
        <v>13.04</v>
      </c>
      <c r="O50" s="60">
        <v>28</v>
      </c>
    </row>
    <row r="51" spans="1:15" ht="15" x14ac:dyDescent="0.25">
      <c r="A51" s="1"/>
      <c r="B51" s="378">
        <v>24</v>
      </c>
      <c r="C51" s="379"/>
      <c r="D51" s="367" t="s">
        <v>436</v>
      </c>
      <c r="E51" s="368"/>
      <c r="F51" s="369">
        <v>4100060630</v>
      </c>
      <c r="G51" s="370"/>
      <c r="H51" s="391" t="s">
        <v>606</v>
      </c>
      <c r="I51" s="370"/>
      <c r="J51" s="369" t="s">
        <v>25</v>
      </c>
      <c r="K51" s="368"/>
      <c r="L51" s="7" t="s">
        <v>757</v>
      </c>
      <c r="M51" s="11"/>
      <c r="N51" s="82">
        <v>13.02</v>
      </c>
      <c r="O51" s="60">
        <v>22</v>
      </c>
    </row>
    <row r="52" spans="1:15" ht="15" x14ac:dyDescent="0.25">
      <c r="A52" s="1"/>
      <c r="B52" s="40"/>
      <c r="C52" s="36"/>
      <c r="D52" s="367" t="s">
        <v>436</v>
      </c>
      <c r="E52" s="368"/>
      <c r="F52" s="369">
        <v>4100060636</v>
      </c>
      <c r="G52" s="370"/>
      <c r="H52" s="391" t="s">
        <v>606</v>
      </c>
      <c r="I52" s="370"/>
      <c r="J52" s="369" t="s">
        <v>53</v>
      </c>
      <c r="K52" s="368"/>
      <c r="L52" s="7" t="s">
        <v>757</v>
      </c>
      <c r="M52" s="8"/>
      <c r="N52" s="83"/>
      <c r="O52" s="60">
        <v>6</v>
      </c>
    </row>
    <row r="53" spans="1:15" ht="15" x14ac:dyDescent="0.25">
      <c r="A53" s="1"/>
      <c r="B53" s="40"/>
      <c r="C53" s="36"/>
      <c r="D53" s="126" t="s">
        <v>1066</v>
      </c>
      <c r="E53" s="61"/>
      <c r="F53" s="50"/>
      <c r="G53" s="62"/>
      <c r="H53" s="63"/>
      <c r="I53" s="62"/>
      <c r="J53" s="50"/>
      <c r="K53" s="61"/>
      <c r="L53" s="6"/>
      <c r="M53" s="8"/>
      <c r="N53" s="84"/>
      <c r="O53" s="138"/>
    </row>
    <row r="54" spans="1:15" ht="15" x14ac:dyDescent="0.25">
      <c r="A54" s="1"/>
      <c r="B54" s="378">
        <v>25</v>
      </c>
      <c r="C54" s="379"/>
      <c r="D54" s="367" t="s">
        <v>670</v>
      </c>
      <c r="E54" s="368"/>
      <c r="F54" s="369">
        <v>4100060222</v>
      </c>
      <c r="G54" s="370"/>
      <c r="H54" s="391" t="s">
        <v>1012</v>
      </c>
      <c r="I54" s="370"/>
      <c r="J54" s="369" t="s">
        <v>73</v>
      </c>
      <c r="K54" s="368"/>
      <c r="L54" s="7" t="s">
        <v>757</v>
      </c>
      <c r="M54" s="8"/>
      <c r="N54" s="82">
        <v>7.64</v>
      </c>
      <c r="O54" s="138">
        <v>30</v>
      </c>
    </row>
    <row r="55" spans="1:15" ht="15" x14ac:dyDescent="0.25">
      <c r="A55" s="1"/>
      <c r="B55" s="76"/>
      <c r="C55" s="69"/>
      <c r="D55" s="367" t="s">
        <v>670</v>
      </c>
      <c r="E55" s="368"/>
      <c r="F55" s="369">
        <v>4100060223</v>
      </c>
      <c r="G55" s="370"/>
      <c r="H55" s="391" t="s">
        <v>1012</v>
      </c>
      <c r="I55" s="370"/>
      <c r="J55" s="369" t="s">
        <v>76</v>
      </c>
      <c r="K55" s="368"/>
      <c r="L55" s="7" t="s">
        <v>757</v>
      </c>
      <c r="M55" s="8"/>
      <c r="N55" s="84"/>
      <c r="O55" s="138">
        <v>20</v>
      </c>
    </row>
    <row r="56" spans="1:15" ht="15" x14ac:dyDescent="0.25">
      <c r="A56" s="1"/>
      <c r="B56" s="378">
        <v>26</v>
      </c>
      <c r="C56" s="379"/>
      <c r="D56" s="367" t="s">
        <v>670</v>
      </c>
      <c r="E56" s="368"/>
      <c r="F56" s="369">
        <v>4100060186</v>
      </c>
      <c r="G56" s="370"/>
      <c r="H56" s="391" t="s">
        <v>1012</v>
      </c>
      <c r="I56" s="370"/>
      <c r="J56" s="369" t="s">
        <v>25</v>
      </c>
      <c r="K56" s="368"/>
      <c r="L56" s="7" t="s">
        <v>757</v>
      </c>
      <c r="M56" s="8"/>
      <c r="N56" s="82">
        <v>7.64</v>
      </c>
      <c r="O56" s="138">
        <v>50</v>
      </c>
    </row>
    <row r="57" spans="1:15" ht="15" x14ac:dyDescent="0.25">
      <c r="A57" s="1"/>
      <c r="B57" s="378">
        <v>27</v>
      </c>
      <c r="C57" s="379"/>
      <c r="D57" s="367" t="s">
        <v>670</v>
      </c>
      <c r="E57" s="368"/>
      <c r="F57" s="369">
        <v>4100060186</v>
      </c>
      <c r="G57" s="370"/>
      <c r="H57" s="391" t="s">
        <v>1012</v>
      </c>
      <c r="I57" s="370"/>
      <c r="J57" s="369" t="s">
        <v>25</v>
      </c>
      <c r="K57" s="368"/>
      <c r="L57" s="7" t="s">
        <v>757</v>
      </c>
      <c r="M57" s="8"/>
      <c r="N57" s="82">
        <v>7.62</v>
      </c>
      <c r="O57" s="138">
        <v>8</v>
      </c>
    </row>
    <row r="58" spans="1:15" ht="15" x14ac:dyDescent="0.25">
      <c r="A58" s="1"/>
      <c r="B58" s="40"/>
      <c r="C58" s="36"/>
      <c r="D58" s="367" t="s">
        <v>670</v>
      </c>
      <c r="E58" s="368"/>
      <c r="F58" s="369">
        <v>4100060225</v>
      </c>
      <c r="G58" s="370"/>
      <c r="H58" s="391" t="s">
        <v>1012</v>
      </c>
      <c r="I58" s="370"/>
      <c r="J58" s="369" t="s">
        <v>53</v>
      </c>
      <c r="K58" s="368"/>
      <c r="L58" s="7" t="s">
        <v>757</v>
      </c>
      <c r="M58" s="8"/>
      <c r="N58" s="84"/>
      <c r="O58" s="138">
        <v>42</v>
      </c>
    </row>
    <row r="59" spans="1:15" ht="15" x14ac:dyDescent="0.25">
      <c r="A59" s="1"/>
      <c r="B59" s="378">
        <v>28</v>
      </c>
      <c r="C59" s="379"/>
      <c r="D59" s="367" t="s">
        <v>670</v>
      </c>
      <c r="E59" s="368"/>
      <c r="F59" s="369">
        <v>4100060226</v>
      </c>
      <c r="G59" s="370"/>
      <c r="H59" s="391" t="s">
        <v>1012</v>
      </c>
      <c r="I59" s="370"/>
      <c r="J59" s="369" t="s">
        <v>147</v>
      </c>
      <c r="K59" s="368"/>
      <c r="L59" s="7" t="s">
        <v>757</v>
      </c>
      <c r="M59" s="8"/>
      <c r="N59" s="82">
        <v>6.02</v>
      </c>
      <c r="O59" s="138">
        <v>4</v>
      </c>
    </row>
    <row r="60" spans="1:15" ht="15" x14ac:dyDescent="0.25">
      <c r="A60" s="1"/>
      <c r="B60" s="40"/>
      <c r="C60" s="36"/>
      <c r="D60" s="367" t="s">
        <v>670</v>
      </c>
      <c r="E60" s="368"/>
      <c r="F60" s="369">
        <v>4100060225</v>
      </c>
      <c r="G60" s="370"/>
      <c r="H60" s="391" t="s">
        <v>1012</v>
      </c>
      <c r="I60" s="370"/>
      <c r="J60" s="369" t="s">
        <v>53</v>
      </c>
      <c r="K60" s="368"/>
      <c r="L60" s="7" t="s">
        <v>757</v>
      </c>
      <c r="M60" s="8"/>
      <c r="N60" s="84"/>
      <c r="O60" s="138">
        <v>34</v>
      </c>
    </row>
    <row r="61" spans="1:15" ht="15" x14ac:dyDescent="0.25">
      <c r="A61" s="1"/>
      <c r="B61" s="76"/>
      <c r="C61" s="69"/>
      <c r="D61" s="126" t="s">
        <v>1067</v>
      </c>
      <c r="E61" s="61"/>
      <c r="F61" s="50"/>
      <c r="G61" s="62"/>
      <c r="H61" s="63"/>
      <c r="I61" s="62"/>
      <c r="J61" s="50"/>
      <c r="K61" s="61"/>
      <c r="L61" s="6"/>
      <c r="M61" s="8"/>
      <c r="N61" s="84"/>
      <c r="O61" s="138"/>
    </row>
    <row r="62" spans="1:15" ht="15" x14ac:dyDescent="0.25">
      <c r="A62" s="1"/>
      <c r="B62" s="378">
        <v>29</v>
      </c>
      <c r="C62" s="379"/>
      <c r="D62" s="367" t="s">
        <v>670</v>
      </c>
      <c r="E62" s="368"/>
      <c r="F62" s="369">
        <v>4100060191</v>
      </c>
      <c r="G62" s="370"/>
      <c r="H62" s="391" t="s">
        <v>1068</v>
      </c>
      <c r="I62" s="370"/>
      <c r="J62" s="369" t="s">
        <v>25</v>
      </c>
      <c r="K62" s="368"/>
      <c r="L62" s="7" t="s">
        <v>1042</v>
      </c>
      <c r="M62" s="8"/>
      <c r="N62" s="82">
        <v>4.7</v>
      </c>
      <c r="O62" s="138">
        <v>26</v>
      </c>
    </row>
    <row r="63" spans="1:15" ht="15" x14ac:dyDescent="0.25">
      <c r="A63" s="1"/>
      <c r="B63" s="76"/>
      <c r="C63" s="69"/>
      <c r="D63" s="367" t="s">
        <v>670</v>
      </c>
      <c r="E63" s="368"/>
      <c r="F63" s="369">
        <v>4100060232</v>
      </c>
      <c r="G63" s="370"/>
      <c r="H63" s="391" t="s">
        <v>1068</v>
      </c>
      <c r="I63" s="370"/>
      <c r="J63" s="369" t="s">
        <v>53</v>
      </c>
      <c r="K63" s="368"/>
      <c r="L63" s="7" t="s">
        <v>1042</v>
      </c>
      <c r="M63" s="8"/>
      <c r="N63" s="84"/>
      <c r="O63" s="138">
        <v>7</v>
      </c>
    </row>
    <row r="64" spans="1:15" ht="15" x14ac:dyDescent="0.25">
      <c r="A64" s="1"/>
      <c r="B64" s="375">
        <v>30</v>
      </c>
      <c r="C64" s="376"/>
      <c r="D64" s="367" t="s">
        <v>1069</v>
      </c>
      <c r="E64" s="368"/>
      <c r="F64" s="369">
        <v>4100060235</v>
      </c>
      <c r="G64" s="370"/>
      <c r="H64" s="391" t="s">
        <v>1070</v>
      </c>
      <c r="I64" s="370"/>
      <c r="J64" s="369" t="s">
        <v>73</v>
      </c>
      <c r="K64" s="368"/>
      <c r="L64" s="7" t="s">
        <v>1071</v>
      </c>
      <c r="M64" s="11"/>
      <c r="N64" s="81">
        <v>5.22</v>
      </c>
      <c r="O64" s="60">
        <v>5</v>
      </c>
    </row>
    <row r="65" spans="1:15" ht="15" x14ac:dyDescent="0.25">
      <c r="A65" s="1"/>
      <c r="B65" s="375">
        <v>31</v>
      </c>
      <c r="C65" s="376"/>
      <c r="D65" s="367" t="s">
        <v>1069</v>
      </c>
      <c r="E65" s="368"/>
      <c r="F65" s="369">
        <v>4100060235</v>
      </c>
      <c r="G65" s="370"/>
      <c r="H65" s="391" t="s">
        <v>1070</v>
      </c>
      <c r="I65" s="370"/>
      <c r="J65" s="369" t="s">
        <v>73</v>
      </c>
      <c r="K65" s="368"/>
      <c r="L65" s="7" t="s">
        <v>1071</v>
      </c>
      <c r="M65" s="11"/>
      <c r="N65" s="81">
        <v>3.58</v>
      </c>
      <c r="O65" s="60">
        <v>3</v>
      </c>
    </row>
    <row r="66" spans="1:15" ht="15" x14ac:dyDescent="0.25">
      <c r="A66" s="1"/>
      <c r="B66" s="375">
        <v>32</v>
      </c>
      <c r="C66" s="376"/>
      <c r="D66" s="367" t="s">
        <v>1069</v>
      </c>
      <c r="E66" s="368"/>
      <c r="F66" s="369">
        <v>4100060193</v>
      </c>
      <c r="G66" s="370"/>
      <c r="H66" s="391" t="s">
        <v>1070</v>
      </c>
      <c r="I66" s="370"/>
      <c r="J66" s="369" t="s">
        <v>25</v>
      </c>
      <c r="K66" s="368"/>
      <c r="L66" s="7" t="s">
        <v>1071</v>
      </c>
      <c r="M66" s="11"/>
      <c r="N66" s="81">
        <v>5.22</v>
      </c>
      <c r="O66" s="60">
        <v>5</v>
      </c>
    </row>
    <row r="67" spans="1:15" ht="15" x14ac:dyDescent="0.25">
      <c r="A67" s="1"/>
      <c r="B67" s="375">
        <v>33</v>
      </c>
      <c r="C67" s="376"/>
      <c r="D67" s="367" t="s">
        <v>1069</v>
      </c>
      <c r="E67" s="368"/>
      <c r="F67" s="369">
        <v>4100060193</v>
      </c>
      <c r="G67" s="370"/>
      <c r="H67" s="391" t="s">
        <v>1070</v>
      </c>
      <c r="I67" s="370"/>
      <c r="J67" s="369" t="s">
        <v>25</v>
      </c>
      <c r="K67" s="368"/>
      <c r="L67" s="7" t="s">
        <v>1071</v>
      </c>
      <c r="M67" s="11"/>
      <c r="N67" s="81">
        <v>5.22</v>
      </c>
      <c r="O67" s="60">
        <v>5</v>
      </c>
    </row>
    <row r="68" spans="1:15" ht="15" x14ac:dyDescent="0.25">
      <c r="A68" s="1"/>
      <c r="B68" s="375">
        <v>34</v>
      </c>
      <c r="C68" s="376"/>
      <c r="D68" s="367" t="s">
        <v>1069</v>
      </c>
      <c r="E68" s="368"/>
      <c r="F68" s="369">
        <v>4100060193</v>
      </c>
      <c r="G68" s="370"/>
      <c r="H68" s="391" t="s">
        <v>1070</v>
      </c>
      <c r="I68" s="370"/>
      <c r="J68" s="369" t="s">
        <v>25</v>
      </c>
      <c r="K68" s="368"/>
      <c r="L68" s="7" t="s">
        <v>1071</v>
      </c>
      <c r="M68" s="11"/>
      <c r="N68" s="82">
        <v>5.22</v>
      </c>
      <c r="O68" s="60">
        <v>5</v>
      </c>
    </row>
    <row r="69" spans="1:15" ht="15" x14ac:dyDescent="0.25">
      <c r="A69" s="1"/>
      <c r="B69" s="436" t="s">
        <v>1072</v>
      </c>
      <c r="C69" s="437"/>
      <c r="D69" s="367" t="s">
        <v>528</v>
      </c>
      <c r="E69" s="368"/>
      <c r="F69" s="369">
        <v>4100060184</v>
      </c>
      <c r="G69" s="370"/>
      <c r="H69" s="391" t="s">
        <v>782</v>
      </c>
      <c r="I69" s="370"/>
      <c r="J69" s="369" t="s">
        <v>25</v>
      </c>
      <c r="K69" s="368"/>
      <c r="L69" s="7" t="s">
        <v>757</v>
      </c>
      <c r="M69" s="11"/>
      <c r="N69" s="82">
        <v>5.8</v>
      </c>
      <c r="O69" s="60">
        <v>8</v>
      </c>
    </row>
    <row r="70" spans="1:15" ht="15" x14ac:dyDescent="0.25">
      <c r="A70" s="1"/>
      <c r="B70" s="142"/>
      <c r="C70" s="143"/>
      <c r="D70" s="367" t="s">
        <v>528</v>
      </c>
      <c r="E70" s="368"/>
      <c r="F70" s="369">
        <v>4100060185</v>
      </c>
      <c r="G70" s="370"/>
      <c r="H70" s="391" t="s">
        <v>782</v>
      </c>
      <c r="I70" s="370"/>
      <c r="J70" s="369" t="s">
        <v>25</v>
      </c>
      <c r="K70" s="368"/>
      <c r="L70" s="7" t="s">
        <v>757</v>
      </c>
      <c r="M70" s="11"/>
      <c r="N70" s="84"/>
      <c r="O70" s="60">
        <v>23</v>
      </c>
    </row>
    <row r="71" spans="1:15" ht="15" x14ac:dyDescent="0.25">
      <c r="A71" s="1"/>
      <c r="B71" s="77" t="s">
        <v>56</v>
      </c>
      <c r="C71" s="78"/>
      <c r="D71" s="20"/>
      <c r="E71" s="45"/>
      <c r="F71" s="20"/>
      <c r="H71" s="3"/>
      <c r="J71" s="20"/>
      <c r="K71" s="45"/>
      <c r="L71" s="1"/>
      <c r="M71" s="1"/>
      <c r="N71" s="1"/>
      <c r="O71" s="60"/>
    </row>
    <row r="72" spans="1:15" ht="15" x14ac:dyDescent="0.25">
      <c r="A72" s="1"/>
      <c r="B72" s="375">
        <v>35</v>
      </c>
      <c r="C72" s="376"/>
      <c r="D72" s="367" t="s">
        <v>1069</v>
      </c>
      <c r="E72" s="368"/>
      <c r="F72" s="369">
        <v>4100060193</v>
      </c>
      <c r="G72" s="370"/>
      <c r="H72" s="391" t="s">
        <v>1070</v>
      </c>
      <c r="I72" s="370"/>
      <c r="J72" s="369" t="s">
        <v>25</v>
      </c>
      <c r="K72" s="368"/>
      <c r="L72" s="7" t="s">
        <v>1071</v>
      </c>
      <c r="M72" s="11"/>
      <c r="N72" s="81">
        <v>5.22</v>
      </c>
      <c r="O72" s="60">
        <v>5</v>
      </c>
    </row>
    <row r="73" spans="1:15" ht="15" x14ac:dyDescent="0.25">
      <c r="A73" s="1"/>
      <c r="B73" s="375">
        <v>36</v>
      </c>
      <c r="C73" s="376"/>
      <c r="D73" s="367" t="s">
        <v>1069</v>
      </c>
      <c r="E73" s="368"/>
      <c r="F73" s="369">
        <v>4100060193</v>
      </c>
      <c r="G73" s="370"/>
      <c r="H73" s="391" t="s">
        <v>1070</v>
      </c>
      <c r="I73" s="370"/>
      <c r="J73" s="369" t="s">
        <v>25</v>
      </c>
      <c r="K73" s="368"/>
      <c r="L73" s="7" t="s">
        <v>1071</v>
      </c>
      <c r="M73" s="11"/>
      <c r="N73" s="81">
        <v>5.22</v>
      </c>
      <c r="O73" s="60">
        <v>5</v>
      </c>
    </row>
    <row r="74" spans="1:15" ht="15" x14ac:dyDescent="0.25">
      <c r="A74" s="1"/>
      <c r="B74" s="378">
        <v>37</v>
      </c>
      <c r="C74" s="379"/>
      <c r="D74" s="367" t="s">
        <v>1069</v>
      </c>
      <c r="E74" s="368"/>
      <c r="F74" s="369">
        <v>4100060236</v>
      </c>
      <c r="G74" s="370"/>
      <c r="H74" s="391" t="s">
        <v>1070</v>
      </c>
      <c r="I74" s="370"/>
      <c r="J74" s="369" t="s">
        <v>53</v>
      </c>
      <c r="K74" s="368"/>
      <c r="L74" s="7" t="s">
        <v>1071</v>
      </c>
      <c r="M74" s="11"/>
      <c r="N74" s="82">
        <v>6</v>
      </c>
      <c r="O74" s="60">
        <v>6</v>
      </c>
    </row>
    <row r="75" spans="1:15" ht="15" x14ac:dyDescent="0.25">
      <c r="A75" s="1"/>
      <c r="B75" s="378">
        <v>38</v>
      </c>
      <c r="C75" s="379"/>
      <c r="D75" s="367" t="s">
        <v>1073</v>
      </c>
      <c r="E75" s="368"/>
      <c r="F75" s="369">
        <v>4100060233</v>
      </c>
      <c r="G75" s="370"/>
      <c r="H75" s="391" t="s">
        <v>1079</v>
      </c>
      <c r="I75" s="370"/>
      <c r="J75" s="369" t="s">
        <v>73</v>
      </c>
      <c r="K75" s="368"/>
      <c r="L75" s="7" t="s">
        <v>895</v>
      </c>
      <c r="M75" s="11"/>
      <c r="N75" s="82">
        <v>6.38</v>
      </c>
      <c r="O75" s="60">
        <v>4</v>
      </c>
    </row>
    <row r="76" spans="1:15" ht="15" x14ac:dyDescent="0.25">
      <c r="A76" s="1"/>
      <c r="B76" s="110"/>
      <c r="C76" s="69"/>
      <c r="D76" s="367" t="s">
        <v>1073</v>
      </c>
      <c r="E76" s="368"/>
      <c r="F76" s="369">
        <v>4100060192</v>
      </c>
      <c r="G76" s="370"/>
      <c r="H76" s="391" t="s">
        <v>1079</v>
      </c>
      <c r="I76" s="370"/>
      <c r="J76" s="369" t="s">
        <v>25</v>
      </c>
      <c r="K76" s="368"/>
      <c r="L76" s="7" t="s">
        <v>895</v>
      </c>
      <c r="M76" s="11"/>
      <c r="N76" s="84"/>
      <c r="O76" s="60">
        <v>2</v>
      </c>
    </row>
    <row r="77" spans="1:15" ht="15" x14ac:dyDescent="0.25">
      <c r="A77" s="1"/>
      <c r="B77" s="378">
        <v>39</v>
      </c>
      <c r="C77" s="379"/>
      <c r="D77" s="367" t="s">
        <v>1073</v>
      </c>
      <c r="E77" s="368"/>
      <c r="F77" s="369">
        <v>4100060192</v>
      </c>
      <c r="G77" s="370"/>
      <c r="H77" s="391" t="s">
        <v>1079</v>
      </c>
      <c r="I77" s="370"/>
      <c r="J77" s="369" t="s">
        <v>25</v>
      </c>
      <c r="K77" s="368"/>
      <c r="L77" s="7" t="s">
        <v>895</v>
      </c>
      <c r="M77" s="11"/>
      <c r="N77" s="81">
        <v>6.38</v>
      </c>
      <c r="O77" s="60">
        <v>6</v>
      </c>
    </row>
    <row r="78" spans="1:15" ht="15" x14ac:dyDescent="0.25">
      <c r="A78" s="1"/>
      <c r="B78" s="378">
        <v>40</v>
      </c>
      <c r="C78" s="379"/>
      <c r="D78" s="367" t="s">
        <v>1073</v>
      </c>
      <c r="E78" s="368"/>
      <c r="F78" s="369">
        <v>4100060192</v>
      </c>
      <c r="G78" s="370"/>
      <c r="H78" s="391" t="s">
        <v>1079</v>
      </c>
      <c r="I78" s="370"/>
      <c r="J78" s="369" t="s">
        <v>25</v>
      </c>
      <c r="K78" s="368"/>
      <c r="L78" s="7" t="s">
        <v>895</v>
      </c>
      <c r="M78" s="11"/>
      <c r="N78" s="81">
        <v>6.38</v>
      </c>
      <c r="O78" s="60">
        <v>6</v>
      </c>
    </row>
    <row r="79" spans="1:15" ht="15" x14ac:dyDescent="0.25">
      <c r="A79" s="1"/>
      <c r="B79" s="378">
        <v>41</v>
      </c>
      <c r="C79" s="379"/>
      <c r="D79" s="367" t="s">
        <v>1073</v>
      </c>
      <c r="E79" s="368"/>
      <c r="F79" s="369">
        <v>4100060192</v>
      </c>
      <c r="G79" s="370"/>
      <c r="H79" s="391" t="s">
        <v>1079</v>
      </c>
      <c r="I79" s="370"/>
      <c r="J79" s="369" t="s">
        <v>25</v>
      </c>
      <c r="K79" s="368"/>
      <c r="L79" s="7" t="s">
        <v>895</v>
      </c>
      <c r="M79" s="11"/>
      <c r="N79" s="81">
        <v>6.38</v>
      </c>
      <c r="O79" s="60">
        <v>6</v>
      </c>
    </row>
    <row r="80" spans="1:15" ht="15" x14ac:dyDescent="0.25">
      <c r="A80" s="1"/>
      <c r="B80" s="378">
        <v>42</v>
      </c>
      <c r="C80" s="379"/>
      <c r="D80" s="367" t="s">
        <v>1073</v>
      </c>
      <c r="E80" s="368"/>
      <c r="F80" s="369">
        <v>4100060192</v>
      </c>
      <c r="G80" s="370"/>
      <c r="H80" s="391" t="s">
        <v>1079</v>
      </c>
      <c r="I80" s="370"/>
      <c r="J80" s="369" t="s">
        <v>25</v>
      </c>
      <c r="K80" s="368"/>
      <c r="L80" s="7" t="s">
        <v>895</v>
      </c>
      <c r="M80" s="11"/>
      <c r="N80" s="81">
        <v>6.38</v>
      </c>
      <c r="O80" s="60">
        <v>6</v>
      </c>
    </row>
    <row r="81" spans="1:15" ht="15" x14ac:dyDescent="0.25">
      <c r="A81" s="1"/>
      <c r="B81" s="378">
        <v>43</v>
      </c>
      <c r="C81" s="379"/>
      <c r="D81" s="367" t="s">
        <v>1073</v>
      </c>
      <c r="E81" s="368"/>
      <c r="F81" s="369">
        <v>4100060234</v>
      </c>
      <c r="G81" s="370"/>
      <c r="H81" s="391" t="s">
        <v>1079</v>
      </c>
      <c r="I81" s="370"/>
      <c r="J81" s="369" t="s">
        <v>53</v>
      </c>
      <c r="K81" s="368"/>
      <c r="L81" s="7" t="s">
        <v>895</v>
      </c>
      <c r="M81" s="11"/>
      <c r="N81" s="81">
        <v>6.38</v>
      </c>
      <c r="O81" s="60">
        <v>6</v>
      </c>
    </row>
    <row r="82" spans="1:15" ht="15" x14ac:dyDescent="0.25">
      <c r="A82" s="1"/>
      <c r="B82" s="378">
        <v>44</v>
      </c>
      <c r="C82" s="379"/>
      <c r="D82" s="367" t="s">
        <v>1074</v>
      </c>
      <c r="E82" s="368"/>
      <c r="F82" s="369">
        <v>4100060209</v>
      </c>
      <c r="G82" s="370"/>
      <c r="H82" s="391" t="s">
        <v>1075</v>
      </c>
      <c r="I82" s="370"/>
      <c r="J82" s="369" t="s">
        <v>147</v>
      </c>
      <c r="K82" s="368"/>
      <c r="L82" s="7" t="s">
        <v>761</v>
      </c>
      <c r="M82" s="11"/>
      <c r="N82" s="81">
        <v>3.5</v>
      </c>
      <c r="O82" s="60">
        <v>3</v>
      </c>
    </row>
    <row r="83" spans="1:15" ht="15" x14ac:dyDescent="0.25">
      <c r="A83" s="1"/>
      <c r="B83" s="378">
        <v>45</v>
      </c>
      <c r="C83" s="379"/>
      <c r="D83" s="367" t="s">
        <v>1074</v>
      </c>
      <c r="E83" s="368"/>
      <c r="F83" s="369">
        <v>4100060179</v>
      </c>
      <c r="G83" s="370"/>
      <c r="H83" s="391" t="s">
        <v>1075</v>
      </c>
      <c r="I83" s="370"/>
      <c r="J83" s="369" t="s">
        <v>25</v>
      </c>
      <c r="K83" s="368"/>
      <c r="L83" s="7" t="s">
        <v>761</v>
      </c>
      <c r="M83" s="11"/>
      <c r="N83" s="81">
        <v>3.5</v>
      </c>
      <c r="O83" s="60">
        <v>3</v>
      </c>
    </row>
    <row r="84" spans="1:15" ht="15" x14ac:dyDescent="0.25">
      <c r="A84" s="1"/>
      <c r="B84" s="378">
        <v>46</v>
      </c>
      <c r="C84" s="379"/>
      <c r="D84" s="367" t="s">
        <v>1074</v>
      </c>
      <c r="E84" s="368"/>
      <c r="F84" s="369">
        <v>4100060179</v>
      </c>
      <c r="G84" s="370"/>
      <c r="H84" s="391" t="s">
        <v>1075</v>
      </c>
      <c r="I84" s="370"/>
      <c r="J84" s="369" t="s">
        <v>25</v>
      </c>
      <c r="K84" s="368"/>
      <c r="L84" s="7" t="s">
        <v>761</v>
      </c>
      <c r="M84" s="11"/>
      <c r="N84" s="81">
        <v>3.5</v>
      </c>
      <c r="O84" s="60">
        <v>3</v>
      </c>
    </row>
    <row r="85" spans="1:15" ht="15" x14ac:dyDescent="0.25">
      <c r="A85" s="1"/>
      <c r="B85" s="378">
        <v>47</v>
      </c>
      <c r="C85" s="379"/>
      <c r="D85" s="367" t="s">
        <v>1074</v>
      </c>
      <c r="E85" s="368"/>
      <c r="F85" s="369">
        <v>4100060179</v>
      </c>
      <c r="G85" s="370"/>
      <c r="H85" s="391" t="s">
        <v>1075</v>
      </c>
      <c r="I85" s="370"/>
      <c r="J85" s="369" t="s">
        <v>25</v>
      </c>
      <c r="K85" s="368"/>
      <c r="L85" s="7" t="s">
        <v>761</v>
      </c>
      <c r="M85" s="11"/>
      <c r="N85" s="81">
        <v>3.5</v>
      </c>
      <c r="O85" s="60">
        <v>3</v>
      </c>
    </row>
    <row r="86" spans="1:15" ht="15" x14ac:dyDescent="0.25">
      <c r="A86" s="1"/>
      <c r="B86" s="378">
        <v>48</v>
      </c>
      <c r="C86" s="379"/>
      <c r="D86" s="367" t="s">
        <v>1074</v>
      </c>
      <c r="E86" s="368"/>
      <c r="F86" s="369">
        <v>4100060179</v>
      </c>
      <c r="G86" s="370"/>
      <c r="H86" s="391" t="s">
        <v>1075</v>
      </c>
      <c r="I86" s="370"/>
      <c r="J86" s="369" t="s">
        <v>25</v>
      </c>
      <c r="K86" s="368"/>
      <c r="L86" s="7" t="s">
        <v>761</v>
      </c>
      <c r="M86" s="11"/>
      <c r="N86" s="81">
        <v>3.5</v>
      </c>
      <c r="O86" s="60">
        <v>3</v>
      </c>
    </row>
    <row r="87" spans="1:15" ht="15" x14ac:dyDescent="0.25">
      <c r="A87" s="1"/>
      <c r="B87" s="378">
        <v>49</v>
      </c>
      <c r="C87" s="379"/>
      <c r="D87" s="367" t="s">
        <v>1074</v>
      </c>
      <c r="E87" s="368"/>
      <c r="F87" s="369">
        <v>4100060179</v>
      </c>
      <c r="G87" s="370"/>
      <c r="H87" s="391" t="s">
        <v>1075</v>
      </c>
      <c r="I87" s="370"/>
      <c r="J87" s="369" t="s">
        <v>25</v>
      </c>
      <c r="K87" s="368"/>
      <c r="L87" s="7" t="s">
        <v>761</v>
      </c>
      <c r="M87" s="11"/>
      <c r="N87" s="81">
        <v>3.5</v>
      </c>
      <c r="O87" s="60">
        <v>3</v>
      </c>
    </row>
    <row r="88" spans="1:15" ht="15" x14ac:dyDescent="0.25">
      <c r="A88" s="1"/>
      <c r="B88" s="378">
        <v>50</v>
      </c>
      <c r="C88" s="379"/>
      <c r="D88" s="367" t="s">
        <v>1074</v>
      </c>
      <c r="E88" s="368"/>
      <c r="F88" s="369">
        <v>4100060179</v>
      </c>
      <c r="G88" s="370"/>
      <c r="H88" s="391" t="s">
        <v>1075</v>
      </c>
      <c r="I88" s="370"/>
      <c r="J88" s="369" t="s">
        <v>25</v>
      </c>
      <c r="K88" s="368"/>
      <c r="L88" s="7" t="s">
        <v>761</v>
      </c>
      <c r="M88" s="11"/>
      <c r="N88" s="81">
        <v>3.5</v>
      </c>
      <c r="O88" s="60">
        <v>3</v>
      </c>
    </row>
    <row r="89" spans="1:15" ht="15" x14ac:dyDescent="0.25">
      <c r="A89" s="1"/>
      <c r="B89" s="77" t="s">
        <v>57</v>
      </c>
      <c r="C89" s="78"/>
      <c r="D89" s="20"/>
      <c r="E89" s="45"/>
      <c r="F89" s="20"/>
      <c r="H89" s="3"/>
      <c r="J89" s="20"/>
      <c r="K89" s="45"/>
      <c r="L89" s="1"/>
      <c r="M89" s="1"/>
      <c r="N89" s="1"/>
      <c r="O89" s="60"/>
    </row>
    <row r="90" spans="1:15" ht="15" x14ac:dyDescent="0.25">
      <c r="A90" s="1"/>
      <c r="B90" s="378">
        <v>51</v>
      </c>
      <c r="C90" s="379"/>
      <c r="D90" s="367" t="s">
        <v>1074</v>
      </c>
      <c r="E90" s="368"/>
      <c r="F90" s="369">
        <v>4100060179</v>
      </c>
      <c r="G90" s="370"/>
      <c r="H90" s="391" t="s">
        <v>1075</v>
      </c>
      <c r="I90" s="370"/>
      <c r="J90" s="369" t="s">
        <v>25</v>
      </c>
      <c r="K90" s="368"/>
      <c r="L90" s="7" t="s">
        <v>761</v>
      </c>
      <c r="M90" s="11"/>
      <c r="N90" s="82">
        <v>3.5</v>
      </c>
      <c r="O90" s="60">
        <v>2</v>
      </c>
    </row>
    <row r="91" spans="1:15" ht="15" x14ac:dyDescent="0.25">
      <c r="A91" s="1"/>
      <c r="B91" s="110"/>
      <c r="C91" s="69"/>
      <c r="D91" s="367" t="s">
        <v>1074</v>
      </c>
      <c r="E91" s="368"/>
      <c r="F91" s="369">
        <v>4100060208</v>
      </c>
      <c r="G91" s="370"/>
      <c r="H91" s="391" t="s">
        <v>1075</v>
      </c>
      <c r="I91" s="370"/>
      <c r="J91" s="369" t="s">
        <v>53</v>
      </c>
      <c r="K91" s="368"/>
      <c r="L91" s="7" t="s">
        <v>761</v>
      </c>
      <c r="M91" s="11"/>
      <c r="N91" s="84"/>
      <c r="O91" s="60">
        <v>1</v>
      </c>
    </row>
    <row r="92" spans="1:15" ht="15" x14ac:dyDescent="0.25">
      <c r="A92" s="1"/>
      <c r="B92" s="378">
        <v>52</v>
      </c>
      <c r="C92" s="379"/>
      <c r="D92" s="367" t="s">
        <v>1074</v>
      </c>
      <c r="E92" s="368"/>
      <c r="F92" s="369">
        <v>4100060208</v>
      </c>
      <c r="G92" s="370"/>
      <c r="H92" s="391" t="s">
        <v>1075</v>
      </c>
      <c r="I92" s="370"/>
      <c r="J92" s="369" t="s">
        <v>53</v>
      </c>
      <c r="K92" s="368"/>
      <c r="L92" s="7" t="s">
        <v>761</v>
      </c>
      <c r="M92" s="11"/>
      <c r="N92" s="81">
        <v>3.5</v>
      </c>
      <c r="O92" s="60">
        <v>3</v>
      </c>
    </row>
    <row r="93" spans="1:15" ht="15" x14ac:dyDescent="0.25">
      <c r="A93" s="1"/>
      <c r="B93" s="378">
        <v>53</v>
      </c>
      <c r="C93" s="379"/>
      <c r="D93" s="367" t="s">
        <v>1076</v>
      </c>
      <c r="E93" s="368"/>
      <c r="F93" s="369">
        <v>4100060210</v>
      </c>
      <c r="G93" s="370"/>
      <c r="H93" s="391" t="s">
        <v>1077</v>
      </c>
      <c r="I93" s="370"/>
      <c r="J93" s="369" t="s">
        <v>73</v>
      </c>
      <c r="K93" s="368"/>
      <c r="L93" s="7" t="s">
        <v>761</v>
      </c>
      <c r="M93" s="11"/>
      <c r="N93" s="81">
        <v>4.1399999999999997</v>
      </c>
      <c r="O93" s="60">
        <v>6</v>
      </c>
    </row>
    <row r="94" spans="1:15" ht="15" x14ac:dyDescent="0.25">
      <c r="A94" s="1"/>
      <c r="B94" s="378">
        <v>54</v>
      </c>
      <c r="C94" s="379"/>
      <c r="D94" s="367" t="s">
        <v>1076</v>
      </c>
      <c r="E94" s="368"/>
      <c r="F94" s="369">
        <v>4100060210</v>
      </c>
      <c r="G94" s="370"/>
      <c r="H94" s="391" t="s">
        <v>1077</v>
      </c>
      <c r="I94" s="370"/>
      <c r="J94" s="369" t="s">
        <v>73</v>
      </c>
      <c r="K94" s="368"/>
      <c r="L94" s="7" t="s">
        <v>761</v>
      </c>
      <c r="M94" s="11"/>
      <c r="N94" s="81">
        <v>4.1399999999999997</v>
      </c>
      <c r="O94" s="60">
        <v>6</v>
      </c>
    </row>
    <row r="95" spans="1:15" ht="15" x14ac:dyDescent="0.25">
      <c r="A95" s="1"/>
      <c r="B95" s="378">
        <v>55</v>
      </c>
      <c r="C95" s="379"/>
      <c r="D95" s="367" t="s">
        <v>1076</v>
      </c>
      <c r="E95" s="368"/>
      <c r="F95" s="369">
        <v>4100060210</v>
      </c>
      <c r="G95" s="370"/>
      <c r="H95" s="391" t="s">
        <v>1077</v>
      </c>
      <c r="I95" s="370"/>
      <c r="J95" s="369" t="s">
        <v>73</v>
      </c>
      <c r="K95" s="368"/>
      <c r="L95" s="7" t="s">
        <v>761</v>
      </c>
      <c r="M95" s="11"/>
      <c r="N95" s="81">
        <v>4.1399999999999997</v>
      </c>
      <c r="O95" s="60">
        <v>6</v>
      </c>
    </row>
    <row r="96" spans="1:15" ht="15" x14ac:dyDescent="0.25">
      <c r="A96" s="1"/>
      <c r="B96" s="378">
        <v>56</v>
      </c>
      <c r="C96" s="379"/>
      <c r="D96" s="367" t="s">
        <v>1076</v>
      </c>
      <c r="E96" s="368"/>
      <c r="F96" s="369">
        <v>4100060210</v>
      </c>
      <c r="G96" s="370"/>
      <c r="H96" s="391" t="s">
        <v>1077</v>
      </c>
      <c r="I96" s="370"/>
      <c r="J96" s="369" t="s">
        <v>73</v>
      </c>
      <c r="K96" s="368"/>
      <c r="L96" s="7" t="s">
        <v>761</v>
      </c>
      <c r="M96" s="11"/>
      <c r="N96" s="81">
        <v>4.1399999999999997</v>
      </c>
      <c r="O96" s="60">
        <v>6</v>
      </c>
    </row>
    <row r="97" spans="1:15" ht="15" x14ac:dyDescent="0.25">
      <c r="A97" s="1"/>
      <c r="B97" s="378">
        <v>57</v>
      </c>
      <c r="C97" s="379"/>
      <c r="D97" s="367" t="s">
        <v>1076</v>
      </c>
      <c r="E97" s="368"/>
      <c r="F97" s="369">
        <v>4100060210</v>
      </c>
      <c r="G97" s="370"/>
      <c r="H97" s="391" t="s">
        <v>1077</v>
      </c>
      <c r="I97" s="370"/>
      <c r="J97" s="369" t="s">
        <v>73</v>
      </c>
      <c r="K97" s="368"/>
      <c r="L97" s="7" t="s">
        <v>761</v>
      </c>
      <c r="M97" s="11"/>
      <c r="N97" s="82">
        <v>4.1399999999999997</v>
      </c>
      <c r="O97" s="60">
        <v>6</v>
      </c>
    </row>
    <row r="98" spans="1:15" ht="15" x14ac:dyDescent="0.25">
      <c r="A98" s="1"/>
      <c r="B98" s="378">
        <v>58</v>
      </c>
      <c r="C98" s="379"/>
      <c r="D98" s="367" t="s">
        <v>1076</v>
      </c>
      <c r="E98" s="368"/>
      <c r="F98" s="369">
        <v>4100060210</v>
      </c>
      <c r="G98" s="370"/>
      <c r="H98" s="391" t="s">
        <v>1077</v>
      </c>
      <c r="I98" s="370"/>
      <c r="J98" s="369" t="s">
        <v>73</v>
      </c>
      <c r="K98" s="368"/>
      <c r="L98" s="7" t="s">
        <v>761</v>
      </c>
      <c r="M98" s="11"/>
      <c r="N98" s="82">
        <v>4.1399999999999997</v>
      </c>
      <c r="O98" s="60">
        <v>3</v>
      </c>
    </row>
    <row r="99" spans="1:15" ht="15" x14ac:dyDescent="0.25">
      <c r="A99" s="1"/>
      <c r="B99" s="110"/>
      <c r="C99" s="69"/>
      <c r="D99" s="367" t="s">
        <v>1076</v>
      </c>
      <c r="E99" s="368"/>
      <c r="F99" s="369">
        <v>4100060212</v>
      </c>
      <c r="G99" s="370"/>
      <c r="H99" s="391" t="s">
        <v>1077</v>
      </c>
      <c r="I99" s="370"/>
      <c r="J99" s="369" t="s">
        <v>147</v>
      </c>
      <c r="K99" s="368"/>
      <c r="L99" s="7" t="s">
        <v>761</v>
      </c>
      <c r="M99" s="1"/>
      <c r="N99" s="27"/>
      <c r="O99" s="60">
        <v>3</v>
      </c>
    </row>
    <row r="100" spans="1:15" ht="15" x14ac:dyDescent="0.25">
      <c r="A100" s="1"/>
      <c r="B100" s="378">
        <v>59</v>
      </c>
      <c r="C100" s="379"/>
      <c r="D100" s="367" t="s">
        <v>1076</v>
      </c>
      <c r="E100" s="368"/>
      <c r="F100" s="369">
        <v>4100060180</v>
      </c>
      <c r="G100" s="370"/>
      <c r="H100" s="391" t="s">
        <v>1077</v>
      </c>
      <c r="I100" s="370"/>
      <c r="J100" s="369" t="s">
        <v>25</v>
      </c>
      <c r="K100" s="368"/>
      <c r="L100" s="7" t="s">
        <v>761</v>
      </c>
      <c r="M100" s="11"/>
      <c r="N100" s="82">
        <v>4.1399999999999997</v>
      </c>
      <c r="O100" s="60">
        <v>6</v>
      </c>
    </row>
    <row r="101" spans="1:15" ht="15" x14ac:dyDescent="0.25">
      <c r="A101" s="1"/>
      <c r="B101" s="378">
        <v>60</v>
      </c>
      <c r="C101" s="379"/>
      <c r="D101" s="367" t="s">
        <v>1076</v>
      </c>
      <c r="E101" s="368"/>
      <c r="F101" s="369">
        <v>4100060180</v>
      </c>
      <c r="G101" s="370"/>
      <c r="H101" s="391" t="s">
        <v>1077</v>
      </c>
      <c r="I101" s="370"/>
      <c r="J101" s="369" t="s">
        <v>25</v>
      </c>
      <c r="K101" s="368"/>
      <c r="L101" s="7" t="s">
        <v>761</v>
      </c>
      <c r="M101" s="11"/>
      <c r="N101" s="82">
        <v>4.1399999999999997</v>
      </c>
      <c r="O101" s="60">
        <v>6</v>
      </c>
    </row>
    <row r="102" spans="1:15" ht="15" x14ac:dyDescent="0.25">
      <c r="A102" s="1"/>
      <c r="B102" s="378">
        <v>61</v>
      </c>
      <c r="C102" s="379"/>
      <c r="D102" s="367" t="s">
        <v>1076</v>
      </c>
      <c r="E102" s="368"/>
      <c r="F102" s="369">
        <v>4100060180</v>
      </c>
      <c r="G102" s="370"/>
      <c r="H102" s="391" t="s">
        <v>1077</v>
      </c>
      <c r="I102" s="370"/>
      <c r="J102" s="369" t="s">
        <v>25</v>
      </c>
      <c r="K102" s="368"/>
      <c r="L102" s="7" t="s">
        <v>761</v>
      </c>
      <c r="M102" s="11"/>
      <c r="N102" s="82">
        <v>4.1399999999999997</v>
      </c>
      <c r="O102" s="60">
        <v>6</v>
      </c>
    </row>
    <row r="103" spans="1:15" ht="15" x14ac:dyDescent="0.25">
      <c r="A103" s="1"/>
      <c r="B103" s="378">
        <v>62</v>
      </c>
      <c r="C103" s="379"/>
      <c r="D103" s="367" t="s">
        <v>1076</v>
      </c>
      <c r="E103" s="368"/>
      <c r="F103" s="369">
        <v>4100060180</v>
      </c>
      <c r="G103" s="370"/>
      <c r="H103" s="391" t="s">
        <v>1077</v>
      </c>
      <c r="I103" s="370"/>
      <c r="J103" s="369" t="s">
        <v>25</v>
      </c>
      <c r="K103" s="368"/>
      <c r="L103" s="7" t="s">
        <v>761</v>
      </c>
      <c r="M103" s="11"/>
      <c r="N103" s="82">
        <v>4.1399999999999997</v>
      </c>
      <c r="O103" s="60">
        <v>6</v>
      </c>
    </row>
    <row r="104" spans="1:15" ht="15" x14ac:dyDescent="0.25">
      <c r="A104" s="1"/>
      <c r="B104" s="378">
        <v>63</v>
      </c>
      <c r="C104" s="379"/>
      <c r="D104" s="367" t="s">
        <v>1076</v>
      </c>
      <c r="E104" s="368"/>
      <c r="F104" s="369">
        <v>4100060180</v>
      </c>
      <c r="G104" s="370"/>
      <c r="H104" s="391" t="s">
        <v>1077</v>
      </c>
      <c r="I104" s="370"/>
      <c r="J104" s="369" t="s">
        <v>25</v>
      </c>
      <c r="K104" s="368"/>
      <c r="L104" s="7" t="s">
        <v>761</v>
      </c>
      <c r="M104" s="11"/>
      <c r="N104" s="82">
        <v>4.1399999999999997</v>
      </c>
      <c r="O104" s="60">
        <v>2</v>
      </c>
    </row>
    <row r="105" spans="1:15" ht="15" x14ac:dyDescent="0.25">
      <c r="A105" s="1"/>
      <c r="B105" s="40"/>
      <c r="C105" s="36"/>
      <c r="D105" s="367" t="s">
        <v>1076</v>
      </c>
      <c r="E105" s="368"/>
      <c r="F105" s="369">
        <v>4100060211</v>
      </c>
      <c r="G105" s="370"/>
      <c r="H105" s="391" t="s">
        <v>1077</v>
      </c>
      <c r="I105" s="370"/>
      <c r="J105" s="369" t="s">
        <v>53</v>
      </c>
      <c r="K105" s="368"/>
      <c r="L105" s="7" t="s">
        <v>761</v>
      </c>
      <c r="M105" s="11"/>
      <c r="N105" s="83"/>
      <c r="O105" s="60">
        <v>4</v>
      </c>
    </row>
    <row r="106" spans="1:15" ht="15" x14ac:dyDescent="0.25">
      <c r="A106" s="1"/>
      <c r="B106" s="76"/>
      <c r="C106" s="69"/>
      <c r="D106" s="126" t="s">
        <v>1078</v>
      </c>
      <c r="E106" s="61"/>
      <c r="F106" s="50"/>
      <c r="G106" s="62"/>
      <c r="H106" s="63"/>
      <c r="I106" s="62"/>
      <c r="J106" s="50"/>
      <c r="K106" s="61"/>
      <c r="L106" s="6"/>
      <c r="M106" s="8"/>
      <c r="N106" s="84"/>
      <c r="O106" s="138"/>
    </row>
    <row r="107" spans="1:15" ht="15" x14ac:dyDescent="0.25">
      <c r="A107" s="1"/>
      <c r="B107" s="375">
        <v>64</v>
      </c>
      <c r="C107" s="376"/>
      <c r="D107" s="367" t="s">
        <v>1076</v>
      </c>
      <c r="E107" s="368"/>
      <c r="F107" s="369">
        <v>4100060211</v>
      </c>
      <c r="G107" s="370"/>
      <c r="H107" s="391" t="s">
        <v>1077</v>
      </c>
      <c r="I107" s="370"/>
      <c r="J107" s="369" t="s">
        <v>53</v>
      </c>
      <c r="K107" s="368"/>
      <c r="L107" s="7" t="s">
        <v>761</v>
      </c>
      <c r="M107" s="11"/>
      <c r="N107" s="81">
        <v>4.1399999999999997</v>
      </c>
      <c r="O107" s="60">
        <v>6</v>
      </c>
    </row>
    <row r="108" spans="1:15" ht="15" x14ac:dyDescent="0.25">
      <c r="A108" s="1"/>
      <c r="B108" s="375">
        <v>65</v>
      </c>
      <c r="C108" s="376"/>
      <c r="D108" s="367" t="s">
        <v>1076</v>
      </c>
      <c r="E108" s="368"/>
      <c r="F108" s="369">
        <v>4100060211</v>
      </c>
      <c r="G108" s="370"/>
      <c r="H108" s="391" t="s">
        <v>1077</v>
      </c>
      <c r="I108" s="370"/>
      <c r="J108" s="369" t="s">
        <v>53</v>
      </c>
      <c r="K108" s="368"/>
      <c r="L108" s="7" t="s">
        <v>761</v>
      </c>
      <c r="M108" s="11"/>
      <c r="N108" s="81">
        <v>4.1399999999999997</v>
      </c>
      <c r="O108" s="60">
        <v>6</v>
      </c>
    </row>
    <row r="109" spans="1:15" ht="15" x14ac:dyDescent="0.25">
      <c r="A109" s="1"/>
      <c r="B109" s="375">
        <v>66</v>
      </c>
      <c r="C109" s="376"/>
      <c r="D109" s="367" t="s">
        <v>1076</v>
      </c>
      <c r="E109" s="368"/>
      <c r="F109" s="369">
        <v>4100060211</v>
      </c>
      <c r="G109" s="370"/>
      <c r="H109" s="391" t="s">
        <v>1077</v>
      </c>
      <c r="I109" s="370"/>
      <c r="J109" s="369" t="s">
        <v>53</v>
      </c>
      <c r="K109" s="368"/>
      <c r="L109" s="7" t="s">
        <v>761</v>
      </c>
      <c r="M109" s="11"/>
      <c r="N109" s="81">
        <v>4.1399999999999997</v>
      </c>
      <c r="O109" s="60">
        <v>6</v>
      </c>
    </row>
    <row r="110" spans="1:15" ht="15" x14ac:dyDescent="0.25">
      <c r="A110" s="1"/>
      <c r="B110" s="77" t="s">
        <v>103</v>
      </c>
      <c r="C110" s="78"/>
      <c r="D110" s="20"/>
      <c r="E110" s="45"/>
      <c r="F110" s="20"/>
      <c r="H110" s="3"/>
      <c r="J110" s="20"/>
      <c r="K110" s="45"/>
      <c r="L110" s="1"/>
      <c r="M110" s="1"/>
      <c r="N110" s="1"/>
      <c r="O110" s="60"/>
    </row>
    <row r="111" spans="1:15" ht="15" x14ac:dyDescent="0.25">
      <c r="A111" s="1"/>
      <c r="B111" s="375">
        <v>67</v>
      </c>
      <c r="C111" s="376"/>
      <c r="D111" s="367" t="s">
        <v>1076</v>
      </c>
      <c r="E111" s="368"/>
      <c r="F111" s="369">
        <v>4100060211</v>
      </c>
      <c r="G111" s="370"/>
      <c r="H111" s="391" t="s">
        <v>1077</v>
      </c>
      <c r="I111" s="370"/>
      <c r="J111" s="369" t="s">
        <v>53</v>
      </c>
      <c r="K111" s="368"/>
      <c r="L111" s="7" t="s">
        <v>761</v>
      </c>
      <c r="M111" s="11"/>
      <c r="N111" s="81">
        <v>4.1399999999999997</v>
      </c>
      <c r="O111" s="60">
        <v>6</v>
      </c>
    </row>
    <row r="112" spans="1:15" ht="15" x14ac:dyDescent="0.25">
      <c r="A112" s="1"/>
      <c r="B112" s="375">
        <v>68</v>
      </c>
      <c r="C112" s="376"/>
      <c r="D112" s="367" t="s">
        <v>1076</v>
      </c>
      <c r="E112" s="368"/>
      <c r="F112" s="369">
        <v>4100060211</v>
      </c>
      <c r="G112" s="370"/>
      <c r="H112" s="391" t="s">
        <v>1077</v>
      </c>
      <c r="I112" s="370"/>
      <c r="J112" s="369" t="s">
        <v>53</v>
      </c>
      <c r="K112" s="368"/>
      <c r="L112" s="7" t="s">
        <v>761</v>
      </c>
      <c r="M112" s="11"/>
      <c r="N112" s="81">
        <v>4.1399999999999997</v>
      </c>
      <c r="O112" s="60">
        <v>6</v>
      </c>
    </row>
    <row r="113" spans="1:15" ht="15" x14ac:dyDescent="0.25">
      <c r="A113" s="1"/>
      <c r="B113" s="375">
        <v>69</v>
      </c>
      <c r="C113" s="376"/>
      <c r="D113" s="367" t="s">
        <v>1076</v>
      </c>
      <c r="E113" s="368"/>
      <c r="F113" s="369">
        <v>4100060211</v>
      </c>
      <c r="G113" s="370"/>
      <c r="H113" s="391" t="s">
        <v>1077</v>
      </c>
      <c r="I113" s="370"/>
      <c r="J113" s="369" t="s">
        <v>53</v>
      </c>
      <c r="K113" s="368"/>
      <c r="L113" s="7" t="s">
        <v>761</v>
      </c>
      <c r="M113" s="11"/>
      <c r="N113" s="81">
        <v>4.1399999999999997</v>
      </c>
      <c r="O113" s="60">
        <v>6</v>
      </c>
    </row>
    <row r="114" spans="1:15" ht="15" x14ac:dyDescent="0.25">
      <c r="A114" s="1"/>
      <c r="B114" s="378">
        <v>71</v>
      </c>
      <c r="C114" s="379"/>
      <c r="D114" s="367" t="s">
        <v>1074</v>
      </c>
      <c r="E114" s="368"/>
      <c r="F114" s="369">
        <v>4100060208</v>
      </c>
      <c r="G114" s="370"/>
      <c r="H114" s="391" t="s">
        <v>1075</v>
      </c>
      <c r="I114" s="370"/>
      <c r="J114" s="369" t="s">
        <v>53</v>
      </c>
      <c r="K114" s="368"/>
      <c r="L114" s="7" t="s">
        <v>761</v>
      </c>
      <c r="M114" s="11"/>
      <c r="N114" s="82">
        <v>3.5</v>
      </c>
      <c r="O114" s="60">
        <v>3</v>
      </c>
    </row>
    <row r="115" spans="1:15" ht="15" x14ac:dyDescent="0.25">
      <c r="A115" s="1"/>
      <c r="B115" s="375">
        <v>72</v>
      </c>
      <c r="C115" s="376"/>
      <c r="D115" s="367" t="s">
        <v>1076</v>
      </c>
      <c r="E115" s="368"/>
      <c r="F115" s="369">
        <v>4100060180</v>
      </c>
      <c r="G115" s="370"/>
      <c r="H115" s="391" t="s">
        <v>1077</v>
      </c>
      <c r="I115" s="370"/>
      <c r="J115" s="369" t="s">
        <v>25</v>
      </c>
      <c r="K115" s="368"/>
      <c r="L115" s="7" t="s">
        <v>761</v>
      </c>
      <c r="M115" s="151"/>
      <c r="N115" s="81">
        <v>4.1399999999999997</v>
      </c>
      <c r="O115" s="60">
        <v>6</v>
      </c>
    </row>
    <row r="116" spans="1:15" ht="15" x14ac:dyDescent="0.25">
      <c r="A116" s="1"/>
      <c r="B116" s="375">
        <v>73</v>
      </c>
      <c r="C116" s="376"/>
      <c r="D116" s="367" t="s">
        <v>1076</v>
      </c>
      <c r="E116" s="368"/>
      <c r="F116" s="369">
        <v>4100060180</v>
      </c>
      <c r="G116" s="370"/>
      <c r="H116" s="391" t="s">
        <v>1077</v>
      </c>
      <c r="I116" s="370"/>
      <c r="J116" s="369" t="s">
        <v>25</v>
      </c>
      <c r="K116" s="368"/>
      <c r="L116" s="7" t="s">
        <v>761</v>
      </c>
      <c r="M116" s="151"/>
      <c r="N116" s="81">
        <v>2.16</v>
      </c>
      <c r="O116" s="60">
        <v>3</v>
      </c>
    </row>
    <row r="117" spans="1:15" ht="15" x14ac:dyDescent="0.25">
      <c r="A117" s="1"/>
      <c r="B117" s="375">
        <v>74</v>
      </c>
      <c r="C117" s="376"/>
      <c r="D117" s="367" t="s">
        <v>1069</v>
      </c>
      <c r="E117" s="368"/>
      <c r="F117" s="369">
        <v>4100060236</v>
      </c>
      <c r="G117" s="370"/>
      <c r="H117" s="391" t="s">
        <v>1070</v>
      </c>
      <c r="I117" s="370"/>
      <c r="J117" s="369" t="s">
        <v>53</v>
      </c>
      <c r="K117" s="368"/>
      <c r="L117" s="7" t="s">
        <v>1071</v>
      </c>
      <c r="M117" s="11"/>
      <c r="N117" s="82">
        <v>5.22</v>
      </c>
      <c r="O117" s="60">
        <v>5</v>
      </c>
    </row>
    <row r="118" spans="1:15" ht="15" x14ac:dyDescent="0.25">
      <c r="A118" s="1"/>
      <c r="B118" s="375">
        <v>75</v>
      </c>
      <c r="C118" s="376"/>
      <c r="D118" s="367" t="s">
        <v>1073</v>
      </c>
      <c r="E118" s="368"/>
      <c r="F118" s="369">
        <v>4100060234</v>
      </c>
      <c r="G118" s="370"/>
      <c r="H118" s="391" t="s">
        <v>1079</v>
      </c>
      <c r="I118" s="370"/>
      <c r="J118" s="369" t="s">
        <v>53</v>
      </c>
      <c r="K118" s="368"/>
      <c r="L118" s="7" t="s">
        <v>895</v>
      </c>
      <c r="M118" s="151"/>
      <c r="N118" s="82">
        <v>4.2</v>
      </c>
      <c r="O118" s="60">
        <v>4</v>
      </c>
    </row>
    <row r="119" spans="1:15" ht="15" x14ac:dyDescent="0.25">
      <c r="A119" s="1"/>
      <c r="B119" s="375"/>
      <c r="C119" s="376"/>
      <c r="D119" s="367"/>
      <c r="E119" s="368"/>
      <c r="F119" s="369"/>
      <c r="G119" s="370"/>
      <c r="H119" s="391"/>
      <c r="I119" s="370"/>
      <c r="J119" s="369"/>
      <c r="K119" s="368"/>
      <c r="L119" s="7"/>
      <c r="M119" s="11"/>
      <c r="N119" s="81"/>
      <c r="O119" s="60"/>
    </row>
    <row r="120" spans="1:15" ht="15" x14ac:dyDescent="0.25">
      <c r="A120" s="1"/>
      <c r="B120" s="76"/>
      <c r="C120" s="65"/>
      <c r="D120" s="439"/>
      <c r="E120" s="440"/>
      <c r="F120" s="440"/>
      <c r="G120" s="440"/>
      <c r="H120" s="440"/>
      <c r="I120" s="66"/>
      <c r="J120" s="64"/>
      <c r="K120" s="65"/>
      <c r="L120" s="26"/>
      <c r="M120" s="26"/>
      <c r="N120" s="139">
        <f>SUM(N18:N119)</f>
        <v>549.37999999999988</v>
      </c>
      <c r="O120" s="109"/>
    </row>
    <row r="121" spans="1:15" ht="15.75" x14ac:dyDescent="0.25">
      <c r="A121" s="1"/>
      <c r="B121" s="356" t="s">
        <v>29</v>
      </c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79"/>
      <c r="N121" s="75"/>
      <c r="O121" s="73">
        <f>SUM(O18:O119)</f>
        <v>1145</v>
      </c>
    </row>
    <row r="122" spans="1:15" ht="15" x14ac:dyDescent="0.25">
      <c r="A122" s="1"/>
      <c r="B122" s="20"/>
      <c r="C122" s="45"/>
      <c r="D122" s="20"/>
      <c r="E122" s="45"/>
      <c r="F122" s="20"/>
      <c r="H122" s="3"/>
      <c r="J122" s="20"/>
      <c r="K122" s="45"/>
      <c r="L122" s="1"/>
      <c r="M122" s="1"/>
      <c r="N122" s="86"/>
    </row>
    <row r="123" spans="1:15" ht="3.75" customHeight="1" x14ac:dyDescent="0.25">
      <c r="A123" s="1"/>
      <c r="B123" s="1"/>
      <c r="C123" s="1"/>
      <c r="D123" s="17"/>
      <c r="E123" s="20"/>
      <c r="F123" s="20"/>
      <c r="G123" s="3"/>
      <c r="H123" s="3"/>
      <c r="I123" s="1"/>
      <c r="J123" s="1"/>
      <c r="K123" s="1"/>
      <c r="L123" s="1"/>
      <c r="M123" s="1"/>
      <c r="N123" s="1"/>
    </row>
    <row r="124" spans="1:15" ht="15" customHeight="1" x14ac:dyDescent="0.25">
      <c r="A124" s="1"/>
      <c r="B124" s="1"/>
      <c r="C124" s="1"/>
      <c r="D124" s="1" t="s">
        <v>49</v>
      </c>
      <c r="E124" s="23"/>
      <c r="F124" s="397" t="s">
        <v>1085</v>
      </c>
      <c r="G124" s="396"/>
      <c r="H124" s="1"/>
      <c r="I124" s="1"/>
      <c r="J124" s="1"/>
      <c r="K124" s="1"/>
      <c r="L124" s="1"/>
      <c r="M124" s="1"/>
      <c r="N124" s="1"/>
    </row>
    <row r="125" spans="1:15" ht="15" customHeight="1" x14ac:dyDescent="0.25">
      <c r="A125" s="1"/>
      <c r="B125" s="1"/>
      <c r="C125" s="1"/>
      <c r="D125" s="1" t="s">
        <v>1086</v>
      </c>
      <c r="E125" s="23"/>
      <c r="F125" s="1"/>
      <c r="G125" s="1"/>
      <c r="H125" s="1"/>
      <c r="I125" s="1"/>
      <c r="J125" s="1"/>
      <c r="K125" s="1"/>
      <c r="L125" s="1"/>
      <c r="M125" s="1"/>
      <c r="N125" s="1"/>
    </row>
    <row r="126" spans="1:15" ht="15" customHeight="1" x14ac:dyDescent="0.25">
      <c r="A126" s="1"/>
      <c r="B126" s="1"/>
      <c r="C126" s="1"/>
      <c r="D126" s="1" t="s">
        <v>1088</v>
      </c>
      <c r="E126" s="3"/>
      <c r="F126" s="1"/>
      <c r="G126" s="1"/>
      <c r="H126" s="1"/>
      <c r="I126" s="1"/>
      <c r="J126" s="1"/>
      <c r="K126" s="1"/>
      <c r="L126" s="1"/>
      <c r="M126" s="1"/>
      <c r="N126" s="1"/>
    </row>
    <row r="127" spans="1:15" ht="15" customHeight="1" x14ac:dyDescent="0.25">
      <c r="A127" s="1"/>
      <c r="B127" s="1"/>
      <c r="C127" s="1"/>
      <c r="D127" s="1" t="s">
        <v>1087</v>
      </c>
      <c r="E127" s="23"/>
      <c r="F127" s="1"/>
      <c r="G127" s="1"/>
      <c r="H127" s="1"/>
      <c r="I127" s="1"/>
      <c r="J127" s="1"/>
      <c r="K127" s="1"/>
      <c r="L127" s="1"/>
      <c r="M127" s="1"/>
      <c r="N127" s="1"/>
    </row>
    <row r="128" spans="1:15" ht="15" customHeight="1" x14ac:dyDescent="0.25">
      <c r="A128" s="1"/>
      <c r="B128" s="1"/>
      <c r="C128" s="1"/>
      <c r="D128" s="1" t="s">
        <v>1084</v>
      </c>
      <c r="E128" s="1"/>
      <c r="F128" s="1"/>
      <c r="G128" s="23"/>
      <c r="H128" s="23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412" ht="8.25" customHeight="1" x14ac:dyDescent="0.2"/>
    <row r="414" ht="8.25" customHeight="1" x14ac:dyDescent="0.2"/>
    <row r="416" ht="9" customHeight="1" x14ac:dyDescent="0.2"/>
    <row r="418" ht="7.5" customHeight="1" x14ac:dyDescent="0.2"/>
    <row r="420" ht="6.75" customHeight="1" x14ac:dyDescent="0.2"/>
    <row r="422" ht="7.5" customHeight="1" x14ac:dyDescent="0.2"/>
    <row r="424" ht="9" customHeight="1" x14ac:dyDescent="0.2"/>
    <row r="426" ht="7.5" customHeight="1" x14ac:dyDescent="0.2"/>
    <row r="428" ht="8.25" customHeight="1" x14ac:dyDescent="0.2"/>
  </sheetData>
  <mergeCells count="452">
    <mergeCell ref="B116:C116"/>
    <mergeCell ref="D116:E116"/>
    <mergeCell ref="F116:G116"/>
    <mergeCell ref="H116:I116"/>
    <mergeCell ref="J116:K116"/>
    <mergeCell ref="M14:N14"/>
    <mergeCell ref="B16:C16"/>
    <mergeCell ref="D16:E16"/>
    <mergeCell ref="F16:G16"/>
    <mergeCell ref="H16:I16"/>
    <mergeCell ref="J16:K16"/>
    <mergeCell ref="B115:C115"/>
    <mergeCell ref="D115:E115"/>
    <mergeCell ref="F115:G115"/>
    <mergeCell ref="H115:I115"/>
    <mergeCell ref="J115:K115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D25:E25"/>
    <mergeCell ref="F25:G25"/>
    <mergeCell ref="H25:I25"/>
    <mergeCell ref="J25:K25"/>
    <mergeCell ref="B25:C25"/>
    <mergeCell ref="B31:C31"/>
    <mergeCell ref="D31:E31"/>
    <mergeCell ref="F31:G31"/>
    <mergeCell ref="H31:I31"/>
    <mergeCell ref="J31:K31"/>
    <mergeCell ref="B27:C27"/>
    <mergeCell ref="D27:E27"/>
    <mergeCell ref="F27:G27"/>
    <mergeCell ref="H27:I27"/>
    <mergeCell ref="J27:K27"/>
    <mergeCell ref="B36:C36"/>
    <mergeCell ref="F36:G36"/>
    <mergeCell ref="H36:I36"/>
    <mergeCell ref="J36:K36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7:C37"/>
    <mergeCell ref="D37:E37"/>
    <mergeCell ref="F37:G37"/>
    <mergeCell ref="H37:I37"/>
    <mergeCell ref="J37:K37"/>
    <mergeCell ref="D38:E38"/>
    <mergeCell ref="F38:G38"/>
    <mergeCell ref="H38:I38"/>
    <mergeCell ref="J38:K38"/>
    <mergeCell ref="B38:C38"/>
    <mergeCell ref="B83:C83"/>
    <mergeCell ref="D83:E83"/>
    <mergeCell ref="F83:G83"/>
    <mergeCell ref="H83:I83"/>
    <mergeCell ref="J83:K83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F124:G124"/>
    <mergeCell ref="D20:E20"/>
    <mergeCell ref="H20:I20"/>
    <mergeCell ref="J20:K20"/>
    <mergeCell ref="F20:G20"/>
    <mergeCell ref="D23:E23"/>
    <mergeCell ref="F23:G23"/>
    <mergeCell ref="H23:I23"/>
    <mergeCell ref="J23:K23"/>
    <mergeCell ref="D36:E36"/>
    <mergeCell ref="D120:H120"/>
    <mergeCell ref="B121:L121"/>
    <mergeCell ref="B114:C114"/>
    <mergeCell ref="D114:E114"/>
    <mergeCell ref="F114:G114"/>
    <mergeCell ref="H114:I114"/>
    <mergeCell ref="J114:K114"/>
    <mergeCell ref="B119:C119"/>
    <mergeCell ref="D119:E119"/>
    <mergeCell ref="F119:G119"/>
    <mergeCell ref="H119:I119"/>
    <mergeCell ref="J119:K119"/>
    <mergeCell ref="B100:C100"/>
    <mergeCell ref="D100:E100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D52:E52"/>
    <mergeCell ref="F52:G52"/>
    <mergeCell ref="H52:I52"/>
    <mergeCell ref="J52:K52"/>
    <mergeCell ref="B54:C54"/>
    <mergeCell ref="D54:E54"/>
    <mergeCell ref="F54:G54"/>
    <mergeCell ref="H54:I54"/>
    <mergeCell ref="J54:K54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D60:E60"/>
    <mergeCell ref="F60:G60"/>
    <mergeCell ref="H60:I60"/>
    <mergeCell ref="J60:K60"/>
    <mergeCell ref="B62:C62"/>
    <mergeCell ref="D62:E62"/>
    <mergeCell ref="F62:G62"/>
    <mergeCell ref="H62:I62"/>
    <mergeCell ref="J62:K62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72:C72"/>
    <mergeCell ref="D72:E72"/>
    <mergeCell ref="F72:G72"/>
    <mergeCell ref="H72:I72"/>
    <mergeCell ref="J72:K72"/>
    <mergeCell ref="D70:E70"/>
    <mergeCell ref="F70:G70"/>
    <mergeCell ref="H70:I70"/>
    <mergeCell ref="J70:K70"/>
    <mergeCell ref="J74:K74"/>
    <mergeCell ref="B75:C75"/>
    <mergeCell ref="D75:E75"/>
    <mergeCell ref="F75:G75"/>
    <mergeCell ref="H75:I75"/>
    <mergeCell ref="J75:K75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90:C90"/>
    <mergeCell ref="D90:E90"/>
    <mergeCell ref="F90:G90"/>
    <mergeCell ref="H90:I90"/>
    <mergeCell ref="J90:K90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D99:E99"/>
    <mergeCell ref="F99:G99"/>
    <mergeCell ref="H99:I99"/>
    <mergeCell ref="J99:K99"/>
    <mergeCell ref="B101:C101"/>
    <mergeCell ref="D101:E101"/>
    <mergeCell ref="F101:G101"/>
    <mergeCell ref="H101:I101"/>
    <mergeCell ref="J101:K101"/>
    <mergeCell ref="F100:G100"/>
    <mergeCell ref="H100:I100"/>
    <mergeCell ref="J100:K100"/>
    <mergeCell ref="J104:K104"/>
    <mergeCell ref="D105:E105"/>
    <mergeCell ref="F105:G105"/>
    <mergeCell ref="H105:I105"/>
    <mergeCell ref="J105:K105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B113:C113"/>
    <mergeCell ref="D113:E113"/>
    <mergeCell ref="F113:G113"/>
    <mergeCell ref="H113:I113"/>
    <mergeCell ref="J113:K113"/>
    <mergeCell ref="B109:C109"/>
    <mergeCell ref="D109:E109"/>
    <mergeCell ref="F109:G109"/>
    <mergeCell ref="H109:I109"/>
    <mergeCell ref="J109:K109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1:C111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17:C117"/>
    <mergeCell ref="B118:C118"/>
    <mergeCell ref="D117:E117"/>
    <mergeCell ref="F117:G117"/>
    <mergeCell ref="H117:I117"/>
    <mergeCell ref="J117:K117"/>
    <mergeCell ref="D118:E118"/>
    <mergeCell ref="F118:G118"/>
    <mergeCell ref="H118:I118"/>
    <mergeCell ref="J118:K1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sheetPr codeName="Hoja30"/>
  <dimension ref="A1:O335"/>
  <sheetViews>
    <sheetView workbookViewId="0">
      <selection activeCell="H2" sqref="H2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1038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200087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486</v>
      </c>
      <c r="E18" s="368"/>
      <c r="F18" s="369">
        <v>4100060204</v>
      </c>
      <c r="G18" s="370"/>
      <c r="H18" s="391" t="s">
        <v>1041</v>
      </c>
      <c r="I18" s="370"/>
      <c r="J18" s="369" t="s">
        <v>1009</v>
      </c>
      <c r="K18" s="368"/>
      <c r="L18" s="9" t="s">
        <v>1042</v>
      </c>
      <c r="M18" s="151"/>
      <c r="N18" s="82">
        <v>15.16</v>
      </c>
      <c r="O18" s="60">
        <v>23</v>
      </c>
    </row>
    <row r="19" spans="1:15" ht="15" x14ac:dyDescent="0.25">
      <c r="A19" s="1"/>
      <c r="B19" s="416"/>
      <c r="C19" s="417"/>
      <c r="D19" s="367" t="s">
        <v>486</v>
      </c>
      <c r="E19" s="368"/>
      <c r="F19" s="369">
        <v>4100060205</v>
      </c>
      <c r="G19" s="370"/>
      <c r="H19" s="391" t="s">
        <v>1041</v>
      </c>
      <c r="I19" s="370"/>
      <c r="J19" s="369" t="s">
        <v>1009</v>
      </c>
      <c r="K19" s="368"/>
      <c r="L19" s="9" t="s">
        <v>1042</v>
      </c>
      <c r="M19" s="151"/>
      <c r="N19" s="84"/>
      <c r="O19" s="60">
        <v>20</v>
      </c>
    </row>
    <row r="20" spans="1:15" ht="15" x14ac:dyDescent="0.25">
      <c r="A20" s="1"/>
      <c r="B20" s="378">
        <v>2</v>
      </c>
      <c r="C20" s="379"/>
      <c r="D20" s="367" t="s">
        <v>486</v>
      </c>
      <c r="E20" s="368"/>
      <c r="F20" s="369">
        <v>4100060201</v>
      </c>
      <c r="G20" s="370"/>
      <c r="H20" s="391" t="s">
        <v>1044</v>
      </c>
      <c r="I20" s="370"/>
      <c r="J20" s="369" t="s">
        <v>1009</v>
      </c>
      <c r="K20" s="368"/>
      <c r="L20" s="9" t="s">
        <v>914</v>
      </c>
      <c r="M20" s="151"/>
      <c r="N20" s="82">
        <v>13.02</v>
      </c>
      <c r="O20" s="60">
        <v>37</v>
      </c>
    </row>
    <row r="21" spans="1:15" ht="15" x14ac:dyDescent="0.25">
      <c r="A21" s="1"/>
      <c r="B21" s="378">
        <v>3</v>
      </c>
      <c r="C21" s="379"/>
      <c r="D21" s="367" t="s">
        <v>486</v>
      </c>
      <c r="E21" s="368"/>
      <c r="F21" s="369">
        <v>4100060201</v>
      </c>
      <c r="G21" s="370"/>
      <c r="H21" s="391" t="s">
        <v>1044</v>
      </c>
      <c r="I21" s="370"/>
      <c r="J21" s="369" t="s">
        <v>1009</v>
      </c>
      <c r="K21" s="368"/>
      <c r="L21" s="9" t="s">
        <v>914</v>
      </c>
      <c r="M21" s="151"/>
      <c r="N21" s="82">
        <v>12.8</v>
      </c>
      <c r="O21" s="60">
        <v>13</v>
      </c>
    </row>
    <row r="22" spans="1:15" ht="15" x14ac:dyDescent="0.25">
      <c r="A22" s="1"/>
      <c r="B22" s="416"/>
      <c r="C22" s="417"/>
      <c r="D22" s="367" t="s">
        <v>486</v>
      </c>
      <c r="E22" s="368"/>
      <c r="F22" s="369">
        <v>4100060200</v>
      </c>
      <c r="G22" s="370"/>
      <c r="H22" s="391" t="s">
        <v>1044</v>
      </c>
      <c r="I22" s="370"/>
      <c r="J22" s="369" t="s">
        <v>1009</v>
      </c>
      <c r="K22" s="368"/>
      <c r="L22" s="9" t="s">
        <v>914</v>
      </c>
      <c r="M22" s="11"/>
      <c r="N22" s="83"/>
      <c r="O22" s="60">
        <v>23</v>
      </c>
    </row>
    <row r="23" spans="1:15" ht="15" x14ac:dyDescent="0.25">
      <c r="A23" s="1"/>
      <c r="B23" s="76"/>
      <c r="C23" s="69"/>
      <c r="D23" s="367" t="s">
        <v>531</v>
      </c>
      <c r="E23" s="368"/>
      <c r="F23" s="369">
        <v>4100060375</v>
      </c>
      <c r="G23" s="370"/>
      <c r="H23" s="391" t="s">
        <v>848</v>
      </c>
      <c r="I23" s="370"/>
      <c r="J23" s="369" t="s">
        <v>1009</v>
      </c>
      <c r="K23" s="368"/>
      <c r="L23" s="9" t="s">
        <v>757</v>
      </c>
      <c r="M23" s="11"/>
      <c r="N23" s="84"/>
      <c r="O23" s="60">
        <v>2</v>
      </c>
    </row>
    <row r="24" spans="1:15" ht="15" x14ac:dyDescent="0.25">
      <c r="A24" s="1"/>
      <c r="B24" s="375">
        <v>4</v>
      </c>
      <c r="C24" s="376"/>
      <c r="D24" s="367" t="s">
        <v>496</v>
      </c>
      <c r="E24" s="368"/>
      <c r="F24" s="369">
        <v>4100060389</v>
      </c>
      <c r="G24" s="370"/>
      <c r="H24" s="391" t="s">
        <v>774</v>
      </c>
      <c r="I24" s="370"/>
      <c r="J24" s="369" t="s">
        <v>1009</v>
      </c>
      <c r="K24" s="368"/>
      <c r="L24" s="9" t="s">
        <v>757</v>
      </c>
      <c r="M24" s="151"/>
      <c r="N24" s="81">
        <v>8.42</v>
      </c>
      <c r="O24" s="60">
        <v>30</v>
      </c>
    </row>
    <row r="25" spans="1:15" ht="15" x14ac:dyDescent="0.25">
      <c r="A25" s="1"/>
      <c r="B25" s="375">
        <v>5</v>
      </c>
      <c r="C25" s="376"/>
      <c r="D25" s="367" t="s">
        <v>496</v>
      </c>
      <c r="E25" s="368"/>
      <c r="F25" s="369">
        <v>4100060389</v>
      </c>
      <c r="G25" s="370"/>
      <c r="H25" s="391" t="s">
        <v>774</v>
      </c>
      <c r="I25" s="370"/>
      <c r="J25" s="369" t="s">
        <v>1009</v>
      </c>
      <c r="K25" s="368"/>
      <c r="L25" s="9" t="s">
        <v>757</v>
      </c>
      <c r="M25" s="151"/>
      <c r="N25" s="81">
        <v>8.42</v>
      </c>
      <c r="O25" s="60">
        <v>30</v>
      </c>
    </row>
    <row r="26" spans="1:15" ht="15" x14ac:dyDescent="0.25">
      <c r="A26" s="1"/>
      <c r="B26" s="76"/>
      <c r="C26" s="69"/>
      <c r="D26" s="126"/>
      <c r="E26" s="122"/>
      <c r="F26" s="124"/>
      <c r="G26" s="57"/>
      <c r="H26" s="125"/>
      <c r="I26" s="57"/>
      <c r="J26" s="124"/>
      <c r="K26" s="122"/>
      <c r="L26" s="124"/>
      <c r="M26" s="11"/>
      <c r="N26" s="84"/>
      <c r="O26" s="60"/>
    </row>
    <row r="27" spans="1:15" ht="15" x14ac:dyDescent="0.25">
      <c r="A27" s="1"/>
      <c r="B27" s="76"/>
      <c r="C27" s="65"/>
      <c r="D27" s="392"/>
      <c r="E27" s="393"/>
      <c r="F27" s="393"/>
      <c r="G27" s="393"/>
      <c r="H27" s="393"/>
      <c r="I27" s="62"/>
      <c r="J27" s="50"/>
      <c r="K27" s="61"/>
      <c r="L27" s="8"/>
      <c r="M27" s="8"/>
      <c r="N27" s="139">
        <f>SUM(N18:N26)</f>
        <v>57.820000000000007</v>
      </c>
      <c r="O27" s="60"/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178</v>
      </c>
    </row>
    <row r="29" spans="1:15" ht="15" x14ac:dyDescent="0.25">
      <c r="A29" s="1"/>
      <c r="B29" s="20"/>
      <c r="C29" s="45"/>
      <c r="D29" s="20"/>
      <c r="E29" s="45"/>
      <c r="F29" s="20"/>
      <c r="H29" s="3"/>
      <c r="J29" s="20"/>
      <c r="K29" s="45"/>
      <c r="L29" s="1"/>
      <c r="M29" s="1"/>
      <c r="N29" s="86"/>
    </row>
    <row r="30" spans="1:15" ht="3.75" customHeight="1" x14ac:dyDescent="0.25">
      <c r="A30" s="1"/>
      <c r="B30" s="1"/>
      <c r="C30" s="1"/>
      <c r="D30" s="17"/>
      <c r="E30" s="20"/>
      <c r="F30" s="20"/>
      <c r="G30" s="3"/>
      <c r="H30" s="3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49</v>
      </c>
      <c r="E31" s="23"/>
      <c r="F31" s="397" t="s">
        <v>1047</v>
      </c>
      <c r="G31" s="396"/>
      <c r="H31" s="1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1048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1049</v>
      </c>
      <c r="E33" s="3"/>
      <c r="F33" s="1"/>
      <c r="G33" s="1"/>
      <c r="H33" s="1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1050</v>
      </c>
      <c r="E34" s="23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1051</v>
      </c>
      <c r="E35" s="1"/>
      <c r="F35" s="1"/>
      <c r="G35" s="23"/>
      <c r="H35" s="23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319" ht="8.25" customHeight="1" x14ac:dyDescent="0.2"/>
    <row r="321" ht="8.25" customHeight="1" x14ac:dyDescent="0.2"/>
    <row r="323" ht="9" customHeight="1" x14ac:dyDescent="0.2"/>
    <row r="325" ht="7.5" customHeight="1" x14ac:dyDescent="0.2"/>
    <row r="327" ht="6.75" customHeight="1" x14ac:dyDescent="0.2"/>
    <row r="329" ht="7.5" customHeight="1" x14ac:dyDescent="0.2"/>
    <row r="331" ht="9" customHeight="1" x14ac:dyDescent="0.2"/>
    <row r="333" ht="7.5" customHeight="1" x14ac:dyDescent="0.2"/>
    <row r="335" ht="8.25" customHeight="1" x14ac:dyDescent="0.2"/>
  </sheetData>
  <mergeCells count="51">
    <mergeCell ref="G8:I8"/>
    <mergeCell ref="G10:L10"/>
    <mergeCell ref="G12:H12"/>
    <mergeCell ref="M14:N14"/>
    <mergeCell ref="B16:C16"/>
    <mergeCell ref="D16:E16"/>
    <mergeCell ref="F16:G16"/>
    <mergeCell ref="H16:I16"/>
    <mergeCell ref="J16:K16"/>
    <mergeCell ref="D23:E23"/>
    <mergeCell ref="F23:G23"/>
    <mergeCell ref="H23:I23"/>
    <mergeCell ref="J23:K23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8:L28"/>
    <mergeCell ref="F31:G31"/>
    <mergeCell ref="B25:C25"/>
    <mergeCell ref="D27:H27"/>
    <mergeCell ref="B24:C24"/>
    <mergeCell ref="D24:E24"/>
    <mergeCell ref="F24:G24"/>
    <mergeCell ref="H24:I24"/>
    <mergeCell ref="J24:K24"/>
    <mergeCell ref="D25:E25"/>
    <mergeCell ref="F25:G25"/>
    <mergeCell ref="H25:I25"/>
    <mergeCell ref="J25:K2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sheetPr codeName="Hoja31"/>
  <dimension ref="A1:O357"/>
  <sheetViews>
    <sheetView topLeftCell="A22" workbookViewId="0">
      <selection activeCell="D18" sqref="D18:E1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1052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1038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200086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496</v>
      </c>
      <c r="E18" s="368"/>
      <c r="F18" s="369">
        <v>4100060373</v>
      </c>
      <c r="G18" s="370"/>
      <c r="H18" s="391" t="s">
        <v>993</v>
      </c>
      <c r="I18" s="370"/>
      <c r="J18" s="369" t="s">
        <v>53</v>
      </c>
      <c r="K18" s="368"/>
      <c r="L18" s="7" t="s">
        <v>425</v>
      </c>
      <c r="M18" s="11"/>
      <c r="N18" s="82">
        <v>12.94</v>
      </c>
      <c r="O18" s="60">
        <v>31</v>
      </c>
    </row>
    <row r="19" spans="1:15" ht="15" x14ac:dyDescent="0.25">
      <c r="A19" s="1"/>
      <c r="B19" s="416"/>
      <c r="C19" s="417"/>
      <c r="D19" s="367" t="s">
        <v>496</v>
      </c>
      <c r="E19" s="368"/>
      <c r="F19" s="369">
        <v>4100060371</v>
      </c>
      <c r="G19" s="370"/>
      <c r="H19" s="391" t="s">
        <v>993</v>
      </c>
      <c r="I19" s="370"/>
      <c r="J19" s="369" t="s">
        <v>53</v>
      </c>
      <c r="K19" s="368"/>
      <c r="L19" s="7" t="s">
        <v>425</v>
      </c>
      <c r="M19" s="11"/>
      <c r="N19" s="83"/>
      <c r="O19" s="60">
        <v>16</v>
      </c>
    </row>
    <row r="20" spans="1:15" ht="15" x14ac:dyDescent="0.25">
      <c r="A20" s="1"/>
      <c r="B20" s="76"/>
      <c r="C20" s="69"/>
      <c r="D20" s="126" t="s">
        <v>1039</v>
      </c>
      <c r="E20" s="61"/>
      <c r="F20" s="50"/>
      <c r="G20" s="62"/>
      <c r="H20" s="63"/>
      <c r="I20" s="62"/>
      <c r="J20" s="50"/>
      <c r="K20" s="61"/>
      <c r="L20" s="6"/>
      <c r="M20" s="8"/>
      <c r="N20" s="84"/>
      <c r="O20" s="138"/>
    </row>
    <row r="21" spans="1:15" ht="15" x14ac:dyDescent="0.25">
      <c r="A21" s="1"/>
      <c r="B21" s="378">
        <v>2</v>
      </c>
      <c r="C21" s="379"/>
      <c r="D21" s="367" t="s">
        <v>496</v>
      </c>
      <c r="E21" s="368"/>
      <c r="F21" s="369">
        <v>4100060393</v>
      </c>
      <c r="G21" s="370"/>
      <c r="H21" s="391" t="s">
        <v>774</v>
      </c>
      <c r="I21" s="370"/>
      <c r="J21" s="369" t="s">
        <v>53</v>
      </c>
      <c r="K21" s="368"/>
      <c r="L21" s="7" t="s">
        <v>757</v>
      </c>
      <c r="M21" s="11"/>
      <c r="N21" s="82">
        <v>9.56</v>
      </c>
      <c r="O21" s="60">
        <v>35</v>
      </c>
    </row>
    <row r="22" spans="1:15" ht="15" x14ac:dyDescent="0.25">
      <c r="A22" s="1"/>
      <c r="B22" s="378">
        <v>3</v>
      </c>
      <c r="C22" s="379"/>
      <c r="D22" s="367" t="s">
        <v>496</v>
      </c>
      <c r="E22" s="368"/>
      <c r="F22" s="369">
        <v>4100060393</v>
      </c>
      <c r="G22" s="370"/>
      <c r="H22" s="391" t="s">
        <v>774</v>
      </c>
      <c r="I22" s="370"/>
      <c r="J22" s="369" t="s">
        <v>53</v>
      </c>
      <c r="K22" s="368"/>
      <c r="L22" s="7" t="s">
        <v>757</v>
      </c>
      <c r="M22" s="11"/>
      <c r="N22" s="82">
        <v>9.84</v>
      </c>
      <c r="O22" s="60">
        <v>24</v>
      </c>
    </row>
    <row r="23" spans="1:15" ht="15" x14ac:dyDescent="0.25">
      <c r="A23" s="1"/>
      <c r="B23" s="40"/>
      <c r="C23" s="36"/>
      <c r="D23" s="126" t="s">
        <v>1040</v>
      </c>
      <c r="E23" s="61"/>
      <c r="F23" s="50"/>
      <c r="G23" s="62"/>
      <c r="H23" s="63"/>
      <c r="I23" s="62"/>
      <c r="J23" s="50"/>
      <c r="K23" s="61"/>
      <c r="L23" s="6"/>
      <c r="M23" s="8"/>
      <c r="N23" s="83"/>
      <c r="O23" s="138"/>
    </row>
    <row r="24" spans="1:15" ht="15" x14ac:dyDescent="0.25">
      <c r="A24" s="1"/>
      <c r="B24" s="416"/>
      <c r="C24" s="417"/>
      <c r="D24" s="367" t="s">
        <v>496</v>
      </c>
      <c r="E24" s="368"/>
      <c r="F24" s="369">
        <v>4100060392</v>
      </c>
      <c r="G24" s="370"/>
      <c r="H24" s="391" t="s">
        <v>774</v>
      </c>
      <c r="I24" s="370"/>
      <c r="J24" s="369" t="s">
        <v>53</v>
      </c>
      <c r="K24" s="368"/>
      <c r="L24" s="7" t="s">
        <v>757</v>
      </c>
      <c r="M24" s="11"/>
      <c r="N24" s="83"/>
      <c r="O24" s="60">
        <v>5</v>
      </c>
    </row>
    <row r="25" spans="1:15" ht="15" x14ac:dyDescent="0.25">
      <c r="A25" s="1"/>
      <c r="B25" s="76"/>
      <c r="C25" s="69"/>
      <c r="D25" s="367" t="s">
        <v>496</v>
      </c>
      <c r="E25" s="368"/>
      <c r="F25" s="369">
        <v>4100060394</v>
      </c>
      <c r="G25" s="370"/>
      <c r="H25" s="391" t="s">
        <v>774</v>
      </c>
      <c r="I25" s="370"/>
      <c r="J25" s="369" t="s">
        <v>147</v>
      </c>
      <c r="K25" s="368"/>
      <c r="L25" s="7" t="s">
        <v>757</v>
      </c>
      <c r="M25" s="8"/>
      <c r="N25" s="84"/>
      <c r="O25" s="138">
        <v>7</v>
      </c>
    </row>
    <row r="26" spans="1:15" ht="15" x14ac:dyDescent="0.25">
      <c r="A26" s="1"/>
      <c r="B26" s="355">
        <v>4</v>
      </c>
      <c r="C26" s="352"/>
      <c r="D26" s="367" t="s">
        <v>486</v>
      </c>
      <c r="E26" s="368"/>
      <c r="F26" s="369">
        <v>4100060190</v>
      </c>
      <c r="G26" s="370"/>
      <c r="H26" s="391" t="s">
        <v>1041</v>
      </c>
      <c r="I26" s="370"/>
      <c r="J26" s="369" t="s">
        <v>25</v>
      </c>
      <c r="K26" s="368"/>
      <c r="L26" s="7" t="s">
        <v>1042</v>
      </c>
      <c r="M26" s="11"/>
      <c r="N26" s="84">
        <v>13.3</v>
      </c>
      <c r="O26" s="60">
        <v>38</v>
      </c>
    </row>
    <row r="27" spans="1:15" ht="15" x14ac:dyDescent="0.25">
      <c r="A27" s="1"/>
      <c r="B27" s="355">
        <v>5</v>
      </c>
      <c r="C27" s="352"/>
      <c r="D27" s="367" t="s">
        <v>486</v>
      </c>
      <c r="E27" s="368"/>
      <c r="F27" s="369">
        <v>4100060190</v>
      </c>
      <c r="G27" s="370"/>
      <c r="H27" s="391" t="s">
        <v>1041</v>
      </c>
      <c r="I27" s="370"/>
      <c r="J27" s="369" t="s">
        <v>25</v>
      </c>
      <c r="K27" s="368"/>
      <c r="L27" s="7" t="s">
        <v>1042</v>
      </c>
      <c r="M27" s="11"/>
      <c r="N27" s="84">
        <v>13.02</v>
      </c>
      <c r="O27" s="60">
        <v>37</v>
      </c>
    </row>
    <row r="28" spans="1:15" ht="15" x14ac:dyDescent="0.25">
      <c r="A28" s="1"/>
      <c r="B28" s="415">
        <v>6</v>
      </c>
      <c r="C28" s="412"/>
      <c r="D28" s="367" t="s">
        <v>486</v>
      </c>
      <c r="E28" s="368"/>
      <c r="F28" s="369">
        <v>4100060231</v>
      </c>
      <c r="G28" s="370"/>
      <c r="H28" s="391" t="s">
        <v>1041</v>
      </c>
      <c r="I28" s="370"/>
      <c r="J28" s="369" t="s">
        <v>53</v>
      </c>
      <c r="K28" s="368"/>
      <c r="L28" s="7" t="s">
        <v>1042</v>
      </c>
      <c r="M28" s="11"/>
      <c r="N28" s="83">
        <v>10.78</v>
      </c>
      <c r="O28" s="60">
        <v>30</v>
      </c>
    </row>
    <row r="29" spans="1:15" ht="15" x14ac:dyDescent="0.25">
      <c r="A29" s="1"/>
      <c r="B29" s="378">
        <v>7</v>
      </c>
      <c r="C29" s="379"/>
      <c r="D29" s="367" t="s">
        <v>486</v>
      </c>
      <c r="E29" s="368"/>
      <c r="F29" s="369">
        <v>4100060231</v>
      </c>
      <c r="G29" s="370"/>
      <c r="H29" s="391" t="s">
        <v>1041</v>
      </c>
      <c r="I29" s="370"/>
      <c r="J29" s="369" t="s">
        <v>53</v>
      </c>
      <c r="K29" s="368"/>
      <c r="L29" s="7" t="s">
        <v>1042</v>
      </c>
      <c r="M29" s="11"/>
      <c r="N29" s="82">
        <v>10.46</v>
      </c>
      <c r="O29" s="60">
        <v>29</v>
      </c>
    </row>
    <row r="30" spans="1:15" ht="15" x14ac:dyDescent="0.25">
      <c r="A30" s="1"/>
      <c r="B30" s="76"/>
      <c r="C30" s="69"/>
      <c r="D30" s="126" t="s">
        <v>1043</v>
      </c>
      <c r="E30" s="61"/>
      <c r="F30" s="50"/>
      <c r="G30" s="62"/>
      <c r="H30" s="63"/>
      <c r="I30" s="62"/>
      <c r="J30" s="50"/>
      <c r="K30" s="61"/>
      <c r="L30" s="6"/>
      <c r="M30" s="8"/>
      <c r="N30" s="84"/>
      <c r="O30" s="138"/>
    </row>
    <row r="31" spans="1:15" ht="15" x14ac:dyDescent="0.25">
      <c r="A31" s="1"/>
      <c r="B31" s="355">
        <v>8</v>
      </c>
      <c r="C31" s="352"/>
      <c r="D31" s="367" t="s">
        <v>486</v>
      </c>
      <c r="E31" s="368"/>
      <c r="F31" s="369">
        <v>4100060188</v>
      </c>
      <c r="G31" s="370"/>
      <c r="H31" s="391" t="s">
        <v>1044</v>
      </c>
      <c r="I31" s="370"/>
      <c r="J31" s="369" t="s">
        <v>25</v>
      </c>
      <c r="K31" s="368"/>
      <c r="L31" s="7" t="s">
        <v>914</v>
      </c>
      <c r="M31" s="11"/>
      <c r="N31" s="84">
        <v>10.78</v>
      </c>
      <c r="O31" s="60">
        <v>30</v>
      </c>
    </row>
    <row r="32" spans="1:15" ht="15" x14ac:dyDescent="0.25">
      <c r="A32" s="1"/>
      <c r="B32" s="415">
        <v>9</v>
      </c>
      <c r="C32" s="412"/>
      <c r="D32" s="367" t="s">
        <v>486</v>
      </c>
      <c r="E32" s="368"/>
      <c r="F32" s="369">
        <v>4100060188</v>
      </c>
      <c r="G32" s="370"/>
      <c r="H32" s="391" t="s">
        <v>1044</v>
      </c>
      <c r="I32" s="370"/>
      <c r="J32" s="369" t="s">
        <v>25</v>
      </c>
      <c r="K32" s="368"/>
      <c r="L32" s="7" t="s">
        <v>914</v>
      </c>
      <c r="M32" s="11"/>
      <c r="N32" s="83">
        <v>10.78</v>
      </c>
      <c r="O32" s="60">
        <v>30</v>
      </c>
    </row>
    <row r="33" spans="1:15" ht="15" x14ac:dyDescent="0.25">
      <c r="A33" s="1"/>
      <c r="B33" s="378">
        <v>10</v>
      </c>
      <c r="C33" s="379"/>
      <c r="D33" s="367" t="s">
        <v>486</v>
      </c>
      <c r="E33" s="368"/>
      <c r="F33" s="369">
        <v>4100060188</v>
      </c>
      <c r="G33" s="370"/>
      <c r="H33" s="391" t="s">
        <v>1044</v>
      </c>
      <c r="I33" s="370"/>
      <c r="J33" s="369" t="s">
        <v>25</v>
      </c>
      <c r="K33" s="368"/>
      <c r="L33" s="7" t="s">
        <v>914</v>
      </c>
      <c r="M33" s="11"/>
      <c r="N33" s="82">
        <v>10.96</v>
      </c>
      <c r="O33" s="60">
        <v>15</v>
      </c>
    </row>
    <row r="34" spans="1:15" ht="15" x14ac:dyDescent="0.25">
      <c r="A34" s="1"/>
      <c r="B34" s="416"/>
      <c r="C34" s="417"/>
      <c r="D34" s="367" t="s">
        <v>486</v>
      </c>
      <c r="E34" s="368"/>
      <c r="F34" s="369">
        <v>4100060228</v>
      </c>
      <c r="G34" s="370"/>
      <c r="H34" s="391" t="s">
        <v>1044</v>
      </c>
      <c r="I34" s="370"/>
      <c r="J34" s="369" t="s">
        <v>25</v>
      </c>
      <c r="K34" s="368"/>
      <c r="L34" s="7" t="s">
        <v>914</v>
      </c>
      <c r="M34" s="11"/>
      <c r="N34" s="83"/>
      <c r="O34" s="60">
        <v>17</v>
      </c>
    </row>
    <row r="35" spans="1:15" ht="15" x14ac:dyDescent="0.25">
      <c r="A35" s="1"/>
      <c r="B35" s="40"/>
      <c r="C35" s="36"/>
      <c r="D35" s="126" t="s">
        <v>1045</v>
      </c>
      <c r="E35" s="61"/>
      <c r="F35" s="50"/>
      <c r="G35" s="62"/>
      <c r="H35" s="63"/>
      <c r="I35" s="62"/>
      <c r="J35" s="50"/>
      <c r="K35" s="61"/>
      <c r="L35" s="6"/>
      <c r="M35" s="8"/>
      <c r="N35" s="83"/>
      <c r="O35" s="138"/>
    </row>
    <row r="36" spans="1:15" ht="15" x14ac:dyDescent="0.25">
      <c r="A36" s="1"/>
      <c r="B36" s="378">
        <v>11</v>
      </c>
      <c r="C36" s="379"/>
      <c r="D36" s="367" t="s">
        <v>531</v>
      </c>
      <c r="E36" s="368"/>
      <c r="F36" s="369">
        <v>4100060378</v>
      </c>
      <c r="G36" s="370"/>
      <c r="H36" s="391" t="s">
        <v>848</v>
      </c>
      <c r="I36" s="370"/>
      <c r="J36" s="369" t="s">
        <v>53</v>
      </c>
      <c r="K36" s="368"/>
      <c r="L36" s="7" t="s">
        <v>757</v>
      </c>
      <c r="M36" s="11"/>
      <c r="N36" s="82">
        <v>11.12</v>
      </c>
      <c r="O36" s="60">
        <v>50</v>
      </c>
    </row>
    <row r="37" spans="1:15" ht="15" x14ac:dyDescent="0.25">
      <c r="A37" s="1"/>
      <c r="B37" s="40"/>
      <c r="C37" s="36"/>
      <c r="D37" s="367" t="s">
        <v>531</v>
      </c>
      <c r="E37" s="368"/>
      <c r="F37" s="369">
        <v>4100060374</v>
      </c>
      <c r="G37" s="370"/>
      <c r="H37" s="391" t="s">
        <v>848</v>
      </c>
      <c r="I37" s="370"/>
      <c r="J37" s="369" t="s">
        <v>25</v>
      </c>
      <c r="K37" s="368"/>
      <c r="L37" s="7" t="s">
        <v>757</v>
      </c>
      <c r="M37" s="11"/>
      <c r="N37" s="83"/>
      <c r="O37" s="60">
        <v>6</v>
      </c>
    </row>
    <row r="38" spans="1:15" ht="15" x14ac:dyDescent="0.25">
      <c r="A38" s="1"/>
      <c r="B38" s="416"/>
      <c r="C38" s="417"/>
      <c r="D38" s="367" t="s">
        <v>531</v>
      </c>
      <c r="E38" s="368"/>
      <c r="F38" s="369">
        <v>4100060377</v>
      </c>
      <c r="G38" s="370"/>
      <c r="H38" s="391" t="s">
        <v>848</v>
      </c>
      <c r="I38" s="370"/>
      <c r="J38" s="369" t="s">
        <v>253</v>
      </c>
      <c r="K38" s="368"/>
      <c r="L38" s="7" t="s">
        <v>757</v>
      </c>
      <c r="M38" s="11"/>
      <c r="N38" s="83"/>
      <c r="O38" s="60">
        <v>4</v>
      </c>
    </row>
    <row r="39" spans="1:15" ht="15" x14ac:dyDescent="0.25">
      <c r="A39" s="1"/>
      <c r="B39" s="416"/>
      <c r="C39" s="417"/>
      <c r="D39" s="367" t="s">
        <v>531</v>
      </c>
      <c r="E39" s="368"/>
      <c r="F39" s="369">
        <v>4100060376</v>
      </c>
      <c r="G39" s="370"/>
      <c r="H39" s="391" t="s">
        <v>848</v>
      </c>
      <c r="I39" s="370"/>
      <c r="J39" s="369" t="s">
        <v>90</v>
      </c>
      <c r="K39" s="368"/>
      <c r="L39" s="7" t="s">
        <v>757</v>
      </c>
      <c r="M39" s="11"/>
      <c r="N39" s="83"/>
      <c r="O39" s="60">
        <v>4</v>
      </c>
    </row>
    <row r="40" spans="1:15" ht="15" x14ac:dyDescent="0.25">
      <c r="A40" s="1"/>
      <c r="B40" s="378">
        <v>12</v>
      </c>
      <c r="C40" s="379"/>
      <c r="D40" s="367" t="s">
        <v>528</v>
      </c>
      <c r="E40" s="368"/>
      <c r="F40" s="369">
        <v>4100060220</v>
      </c>
      <c r="G40" s="370"/>
      <c r="H40" s="391" t="s">
        <v>782</v>
      </c>
      <c r="I40" s="370"/>
      <c r="J40" s="369" t="s">
        <v>76</v>
      </c>
      <c r="K40" s="368"/>
      <c r="L40" s="7" t="s">
        <v>757</v>
      </c>
      <c r="M40" s="11"/>
      <c r="N40" s="82">
        <v>5.8</v>
      </c>
      <c r="O40" s="60">
        <v>30</v>
      </c>
    </row>
    <row r="41" spans="1:15" ht="15" x14ac:dyDescent="0.25">
      <c r="A41" s="1"/>
      <c r="B41" s="378">
        <v>13</v>
      </c>
      <c r="C41" s="379"/>
      <c r="D41" s="367" t="s">
        <v>528</v>
      </c>
      <c r="E41" s="368"/>
      <c r="F41" s="369">
        <v>4100060184</v>
      </c>
      <c r="G41" s="370"/>
      <c r="H41" s="391" t="s">
        <v>782</v>
      </c>
      <c r="I41" s="370"/>
      <c r="J41" s="369" t="s">
        <v>25</v>
      </c>
      <c r="K41" s="368"/>
      <c r="L41" s="7" t="s">
        <v>1058</v>
      </c>
      <c r="M41" s="11"/>
      <c r="N41" s="82">
        <v>9.2799999999999994</v>
      </c>
      <c r="O41" s="60">
        <v>51</v>
      </c>
    </row>
    <row r="42" spans="1:15" ht="15" x14ac:dyDescent="0.25">
      <c r="A42" s="1"/>
      <c r="B42" s="378">
        <v>14</v>
      </c>
      <c r="C42" s="379"/>
      <c r="D42" s="367" t="s">
        <v>528</v>
      </c>
      <c r="E42" s="368"/>
      <c r="F42" s="369">
        <v>4100060221</v>
      </c>
      <c r="G42" s="370"/>
      <c r="H42" s="391" t="s">
        <v>782</v>
      </c>
      <c r="I42" s="370"/>
      <c r="J42" s="369" t="s">
        <v>53</v>
      </c>
      <c r="K42" s="368"/>
      <c r="L42" s="7" t="s">
        <v>757</v>
      </c>
      <c r="M42" s="11"/>
      <c r="N42" s="82">
        <v>10.8</v>
      </c>
      <c r="O42" s="60">
        <v>61</v>
      </c>
    </row>
    <row r="43" spans="1:15" ht="15" x14ac:dyDescent="0.25">
      <c r="A43" s="1"/>
      <c r="B43" s="378">
        <v>15</v>
      </c>
      <c r="C43" s="379"/>
      <c r="D43" s="367" t="s">
        <v>528</v>
      </c>
      <c r="E43" s="368"/>
      <c r="F43" s="369">
        <v>4100060221</v>
      </c>
      <c r="G43" s="370"/>
      <c r="H43" s="391" t="s">
        <v>782</v>
      </c>
      <c r="I43" s="370"/>
      <c r="J43" s="369" t="s">
        <v>53</v>
      </c>
      <c r="K43" s="368"/>
      <c r="L43" s="7" t="s">
        <v>757</v>
      </c>
      <c r="M43" s="11"/>
      <c r="N43" s="82">
        <v>9.8800000000000008</v>
      </c>
      <c r="O43" s="60">
        <v>44</v>
      </c>
    </row>
    <row r="44" spans="1:15" ht="15" x14ac:dyDescent="0.25">
      <c r="A44" s="1"/>
      <c r="B44" s="76"/>
      <c r="C44" s="69"/>
      <c r="D44" s="367" t="s">
        <v>528</v>
      </c>
      <c r="E44" s="368"/>
      <c r="F44" s="369">
        <v>4100060219</v>
      </c>
      <c r="G44" s="370"/>
      <c r="H44" s="391" t="s">
        <v>782</v>
      </c>
      <c r="I44" s="370"/>
      <c r="J44" s="369" t="s">
        <v>53</v>
      </c>
      <c r="K44" s="368"/>
      <c r="L44" s="7" t="s">
        <v>757</v>
      </c>
      <c r="M44" s="12"/>
      <c r="N44" s="83"/>
      <c r="O44" s="108">
        <v>11</v>
      </c>
    </row>
    <row r="45" spans="1:15" ht="15" x14ac:dyDescent="0.25">
      <c r="A45" s="1"/>
      <c r="B45" s="378">
        <v>16</v>
      </c>
      <c r="C45" s="379"/>
      <c r="D45" s="367" t="s">
        <v>531</v>
      </c>
      <c r="E45" s="368"/>
      <c r="F45" s="369">
        <v>4100060396</v>
      </c>
      <c r="G45" s="370"/>
      <c r="H45" s="391" t="s">
        <v>1046</v>
      </c>
      <c r="I45" s="370"/>
      <c r="J45" s="369" t="s">
        <v>53</v>
      </c>
      <c r="K45" s="368"/>
      <c r="L45" s="7" t="s">
        <v>757</v>
      </c>
      <c r="M45" s="149"/>
      <c r="N45" s="82">
        <v>4.28</v>
      </c>
      <c r="O45" s="108">
        <v>17</v>
      </c>
    </row>
    <row r="46" spans="1:15" ht="15" x14ac:dyDescent="0.25">
      <c r="A46" s="1"/>
      <c r="B46" s="40"/>
      <c r="C46" s="36"/>
      <c r="D46" s="367" t="s">
        <v>531</v>
      </c>
      <c r="E46" s="368"/>
      <c r="F46" s="369">
        <v>4100060395</v>
      </c>
      <c r="G46" s="370"/>
      <c r="H46" s="391" t="s">
        <v>1046</v>
      </c>
      <c r="I46" s="370"/>
      <c r="J46" s="369" t="s">
        <v>25</v>
      </c>
      <c r="K46" s="368"/>
      <c r="L46" s="7" t="s">
        <v>757</v>
      </c>
      <c r="M46" s="8"/>
      <c r="N46" s="83"/>
      <c r="O46" s="138">
        <v>6</v>
      </c>
    </row>
    <row r="47" spans="1:15" ht="15" x14ac:dyDescent="0.25">
      <c r="A47" s="1"/>
      <c r="B47" s="40"/>
      <c r="C47" s="45"/>
      <c r="D47" s="130" t="s">
        <v>1057</v>
      </c>
      <c r="E47" s="145"/>
      <c r="F47" s="146"/>
      <c r="G47" s="147"/>
      <c r="H47" s="148"/>
      <c r="I47" s="147"/>
      <c r="J47" s="146"/>
      <c r="K47" s="145"/>
      <c r="L47" s="149"/>
      <c r="M47" s="149"/>
      <c r="N47" s="84"/>
      <c r="O47" s="154"/>
    </row>
    <row r="48" spans="1:15" ht="15" x14ac:dyDescent="0.25">
      <c r="A48" s="1"/>
      <c r="B48" s="144"/>
      <c r="C48" s="145"/>
      <c r="D48" s="146"/>
      <c r="E48" s="145"/>
      <c r="F48" s="146"/>
      <c r="G48" s="147"/>
      <c r="H48" s="148"/>
      <c r="I48" s="147"/>
      <c r="J48" s="146"/>
      <c r="K48" s="145"/>
      <c r="L48" s="149"/>
      <c r="M48" s="149"/>
      <c r="N48" s="86"/>
      <c r="O48" s="108"/>
    </row>
    <row r="49" spans="1:15" ht="15" x14ac:dyDescent="0.25">
      <c r="A49" s="1"/>
      <c r="B49" s="76"/>
      <c r="C49" s="65"/>
      <c r="D49" s="439"/>
      <c r="E49" s="440"/>
      <c r="F49" s="440"/>
      <c r="G49" s="440"/>
      <c r="H49" s="440"/>
      <c r="I49" s="66"/>
      <c r="J49" s="64"/>
      <c r="K49" s="65"/>
      <c r="L49" s="26"/>
      <c r="M49" s="26"/>
      <c r="N49" s="139">
        <f>SUM(N18:N46)</f>
        <v>163.58000000000004</v>
      </c>
      <c r="O49" s="109"/>
    </row>
    <row r="50" spans="1:15" ht="15.75" x14ac:dyDescent="0.25">
      <c r="A50" s="1"/>
      <c r="B50" s="356" t="s">
        <v>29</v>
      </c>
      <c r="C50" s="357"/>
      <c r="D50" s="357"/>
      <c r="E50" s="357"/>
      <c r="F50" s="357"/>
      <c r="G50" s="357"/>
      <c r="H50" s="357"/>
      <c r="I50" s="357"/>
      <c r="J50" s="357"/>
      <c r="K50" s="357"/>
      <c r="L50" s="357"/>
      <c r="M50" s="79"/>
      <c r="N50" s="75"/>
      <c r="O50" s="73">
        <f>SUM(O18:O48)</f>
        <v>628</v>
      </c>
    </row>
    <row r="51" spans="1:15" ht="15" x14ac:dyDescent="0.25">
      <c r="A51" s="1"/>
      <c r="B51" s="20"/>
      <c r="C51" s="45"/>
      <c r="D51" s="20"/>
      <c r="E51" s="45"/>
      <c r="F51" s="20"/>
      <c r="H51" s="3"/>
      <c r="J51" s="20"/>
      <c r="K51" s="45"/>
      <c r="L51" s="1"/>
      <c r="M51" s="1"/>
      <c r="N51" s="86"/>
    </row>
    <row r="52" spans="1:15" ht="3.75" customHeight="1" x14ac:dyDescent="0.25">
      <c r="A52" s="1"/>
      <c r="B52" s="1"/>
      <c r="C52" s="1"/>
      <c r="D52" s="17"/>
      <c r="E52" s="20"/>
      <c r="F52" s="20"/>
      <c r="G52" s="3"/>
      <c r="H52" s="3"/>
      <c r="I52" s="1"/>
      <c r="J52" s="1"/>
      <c r="K52" s="1"/>
      <c r="L52" s="1"/>
      <c r="M52" s="1"/>
      <c r="N52" s="1"/>
    </row>
    <row r="53" spans="1:15" ht="15" customHeight="1" x14ac:dyDescent="0.25">
      <c r="A53" s="1"/>
      <c r="B53" s="1"/>
      <c r="C53" s="1"/>
      <c r="D53" s="1" t="s">
        <v>49</v>
      </c>
      <c r="E53" s="23"/>
      <c r="F53" s="397" t="s">
        <v>1053</v>
      </c>
      <c r="G53" s="396"/>
      <c r="H53" s="1"/>
      <c r="I53" s="1"/>
      <c r="J53" s="1"/>
      <c r="K53" s="1"/>
      <c r="L53" s="1"/>
      <c r="M53" s="1"/>
      <c r="N53" s="1"/>
    </row>
    <row r="54" spans="1:15" ht="15" customHeight="1" x14ac:dyDescent="0.25">
      <c r="A54" s="1"/>
      <c r="B54" s="1"/>
      <c r="C54" s="1"/>
      <c r="D54" s="1" t="s">
        <v>1054</v>
      </c>
      <c r="E54" s="23"/>
      <c r="F54" s="1"/>
      <c r="G54" s="1"/>
      <c r="H54" s="1"/>
      <c r="I54" s="1"/>
      <c r="J54" s="1"/>
      <c r="K54" s="1"/>
      <c r="L54" s="1"/>
      <c r="M54" s="1"/>
      <c r="N54" s="1"/>
    </row>
    <row r="55" spans="1:15" ht="15" customHeight="1" x14ac:dyDescent="0.25">
      <c r="A55" s="1"/>
      <c r="B55" s="1"/>
      <c r="C55" s="1"/>
      <c r="D55" s="1" t="s">
        <v>973</v>
      </c>
      <c r="E55" s="3"/>
      <c r="F55" s="1"/>
      <c r="G55" s="1"/>
      <c r="H55" s="1"/>
      <c r="I55" s="1"/>
      <c r="J55" s="1"/>
      <c r="K55" s="1"/>
      <c r="L55" s="1"/>
      <c r="M55" s="1"/>
      <c r="N55" s="1"/>
    </row>
    <row r="56" spans="1:15" ht="15" customHeight="1" x14ac:dyDescent="0.25">
      <c r="A56" s="1"/>
      <c r="B56" s="1"/>
      <c r="C56" s="1"/>
      <c r="D56" s="1" t="s">
        <v>1055</v>
      </c>
      <c r="E56" s="23"/>
      <c r="F56" s="1"/>
      <c r="G56" s="1"/>
      <c r="H56" s="1"/>
      <c r="I56" s="1"/>
      <c r="J56" s="1"/>
      <c r="K56" s="1"/>
      <c r="L56" s="1"/>
      <c r="M56" s="1"/>
      <c r="N56" s="1"/>
    </row>
    <row r="57" spans="1:15" ht="15" customHeight="1" x14ac:dyDescent="0.25">
      <c r="A57" s="1"/>
      <c r="B57" s="1"/>
      <c r="C57" s="1"/>
      <c r="D57" s="1" t="s">
        <v>1056</v>
      </c>
      <c r="E57" s="1"/>
      <c r="F57" s="1"/>
      <c r="G57" s="23"/>
      <c r="H57" s="23"/>
      <c r="I57" s="1"/>
      <c r="J57" s="1"/>
      <c r="K57" s="1"/>
      <c r="L57" s="1"/>
      <c r="M57" s="1"/>
      <c r="N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341" ht="8.25" customHeight="1" x14ac:dyDescent="0.2"/>
    <row r="343" ht="8.25" customHeight="1" x14ac:dyDescent="0.2"/>
    <row r="345" ht="9" customHeight="1" x14ac:dyDescent="0.2"/>
    <row r="347" ht="7.5" customHeight="1" x14ac:dyDescent="0.2"/>
    <row r="349" ht="6.75" customHeight="1" x14ac:dyDescent="0.2"/>
    <row r="351" ht="7.5" customHeight="1" x14ac:dyDescent="0.2"/>
    <row r="353" ht="9" customHeight="1" x14ac:dyDescent="0.2"/>
    <row r="355" ht="7.5" customHeight="1" x14ac:dyDescent="0.2"/>
    <row r="357" ht="8.25" customHeight="1" x14ac:dyDescent="0.2"/>
  </sheetData>
  <mergeCells count="130">
    <mergeCell ref="M14:N14"/>
    <mergeCell ref="B16:C16"/>
    <mergeCell ref="D16:E16"/>
    <mergeCell ref="F16:G16"/>
    <mergeCell ref="H16:I16"/>
    <mergeCell ref="J16:K16"/>
    <mergeCell ref="B43:C43"/>
    <mergeCell ref="B45:C45"/>
    <mergeCell ref="D45:E45"/>
    <mergeCell ref="F45:G45"/>
    <mergeCell ref="H45:I45"/>
    <mergeCell ref="J45:K45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B26:C26"/>
    <mergeCell ref="D26:E26"/>
    <mergeCell ref="F26:G26"/>
    <mergeCell ref="H26:I26"/>
    <mergeCell ref="J26:K26"/>
    <mergeCell ref="B29:C29"/>
    <mergeCell ref="D29:E29"/>
    <mergeCell ref="F29:G29"/>
    <mergeCell ref="H29:I29"/>
    <mergeCell ref="J29:K29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J36:K36"/>
    <mergeCell ref="D37:E37"/>
    <mergeCell ref="F37:G37"/>
    <mergeCell ref="H37:I37"/>
    <mergeCell ref="J37:K37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D49:H49"/>
    <mergeCell ref="J41:K41"/>
    <mergeCell ref="F53:G53"/>
    <mergeCell ref="D43:E43"/>
    <mergeCell ref="F43:G43"/>
    <mergeCell ref="H43:I43"/>
    <mergeCell ref="J43:K43"/>
    <mergeCell ref="D44:E44"/>
    <mergeCell ref="F44:G44"/>
    <mergeCell ref="H44:I44"/>
    <mergeCell ref="B50:L50"/>
    <mergeCell ref="J42:K42"/>
    <mergeCell ref="B41:C41"/>
    <mergeCell ref="D41:E41"/>
    <mergeCell ref="F41:G41"/>
    <mergeCell ref="H41:I41"/>
    <mergeCell ref="D46:E46"/>
    <mergeCell ref="F46:G46"/>
    <mergeCell ref="H46:I46"/>
    <mergeCell ref="B42:C42"/>
    <mergeCell ref="D42:E42"/>
    <mergeCell ref="F42:G42"/>
    <mergeCell ref="H42:I42"/>
    <mergeCell ref="J46:K46"/>
    <mergeCell ref="D25:E25"/>
    <mergeCell ref="F25:G25"/>
    <mergeCell ref="H25:I25"/>
    <mergeCell ref="J25:K25"/>
    <mergeCell ref="J44:K44"/>
    <mergeCell ref="B40:C40"/>
    <mergeCell ref="D40:E40"/>
    <mergeCell ref="F40:G40"/>
    <mergeCell ref="H40:I40"/>
    <mergeCell ref="J40:K40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36:C36"/>
    <mergeCell ref="D36:E36"/>
    <mergeCell ref="F36:G36"/>
    <mergeCell ref="H36:I3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sheetPr codeName="Hoja32"/>
  <dimension ref="A1:O365"/>
  <sheetViews>
    <sheetView topLeftCell="A22" workbookViewId="0">
      <selection activeCell="D63" sqref="D63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1014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200084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670</v>
      </c>
      <c r="E18" s="368"/>
      <c r="F18" s="369">
        <v>4100060199</v>
      </c>
      <c r="G18" s="370"/>
      <c r="H18" s="391" t="s">
        <v>1012</v>
      </c>
      <c r="I18" s="370"/>
      <c r="J18" s="369" t="s">
        <v>1009</v>
      </c>
      <c r="K18" s="368"/>
      <c r="L18" s="9" t="s">
        <v>1003</v>
      </c>
      <c r="M18" s="151"/>
      <c r="N18" s="82">
        <v>12.54</v>
      </c>
      <c r="O18" s="60">
        <v>9</v>
      </c>
    </row>
    <row r="19" spans="1:15" ht="15" x14ac:dyDescent="0.25">
      <c r="A19" s="1"/>
      <c r="B19" s="416"/>
      <c r="C19" s="417"/>
      <c r="D19" s="367" t="s">
        <v>670</v>
      </c>
      <c r="E19" s="368"/>
      <c r="F19" s="369">
        <v>4100060199</v>
      </c>
      <c r="G19" s="370"/>
      <c r="H19" s="391" t="s">
        <v>1012</v>
      </c>
      <c r="I19" s="370"/>
      <c r="J19" s="369" t="s">
        <v>1009</v>
      </c>
      <c r="K19" s="368"/>
      <c r="L19" s="9" t="s">
        <v>999</v>
      </c>
      <c r="M19" s="151"/>
      <c r="N19" s="83"/>
      <c r="O19" s="60">
        <v>9</v>
      </c>
    </row>
    <row r="20" spans="1:15" ht="15" x14ac:dyDescent="0.25">
      <c r="A20" s="1"/>
      <c r="B20" s="416"/>
      <c r="C20" s="417"/>
      <c r="D20" s="367" t="s">
        <v>670</v>
      </c>
      <c r="E20" s="368"/>
      <c r="F20" s="369">
        <v>4100060199</v>
      </c>
      <c r="G20" s="370"/>
      <c r="H20" s="391" t="s">
        <v>1012</v>
      </c>
      <c r="I20" s="370"/>
      <c r="J20" s="369" t="s">
        <v>1009</v>
      </c>
      <c r="K20" s="368"/>
      <c r="L20" s="9" t="s">
        <v>1001</v>
      </c>
      <c r="M20" s="151"/>
      <c r="N20" s="83"/>
      <c r="O20" s="60">
        <v>2</v>
      </c>
    </row>
    <row r="21" spans="1:15" ht="15" x14ac:dyDescent="0.25">
      <c r="A21" s="1"/>
      <c r="B21" s="40"/>
      <c r="C21" s="36"/>
      <c r="D21" s="367" t="s">
        <v>480</v>
      </c>
      <c r="E21" s="368"/>
      <c r="F21" s="369">
        <v>4100060198</v>
      </c>
      <c r="G21" s="370"/>
      <c r="H21" s="391" t="s">
        <v>481</v>
      </c>
      <c r="I21" s="370"/>
      <c r="J21" s="369" t="s">
        <v>1009</v>
      </c>
      <c r="K21" s="368"/>
      <c r="L21" s="9" t="s">
        <v>425</v>
      </c>
      <c r="M21" s="11">
        <v>85</v>
      </c>
      <c r="N21" s="83"/>
      <c r="O21" s="60">
        <v>3</v>
      </c>
    </row>
    <row r="22" spans="1:15" ht="15" x14ac:dyDescent="0.25">
      <c r="A22" s="1"/>
      <c r="B22" s="40"/>
      <c r="C22" s="36"/>
      <c r="D22" s="367" t="s">
        <v>480</v>
      </c>
      <c r="E22" s="368"/>
      <c r="F22" s="369">
        <v>4100060198</v>
      </c>
      <c r="G22" s="370"/>
      <c r="H22" s="391" t="s">
        <v>481</v>
      </c>
      <c r="I22" s="370"/>
      <c r="J22" s="369" t="s">
        <v>1009</v>
      </c>
      <c r="K22" s="368"/>
      <c r="L22" s="9" t="s">
        <v>425</v>
      </c>
      <c r="M22" s="11">
        <v>90</v>
      </c>
      <c r="N22" s="83"/>
      <c r="O22" s="60">
        <v>5</v>
      </c>
    </row>
    <row r="23" spans="1:15" ht="15" x14ac:dyDescent="0.25">
      <c r="A23" s="1"/>
      <c r="B23" s="40"/>
      <c r="C23" s="36"/>
      <c r="D23" s="367" t="s">
        <v>480</v>
      </c>
      <c r="E23" s="368"/>
      <c r="F23" s="369">
        <v>4100060198</v>
      </c>
      <c r="G23" s="370"/>
      <c r="H23" s="391" t="s">
        <v>481</v>
      </c>
      <c r="I23" s="370"/>
      <c r="J23" s="369" t="s">
        <v>1009</v>
      </c>
      <c r="K23" s="368"/>
      <c r="L23" s="9" t="s">
        <v>425</v>
      </c>
      <c r="M23" s="11">
        <v>95</v>
      </c>
      <c r="N23" s="83"/>
      <c r="O23" s="60">
        <v>4</v>
      </c>
    </row>
    <row r="24" spans="1:15" ht="15" x14ac:dyDescent="0.25">
      <c r="A24" s="1"/>
      <c r="B24" s="40"/>
      <c r="C24" s="36"/>
      <c r="D24" s="367" t="s">
        <v>480</v>
      </c>
      <c r="E24" s="368"/>
      <c r="F24" s="369">
        <v>4100060198</v>
      </c>
      <c r="G24" s="370"/>
      <c r="H24" s="391" t="s">
        <v>481</v>
      </c>
      <c r="I24" s="370"/>
      <c r="J24" s="369" t="s">
        <v>1009</v>
      </c>
      <c r="K24" s="368"/>
      <c r="L24" s="9" t="s">
        <v>425</v>
      </c>
      <c r="M24" s="11">
        <v>100</v>
      </c>
      <c r="N24" s="83"/>
      <c r="O24" s="60">
        <v>2</v>
      </c>
    </row>
    <row r="25" spans="1:15" ht="15" x14ac:dyDescent="0.25">
      <c r="A25" s="1"/>
      <c r="B25" s="40"/>
      <c r="C25" s="36"/>
      <c r="D25" s="367" t="s">
        <v>480</v>
      </c>
      <c r="E25" s="368"/>
      <c r="F25" s="369">
        <v>4100060217</v>
      </c>
      <c r="G25" s="370"/>
      <c r="H25" s="391" t="s">
        <v>481</v>
      </c>
      <c r="I25" s="370"/>
      <c r="J25" s="369" t="s">
        <v>81</v>
      </c>
      <c r="K25" s="368"/>
      <c r="L25" s="9" t="s">
        <v>425</v>
      </c>
      <c r="M25" s="11">
        <v>95</v>
      </c>
      <c r="N25" s="83"/>
      <c r="O25" s="60">
        <v>1</v>
      </c>
    </row>
    <row r="26" spans="1:15" ht="15" x14ac:dyDescent="0.25">
      <c r="A26" s="1"/>
      <c r="B26" s="416"/>
      <c r="C26" s="417"/>
      <c r="D26" s="367" t="s">
        <v>480</v>
      </c>
      <c r="E26" s="368"/>
      <c r="F26" s="369">
        <v>4100060217</v>
      </c>
      <c r="G26" s="370"/>
      <c r="H26" s="391" t="s">
        <v>481</v>
      </c>
      <c r="I26" s="370"/>
      <c r="J26" s="369" t="s">
        <v>81</v>
      </c>
      <c r="K26" s="368"/>
      <c r="L26" s="9" t="s">
        <v>851</v>
      </c>
      <c r="M26" s="11">
        <v>85</v>
      </c>
      <c r="N26" s="83"/>
      <c r="O26" s="60">
        <v>3</v>
      </c>
    </row>
    <row r="27" spans="1:15" ht="15" x14ac:dyDescent="0.25">
      <c r="A27" s="1"/>
      <c r="B27" s="40"/>
      <c r="C27" s="36"/>
      <c r="D27" s="367" t="s">
        <v>480</v>
      </c>
      <c r="E27" s="368"/>
      <c r="F27" s="369">
        <v>4100060217</v>
      </c>
      <c r="G27" s="370"/>
      <c r="H27" s="391" t="s">
        <v>481</v>
      </c>
      <c r="I27" s="370"/>
      <c r="J27" s="369" t="s">
        <v>81</v>
      </c>
      <c r="K27" s="368"/>
      <c r="L27" s="9" t="s">
        <v>851</v>
      </c>
      <c r="M27" s="11">
        <v>90</v>
      </c>
      <c r="N27" s="83"/>
      <c r="O27" s="60">
        <v>5</v>
      </c>
    </row>
    <row r="28" spans="1:15" ht="15" x14ac:dyDescent="0.25">
      <c r="A28" s="1"/>
      <c r="B28" s="40"/>
      <c r="C28" s="36"/>
      <c r="D28" s="367" t="s">
        <v>480</v>
      </c>
      <c r="E28" s="368"/>
      <c r="F28" s="369">
        <v>4100060217</v>
      </c>
      <c r="G28" s="370"/>
      <c r="H28" s="391" t="s">
        <v>481</v>
      </c>
      <c r="I28" s="370"/>
      <c r="J28" s="369" t="s">
        <v>81</v>
      </c>
      <c r="K28" s="368"/>
      <c r="L28" s="9" t="s">
        <v>851</v>
      </c>
      <c r="M28" s="11">
        <v>95</v>
      </c>
      <c r="N28" s="83"/>
      <c r="O28" s="60">
        <v>5</v>
      </c>
    </row>
    <row r="29" spans="1:15" ht="15" x14ac:dyDescent="0.25">
      <c r="A29" s="1"/>
      <c r="B29" s="40"/>
      <c r="C29" s="36"/>
      <c r="D29" s="367" t="s">
        <v>480</v>
      </c>
      <c r="E29" s="368"/>
      <c r="F29" s="369">
        <v>4100060217</v>
      </c>
      <c r="G29" s="370"/>
      <c r="H29" s="391" t="s">
        <v>481</v>
      </c>
      <c r="I29" s="370"/>
      <c r="J29" s="369" t="s">
        <v>81</v>
      </c>
      <c r="K29" s="368"/>
      <c r="L29" s="9" t="s">
        <v>851</v>
      </c>
      <c r="M29" s="11">
        <v>100</v>
      </c>
      <c r="N29" s="83"/>
      <c r="O29" s="60">
        <v>2</v>
      </c>
    </row>
    <row r="30" spans="1:15" ht="15" x14ac:dyDescent="0.25">
      <c r="A30" s="1"/>
      <c r="B30" s="40"/>
      <c r="C30" s="36"/>
      <c r="D30" s="367" t="s">
        <v>381</v>
      </c>
      <c r="E30" s="368"/>
      <c r="F30" s="369">
        <v>4100060381</v>
      </c>
      <c r="G30" s="370"/>
      <c r="H30" s="391" t="s">
        <v>786</v>
      </c>
      <c r="I30" s="370"/>
      <c r="J30" s="369" t="s">
        <v>1009</v>
      </c>
      <c r="K30" s="368"/>
      <c r="L30" s="7" t="s">
        <v>757</v>
      </c>
      <c r="M30" s="11"/>
      <c r="N30" s="83"/>
      <c r="O30" s="60">
        <v>3</v>
      </c>
    </row>
    <row r="31" spans="1:15" ht="15" x14ac:dyDescent="0.25">
      <c r="A31" s="1"/>
      <c r="B31" s="40"/>
      <c r="C31" s="36"/>
      <c r="D31" s="367" t="s">
        <v>381</v>
      </c>
      <c r="E31" s="368"/>
      <c r="F31" s="369">
        <v>4100060382</v>
      </c>
      <c r="G31" s="370"/>
      <c r="H31" s="391" t="s">
        <v>786</v>
      </c>
      <c r="I31" s="370"/>
      <c r="J31" s="369" t="s">
        <v>1009</v>
      </c>
      <c r="K31" s="368"/>
      <c r="L31" s="7" t="s">
        <v>757</v>
      </c>
      <c r="M31" s="11"/>
      <c r="N31" s="83"/>
      <c r="O31" s="60">
        <v>4</v>
      </c>
    </row>
    <row r="32" spans="1:15" ht="15" x14ac:dyDescent="0.25">
      <c r="A32" s="1"/>
      <c r="B32" s="76"/>
      <c r="C32" s="69"/>
      <c r="D32" s="126" t="s">
        <v>1035</v>
      </c>
      <c r="E32" s="122"/>
      <c r="F32" s="124"/>
      <c r="G32" s="57"/>
      <c r="H32" s="125"/>
      <c r="I32" s="57"/>
      <c r="J32" s="124"/>
      <c r="K32" s="122"/>
      <c r="L32" s="7"/>
      <c r="M32" s="11"/>
      <c r="N32" s="84"/>
      <c r="O32" s="60"/>
    </row>
    <row r="33" spans="1:15" ht="15" x14ac:dyDescent="0.25">
      <c r="A33" s="1"/>
      <c r="B33" s="365">
        <v>2</v>
      </c>
      <c r="C33" s="366"/>
      <c r="D33" s="367" t="s">
        <v>381</v>
      </c>
      <c r="E33" s="368"/>
      <c r="F33" s="369">
        <v>4100060381</v>
      </c>
      <c r="G33" s="370"/>
      <c r="H33" s="391" t="s">
        <v>786</v>
      </c>
      <c r="I33" s="370"/>
      <c r="J33" s="369" t="s">
        <v>1009</v>
      </c>
      <c r="K33" s="368"/>
      <c r="L33" s="7" t="s">
        <v>757</v>
      </c>
      <c r="M33" s="11"/>
      <c r="N33" s="84">
        <v>8.6199999999999992</v>
      </c>
      <c r="O33" s="60">
        <v>12</v>
      </c>
    </row>
    <row r="34" spans="1:15" ht="15" x14ac:dyDescent="0.25">
      <c r="A34" s="1"/>
      <c r="B34" s="375">
        <v>3</v>
      </c>
      <c r="C34" s="376"/>
      <c r="D34" s="367" t="s">
        <v>381</v>
      </c>
      <c r="E34" s="368"/>
      <c r="F34" s="369">
        <v>4100060382</v>
      </c>
      <c r="G34" s="370"/>
      <c r="H34" s="391" t="s">
        <v>786</v>
      </c>
      <c r="I34" s="370"/>
      <c r="J34" s="369" t="s">
        <v>1009</v>
      </c>
      <c r="K34" s="368"/>
      <c r="L34" s="7" t="s">
        <v>757</v>
      </c>
      <c r="M34" s="11"/>
      <c r="N34" s="84">
        <v>8.6199999999999992</v>
      </c>
      <c r="O34" s="60">
        <v>12</v>
      </c>
    </row>
    <row r="35" spans="1:15" ht="15" x14ac:dyDescent="0.25">
      <c r="A35" s="1"/>
      <c r="B35" s="378">
        <v>4</v>
      </c>
      <c r="C35" s="379"/>
      <c r="D35" s="367" t="s">
        <v>381</v>
      </c>
      <c r="E35" s="368"/>
      <c r="F35" s="369">
        <v>4100060382</v>
      </c>
      <c r="G35" s="370"/>
      <c r="H35" s="391" t="s">
        <v>786</v>
      </c>
      <c r="I35" s="370"/>
      <c r="J35" s="369" t="s">
        <v>1009</v>
      </c>
      <c r="K35" s="368"/>
      <c r="L35" s="7" t="s">
        <v>757</v>
      </c>
      <c r="M35" s="11"/>
      <c r="N35" s="83">
        <v>8.6199999999999992</v>
      </c>
      <c r="O35" s="60">
        <v>12</v>
      </c>
    </row>
    <row r="36" spans="1:15" ht="15" x14ac:dyDescent="0.25">
      <c r="A36" s="1"/>
      <c r="B36" s="378">
        <v>5</v>
      </c>
      <c r="C36" s="379"/>
      <c r="D36" s="367" t="s">
        <v>381</v>
      </c>
      <c r="E36" s="368"/>
      <c r="F36" s="369">
        <v>4100060382</v>
      </c>
      <c r="G36" s="370"/>
      <c r="H36" s="391" t="s">
        <v>786</v>
      </c>
      <c r="I36" s="370"/>
      <c r="J36" s="369" t="s">
        <v>1009</v>
      </c>
      <c r="K36" s="368"/>
      <c r="L36" s="7" t="s">
        <v>757</v>
      </c>
      <c r="M36" s="11"/>
      <c r="N36" s="82">
        <v>8.6199999999999992</v>
      </c>
      <c r="O36" s="60">
        <v>12</v>
      </c>
    </row>
    <row r="37" spans="1:15" ht="15" x14ac:dyDescent="0.25">
      <c r="A37" s="1"/>
      <c r="B37" s="76"/>
      <c r="C37" s="69"/>
      <c r="D37" s="126" t="s">
        <v>1020</v>
      </c>
      <c r="E37" s="122"/>
      <c r="F37" s="124"/>
      <c r="G37" s="57"/>
      <c r="H37" s="125"/>
      <c r="I37" s="57"/>
      <c r="J37" s="124"/>
      <c r="K37" s="122"/>
      <c r="L37" s="124"/>
      <c r="M37" s="11"/>
      <c r="N37" s="84"/>
      <c r="O37" s="60"/>
    </row>
    <row r="38" spans="1:15" ht="15" x14ac:dyDescent="0.25">
      <c r="A38" s="1"/>
      <c r="B38" s="378">
        <v>6</v>
      </c>
      <c r="C38" s="379"/>
      <c r="D38" s="367" t="s">
        <v>381</v>
      </c>
      <c r="E38" s="368"/>
      <c r="F38" s="369">
        <v>4100060382</v>
      </c>
      <c r="G38" s="370"/>
      <c r="H38" s="391" t="s">
        <v>786</v>
      </c>
      <c r="I38" s="370"/>
      <c r="J38" s="369" t="s">
        <v>1009</v>
      </c>
      <c r="K38" s="368"/>
      <c r="L38" s="7" t="s">
        <v>757</v>
      </c>
      <c r="M38" s="11"/>
      <c r="N38" s="82">
        <v>8.6199999999999992</v>
      </c>
      <c r="O38" s="60">
        <v>12</v>
      </c>
    </row>
    <row r="39" spans="1:15" ht="15" x14ac:dyDescent="0.25">
      <c r="A39" s="1"/>
      <c r="B39" s="76"/>
      <c r="C39" s="69"/>
      <c r="D39" s="126" t="s">
        <v>1020</v>
      </c>
      <c r="E39" s="122"/>
      <c r="F39" s="124"/>
      <c r="G39" s="57"/>
      <c r="H39" s="125"/>
      <c r="I39" s="57"/>
      <c r="J39" s="124"/>
      <c r="K39" s="122"/>
      <c r="L39" s="124"/>
      <c r="M39" s="11"/>
      <c r="N39" s="84"/>
      <c r="O39" s="60"/>
    </row>
    <row r="40" spans="1:15" ht="15" x14ac:dyDescent="0.25">
      <c r="A40" s="1"/>
      <c r="B40" s="378">
        <v>7</v>
      </c>
      <c r="C40" s="379"/>
      <c r="D40" s="367" t="s">
        <v>381</v>
      </c>
      <c r="E40" s="368"/>
      <c r="F40" s="369">
        <v>4100060382</v>
      </c>
      <c r="G40" s="370"/>
      <c r="H40" s="391" t="s">
        <v>786</v>
      </c>
      <c r="I40" s="370"/>
      <c r="J40" s="369" t="s">
        <v>1009</v>
      </c>
      <c r="K40" s="368"/>
      <c r="L40" s="7" t="s">
        <v>757</v>
      </c>
      <c r="M40" s="11"/>
      <c r="N40" s="82">
        <v>8.6199999999999992</v>
      </c>
      <c r="O40" s="60">
        <v>12</v>
      </c>
    </row>
    <row r="41" spans="1:15" ht="15" x14ac:dyDescent="0.25">
      <c r="A41" s="1"/>
      <c r="B41" s="76"/>
      <c r="C41" s="69"/>
      <c r="D41" s="126" t="s">
        <v>1020</v>
      </c>
      <c r="E41" s="122"/>
      <c r="F41" s="124"/>
      <c r="G41" s="57"/>
      <c r="H41" s="125"/>
      <c r="I41" s="57"/>
      <c r="J41" s="124"/>
      <c r="K41" s="122"/>
      <c r="L41" s="124"/>
      <c r="M41" s="11"/>
      <c r="N41" s="84"/>
      <c r="O41" s="60"/>
    </row>
    <row r="42" spans="1:15" ht="15" x14ac:dyDescent="0.25">
      <c r="A42" s="1"/>
      <c r="B42" s="378">
        <v>8</v>
      </c>
      <c r="C42" s="379"/>
      <c r="D42" s="367" t="s">
        <v>381</v>
      </c>
      <c r="E42" s="368"/>
      <c r="F42" s="369">
        <v>4100060382</v>
      </c>
      <c r="G42" s="370"/>
      <c r="H42" s="391" t="s">
        <v>786</v>
      </c>
      <c r="I42" s="370"/>
      <c r="J42" s="369" t="s">
        <v>1009</v>
      </c>
      <c r="K42" s="368"/>
      <c r="L42" s="7" t="s">
        <v>757</v>
      </c>
      <c r="M42" s="11"/>
      <c r="N42" s="82">
        <v>8.6199999999999992</v>
      </c>
      <c r="O42" s="60">
        <v>12</v>
      </c>
    </row>
    <row r="43" spans="1:15" ht="15" x14ac:dyDescent="0.25">
      <c r="A43" s="1"/>
      <c r="B43" s="76"/>
      <c r="C43" s="69"/>
      <c r="D43" s="126" t="s">
        <v>1020</v>
      </c>
      <c r="E43" s="122"/>
      <c r="F43" s="124"/>
      <c r="G43" s="57"/>
      <c r="H43" s="125"/>
      <c r="I43" s="57"/>
      <c r="J43" s="124"/>
      <c r="K43" s="122"/>
      <c r="L43" s="124"/>
      <c r="M43" s="11"/>
      <c r="N43" s="84"/>
      <c r="O43" s="60"/>
    </row>
    <row r="44" spans="1:15" ht="15" x14ac:dyDescent="0.25">
      <c r="A44" s="1"/>
      <c r="B44" s="378">
        <v>9</v>
      </c>
      <c r="C44" s="379"/>
      <c r="D44" s="367" t="s">
        <v>381</v>
      </c>
      <c r="E44" s="368"/>
      <c r="F44" s="369">
        <v>4100060382</v>
      </c>
      <c r="G44" s="370"/>
      <c r="H44" s="391" t="s">
        <v>786</v>
      </c>
      <c r="I44" s="370"/>
      <c r="J44" s="369" t="s">
        <v>1009</v>
      </c>
      <c r="K44" s="368"/>
      <c r="L44" s="7" t="s">
        <v>757</v>
      </c>
      <c r="M44" s="11"/>
      <c r="N44" s="82">
        <v>8.6199999999999992</v>
      </c>
      <c r="O44" s="60">
        <v>12</v>
      </c>
    </row>
    <row r="45" spans="1:15" ht="15" x14ac:dyDescent="0.25">
      <c r="A45" s="1"/>
      <c r="B45" s="76"/>
      <c r="C45" s="69"/>
      <c r="D45" s="126" t="s">
        <v>1020</v>
      </c>
      <c r="E45" s="122"/>
      <c r="F45" s="124"/>
      <c r="G45" s="57"/>
      <c r="H45" s="125"/>
      <c r="I45" s="57"/>
      <c r="J45" s="124"/>
      <c r="K45" s="122"/>
      <c r="L45" s="124"/>
      <c r="M45" s="11"/>
      <c r="N45" s="84"/>
      <c r="O45" s="60"/>
    </row>
    <row r="46" spans="1:15" ht="15" x14ac:dyDescent="0.25">
      <c r="A46" s="1"/>
      <c r="B46" s="378">
        <v>10</v>
      </c>
      <c r="C46" s="379"/>
      <c r="D46" s="367" t="s">
        <v>381</v>
      </c>
      <c r="E46" s="368"/>
      <c r="F46" s="369">
        <v>4100060382</v>
      </c>
      <c r="G46" s="370"/>
      <c r="H46" s="391" t="s">
        <v>786</v>
      </c>
      <c r="I46" s="370"/>
      <c r="J46" s="369" t="s">
        <v>1009</v>
      </c>
      <c r="K46" s="368"/>
      <c r="L46" s="7" t="s">
        <v>757</v>
      </c>
      <c r="M46" s="11"/>
      <c r="N46" s="82">
        <v>8.6199999999999992</v>
      </c>
      <c r="O46" s="60">
        <v>12</v>
      </c>
    </row>
    <row r="47" spans="1:15" ht="15" x14ac:dyDescent="0.25">
      <c r="A47" s="1"/>
      <c r="B47" s="76"/>
      <c r="C47" s="69"/>
      <c r="D47" s="126" t="s">
        <v>1020</v>
      </c>
      <c r="E47" s="122"/>
      <c r="F47" s="124"/>
      <c r="G47" s="57"/>
      <c r="H47" s="125"/>
      <c r="I47" s="57"/>
      <c r="J47" s="124"/>
      <c r="K47" s="122"/>
      <c r="L47" s="124"/>
      <c r="M47" s="11"/>
      <c r="N47" s="84"/>
      <c r="O47" s="60"/>
    </row>
    <row r="48" spans="1:15" ht="15" x14ac:dyDescent="0.25">
      <c r="A48" s="1"/>
      <c r="B48" s="378">
        <v>11</v>
      </c>
      <c r="C48" s="379"/>
      <c r="D48" s="367" t="s">
        <v>381</v>
      </c>
      <c r="E48" s="368"/>
      <c r="F48" s="369">
        <v>4100060382</v>
      </c>
      <c r="G48" s="370"/>
      <c r="H48" s="391" t="s">
        <v>786</v>
      </c>
      <c r="I48" s="370"/>
      <c r="J48" s="369" t="s">
        <v>1009</v>
      </c>
      <c r="K48" s="368"/>
      <c r="L48" s="7" t="s">
        <v>757</v>
      </c>
      <c r="M48" s="11"/>
      <c r="N48" s="82">
        <v>8.6199999999999992</v>
      </c>
      <c r="O48" s="60">
        <v>12</v>
      </c>
    </row>
    <row r="49" spans="1:15" ht="15" x14ac:dyDescent="0.25">
      <c r="A49" s="1"/>
      <c r="B49" s="76"/>
      <c r="C49" s="69"/>
      <c r="D49" s="126" t="s">
        <v>1020</v>
      </c>
      <c r="E49" s="122"/>
      <c r="F49" s="124"/>
      <c r="G49" s="57"/>
      <c r="H49" s="125"/>
      <c r="I49" s="57"/>
      <c r="J49" s="124"/>
      <c r="K49" s="122"/>
      <c r="L49" s="124"/>
      <c r="M49" s="11"/>
      <c r="N49" s="84"/>
      <c r="O49" s="60"/>
    </row>
    <row r="50" spans="1:15" ht="15" x14ac:dyDescent="0.25">
      <c r="A50" s="1"/>
      <c r="B50" s="378">
        <v>12</v>
      </c>
      <c r="C50" s="379"/>
      <c r="D50" s="367" t="s">
        <v>381</v>
      </c>
      <c r="E50" s="368"/>
      <c r="F50" s="369">
        <v>4100060382</v>
      </c>
      <c r="G50" s="370"/>
      <c r="H50" s="391" t="s">
        <v>786</v>
      </c>
      <c r="I50" s="370"/>
      <c r="J50" s="369" t="s">
        <v>1009</v>
      </c>
      <c r="K50" s="368"/>
      <c r="L50" s="7" t="s">
        <v>757</v>
      </c>
      <c r="M50" s="11"/>
      <c r="N50" s="82">
        <v>8.6199999999999992</v>
      </c>
      <c r="O50" s="60">
        <v>12</v>
      </c>
    </row>
    <row r="51" spans="1:15" ht="15" x14ac:dyDescent="0.25">
      <c r="A51" s="1"/>
      <c r="B51" s="76"/>
      <c r="C51" s="69"/>
      <c r="D51" s="126" t="s">
        <v>1020</v>
      </c>
      <c r="E51" s="122"/>
      <c r="F51" s="124"/>
      <c r="G51" s="57"/>
      <c r="H51" s="125"/>
      <c r="I51" s="57"/>
      <c r="J51" s="124"/>
      <c r="K51" s="122"/>
      <c r="L51" s="124"/>
      <c r="M51" s="11"/>
      <c r="N51" s="84"/>
      <c r="O51" s="60"/>
    </row>
    <row r="52" spans="1:15" ht="15" x14ac:dyDescent="0.25">
      <c r="A52" s="1"/>
      <c r="B52" s="77" t="s">
        <v>37</v>
      </c>
      <c r="C52" s="78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78">
        <v>13</v>
      </c>
      <c r="C53" s="379"/>
      <c r="D53" s="367" t="s">
        <v>381</v>
      </c>
      <c r="E53" s="368"/>
      <c r="F53" s="369">
        <v>4100060382</v>
      </c>
      <c r="G53" s="370"/>
      <c r="H53" s="391" t="s">
        <v>786</v>
      </c>
      <c r="I53" s="370"/>
      <c r="J53" s="369" t="s">
        <v>1009</v>
      </c>
      <c r="K53" s="368"/>
      <c r="L53" s="7" t="s">
        <v>757</v>
      </c>
      <c r="M53" s="11"/>
      <c r="N53" s="82">
        <v>8.6199999999999992</v>
      </c>
      <c r="O53" s="60">
        <v>12</v>
      </c>
    </row>
    <row r="54" spans="1:15" ht="15" x14ac:dyDescent="0.25">
      <c r="A54" s="1"/>
      <c r="B54" s="76"/>
      <c r="C54" s="69"/>
      <c r="D54" s="126" t="s">
        <v>1020</v>
      </c>
      <c r="E54" s="122"/>
      <c r="F54" s="124"/>
      <c r="G54" s="57"/>
      <c r="H54" s="125"/>
      <c r="I54" s="57"/>
      <c r="J54" s="124"/>
      <c r="K54" s="122"/>
      <c r="L54" s="124"/>
      <c r="M54" s="11"/>
      <c r="N54" s="84"/>
      <c r="O54" s="60"/>
    </row>
    <row r="55" spans="1:15" ht="15" x14ac:dyDescent="0.25">
      <c r="A55" s="1"/>
      <c r="B55" s="378">
        <v>14</v>
      </c>
      <c r="C55" s="379"/>
      <c r="D55" s="367" t="s">
        <v>381</v>
      </c>
      <c r="E55" s="368"/>
      <c r="F55" s="369">
        <v>4100060382</v>
      </c>
      <c r="G55" s="370"/>
      <c r="H55" s="391" t="s">
        <v>786</v>
      </c>
      <c r="I55" s="370"/>
      <c r="J55" s="369" t="s">
        <v>1009</v>
      </c>
      <c r="K55" s="368"/>
      <c r="L55" s="7" t="s">
        <v>757</v>
      </c>
      <c r="M55" s="11"/>
      <c r="N55" s="82">
        <v>8.6199999999999992</v>
      </c>
      <c r="O55" s="60">
        <v>12</v>
      </c>
    </row>
    <row r="56" spans="1:15" ht="15" x14ac:dyDescent="0.25">
      <c r="A56" s="1"/>
      <c r="B56" s="76"/>
      <c r="C56" s="69"/>
      <c r="D56" s="126" t="s">
        <v>1020</v>
      </c>
      <c r="E56" s="122"/>
      <c r="F56" s="124"/>
      <c r="G56" s="57"/>
      <c r="H56" s="125"/>
      <c r="I56" s="57"/>
      <c r="J56" s="124"/>
      <c r="K56" s="122"/>
      <c r="L56" s="124"/>
      <c r="M56" s="11"/>
      <c r="N56" s="84"/>
      <c r="O56" s="60"/>
    </row>
    <row r="57" spans="1:15" ht="15" x14ac:dyDescent="0.25">
      <c r="A57" s="1"/>
      <c r="B57" s="76"/>
      <c r="C57" s="65"/>
      <c r="D57" s="392"/>
      <c r="E57" s="393"/>
      <c r="F57" s="393"/>
      <c r="G57" s="393"/>
      <c r="H57" s="393"/>
      <c r="I57" s="62"/>
      <c r="J57" s="50"/>
      <c r="K57" s="61"/>
      <c r="L57" s="8"/>
      <c r="M57" s="8"/>
      <c r="N57" s="139">
        <f>SUM(N18:N56)</f>
        <v>124.60000000000002</v>
      </c>
      <c r="O57" s="60"/>
    </row>
    <row r="58" spans="1:15" ht="15.75" x14ac:dyDescent="0.25">
      <c r="A58" s="1"/>
      <c r="B58" s="356" t="s">
        <v>29</v>
      </c>
      <c r="C58" s="357"/>
      <c r="D58" s="357"/>
      <c r="E58" s="357"/>
      <c r="F58" s="357"/>
      <c r="G58" s="357"/>
      <c r="H58" s="357"/>
      <c r="I58" s="357"/>
      <c r="J58" s="357"/>
      <c r="K58" s="357"/>
      <c r="L58" s="357"/>
      <c r="M58" s="79"/>
      <c r="N58" s="75"/>
      <c r="O58" s="73">
        <f>SUM(O18:O56)</f>
        <v>213</v>
      </c>
    </row>
    <row r="59" spans="1:15" ht="15" x14ac:dyDescent="0.25">
      <c r="A59" s="1"/>
      <c r="B59" s="20"/>
      <c r="C59" s="45"/>
      <c r="D59" s="20"/>
      <c r="E59" s="45"/>
      <c r="F59" s="20"/>
      <c r="H59" s="3"/>
      <c r="J59" s="20"/>
      <c r="K59" s="45"/>
      <c r="L59" s="1"/>
      <c r="M59" s="1"/>
      <c r="N59" s="86"/>
    </row>
    <row r="60" spans="1:15" ht="3.75" customHeight="1" x14ac:dyDescent="0.25">
      <c r="A60" s="1"/>
      <c r="B60" s="1"/>
      <c r="C60" s="1"/>
      <c r="D60" s="17"/>
      <c r="E60" s="20"/>
      <c r="F60" s="20"/>
      <c r="G60" s="3"/>
      <c r="H60" s="3"/>
      <c r="I60" s="1"/>
      <c r="J60" s="1"/>
      <c r="K60" s="1"/>
      <c r="L60" s="1"/>
      <c r="M60" s="1"/>
      <c r="N60" s="1"/>
    </row>
    <row r="61" spans="1:15" ht="15" customHeight="1" x14ac:dyDescent="0.25">
      <c r="A61" s="1"/>
      <c r="B61" s="1"/>
      <c r="C61" s="1"/>
      <c r="D61" s="1" t="s">
        <v>49</v>
      </c>
      <c r="E61" s="23"/>
      <c r="F61" s="397" t="s">
        <v>1036</v>
      </c>
      <c r="G61" s="396"/>
      <c r="H61" s="1"/>
      <c r="I61" s="1"/>
      <c r="J61" s="1"/>
      <c r="K61" s="1"/>
      <c r="L61" s="1"/>
      <c r="M61" s="1"/>
      <c r="N61" s="1"/>
    </row>
    <row r="62" spans="1:15" ht="15" customHeight="1" x14ac:dyDescent="0.25">
      <c r="A62" s="1"/>
      <c r="B62" s="1"/>
      <c r="C62" s="1"/>
      <c r="D62" s="1" t="s">
        <v>1037</v>
      </c>
      <c r="E62" s="23"/>
      <c r="F62" s="1"/>
      <c r="G62" s="1"/>
      <c r="H62" s="1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/>
      <c r="D63" s="1" t="s">
        <v>1022</v>
      </c>
      <c r="E63" s="3"/>
      <c r="F63" s="1"/>
      <c r="G63" s="1"/>
      <c r="H63" s="1"/>
      <c r="I63" s="1"/>
      <c r="J63" s="1"/>
      <c r="K63" s="1"/>
      <c r="L63" s="1"/>
      <c r="M63" s="1"/>
      <c r="N63" s="1"/>
    </row>
    <row r="64" spans="1:15" ht="15" customHeight="1" x14ac:dyDescent="0.25">
      <c r="A64" s="1"/>
      <c r="B64" s="1"/>
      <c r="C64" s="1"/>
      <c r="D64" s="1" t="s">
        <v>1021</v>
      </c>
      <c r="E64" s="23"/>
      <c r="F64" s="1"/>
      <c r="G64" s="1"/>
      <c r="H64" s="1"/>
      <c r="I64" s="1"/>
      <c r="J64" s="1"/>
      <c r="K64" s="1"/>
      <c r="L64" s="1"/>
      <c r="M64" s="1"/>
      <c r="N64" s="1"/>
    </row>
    <row r="65" spans="1:14" ht="15" customHeight="1" x14ac:dyDescent="0.25">
      <c r="A65" s="1"/>
      <c r="B65" s="1"/>
      <c r="C65" s="1"/>
      <c r="D65" s="1" t="s">
        <v>1023</v>
      </c>
      <c r="E65" s="1"/>
      <c r="F65" s="1"/>
      <c r="G65" s="23"/>
      <c r="H65" s="23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349" ht="8.25" customHeight="1" x14ac:dyDescent="0.2"/>
    <row r="351" ht="8.25" customHeight="1" x14ac:dyDescent="0.2"/>
    <row r="353" ht="9" customHeight="1" x14ac:dyDescent="0.2"/>
    <row r="355" ht="7.5" customHeight="1" x14ac:dyDescent="0.2"/>
    <row r="357" ht="6.75" customHeight="1" x14ac:dyDescent="0.2"/>
    <row r="359" ht="7.5" customHeight="1" x14ac:dyDescent="0.2"/>
    <row r="361" ht="9" customHeight="1" x14ac:dyDescent="0.2"/>
    <row r="363" ht="7.5" customHeight="1" x14ac:dyDescent="0.2"/>
    <row r="365" ht="8.25" customHeight="1" x14ac:dyDescent="0.2"/>
  </sheetData>
  <mergeCells count="137">
    <mergeCell ref="D57:H57"/>
    <mergeCell ref="B58:L58"/>
    <mergeCell ref="F61:G61"/>
    <mergeCell ref="G12:H12"/>
    <mergeCell ref="G8:I8"/>
    <mergeCell ref="B19:C19"/>
    <mergeCell ref="B20:C20"/>
    <mergeCell ref="D21:E21"/>
    <mergeCell ref="D22:E22"/>
    <mergeCell ref="F29:G29"/>
    <mergeCell ref="D19:E19"/>
    <mergeCell ref="F19:G19"/>
    <mergeCell ref="H19:I19"/>
    <mergeCell ref="J19:K19"/>
    <mergeCell ref="B26:C26"/>
    <mergeCell ref="D26:E26"/>
    <mergeCell ref="F26:G26"/>
    <mergeCell ref="H26:I26"/>
    <mergeCell ref="J26:K26"/>
    <mergeCell ref="D24:E24"/>
    <mergeCell ref="J25:K25"/>
    <mergeCell ref="D20:E20"/>
    <mergeCell ref="F20:G20"/>
    <mergeCell ref="H20:I20"/>
    <mergeCell ref="J20:K20"/>
    <mergeCell ref="F21:G21"/>
    <mergeCell ref="D23:E23"/>
    <mergeCell ref="D25:E25"/>
    <mergeCell ref="G10:L1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J21:K21"/>
    <mergeCell ref="J22:K22"/>
    <mergeCell ref="J23:K23"/>
    <mergeCell ref="J24:K24"/>
    <mergeCell ref="F25:G25"/>
    <mergeCell ref="H25:I25"/>
    <mergeCell ref="F22:G22"/>
    <mergeCell ref="F23:G23"/>
    <mergeCell ref="F24:G24"/>
    <mergeCell ref="H21:I21"/>
    <mergeCell ref="H22:I22"/>
    <mergeCell ref="H23:I23"/>
    <mergeCell ref="F33:G33"/>
    <mergeCell ref="H33:I33"/>
    <mergeCell ref="J33:K33"/>
    <mergeCell ref="B34:C34"/>
    <mergeCell ref="D34:E34"/>
    <mergeCell ref="F34:G34"/>
    <mergeCell ref="H34:I34"/>
    <mergeCell ref="J34:K34"/>
    <mergeCell ref="H24:I24"/>
    <mergeCell ref="J27:K27"/>
    <mergeCell ref="D28:E28"/>
    <mergeCell ref="F28:G28"/>
    <mergeCell ref="H28:I28"/>
    <mergeCell ref="J28:K28"/>
    <mergeCell ref="H29:I29"/>
    <mergeCell ref="J29:K29"/>
    <mergeCell ref="B33:C33"/>
    <mergeCell ref="D33:E33"/>
    <mergeCell ref="D29:E29"/>
    <mergeCell ref="D27:E27"/>
    <mergeCell ref="F27:G27"/>
    <mergeCell ref="H27:I27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D30:E30"/>
    <mergeCell ref="F30:G30"/>
    <mergeCell ref="H30:I30"/>
    <mergeCell ref="J30:K30"/>
    <mergeCell ref="D31:E31"/>
    <mergeCell ref="F31:G31"/>
    <mergeCell ref="H31:I31"/>
    <mergeCell ref="J31:K31"/>
    <mergeCell ref="B38:C38"/>
    <mergeCell ref="D38:E38"/>
    <mergeCell ref="F38:G38"/>
    <mergeCell ref="H38:I38"/>
    <mergeCell ref="J38:K38"/>
    <mergeCell ref="B40:C40"/>
    <mergeCell ref="D40:E40"/>
    <mergeCell ref="F40:G40"/>
    <mergeCell ref="H40:I40"/>
    <mergeCell ref="J40:K40"/>
    <mergeCell ref="B42:C42"/>
    <mergeCell ref="D42:E42"/>
    <mergeCell ref="F42:G42"/>
    <mergeCell ref="H42:I42"/>
    <mergeCell ref="J42:K42"/>
    <mergeCell ref="B44:C44"/>
    <mergeCell ref="D44:E44"/>
    <mergeCell ref="F44:G44"/>
    <mergeCell ref="H44:I44"/>
    <mergeCell ref="J44:K44"/>
    <mergeCell ref="D46:E46"/>
    <mergeCell ref="F46:G46"/>
    <mergeCell ref="H46:I46"/>
    <mergeCell ref="J46:K46"/>
    <mergeCell ref="B48:C48"/>
    <mergeCell ref="D48:E48"/>
    <mergeCell ref="F48:G48"/>
    <mergeCell ref="H48:I48"/>
    <mergeCell ref="J48:K48"/>
    <mergeCell ref="B46:C46"/>
    <mergeCell ref="B55:C55"/>
    <mergeCell ref="D55:E55"/>
    <mergeCell ref="F55:G55"/>
    <mergeCell ref="H55:I55"/>
    <mergeCell ref="J55:K55"/>
    <mergeCell ref="B50:C50"/>
    <mergeCell ref="D50:E50"/>
    <mergeCell ref="F50:G50"/>
    <mergeCell ref="H50:I50"/>
    <mergeCell ref="J50:K50"/>
    <mergeCell ref="B53:C53"/>
    <mergeCell ref="D53:E53"/>
    <mergeCell ref="F53:G53"/>
    <mergeCell ref="H53:I53"/>
    <mergeCell ref="J53:K5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sheetPr codeName="Hoja33"/>
  <dimension ref="A1:O425"/>
  <sheetViews>
    <sheetView topLeftCell="A88" workbookViewId="0">
      <selection activeCell="L37" sqref="L3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1014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200083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670</v>
      </c>
      <c r="E18" s="368"/>
      <c r="F18" s="369">
        <v>4100060223</v>
      </c>
      <c r="G18" s="370"/>
      <c r="H18" s="391" t="s">
        <v>1012</v>
      </c>
      <c r="I18" s="370"/>
      <c r="J18" s="369" t="s">
        <v>76</v>
      </c>
      <c r="K18" s="368"/>
      <c r="L18" s="7" t="s">
        <v>1003</v>
      </c>
      <c r="M18" s="11"/>
      <c r="N18" s="82">
        <v>5.94</v>
      </c>
      <c r="O18" s="60">
        <v>20</v>
      </c>
    </row>
    <row r="19" spans="1:15" ht="15" x14ac:dyDescent="0.25">
      <c r="A19" s="1"/>
      <c r="B19" s="416"/>
      <c r="C19" s="417"/>
      <c r="D19" s="367" t="s">
        <v>670</v>
      </c>
      <c r="E19" s="368"/>
      <c r="F19" s="369">
        <v>4100060225</v>
      </c>
      <c r="G19" s="370"/>
      <c r="H19" s="391" t="s">
        <v>1012</v>
      </c>
      <c r="I19" s="370"/>
      <c r="J19" s="369" t="s">
        <v>53</v>
      </c>
      <c r="K19" s="368"/>
      <c r="L19" s="7" t="s">
        <v>1003</v>
      </c>
      <c r="M19" s="11"/>
      <c r="N19" s="83"/>
      <c r="O19" s="60">
        <v>18</v>
      </c>
    </row>
    <row r="20" spans="1:15" ht="15" x14ac:dyDescent="0.25">
      <c r="A20" s="1"/>
      <c r="B20" s="40"/>
      <c r="C20" s="36"/>
      <c r="D20" s="126" t="s">
        <v>1026</v>
      </c>
      <c r="E20" s="61"/>
      <c r="F20" s="50"/>
      <c r="G20" s="62"/>
      <c r="H20" s="63"/>
      <c r="I20" s="62"/>
      <c r="J20" s="50"/>
      <c r="K20" s="61"/>
      <c r="L20" s="6"/>
      <c r="M20" s="8"/>
      <c r="N20" s="83"/>
      <c r="O20" s="138"/>
    </row>
    <row r="21" spans="1:15" ht="15" x14ac:dyDescent="0.25">
      <c r="A21" s="1"/>
      <c r="B21" s="378">
        <v>2</v>
      </c>
      <c r="C21" s="379"/>
      <c r="D21" s="367" t="s">
        <v>670</v>
      </c>
      <c r="E21" s="368"/>
      <c r="F21" s="369">
        <v>4100060226</v>
      </c>
      <c r="G21" s="370"/>
      <c r="H21" s="391" t="s">
        <v>1012</v>
      </c>
      <c r="I21" s="370"/>
      <c r="J21" s="369" t="s">
        <v>147</v>
      </c>
      <c r="K21" s="368"/>
      <c r="L21" s="7" t="s">
        <v>999</v>
      </c>
      <c r="M21" s="11"/>
      <c r="N21" s="82">
        <v>4.0199999999999996</v>
      </c>
      <c r="O21" s="60">
        <v>4</v>
      </c>
    </row>
    <row r="22" spans="1:15" ht="15" x14ac:dyDescent="0.25">
      <c r="A22" s="1"/>
      <c r="B22" s="416"/>
      <c r="C22" s="417"/>
      <c r="D22" s="367" t="s">
        <v>670</v>
      </c>
      <c r="E22" s="368"/>
      <c r="F22" s="369">
        <v>4100060225</v>
      </c>
      <c r="G22" s="370"/>
      <c r="H22" s="391" t="s">
        <v>1012</v>
      </c>
      <c r="I22" s="370"/>
      <c r="J22" s="369" t="s">
        <v>53</v>
      </c>
      <c r="K22" s="368"/>
      <c r="L22" s="7" t="s">
        <v>999</v>
      </c>
      <c r="M22" s="11"/>
      <c r="N22" s="83"/>
      <c r="O22" s="60">
        <v>19</v>
      </c>
    </row>
    <row r="23" spans="1:15" ht="15" x14ac:dyDescent="0.25">
      <c r="A23" s="1"/>
      <c r="B23" s="378">
        <v>3</v>
      </c>
      <c r="C23" s="379"/>
      <c r="D23" s="367" t="s">
        <v>670</v>
      </c>
      <c r="E23" s="368"/>
      <c r="F23" s="369">
        <v>4100060222</v>
      </c>
      <c r="G23" s="370"/>
      <c r="H23" s="391" t="s">
        <v>1012</v>
      </c>
      <c r="I23" s="370"/>
      <c r="J23" s="369" t="s">
        <v>73</v>
      </c>
      <c r="K23" s="368"/>
      <c r="L23" s="7" t="s">
        <v>1001</v>
      </c>
      <c r="M23" s="11"/>
      <c r="N23" s="82">
        <v>6.66</v>
      </c>
      <c r="O23" s="60">
        <v>30</v>
      </c>
    </row>
    <row r="24" spans="1:15" ht="15" x14ac:dyDescent="0.25">
      <c r="A24" s="1"/>
      <c r="B24" s="416"/>
      <c r="C24" s="417"/>
      <c r="D24" s="367" t="s">
        <v>670</v>
      </c>
      <c r="E24" s="368"/>
      <c r="F24" s="369">
        <v>4100060224</v>
      </c>
      <c r="G24" s="370"/>
      <c r="H24" s="391" t="s">
        <v>1012</v>
      </c>
      <c r="I24" s="370"/>
      <c r="J24" s="369" t="s">
        <v>90</v>
      </c>
      <c r="K24" s="368"/>
      <c r="L24" s="7" t="s">
        <v>1001</v>
      </c>
      <c r="M24" s="11"/>
      <c r="N24" s="83"/>
      <c r="O24" s="60">
        <v>6</v>
      </c>
    </row>
    <row r="25" spans="1:15" ht="15" x14ac:dyDescent="0.25">
      <c r="A25" s="1"/>
      <c r="B25" s="416"/>
      <c r="C25" s="417"/>
      <c r="D25" s="367" t="s">
        <v>670</v>
      </c>
      <c r="E25" s="368"/>
      <c r="F25" s="369">
        <v>4100060225</v>
      </c>
      <c r="G25" s="370"/>
      <c r="H25" s="391" t="s">
        <v>1012</v>
      </c>
      <c r="I25" s="370"/>
      <c r="J25" s="369" t="s">
        <v>53</v>
      </c>
      <c r="K25" s="368"/>
      <c r="L25" s="7" t="s">
        <v>1001</v>
      </c>
      <c r="M25" s="11"/>
      <c r="N25" s="83"/>
      <c r="O25" s="60">
        <v>8</v>
      </c>
    </row>
    <row r="26" spans="1:15" ht="15" x14ac:dyDescent="0.25">
      <c r="A26" s="1"/>
      <c r="B26" s="76"/>
      <c r="C26" s="69"/>
      <c r="D26" s="126" t="s">
        <v>1027</v>
      </c>
      <c r="E26" s="61"/>
      <c r="F26" s="50"/>
      <c r="G26" s="62"/>
      <c r="H26" s="63"/>
      <c r="I26" s="62"/>
      <c r="J26" s="50"/>
      <c r="K26" s="61"/>
      <c r="L26" s="6"/>
      <c r="M26" s="8"/>
      <c r="N26" s="84"/>
      <c r="O26" s="138"/>
    </row>
    <row r="27" spans="1:15" ht="15" x14ac:dyDescent="0.25">
      <c r="A27" s="1"/>
      <c r="B27" s="355">
        <v>4</v>
      </c>
      <c r="C27" s="352"/>
      <c r="D27" s="367" t="s">
        <v>536</v>
      </c>
      <c r="E27" s="368"/>
      <c r="F27" s="369">
        <v>4100057245</v>
      </c>
      <c r="G27" s="370"/>
      <c r="H27" s="391" t="s">
        <v>537</v>
      </c>
      <c r="I27" s="370"/>
      <c r="J27" s="369" t="s">
        <v>253</v>
      </c>
      <c r="K27" s="368"/>
      <c r="L27" s="7" t="s">
        <v>761</v>
      </c>
      <c r="M27" s="11"/>
      <c r="N27" s="84">
        <v>3.96</v>
      </c>
      <c r="O27" s="60">
        <v>4</v>
      </c>
    </row>
    <row r="28" spans="1:15" ht="15" x14ac:dyDescent="0.25">
      <c r="A28" s="1"/>
      <c r="B28" s="369">
        <v>5</v>
      </c>
      <c r="C28" s="368"/>
      <c r="D28" s="367" t="s">
        <v>536</v>
      </c>
      <c r="E28" s="368"/>
      <c r="F28" s="369">
        <v>4100057244</v>
      </c>
      <c r="G28" s="370"/>
      <c r="H28" s="391" t="s">
        <v>537</v>
      </c>
      <c r="I28" s="370"/>
      <c r="J28" s="369" t="s">
        <v>90</v>
      </c>
      <c r="K28" s="368"/>
      <c r="L28" s="7" t="s">
        <v>761</v>
      </c>
      <c r="M28" s="11"/>
      <c r="N28" s="84">
        <v>5.24</v>
      </c>
      <c r="O28" s="60">
        <v>6</v>
      </c>
    </row>
    <row r="29" spans="1:15" ht="15" x14ac:dyDescent="0.25">
      <c r="A29" s="1"/>
      <c r="B29" s="369">
        <v>6</v>
      </c>
      <c r="C29" s="368"/>
      <c r="D29" s="367" t="s">
        <v>536</v>
      </c>
      <c r="E29" s="368"/>
      <c r="F29" s="369">
        <v>4100057246</v>
      </c>
      <c r="G29" s="370"/>
      <c r="H29" s="391" t="s">
        <v>537</v>
      </c>
      <c r="I29" s="370"/>
      <c r="J29" s="369" t="s">
        <v>53</v>
      </c>
      <c r="K29" s="368"/>
      <c r="L29" s="7" t="s">
        <v>761</v>
      </c>
      <c r="M29" s="11"/>
      <c r="N29" s="84">
        <v>6.56</v>
      </c>
      <c r="O29" s="60">
        <v>8</v>
      </c>
    </row>
    <row r="30" spans="1:15" ht="15" x14ac:dyDescent="0.25">
      <c r="A30" s="1"/>
      <c r="B30" s="369">
        <v>7</v>
      </c>
      <c r="C30" s="368"/>
      <c r="D30" s="367" t="s">
        <v>536</v>
      </c>
      <c r="E30" s="368"/>
      <c r="F30" s="369">
        <v>4100057246</v>
      </c>
      <c r="G30" s="370"/>
      <c r="H30" s="391" t="s">
        <v>537</v>
      </c>
      <c r="I30" s="370"/>
      <c r="J30" s="369" t="s">
        <v>53</v>
      </c>
      <c r="K30" s="368"/>
      <c r="L30" s="7" t="s">
        <v>761</v>
      </c>
      <c r="M30" s="11"/>
      <c r="N30" s="84">
        <v>6.56</v>
      </c>
      <c r="O30" s="60">
        <v>8</v>
      </c>
    </row>
    <row r="31" spans="1:15" ht="15" x14ac:dyDescent="0.25">
      <c r="A31" s="1"/>
      <c r="B31" s="369">
        <v>8</v>
      </c>
      <c r="C31" s="368"/>
      <c r="D31" s="367" t="s">
        <v>536</v>
      </c>
      <c r="E31" s="368"/>
      <c r="F31" s="369">
        <v>4100057246</v>
      </c>
      <c r="G31" s="370"/>
      <c r="H31" s="391" t="s">
        <v>537</v>
      </c>
      <c r="I31" s="370"/>
      <c r="J31" s="369" t="s">
        <v>53</v>
      </c>
      <c r="K31" s="368"/>
      <c r="L31" s="7" t="s">
        <v>761</v>
      </c>
      <c r="M31" s="11"/>
      <c r="N31" s="84">
        <v>6.56</v>
      </c>
      <c r="O31" s="60">
        <v>8</v>
      </c>
    </row>
    <row r="32" spans="1:15" ht="15" x14ac:dyDescent="0.25">
      <c r="A32" s="1"/>
      <c r="B32" s="369">
        <v>9</v>
      </c>
      <c r="C32" s="368"/>
      <c r="D32" s="367" t="s">
        <v>536</v>
      </c>
      <c r="E32" s="368"/>
      <c r="F32" s="369">
        <v>4100057246</v>
      </c>
      <c r="G32" s="370"/>
      <c r="H32" s="391" t="s">
        <v>537</v>
      </c>
      <c r="I32" s="370"/>
      <c r="J32" s="369" t="s">
        <v>53</v>
      </c>
      <c r="K32" s="368"/>
      <c r="L32" s="7" t="s">
        <v>761</v>
      </c>
      <c r="M32" s="11"/>
      <c r="N32" s="84">
        <v>6.56</v>
      </c>
      <c r="O32" s="60">
        <v>8</v>
      </c>
    </row>
    <row r="33" spans="1:15" ht="15" x14ac:dyDescent="0.25">
      <c r="A33" s="1"/>
      <c r="B33" s="369">
        <v>10</v>
      </c>
      <c r="C33" s="368"/>
      <c r="D33" s="367" t="s">
        <v>536</v>
      </c>
      <c r="E33" s="368"/>
      <c r="F33" s="369">
        <v>4100057246</v>
      </c>
      <c r="G33" s="370"/>
      <c r="H33" s="391" t="s">
        <v>537</v>
      </c>
      <c r="I33" s="370"/>
      <c r="J33" s="369" t="s">
        <v>53</v>
      </c>
      <c r="K33" s="368"/>
      <c r="L33" s="7" t="s">
        <v>761</v>
      </c>
      <c r="M33" s="11"/>
      <c r="N33" s="84">
        <v>6.56</v>
      </c>
      <c r="O33" s="60">
        <v>8</v>
      </c>
    </row>
    <row r="34" spans="1:15" ht="15" x14ac:dyDescent="0.25">
      <c r="A34" s="1"/>
      <c r="B34" s="424">
        <v>11</v>
      </c>
      <c r="C34" s="425"/>
      <c r="D34" s="367" t="s">
        <v>536</v>
      </c>
      <c r="E34" s="368"/>
      <c r="F34" s="369">
        <v>4100057246</v>
      </c>
      <c r="G34" s="370"/>
      <c r="H34" s="391" t="s">
        <v>537</v>
      </c>
      <c r="I34" s="370"/>
      <c r="J34" s="369" t="s">
        <v>53</v>
      </c>
      <c r="K34" s="368"/>
      <c r="L34" s="7" t="s">
        <v>761</v>
      </c>
      <c r="M34" s="11"/>
      <c r="N34" s="83">
        <v>6.56</v>
      </c>
      <c r="O34" s="60">
        <v>8</v>
      </c>
    </row>
    <row r="35" spans="1:15" ht="15" x14ac:dyDescent="0.25">
      <c r="A35" s="1"/>
      <c r="B35" s="378">
        <v>12</v>
      </c>
      <c r="C35" s="379"/>
      <c r="D35" s="367" t="s">
        <v>536</v>
      </c>
      <c r="E35" s="368"/>
      <c r="F35" s="369">
        <v>4100057246</v>
      </c>
      <c r="G35" s="370"/>
      <c r="H35" s="391" t="s">
        <v>537</v>
      </c>
      <c r="I35" s="370"/>
      <c r="J35" s="369" t="s">
        <v>53</v>
      </c>
      <c r="K35" s="368"/>
      <c r="L35" s="7" t="s">
        <v>761</v>
      </c>
      <c r="M35" s="11"/>
      <c r="N35" s="82">
        <v>6.56</v>
      </c>
      <c r="O35" s="60">
        <v>8</v>
      </c>
    </row>
    <row r="36" spans="1:15" ht="15" x14ac:dyDescent="0.25">
      <c r="A36" s="1"/>
      <c r="B36" s="40"/>
      <c r="C36" s="36"/>
      <c r="D36" s="126" t="s">
        <v>1027</v>
      </c>
      <c r="E36" s="61"/>
      <c r="F36" s="50"/>
      <c r="G36" s="62"/>
      <c r="H36" s="63"/>
      <c r="I36" s="62"/>
      <c r="J36" s="50"/>
      <c r="K36" s="61"/>
      <c r="L36" s="6"/>
      <c r="M36" s="8"/>
      <c r="N36" s="84"/>
      <c r="O36" s="138"/>
    </row>
    <row r="37" spans="1:15" ht="15" x14ac:dyDescent="0.25">
      <c r="A37" s="1"/>
      <c r="B37" s="378">
        <v>13</v>
      </c>
      <c r="C37" s="379"/>
      <c r="D37" s="367" t="s">
        <v>623</v>
      </c>
      <c r="E37" s="368"/>
      <c r="F37" s="369">
        <v>4100057232</v>
      </c>
      <c r="G37" s="370"/>
      <c r="H37" s="391" t="s">
        <v>1013</v>
      </c>
      <c r="I37" s="370"/>
      <c r="J37" s="369" t="s">
        <v>76</v>
      </c>
      <c r="K37" s="368"/>
      <c r="L37" s="7" t="s">
        <v>846</v>
      </c>
      <c r="M37" s="11"/>
      <c r="N37" s="82">
        <v>6.84</v>
      </c>
      <c r="O37" s="60">
        <v>15</v>
      </c>
    </row>
    <row r="38" spans="1:15" ht="15" x14ac:dyDescent="0.25">
      <c r="A38" s="1"/>
      <c r="B38" s="76"/>
      <c r="C38" s="69"/>
      <c r="D38" s="367" t="s">
        <v>623</v>
      </c>
      <c r="E38" s="368"/>
      <c r="F38" s="369">
        <v>4100057118</v>
      </c>
      <c r="G38" s="370"/>
      <c r="H38" s="391" t="s">
        <v>1013</v>
      </c>
      <c r="I38" s="370"/>
      <c r="J38" s="369" t="s">
        <v>25</v>
      </c>
      <c r="K38" s="368"/>
      <c r="L38" s="7" t="s">
        <v>846</v>
      </c>
      <c r="M38" s="11"/>
      <c r="N38" s="84"/>
      <c r="O38" s="60">
        <v>32</v>
      </c>
    </row>
    <row r="39" spans="1:15" ht="15" x14ac:dyDescent="0.25">
      <c r="A39" s="1"/>
      <c r="B39" s="365">
        <v>14</v>
      </c>
      <c r="C39" s="366"/>
      <c r="D39" s="367" t="s">
        <v>381</v>
      </c>
      <c r="E39" s="368"/>
      <c r="F39" s="369">
        <v>4100060384</v>
      </c>
      <c r="G39" s="370"/>
      <c r="H39" s="391" t="s">
        <v>786</v>
      </c>
      <c r="I39" s="370"/>
      <c r="J39" s="369" t="s">
        <v>73</v>
      </c>
      <c r="K39" s="368"/>
      <c r="L39" s="7" t="s">
        <v>757</v>
      </c>
      <c r="M39" s="11"/>
      <c r="N39" s="81">
        <v>8.6199999999999992</v>
      </c>
      <c r="O39" s="60">
        <v>12</v>
      </c>
    </row>
    <row r="40" spans="1:15" ht="15" x14ac:dyDescent="0.25">
      <c r="A40" s="1"/>
      <c r="B40" s="375">
        <v>15</v>
      </c>
      <c r="C40" s="376"/>
      <c r="D40" s="367" t="s">
        <v>381</v>
      </c>
      <c r="E40" s="368"/>
      <c r="F40" s="369">
        <v>4100060384</v>
      </c>
      <c r="G40" s="370"/>
      <c r="H40" s="391" t="s">
        <v>786</v>
      </c>
      <c r="I40" s="370"/>
      <c r="J40" s="369" t="s">
        <v>73</v>
      </c>
      <c r="K40" s="368"/>
      <c r="L40" s="7" t="s">
        <v>757</v>
      </c>
      <c r="M40" s="11"/>
      <c r="N40" s="81">
        <v>8.6199999999999992</v>
      </c>
      <c r="O40" s="60">
        <v>12</v>
      </c>
    </row>
    <row r="41" spans="1:15" ht="15" x14ac:dyDescent="0.25">
      <c r="A41" s="1"/>
      <c r="B41" s="375">
        <v>16</v>
      </c>
      <c r="C41" s="376"/>
      <c r="D41" s="367" t="s">
        <v>381</v>
      </c>
      <c r="E41" s="368"/>
      <c r="F41" s="369">
        <v>4100060384</v>
      </c>
      <c r="G41" s="370"/>
      <c r="H41" s="391" t="s">
        <v>786</v>
      </c>
      <c r="I41" s="370"/>
      <c r="J41" s="369" t="s">
        <v>73</v>
      </c>
      <c r="K41" s="368"/>
      <c r="L41" s="7" t="s">
        <v>757</v>
      </c>
      <c r="M41" s="11"/>
      <c r="N41" s="81">
        <v>8.6199999999999992</v>
      </c>
      <c r="O41" s="60">
        <v>12</v>
      </c>
    </row>
    <row r="42" spans="1:15" ht="15" x14ac:dyDescent="0.25">
      <c r="A42" s="1"/>
      <c r="B42" s="375">
        <v>17</v>
      </c>
      <c r="C42" s="376"/>
      <c r="D42" s="367" t="s">
        <v>381</v>
      </c>
      <c r="E42" s="368"/>
      <c r="F42" s="369">
        <v>4100060384</v>
      </c>
      <c r="G42" s="370"/>
      <c r="H42" s="391" t="s">
        <v>786</v>
      </c>
      <c r="I42" s="370"/>
      <c r="J42" s="369" t="s">
        <v>73</v>
      </c>
      <c r="K42" s="368"/>
      <c r="L42" s="7" t="s">
        <v>757</v>
      </c>
      <c r="M42" s="11"/>
      <c r="N42" s="81">
        <v>8.6199999999999992</v>
      </c>
      <c r="O42" s="60">
        <v>12</v>
      </c>
    </row>
    <row r="43" spans="1:15" ht="15" x14ac:dyDescent="0.25">
      <c r="A43" s="1"/>
      <c r="B43" s="378">
        <v>18</v>
      </c>
      <c r="C43" s="379"/>
      <c r="D43" s="367" t="s">
        <v>381</v>
      </c>
      <c r="E43" s="368"/>
      <c r="F43" s="369">
        <v>4100060384</v>
      </c>
      <c r="G43" s="370"/>
      <c r="H43" s="391" t="s">
        <v>786</v>
      </c>
      <c r="I43" s="370"/>
      <c r="J43" s="369" t="s">
        <v>73</v>
      </c>
      <c r="K43" s="368"/>
      <c r="L43" s="7" t="s">
        <v>757</v>
      </c>
      <c r="M43" s="11"/>
      <c r="N43" s="81">
        <v>8.6199999999999992</v>
      </c>
      <c r="O43" s="60">
        <v>12</v>
      </c>
    </row>
    <row r="44" spans="1:15" ht="15" x14ac:dyDescent="0.25">
      <c r="A44" s="1"/>
      <c r="B44" s="134" t="s">
        <v>37</v>
      </c>
      <c r="C44" s="133"/>
      <c r="D44" s="20"/>
      <c r="E44" s="45"/>
      <c r="F44" s="20"/>
      <c r="H44" s="3"/>
      <c r="J44" s="20"/>
      <c r="K44" s="45"/>
      <c r="L44" s="1"/>
      <c r="M44" s="1"/>
      <c r="N44" s="1"/>
      <c r="O44" s="60"/>
    </row>
    <row r="45" spans="1:15" ht="15" x14ac:dyDescent="0.25">
      <c r="A45" s="1"/>
      <c r="B45" s="378">
        <v>19</v>
      </c>
      <c r="C45" s="379"/>
      <c r="D45" s="367" t="s">
        <v>381</v>
      </c>
      <c r="E45" s="368"/>
      <c r="F45" s="369">
        <v>4100060384</v>
      </c>
      <c r="G45" s="370"/>
      <c r="H45" s="391" t="s">
        <v>786</v>
      </c>
      <c r="I45" s="370"/>
      <c r="J45" s="369" t="s">
        <v>73</v>
      </c>
      <c r="K45" s="368"/>
      <c r="L45" s="7" t="s">
        <v>757</v>
      </c>
      <c r="M45" s="11"/>
      <c r="N45" s="82">
        <v>7.6</v>
      </c>
      <c r="O45" s="60">
        <v>8</v>
      </c>
    </row>
    <row r="46" spans="1:15" ht="15" x14ac:dyDescent="0.25">
      <c r="A46" s="1"/>
      <c r="B46" s="365"/>
      <c r="C46" s="366"/>
      <c r="D46" s="367" t="s">
        <v>381</v>
      </c>
      <c r="E46" s="368"/>
      <c r="F46" s="369">
        <v>4100060385</v>
      </c>
      <c r="G46" s="370"/>
      <c r="H46" s="391" t="s">
        <v>786</v>
      </c>
      <c r="I46" s="370"/>
      <c r="J46" s="369" t="s">
        <v>76</v>
      </c>
      <c r="K46" s="368"/>
      <c r="L46" s="7" t="s">
        <v>757</v>
      </c>
      <c r="M46" s="11"/>
      <c r="N46" s="84"/>
      <c r="O46" s="60">
        <v>2</v>
      </c>
    </row>
    <row r="47" spans="1:15" ht="15" x14ac:dyDescent="0.25">
      <c r="A47" s="1"/>
      <c r="B47" s="375">
        <v>20</v>
      </c>
      <c r="C47" s="376"/>
      <c r="D47" s="367" t="s">
        <v>381</v>
      </c>
      <c r="E47" s="368"/>
      <c r="F47" s="369">
        <v>4100060385</v>
      </c>
      <c r="G47" s="370"/>
      <c r="H47" s="391" t="s">
        <v>786</v>
      </c>
      <c r="I47" s="370"/>
      <c r="J47" s="369" t="s">
        <v>76</v>
      </c>
      <c r="K47" s="368"/>
      <c r="L47" s="7" t="s">
        <v>757</v>
      </c>
      <c r="M47" s="11"/>
      <c r="N47" s="84">
        <v>8.6199999999999992</v>
      </c>
      <c r="O47" s="60">
        <v>12</v>
      </c>
    </row>
    <row r="48" spans="1:15" ht="15" x14ac:dyDescent="0.25">
      <c r="A48" s="1"/>
      <c r="B48" s="375">
        <v>21</v>
      </c>
      <c r="C48" s="376"/>
      <c r="D48" s="367" t="s">
        <v>381</v>
      </c>
      <c r="E48" s="368"/>
      <c r="F48" s="369">
        <v>4100060385</v>
      </c>
      <c r="G48" s="370"/>
      <c r="H48" s="391" t="s">
        <v>786</v>
      </c>
      <c r="I48" s="370"/>
      <c r="J48" s="369" t="s">
        <v>76</v>
      </c>
      <c r="K48" s="368"/>
      <c r="L48" s="7" t="s">
        <v>757</v>
      </c>
      <c r="M48" s="11"/>
      <c r="N48" s="81">
        <v>8.6199999999999992</v>
      </c>
      <c r="O48" s="60">
        <v>12</v>
      </c>
    </row>
    <row r="49" spans="1:15" ht="15" x14ac:dyDescent="0.25">
      <c r="A49" s="1"/>
      <c r="B49" s="375">
        <v>22</v>
      </c>
      <c r="C49" s="376"/>
      <c r="D49" s="367" t="s">
        <v>381</v>
      </c>
      <c r="E49" s="368"/>
      <c r="F49" s="369">
        <v>4100060385</v>
      </c>
      <c r="G49" s="370"/>
      <c r="H49" s="391" t="s">
        <v>786</v>
      </c>
      <c r="I49" s="370"/>
      <c r="J49" s="369" t="s">
        <v>76</v>
      </c>
      <c r="K49" s="368"/>
      <c r="L49" s="7" t="s">
        <v>757</v>
      </c>
      <c r="M49" s="11"/>
      <c r="N49" s="81">
        <v>8.6199999999999992</v>
      </c>
      <c r="O49" s="60">
        <v>12</v>
      </c>
    </row>
    <row r="50" spans="1:15" ht="15" x14ac:dyDescent="0.25">
      <c r="A50" s="1"/>
      <c r="B50" s="375">
        <v>23</v>
      </c>
      <c r="C50" s="376"/>
      <c r="D50" s="367" t="s">
        <v>381</v>
      </c>
      <c r="E50" s="368"/>
      <c r="F50" s="369">
        <v>4100060385</v>
      </c>
      <c r="G50" s="370"/>
      <c r="H50" s="391" t="s">
        <v>786</v>
      </c>
      <c r="I50" s="370"/>
      <c r="J50" s="369" t="s">
        <v>76</v>
      </c>
      <c r="K50" s="368"/>
      <c r="L50" s="7" t="s">
        <v>757</v>
      </c>
      <c r="M50" s="11"/>
      <c r="N50" s="81">
        <v>8.6199999999999992</v>
      </c>
      <c r="O50" s="60">
        <v>12</v>
      </c>
    </row>
    <row r="51" spans="1:15" ht="15" x14ac:dyDescent="0.25">
      <c r="A51" s="1"/>
      <c r="B51" s="375">
        <v>24</v>
      </c>
      <c r="C51" s="376"/>
      <c r="D51" s="367" t="s">
        <v>381</v>
      </c>
      <c r="E51" s="368"/>
      <c r="F51" s="369">
        <v>4100060379</v>
      </c>
      <c r="G51" s="370"/>
      <c r="H51" s="391" t="s">
        <v>786</v>
      </c>
      <c r="I51" s="370"/>
      <c r="J51" s="369" t="s">
        <v>25</v>
      </c>
      <c r="K51" s="368"/>
      <c r="L51" s="7" t="s">
        <v>757</v>
      </c>
      <c r="M51" s="11"/>
      <c r="N51" s="81">
        <v>8.6199999999999992</v>
      </c>
      <c r="O51" s="60">
        <v>12</v>
      </c>
    </row>
    <row r="52" spans="1:15" ht="15" x14ac:dyDescent="0.25">
      <c r="A52" s="1"/>
      <c r="B52" s="375">
        <v>25</v>
      </c>
      <c r="C52" s="376"/>
      <c r="D52" s="367" t="s">
        <v>381</v>
      </c>
      <c r="E52" s="368"/>
      <c r="F52" s="369">
        <v>4100060379</v>
      </c>
      <c r="G52" s="370"/>
      <c r="H52" s="391" t="s">
        <v>786</v>
      </c>
      <c r="I52" s="370"/>
      <c r="J52" s="369" t="s">
        <v>25</v>
      </c>
      <c r="K52" s="368"/>
      <c r="L52" s="7" t="s">
        <v>757</v>
      </c>
      <c r="M52" s="11"/>
      <c r="N52" s="81">
        <v>8.6199999999999992</v>
      </c>
      <c r="O52" s="60">
        <v>12</v>
      </c>
    </row>
    <row r="53" spans="1:15" ht="15" x14ac:dyDescent="0.25">
      <c r="A53" s="1"/>
      <c r="B53" s="375">
        <v>26</v>
      </c>
      <c r="C53" s="376"/>
      <c r="D53" s="367" t="s">
        <v>381</v>
      </c>
      <c r="E53" s="368"/>
      <c r="F53" s="369">
        <v>4100060379</v>
      </c>
      <c r="G53" s="370"/>
      <c r="H53" s="391" t="s">
        <v>786</v>
      </c>
      <c r="I53" s="370"/>
      <c r="J53" s="369" t="s">
        <v>25</v>
      </c>
      <c r="K53" s="368"/>
      <c r="L53" s="7" t="s">
        <v>757</v>
      </c>
      <c r="M53" s="11"/>
      <c r="N53" s="81">
        <v>8.3800000000000008</v>
      </c>
      <c r="O53" s="60">
        <v>11</v>
      </c>
    </row>
    <row r="54" spans="1:15" ht="15" x14ac:dyDescent="0.25">
      <c r="A54" s="1"/>
      <c r="B54" s="375">
        <v>27</v>
      </c>
      <c r="C54" s="376"/>
      <c r="D54" s="367" t="s">
        <v>381</v>
      </c>
      <c r="E54" s="368"/>
      <c r="F54" s="369">
        <v>4100060386</v>
      </c>
      <c r="G54" s="370"/>
      <c r="H54" s="391" t="s">
        <v>786</v>
      </c>
      <c r="I54" s="370"/>
      <c r="J54" s="369" t="s">
        <v>53</v>
      </c>
      <c r="K54" s="368"/>
      <c r="L54" s="7" t="s">
        <v>757</v>
      </c>
      <c r="M54" s="11"/>
      <c r="N54" s="81">
        <v>8.6199999999999992</v>
      </c>
      <c r="O54" s="60">
        <v>12</v>
      </c>
    </row>
    <row r="55" spans="1:15" ht="15" x14ac:dyDescent="0.25">
      <c r="A55" s="1"/>
      <c r="B55" s="375">
        <v>28</v>
      </c>
      <c r="C55" s="376"/>
      <c r="D55" s="367" t="s">
        <v>381</v>
      </c>
      <c r="E55" s="368"/>
      <c r="F55" s="369">
        <v>4100060386</v>
      </c>
      <c r="G55" s="370"/>
      <c r="H55" s="391" t="s">
        <v>786</v>
      </c>
      <c r="I55" s="370"/>
      <c r="J55" s="369" t="s">
        <v>53</v>
      </c>
      <c r="K55" s="368"/>
      <c r="L55" s="7" t="s">
        <v>757</v>
      </c>
      <c r="M55" s="11"/>
      <c r="N55" s="81">
        <v>8.6199999999999992</v>
      </c>
      <c r="O55" s="60">
        <v>12</v>
      </c>
    </row>
    <row r="56" spans="1:15" ht="15" x14ac:dyDescent="0.25">
      <c r="A56" s="1"/>
      <c r="B56" s="375">
        <v>29</v>
      </c>
      <c r="C56" s="376"/>
      <c r="D56" s="367" t="s">
        <v>381</v>
      </c>
      <c r="E56" s="368"/>
      <c r="F56" s="369">
        <v>4100060386</v>
      </c>
      <c r="G56" s="370"/>
      <c r="H56" s="391" t="s">
        <v>786</v>
      </c>
      <c r="I56" s="370"/>
      <c r="J56" s="369" t="s">
        <v>53</v>
      </c>
      <c r="K56" s="368"/>
      <c r="L56" s="7" t="s">
        <v>757</v>
      </c>
      <c r="M56" s="11"/>
      <c r="N56" s="81">
        <v>8.6199999999999992</v>
      </c>
      <c r="O56" s="60">
        <v>12</v>
      </c>
    </row>
    <row r="57" spans="1:15" ht="15" x14ac:dyDescent="0.25">
      <c r="A57" s="1"/>
      <c r="B57" s="375">
        <v>30</v>
      </c>
      <c r="C57" s="376"/>
      <c r="D57" s="367" t="s">
        <v>381</v>
      </c>
      <c r="E57" s="368"/>
      <c r="F57" s="369">
        <v>4100060386</v>
      </c>
      <c r="G57" s="370"/>
      <c r="H57" s="391" t="s">
        <v>786</v>
      </c>
      <c r="I57" s="370"/>
      <c r="J57" s="369" t="s">
        <v>53</v>
      </c>
      <c r="K57" s="368"/>
      <c r="L57" s="7" t="s">
        <v>757</v>
      </c>
      <c r="M57" s="11"/>
      <c r="N57" s="81">
        <v>8.6199999999999992</v>
      </c>
      <c r="O57" s="60">
        <v>12</v>
      </c>
    </row>
    <row r="58" spans="1:15" ht="15" x14ac:dyDescent="0.25">
      <c r="A58" s="1"/>
      <c r="B58" s="375">
        <v>31</v>
      </c>
      <c r="C58" s="376"/>
      <c r="D58" s="367" t="s">
        <v>381</v>
      </c>
      <c r="E58" s="368"/>
      <c r="F58" s="369">
        <v>4100060386</v>
      </c>
      <c r="G58" s="370"/>
      <c r="H58" s="391" t="s">
        <v>786</v>
      </c>
      <c r="I58" s="370"/>
      <c r="J58" s="369" t="s">
        <v>53</v>
      </c>
      <c r="K58" s="368"/>
      <c r="L58" s="7" t="s">
        <v>757</v>
      </c>
      <c r="M58" s="11"/>
      <c r="N58" s="81">
        <v>8.6199999999999992</v>
      </c>
      <c r="O58" s="60">
        <v>12</v>
      </c>
    </row>
    <row r="59" spans="1:15" ht="15" x14ac:dyDescent="0.25">
      <c r="A59" s="1"/>
      <c r="B59" s="375">
        <v>32</v>
      </c>
      <c r="C59" s="376"/>
      <c r="D59" s="367" t="s">
        <v>381</v>
      </c>
      <c r="E59" s="368"/>
      <c r="F59" s="369">
        <v>4100060386</v>
      </c>
      <c r="G59" s="370"/>
      <c r="H59" s="391" t="s">
        <v>786</v>
      </c>
      <c r="I59" s="370"/>
      <c r="J59" s="369" t="s">
        <v>53</v>
      </c>
      <c r="K59" s="368"/>
      <c r="L59" s="7" t="s">
        <v>757</v>
      </c>
      <c r="M59" s="11"/>
      <c r="N59" s="81">
        <v>8.6199999999999992</v>
      </c>
      <c r="O59" s="60">
        <v>12</v>
      </c>
    </row>
    <row r="60" spans="1:15" ht="15" x14ac:dyDescent="0.25">
      <c r="A60" s="1"/>
      <c r="B60" s="375">
        <v>33</v>
      </c>
      <c r="C60" s="376"/>
      <c r="D60" s="367" t="s">
        <v>381</v>
      </c>
      <c r="E60" s="368"/>
      <c r="F60" s="369">
        <v>4100060386</v>
      </c>
      <c r="G60" s="370"/>
      <c r="H60" s="391" t="s">
        <v>786</v>
      </c>
      <c r="I60" s="370"/>
      <c r="J60" s="369" t="s">
        <v>53</v>
      </c>
      <c r="K60" s="368"/>
      <c r="L60" s="7" t="s">
        <v>757</v>
      </c>
      <c r="M60" s="11"/>
      <c r="N60" s="81">
        <v>8.6199999999999992</v>
      </c>
      <c r="O60" s="60">
        <v>12</v>
      </c>
    </row>
    <row r="61" spans="1:15" ht="15" x14ac:dyDescent="0.25">
      <c r="A61" s="1"/>
      <c r="B61" s="375">
        <v>34</v>
      </c>
      <c r="C61" s="376"/>
      <c r="D61" s="367" t="s">
        <v>381</v>
      </c>
      <c r="E61" s="368"/>
      <c r="F61" s="369">
        <v>4100060386</v>
      </c>
      <c r="G61" s="370"/>
      <c r="H61" s="391" t="s">
        <v>786</v>
      </c>
      <c r="I61" s="370"/>
      <c r="J61" s="369" t="s">
        <v>53</v>
      </c>
      <c r="K61" s="368"/>
      <c r="L61" s="7" t="s">
        <v>757</v>
      </c>
      <c r="M61" s="11"/>
      <c r="N61" s="81">
        <v>8.6199999999999992</v>
      </c>
      <c r="O61" s="60">
        <v>12</v>
      </c>
    </row>
    <row r="62" spans="1:15" ht="15" x14ac:dyDescent="0.25">
      <c r="A62" s="1"/>
      <c r="B62" s="134" t="s">
        <v>56</v>
      </c>
      <c r="C62" s="133"/>
      <c r="D62" s="20"/>
      <c r="E62" s="45"/>
      <c r="F62" s="20"/>
      <c r="H62" s="3"/>
      <c r="J62" s="20"/>
      <c r="K62" s="45"/>
      <c r="L62" s="1"/>
      <c r="M62" s="1"/>
      <c r="N62" s="1"/>
      <c r="O62" s="60"/>
    </row>
    <row r="63" spans="1:15" ht="15" x14ac:dyDescent="0.25">
      <c r="A63" s="1"/>
      <c r="B63" s="375">
        <v>35</v>
      </c>
      <c r="C63" s="376"/>
      <c r="D63" s="367" t="s">
        <v>381</v>
      </c>
      <c r="E63" s="368"/>
      <c r="F63" s="369">
        <v>4100060386</v>
      </c>
      <c r="G63" s="370"/>
      <c r="H63" s="391" t="s">
        <v>786</v>
      </c>
      <c r="I63" s="370"/>
      <c r="J63" s="369" t="s">
        <v>53</v>
      </c>
      <c r="K63" s="368"/>
      <c r="L63" s="7" t="s">
        <v>757</v>
      </c>
      <c r="M63" s="11"/>
      <c r="N63" s="81">
        <v>8.6199999999999992</v>
      </c>
      <c r="O63" s="60">
        <v>12</v>
      </c>
    </row>
    <row r="64" spans="1:15" ht="15" x14ac:dyDescent="0.25">
      <c r="A64" s="1"/>
      <c r="B64" s="375">
        <v>36</v>
      </c>
      <c r="C64" s="376"/>
      <c r="D64" s="367" t="s">
        <v>381</v>
      </c>
      <c r="E64" s="368"/>
      <c r="F64" s="369">
        <v>4100060386</v>
      </c>
      <c r="G64" s="370"/>
      <c r="H64" s="391" t="s">
        <v>786</v>
      </c>
      <c r="I64" s="370"/>
      <c r="J64" s="369" t="s">
        <v>53</v>
      </c>
      <c r="K64" s="368"/>
      <c r="L64" s="7" t="s">
        <v>757</v>
      </c>
      <c r="M64" s="11"/>
      <c r="N64" s="81">
        <v>8.6199999999999992</v>
      </c>
      <c r="O64" s="60">
        <v>12</v>
      </c>
    </row>
    <row r="65" spans="1:15" ht="15" x14ac:dyDescent="0.25">
      <c r="A65" s="1"/>
      <c r="B65" s="375">
        <v>37</v>
      </c>
      <c r="C65" s="376"/>
      <c r="D65" s="367" t="s">
        <v>381</v>
      </c>
      <c r="E65" s="368"/>
      <c r="F65" s="369">
        <v>4100060386</v>
      </c>
      <c r="G65" s="370"/>
      <c r="H65" s="391" t="s">
        <v>786</v>
      </c>
      <c r="I65" s="370"/>
      <c r="J65" s="369" t="s">
        <v>53</v>
      </c>
      <c r="K65" s="368"/>
      <c r="L65" s="7" t="s">
        <v>757</v>
      </c>
      <c r="M65" s="11"/>
      <c r="N65" s="81">
        <v>8.6199999999999992</v>
      </c>
      <c r="O65" s="60">
        <v>12</v>
      </c>
    </row>
    <row r="66" spans="1:15" ht="15" x14ac:dyDescent="0.25">
      <c r="A66" s="1"/>
      <c r="B66" s="375">
        <v>38</v>
      </c>
      <c r="C66" s="376"/>
      <c r="D66" s="367" t="s">
        <v>381</v>
      </c>
      <c r="E66" s="368"/>
      <c r="F66" s="369">
        <v>4100060386</v>
      </c>
      <c r="G66" s="370"/>
      <c r="H66" s="391" t="s">
        <v>786</v>
      </c>
      <c r="I66" s="370"/>
      <c r="J66" s="369" t="s">
        <v>53</v>
      </c>
      <c r="K66" s="368"/>
      <c r="L66" s="7" t="s">
        <v>757</v>
      </c>
      <c r="M66" s="11"/>
      <c r="N66" s="81">
        <v>8.6199999999999992</v>
      </c>
      <c r="O66" s="60">
        <v>12</v>
      </c>
    </row>
    <row r="67" spans="1:15" ht="15" x14ac:dyDescent="0.25">
      <c r="A67" s="1"/>
      <c r="B67" s="375">
        <v>39</v>
      </c>
      <c r="C67" s="376"/>
      <c r="D67" s="367" t="s">
        <v>381</v>
      </c>
      <c r="E67" s="368"/>
      <c r="F67" s="369">
        <v>4100060386</v>
      </c>
      <c r="G67" s="370"/>
      <c r="H67" s="391" t="s">
        <v>786</v>
      </c>
      <c r="I67" s="370"/>
      <c r="J67" s="369" t="s">
        <v>53</v>
      </c>
      <c r="K67" s="368"/>
      <c r="L67" s="7" t="s">
        <v>757</v>
      </c>
      <c r="M67" s="11"/>
      <c r="N67" s="81">
        <v>8.6199999999999992</v>
      </c>
      <c r="O67" s="60">
        <v>12</v>
      </c>
    </row>
    <row r="68" spans="1:15" ht="15" x14ac:dyDescent="0.25">
      <c r="A68" s="1"/>
      <c r="B68" s="375">
        <v>40</v>
      </c>
      <c r="C68" s="376"/>
      <c r="D68" s="367" t="s">
        <v>381</v>
      </c>
      <c r="E68" s="368"/>
      <c r="F68" s="369">
        <v>4100060386</v>
      </c>
      <c r="G68" s="370"/>
      <c r="H68" s="391" t="s">
        <v>786</v>
      </c>
      <c r="I68" s="370"/>
      <c r="J68" s="369" t="s">
        <v>53</v>
      </c>
      <c r="K68" s="368"/>
      <c r="L68" s="7" t="s">
        <v>757</v>
      </c>
      <c r="M68" s="11"/>
      <c r="N68" s="81">
        <v>8.6199999999999992</v>
      </c>
      <c r="O68" s="60">
        <v>12</v>
      </c>
    </row>
    <row r="69" spans="1:15" ht="15" x14ac:dyDescent="0.25">
      <c r="A69" s="1"/>
      <c r="B69" s="375">
        <v>41</v>
      </c>
      <c r="C69" s="376"/>
      <c r="D69" s="367" t="s">
        <v>381</v>
      </c>
      <c r="E69" s="368"/>
      <c r="F69" s="369">
        <v>4100060386</v>
      </c>
      <c r="G69" s="370"/>
      <c r="H69" s="391" t="s">
        <v>786</v>
      </c>
      <c r="I69" s="370"/>
      <c r="J69" s="369" t="s">
        <v>53</v>
      </c>
      <c r="K69" s="368"/>
      <c r="L69" s="7" t="s">
        <v>757</v>
      </c>
      <c r="M69" s="11"/>
      <c r="N69" s="81">
        <v>8.6199999999999992</v>
      </c>
      <c r="O69" s="60">
        <v>12</v>
      </c>
    </row>
    <row r="70" spans="1:15" ht="15" x14ac:dyDescent="0.25">
      <c r="A70" s="1"/>
      <c r="B70" s="375">
        <v>42</v>
      </c>
      <c r="C70" s="376"/>
      <c r="D70" s="367" t="s">
        <v>381</v>
      </c>
      <c r="E70" s="368"/>
      <c r="F70" s="369">
        <v>4100060386</v>
      </c>
      <c r="G70" s="370"/>
      <c r="H70" s="391" t="s">
        <v>786</v>
      </c>
      <c r="I70" s="370"/>
      <c r="J70" s="369" t="s">
        <v>53</v>
      </c>
      <c r="K70" s="368"/>
      <c r="L70" s="7" t="s">
        <v>757</v>
      </c>
      <c r="M70" s="11"/>
      <c r="N70" s="81">
        <v>8.6199999999999992</v>
      </c>
      <c r="O70" s="60">
        <v>12</v>
      </c>
    </row>
    <row r="71" spans="1:15" ht="15" x14ac:dyDescent="0.25">
      <c r="A71" s="1"/>
      <c r="B71" s="375">
        <v>43</v>
      </c>
      <c r="C71" s="376"/>
      <c r="D71" s="367" t="s">
        <v>381</v>
      </c>
      <c r="E71" s="368"/>
      <c r="F71" s="369">
        <v>4100060386</v>
      </c>
      <c r="G71" s="370"/>
      <c r="H71" s="391" t="s">
        <v>786</v>
      </c>
      <c r="I71" s="370"/>
      <c r="J71" s="369" t="s">
        <v>53</v>
      </c>
      <c r="K71" s="368"/>
      <c r="L71" s="7" t="s">
        <v>757</v>
      </c>
      <c r="M71" s="11"/>
      <c r="N71" s="81">
        <v>8.6199999999999992</v>
      </c>
      <c r="O71" s="60">
        <v>12</v>
      </c>
    </row>
    <row r="72" spans="1:15" ht="15" x14ac:dyDescent="0.25">
      <c r="A72" s="1"/>
      <c r="B72" s="375">
        <v>44</v>
      </c>
      <c r="C72" s="376"/>
      <c r="D72" s="367" t="s">
        <v>381</v>
      </c>
      <c r="E72" s="368"/>
      <c r="F72" s="369">
        <v>4100060386</v>
      </c>
      <c r="G72" s="370"/>
      <c r="H72" s="391" t="s">
        <v>786</v>
      </c>
      <c r="I72" s="370"/>
      <c r="J72" s="369" t="s">
        <v>53</v>
      </c>
      <c r="K72" s="368"/>
      <c r="L72" s="7" t="s">
        <v>757</v>
      </c>
      <c r="M72" s="11"/>
      <c r="N72" s="81">
        <v>8.6199999999999992</v>
      </c>
      <c r="O72" s="60">
        <v>12</v>
      </c>
    </row>
    <row r="73" spans="1:15" ht="15" x14ac:dyDescent="0.25">
      <c r="A73" s="1"/>
      <c r="B73" s="375">
        <v>45</v>
      </c>
      <c r="C73" s="376"/>
      <c r="D73" s="367" t="s">
        <v>381</v>
      </c>
      <c r="E73" s="368"/>
      <c r="F73" s="369">
        <v>4100060386</v>
      </c>
      <c r="G73" s="370"/>
      <c r="H73" s="391" t="s">
        <v>786</v>
      </c>
      <c r="I73" s="370"/>
      <c r="J73" s="369" t="s">
        <v>53</v>
      </c>
      <c r="K73" s="368"/>
      <c r="L73" s="7" t="s">
        <v>757</v>
      </c>
      <c r="M73" s="11"/>
      <c r="N73" s="81">
        <v>8.6199999999999992</v>
      </c>
      <c r="O73" s="60">
        <v>12</v>
      </c>
    </row>
    <row r="74" spans="1:15" ht="15" x14ac:dyDescent="0.25">
      <c r="A74" s="1"/>
      <c r="B74" s="375">
        <v>46</v>
      </c>
      <c r="C74" s="376"/>
      <c r="D74" s="367" t="s">
        <v>381</v>
      </c>
      <c r="E74" s="368"/>
      <c r="F74" s="369">
        <v>4100060386</v>
      </c>
      <c r="G74" s="370"/>
      <c r="H74" s="391" t="s">
        <v>786</v>
      </c>
      <c r="I74" s="370"/>
      <c r="J74" s="369" t="s">
        <v>53</v>
      </c>
      <c r="K74" s="368"/>
      <c r="L74" s="7" t="s">
        <v>757</v>
      </c>
      <c r="M74" s="11"/>
      <c r="N74" s="81">
        <v>8.6199999999999992</v>
      </c>
      <c r="O74" s="60">
        <v>12</v>
      </c>
    </row>
    <row r="75" spans="1:15" ht="15" x14ac:dyDescent="0.25">
      <c r="A75" s="1"/>
      <c r="B75" s="378">
        <v>47</v>
      </c>
      <c r="C75" s="379"/>
      <c r="D75" s="367" t="s">
        <v>381</v>
      </c>
      <c r="E75" s="368"/>
      <c r="F75" s="369">
        <v>4100060386</v>
      </c>
      <c r="G75" s="370"/>
      <c r="H75" s="391" t="s">
        <v>786</v>
      </c>
      <c r="I75" s="370"/>
      <c r="J75" s="369" t="s">
        <v>53</v>
      </c>
      <c r="K75" s="368"/>
      <c r="L75" s="7" t="s">
        <v>757</v>
      </c>
      <c r="M75" s="11"/>
      <c r="N75" s="82">
        <v>8.6199999999999992</v>
      </c>
      <c r="O75" s="60">
        <v>12</v>
      </c>
    </row>
    <row r="76" spans="1:15" ht="15" x14ac:dyDescent="0.25">
      <c r="A76" s="1"/>
      <c r="B76" s="378">
        <v>48</v>
      </c>
      <c r="C76" s="379"/>
      <c r="D76" s="367" t="s">
        <v>381</v>
      </c>
      <c r="E76" s="368"/>
      <c r="F76" s="369">
        <v>4100060386</v>
      </c>
      <c r="G76" s="370"/>
      <c r="H76" s="391" t="s">
        <v>786</v>
      </c>
      <c r="I76" s="370"/>
      <c r="J76" s="369" t="s">
        <v>53</v>
      </c>
      <c r="K76" s="368"/>
      <c r="L76" s="7" t="s">
        <v>757</v>
      </c>
      <c r="M76" s="11"/>
      <c r="N76" s="82">
        <v>8.6199999999999992</v>
      </c>
      <c r="O76" s="60">
        <v>13</v>
      </c>
    </row>
    <row r="77" spans="1:15" ht="15" x14ac:dyDescent="0.25">
      <c r="A77" s="1"/>
      <c r="B77" s="40"/>
      <c r="C77" s="36"/>
      <c r="D77" s="126" t="s">
        <v>1032</v>
      </c>
      <c r="E77" s="61"/>
      <c r="F77" s="50"/>
      <c r="G77" s="62"/>
      <c r="H77" s="63"/>
      <c r="I77" s="62"/>
      <c r="J77" s="50"/>
      <c r="K77" s="61"/>
      <c r="L77" s="6"/>
      <c r="M77" s="8"/>
      <c r="N77" s="84"/>
      <c r="O77" s="138"/>
    </row>
    <row r="78" spans="1:15" ht="15" x14ac:dyDescent="0.25">
      <c r="A78" s="1"/>
      <c r="B78" s="378">
        <v>49</v>
      </c>
      <c r="C78" s="379"/>
      <c r="D78" s="367" t="s">
        <v>381</v>
      </c>
      <c r="E78" s="368"/>
      <c r="F78" s="369">
        <v>4100060386</v>
      </c>
      <c r="G78" s="370"/>
      <c r="H78" s="391" t="s">
        <v>786</v>
      </c>
      <c r="I78" s="370"/>
      <c r="J78" s="369" t="s">
        <v>53</v>
      </c>
      <c r="K78" s="368"/>
      <c r="L78" s="7" t="s">
        <v>757</v>
      </c>
      <c r="M78" s="11"/>
      <c r="N78" s="82">
        <v>8.6199999999999992</v>
      </c>
      <c r="O78" s="60">
        <v>13</v>
      </c>
    </row>
    <row r="79" spans="1:15" ht="15" x14ac:dyDescent="0.25">
      <c r="A79" s="1"/>
      <c r="B79" s="40"/>
      <c r="C79" s="36"/>
      <c r="D79" s="126" t="s">
        <v>1033</v>
      </c>
      <c r="E79" s="61"/>
      <c r="F79" s="50"/>
      <c r="G79" s="62"/>
      <c r="H79" s="63"/>
      <c r="I79" s="62"/>
      <c r="J79" s="50"/>
      <c r="K79" s="61"/>
      <c r="L79" s="6"/>
      <c r="M79" s="8"/>
      <c r="N79" s="84"/>
      <c r="O79" s="138"/>
    </row>
    <row r="80" spans="1:15" ht="15" x14ac:dyDescent="0.25">
      <c r="A80" s="1"/>
      <c r="B80" s="378">
        <v>50</v>
      </c>
      <c r="C80" s="379"/>
      <c r="D80" s="367" t="s">
        <v>381</v>
      </c>
      <c r="E80" s="368"/>
      <c r="F80" s="369">
        <v>4100060386</v>
      </c>
      <c r="G80" s="370"/>
      <c r="H80" s="391" t="s">
        <v>786</v>
      </c>
      <c r="I80" s="370"/>
      <c r="J80" s="369" t="s">
        <v>53</v>
      </c>
      <c r="K80" s="368"/>
      <c r="L80" s="7" t="s">
        <v>757</v>
      </c>
      <c r="M80" s="11"/>
      <c r="N80" s="83">
        <v>8.6199999999999992</v>
      </c>
      <c r="O80" s="60">
        <v>13</v>
      </c>
    </row>
    <row r="81" spans="1:15" ht="15" x14ac:dyDescent="0.25">
      <c r="A81" s="1"/>
      <c r="B81" s="76"/>
      <c r="C81" s="69"/>
      <c r="D81" s="126" t="s">
        <v>1034</v>
      </c>
      <c r="E81" s="61"/>
      <c r="F81" s="50"/>
      <c r="G81" s="62"/>
      <c r="H81" s="63"/>
      <c r="I81" s="62"/>
      <c r="J81" s="50"/>
      <c r="K81" s="61"/>
      <c r="L81" s="6"/>
      <c r="M81" s="8"/>
      <c r="N81" s="84"/>
      <c r="O81" s="138"/>
    </row>
    <row r="82" spans="1:15" ht="15" x14ac:dyDescent="0.25">
      <c r="A82" s="1"/>
      <c r="B82" s="152" t="s">
        <v>57</v>
      </c>
      <c r="C82" s="153"/>
      <c r="D82" s="20"/>
      <c r="E82" s="45"/>
      <c r="F82" s="20"/>
      <c r="H82" s="3"/>
      <c r="J82" s="20"/>
      <c r="K82" s="45"/>
      <c r="L82" s="1"/>
      <c r="M82" s="1"/>
      <c r="N82" s="1"/>
      <c r="O82" s="60"/>
    </row>
    <row r="83" spans="1:15" ht="15" x14ac:dyDescent="0.25">
      <c r="A83" s="1"/>
      <c r="B83" s="375">
        <v>51</v>
      </c>
      <c r="C83" s="376"/>
      <c r="D83" s="367" t="s">
        <v>381</v>
      </c>
      <c r="E83" s="368"/>
      <c r="F83" s="369">
        <v>4100060386</v>
      </c>
      <c r="G83" s="370"/>
      <c r="H83" s="391" t="s">
        <v>786</v>
      </c>
      <c r="I83" s="370"/>
      <c r="J83" s="369" t="s">
        <v>53</v>
      </c>
      <c r="K83" s="368"/>
      <c r="L83" s="7" t="s">
        <v>757</v>
      </c>
      <c r="M83" s="11"/>
      <c r="N83" s="81">
        <v>8.6199999999999992</v>
      </c>
      <c r="O83" s="60">
        <v>13</v>
      </c>
    </row>
    <row r="84" spans="1:15" ht="15" x14ac:dyDescent="0.25">
      <c r="A84" s="1"/>
      <c r="B84" s="375">
        <v>52</v>
      </c>
      <c r="C84" s="376"/>
      <c r="D84" s="367" t="s">
        <v>381</v>
      </c>
      <c r="E84" s="368"/>
      <c r="F84" s="369">
        <v>4100060386</v>
      </c>
      <c r="G84" s="370"/>
      <c r="H84" s="391" t="s">
        <v>786</v>
      </c>
      <c r="I84" s="370"/>
      <c r="J84" s="369" t="s">
        <v>53</v>
      </c>
      <c r="K84" s="368"/>
      <c r="L84" s="7" t="s">
        <v>757</v>
      </c>
      <c r="M84" s="11"/>
      <c r="N84" s="81">
        <v>8.6199999999999992</v>
      </c>
      <c r="O84" s="60">
        <v>13</v>
      </c>
    </row>
    <row r="85" spans="1:15" ht="15" x14ac:dyDescent="0.25">
      <c r="A85" s="1"/>
      <c r="B85" s="375">
        <v>53</v>
      </c>
      <c r="C85" s="376"/>
      <c r="D85" s="367" t="s">
        <v>381</v>
      </c>
      <c r="E85" s="368"/>
      <c r="F85" s="369">
        <v>4100060386</v>
      </c>
      <c r="G85" s="370"/>
      <c r="H85" s="391" t="s">
        <v>786</v>
      </c>
      <c r="I85" s="370"/>
      <c r="J85" s="369" t="s">
        <v>53</v>
      </c>
      <c r="K85" s="368"/>
      <c r="L85" s="7" t="s">
        <v>757</v>
      </c>
      <c r="M85" s="11"/>
      <c r="N85" s="81">
        <v>8.6199999999999992</v>
      </c>
      <c r="O85" s="60">
        <v>13</v>
      </c>
    </row>
    <row r="86" spans="1:15" ht="15" x14ac:dyDescent="0.25">
      <c r="A86" s="1"/>
      <c r="B86" s="375">
        <v>54</v>
      </c>
      <c r="C86" s="376"/>
      <c r="D86" s="367" t="s">
        <v>381</v>
      </c>
      <c r="E86" s="368"/>
      <c r="F86" s="369">
        <v>4100060386</v>
      </c>
      <c r="G86" s="370"/>
      <c r="H86" s="391" t="s">
        <v>786</v>
      </c>
      <c r="I86" s="370"/>
      <c r="J86" s="369" t="s">
        <v>53</v>
      </c>
      <c r="K86" s="368"/>
      <c r="L86" s="7" t="s">
        <v>757</v>
      </c>
      <c r="M86" s="11"/>
      <c r="N86" s="81">
        <v>8.6199999999999992</v>
      </c>
      <c r="O86" s="60">
        <v>13</v>
      </c>
    </row>
    <row r="87" spans="1:15" ht="15" x14ac:dyDescent="0.25">
      <c r="A87" s="1"/>
      <c r="B87" s="375">
        <v>55</v>
      </c>
      <c r="C87" s="376"/>
      <c r="D87" s="367" t="s">
        <v>381</v>
      </c>
      <c r="E87" s="368"/>
      <c r="F87" s="369">
        <v>4100060386</v>
      </c>
      <c r="G87" s="370"/>
      <c r="H87" s="391" t="s">
        <v>786</v>
      </c>
      <c r="I87" s="370"/>
      <c r="J87" s="369" t="s">
        <v>53</v>
      </c>
      <c r="K87" s="368"/>
      <c r="L87" s="7" t="s">
        <v>757</v>
      </c>
      <c r="M87" s="11"/>
      <c r="N87" s="81">
        <v>8.6199999999999992</v>
      </c>
      <c r="O87" s="60">
        <v>13</v>
      </c>
    </row>
    <row r="88" spans="1:15" ht="15" x14ac:dyDescent="0.25">
      <c r="A88" s="1"/>
      <c r="B88" s="378">
        <v>56</v>
      </c>
      <c r="C88" s="379"/>
      <c r="D88" s="367" t="s">
        <v>381</v>
      </c>
      <c r="E88" s="368"/>
      <c r="F88" s="369">
        <v>4100060386</v>
      </c>
      <c r="G88" s="370"/>
      <c r="H88" s="391" t="s">
        <v>786</v>
      </c>
      <c r="I88" s="370"/>
      <c r="J88" s="369" t="s">
        <v>53</v>
      </c>
      <c r="K88" s="368"/>
      <c r="L88" s="7" t="s">
        <v>757</v>
      </c>
      <c r="M88" s="11"/>
      <c r="N88" s="81">
        <v>8.6199999999999992</v>
      </c>
      <c r="O88" s="60">
        <v>13</v>
      </c>
    </row>
    <row r="89" spans="1:15" ht="15" x14ac:dyDescent="0.25">
      <c r="A89" s="1"/>
      <c r="B89" s="378">
        <v>57</v>
      </c>
      <c r="C89" s="379"/>
      <c r="D89" s="367" t="s">
        <v>381</v>
      </c>
      <c r="E89" s="368"/>
      <c r="F89" s="369">
        <v>4100060386</v>
      </c>
      <c r="G89" s="370"/>
      <c r="H89" s="391" t="s">
        <v>786</v>
      </c>
      <c r="I89" s="370"/>
      <c r="J89" s="369" t="s">
        <v>53</v>
      </c>
      <c r="K89" s="368"/>
      <c r="L89" s="7" t="s">
        <v>757</v>
      </c>
      <c r="M89" s="11"/>
      <c r="N89" s="81">
        <v>8.6199999999999992</v>
      </c>
      <c r="O89" s="60">
        <v>12</v>
      </c>
    </row>
    <row r="90" spans="1:15" ht="15" x14ac:dyDescent="0.25">
      <c r="A90" s="1"/>
      <c r="B90" s="76"/>
      <c r="C90" s="69"/>
      <c r="D90" s="126" t="s">
        <v>1031</v>
      </c>
      <c r="E90" s="61"/>
      <c r="F90" s="50"/>
      <c r="G90" s="62"/>
      <c r="H90" s="63"/>
      <c r="I90" s="62"/>
      <c r="J90" s="50"/>
      <c r="K90" s="61"/>
      <c r="L90" s="6"/>
      <c r="M90" s="8"/>
      <c r="N90" s="84"/>
      <c r="O90" s="138"/>
    </row>
    <row r="91" spans="1:15" ht="15" x14ac:dyDescent="0.25">
      <c r="A91" s="1"/>
      <c r="B91" s="416">
        <v>58</v>
      </c>
      <c r="C91" s="417"/>
      <c r="D91" s="367" t="s">
        <v>381</v>
      </c>
      <c r="E91" s="368"/>
      <c r="F91" s="369">
        <v>4100060383</v>
      </c>
      <c r="G91" s="370"/>
      <c r="H91" s="391" t="s">
        <v>786</v>
      </c>
      <c r="I91" s="370"/>
      <c r="J91" s="369" t="s">
        <v>53</v>
      </c>
      <c r="K91" s="368"/>
      <c r="L91" s="7" t="s">
        <v>757</v>
      </c>
      <c r="M91" s="11"/>
      <c r="N91" s="81">
        <v>8.6199999999999992</v>
      </c>
      <c r="O91" s="60">
        <v>12</v>
      </c>
    </row>
    <row r="92" spans="1:15" ht="15" x14ac:dyDescent="0.25">
      <c r="A92" s="1"/>
      <c r="B92" s="378">
        <v>59</v>
      </c>
      <c r="C92" s="379"/>
      <c r="D92" s="367" t="s">
        <v>381</v>
      </c>
      <c r="E92" s="368"/>
      <c r="F92" s="369">
        <v>4100060383</v>
      </c>
      <c r="G92" s="370"/>
      <c r="H92" s="391" t="s">
        <v>786</v>
      </c>
      <c r="I92" s="370"/>
      <c r="J92" s="369" t="s">
        <v>53</v>
      </c>
      <c r="K92" s="368"/>
      <c r="L92" s="7" t="s">
        <v>757</v>
      </c>
      <c r="M92" s="11"/>
      <c r="N92" s="81">
        <v>6</v>
      </c>
      <c r="O92" s="60">
        <v>9</v>
      </c>
    </row>
    <row r="93" spans="1:15" ht="15" x14ac:dyDescent="0.25">
      <c r="A93" s="1"/>
      <c r="B93" s="76"/>
      <c r="C93" s="69"/>
      <c r="D93" s="126" t="s">
        <v>1028</v>
      </c>
      <c r="E93" s="61"/>
      <c r="F93" s="50"/>
      <c r="G93" s="62"/>
      <c r="H93" s="63"/>
      <c r="I93" s="62"/>
      <c r="J93" s="50"/>
      <c r="K93" s="61"/>
      <c r="L93" s="6"/>
      <c r="M93" s="8"/>
      <c r="N93" s="84"/>
      <c r="O93" s="138"/>
    </row>
    <row r="94" spans="1:15" ht="15" x14ac:dyDescent="0.25">
      <c r="A94" s="1"/>
      <c r="B94" s="365">
        <v>60</v>
      </c>
      <c r="C94" s="366"/>
      <c r="D94" s="367" t="s">
        <v>381</v>
      </c>
      <c r="E94" s="368"/>
      <c r="F94" s="369">
        <v>4100060387</v>
      </c>
      <c r="G94" s="370"/>
      <c r="H94" s="391" t="s">
        <v>786</v>
      </c>
      <c r="I94" s="370"/>
      <c r="J94" s="369" t="s">
        <v>147</v>
      </c>
      <c r="K94" s="368"/>
      <c r="L94" s="7" t="s">
        <v>757</v>
      </c>
      <c r="M94" s="11"/>
      <c r="N94" s="81">
        <v>5.6</v>
      </c>
      <c r="O94" s="60">
        <v>8</v>
      </c>
    </row>
    <row r="95" spans="1:15" ht="15" x14ac:dyDescent="0.25">
      <c r="A95" s="1"/>
      <c r="B95" s="375">
        <v>61</v>
      </c>
      <c r="C95" s="376"/>
      <c r="D95" s="367" t="s">
        <v>381</v>
      </c>
      <c r="E95" s="368"/>
      <c r="F95" s="369">
        <v>4100060380</v>
      </c>
      <c r="G95" s="370"/>
      <c r="H95" s="391" t="s">
        <v>786</v>
      </c>
      <c r="I95" s="370"/>
      <c r="J95" s="369" t="s">
        <v>25</v>
      </c>
      <c r="K95" s="368"/>
      <c r="L95" s="7" t="s">
        <v>757</v>
      </c>
      <c r="M95" s="11"/>
      <c r="N95" s="81">
        <v>8.6199999999999992</v>
      </c>
      <c r="O95" s="60">
        <v>12</v>
      </c>
    </row>
    <row r="96" spans="1:15" ht="15" x14ac:dyDescent="0.25">
      <c r="A96" s="1"/>
      <c r="B96" s="375">
        <v>62</v>
      </c>
      <c r="C96" s="376"/>
      <c r="D96" s="367" t="s">
        <v>381</v>
      </c>
      <c r="E96" s="368"/>
      <c r="F96" s="369">
        <v>4100060380</v>
      </c>
      <c r="G96" s="370"/>
      <c r="H96" s="391" t="s">
        <v>786</v>
      </c>
      <c r="I96" s="370"/>
      <c r="J96" s="369" t="s">
        <v>25</v>
      </c>
      <c r="K96" s="368"/>
      <c r="L96" s="7" t="s">
        <v>757</v>
      </c>
      <c r="M96" s="11"/>
      <c r="N96" s="81">
        <v>9.4</v>
      </c>
      <c r="O96" s="60">
        <v>13</v>
      </c>
    </row>
    <row r="97" spans="1:15" ht="15" x14ac:dyDescent="0.25">
      <c r="A97" s="1"/>
      <c r="B97" s="378">
        <v>63</v>
      </c>
      <c r="C97" s="379"/>
      <c r="D97" s="367" t="s">
        <v>480</v>
      </c>
      <c r="E97" s="368"/>
      <c r="F97" s="369">
        <v>4100060183</v>
      </c>
      <c r="G97" s="370"/>
      <c r="H97" s="391" t="s">
        <v>481</v>
      </c>
      <c r="I97" s="370"/>
      <c r="J97" s="369" t="s">
        <v>25</v>
      </c>
      <c r="K97" s="368"/>
      <c r="L97" s="7" t="s">
        <v>425</v>
      </c>
      <c r="M97" s="11">
        <v>85</v>
      </c>
      <c r="N97" s="82">
        <v>5.66</v>
      </c>
      <c r="O97" s="60">
        <v>8</v>
      </c>
    </row>
    <row r="98" spans="1:15" ht="15" x14ac:dyDescent="0.25">
      <c r="A98" s="1"/>
      <c r="B98" s="40"/>
      <c r="C98" s="36"/>
      <c r="D98" s="367" t="s">
        <v>480</v>
      </c>
      <c r="E98" s="368"/>
      <c r="F98" s="369">
        <v>4100060183</v>
      </c>
      <c r="G98" s="370"/>
      <c r="H98" s="391" t="s">
        <v>481</v>
      </c>
      <c r="I98" s="370"/>
      <c r="J98" s="369" t="s">
        <v>25</v>
      </c>
      <c r="K98" s="368"/>
      <c r="L98" s="7" t="s">
        <v>425</v>
      </c>
      <c r="M98" s="11">
        <v>90</v>
      </c>
      <c r="N98" s="83"/>
      <c r="O98" s="60">
        <v>11</v>
      </c>
    </row>
    <row r="99" spans="1:15" ht="15" x14ac:dyDescent="0.25">
      <c r="A99" s="1"/>
      <c r="B99" s="40"/>
      <c r="C99" s="36"/>
      <c r="D99" s="367" t="s">
        <v>480</v>
      </c>
      <c r="E99" s="368"/>
      <c r="F99" s="369">
        <v>4100060183</v>
      </c>
      <c r="G99" s="370"/>
      <c r="H99" s="391" t="s">
        <v>481</v>
      </c>
      <c r="I99" s="370"/>
      <c r="J99" s="369" t="s">
        <v>25</v>
      </c>
      <c r="K99" s="368"/>
      <c r="L99" s="7" t="s">
        <v>425</v>
      </c>
      <c r="M99" s="11">
        <v>95</v>
      </c>
      <c r="N99" s="83"/>
      <c r="O99" s="60">
        <v>10</v>
      </c>
    </row>
    <row r="100" spans="1:15" ht="15" x14ac:dyDescent="0.25">
      <c r="A100" s="1"/>
      <c r="B100" s="76"/>
      <c r="C100" s="69"/>
      <c r="D100" s="367" t="s">
        <v>480</v>
      </c>
      <c r="E100" s="368"/>
      <c r="F100" s="369">
        <v>4100060183</v>
      </c>
      <c r="G100" s="370"/>
      <c r="H100" s="391" t="s">
        <v>481</v>
      </c>
      <c r="I100" s="370"/>
      <c r="J100" s="369" t="s">
        <v>25</v>
      </c>
      <c r="K100" s="368"/>
      <c r="L100" s="7" t="s">
        <v>425</v>
      </c>
      <c r="M100" s="11">
        <v>100</v>
      </c>
      <c r="N100" s="84"/>
      <c r="O100" s="60">
        <v>4</v>
      </c>
    </row>
    <row r="101" spans="1:15" ht="15" x14ac:dyDescent="0.25">
      <c r="A101" s="1"/>
      <c r="B101" s="378">
        <v>64</v>
      </c>
      <c r="C101" s="379"/>
      <c r="D101" s="367" t="s">
        <v>480</v>
      </c>
      <c r="E101" s="368"/>
      <c r="F101" s="369">
        <v>4100060218</v>
      </c>
      <c r="G101" s="370"/>
      <c r="H101" s="391" t="s">
        <v>481</v>
      </c>
      <c r="I101" s="370"/>
      <c r="J101" s="369" t="s">
        <v>53</v>
      </c>
      <c r="K101" s="368"/>
      <c r="L101" s="7" t="s">
        <v>425</v>
      </c>
      <c r="M101" s="11">
        <v>85</v>
      </c>
      <c r="N101" s="82">
        <v>9.1999999999999993</v>
      </c>
      <c r="O101" s="60">
        <v>6</v>
      </c>
    </row>
    <row r="102" spans="1:15" ht="15" x14ac:dyDescent="0.25">
      <c r="A102" s="1"/>
      <c r="B102" s="40"/>
      <c r="C102" s="36"/>
      <c r="D102" s="367" t="s">
        <v>480</v>
      </c>
      <c r="E102" s="368"/>
      <c r="F102" s="369">
        <v>4100060218</v>
      </c>
      <c r="G102" s="370"/>
      <c r="H102" s="391" t="s">
        <v>481</v>
      </c>
      <c r="I102" s="370"/>
      <c r="J102" s="369" t="s">
        <v>53</v>
      </c>
      <c r="K102" s="368"/>
      <c r="L102" s="7" t="s">
        <v>425</v>
      </c>
      <c r="M102" s="11">
        <v>90</v>
      </c>
      <c r="N102" s="83"/>
      <c r="O102" s="60">
        <v>21</v>
      </c>
    </row>
    <row r="103" spans="1:15" ht="15" x14ac:dyDescent="0.25">
      <c r="A103" s="1"/>
      <c r="B103" s="40"/>
      <c r="C103" s="36"/>
      <c r="D103" s="367" t="s">
        <v>480</v>
      </c>
      <c r="E103" s="368"/>
      <c r="F103" s="369">
        <v>4100060218</v>
      </c>
      <c r="G103" s="370"/>
      <c r="H103" s="391" t="s">
        <v>481</v>
      </c>
      <c r="I103" s="370"/>
      <c r="J103" s="369" t="s">
        <v>53</v>
      </c>
      <c r="K103" s="368"/>
      <c r="L103" s="7" t="s">
        <v>425</v>
      </c>
      <c r="M103" s="11">
        <v>95</v>
      </c>
      <c r="N103" s="83"/>
      <c r="O103" s="60">
        <v>18</v>
      </c>
    </row>
    <row r="104" spans="1:15" ht="15" x14ac:dyDescent="0.25">
      <c r="A104" s="1"/>
      <c r="B104" s="40"/>
      <c r="C104" s="36"/>
      <c r="D104" s="126" t="s">
        <v>1015</v>
      </c>
      <c r="E104" s="61"/>
      <c r="F104" s="50"/>
      <c r="G104" s="62"/>
      <c r="H104" s="63"/>
      <c r="I104" s="62"/>
      <c r="J104" s="50"/>
      <c r="K104" s="61"/>
      <c r="L104" s="6"/>
      <c r="M104" s="8"/>
      <c r="N104" s="83"/>
      <c r="O104" s="138"/>
    </row>
    <row r="105" spans="1:15" ht="15" x14ac:dyDescent="0.25">
      <c r="A105" s="1"/>
      <c r="B105" s="40"/>
      <c r="C105" s="36"/>
      <c r="D105" s="367" t="s">
        <v>480</v>
      </c>
      <c r="E105" s="368"/>
      <c r="F105" s="369">
        <v>4100060218</v>
      </c>
      <c r="G105" s="370"/>
      <c r="H105" s="391" t="s">
        <v>481</v>
      </c>
      <c r="I105" s="370"/>
      <c r="J105" s="369" t="s">
        <v>53</v>
      </c>
      <c r="K105" s="368"/>
      <c r="L105" s="7" t="s">
        <v>425</v>
      </c>
      <c r="M105" s="11">
        <v>100</v>
      </c>
      <c r="N105" s="83"/>
      <c r="O105" s="60">
        <v>9</v>
      </c>
    </row>
    <row r="106" spans="1:15" ht="15" x14ac:dyDescent="0.25">
      <c r="A106" s="1"/>
      <c r="B106" s="40"/>
      <c r="C106" s="36"/>
      <c r="D106" s="126" t="s">
        <v>1016</v>
      </c>
      <c r="E106" s="61"/>
      <c r="F106" s="50"/>
      <c r="G106" s="62"/>
      <c r="H106" s="63"/>
      <c r="I106" s="62"/>
      <c r="J106" s="50"/>
      <c r="K106" s="61"/>
      <c r="L106" s="6"/>
      <c r="M106" s="8"/>
      <c r="N106" s="83"/>
      <c r="O106" s="138"/>
    </row>
    <row r="107" spans="1:15" ht="15" x14ac:dyDescent="0.25">
      <c r="A107" s="1"/>
      <c r="B107" s="378">
        <v>65</v>
      </c>
      <c r="C107" s="379"/>
      <c r="D107" s="367" t="s">
        <v>480</v>
      </c>
      <c r="E107" s="368"/>
      <c r="F107" s="369">
        <v>4100060183</v>
      </c>
      <c r="G107" s="370"/>
      <c r="H107" s="391" t="s">
        <v>481</v>
      </c>
      <c r="I107" s="370"/>
      <c r="J107" s="369" t="s">
        <v>25</v>
      </c>
      <c r="K107" s="368"/>
      <c r="L107" s="7" t="s">
        <v>851</v>
      </c>
      <c r="M107" s="11">
        <v>85</v>
      </c>
      <c r="N107" s="82">
        <v>14.72</v>
      </c>
      <c r="O107" s="60">
        <v>13</v>
      </c>
    </row>
    <row r="108" spans="1:15" ht="15" x14ac:dyDescent="0.25">
      <c r="A108" s="1"/>
      <c r="B108" s="40"/>
      <c r="C108" s="36"/>
      <c r="D108" s="367" t="s">
        <v>480</v>
      </c>
      <c r="E108" s="368"/>
      <c r="F108" s="369">
        <v>4100060183</v>
      </c>
      <c r="G108" s="370"/>
      <c r="H108" s="391" t="s">
        <v>481</v>
      </c>
      <c r="I108" s="370"/>
      <c r="J108" s="369" t="s">
        <v>25</v>
      </c>
      <c r="K108" s="368"/>
      <c r="L108" s="7" t="s">
        <v>851</v>
      </c>
      <c r="M108" s="11">
        <v>90</v>
      </c>
      <c r="N108" s="83"/>
      <c r="O108" s="60">
        <v>21</v>
      </c>
    </row>
    <row r="109" spans="1:15" ht="15" x14ac:dyDescent="0.25">
      <c r="A109" s="1"/>
      <c r="B109" s="40"/>
      <c r="C109" s="36"/>
      <c r="D109" s="367" t="s">
        <v>480</v>
      </c>
      <c r="E109" s="368"/>
      <c r="F109" s="369">
        <v>4100060183</v>
      </c>
      <c r="G109" s="370"/>
      <c r="H109" s="391" t="s">
        <v>481</v>
      </c>
      <c r="I109" s="370"/>
      <c r="J109" s="369" t="s">
        <v>25</v>
      </c>
      <c r="K109" s="368"/>
      <c r="L109" s="7" t="s">
        <v>851</v>
      </c>
      <c r="M109" s="11">
        <v>95</v>
      </c>
      <c r="N109" s="83"/>
      <c r="O109" s="60">
        <v>19</v>
      </c>
    </row>
    <row r="110" spans="1:15" ht="15" x14ac:dyDescent="0.25">
      <c r="A110" s="1"/>
      <c r="B110" s="40"/>
      <c r="C110" s="36"/>
      <c r="D110" s="367" t="s">
        <v>480</v>
      </c>
      <c r="E110" s="368"/>
      <c r="F110" s="369">
        <v>4100060183</v>
      </c>
      <c r="G110" s="370"/>
      <c r="H110" s="391" t="s">
        <v>481</v>
      </c>
      <c r="I110" s="370"/>
      <c r="J110" s="369" t="s">
        <v>25</v>
      </c>
      <c r="K110" s="368"/>
      <c r="L110" s="7" t="s">
        <v>851</v>
      </c>
      <c r="M110" s="11">
        <v>100</v>
      </c>
      <c r="N110" s="83"/>
      <c r="O110" s="60">
        <v>12</v>
      </c>
    </row>
    <row r="111" spans="1:15" ht="15" x14ac:dyDescent="0.25">
      <c r="A111" s="1"/>
      <c r="B111" s="76"/>
      <c r="C111" s="69"/>
      <c r="D111" s="367" t="s">
        <v>480</v>
      </c>
      <c r="E111" s="368"/>
      <c r="F111" s="369">
        <v>4100060218</v>
      </c>
      <c r="G111" s="370"/>
      <c r="H111" s="391" t="s">
        <v>481</v>
      </c>
      <c r="I111" s="370"/>
      <c r="J111" s="369" t="s">
        <v>53</v>
      </c>
      <c r="K111" s="368"/>
      <c r="L111" s="7" t="s">
        <v>851</v>
      </c>
      <c r="M111" s="11">
        <v>95</v>
      </c>
      <c r="N111" s="84"/>
      <c r="O111" s="60">
        <v>25</v>
      </c>
    </row>
    <row r="112" spans="1:15" ht="15" x14ac:dyDescent="0.25">
      <c r="A112" s="1"/>
      <c r="B112" s="378">
        <v>66</v>
      </c>
      <c r="C112" s="379"/>
      <c r="D112" s="367" t="s">
        <v>480</v>
      </c>
      <c r="E112" s="368"/>
      <c r="F112" s="369">
        <v>4100060218</v>
      </c>
      <c r="G112" s="370"/>
      <c r="H112" s="391" t="s">
        <v>481</v>
      </c>
      <c r="I112" s="370"/>
      <c r="J112" s="369" t="s">
        <v>53</v>
      </c>
      <c r="K112" s="368"/>
      <c r="L112" s="7" t="s">
        <v>851</v>
      </c>
      <c r="M112" s="11">
        <v>85</v>
      </c>
      <c r="N112" s="82">
        <v>11.26</v>
      </c>
      <c r="O112" s="60">
        <v>15</v>
      </c>
    </row>
    <row r="113" spans="1:15" ht="15" x14ac:dyDescent="0.25">
      <c r="A113" s="1"/>
      <c r="B113" s="40"/>
      <c r="C113" s="36"/>
      <c r="D113" s="367" t="s">
        <v>480</v>
      </c>
      <c r="E113" s="368"/>
      <c r="F113" s="369">
        <v>4100060218</v>
      </c>
      <c r="G113" s="370"/>
      <c r="H113" s="391" t="s">
        <v>481</v>
      </c>
      <c r="I113" s="370"/>
      <c r="J113" s="369" t="s">
        <v>53</v>
      </c>
      <c r="K113" s="368"/>
      <c r="L113" s="7" t="s">
        <v>851</v>
      </c>
      <c r="M113" s="11">
        <v>90</v>
      </c>
      <c r="N113" s="83"/>
      <c r="O113" s="60">
        <v>35</v>
      </c>
    </row>
    <row r="114" spans="1:15" ht="15" x14ac:dyDescent="0.25">
      <c r="A114" s="1"/>
      <c r="B114" s="40"/>
      <c r="C114" s="36"/>
      <c r="D114" s="438" t="s">
        <v>480</v>
      </c>
      <c r="E114" s="425"/>
      <c r="F114" s="424">
        <v>4100060218</v>
      </c>
      <c r="G114" s="447"/>
      <c r="H114" s="448" t="s">
        <v>481</v>
      </c>
      <c r="I114" s="447"/>
      <c r="J114" s="424" t="s">
        <v>53</v>
      </c>
      <c r="K114" s="425"/>
      <c r="L114" s="14" t="s">
        <v>851</v>
      </c>
      <c r="M114" s="12">
        <v>100</v>
      </c>
      <c r="N114" s="83"/>
      <c r="O114" s="108">
        <v>17</v>
      </c>
    </row>
    <row r="115" spans="1:15" ht="15" x14ac:dyDescent="0.25">
      <c r="A115" s="1"/>
      <c r="B115" s="40"/>
      <c r="C115" s="36"/>
      <c r="D115" s="126" t="s">
        <v>1017</v>
      </c>
      <c r="E115" s="61"/>
      <c r="F115" s="50"/>
      <c r="G115" s="62"/>
      <c r="H115" s="63"/>
      <c r="I115" s="62"/>
      <c r="J115" s="50"/>
      <c r="K115" s="61"/>
      <c r="L115" s="6"/>
      <c r="M115" s="8"/>
      <c r="N115" s="83"/>
      <c r="O115" s="138"/>
    </row>
    <row r="116" spans="1:15" ht="15" x14ac:dyDescent="0.25">
      <c r="A116" s="1"/>
      <c r="B116" s="144"/>
      <c r="C116" s="145"/>
      <c r="D116" s="146"/>
      <c r="E116" s="145"/>
      <c r="F116" s="146"/>
      <c r="G116" s="147"/>
      <c r="H116" s="148"/>
      <c r="I116" s="147"/>
      <c r="J116" s="146"/>
      <c r="K116" s="145"/>
      <c r="L116" s="149"/>
      <c r="M116" s="149"/>
      <c r="N116" s="150"/>
      <c r="O116" s="108"/>
    </row>
    <row r="117" spans="1:15" ht="15" x14ac:dyDescent="0.25">
      <c r="A117" s="1"/>
      <c r="B117" s="76"/>
      <c r="C117" s="65"/>
      <c r="D117" s="439"/>
      <c r="E117" s="440"/>
      <c r="F117" s="440"/>
      <c r="G117" s="440"/>
      <c r="H117" s="440"/>
      <c r="I117" s="66"/>
      <c r="J117" s="64"/>
      <c r="K117" s="65"/>
      <c r="L117" s="26"/>
      <c r="M117" s="26"/>
      <c r="N117" s="139">
        <f>SUM(N18:N114)</f>
        <v>535.68000000000018</v>
      </c>
      <c r="O117" s="109"/>
    </row>
    <row r="118" spans="1:15" ht="15.75" x14ac:dyDescent="0.25">
      <c r="A118" s="1"/>
      <c r="B118" s="356" t="s">
        <v>29</v>
      </c>
      <c r="C118" s="357"/>
      <c r="D118" s="357"/>
      <c r="E118" s="357"/>
      <c r="F118" s="357"/>
      <c r="G118" s="357"/>
      <c r="H118" s="357"/>
      <c r="I118" s="357"/>
      <c r="J118" s="357"/>
      <c r="K118" s="357"/>
      <c r="L118" s="357"/>
      <c r="M118" s="79"/>
      <c r="N118" s="75"/>
      <c r="O118" s="73">
        <f>SUM(O18:O114)</f>
        <v>1050</v>
      </c>
    </row>
    <row r="119" spans="1:15" ht="15" x14ac:dyDescent="0.25">
      <c r="A119" s="1"/>
      <c r="B119" s="20"/>
      <c r="C119" s="45"/>
      <c r="D119" s="20"/>
      <c r="E119" s="45"/>
      <c r="F119" s="20"/>
      <c r="H119" s="3"/>
      <c r="J119" s="20"/>
      <c r="K119" s="45"/>
      <c r="L119" s="1"/>
      <c r="M119" s="1"/>
      <c r="N119" s="86"/>
    </row>
    <row r="120" spans="1:15" ht="3.75" customHeight="1" x14ac:dyDescent="0.25">
      <c r="A120" s="1"/>
      <c r="B120" s="1"/>
      <c r="C120" s="1"/>
      <c r="D120" s="17"/>
      <c r="E120" s="20"/>
      <c r="F120" s="20"/>
      <c r="G120" s="3"/>
      <c r="H120" s="3"/>
      <c r="I120" s="1"/>
      <c r="J120" s="1"/>
      <c r="K120" s="1"/>
      <c r="L120" s="1"/>
      <c r="M120" s="1"/>
      <c r="N120" s="1"/>
    </row>
    <row r="121" spans="1:15" ht="15" customHeight="1" x14ac:dyDescent="0.25">
      <c r="A121" s="1"/>
      <c r="B121" s="1"/>
      <c r="C121" s="1"/>
      <c r="D121" s="1" t="s">
        <v>49</v>
      </c>
      <c r="E121" s="23"/>
      <c r="F121" s="397" t="s">
        <v>1029</v>
      </c>
      <c r="G121" s="396"/>
      <c r="H121" s="1"/>
      <c r="I121" s="1"/>
      <c r="J121" s="1"/>
      <c r="K121" s="1"/>
      <c r="L121" s="1"/>
      <c r="M121" s="1"/>
      <c r="N121" s="1"/>
    </row>
    <row r="122" spans="1:15" ht="15" customHeight="1" x14ac:dyDescent="0.25">
      <c r="A122" s="1"/>
      <c r="B122" s="1"/>
      <c r="C122" s="1"/>
      <c r="D122" s="1" t="s">
        <v>1030</v>
      </c>
      <c r="E122" s="23"/>
      <c r="F122" s="1"/>
      <c r="G122" s="1"/>
      <c r="H122" s="1"/>
      <c r="I122" s="1"/>
      <c r="J122" s="1"/>
      <c r="K122" s="1"/>
      <c r="L122" s="1"/>
      <c r="M122" s="1"/>
      <c r="N122" s="1"/>
    </row>
    <row r="123" spans="1:15" ht="15" customHeight="1" x14ac:dyDescent="0.25">
      <c r="A123" s="1"/>
      <c r="B123" s="1"/>
      <c r="C123" s="1"/>
      <c r="D123" s="1" t="s">
        <v>62</v>
      </c>
      <c r="E123" s="3"/>
      <c r="F123" s="1"/>
      <c r="G123" s="1"/>
      <c r="H123" s="1"/>
      <c r="I123" s="1"/>
      <c r="J123" s="1"/>
      <c r="K123" s="1"/>
      <c r="L123" s="1"/>
      <c r="M123" s="1"/>
      <c r="N123" s="1"/>
    </row>
    <row r="124" spans="1:15" ht="15" customHeight="1" x14ac:dyDescent="0.25">
      <c r="A124" s="1"/>
      <c r="B124" s="1"/>
      <c r="C124" s="1"/>
      <c r="D124" s="1" t="s">
        <v>1018</v>
      </c>
      <c r="E124" s="23"/>
      <c r="F124" s="1"/>
      <c r="G124" s="1"/>
      <c r="H124" s="1"/>
      <c r="I124" s="1"/>
      <c r="J124" s="1"/>
      <c r="K124" s="1"/>
      <c r="L124" s="1"/>
      <c r="M124" s="1"/>
      <c r="N124" s="1"/>
    </row>
    <row r="125" spans="1:15" ht="15" customHeight="1" x14ac:dyDescent="0.25">
      <c r="A125" s="1"/>
      <c r="B125" s="1"/>
      <c r="C125" s="1"/>
      <c r="D125" s="1" t="s">
        <v>1019</v>
      </c>
      <c r="E125" s="1"/>
      <c r="F125" s="1"/>
      <c r="G125" s="23"/>
      <c r="H125" s="23"/>
      <c r="I125" s="1"/>
      <c r="J125" s="1"/>
      <c r="K125" s="1"/>
      <c r="L125" s="1"/>
      <c r="M125" s="1"/>
      <c r="N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409" ht="8.25" customHeight="1" x14ac:dyDescent="0.2"/>
    <row r="411" ht="8.25" customHeight="1" x14ac:dyDescent="0.2"/>
    <row r="413" ht="9" customHeight="1" x14ac:dyDescent="0.2"/>
    <row r="415" ht="7.5" customHeight="1" x14ac:dyDescent="0.2"/>
    <row r="417" ht="6.75" customHeight="1" x14ac:dyDescent="0.2"/>
    <row r="419" ht="7.5" customHeight="1" x14ac:dyDescent="0.2"/>
    <row r="421" ht="9" customHeight="1" x14ac:dyDescent="0.2"/>
    <row r="423" ht="7.5" customHeight="1" x14ac:dyDescent="0.2"/>
    <row r="425" ht="8.25" customHeight="1" x14ac:dyDescent="0.2"/>
  </sheetData>
  <mergeCells count="416">
    <mergeCell ref="D114:E114"/>
    <mergeCell ref="F114:G114"/>
    <mergeCell ref="H114:I114"/>
    <mergeCell ref="J114:K114"/>
    <mergeCell ref="B112:C112"/>
    <mergeCell ref="D112:E112"/>
    <mergeCell ref="F112:G112"/>
    <mergeCell ref="H112:I112"/>
    <mergeCell ref="J112:K112"/>
    <mergeCell ref="D113:E113"/>
    <mergeCell ref="F113:G113"/>
    <mergeCell ref="H113:I113"/>
    <mergeCell ref="J113:K113"/>
    <mergeCell ref="D109:E109"/>
    <mergeCell ref="F109:G109"/>
    <mergeCell ref="H109:I109"/>
    <mergeCell ref="J109:K109"/>
    <mergeCell ref="D110:E110"/>
    <mergeCell ref="F110:G110"/>
    <mergeCell ref="H110:I110"/>
    <mergeCell ref="J110:K110"/>
    <mergeCell ref="D111:E111"/>
    <mergeCell ref="F111:G111"/>
    <mergeCell ref="H111:I111"/>
    <mergeCell ref="J111:K111"/>
    <mergeCell ref="B107:C107"/>
    <mergeCell ref="D107:E107"/>
    <mergeCell ref="F107:G107"/>
    <mergeCell ref="H107:I107"/>
    <mergeCell ref="J107:K107"/>
    <mergeCell ref="D108:E108"/>
    <mergeCell ref="F108:G108"/>
    <mergeCell ref="H108:I108"/>
    <mergeCell ref="J108:K108"/>
    <mergeCell ref="D102:E102"/>
    <mergeCell ref="F102:G102"/>
    <mergeCell ref="H102:I102"/>
    <mergeCell ref="J102:K102"/>
    <mergeCell ref="D103:E103"/>
    <mergeCell ref="F103:G103"/>
    <mergeCell ref="H103:I103"/>
    <mergeCell ref="J103:K103"/>
    <mergeCell ref="D105:E105"/>
    <mergeCell ref="F105:G105"/>
    <mergeCell ref="H105:I105"/>
    <mergeCell ref="J105:K105"/>
    <mergeCell ref="D99:E99"/>
    <mergeCell ref="F99:G99"/>
    <mergeCell ref="H99:I99"/>
    <mergeCell ref="J99:K99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97:C97"/>
    <mergeCell ref="D97:E97"/>
    <mergeCell ref="F97:G97"/>
    <mergeCell ref="H97:I97"/>
    <mergeCell ref="J97:K97"/>
    <mergeCell ref="D98:E98"/>
    <mergeCell ref="F98:G98"/>
    <mergeCell ref="H98:I98"/>
    <mergeCell ref="J98:K98"/>
    <mergeCell ref="J94:K94"/>
    <mergeCell ref="B89:C89"/>
    <mergeCell ref="D89:E89"/>
    <mergeCell ref="F89:G89"/>
    <mergeCell ref="H89:I89"/>
    <mergeCell ref="J89:K89"/>
    <mergeCell ref="B95:C95"/>
    <mergeCell ref="D95:E95"/>
    <mergeCell ref="F95:G95"/>
    <mergeCell ref="H95:I95"/>
    <mergeCell ref="J95:K95"/>
    <mergeCell ref="B92:C92"/>
    <mergeCell ref="D92:E92"/>
    <mergeCell ref="F92:G92"/>
    <mergeCell ref="H92:I92"/>
    <mergeCell ref="J92:K92"/>
    <mergeCell ref="B118:L118"/>
    <mergeCell ref="F121:G121"/>
    <mergeCell ref="B29:C29"/>
    <mergeCell ref="D29:E29"/>
    <mergeCell ref="F29:G29"/>
    <mergeCell ref="H29:I29"/>
    <mergeCell ref="J29:K29"/>
    <mergeCell ref="B46:C46"/>
    <mergeCell ref="D46:E46"/>
    <mergeCell ref="F46:G46"/>
    <mergeCell ref="D117:H117"/>
    <mergeCell ref="B88:C88"/>
    <mergeCell ref="D88:E88"/>
    <mergeCell ref="F88:G88"/>
    <mergeCell ref="H88:I88"/>
    <mergeCell ref="J88:K88"/>
    <mergeCell ref="B91:C91"/>
    <mergeCell ref="D91:E91"/>
    <mergeCell ref="F91:G91"/>
    <mergeCell ref="H91:I91"/>
    <mergeCell ref="D85:E85"/>
    <mergeCell ref="F85:G85"/>
    <mergeCell ref="H85:I85"/>
    <mergeCell ref="J85:K85"/>
    <mergeCell ref="B96:C96"/>
    <mergeCell ref="D96:E96"/>
    <mergeCell ref="F96:G96"/>
    <mergeCell ref="H96:I96"/>
    <mergeCell ref="J96:K96"/>
    <mergeCell ref="B47:C47"/>
    <mergeCell ref="D47:E47"/>
    <mergeCell ref="F47:G47"/>
    <mergeCell ref="J86:K86"/>
    <mergeCell ref="B85:C85"/>
    <mergeCell ref="B86:C86"/>
    <mergeCell ref="D86:E86"/>
    <mergeCell ref="F86:G86"/>
    <mergeCell ref="H86:I86"/>
    <mergeCell ref="J91:K91"/>
    <mergeCell ref="B87:C87"/>
    <mergeCell ref="D87:E87"/>
    <mergeCell ref="F87:G87"/>
    <mergeCell ref="H87:I87"/>
    <mergeCell ref="J87:K87"/>
    <mergeCell ref="B94:C94"/>
    <mergeCell ref="D94:E94"/>
    <mergeCell ref="F94:G94"/>
    <mergeCell ref="H94:I94"/>
    <mergeCell ref="D37:E37"/>
    <mergeCell ref="F37:G37"/>
    <mergeCell ref="H37:I37"/>
    <mergeCell ref="J37:K37"/>
    <mergeCell ref="B39:C39"/>
    <mergeCell ref="D39:E39"/>
    <mergeCell ref="F39:G39"/>
    <mergeCell ref="H39:I39"/>
    <mergeCell ref="J39:K39"/>
    <mergeCell ref="B37:C37"/>
    <mergeCell ref="D38:E38"/>
    <mergeCell ref="F38:G38"/>
    <mergeCell ref="H38:I38"/>
    <mergeCell ref="J38:K38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H47:I47"/>
    <mergeCell ref="J47:K47"/>
    <mergeCell ref="B48:C48"/>
    <mergeCell ref="D48:E48"/>
    <mergeCell ref="F48:G48"/>
    <mergeCell ref="H48:I48"/>
    <mergeCell ref="J48:K48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5:C45"/>
    <mergeCell ref="D45:E45"/>
    <mergeCell ref="F45:G45"/>
    <mergeCell ref="H45:I45"/>
    <mergeCell ref="J45:K45"/>
    <mergeCell ref="H46:I46"/>
    <mergeCell ref="J46:K46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J83:K83"/>
    <mergeCell ref="B76:C76"/>
    <mergeCell ref="D76:E76"/>
    <mergeCell ref="F76:G76"/>
    <mergeCell ref="H76:I76"/>
    <mergeCell ref="J76:K76"/>
    <mergeCell ref="B78:C78"/>
    <mergeCell ref="D78:E78"/>
    <mergeCell ref="F78:G78"/>
    <mergeCell ref="H78:I78"/>
    <mergeCell ref="J78:K78"/>
    <mergeCell ref="B34:C34"/>
    <mergeCell ref="D34:E34"/>
    <mergeCell ref="F34:G34"/>
    <mergeCell ref="H34:I34"/>
    <mergeCell ref="J34:K34"/>
    <mergeCell ref="B84:C84"/>
    <mergeCell ref="D84:E84"/>
    <mergeCell ref="F84:G84"/>
    <mergeCell ref="H84:I84"/>
    <mergeCell ref="J84:K84"/>
    <mergeCell ref="B35:C35"/>
    <mergeCell ref="D35:E35"/>
    <mergeCell ref="F35:G35"/>
    <mergeCell ref="H35:I35"/>
    <mergeCell ref="J35:K35"/>
    <mergeCell ref="B80:C80"/>
    <mergeCell ref="D80:E80"/>
    <mergeCell ref="F80:G80"/>
    <mergeCell ref="H80:I80"/>
    <mergeCell ref="J80:K80"/>
    <mergeCell ref="B83:C83"/>
    <mergeCell ref="D83:E83"/>
    <mergeCell ref="F83:G83"/>
    <mergeCell ref="H83:I83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1:C21"/>
    <mergeCell ref="D21:E21"/>
    <mergeCell ref="F21:G21"/>
    <mergeCell ref="H21:I21"/>
    <mergeCell ref="J21:K2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sheetPr codeName="Hoja34"/>
  <dimension ref="A1:O328"/>
  <sheetViews>
    <sheetView workbookViewId="0">
      <selection activeCell="M15" sqref="M1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377" t="s">
        <v>884</v>
      </c>
      <c r="H8" s="374"/>
      <c r="I8" s="382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73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377" t="s">
        <v>1025</v>
      </c>
      <c r="H12" s="359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200082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5">
        <v>1</v>
      </c>
      <c r="C18" s="376"/>
      <c r="D18" s="367" t="s">
        <v>623</v>
      </c>
      <c r="E18" s="368"/>
      <c r="F18" s="369">
        <v>4100057231</v>
      </c>
      <c r="G18" s="370"/>
      <c r="H18" s="391" t="s">
        <v>1013</v>
      </c>
      <c r="I18" s="370"/>
      <c r="J18" s="369" t="s">
        <v>73</v>
      </c>
      <c r="K18" s="368"/>
      <c r="L18" s="7" t="s">
        <v>846</v>
      </c>
      <c r="M18" s="11"/>
      <c r="N18" s="81">
        <v>12.62</v>
      </c>
      <c r="O18" s="60">
        <v>90</v>
      </c>
    </row>
    <row r="19" spans="1:15" ht="15" x14ac:dyDescent="0.25">
      <c r="A19" s="1"/>
      <c r="B19" s="76"/>
      <c r="C19" s="69"/>
      <c r="D19" s="367"/>
      <c r="E19" s="368"/>
      <c r="F19" s="369"/>
      <c r="G19" s="370"/>
      <c r="H19" s="391"/>
      <c r="I19" s="370"/>
      <c r="J19" s="369"/>
      <c r="K19" s="368"/>
      <c r="L19" s="7"/>
      <c r="M19" s="11"/>
      <c r="N19" s="84"/>
      <c r="O19" s="60"/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62"/>
      <c r="J20" s="50"/>
      <c r="K20" s="61"/>
      <c r="L20" s="8"/>
      <c r="M20" s="8"/>
      <c r="N20" s="139">
        <f>SUM(N18:N19)</f>
        <v>12.62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90</v>
      </c>
    </row>
    <row r="22" spans="1:15" ht="15" x14ac:dyDescent="0.25">
      <c r="A22" s="1"/>
      <c r="B22" s="20"/>
      <c r="C22" s="45"/>
      <c r="D22" s="20"/>
      <c r="E22" s="45"/>
      <c r="F22" s="20"/>
      <c r="H22" s="3"/>
      <c r="J22" s="20"/>
      <c r="K22" s="45"/>
      <c r="L22" s="1"/>
      <c r="M22" s="1"/>
      <c r="N22" s="86"/>
    </row>
    <row r="23" spans="1:15" ht="3.75" customHeight="1" x14ac:dyDescent="0.25">
      <c r="A23" s="1"/>
      <c r="B23" s="1"/>
      <c r="C23" s="1"/>
      <c r="D23" s="17"/>
      <c r="E23" s="20"/>
      <c r="F23" s="20"/>
      <c r="G23" s="3"/>
      <c r="H23" s="3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23"/>
      <c r="F24" s="397" t="s">
        <v>1024</v>
      </c>
      <c r="G24" s="396"/>
      <c r="H24" s="1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368</v>
      </c>
      <c r="E25" s="23"/>
      <c r="F25" s="1"/>
      <c r="G25" s="1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977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/>
      <c r="E28" s="1"/>
      <c r="F28" s="1"/>
      <c r="G28" s="23"/>
      <c r="H28" s="23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312" ht="8.25" customHeight="1" x14ac:dyDescent="0.2"/>
    <row r="314" ht="8.25" customHeight="1" x14ac:dyDescent="0.2"/>
    <row r="316" ht="9" customHeight="1" x14ac:dyDescent="0.2"/>
    <row r="318" ht="7.5" customHeight="1" x14ac:dyDescent="0.2"/>
    <row r="320" ht="6.75" customHeight="1" x14ac:dyDescent="0.2"/>
    <row r="322" ht="7.5" customHeight="1" x14ac:dyDescent="0.2"/>
    <row r="324" ht="9" customHeight="1" x14ac:dyDescent="0.2"/>
    <row r="326" ht="7.5" customHeight="1" x14ac:dyDescent="0.2"/>
    <row r="328" ht="8.25" customHeight="1" x14ac:dyDescent="0.2"/>
  </sheetData>
  <mergeCells count="21">
    <mergeCell ref="F24:G24"/>
    <mergeCell ref="D19:E19"/>
    <mergeCell ref="F19:G19"/>
    <mergeCell ref="H19:I19"/>
    <mergeCell ref="J19:K19"/>
    <mergeCell ref="G8:I8"/>
    <mergeCell ref="G10:L10"/>
    <mergeCell ref="G12:H12"/>
    <mergeCell ref="D20:H20"/>
    <mergeCell ref="B21:L21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sheetPr codeName="Hoja35"/>
  <dimension ref="A1:O338"/>
  <sheetViews>
    <sheetView workbookViewId="0">
      <selection activeCell="O25" sqref="O2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884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991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200072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4100060366</v>
      </c>
      <c r="G18" s="370"/>
      <c r="H18" s="391" t="s">
        <v>568</v>
      </c>
      <c r="I18" s="370"/>
      <c r="J18" s="369" t="s">
        <v>1009</v>
      </c>
      <c r="K18" s="368"/>
      <c r="L18" s="7" t="s">
        <v>757</v>
      </c>
      <c r="M18" s="11"/>
      <c r="N18" s="82">
        <v>12.08</v>
      </c>
      <c r="O18" s="60">
        <v>5</v>
      </c>
    </row>
    <row r="19" spans="1:15" ht="15" x14ac:dyDescent="0.25">
      <c r="A19" s="1"/>
      <c r="B19" s="40"/>
      <c r="C19" s="36"/>
      <c r="D19" s="367" t="s">
        <v>528</v>
      </c>
      <c r="E19" s="368"/>
      <c r="F19" s="369">
        <v>4100060366</v>
      </c>
      <c r="G19" s="370"/>
      <c r="H19" s="391" t="s">
        <v>568</v>
      </c>
      <c r="I19" s="370"/>
      <c r="J19" s="369" t="s">
        <v>1009</v>
      </c>
      <c r="K19" s="368"/>
      <c r="L19" s="7" t="s">
        <v>761</v>
      </c>
      <c r="M19" s="11"/>
      <c r="N19" s="83"/>
      <c r="O19" s="60">
        <v>5</v>
      </c>
    </row>
    <row r="20" spans="1:15" ht="15" x14ac:dyDescent="0.25">
      <c r="A20" s="1"/>
      <c r="B20" s="76"/>
      <c r="C20" s="69"/>
      <c r="D20" s="367" t="s">
        <v>496</v>
      </c>
      <c r="E20" s="368"/>
      <c r="F20" s="369">
        <v>4100060370</v>
      </c>
      <c r="G20" s="370"/>
      <c r="H20" s="391" t="s">
        <v>993</v>
      </c>
      <c r="I20" s="370"/>
      <c r="J20" s="369" t="s">
        <v>1009</v>
      </c>
      <c r="K20" s="368"/>
      <c r="L20" s="7" t="s">
        <v>757</v>
      </c>
      <c r="M20" s="11"/>
      <c r="N20" s="84"/>
      <c r="O20" s="60">
        <v>40</v>
      </c>
    </row>
    <row r="21" spans="1:15" ht="15" x14ac:dyDescent="0.25">
      <c r="A21" s="1"/>
      <c r="B21" s="378">
        <v>2</v>
      </c>
      <c r="C21" s="379"/>
      <c r="D21" s="367" t="s">
        <v>496</v>
      </c>
      <c r="E21" s="368"/>
      <c r="F21" s="369">
        <v>4100060370</v>
      </c>
      <c r="G21" s="370"/>
      <c r="H21" s="391" t="s">
        <v>993</v>
      </c>
      <c r="I21" s="370"/>
      <c r="J21" s="369" t="s">
        <v>1009</v>
      </c>
      <c r="K21" s="368"/>
      <c r="L21" s="7" t="s">
        <v>757</v>
      </c>
      <c r="M21" s="11"/>
      <c r="N21" s="82">
        <v>10.96</v>
      </c>
      <c r="O21" s="60">
        <v>14</v>
      </c>
    </row>
    <row r="22" spans="1:15" ht="15" x14ac:dyDescent="0.25">
      <c r="A22" s="1"/>
      <c r="B22" s="40"/>
      <c r="C22" s="36"/>
      <c r="D22" s="367" t="s">
        <v>496</v>
      </c>
      <c r="E22" s="368"/>
      <c r="F22" s="369">
        <v>4100058478</v>
      </c>
      <c r="G22" s="370"/>
      <c r="H22" s="391" t="s">
        <v>993</v>
      </c>
      <c r="I22" s="370"/>
      <c r="J22" s="369" t="s">
        <v>84</v>
      </c>
      <c r="K22" s="368"/>
      <c r="L22" s="7" t="s">
        <v>998</v>
      </c>
      <c r="M22" s="11"/>
      <c r="N22" s="83"/>
      <c r="O22" s="60">
        <v>18</v>
      </c>
    </row>
    <row r="23" spans="1:15" ht="15" x14ac:dyDescent="0.25">
      <c r="A23" s="1"/>
      <c r="B23" s="40"/>
      <c r="C23" s="36"/>
      <c r="D23" s="367" t="s">
        <v>496</v>
      </c>
      <c r="E23" s="368"/>
      <c r="F23" s="369">
        <v>4100058478</v>
      </c>
      <c r="G23" s="370"/>
      <c r="H23" s="391" t="s">
        <v>993</v>
      </c>
      <c r="I23" s="370"/>
      <c r="J23" s="369" t="s">
        <v>84</v>
      </c>
      <c r="K23" s="368"/>
      <c r="L23" s="7" t="s">
        <v>911</v>
      </c>
      <c r="M23" s="11"/>
      <c r="N23" s="83"/>
      <c r="O23" s="60">
        <v>6</v>
      </c>
    </row>
    <row r="24" spans="1:15" ht="15" x14ac:dyDescent="0.25">
      <c r="A24" s="1"/>
      <c r="B24" s="76"/>
      <c r="C24" s="69"/>
      <c r="D24" s="367" t="s">
        <v>496</v>
      </c>
      <c r="E24" s="368"/>
      <c r="F24" s="369">
        <v>4100058478</v>
      </c>
      <c r="G24" s="370"/>
      <c r="H24" s="391" t="s">
        <v>993</v>
      </c>
      <c r="I24" s="370"/>
      <c r="J24" s="369" t="s">
        <v>84</v>
      </c>
      <c r="K24" s="368"/>
      <c r="L24" s="7" t="s">
        <v>996</v>
      </c>
      <c r="M24" s="11"/>
      <c r="N24" s="84"/>
      <c r="O24" s="60">
        <v>6</v>
      </c>
    </row>
    <row r="25" spans="1:15" ht="15" x14ac:dyDescent="0.25">
      <c r="A25" s="1"/>
      <c r="B25" s="378">
        <v>3</v>
      </c>
      <c r="C25" s="379"/>
      <c r="D25" s="367" t="s">
        <v>496</v>
      </c>
      <c r="E25" s="368"/>
      <c r="F25" s="369">
        <v>4100060370</v>
      </c>
      <c r="G25" s="370"/>
      <c r="H25" s="391" t="s">
        <v>993</v>
      </c>
      <c r="I25" s="370"/>
      <c r="J25" s="369" t="s">
        <v>1009</v>
      </c>
      <c r="K25" s="368"/>
      <c r="L25" s="7" t="s">
        <v>761</v>
      </c>
      <c r="M25" s="11"/>
      <c r="N25" s="82">
        <v>10.7</v>
      </c>
      <c r="O25" s="60">
        <v>42</v>
      </c>
    </row>
    <row r="26" spans="1:15" ht="15" x14ac:dyDescent="0.25">
      <c r="A26" s="1"/>
      <c r="B26" s="378">
        <v>4</v>
      </c>
      <c r="C26" s="379"/>
      <c r="D26" s="367" t="s">
        <v>496</v>
      </c>
      <c r="E26" s="368"/>
      <c r="F26" s="369">
        <v>4100060388</v>
      </c>
      <c r="G26" s="370"/>
      <c r="H26" s="391" t="s">
        <v>774</v>
      </c>
      <c r="I26" s="370"/>
      <c r="J26" s="369" t="s">
        <v>1009</v>
      </c>
      <c r="K26" s="368"/>
      <c r="L26" s="7" t="s">
        <v>1001</v>
      </c>
      <c r="M26" s="11"/>
      <c r="N26" s="82">
        <v>11.46</v>
      </c>
      <c r="O26" s="60">
        <v>7</v>
      </c>
    </row>
    <row r="27" spans="1:15" ht="15" x14ac:dyDescent="0.25">
      <c r="A27" s="1"/>
      <c r="B27" s="40"/>
      <c r="C27" s="36"/>
      <c r="D27" s="367" t="s">
        <v>496</v>
      </c>
      <c r="E27" s="368"/>
      <c r="F27" s="369">
        <v>4100060388</v>
      </c>
      <c r="G27" s="370"/>
      <c r="H27" s="391" t="s">
        <v>774</v>
      </c>
      <c r="I27" s="370"/>
      <c r="J27" s="369" t="s">
        <v>1009</v>
      </c>
      <c r="K27" s="368"/>
      <c r="L27" s="7" t="s">
        <v>1003</v>
      </c>
      <c r="M27" s="11"/>
      <c r="N27" s="83"/>
      <c r="O27" s="60">
        <v>6</v>
      </c>
    </row>
    <row r="28" spans="1:15" ht="15" x14ac:dyDescent="0.25">
      <c r="A28" s="1"/>
      <c r="B28" s="40"/>
      <c r="C28" s="36"/>
      <c r="D28" s="367" t="s">
        <v>496</v>
      </c>
      <c r="E28" s="368"/>
      <c r="F28" s="369">
        <v>4100060389</v>
      </c>
      <c r="G28" s="370"/>
      <c r="H28" s="391" t="s">
        <v>774</v>
      </c>
      <c r="I28" s="370"/>
      <c r="J28" s="369" t="s">
        <v>1009</v>
      </c>
      <c r="K28" s="368"/>
      <c r="L28" s="7" t="s">
        <v>1001</v>
      </c>
      <c r="M28" s="11"/>
      <c r="N28" s="83"/>
      <c r="O28" s="60">
        <v>18</v>
      </c>
    </row>
    <row r="29" spans="1:15" ht="15" x14ac:dyDescent="0.25">
      <c r="A29" s="1"/>
      <c r="B29" s="76"/>
      <c r="C29" s="69"/>
      <c r="D29" s="367" t="s">
        <v>982</v>
      </c>
      <c r="E29" s="368"/>
      <c r="F29" s="369">
        <v>4100058476</v>
      </c>
      <c r="G29" s="370"/>
      <c r="H29" s="391" t="s">
        <v>1002</v>
      </c>
      <c r="I29" s="370"/>
      <c r="J29" s="369" t="s">
        <v>84</v>
      </c>
      <c r="K29" s="368"/>
      <c r="L29" s="7" t="s">
        <v>761</v>
      </c>
      <c r="M29" s="11"/>
      <c r="N29" s="84"/>
      <c r="O29" s="60">
        <v>6</v>
      </c>
    </row>
    <row r="30" spans="1:15" ht="15" x14ac:dyDescent="0.25">
      <c r="A30" s="1"/>
      <c r="B30" s="76"/>
      <c r="C30" s="65"/>
      <c r="D30" s="392"/>
      <c r="E30" s="393"/>
      <c r="F30" s="393"/>
      <c r="G30" s="393"/>
      <c r="H30" s="393"/>
      <c r="I30" s="62"/>
      <c r="J30" s="50"/>
      <c r="K30" s="61"/>
      <c r="L30" s="8"/>
      <c r="M30" s="8"/>
      <c r="N30" s="139">
        <f>SUM(N18:N29)</f>
        <v>45.199999999999996</v>
      </c>
      <c r="O30" s="60"/>
    </row>
    <row r="31" spans="1:15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79"/>
      <c r="N31" s="75"/>
      <c r="O31" s="73">
        <f>SUM(O18:O29)</f>
        <v>173</v>
      </c>
    </row>
    <row r="32" spans="1:15" ht="15" x14ac:dyDescent="0.25">
      <c r="A32" s="1"/>
      <c r="B32" s="20"/>
      <c r="C32" s="45"/>
      <c r="D32" s="20"/>
      <c r="E32" s="45"/>
      <c r="F32" s="20"/>
      <c r="H32" s="3"/>
      <c r="J32" s="20"/>
      <c r="K32" s="45"/>
      <c r="L32" s="1"/>
      <c r="M32" s="1"/>
      <c r="N32" s="86"/>
    </row>
    <row r="33" spans="1:14" ht="3.75" customHeight="1" x14ac:dyDescent="0.25">
      <c r="A33" s="1"/>
      <c r="B33" s="1"/>
      <c r="C33" s="1"/>
      <c r="D33" s="17"/>
      <c r="E33" s="20"/>
      <c r="F33" s="20"/>
      <c r="G33" s="3"/>
      <c r="H33" s="3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49</v>
      </c>
      <c r="E34" s="23"/>
      <c r="F34" s="397" t="s">
        <v>1010</v>
      </c>
      <c r="G34" s="396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1011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 t="s">
        <v>456</v>
      </c>
      <c r="E36" s="3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 t="s">
        <v>457</v>
      </c>
      <c r="E37" s="23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 t="s">
        <v>962</v>
      </c>
      <c r="E38" s="1"/>
      <c r="F38" s="1"/>
      <c r="G38" s="23"/>
      <c r="H38" s="23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322" ht="8.25" customHeight="1" x14ac:dyDescent="0.2"/>
    <row r="324" ht="8.25" customHeight="1" x14ac:dyDescent="0.2"/>
    <row r="326" ht="9" customHeight="1" x14ac:dyDescent="0.2"/>
    <row r="328" ht="7.5" customHeight="1" x14ac:dyDescent="0.2"/>
    <row r="330" ht="6.75" customHeight="1" x14ac:dyDescent="0.2"/>
    <row r="332" ht="7.5" customHeight="1" x14ac:dyDescent="0.2"/>
    <row r="334" ht="9" customHeight="1" x14ac:dyDescent="0.2"/>
    <row r="336" ht="7.5" customHeight="1" x14ac:dyDescent="0.2"/>
    <row r="338" ht="8.25" customHeight="1" x14ac:dyDescent="0.2"/>
  </sheetData>
  <mergeCells count="62">
    <mergeCell ref="D29:E29"/>
    <mergeCell ref="F29:G29"/>
    <mergeCell ref="H29:I29"/>
    <mergeCell ref="J29:K29"/>
    <mergeCell ref="D27:E27"/>
    <mergeCell ref="F27:G27"/>
    <mergeCell ref="H27:I27"/>
    <mergeCell ref="J27:K27"/>
    <mergeCell ref="D28:E28"/>
    <mergeCell ref="F28:G28"/>
    <mergeCell ref="H28:I28"/>
    <mergeCell ref="J28:K28"/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D23:E23"/>
    <mergeCell ref="F23:G23"/>
    <mergeCell ref="H23:I23"/>
    <mergeCell ref="J23:K23"/>
    <mergeCell ref="D24:E24"/>
    <mergeCell ref="F24:G24"/>
    <mergeCell ref="H24:I24"/>
    <mergeCell ref="J24:K24"/>
    <mergeCell ref="J21:K21"/>
    <mergeCell ref="D22:E22"/>
    <mergeCell ref="F22:G22"/>
    <mergeCell ref="H22:I22"/>
    <mergeCell ref="J22:K22"/>
    <mergeCell ref="G10:L10"/>
    <mergeCell ref="D30:H30"/>
    <mergeCell ref="B31:L31"/>
    <mergeCell ref="F34:G34"/>
    <mergeCell ref="D19:E19"/>
    <mergeCell ref="F19:G19"/>
    <mergeCell ref="H19:I19"/>
    <mergeCell ref="J19:K19"/>
    <mergeCell ref="D20:E20"/>
    <mergeCell ref="F20:G20"/>
    <mergeCell ref="H20:I20"/>
    <mergeCell ref="J20:K20"/>
    <mergeCell ref="B21:C21"/>
    <mergeCell ref="D21:E21"/>
    <mergeCell ref="F21:G21"/>
    <mergeCell ref="H21:I21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sheetPr codeName="Hoja36"/>
  <dimension ref="A1:O412"/>
  <sheetViews>
    <sheetView topLeftCell="A16" workbookViewId="0">
      <selection activeCell="O34" sqref="O3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991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200071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528</v>
      </c>
      <c r="E18" s="368"/>
      <c r="F18" s="369">
        <v>4100060367</v>
      </c>
      <c r="G18" s="370"/>
      <c r="H18" s="391" t="s">
        <v>568</v>
      </c>
      <c r="I18" s="370"/>
      <c r="J18" s="369" t="s">
        <v>53</v>
      </c>
      <c r="K18" s="368"/>
      <c r="L18" s="7" t="s">
        <v>757</v>
      </c>
      <c r="M18" s="11"/>
      <c r="N18" s="82">
        <v>7.8</v>
      </c>
      <c r="O18" s="60">
        <v>10</v>
      </c>
    </row>
    <row r="19" spans="1:15" ht="15" x14ac:dyDescent="0.25">
      <c r="A19" s="1"/>
      <c r="B19" s="416"/>
      <c r="C19" s="417"/>
      <c r="D19" s="367" t="s">
        <v>528</v>
      </c>
      <c r="E19" s="368"/>
      <c r="F19" s="369">
        <v>4100060365</v>
      </c>
      <c r="G19" s="370"/>
      <c r="H19" s="391" t="s">
        <v>568</v>
      </c>
      <c r="I19" s="370"/>
      <c r="J19" s="369" t="s">
        <v>25</v>
      </c>
      <c r="K19" s="368"/>
      <c r="L19" s="7" t="s">
        <v>757</v>
      </c>
      <c r="M19" s="11"/>
      <c r="N19" s="83"/>
      <c r="O19" s="60">
        <v>34</v>
      </c>
    </row>
    <row r="20" spans="1:15" ht="15" x14ac:dyDescent="0.25">
      <c r="A20" s="1"/>
      <c r="B20" s="378">
        <v>2</v>
      </c>
      <c r="C20" s="379"/>
      <c r="D20" s="367" t="s">
        <v>528</v>
      </c>
      <c r="E20" s="368"/>
      <c r="F20" s="369">
        <v>4100060368</v>
      </c>
      <c r="G20" s="370"/>
      <c r="H20" s="391" t="s">
        <v>568</v>
      </c>
      <c r="I20" s="370"/>
      <c r="J20" s="369" t="s">
        <v>53</v>
      </c>
      <c r="K20" s="368"/>
      <c r="L20" s="7" t="s">
        <v>757</v>
      </c>
      <c r="M20" s="11"/>
      <c r="N20" s="81">
        <v>10.039999999999999</v>
      </c>
      <c r="O20" s="60">
        <v>56</v>
      </c>
    </row>
    <row r="21" spans="1:15" ht="15" x14ac:dyDescent="0.25">
      <c r="A21" s="1"/>
      <c r="B21" s="378">
        <v>3</v>
      </c>
      <c r="C21" s="379"/>
      <c r="D21" s="367" t="s">
        <v>528</v>
      </c>
      <c r="E21" s="368"/>
      <c r="F21" s="369">
        <v>4100060368</v>
      </c>
      <c r="G21" s="370"/>
      <c r="H21" s="391" t="s">
        <v>568</v>
      </c>
      <c r="I21" s="370"/>
      <c r="J21" s="369" t="s">
        <v>53</v>
      </c>
      <c r="K21" s="368"/>
      <c r="L21" s="7" t="s">
        <v>757</v>
      </c>
      <c r="M21" s="11"/>
      <c r="N21" s="81">
        <v>10.039999999999999</v>
      </c>
      <c r="O21" s="60">
        <v>56</v>
      </c>
    </row>
    <row r="22" spans="1:15" ht="15" x14ac:dyDescent="0.25">
      <c r="A22" s="1"/>
      <c r="B22" s="378">
        <v>4</v>
      </c>
      <c r="C22" s="379"/>
      <c r="D22" s="367" t="s">
        <v>528</v>
      </c>
      <c r="E22" s="368"/>
      <c r="F22" s="369">
        <v>4100060368</v>
      </c>
      <c r="G22" s="370"/>
      <c r="H22" s="391" t="s">
        <v>568</v>
      </c>
      <c r="I22" s="370"/>
      <c r="J22" s="369" t="s">
        <v>53</v>
      </c>
      <c r="K22" s="368"/>
      <c r="L22" s="7" t="s">
        <v>757</v>
      </c>
      <c r="M22" s="11"/>
      <c r="N22" s="81">
        <v>10.039999999999999</v>
      </c>
      <c r="O22" s="60">
        <v>56</v>
      </c>
    </row>
    <row r="23" spans="1:15" ht="15" x14ac:dyDescent="0.25">
      <c r="A23" s="1"/>
      <c r="B23" s="378">
        <v>5</v>
      </c>
      <c r="C23" s="379"/>
      <c r="D23" s="367" t="s">
        <v>528</v>
      </c>
      <c r="E23" s="368"/>
      <c r="F23" s="369">
        <v>4100060368</v>
      </c>
      <c r="G23" s="370"/>
      <c r="H23" s="391" t="s">
        <v>568</v>
      </c>
      <c r="I23" s="370"/>
      <c r="J23" s="369" t="s">
        <v>53</v>
      </c>
      <c r="K23" s="368"/>
      <c r="L23" s="7" t="s">
        <v>757</v>
      </c>
      <c r="M23" s="11"/>
      <c r="N23" s="81">
        <v>10.039999999999999</v>
      </c>
      <c r="O23" s="60">
        <v>56</v>
      </c>
    </row>
    <row r="24" spans="1:15" ht="15" x14ac:dyDescent="0.25">
      <c r="A24" s="1"/>
      <c r="B24" s="378">
        <v>6</v>
      </c>
      <c r="C24" s="379"/>
      <c r="D24" s="367" t="s">
        <v>528</v>
      </c>
      <c r="E24" s="368"/>
      <c r="F24" s="369">
        <v>4100060368</v>
      </c>
      <c r="G24" s="370"/>
      <c r="H24" s="391" t="s">
        <v>568</v>
      </c>
      <c r="I24" s="370"/>
      <c r="J24" s="369" t="s">
        <v>53</v>
      </c>
      <c r="K24" s="368"/>
      <c r="L24" s="7" t="s">
        <v>757</v>
      </c>
      <c r="M24" s="11"/>
      <c r="N24" s="81">
        <v>10.039999999999999</v>
      </c>
      <c r="O24" s="60">
        <v>56</v>
      </c>
    </row>
    <row r="25" spans="1:15" ht="15" x14ac:dyDescent="0.25">
      <c r="A25" s="1"/>
      <c r="B25" s="378">
        <v>7</v>
      </c>
      <c r="C25" s="379"/>
      <c r="D25" s="367" t="s">
        <v>528</v>
      </c>
      <c r="E25" s="368"/>
      <c r="F25" s="369">
        <v>4100060368</v>
      </c>
      <c r="G25" s="370"/>
      <c r="H25" s="391" t="s">
        <v>568</v>
      </c>
      <c r="I25" s="370"/>
      <c r="J25" s="369" t="s">
        <v>53</v>
      </c>
      <c r="K25" s="368"/>
      <c r="L25" s="7" t="s">
        <v>757</v>
      </c>
      <c r="M25" s="11"/>
      <c r="N25" s="81">
        <v>10.039999999999999</v>
      </c>
      <c r="O25" s="60">
        <v>56</v>
      </c>
    </row>
    <row r="26" spans="1:15" ht="15" x14ac:dyDescent="0.25">
      <c r="A26" s="1"/>
      <c r="B26" s="378">
        <v>8</v>
      </c>
      <c r="C26" s="379"/>
      <c r="D26" s="367" t="s">
        <v>528</v>
      </c>
      <c r="E26" s="368"/>
      <c r="F26" s="369">
        <v>4100060368</v>
      </c>
      <c r="G26" s="370"/>
      <c r="H26" s="391" t="s">
        <v>568</v>
      </c>
      <c r="I26" s="370"/>
      <c r="J26" s="369" t="s">
        <v>53</v>
      </c>
      <c r="K26" s="368"/>
      <c r="L26" s="7" t="s">
        <v>757</v>
      </c>
      <c r="M26" s="11"/>
      <c r="N26" s="81">
        <v>8.84</v>
      </c>
      <c r="O26" s="60">
        <v>49</v>
      </c>
    </row>
    <row r="27" spans="1:15" ht="15" x14ac:dyDescent="0.25">
      <c r="A27" s="1"/>
      <c r="B27" s="76"/>
      <c r="C27" s="69"/>
      <c r="D27" s="126" t="s">
        <v>992</v>
      </c>
      <c r="E27" s="61"/>
      <c r="F27" s="50"/>
      <c r="G27" s="62"/>
      <c r="H27" s="63"/>
      <c r="I27" s="62"/>
      <c r="J27" s="50"/>
      <c r="K27" s="61"/>
      <c r="L27" s="6"/>
      <c r="M27" s="8"/>
      <c r="N27" s="84"/>
      <c r="O27" s="138"/>
    </row>
    <row r="28" spans="1:15" ht="15" x14ac:dyDescent="0.25">
      <c r="A28" s="1"/>
      <c r="B28" s="375">
        <v>9</v>
      </c>
      <c r="C28" s="376"/>
      <c r="D28" s="367" t="s">
        <v>528</v>
      </c>
      <c r="E28" s="368"/>
      <c r="F28" s="369">
        <v>4100060368</v>
      </c>
      <c r="G28" s="370"/>
      <c r="H28" s="391" t="s">
        <v>568</v>
      </c>
      <c r="I28" s="370"/>
      <c r="J28" s="369" t="s">
        <v>53</v>
      </c>
      <c r="K28" s="368"/>
      <c r="L28" s="7" t="s">
        <v>761</v>
      </c>
      <c r="M28" s="11"/>
      <c r="N28" s="81">
        <v>10.039999999999999</v>
      </c>
      <c r="O28" s="60">
        <v>56</v>
      </c>
    </row>
    <row r="29" spans="1:15" ht="15" x14ac:dyDescent="0.25">
      <c r="A29" s="1"/>
      <c r="B29" s="375">
        <v>10</v>
      </c>
      <c r="C29" s="376"/>
      <c r="D29" s="367" t="s">
        <v>528</v>
      </c>
      <c r="E29" s="368"/>
      <c r="F29" s="369">
        <v>4100060368</v>
      </c>
      <c r="G29" s="370"/>
      <c r="H29" s="391" t="s">
        <v>568</v>
      </c>
      <c r="I29" s="370"/>
      <c r="J29" s="369" t="s">
        <v>53</v>
      </c>
      <c r="K29" s="368"/>
      <c r="L29" s="7" t="s">
        <v>761</v>
      </c>
      <c r="M29" s="11"/>
      <c r="N29" s="81">
        <v>10.039999999999999</v>
      </c>
      <c r="O29" s="60">
        <v>56</v>
      </c>
    </row>
    <row r="30" spans="1:15" ht="15" x14ac:dyDescent="0.25">
      <c r="A30" s="1"/>
      <c r="B30" s="375">
        <v>11</v>
      </c>
      <c r="C30" s="376"/>
      <c r="D30" s="367" t="s">
        <v>528</v>
      </c>
      <c r="E30" s="368"/>
      <c r="F30" s="369">
        <v>4100060368</v>
      </c>
      <c r="G30" s="370"/>
      <c r="H30" s="391" t="s">
        <v>568</v>
      </c>
      <c r="I30" s="370"/>
      <c r="J30" s="369" t="s">
        <v>53</v>
      </c>
      <c r="K30" s="368"/>
      <c r="L30" s="7" t="s">
        <v>761</v>
      </c>
      <c r="M30" s="11"/>
      <c r="N30" s="81">
        <v>10.039999999999999</v>
      </c>
      <c r="O30" s="60">
        <v>56</v>
      </c>
    </row>
    <row r="31" spans="1:15" ht="15" x14ac:dyDescent="0.25">
      <c r="A31" s="1"/>
      <c r="B31" s="378">
        <v>12</v>
      </c>
      <c r="C31" s="379"/>
      <c r="D31" s="367" t="s">
        <v>528</v>
      </c>
      <c r="E31" s="368"/>
      <c r="F31" s="369">
        <v>4100060367</v>
      </c>
      <c r="G31" s="370"/>
      <c r="H31" s="391" t="s">
        <v>568</v>
      </c>
      <c r="I31" s="370"/>
      <c r="J31" s="369" t="s">
        <v>53</v>
      </c>
      <c r="K31" s="368"/>
      <c r="L31" s="7" t="s">
        <v>761</v>
      </c>
      <c r="M31" s="11"/>
      <c r="N31" s="82">
        <v>4.66</v>
      </c>
      <c r="O31" s="60">
        <v>11</v>
      </c>
    </row>
    <row r="32" spans="1:15" ht="15" x14ac:dyDescent="0.25">
      <c r="A32" s="1"/>
      <c r="B32" s="416"/>
      <c r="C32" s="417"/>
      <c r="D32" s="367" t="s">
        <v>528</v>
      </c>
      <c r="E32" s="368"/>
      <c r="F32" s="369">
        <v>4100060365</v>
      </c>
      <c r="G32" s="370"/>
      <c r="H32" s="391" t="s">
        <v>568</v>
      </c>
      <c r="I32" s="370"/>
      <c r="J32" s="369" t="s">
        <v>25</v>
      </c>
      <c r="K32" s="368"/>
      <c r="L32" s="7" t="s">
        <v>761</v>
      </c>
      <c r="M32" s="11"/>
      <c r="N32" s="83"/>
      <c r="O32" s="60">
        <v>12</v>
      </c>
    </row>
    <row r="33" spans="1:15" ht="15" x14ac:dyDescent="0.25">
      <c r="A33" s="1"/>
      <c r="B33" s="375">
        <v>13</v>
      </c>
      <c r="C33" s="376"/>
      <c r="D33" s="367" t="s">
        <v>496</v>
      </c>
      <c r="E33" s="368"/>
      <c r="F33" s="369">
        <v>4100060373</v>
      </c>
      <c r="G33" s="370"/>
      <c r="H33" s="391" t="s">
        <v>993</v>
      </c>
      <c r="I33" s="370"/>
      <c r="J33" s="369" t="s">
        <v>53</v>
      </c>
      <c r="K33" s="368"/>
      <c r="L33" s="7" t="s">
        <v>757</v>
      </c>
      <c r="M33" s="11"/>
      <c r="N33" s="81">
        <v>10.24</v>
      </c>
      <c r="O33" s="60">
        <v>40</v>
      </c>
    </row>
    <row r="34" spans="1:15" ht="15" x14ac:dyDescent="0.25">
      <c r="A34" s="1"/>
      <c r="B34" s="375">
        <v>14</v>
      </c>
      <c r="C34" s="376"/>
      <c r="D34" s="367" t="s">
        <v>496</v>
      </c>
      <c r="E34" s="368"/>
      <c r="F34" s="369">
        <v>4100060373</v>
      </c>
      <c r="G34" s="370"/>
      <c r="H34" s="391" t="s">
        <v>993</v>
      </c>
      <c r="I34" s="370"/>
      <c r="J34" s="369" t="s">
        <v>53</v>
      </c>
      <c r="K34" s="368"/>
      <c r="L34" s="7" t="s">
        <v>757</v>
      </c>
      <c r="M34" s="11"/>
      <c r="N34" s="81">
        <v>10.24</v>
      </c>
      <c r="O34" s="60">
        <v>40</v>
      </c>
    </row>
    <row r="35" spans="1:15" ht="15" x14ac:dyDescent="0.25">
      <c r="A35" s="1"/>
      <c r="B35" s="375">
        <v>15</v>
      </c>
      <c r="C35" s="376"/>
      <c r="D35" s="367" t="s">
        <v>496</v>
      </c>
      <c r="E35" s="368"/>
      <c r="F35" s="369">
        <v>4100060373</v>
      </c>
      <c r="G35" s="370"/>
      <c r="H35" s="391" t="s">
        <v>993</v>
      </c>
      <c r="I35" s="370"/>
      <c r="J35" s="369" t="s">
        <v>53</v>
      </c>
      <c r="K35" s="368"/>
      <c r="L35" s="7" t="s">
        <v>757</v>
      </c>
      <c r="M35" s="11"/>
      <c r="N35" s="81">
        <v>10.24</v>
      </c>
      <c r="O35" s="60">
        <v>40</v>
      </c>
    </row>
    <row r="36" spans="1:15" ht="15" x14ac:dyDescent="0.25">
      <c r="A36" s="1"/>
      <c r="B36" s="375">
        <v>16</v>
      </c>
      <c r="C36" s="376"/>
      <c r="D36" s="367" t="s">
        <v>496</v>
      </c>
      <c r="E36" s="368"/>
      <c r="F36" s="369">
        <v>4100060373</v>
      </c>
      <c r="G36" s="370"/>
      <c r="H36" s="391" t="s">
        <v>993</v>
      </c>
      <c r="I36" s="370"/>
      <c r="J36" s="369" t="s">
        <v>53</v>
      </c>
      <c r="K36" s="368"/>
      <c r="L36" s="7" t="s">
        <v>757</v>
      </c>
      <c r="M36" s="11"/>
      <c r="N36" s="81">
        <v>10.24</v>
      </c>
      <c r="O36" s="60">
        <v>40</v>
      </c>
    </row>
    <row r="37" spans="1:15" ht="15" x14ac:dyDescent="0.25">
      <c r="A37" s="1"/>
      <c r="B37" s="375">
        <v>17</v>
      </c>
      <c r="C37" s="376"/>
      <c r="D37" s="367" t="s">
        <v>496</v>
      </c>
      <c r="E37" s="368"/>
      <c r="F37" s="369">
        <v>4100060373</v>
      </c>
      <c r="G37" s="370"/>
      <c r="H37" s="391" t="s">
        <v>993</v>
      </c>
      <c r="I37" s="370"/>
      <c r="J37" s="369" t="s">
        <v>53</v>
      </c>
      <c r="K37" s="368"/>
      <c r="L37" s="7" t="s">
        <v>757</v>
      </c>
      <c r="M37" s="11"/>
      <c r="N37" s="81">
        <v>10.24</v>
      </c>
      <c r="O37" s="60">
        <v>40</v>
      </c>
    </row>
    <row r="38" spans="1:15" ht="15" x14ac:dyDescent="0.25">
      <c r="A38" s="1"/>
      <c r="B38" s="375">
        <v>18</v>
      </c>
      <c r="C38" s="376"/>
      <c r="D38" s="367" t="s">
        <v>496</v>
      </c>
      <c r="E38" s="368"/>
      <c r="F38" s="369">
        <v>4100060373</v>
      </c>
      <c r="G38" s="370"/>
      <c r="H38" s="391" t="s">
        <v>993</v>
      </c>
      <c r="I38" s="370"/>
      <c r="J38" s="369" t="s">
        <v>53</v>
      </c>
      <c r="K38" s="368"/>
      <c r="L38" s="7" t="s">
        <v>757</v>
      </c>
      <c r="M38" s="11"/>
      <c r="N38" s="81">
        <v>10.24</v>
      </c>
      <c r="O38" s="60">
        <v>40</v>
      </c>
    </row>
    <row r="39" spans="1:15" ht="15" x14ac:dyDescent="0.25">
      <c r="A39" s="1"/>
      <c r="B39" s="378">
        <v>19</v>
      </c>
      <c r="C39" s="379"/>
      <c r="D39" s="367" t="s">
        <v>496</v>
      </c>
      <c r="E39" s="368"/>
      <c r="F39" s="369">
        <v>4100060373</v>
      </c>
      <c r="G39" s="370"/>
      <c r="H39" s="391" t="s">
        <v>993</v>
      </c>
      <c r="I39" s="370"/>
      <c r="J39" s="369" t="s">
        <v>53</v>
      </c>
      <c r="K39" s="368"/>
      <c r="L39" s="7" t="s">
        <v>757</v>
      </c>
      <c r="M39" s="11"/>
      <c r="N39" s="82">
        <v>7.82</v>
      </c>
      <c r="O39" s="60">
        <v>18</v>
      </c>
    </row>
    <row r="40" spans="1:15" ht="15" x14ac:dyDescent="0.25">
      <c r="A40" s="1"/>
      <c r="B40" s="416"/>
      <c r="C40" s="417"/>
      <c r="D40" s="367" t="s">
        <v>496</v>
      </c>
      <c r="E40" s="368"/>
      <c r="F40" s="369">
        <v>4100060369</v>
      </c>
      <c r="G40" s="370"/>
      <c r="H40" s="391" t="s">
        <v>993</v>
      </c>
      <c r="I40" s="370"/>
      <c r="J40" s="369" t="s">
        <v>25</v>
      </c>
      <c r="K40" s="368"/>
      <c r="L40" s="7" t="s">
        <v>757</v>
      </c>
      <c r="M40" s="11"/>
      <c r="N40" s="83"/>
      <c r="O40" s="60">
        <v>10</v>
      </c>
    </row>
    <row r="41" spans="1:15" ht="15" x14ac:dyDescent="0.25">
      <c r="A41" s="1"/>
      <c r="B41" s="378">
        <v>20</v>
      </c>
      <c r="C41" s="379"/>
      <c r="D41" s="367" t="s">
        <v>496</v>
      </c>
      <c r="E41" s="368"/>
      <c r="F41" s="369">
        <v>4100060372</v>
      </c>
      <c r="G41" s="370"/>
      <c r="H41" s="391" t="s">
        <v>993</v>
      </c>
      <c r="I41" s="370"/>
      <c r="J41" s="369" t="s">
        <v>53</v>
      </c>
      <c r="K41" s="368"/>
      <c r="L41" s="7" t="s">
        <v>757</v>
      </c>
      <c r="M41" s="11"/>
      <c r="N41" s="82">
        <v>7.44</v>
      </c>
      <c r="O41" s="60">
        <v>1</v>
      </c>
    </row>
    <row r="42" spans="1:15" ht="15" x14ac:dyDescent="0.25">
      <c r="A42" s="1"/>
      <c r="B42" s="416"/>
      <c r="C42" s="417"/>
      <c r="D42" s="367" t="s">
        <v>496</v>
      </c>
      <c r="E42" s="368"/>
      <c r="F42" s="369">
        <v>4100060371</v>
      </c>
      <c r="G42" s="370"/>
      <c r="H42" s="391" t="s">
        <v>993</v>
      </c>
      <c r="I42" s="370"/>
      <c r="J42" s="369" t="s">
        <v>53</v>
      </c>
      <c r="K42" s="368"/>
      <c r="L42" s="7" t="s">
        <v>757</v>
      </c>
      <c r="M42" s="11"/>
      <c r="N42" s="83"/>
      <c r="O42" s="60">
        <v>27</v>
      </c>
    </row>
    <row r="43" spans="1:15" ht="15" x14ac:dyDescent="0.25">
      <c r="A43" s="1"/>
      <c r="B43" s="76"/>
      <c r="C43" s="69"/>
      <c r="D43" s="126" t="s">
        <v>994</v>
      </c>
      <c r="E43" s="61"/>
      <c r="F43" s="50"/>
      <c r="G43" s="62"/>
      <c r="H43" s="63"/>
      <c r="I43" s="62"/>
      <c r="J43" s="50"/>
      <c r="K43" s="61"/>
      <c r="L43" s="6"/>
      <c r="M43" s="8"/>
      <c r="N43" s="84"/>
      <c r="O43" s="138"/>
    </row>
    <row r="44" spans="1:15" ht="15" x14ac:dyDescent="0.25">
      <c r="A44" s="1"/>
      <c r="B44" s="134" t="s">
        <v>37</v>
      </c>
      <c r="C44" s="133"/>
      <c r="D44" s="20"/>
      <c r="E44" s="45"/>
      <c r="F44" s="20"/>
      <c r="H44" s="3"/>
      <c r="J44" s="20"/>
      <c r="K44" s="45"/>
      <c r="L44" s="1"/>
      <c r="M44" s="1"/>
      <c r="N44" s="1"/>
      <c r="O44" s="60"/>
    </row>
    <row r="45" spans="1:15" ht="15" x14ac:dyDescent="0.25">
      <c r="A45" s="1"/>
      <c r="B45" s="378">
        <v>21</v>
      </c>
      <c r="C45" s="379"/>
      <c r="D45" s="367" t="s">
        <v>496</v>
      </c>
      <c r="E45" s="368"/>
      <c r="F45" s="369">
        <v>4100060373</v>
      </c>
      <c r="G45" s="370"/>
      <c r="H45" s="391" t="s">
        <v>993</v>
      </c>
      <c r="I45" s="370"/>
      <c r="J45" s="369" t="s">
        <v>53</v>
      </c>
      <c r="K45" s="368"/>
      <c r="L45" s="7" t="s">
        <v>761</v>
      </c>
      <c r="M45" s="11"/>
      <c r="N45" s="82">
        <v>10.24</v>
      </c>
      <c r="O45" s="60">
        <v>40</v>
      </c>
    </row>
    <row r="46" spans="1:15" ht="15" x14ac:dyDescent="0.25">
      <c r="A46" s="1"/>
      <c r="B46" s="378">
        <v>22</v>
      </c>
      <c r="C46" s="379"/>
      <c r="D46" s="367" t="s">
        <v>496</v>
      </c>
      <c r="E46" s="368"/>
      <c r="F46" s="369">
        <v>4100060373</v>
      </c>
      <c r="G46" s="370"/>
      <c r="H46" s="391" t="s">
        <v>993</v>
      </c>
      <c r="I46" s="370"/>
      <c r="J46" s="369" t="s">
        <v>53</v>
      </c>
      <c r="K46" s="368"/>
      <c r="L46" s="7" t="s">
        <v>761</v>
      </c>
      <c r="M46" s="11"/>
      <c r="N46" s="82">
        <v>10.24</v>
      </c>
      <c r="O46" s="60">
        <v>40</v>
      </c>
    </row>
    <row r="47" spans="1:15" ht="15" x14ac:dyDescent="0.25">
      <c r="A47" s="1"/>
      <c r="B47" s="378">
        <v>23</v>
      </c>
      <c r="C47" s="379"/>
      <c r="D47" s="367" t="s">
        <v>496</v>
      </c>
      <c r="E47" s="368"/>
      <c r="F47" s="369">
        <v>4100060373</v>
      </c>
      <c r="G47" s="370"/>
      <c r="H47" s="391" t="s">
        <v>993</v>
      </c>
      <c r="I47" s="370"/>
      <c r="J47" s="369" t="s">
        <v>53</v>
      </c>
      <c r="K47" s="368"/>
      <c r="L47" s="7" t="s">
        <v>761</v>
      </c>
      <c r="M47" s="11"/>
      <c r="N47" s="82">
        <v>10.24</v>
      </c>
      <c r="O47" s="60">
        <v>40</v>
      </c>
    </row>
    <row r="48" spans="1:15" ht="15" x14ac:dyDescent="0.25">
      <c r="A48" s="1"/>
      <c r="B48" s="378">
        <v>24</v>
      </c>
      <c r="C48" s="379"/>
      <c r="D48" s="367" t="s">
        <v>496</v>
      </c>
      <c r="E48" s="368"/>
      <c r="F48" s="369">
        <v>4100060373</v>
      </c>
      <c r="G48" s="370"/>
      <c r="H48" s="391" t="s">
        <v>993</v>
      </c>
      <c r="I48" s="370"/>
      <c r="J48" s="369" t="s">
        <v>53</v>
      </c>
      <c r="K48" s="368"/>
      <c r="L48" s="7" t="s">
        <v>761</v>
      </c>
      <c r="M48" s="11"/>
      <c r="N48" s="82">
        <v>10.24</v>
      </c>
      <c r="O48" s="60">
        <v>40</v>
      </c>
    </row>
    <row r="49" spans="1:15" ht="15" x14ac:dyDescent="0.25">
      <c r="A49" s="1"/>
      <c r="B49" s="378">
        <v>25</v>
      </c>
      <c r="C49" s="379"/>
      <c r="D49" s="367" t="s">
        <v>496</v>
      </c>
      <c r="E49" s="368"/>
      <c r="F49" s="369">
        <v>4100060373</v>
      </c>
      <c r="G49" s="370"/>
      <c r="H49" s="391" t="s">
        <v>993</v>
      </c>
      <c r="I49" s="370"/>
      <c r="J49" s="369" t="s">
        <v>53</v>
      </c>
      <c r="K49" s="368"/>
      <c r="L49" s="7" t="s">
        <v>761</v>
      </c>
      <c r="M49" s="11"/>
      <c r="N49" s="82">
        <v>10.24</v>
      </c>
      <c r="O49" s="60">
        <v>40</v>
      </c>
    </row>
    <row r="50" spans="1:15" ht="15" x14ac:dyDescent="0.25">
      <c r="A50" s="1"/>
      <c r="B50" s="378">
        <v>26</v>
      </c>
      <c r="C50" s="379"/>
      <c r="D50" s="367" t="s">
        <v>496</v>
      </c>
      <c r="E50" s="368"/>
      <c r="F50" s="369">
        <v>4100060373</v>
      </c>
      <c r="G50" s="370"/>
      <c r="H50" s="391" t="s">
        <v>993</v>
      </c>
      <c r="I50" s="370"/>
      <c r="J50" s="369" t="s">
        <v>53</v>
      </c>
      <c r="K50" s="368"/>
      <c r="L50" s="7" t="s">
        <v>761</v>
      </c>
      <c r="M50" s="11"/>
      <c r="N50" s="82">
        <v>10.73</v>
      </c>
      <c r="O50" s="60">
        <v>43</v>
      </c>
    </row>
    <row r="51" spans="1:15" ht="15" x14ac:dyDescent="0.25">
      <c r="A51" s="1"/>
      <c r="B51" s="378">
        <v>27</v>
      </c>
      <c r="C51" s="379"/>
      <c r="D51" s="367" t="s">
        <v>496</v>
      </c>
      <c r="E51" s="368"/>
      <c r="F51" s="369">
        <v>4100060369</v>
      </c>
      <c r="G51" s="370"/>
      <c r="H51" s="391" t="s">
        <v>993</v>
      </c>
      <c r="I51" s="370"/>
      <c r="J51" s="369" t="s">
        <v>25</v>
      </c>
      <c r="K51" s="368"/>
      <c r="L51" s="7" t="s">
        <v>761</v>
      </c>
      <c r="M51" s="11"/>
      <c r="N51" s="82">
        <v>10.08</v>
      </c>
      <c r="O51" s="60">
        <v>12</v>
      </c>
    </row>
    <row r="52" spans="1:15" ht="15" x14ac:dyDescent="0.25">
      <c r="A52" s="1"/>
      <c r="B52" s="416"/>
      <c r="C52" s="417"/>
      <c r="D52" s="367" t="s">
        <v>496</v>
      </c>
      <c r="E52" s="368"/>
      <c r="F52" s="369">
        <v>4100060371</v>
      </c>
      <c r="G52" s="370"/>
      <c r="H52" s="391" t="s">
        <v>993</v>
      </c>
      <c r="I52" s="370"/>
      <c r="J52" s="369" t="s">
        <v>53</v>
      </c>
      <c r="K52" s="368"/>
      <c r="L52" s="7" t="s">
        <v>761</v>
      </c>
      <c r="M52" s="11"/>
      <c r="N52" s="83"/>
      <c r="O52" s="60">
        <v>27</v>
      </c>
    </row>
    <row r="53" spans="1:15" ht="15" x14ac:dyDescent="0.25">
      <c r="A53" s="1"/>
      <c r="B53" s="76"/>
      <c r="C53" s="69"/>
      <c r="D53" s="126" t="s">
        <v>995</v>
      </c>
      <c r="E53" s="61"/>
      <c r="F53" s="50"/>
      <c r="G53" s="62"/>
      <c r="H53" s="63"/>
      <c r="I53" s="62"/>
      <c r="J53" s="50"/>
      <c r="K53" s="61"/>
      <c r="L53" s="6"/>
      <c r="M53" s="8"/>
      <c r="N53" s="84"/>
      <c r="O53" s="138"/>
    </row>
    <row r="54" spans="1:15" ht="15" x14ac:dyDescent="0.25">
      <c r="A54" s="1"/>
      <c r="B54" s="378">
        <v>28</v>
      </c>
      <c r="C54" s="379"/>
      <c r="D54" s="367" t="s">
        <v>496</v>
      </c>
      <c r="E54" s="368"/>
      <c r="F54" s="369">
        <v>4100058477</v>
      </c>
      <c r="G54" s="370"/>
      <c r="H54" s="391" t="s">
        <v>993</v>
      </c>
      <c r="I54" s="370"/>
      <c r="J54" s="369" t="s">
        <v>53</v>
      </c>
      <c r="K54" s="368"/>
      <c r="L54" s="7" t="s">
        <v>996</v>
      </c>
      <c r="M54" s="11"/>
      <c r="N54" s="81">
        <v>4.24</v>
      </c>
      <c r="O54" s="60">
        <v>14</v>
      </c>
    </row>
    <row r="55" spans="1:15" ht="15" x14ac:dyDescent="0.25">
      <c r="A55" s="1"/>
      <c r="B55" s="76"/>
      <c r="C55" s="69"/>
      <c r="D55" s="126" t="s">
        <v>997</v>
      </c>
      <c r="E55" s="61"/>
      <c r="F55" s="50"/>
      <c r="G55" s="62"/>
      <c r="H55" s="63"/>
      <c r="I55" s="62"/>
      <c r="J55" s="50"/>
      <c r="K55" s="61"/>
      <c r="L55" s="6"/>
      <c r="M55" s="8"/>
      <c r="N55" s="84"/>
      <c r="O55" s="138"/>
    </row>
    <row r="56" spans="1:15" ht="15" x14ac:dyDescent="0.25">
      <c r="A56" s="1"/>
      <c r="B56" s="375">
        <v>29</v>
      </c>
      <c r="C56" s="376"/>
      <c r="D56" s="367" t="s">
        <v>496</v>
      </c>
      <c r="E56" s="368"/>
      <c r="F56" s="369">
        <v>4100058477</v>
      </c>
      <c r="G56" s="370"/>
      <c r="H56" s="391" t="s">
        <v>993</v>
      </c>
      <c r="I56" s="370"/>
      <c r="J56" s="369" t="s">
        <v>53</v>
      </c>
      <c r="K56" s="368"/>
      <c r="L56" s="7" t="s">
        <v>911</v>
      </c>
      <c r="M56" s="11"/>
      <c r="N56" s="81">
        <v>13.34</v>
      </c>
      <c r="O56" s="60">
        <v>50</v>
      </c>
    </row>
    <row r="57" spans="1:15" ht="15" x14ac:dyDescent="0.25">
      <c r="A57" s="1"/>
      <c r="B57" s="378">
        <v>30</v>
      </c>
      <c r="C57" s="379"/>
      <c r="D57" s="367" t="s">
        <v>496</v>
      </c>
      <c r="E57" s="368"/>
      <c r="F57" s="369">
        <v>4100058477</v>
      </c>
      <c r="G57" s="370"/>
      <c r="H57" s="391" t="s">
        <v>993</v>
      </c>
      <c r="I57" s="370"/>
      <c r="J57" s="369" t="s">
        <v>53</v>
      </c>
      <c r="K57" s="368"/>
      <c r="L57" s="7" t="s">
        <v>998</v>
      </c>
      <c r="M57" s="11"/>
      <c r="N57" s="82">
        <v>10.24</v>
      </c>
      <c r="O57" s="60">
        <v>40</v>
      </c>
    </row>
    <row r="58" spans="1:15" ht="15" x14ac:dyDescent="0.25">
      <c r="A58" s="1"/>
      <c r="B58" s="378">
        <v>31</v>
      </c>
      <c r="C58" s="379"/>
      <c r="D58" s="367" t="s">
        <v>496</v>
      </c>
      <c r="E58" s="368"/>
      <c r="F58" s="369">
        <v>4100060393</v>
      </c>
      <c r="G58" s="370"/>
      <c r="H58" s="391" t="s">
        <v>774</v>
      </c>
      <c r="I58" s="370"/>
      <c r="J58" s="369" t="s">
        <v>53</v>
      </c>
      <c r="K58" s="368"/>
      <c r="L58" s="7" t="s">
        <v>999</v>
      </c>
      <c r="M58" s="11"/>
      <c r="N58" s="82">
        <v>5.3</v>
      </c>
      <c r="O58" s="60">
        <v>6</v>
      </c>
    </row>
    <row r="59" spans="1:15" ht="15" x14ac:dyDescent="0.25">
      <c r="A59" s="1"/>
      <c r="B59" s="40"/>
      <c r="C59" s="36"/>
      <c r="D59" s="126" t="s">
        <v>1000</v>
      </c>
      <c r="E59" s="61"/>
      <c r="F59" s="50"/>
      <c r="G59" s="62"/>
      <c r="H59" s="63"/>
      <c r="I59" s="62"/>
      <c r="J59" s="50"/>
      <c r="K59" s="61"/>
      <c r="L59" s="6"/>
      <c r="M59" s="8"/>
      <c r="N59" s="83"/>
      <c r="O59" s="138"/>
    </row>
    <row r="60" spans="1:15" ht="15" x14ac:dyDescent="0.25">
      <c r="A60" s="1"/>
      <c r="B60" s="76"/>
      <c r="C60" s="69"/>
      <c r="D60" s="367" t="s">
        <v>496</v>
      </c>
      <c r="E60" s="368"/>
      <c r="F60" s="369">
        <v>4100060394</v>
      </c>
      <c r="G60" s="370"/>
      <c r="H60" s="391" t="s">
        <v>774</v>
      </c>
      <c r="I60" s="370"/>
      <c r="J60" s="369" t="s">
        <v>147</v>
      </c>
      <c r="K60" s="368"/>
      <c r="L60" s="7" t="s">
        <v>999</v>
      </c>
      <c r="M60" s="8"/>
      <c r="N60" s="84"/>
      <c r="O60" s="138">
        <v>12</v>
      </c>
    </row>
    <row r="61" spans="1:15" ht="15" x14ac:dyDescent="0.25">
      <c r="A61" s="1"/>
      <c r="B61" s="378">
        <v>32</v>
      </c>
      <c r="C61" s="379"/>
      <c r="D61" s="367" t="s">
        <v>496</v>
      </c>
      <c r="E61" s="368"/>
      <c r="F61" s="369">
        <v>4100060393</v>
      </c>
      <c r="G61" s="370"/>
      <c r="H61" s="391" t="s">
        <v>774</v>
      </c>
      <c r="I61" s="370"/>
      <c r="J61" s="369" t="s">
        <v>53</v>
      </c>
      <c r="K61" s="368"/>
      <c r="L61" s="7" t="s">
        <v>1001</v>
      </c>
      <c r="M61" s="11"/>
      <c r="N61" s="82">
        <v>6.3</v>
      </c>
      <c r="O61" s="60">
        <v>6</v>
      </c>
    </row>
    <row r="62" spans="1:15" ht="15" x14ac:dyDescent="0.25">
      <c r="A62" s="1"/>
      <c r="B62" s="40"/>
      <c r="C62" s="36"/>
      <c r="D62" s="367" t="s">
        <v>496</v>
      </c>
      <c r="E62" s="368"/>
      <c r="F62" s="369">
        <v>4100060394</v>
      </c>
      <c r="G62" s="370"/>
      <c r="H62" s="391" t="s">
        <v>774</v>
      </c>
      <c r="I62" s="370"/>
      <c r="J62" s="369" t="s">
        <v>147</v>
      </c>
      <c r="K62" s="368"/>
      <c r="L62" s="7" t="s">
        <v>1001</v>
      </c>
      <c r="M62" s="8"/>
      <c r="N62" s="83"/>
      <c r="O62" s="138">
        <v>5</v>
      </c>
    </row>
    <row r="63" spans="1:15" ht="15" x14ac:dyDescent="0.25">
      <c r="A63" s="1"/>
      <c r="B63" s="40"/>
      <c r="C63" s="36"/>
      <c r="D63" s="367" t="s">
        <v>496</v>
      </c>
      <c r="E63" s="368"/>
      <c r="F63" s="369">
        <v>4100060391</v>
      </c>
      <c r="G63" s="370"/>
      <c r="H63" s="391" t="s">
        <v>774</v>
      </c>
      <c r="I63" s="370"/>
      <c r="J63" s="369" t="s">
        <v>253</v>
      </c>
      <c r="K63" s="368"/>
      <c r="L63" s="7" t="s">
        <v>1001</v>
      </c>
      <c r="M63" s="8"/>
      <c r="N63" s="83"/>
      <c r="O63" s="138">
        <v>4</v>
      </c>
    </row>
    <row r="64" spans="1:15" ht="15" x14ac:dyDescent="0.25">
      <c r="A64" s="1"/>
      <c r="B64" s="76"/>
      <c r="C64" s="69"/>
      <c r="D64" s="367" t="s">
        <v>496</v>
      </c>
      <c r="E64" s="368"/>
      <c r="F64" s="369">
        <v>4100060390</v>
      </c>
      <c r="G64" s="370"/>
      <c r="H64" s="391" t="s">
        <v>774</v>
      </c>
      <c r="I64" s="370"/>
      <c r="J64" s="369" t="s">
        <v>90</v>
      </c>
      <c r="K64" s="368"/>
      <c r="L64" s="7" t="s">
        <v>1001</v>
      </c>
      <c r="M64" s="8"/>
      <c r="N64" s="84"/>
      <c r="O64" s="138">
        <v>6</v>
      </c>
    </row>
    <row r="65" spans="1:15" ht="15" x14ac:dyDescent="0.25">
      <c r="A65" s="1"/>
      <c r="B65" s="375">
        <v>33</v>
      </c>
      <c r="C65" s="376"/>
      <c r="D65" s="367" t="s">
        <v>381</v>
      </c>
      <c r="E65" s="368"/>
      <c r="F65" s="369">
        <v>4100060386</v>
      </c>
      <c r="G65" s="370"/>
      <c r="H65" s="391" t="s">
        <v>786</v>
      </c>
      <c r="I65" s="370"/>
      <c r="J65" s="369" t="s">
        <v>53</v>
      </c>
      <c r="K65" s="368"/>
      <c r="L65" s="7" t="s">
        <v>757</v>
      </c>
      <c r="M65" s="11"/>
      <c r="N65" s="81">
        <v>8.6199999999999992</v>
      </c>
      <c r="O65" s="60">
        <v>12</v>
      </c>
    </row>
    <row r="66" spans="1:15" ht="15" x14ac:dyDescent="0.25">
      <c r="A66" s="1"/>
      <c r="B66" s="375">
        <v>34</v>
      </c>
      <c r="C66" s="376"/>
      <c r="D66" s="367" t="s">
        <v>381</v>
      </c>
      <c r="E66" s="368"/>
      <c r="F66" s="369">
        <v>4100060386</v>
      </c>
      <c r="G66" s="370"/>
      <c r="H66" s="391" t="s">
        <v>786</v>
      </c>
      <c r="I66" s="370"/>
      <c r="J66" s="369" t="s">
        <v>53</v>
      </c>
      <c r="K66" s="368"/>
      <c r="L66" s="7" t="s">
        <v>757</v>
      </c>
      <c r="M66" s="11"/>
      <c r="N66" s="81">
        <v>8.6199999999999992</v>
      </c>
      <c r="O66" s="60">
        <v>12</v>
      </c>
    </row>
    <row r="67" spans="1:15" ht="15" x14ac:dyDescent="0.25">
      <c r="A67" s="1"/>
      <c r="B67" s="375">
        <v>35</v>
      </c>
      <c r="C67" s="376"/>
      <c r="D67" s="367" t="s">
        <v>381</v>
      </c>
      <c r="E67" s="368"/>
      <c r="F67" s="369">
        <v>4100060386</v>
      </c>
      <c r="G67" s="370"/>
      <c r="H67" s="391" t="s">
        <v>786</v>
      </c>
      <c r="I67" s="370"/>
      <c r="J67" s="369" t="s">
        <v>53</v>
      </c>
      <c r="K67" s="368"/>
      <c r="L67" s="7" t="s">
        <v>757</v>
      </c>
      <c r="M67" s="11"/>
      <c r="N67" s="81">
        <v>8.6199999999999992</v>
      </c>
      <c r="O67" s="60">
        <v>12</v>
      </c>
    </row>
    <row r="68" spans="1:15" ht="15" x14ac:dyDescent="0.25">
      <c r="A68" s="1"/>
      <c r="B68" s="375">
        <v>36</v>
      </c>
      <c r="C68" s="376"/>
      <c r="D68" s="367" t="s">
        <v>381</v>
      </c>
      <c r="E68" s="368"/>
      <c r="F68" s="369">
        <v>4100060386</v>
      </c>
      <c r="G68" s="370"/>
      <c r="H68" s="391" t="s">
        <v>786</v>
      </c>
      <c r="I68" s="370"/>
      <c r="J68" s="369" t="s">
        <v>53</v>
      </c>
      <c r="K68" s="368"/>
      <c r="L68" s="7" t="s">
        <v>757</v>
      </c>
      <c r="M68" s="11"/>
      <c r="N68" s="81">
        <v>8.6199999999999992</v>
      </c>
      <c r="O68" s="60">
        <v>12</v>
      </c>
    </row>
    <row r="69" spans="1:15" ht="15" x14ac:dyDescent="0.25">
      <c r="A69" s="1"/>
      <c r="B69" s="134" t="s">
        <v>56</v>
      </c>
      <c r="C69" s="133"/>
      <c r="D69" s="20"/>
      <c r="E69" s="45"/>
      <c r="F69" s="20"/>
      <c r="H69" s="3"/>
      <c r="J69" s="20"/>
      <c r="K69" s="45"/>
      <c r="L69" s="1"/>
      <c r="M69" s="1"/>
      <c r="N69" s="1"/>
      <c r="O69" s="60"/>
    </row>
    <row r="70" spans="1:15" ht="15" x14ac:dyDescent="0.25">
      <c r="A70" s="1"/>
      <c r="B70" s="375">
        <v>37</v>
      </c>
      <c r="C70" s="376"/>
      <c r="D70" s="367" t="s">
        <v>381</v>
      </c>
      <c r="E70" s="368"/>
      <c r="F70" s="369">
        <v>4100060386</v>
      </c>
      <c r="G70" s="370"/>
      <c r="H70" s="391" t="s">
        <v>786</v>
      </c>
      <c r="I70" s="370"/>
      <c r="J70" s="369" t="s">
        <v>53</v>
      </c>
      <c r="K70" s="368"/>
      <c r="L70" s="7" t="s">
        <v>757</v>
      </c>
      <c r="M70" s="11"/>
      <c r="N70" s="81">
        <v>8.6199999999999992</v>
      </c>
      <c r="O70" s="60">
        <v>12</v>
      </c>
    </row>
    <row r="71" spans="1:15" ht="15" x14ac:dyDescent="0.25">
      <c r="A71" s="1"/>
      <c r="B71" s="375">
        <v>38</v>
      </c>
      <c r="C71" s="376"/>
      <c r="D71" s="367" t="s">
        <v>381</v>
      </c>
      <c r="E71" s="368"/>
      <c r="F71" s="369">
        <v>4100060386</v>
      </c>
      <c r="G71" s="370"/>
      <c r="H71" s="391" t="s">
        <v>786</v>
      </c>
      <c r="I71" s="370"/>
      <c r="J71" s="369" t="s">
        <v>53</v>
      </c>
      <c r="K71" s="368"/>
      <c r="L71" s="7" t="s">
        <v>757</v>
      </c>
      <c r="M71" s="11"/>
      <c r="N71" s="81">
        <v>8.6199999999999992</v>
      </c>
      <c r="O71" s="60">
        <v>12</v>
      </c>
    </row>
    <row r="72" spans="1:15" ht="15" x14ac:dyDescent="0.25">
      <c r="A72" s="1"/>
      <c r="B72" s="375">
        <v>39</v>
      </c>
      <c r="C72" s="376"/>
      <c r="D72" s="367" t="s">
        <v>381</v>
      </c>
      <c r="E72" s="368"/>
      <c r="F72" s="369">
        <v>4100060386</v>
      </c>
      <c r="G72" s="370"/>
      <c r="H72" s="391" t="s">
        <v>786</v>
      </c>
      <c r="I72" s="370"/>
      <c r="J72" s="369" t="s">
        <v>53</v>
      </c>
      <c r="K72" s="368"/>
      <c r="L72" s="7" t="s">
        <v>757</v>
      </c>
      <c r="M72" s="11"/>
      <c r="N72" s="81">
        <v>8.6199999999999992</v>
      </c>
      <c r="O72" s="60">
        <v>12</v>
      </c>
    </row>
    <row r="73" spans="1:15" ht="15" x14ac:dyDescent="0.25">
      <c r="A73" s="1"/>
      <c r="B73" s="375">
        <v>40</v>
      </c>
      <c r="C73" s="376"/>
      <c r="D73" s="367" t="s">
        <v>381</v>
      </c>
      <c r="E73" s="368"/>
      <c r="F73" s="369">
        <v>4100060386</v>
      </c>
      <c r="G73" s="370"/>
      <c r="H73" s="391" t="s">
        <v>786</v>
      </c>
      <c r="I73" s="370"/>
      <c r="J73" s="369" t="s">
        <v>53</v>
      </c>
      <c r="K73" s="368"/>
      <c r="L73" s="7" t="s">
        <v>757</v>
      </c>
      <c r="M73" s="11"/>
      <c r="N73" s="81">
        <v>8.6199999999999992</v>
      </c>
      <c r="O73" s="60">
        <v>12</v>
      </c>
    </row>
    <row r="74" spans="1:15" ht="15" x14ac:dyDescent="0.25">
      <c r="A74" s="1"/>
      <c r="B74" s="375">
        <v>41</v>
      </c>
      <c r="C74" s="376"/>
      <c r="D74" s="367" t="s">
        <v>381</v>
      </c>
      <c r="E74" s="368"/>
      <c r="F74" s="369">
        <v>4100060386</v>
      </c>
      <c r="G74" s="370"/>
      <c r="H74" s="391" t="s">
        <v>786</v>
      </c>
      <c r="I74" s="370"/>
      <c r="J74" s="369" t="s">
        <v>53</v>
      </c>
      <c r="K74" s="368"/>
      <c r="L74" s="7" t="s">
        <v>757</v>
      </c>
      <c r="M74" s="11"/>
      <c r="N74" s="81">
        <v>8.6199999999999992</v>
      </c>
      <c r="O74" s="60">
        <v>12</v>
      </c>
    </row>
    <row r="75" spans="1:15" ht="15" x14ac:dyDescent="0.25">
      <c r="A75" s="1"/>
      <c r="B75" s="375">
        <v>42</v>
      </c>
      <c r="C75" s="376"/>
      <c r="D75" s="367" t="s">
        <v>381</v>
      </c>
      <c r="E75" s="368"/>
      <c r="F75" s="369">
        <v>4100060386</v>
      </c>
      <c r="G75" s="370"/>
      <c r="H75" s="391" t="s">
        <v>786</v>
      </c>
      <c r="I75" s="370"/>
      <c r="J75" s="369" t="s">
        <v>53</v>
      </c>
      <c r="K75" s="368"/>
      <c r="L75" s="7" t="s">
        <v>757</v>
      </c>
      <c r="M75" s="11"/>
      <c r="N75" s="81">
        <v>8.6199999999999992</v>
      </c>
      <c r="O75" s="60">
        <v>12</v>
      </c>
    </row>
    <row r="76" spans="1:15" ht="15" x14ac:dyDescent="0.25">
      <c r="A76" s="1"/>
      <c r="B76" s="375">
        <v>43</v>
      </c>
      <c r="C76" s="376"/>
      <c r="D76" s="367" t="s">
        <v>381</v>
      </c>
      <c r="E76" s="368"/>
      <c r="F76" s="369">
        <v>4100060386</v>
      </c>
      <c r="G76" s="370"/>
      <c r="H76" s="391" t="s">
        <v>786</v>
      </c>
      <c r="I76" s="370"/>
      <c r="J76" s="369" t="s">
        <v>53</v>
      </c>
      <c r="K76" s="368"/>
      <c r="L76" s="7" t="s">
        <v>757</v>
      </c>
      <c r="M76" s="11"/>
      <c r="N76" s="81">
        <v>8.6199999999999992</v>
      </c>
      <c r="O76" s="60">
        <v>12</v>
      </c>
    </row>
    <row r="77" spans="1:15" ht="15" x14ac:dyDescent="0.25">
      <c r="A77" s="1"/>
      <c r="B77" s="375">
        <v>44</v>
      </c>
      <c r="C77" s="376"/>
      <c r="D77" s="367" t="s">
        <v>381</v>
      </c>
      <c r="E77" s="368"/>
      <c r="F77" s="369">
        <v>4100060386</v>
      </c>
      <c r="G77" s="370"/>
      <c r="H77" s="391" t="s">
        <v>786</v>
      </c>
      <c r="I77" s="370"/>
      <c r="J77" s="369" t="s">
        <v>53</v>
      </c>
      <c r="K77" s="368"/>
      <c r="L77" s="7" t="s">
        <v>757</v>
      </c>
      <c r="M77" s="11"/>
      <c r="N77" s="81">
        <v>8.6199999999999992</v>
      </c>
      <c r="O77" s="60">
        <v>12</v>
      </c>
    </row>
    <row r="78" spans="1:15" ht="15" x14ac:dyDescent="0.25">
      <c r="A78" s="1"/>
      <c r="B78" s="375">
        <v>45</v>
      </c>
      <c r="C78" s="376"/>
      <c r="D78" s="367" t="s">
        <v>381</v>
      </c>
      <c r="E78" s="368"/>
      <c r="F78" s="369">
        <v>4100060386</v>
      </c>
      <c r="G78" s="370"/>
      <c r="H78" s="391" t="s">
        <v>786</v>
      </c>
      <c r="I78" s="370"/>
      <c r="J78" s="369" t="s">
        <v>53</v>
      </c>
      <c r="K78" s="368"/>
      <c r="L78" s="7" t="s">
        <v>757</v>
      </c>
      <c r="M78" s="11"/>
      <c r="N78" s="81">
        <v>8.6199999999999992</v>
      </c>
      <c r="O78" s="60">
        <v>12</v>
      </c>
    </row>
    <row r="79" spans="1:15" ht="15" x14ac:dyDescent="0.25">
      <c r="A79" s="1"/>
      <c r="B79" s="375">
        <v>46</v>
      </c>
      <c r="C79" s="376"/>
      <c r="D79" s="367" t="s">
        <v>381</v>
      </c>
      <c r="E79" s="368"/>
      <c r="F79" s="369">
        <v>4100060386</v>
      </c>
      <c r="G79" s="370"/>
      <c r="H79" s="391" t="s">
        <v>786</v>
      </c>
      <c r="I79" s="370"/>
      <c r="J79" s="369" t="s">
        <v>53</v>
      </c>
      <c r="K79" s="368"/>
      <c r="L79" s="7" t="s">
        <v>757</v>
      </c>
      <c r="M79" s="11"/>
      <c r="N79" s="81">
        <v>8.6199999999999992</v>
      </c>
      <c r="O79" s="60">
        <v>12</v>
      </c>
    </row>
    <row r="80" spans="1:15" ht="15" x14ac:dyDescent="0.25">
      <c r="A80" s="1"/>
      <c r="B80" s="375">
        <v>47</v>
      </c>
      <c r="C80" s="376"/>
      <c r="D80" s="367" t="s">
        <v>381</v>
      </c>
      <c r="E80" s="368"/>
      <c r="F80" s="369">
        <v>4100060386</v>
      </c>
      <c r="G80" s="370"/>
      <c r="H80" s="391" t="s">
        <v>786</v>
      </c>
      <c r="I80" s="370"/>
      <c r="J80" s="369" t="s">
        <v>53</v>
      </c>
      <c r="K80" s="368"/>
      <c r="L80" s="7" t="s">
        <v>757</v>
      </c>
      <c r="M80" s="11"/>
      <c r="N80" s="81">
        <v>8.6199999999999992</v>
      </c>
      <c r="O80" s="60">
        <v>12</v>
      </c>
    </row>
    <row r="81" spans="1:15" ht="15" x14ac:dyDescent="0.25">
      <c r="A81" s="1"/>
      <c r="B81" s="375">
        <v>48</v>
      </c>
      <c r="C81" s="376"/>
      <c r="D81" s="367" t="s">
        <v>381</v>
      </c>
      <c r="E81" s="368"/>
      <c r="F81" s="369">
        <v>4100060386</v>
      </c>
      <c r="G81" s="370"/>
      <c r="H81" s="391" t="s">
        <v>786</v>
      </c>
      <c r="I81" s="370"/>
      <c r="J81" s="369" t="s">
        <v>53</v>
      </c>
      <c r="K81" s="368"/>
      <c r="L81" s="7" t="s">
        <v>757</v>
      </c>
      <c r="M81" s="11"/>
      <c r="N81" s="81">
        <v>8.6199999999999992</v>
      </c>
      <c r="O81" s="60">
        <v>12</v>
      </c>
    </row>
    <row r="82" spans="1:15" ht="15" x14ac:dyDescent="0.25">
      <c r="A82" s="1"/>
      <c r="B82" s="375">
        <v>49</v>
      </c>
      <c r="C82" s="376"/>
      <c r="D82" s="367" t="s">
        <v>381</v>
      </c>
      <c r="E82" s="368"/>
      <c r="F82" s="369">
        <v>4100060386</v>
      </c>
      <c r="G82" s="370"/>
      <c r="H82" s="391" t="s">
        <v>786</v>
      </c>
      <c r="I82" s="370"/>
      <c r="J82" s="369" t="s">
        <v>53</v>
      </c>
      <c r="K82" s="368"/>
      <c r="L82" s="7" t="s">
        <v>757</v>
      </c>
      <c r="M82" s="11"/>
      <c r="N82" s="81">
        <v>8.6199999999999992</v>
      </c>
      <c r="O82" s="60">
        <v>12</v>
      </c>
    </row>
    <row r="83" spans="1:15" ht="15" x14ac:dyDescent="0.25">
      <c r="A83" s="1"/>
      <c r="B83" s="375">
        <v>50</v>
      </c>
      <c r="C83" s="376"/>
      <c r="D83" s="367" t="s">
        <v>381</v>
      </c>
      <c r="E83" s="368"/>
      <c r="F83" s="369">
        <v>4100060386</v>
      </c>
      <c r="G83" s="370"/>
      <c r="H83" s="391" t="s">
        <v>786</v>
      </c>
      <c r="I83" s="370"/>
      <c r="J83" s="369" t="s">
        <v>53</v>
      </c>
      <c r="K83" s="368"/>
      <c r="L83" s="7" t="s">
        <v>757</v>
      </c>
      <c r="M83" s="11"/>
      <c r="N83" s="81">
        <v>8.6199999999999992</v>
      </c>
      <c r="O83" s="60">
        <v>12</v>
      </c>
    </row>
    <row r="84" spans="1:15" ht="15" x14ac:dyDescent="0.25">
      <c r="A84" s="1"/>
      <c r="B84" s="375">
        <v>51</v>
      </c>
      <c r="C84" s="376"/>
      <c r="D84" s="367" t="s">
        <v>381</v>
      </c>
      <c r="E84" s="368"/>
      <c r="F84" s="369">
        <v>4100060386</v>
      </c>
      <c r="G84" s="370"/>
      <c r="H84" s="391" t="s">
        <v>786</v>
      </c>
      <c r="I84" s="370"/>
      <c r="J84" s="369" t="s">
        <v>53</v>
      </c>
      <c r="K84" s="368"/>
      <c r="L84" s="7" t="s">
        <v>757</v>
      </c>
      <c r="M84" s="11"/>
      <c r="N84" s="81">
        <v>8.6199999999999992</v>
      </c>
      <c r="O84" s="60">
        <v>12</v>
      </c>
    </row>
    <row r="85" spans="1:15" ht="15" x14ac:dyDescent="0.25">
      <c r="A85" s="1"/>
      <c r="B85" s="375">
        <v>52</v>
      </c>
      <c r="C85" s="376"/>
      <c r="D85" s="367" t="s">
        <v>381</v>
      </c>
      <c r="E85" s="368"/>
      <c r="F85" s="369">
        <v>4100060386</v>
      </c>
      <c r="G85" s="370"/>
      <c r="H85" s="391" t="s">
        <v>786</v>
      </c>
      <c r="I85" s="370"/>
      <c r="J85" s="369" t="s">
        <v>53</v>
      </c>
      <c r="K85" s="368"/>
      <c r="L85" s="7" t="s">
        <v>757</v>
      </c>
      <c r="M85" s="11"/>
      <c r="N85" s="81">
        <v>8.6199999999999992</v>
      </c>
      <c r="O85" s="60">
        <v>12</v>
      </c>
    </row>
    <row r="86" spans="1:15" ht="15" x14ac:dyDescent="0.25">
      <c r="A86" s="1"/>
      <c r="B86" s="134" t="s">
        <v>57</v>
      </c>
      <c r="C86" s="133"/>
      <c r="D86" s="20"/>
      <c r="E86" s="45"/>
      <c r="F86" s="20"/>
      <c r="H86" s="3"/>
      <c r="J86" s="20"/>
      <c r="K86" s="45"/>
      <c r="L86" s="1"/>
      <c r="M86" s="1"/>
      <c r="N86" s="1"/>
      <c r="O86" s="60"/>
    </row>
    <row r="87" spans="1:15" ht="15" x14ac:dyDescent="0.25">
      <c r="A87" s="1"/>
      <c r="B87" s="375">
        <v>53</v>
      </c>
      <c r="C87" s="376"/>
      <c r="D87" s="367" t="s">
        <v>381</v>
      </c>
      <c r="E87" s="368"/>
      <c r="F87" s="369">
        <v>4100060386</v>
      </c>
      <c r="G87" s="370"/>
      <c r="H87" s="391" t="s">
        <v>786</v>
      </c>
      <c r="I87" s="370"/>
      <c r="J87" s="369" t="s">
        <v>53</v>
      </c>
      <c r="K87" s="368"/>
      <c r="L87" s="7" t="s">
        <v>757</v>
      </c>
      <c r="M87" s="11"/>
      <c r="N87" s="81">
        <v>8.6199999999999992</v>
      </c>
      <c r="O87" s="60">
        <v>12</v>
      </c>
    </row>
    <row r="88" spans="1:15" ht="15" x14ac:dyDescent="0.25">
      <c r="A88" s="1"/>
      <c r="B88" s="375">
        <v>54</v>
      </c>
      <c r="C88" s="376"/>
      <c r="D88" s="367" t="s">
        <v>381</v>
      </c>
      <c r="E88" s="368"/>
      <c r="F88" s="369">
        <v>4100060386</v>
      </c>
      <c r="G88" s="370"/>
      <c r="H88" s="391" t="s">
        <v>786</v>
      </c>
      <c r="I88" s="370"/>
      <c r="J88" s="369" t="s">
        <v>53</v>
      </c>
      <c r="K88" s="368"/>
      <c r="L88" s="7" t="s">
        <v>757</v>
      </c>
      <c r="M88" s="11"/>
      <c r="N88" s="81">
        <v>8.6199999999999992</v>
      </c>
      <c r="O88" s="60">
        <v>12</v>
      </c>
    </row>
    <row r="89" spans="1:15" ht="15" x14ac:dyDescent="0.25">
      <c r="A89" s="1"/>
      <c r="B89" s="375">
        <v>55</v>
      </c>
      <c r="C89" s="376"/>
      <c r="D89" s="367" t="s">
        <v>381</v>
      </c>
      <c r="E89" s="368"/>
      <c r="F89" s="369">
        <v>4100060386</v>
      </c>
      <c r="G89" s="370"/>
      <c r="H89" s="391" t="s">
        <v>786</v>
      </c>
      <c r="I89" s="370"/>
      <c r="J89" s="369" t="s">
        <v>53</v>
      </c>
      <c r="K89" s="368"/>
      <c r="L89" s="7" t="s">
        <v>757</v>
      </c>
      <c r="M89" s="11"/>
      <c r="N89" s="81">
        <v>8.6199999999999992</v>
      </c>
      <c r="O89" s="60">
        <v>12</v>
      </c>
    </row>
    <row r="90" spans="1:15" ht="15" x14ac:dyDescent="0.25">
      <c r="A90" s="1"/>
      <c r="B90" s="375">
        <v>56</v>
      </c>
      <c r="C90" s="376"/>
      <c r="D90" s="367" t="s">
        <v>381</v>
      </c>
      <c r="E90" s="368"/>
      <c r="F90" s="369">
        <v>4100060386</v>
      </c>
      <c r="G90" s="370"/>
      <c r="H90" s="391" t="s">
        <v>786</v>
      </c>
      <c r="I90" s="370"/>
      <c r="J90" s="369" t="s">
        <v>53</v>
      </c>
      <c r="K90" s="368"/>
      <c r="L90" s="7" t="s">
        <v>757</v>
      </c>
      <c r="M90" s="11"/>
      <c r="N90" s="81">
        <v>8.6199999999999992</v>
      </c>
      <c r="O90" s="60">
        <v>12</v>
      </c>
    </row>
    <row r="91" spans="1:15" ht="15" x14ac:dyDescent="0.25">
      <c r="A91" s="1"/>
      <c r="B91" s="375">
        <v>57</v>
      </c>
      <c r="C91" s="376"/>
      <c r="D91" s="367" t="s">
        <v>381</v>
      </c>
      <c r="E91" s="368"/>
      <c r="F91" s="369">
        <v>4100060386</v>
      </c>
      <c r="G91" s="370"/>
      <c r="H91" s="391" t="s">
        <v>786</v>
      </c>
      <c r="I91" s="370"/>
      <c r="J91" s="369" t="s">
        <v>53</v>
      </c>
      <c r="K91" s="368"/>
      <c r="L91" s="7" t="s">
        <v>757</v>
      </c>
      <c r="M91" s="11"/>
      <c r="N91" s="81">
        <v>8.6199999999999992</v>
      </c>
      <c r="O91" s="60">
        <v>12</v>
      </c>
    </row>
    <row r="92" spans="1:15" ht="15" x14ac:dyDescent="0.25">
      <c r="A92" s="1"/>
      <c r="B92" s="375">
        <v>58</v>
      </c>
      <c r="C92" s="376"/>
      <c r="D92" s="367" t="s">
        <v>381</v>
      </c>
      <c r="E92" s="368"/>
      <c r="F92" s="369">
        <v>4100060386</v>
      </c>
      <c r="G92" s="370"/>
      <c r="H92" s="391" t="s">
        <v>786</v>
      </c>
      <c r="I92" s="370"/>
      <c r="J92" s="369" t="s">
        <v>53</v>
      </c>
      <c r="K92" s="368"/>
      <c r="L92" s="7" t="s">
        <v>757</v>
      </c>
      <c r="M92" s="11"/>
      <c r="N92" s="81">
        <v>8.6199999999999992</v>
      </c>
      <c r="O92" s="60">
        <v>12</v>
      </c>
    </row>
    <row r="93" spans="1:15" ht="15" x14ac:dyDescent="0.25">
      <c r="A93" s="1"/>
      <c r="B93" s="375">
        <v>59</v>
      </c>
      <c r="C93" s="376"/>
      <c r="D93" s="367" t="s">
        <v>381</v>
      </c>
      <c r="E93" s="368"/>
      <c r="F93" s="369">
        <v>4100060386</v>
      </c>
      <c r="G93" s="370"/>
      <c r="H93" s="391" t="s">
        <v>786</v>
      </c>
      <c r="I93" s="370"/>
      <c r="J93" s="369" t="s">
        <v>53</v>
      </c>
      <c r="K93" s="368"/>
      <c r="L93" s="7" t="s">
        <v>757</v>
      </c>
      <c r="M93" s="11"/>
      <c r="N93" s="81">
        <v>8.6199999999999992</v>
      </c>
      <c r="O93" s="60">
        <v>12</v>
      </c>
    </row>
    <row r="94" spans="1:15" ht="15" x14ac:dyDescent="0.25">
      <c r="A94" s="1"/>
      <c r="B94" s="375">
        <v>60</v>
      </c>
      <c r="C94" s="376"/>
      <c r="D94" s="367" t="s">
        <v>381</v>
      </c>
      <c r="E94" s="368"/>
      <c r="F94" s="369">
        <v>4100060386</v>
      </c>
      <c r="G94" s="370"/>
      <c r="H94" s="391" t="s">
        <v>786</v>
      </c>
      <c r="I94" s="370"/>
      <c r="J94" s="369" t="s">
        <v>53</v>
      </c>
      <c r="K94" s="368"/>
      <c r="L94" s="7" t="s">
        <v>757</v>
      </c>
      <c r="M94" s="11"/>
      <c r="N94" s="81">
        <v>8.6199999999999992</v>
      </c>
      <c r="O94" s="60">
        <v>12</v>
      </c>
    </row>
    <row r="95" spans="1:15" ht="15" x14ac:dyDescent="0.25">
      <c r="A95" s="1"/>
      <c r="B95" s="375">
        <v>61</v>
      </c>
      <c r="C95" s="376"/>
      <c r="D95" s="367" t="s">
        <v>381</v>
      </c>
      <c r="E95" s="368"/>
      <c r="F95" s="369">
        <v>4100060386</v>
      </c>
      <c r="G95" s="370"/>
      <c r="H95" s="391" t="s">
        <v>786</v>
      </c>
      <c r="I95" s="370"/>
      <c r="J95" s="369" t="s">
        <v>53</v>
      </c>
      <c r="K95" s="368"/>
      <c r="L95" s="7" t="s">
        <v>757</v>
      </c>
      <c r="M95" s="11"/>
      <c r="N95" s="81">
        <v>8.6199999999999992</v>
      </c>
      <c r="O95" s="60">
        <v>12</v>
      </c>
    </row>
    <row r="96" spans="1:15" ht="15" x14ac:dyDescent="0.25">
      <c r="A96" s="1"/>
      <c r="B96" s="375">
        <v>62</v>
      </c>
      <c r="C96" s="376"/>
      <c r="D96" s="367" t="s">
        <v>381</v>
      </c>
      <c r="E96" s="368"/>
      <c r="F96" s="369">
        <v>4100060386</v>
      </c>
      <c r="G96" s="370"/>
      <c r="H96" s="391" t="s">
        <v>786</v>
      </c>
      <c r="I96" s="370"/>
      <c r="J96" s="369" t="s">
        <v>53</v>
      </c>
      <c r="K96" s="368"/>
      <c r="L96" s="7" t="s">
        <v>757</v>
      </c>
      <c r="M96" s="11"/>
      <c r="N96" s="81">
        <v>8.6199999999999992</v>
      </c>
      <c r="O96" s="60">
        <v>12</v>
      </c>
    </row>
    <row r="97" spans="1:15" ht="15" x14ac:dyDescent="0.25">
      <c r="A97" s="1"/>
      <c r="B97" s="375">
        <v>63</v>
      </c>
      <c r="C97" s="376"/>
      <c r="D97" s="367" t="s">
        <v>381</v>
      </c>
      <c r="E97" s="368"/>
      <c r="F97" s="369">
        <v>4100060386</v>
      </c>
      <c r="G97" s="370"/>
      <c r="H97" s="391" t="s">
        <v>786</v>
      </c>
      <c r="I97" s="370"/>
      <c r="J97" s="369" t="s">
        <v>53</v>
      </c>
      <c r="K97" s="368"/>
      <c r="L97" s="7" t="s">
        <v>757</v>
      </c>
      <c r="M97" s="11"/>
      <c r="N97" s="81">
        <v>8.6199999999999992</v>
      </c>
      <c r="O97" s="60">
        <v>12</v>
      </c>
    </row>
    <row r="98" spans="1:15" ht="15" x14ac:dyDescent="0.25">
      <c r="A98" s="1"/>
      <c r="B98" s="375">
        <v>64</v>
      </c>
      <c r="C98" s="376"/>
      <c r="D98" s="367" t="s">
        <v>381</v>
      </c>
      <c r="E98" s="368"/>
      <c r="F98" s="369">
        <v>4100060386</v>
      </c>
      <c r="G98" s="370"/>
      <c r="H98" s="391" t="s">
        <v>786</v>
      </c>
      <c r="I98" s="370"/>
      <c r="J98" s="369" t="s">
        <v>53</v>
      </c>
      <c r="K98" s="368"/>
      <c r="L98" s="7" t="s">
        <v>757</v>
      </c>
      <c r="M98" s="11"/>
      <c r="N98" s="81">
        <v>8.6199999999999992</v>
      </c>
      <c r="O98" s="60">
        <v>12</v>
      </c>
    </row>
    <row r="99" spans="1:15" ht="15" x14ac:dyDescent="0.25">
      <c r="A99" s="1"/>
      <c r="B99" s="375">
        <v>65</v>
      </c>
      <c r="C99" s="376"/>
      <c r="D99" s="367" t="s">
        <v>381</v>
      </c>
      <c r="E99" s="368"/>
      <c r="F99" s="369">
        <v>4100060386</v>
      </c>
      <c r="G99" s="370"/>
      <c r="H99" s="391" t="s">
        <v>786</v>
      </c>
      <c r="I99" s="370"/>
      <c r="J99" s="369" t="s">
        <v>53</v>
      </c>
      <c r="K99" s="368"/>
      <c r="L99" s="7" t="s">
        <v>757</v>
      </c>
      <c r="M99" s="11"/>
      <c r="N99" s="81">
        <v>7.55</v>
      </c>
      <c r="O99" s="60">
        <v>10</v>
      </c>
    </row>
    <row r="100" spans="1:15" ht="15" x14ac:dyDescent="0.25">
      <c r="A100" s="1"/>
      <c r="B100" s="375">
        <v>66</v>
      </c>
      <c r="C100" s="376"/>
      <c r="D100" s="367" t="s">
        <v>982</v>
      </c>
      <c r="E100" s="368"/>
      <c r="F100" s="369">
        <v>4100058475</v>
      </c>
      <c r="G100" s="370"/>
      <c r="H100" s="391" t="s">
        <v>1002</v>
      </c>
      <c r="I100" s="370"/>
      <c r="J100" s="369" t="s">
        <v>53</v>
      </c>
      <c r="K100" s="368"/>
      <c r="L100" s="7" t="s">
        <v>761</v>
      </c>
      <c r="M100" s="11"/>
      <c r="N100" s="81">
        <v>10.28</v>
      </c>
      <c r="O100" s="60">
        <v>20</v>
      </c>
    </row>
    <row r="101" spans="1:15" ht="15" x14ac:dyDescent="0.25">
      <c r="A101" s="1"/>
      <c r="B101" s="375">
        <v>67</v>
      </c>
      <c r="C101" s="376"/>
      <c r="D101" s="367" t="s">
        <v>982</v>
      </c>
      <c r="E101" s="368"/>
      <c r="F101" s="369">
        <v>4100058475</v>
      </c>
      <c r="G101" s="370"/>
      <c r="H101" s="391" t="s">
        <v>1002</v>
      </c>
      <c r="I101" s="370"/>
      <c r="J101" s="369" t="s">
        <v>53</v>
      </c>
      <c r="K101" s="368"/>
      <c r="L101" s="7" t="s">
        <v>761</v>
      </c>
      <c r="M101" s="11"/>
      <c r="N101" s="81">
        <v>10</v>
      </c>
      <c r="O101" s="60">
        <v>19</v>
      </c>
    </row>
    <row r="102" spans="1:15" ht="15" x14ac:dyDescent="0.25">
      <c r="A102" s="1"/>
      <c r="B102" s="378">
        <v>68</v>
      </c>
      <c r="C102" s="379"/>
      <c r="D102" s="367" t="s">
        <v>496</v>
      </c>
      <c r="E102" s="368"/>
      <c r="F102" s="369">
        <v>4100060393</v>
      </c>
      <c r="G102" s="370"/>
      <c r="H102" s="391" t="s">
        <v>774</v>
      </c>
      <c r="I102" s="370"/>
      <c r="J102" s="369" t="s">
        <v>53</v>
      </c>
      <c r="K102" s="368"/>
      <c r="L102" s="7" t="s">
        <v>1003</v>
      </c>
      <c r="M102" s="11"/>
      <c r="N102" s="82">
        <v>4.7</v>
      </c>
      <c r="O102" s="60">
        <v>3</v>
      </c>
    </row>
    <row r="103" spans="1:15" ht="15" x14ac:dyDescent="0.25">
      <c r="A103" s="1"/>
      <c r="B103" s="365"/>
      <c r="C103" s="366"/>
      <c r="D103" s="367" t="s">
        <v>496</v>
      </c>
      <c r="E103" s="368"/>
      <c r="F103" s="369">
        <v>4100060394</v>
      </c>
      <c r="G103" s="370"/>
      <c r="H103" s="391" t="s">
        <v>774</v>
      </c>
      <c r="I103" s="370"/>
      <c r="J103" s="369" t="s">
        <v>147</v>
      </c>
      <c r="K103" s="368"/>
      <c r="L103" s="7" t="s">
        <v>1003</v>
      </c>
      <c r="M103" s="11"/>
      <c r="N103" s="84"/>
      <c r="O103" s="60">
        <v>13</v>
      </c>
    </row>
    <row r="104" spans="1:15" ht="15" x14ac:dyDescent="0.25">
      <c r="A104" s="1"/>
      <c r="B104" s="76"/>
      <c r="C104" s="65"/>
      <c r="D104" s="392"/>
      <c r="E104" s="393"/>
      <c r="F104" s="393"/>
      <c r="G104" s="393"/>
      <c r="H104" s="393"/>
      <c r="I104" s="62"/>
      <c r="J104" s="50"/>
      <c r="K104" s="61"/>
      <c r="L104" s="8"/>
      <c r="M104" s="8"/>
      <c r="N104" s="139">
        <f>SUM(N18:N103)</f>
        <v>608.16000000000008</v>
      </c>
      <c r="O104" s="60"/>
    </row>
    <row r="105" spans="1:15" ht="15.75" x14ac:dyDescent="0.25">
      <c r="A105" s="1"/>
      <c r="B105" s="356" t="s">
        <v>29</v>
      </c>
      <c r="C105" s="357"/>
      <c r="D105" s="357"/>
      <c r="E105" s="357"/>
      <c r="F105" s="357"/>
      <c r="G105" s="357"/>
      <c r="H105" s="357"/>
      <c r="I105" s="357"/>
      <c r="J105" s="357"/>
      <c r="K105" s="357"/>
      <c r="L105" s="357"/>
      <c r="M105" s="79"/>
      <c r="N105" s="75"/>
      <c r="O105" s="73">
        <f>SUM(O18:O103)</f>
        <v>1790</v>
      </c>
    </row>
    <row r="106" spans="1:15" ht="15" x14ac:dyDescent="0.25">
      <c r="A106" s="1"/>
      <c r="B106" s="20"/>
      <c r="C106" s="45"/>
      <c r="D106" s="20"/>
      <c r="E106" s="45"/>
      <c r="F106" s="20"/>
      <c r="H106" s="3"/>
      <c r="J106" s="20"/>
      <c r="K106" s="45"/>
      <c r="L106" s="1"/>
      <c r="M106" s="1"/>
      <c r="N106" s="86"/>
    </row>
    <row r="107" spans="1:15" ht="3.75" customHeight="1" x14ac:dyDescent="0.25">
      <c r="A107" s="1"/>
      <c r="B107" s="1"/>
      <c r="C107" s="1"/>
      <c r="D107" s="17"/>
      <c r="E107" s="20"/>
      <c r="F107" s="20"/>
      <c r="G107" s="3"/>
      <c r="H107" s="3"/>
      <c r="I107" s="1"/>
      <c r="J107" s="1"/>
      <c r="K107" s="1"/>
      <c r="L107" s="1"/>
      <c r="M107" s="1"/>
      <c r="N107" s="1"/>
    </row>
    <row r="108" spans="1:15" ht="15" customHeight="1" x14ac:dyDescent="0.25">
      <c r="A108" s="1"/>
      <c r="B108" s="1"/>
      <c r="C108" s="1"/>
      <c r="D108" s="1" t="s">
        <v>49</v>
      </c>
      <c r="E108" s="23"/>
      <c r="F108" s="397" t="s">
        <v>1004</v>
      </c>
      <c r="G108" s="396"/>
      <c r="H108" s="1"/>
      <c r="I108" s="1"/>
      <c r="J108" s="1"/>
      <c r="K108" s="1"/>
      <c r="L108" s="1"/>
      <c r="M108" s="1"/>
      <c r="N108" s="1"/>
    </row>
    <row r="109" spans="1:15" ht="15" customHeight="1" x14ac:dyDescent="0.25">
      <c r="A109" s="1"/>
      <c r="B109" s="1"/>
      <c r="C109" s="1"/>
      <c r="D109" s="1" t="s">
        <v>1005</v>
      </c>
      <c r="E109" s="23"/>
      <c r="F109" s="1"/>
      <c r="G109" s="1"/>
      <c r="H109" s="1"/>
      <c r="I109" s="1"/>
      <c r="J109" s="1"/>
      <c r="K109" s="1"/>
      <c r="L109" s="1"/>
      <c r="M109" s="1"/>
      <c r="N109" s="1"/>
    </row>
    <row r="110" spans="1:15" ht="15" customHeight="1" x14ac:dyDescent="0.25">
      <c r="A110" s="1"/>
      <c r="B110" s="1"/>
      <c r="C110" s="1"/>
      <c r="D110" s="1" t="s">
        <v>1006</v>
      </c>
      <c r="E110" s="3"/>
      <c r="F110" s="1"/>
      <c r="G110" s="1"/>
      <c r="H110" s="1"/>
      <c r="I110" s="1"/>
      <c r="J110" s="1"/>
      <c r="K110" s="1"/>
      <c r="L110" s="1"/>
      <c r="M110" s="1"/>
      <c r="N110" s="1"/>
    </row>
    <row r="111" spans="1:15" ht="15" customHeight="1" x14ac:dyDescent="0.25">
      <c r="A111" s="1"/>
      <c r="B111" s="1"/>
      <c r="C111" s="1"/>
      <c r="D111" s="1" t="s">
        <v>1007</v>
      </c>
      <c r="E111" s="23"/>
      <c r="F111" s="1"/>
      <c r="G111" s="1"/>
      <c r="H111" s="1"/>
      <c r="I111" s="1"/>
      <c r="J111" s="1"/>
      <c r="K111" s="1"/>
      <c r="L111" s="1"/>
      <c r="M111" s="1"/>
      <c r="N111" s="1"/>
    </row>
    <row r="112" spans="1:15" ht="15" customHeight="1" x14ac:dyDescent="0.25">
      <c r="A112" s="1"/>
      <c r="B112" s="1"/>
      <c r="C112" s="1"/>
      <c r="D112" s="1" t="s">
        <v>1008</v>
      </c>
      <c r="E112" s="1"/>
      <c r="F112" s="1"/>
      <c r="G112" s="23"/>
      <c r="H112" s="23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396" ht="8.25" customHeight="1" x14ac:dyDescent="0.2"/>
    <row r="398" ht="8.25" customHeight="1" x14ac:dyDescent="0.2"/>
    <row r="400" ht="9" customHeight="1" x14ac:dyDescent="0.2"/>
    <row r="402" ht="7.5" customHeight="1" x14ac:dyDescent="0.2"/>
    <row r="404" ht="6.75" customHeight="1" x14ac:dyDescent="0.2"/>
    <row r="406" ht="7.5" customHeight="1" x14ac:dyDescent="0.2"/>
    <row r="408" ht="9" customHeight="1" x14ac:dyDescent="0.2"/>
    <row r="410" ht="7.5" customHeight="1" x14ac:dyDescent="0.2"/>
    <row r="412" ht="8.25" customHeight="1" x14ac:dyDescent="0.2"/>
  </sheetData>
  <mergeCells count="395"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D104:H104"/>
    <mergeCell ref="B105:L105"/>
    <mergeCell ref="F108:G108"/>
    <mergeCell ref="B33:C33"/>
    <mergeCell ref="D33:E33"/>
    <mergeCell ref="F33:G33"/>
    <mergeCell ref="H33:I33"/>
    <mergeCell ref="J33:K33"/>
    <mergeCell ref="B34:C34"/>
    <mergeCell ref="D34:E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99:C99"/>
    <mergeCell ref="D99:E99"/>
    <mergeCell ref="F99:G99"/>
    <mergeCell ref="H99:I99"/>
    <mergeCell ref="J99:K99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D62:E62"/>
    <mergeCell ref="F62:G62"/>
    <mergeCell ref="H62:I62"/>
    <mergeCell ref="J62:K62"/>
    <mergeCell ref="D63:E63"/>
    <mergeCell ref="F63:G63"/>
    <mergeCell ref="H63:I63"/>
    <mergeCell ref="J63:K63"/>
    <mergeCell ref="D64:E64"/>
    <mergeCell ref="F64:G64"/>
    <mergeCell ref="B56:C56"/>
    <mergeCell ref="D56:E56"/>
    <mergeCell ref="F56:G56"/>
    <mergeCell ref="H56:I56"/>
    <mergeCell ref="J56:K56"/>
    <mergeCell ref="B51:C51"/>
    <mergeCell ref="D51:E51"/>
    <mergeCell ref="F51:G51"/>
    <mergeCell ref="H51:I51"/>
    <mergeCell ref="J51:K51"/>
    <mergeCell ref="B54:C54"/>
    <mergeCell ref="D54:E54"/>
    <mergeCell ref="F54:G54"/>
    <mergeCell ref="H54:I54"/>
    <mergeCell ref="J54:K54"/>
    <mergeCell ref="B52:C52"/>
    <mergeCell ref="D52:E52"/>
    <mergeCell ref="F52:G52"/>
    <mergeCell ref="H52:I52"/>
    <mergeCell ref="J52:K52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D32:E32"/>
    <mergeCell ref="F32:G32"/>
    <mergeCell ref="H32:I32"/>
    <mergeCell ref="J32:K32"/>
    <mergeCell ref="J37:K37"/>
    <mergeCell ref="B38:C38"/>
    <mergeCell ref="D38:E38"/>
    <mergeCell ref="F38:G38"/>
    <mergeCell ref="H38:I38"/>
    <mergeCell ref="J38:K38"/>
    <mergeCell ref="B40:C40"/>
    <mergeCell ref="D40:E40"/>
    <mergeCell ref="F40:G40"/>
    <mergeCell ref="H40:I40"/>
    <mergeCell ref="J40:K40"/>
    <mergeCell ref="B30:C30"/>
    <mergeCell ref="D30:E30"/>
    <mergeCell ref="F30:G30"/>
    <mergeCell ref="H30:I30"/>
    <mergeCell ref="J30:K30"/>
    <mergeCell ref="F34:G34"/>
    <mergeCell ref="H34:I34"/>
    <mergeCell ref="J34:K34"/>
    <mergeCell ref="B31:C31"/>
    <mergeCell ref="D31:E31"/>
    <mergeCell ref="F31:G31"/>
    <mergeCell ref="H31:I31"/>
    <mergeCell ref="B39:C39"/>
    <mergeCell ref="D39:E39"/>
    <mergeCell ref="F39:G39"/>
    <mergeCell ref="H39:I39"/>
    <mergeCell ref="J39:K39"/>
    <mergeCell ref="J31:K31"/>
    <mergeCell ref="B32:C32"/>
    <mergeCell ref="B25:C25"/>
    <mergeCell ref="D25:E25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F25:G25"/>
    <mergeCell ref="H25:I25"/>
    <mergeCell ref="J25:K25"/>
    <mergeCell ref="B28:C28"/>
    <mergeCell ref="D28:E28"/>
    <mergeCell ref="F28:G28"/>
    <mergeCell ref="H28:I28"/>
    <mergeCell ref="J28:K28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sheetPr codeName="Hoja37"/>
  <dimension ref="A1:O329"/>
  <sheetViews>
    <sheetView workbookViewId="0">
      <selection activeCell="D29" sqref="D2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884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978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200057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660</v>
      </c>
      <c r="E18" s="368"/>
      <c r="F18" s="369">
        <v>4100060197</v>
      </c>
      <c r="G18" s="370"/>
      <c r="H18" s="391" t="s">
        <v>661</v>
      </c>
      <c r="I18" s="370"/>
      <c r="J18" s="369" t="s">
        <v>988</v>
      </c>
      <c r="K18" s="368"/>
      <c r="L18" s="7" t="s">
        <v>757</v>
      </c>
      <c r="M18" s="11"/>
      <c r="N18" s="82">
        <v>7.28</v>
      </c>
      <c r="O18" s="60">
        <v>7</v>
      </c>
    </row>
    <row r="19" spans="1:15" ht="15" x14ac:dyDescent="0.25">
      <c r="A19" s="1"/>
      <c r="B19" s="416"/>
      <c r="C19" s="417"/>
      <c r="D19" s="367" t="s">
        <v>381</v>
      </c>
      <c r="E19" s="368"/>
      <c r="F19" s="369">
        <v>4100058473</v>
      </c>
      <c r="G19" s="370"/>
      <c r="H19" s="391" t="s">
        <v>979</v>
      </c>
      <c r="I19" s="370"/>
      <c r="J19" s="369" t="s">
        <v>84</v>
      </c>
      <c r="K19" s="368"/>
      <c r="L19" s="7" t="s">
        <v>757</v>
      </c>
      <c r="M19" s="11"/>
      <c r="N19" s="83"/>
      <c r="O19" s="60">
        <v>2</v>
      </c>
    </row>
    <row r="20" spans="1:15" ht="15" x14ac:dyDescent="0.25">
      <c r="A20" s="1"/>
      <c r="B20" s="76"/>
      <c r="C20" s="69"/>
      <c r="D20" s="50"/>
      <c r="E20" s="61"/>
      <c r="F20" s="50"/>
      <c r="G20" s="62"/>
      <c r="H20" s="63"/>
      <c r="I20" s="62"/>
      <c r="J20" s="50"/>
      <c r="K20" s="61"/>
      <c r="L20" s="8"/>
      <c r="M20" s="8"/>
      <c r="N20" s="84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7.28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SUM(O18:O19)</f>
        <v>9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989</v>
      </c>
      <c r="G25" s="396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990</v>
      </c>
      <c r="E26" s="23"/>
      <c r="F26" s="1"/>
      <c r="G26" s="1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368</v>
      </c>
      <c r="E27" s="3"/>
      <c r="F27" s="1"/>
      <c r="G27" s="1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977</v>
      </c>
      <c r="E28" s="23"/>
      <c r="F28" s="1"/>
      <c r="G28" s="1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962</v>
      </c>
      <c r="E29" s="1"/>
      <c r="F29" s="1"/>
      <c r="G29" s="23"/>
      <c r="H29" s="23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20">
    <mergeCell ref="G10:L10"/>
    <mergeCell ref="M14:N14"/>
    <mergeCell ref="B16:C16"/>
    <mergeCell ref="D16:E16"/>
    <mergeCell ref="F16:G16"/>
    <mergeCell ref="H16:I16"/>
    <mergeCell ref="J16:K16"/>
    <mergeCell ref="D21:H21"/>
    <mergeCell ref="B22:L22"/>
    <mergeCell ref="F25:G25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sheetPr codeName="Hoja38"/>
  <dimension ref="A1:O363"/>
  <sheetViews>
    <sheetView topLeftCell="A34" workbookViewId="0">
      <selection activeCell="N50" sqref="N50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978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200056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62" t="s">
        <v>374</v>
      </c>
      <c r="C16" s="380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4100058471</v>
      </c>
      <c r="G18" s="370"/>
      <c r="H18" s="391" t="s">
        <v>979</v>
      </c>
      <c r="I18" s="370"/>
      <c r="J18" s="369" t="s">
        <v>73</v>
      </c>
      <c r="K18" s="368"/>
      <c r="L18" s="7" t="s">
        <v>757</v>
      </c>
      <c r="M18" s="11"/>
      <c r="N18" s="82">
        <v>7.66</v>
      </c>
      <c r="O18" s="60">
        <v>10</v>
      </c>
    </row>
    <row r="19" spans="1:15" ht="15" x14ac:dyDescent="0.25">
      <c r="A19" s="1"/>
      <c r="B19" s="416"/>
      <c r="C19" s="417"/>
      <c r="D19" s="367" t="s">
        <v>381</v>
      </c>
      <c r="E19" s="368"/>
      <c r="F19" s="369">
        <v>4100058470</v>
      </c>
      <c r="G19" s="370"/>
      <c r="H19" s="391" t="s">
        <v>979</v>
      </c>
      <c r="I19" s="370"/>
      <c r="J19" s="369" t="s">
        <v>25</v>
      </c>
      <c r="K19" s="368"/>
      <c r="L19" s="7" t="s">
        <v>757</v>
      </c>
      <c r="M19" s="11"/>
      <c r="N19" s="83"/>
      <c r="O19" s="60">
        <v>1</v>
      </c>
    </row>
    <row r="20" spans="1:15" ht="15" x14ac:dyDescent="0.25">
      <c r="A20" s="1"/>
      <c r="B20" s="76"/>
      <c r="C20" s="69"/>
      <c r="D20" s="126" t="s">
        <v>980</v>
      </c>
      <c r="E20" s="61"/>
      <c r="F20" s="50"/>
      <c r="G20" s="62"/>
      <c r="H20" s="63"/>
      <c r="I20" s="62"/>
      <c r="J20" s="50"/>
      <c r="K20" s="61"/>
      <c r="L20" s="6"/>
      <c r="M20" s="8"/>
      <c r="N20" s="84"/>
      <c r="O20" s="138"/>
    </row>
    <row r="21" spans="1:15" ht="15" x14ac:dyDescent="0.25">
      <c r="A21" s="1"/>
      <c r="B21" s="378">
        <v>2</v>
      </c>
      <c r="C21" s="379"/>
      <c r="D21" s="367" t="s">
        <v>381</v>
      </c>
      <c r="E21" s="368"/>
      <c r="F21" s="369">
        <v>4100058464</v>
      </c>
      <c r="G21" s="370"/>
      <c r="H21" s="391" t="s">
        <v>979</v>
      </c>
      <c r="I21" s="370"/>
      <c r="J21" s="369" t="s">
        <v>25</v>
      </c>
      <c r="K21" s="368"/>
      <c r="L21" s="7" t="s">
        <v>757</v>
      </c>
      <c r="M21" s="11"/>
      <c r="N21" s="81">
        <v>8.2200000000000006</v>
      </c>
      <c r="O21" s="60">
        <v>12</v>
      </c>
    </row>
    <row r="22" spans="1:15" ht="15" x14ac:dyDescent="0.25">
      <c r="A22" s="1"/>
      <c r="B22" s="378">
        <v>3</v>
      </c>
      <c r="C22" s="379"/>
      <c r="D22" s="367" t="s">
        <v>381</v>
      </c>
      <c r="E22" s="368"/>
      <c r="F22" s="369">
        <v>4100058464</v>
      </c>
      <c r="G22" s="370"/>
      <c r="H22" s="391" t="s">
        <v>979</v>
      </c>
      <c r="I22" s="370"/>
      <c r="J22" s="369" t="s">
        <v>25</v>
      </c>
      <c r="K22" s="368"/>
      <c r="L22" s="7" t="s">
        <v>757</v>
      </c>
      <c r="M22" s="11"/>
      <c r="N22" s="81">
        <v>8.2200000000000006</v>
      </c>
      <c r="O22" s="60">
        <v>12</v>
      </c>
    </row>
    <row r="23" spans="1:15" ht="15" x14ac:dyDescent="0.25">
      <c r="A23" s="1"/>
      <c r="B23" s="378">
        <v>4</v>
      </c>
      <c r="C23" s="379"/>
      <c r="D23" s="367" t="s">
        <v>381</v>
      </c>
      <c r="E23" s="368"/>
      <c r="F23" s="369">
        <v>4100058464</v>
      </c>
      <c r="G23" s="370"/>
      <c r="H23" s="391" t="s">
        <v>979</v>
      </c>
      <c r="I23" s="370"/>
      <c r="J23" s="369" t="s">
        <v>25</v>
      </c>
      <c r="K23" s="368"/>
      <c r="L23" s="7" t="s">
        <v>757</v>
      </c>
      <c r="M23" s="11"/>
      <c r="N23" s="81">
        <v>8.2200000000000006</v>
      </c>
      <c r="O23" s="60">
        <v>12</v>
      </c>
    </row>
    <row r="24" spans="1:15" ht="15" x14ac:dyDescent="0.25">
      <c r="A24" s="1"/>
      <c r="B24" s="378">
        <v>5</v>
      </c>
      <c r="C24" s="379"/>
      <c r="D24" s="367" t="s">
        <v>381</v>
      </c>
      <c r="E24" s="368"/>
      <c r="F24" s="369">
        <v>4100058464</v>
      </c>
      <c r="G24" s="370"/>
      <c r="H24" s="391" t="s">
        <v>979</v>
      </c>
      <c r="I24" s="370"/>
      <c r="J24" s="369" t="s">
        <v>25</v>
      </c>
      <c r="K24" s="368"/>
      <c r="L24" s="7" t="s">
        <v>757</v>
      </c>
      <c r="M24" s="11"/>
      <c r="N24" s="81">
        <v>8.2200000000000006</v>
      </c>
      <c r="O24" s="60">
        <v>12</v>
      </c>
    </row>
    <row r="25" spans="1:15" ht="15" x14ac:dyDescent="0.25">
      <c r="A25" s="1"/>
      <c r="B25" s="378">
        <v>6</v>
      </c>
      <c r="C25" s="379"/>
      <c r="D25" s="367" t="s">
        <v>381</v>
      </c>
      <c r="E25" s="368"/>
      <c r="F25" s="369">
        <v>4100058464</v>
      </c>
      <c r="G25" s="370"/>
      <c r="H25" s="391" t="s">
        <v>979</v>
      </c>
      <c r="I25" s="370"/>
      <c r="J25" s="369" t="s">
        <v>25</v>
      </c>
      <c r="K25" s="368"/>
      <c r="L25" s="7" t="s">
        <v>757</v>
      </c>
      <c r="M25" s="11"/>
      <c r="N25" s="81">
        <v>8.2200000000000006</v>
      </c>
      <c r="O25" s="60">
        <v>12</v>
      </c>
    </row>
    <row r="26" spans="1:15" ht="15" x14ac:dyDescent="0.25">
      <c r="A26" s="1"/>
      <c r="B26" s="378">
        <v>7</v>
      </c>
      <c r="C26" s="379"/>
      <c r="D26" s="367" t="s">
        <v>381</v>
      </c>
      <c r="E26" s="368"/>
      <c r="F26" s="369">
        <v>4100058464</v>
      </c>
      <c r="G26" s="370"/>
      <c r="H26" s="391" t="s">
        <v>979</v>
      </c>
      <c r="I26" s="370"/>
      <c r="J26" s="369" t="s">
        <v>25</v>
      </c>
      <c r="K26" s="368"/>
      <c r="L26" s="7" t="s">
        <v>757</v>
      </c>
      <c r="M26" s="11"/>
      <c r="N26" s="81">
        <v>8.2200000000000006</v>
      </c>
      <c r="O26" s="60">
        <v>12</v>
      </c>
    </row>
    <row r="27" spans="1:15" ht="15" x14ac:dyDescent="0.25">
      <c r="A27" s="1"/>
      <c r="B27" s="378">
        <v>8</v>
      </c>
      <c r="C27" s="379"/>
      <c r="D27" s="367" t="s">
        <v>381</v>
      </c>
      <c r="E27" s="368"/>
      <c r="F27" s="369">
        <v>4100058464</v>
      </c>
      <c r="G27" s="370"/>
      <c r="H27" s="391" t="s">
        <v>979</v>
      </c>
      <c r="I27" s="370"/>
      <c r="J27" s="369" t="s">
        <v>25</v>
      </c>
      <c r="K27" s="368"/>
      <c r="L27" s="7" t="s">
        <v>757</v>
      </c>
      <c r="M27" s="11"/>
      <c r="N27" s="81">
        <v>8.2200000000000006</v>
      </c>
      <c r="O27" s="60">
        <v>12</v>
      </c>
    </row>
    <row r="28" spans="1:15" ht="15" x14ac:dyDescent="0.25">
      <c r="A28" s="1"/>
      <c r="B28" s="378">
        <v>9</v>
      </c>
      <c r="C28" s="379"/>
      <c r="D28" s="367" t="s">
        <v>381</v>
      </c>
      <c r="E28" s="368"/>
      <c r="F28" s="369">
        <v>4100058464</v>
      </c>
      <c r="G28" s="370"/>
      <c r="H28" s="391" t="s">
        <v>979</v>
      </c>
      <c r="I28" s="370"/>
      <c r="J28" s="369" t="s">
        <v>25</v>
      </c>
      <c r="K28" s="368"/>
      <c r="L28" s="7" t="s">
        <v>757</v>
      </c>
      <c r="M28" s="11"/>
      <c r="N28" s="82">
        <v>8.2200000000000006</v>
      </c>
      <c r="O28" s="60">
        <v>12</v>
      </c>
    </row>
    <row r="29" spans="1:15" ht="15" x14ac:dyDescent="0.25">
      <c r="A29" s="1"/>
      <c r="B29" s="378">
        <v>10</v>
      </c>
      <c r="C29" s="379"/>
      <c r="D29" s="367" t="s">
        <v>381</v>
      </c>
      <c r="E29" s="368"/>
      <c r="F29" s="369">
        <v>4100058464</v>
      </c>
      <c r="G29" s="370"/>
      <c r="H29" s="391" t="s">
        <v>979</v>
      </c>
      <c r="I29" s="370"/>
      <c r="J29" s="369" t="s">
        <v>25</v>
      </c>
      <c r="K29" s="368"/>
      <c r="L29" s="7" t="s">
        <v>757</v>
      </c>
      <c r="M29" s="11"/>
      <c r="N29" s="82">
        <v>8.7799999999999994</v>
      </c>
      <c r="O29" s="60">
        <v>5</v>
      </c>
    </row>
    <row r="30" spans="1:15" ht="15" x14ac:dyDescent="0.25">
      <c r="A30" s="1"/>
      <c r="B30" s="365"/>
      <c r="C30" s="366"/>
      <c r="D30" s="367" t="s">
        <v>381</v>
      </c>
      <c r="E30" s="368"/>
      <c r="F30" s="369">
        <v>4100058472</v>
      </c>
      <c r="G30" s="370"/>
      <c r="H30" s="391" t="s">
        <v>979</v>
      </c>
      <c r="I30" s="370"/>
      <c r="J30" s="369" t="s">
        <v>53</v>
      </c>
      <c r="K30" s="368"/>
      <c r="L30" s="7" t="s">
        <v>757</v>
      </c>
      <c r="M30" s="11"/>
      <c r="N30" s="84"/>
      <c r="O30" s="60">
        <v>8</v>
      </c>
    </row>
    <row r="31" spans="1:15" ht="15" x14ac:dyDescent="0.25">
      <c r="A31" s="1"/>
      <c r="B31" s="375">
        <v>11</v>
      </c>
      <c r="C31" s="376"/>
      <c r="D31" s="367" t="s">
        <v>381</v>
      </c>
      <c r="E31" s="368"/>
      <c r="F31" s="369">
        <v>4100058472</v>
      </c>
      <c r="G31" s="370"/>
      <c r="H31" s="391" t="s">
        <v>979</v>
      </c>
      <c r="I31" s="370"/>
      <c r="J31" s="369" t="s">
        <v>53</v>
      </c>
      <c r="K31" s="368"/>
      <c r="L31" s="7" t="s">
        <v>757</v>
      </c>
      <c r="M31" s="11"/>
      <c r="N31" s="81">
        <v>8.2200000000000006</v>
      </c>
      <c r="O31" s="60">
        <v>12</v>
      </c>
    </row>
    <row r="32" spans="1:15" ht="15" x14ac:dyDescent="0.25">
      <c r="A32" s="1"/>
      <c r="B32" s="378">
        <v>12</v>
      </c>
      <c r="C32" s="379"/>
      <c r="D32" s="367" t="s">
        <v>381</v>
      </c>
      <c r="E32" s="368"/>
      <c r="F32" s="369">
        <v>4100058472</v>
      </c>
      <c r="G32" s="370"/>
      <c r="H32" s="391" t="s">
        <v>979</v>
      </c>
      <c r="I32" s="370"/>
      <c r="J32" s="369" t="s">
        <v>53</v>
      </c>
      <c r="K32" s="368"/>
      <c r="L32" s="7" t="s">
        <v>757</v>
      </c>
      <c r="M32" s="11"/>
      <c r="N32" s="82">
        <v>8.2200000000000006</v>
      </c>
      <c r="O32" s="60">
        <v>12</v>
      </c>
    </row>
    <row r="33" spans="1:15" ht="15" x14ac:dyDescent="0.25">
      <c r="A33" s="1"/>
      <c r="B33" s="378">
        <v>13</v>
      </c>
      <c r="C33" s="379"/>
      <c r="D33" s="367" t="s">
        <v>381</v>
      </c>
      <c r="E33" s="368"/>
      <c r="F33" s="369">
        <v>4100058472</v>
      </c>
      <c r="G33" s="370"/>
      <c r="H33" s="391" t="s">
        <v>979</v>
      </c>
      <c r="I33" s="370"/>
      <c r="J33" s="369" t="s">
        <v>53</v>
      </c>
      <c r="K33" s="368"/>
      <c r="L33" s="7" t="s">
        <v>757</v>
      </c>
      <c r="M33" s="11"/>
      <c r="N33" s="82">
        <v>8.2200000000000006</v>
      </c>
      <c r="O33" s="60">
        <v>12</v>
      </c>
    </row>
    <row r="34" spans="1:15" ht="15" x14ac:dyDescent="0.25">
      <c r="A34" s="1"/>
      <c r="B34" s="76"/>
      <c r="C34" s="69"/>
      <c r="D34" s="126" t="s">
        <v>981</v>
      </c>
      <c r="E34" s="61"/>
      <c r="F34" s="50"/>
      <c r="G34" s="62"/>
      <c r="H34" s="63"/>
      <c r="I34" s="62"/>
      <c r="J34" s="50"/>
      <c r="K34" s="61"/>
      <c r="L34" s="6"/>
      <c r="M34" s="8"/>
      <c r="N34" s="84"/>
      <c r="O34" s="138"/>
    </row>
    <row r="35" spans="1:15" ht="15" x14ac:dyDescent="0.25">
      <c r="A35" s="1"/>
      <c r="B35" s="375">
        <v>14</v>
      </c>
      <c r="C35" s="376"/>
      <c r="D35" s="367" t="s">
        <v>982</v>
      </c>
      <c r="E35" s="368"/>
      <c r="F35" s="369">
        <v>4100058465</v>
      </c>
      <c r="G35" s="370"/>
      <c r="H35" s="391" t="s">
        <v>983</v>
      </c>
      <c r="I35" s="370"/>
      <c r="J35" s="369" t="s">
        <v>25</v>
      </c>
      <c r="K35" s="368"/>
      <c r="L35" s="7" t="s">
        <v>757</v>
      </c>
      <c r="M35" s="11"/>
      <c r="N35" s="81">
        <v>9.48</v>
      </c>
      <c r="O35" s="60">
        <v>18</v>
      </c>
    </row>
    <row r="36" spans="1:15" ht="15" x14ac:dyDescent="0.25">
      <c r="A36" s="1"/>
      <c r="B36" s="375">
        <v>15</v>
      </c>
      <c r="C36" s="376"/>
      <c r="D36" s="367" t="s">
        <v>982</v>
      </c>
      <c r="E36" s="368"/>
      <c r="F36" s="369">
        <v>4100058465</v>
      </c>
      <c r="G36" s="370"/>
      <c r="H36" s="391" t="s">
        <v>983</v>
      </c>
      <c r="I36" s="370"/>
      <c r="J36" s="369" t="s">
        <v>25</v>
      </c>
      <c r="K36" s="368"/>
      <c r="L36" s="7" t="s">
        <v>757</v>
      </c>
      <c r="M36" s="11"/>
      <c r="N36" s="81">
        <v>9.48</v>
      </c>
      <c r="O36" s="60">
        <v>18</v>
      </c>
    </row>
    <row r="37" spans="1:15" ht="15" x14ac:dyDescent="0.25">
      <c r="A37" s="1"/>
      <c r="B37" s="375">
        <v>16</v>
      </c>
      <c r="C37" s="376"/>
      <c r="D37" s="367" t="s">
        <v>982</v>
      </c>
      <c r="E37" s="368"/>
      <c r="F37" s="369">
        <v>4100058465</v>
      </c>
      <c r="G37" s="370"/>
      <c r="H37" s="391" t="s">
        <v>983</v>
      </c>
      <c r="I37" s="370"/>
      <c r="J37" s="369" t="s">
        <v>25</v>
      </c>
      <c r="K37" s="368"/>
      <c r="L37" s="7" t="s">
        <v>757</v>
      </c>
      <c r="M37" s="11"/>
      <c r="N37" s="81">
        <v>9.48</v>
      </c>
      <c r="O37" s="60">
        <v>18</v>
      </c>
    </row>
    <row r="38" spans="1:15" ht="15" x14ac:dyDescent="0.25">
      <c r="A38" s="1"/>
      <c r="B38" s="134" t="s">
        <v>37</v>
      </c>
      <c r="C38" s="133"/>
      <c r="D38" s="20"/>
      <c r="E38" s="45"/>
      <c r="F38" s="20"/>
      <c r="H38" s="3"/>
      <c r="J38" s="20"/>
      <c r="K38" s="45"/>
      <c r="L38" s="1"/>
      <c r="M38" s="1"/>
      <c r="N38" s="1"/>
      <c r="O38" s="60"/>
    </row>
    <row r="39" spans="1:15" ht="15" x14ac:dyDescent="0.25">
      <c r="A39" s="1"/>
      <c r="B39" s="375">
        <v>17</v>
      </c>
      <c r="C39" s="376"/>
      <c r="D39" s="367" t="s">
        <v>982</v>
      </c>
      <c r="E39" s="368"/>
      <c r="F39" s="369">
        <v>4100058465</v>
      </c>
      <c r="G39" s="370"/>
      <c r="H39" s="391" t="s">
        <v>983</v>
      </c>
      <c r="I39" s="370"/>
      <c r="J39" s="369" t="s">
        <v>25</v>
      </c>
      <c r="K39" s="368"/>
      <c r="L39" s="7" t="s">
        <v>757</v>
      </c>
      <c r="M39" s="11"/>
      <c r="N39" s="81">
        <v>9.48</v>
      </c>
      <c r="O39" s="60">
        <v>18</v>
      </c>
    </row>
    <row r="40" spans="1:15" ht="15" x14ac:dyDescent="0.25">
      <c r="A40" s="1"/>
      <c r="B40" s="375">
        <v>18</v>
      </c>
      <c r="C40" s="376"/>
      <c r="D40" s="367" t="s">
        <v>982</v>
      </c>
      <c r="E40" s="368"/>
      <c r="F40" s="369">
        <v>4100058465</v>
      </c>
      <c r="G40" s="370"/>
      <c r="H40" s="391" t="s">
        <v>983</v>
      </c>
      <c r="I40" s="370"/>
      <c r="J40" s="369" t="s">
        <v>25</v>
      </c>
      <c r="K40" s="368"/>
      <c r="L40" s="7" t="s">
        <v>757</v>
      </c>
      <c r="M40" s="11"/>
      <c r="N40" s="81">
        <v>9.48</v>
      </c>
      <c r="O40" s="60">
        <v>18</v>
      </c>
    </row>
    <row r="41" spans="1:15" ht="15" x14ac:dyDescent="0.25">
      <c r="A41" s="1"/>
      <c r="B41" s="375">
        <v>19</v>
      </c>
      <c r="C41" s="376"/>
      <c r="D41" s="367" t="s">
        <v>982</v>
      </c>
      <c r="E41" s="368"/>
      <c r="F41" s="369">
        <v>4100058465</v>
      </c>
      <c r="G41" s="370"/>
      <c r="H41" s="391" t="s">
        <v>983</v>
      </c>
      <c r="I41" s="370"/>
      <c r="J41" s="369" t="s">
        <v>25</v>
      </c>
      <c r="K41" s="368"/>
      <c r="L41" s="7" t="s">
        <v>757</v>
      </c>
      <c r="M41" s="11"/>
      <c r="N41" s="81">
        <v>9.48</v>
      </c>
      <c r="O41" s="60">
        <v>18</v>
      </c>
    </row>
    <row r="42" spans="1:15" ht="15" x14ac:dyDescent="0.25">
      <c r="A42" s="1"/>
      <c r="B42" s="375">
        <v>20</v>
      </c>
      <c r="C42" s="376"/>
      <c r="D42" s="367" t="s">
        <v>982</v>
      </c>
      <c r="E42" s="368"/>
      <c r="F42" s="369">
        <v>4100058474</v>
      </c>
      <c r="G42" s="370"/>
      <c r="H42" s="391" t="s">
        <v>983</v>
      </c>
      <c r="I42" s="370"/>
      <c r="J42" s="369" t="s">
        <v>53</v>
      </c>
      <c r="K42" s="368"/>
      <c r="L42" s="7" t="s">
        <v>757</v>
      </c>
      <c r="M42" s="11"/>
      <c r="N42" s="81">
        <v>9.48</v>
      </c>
      <c r="O42" s="60">
        <v>18</v>
      </c>
    </row>
    <row r="43" spans="1:15" ht="15" x14ac:dyDescent="0.25">
      <c r="A43" s="1"/>
      <c r="B43" s="375">
        <v>21</v>
      </c>
      <c r="C43" s="376"/>
      <c r="D43" s="367" t="s">
        <v>982</v>
      </c>
      <c r="E43" s="368"/>
      <c r="F43" s="369">
        <v>4100058474</v>
      </c>
      <c r="G43" s="370"/>
      <c r="H43" s="391" t="s">
        <v>983</v>
      </c>
      <c r="I43" s="370"/>
      <c r="J43" s="369" t="s">
        <v>53</v>
      </c>
      <c r="K43" s="368"/>
      <c r="L43" s="7" t="s">
        <v>757</v>
      </c>
      <c r="M43" s="11"/>
      <c r="N43" s="81">
        <v>9.48</v>
      </c>
      <c r="O43" s="60">
        <v>18</v>
      </c>
    </row>
    <row r="44" spans="1:15" ht="15" x14ac:dyDescent="0.25">
      <c r="A44" s="1"/>
      <c r="B44" s="375">
        <v>22</v>
      </c>
      <c r="C44" s="376"/>
      <c r="D44" s="367" t="s">
        <v>982</v>
      </c>
      <c r="E44" s="368"/>
      <c r="F44" s="369">
        <v>4100058474</v>
      </c>
      <c r="G44" s="370"/>
      <c r="H44" s="391" t="s">
        <v>983</v>
      </c>
      <c r="I44" s="370"/>
      <c r="J44" s="369" t="s">
        <v>53</v>
      </c>
      <c r="K44" s="368"/>
      <c r="L44" s="7" t="s">
        <v>757</v>
      </c>
      <c r="M44" s="11"/>
      <c r="N44" s="81">
        <v>9.48</v>
      </c>
      <c r="O44" s="60">
        <v>18</v>
      </c>
    </row>
    <row r="45" spans="1:15" ht="15" x14ac:dyDescent="0.25">
      <c r="A45" s="1"/>
      <c r="B45" s="375">
        <v>23</v>
      </c>
      <c r="C45" s="376"/>
      <c r="D45" s="367" t="s">
        <v>982</v>
      </c>
      <c r="E45" s="368"/>
      <c r="F45" s="369">
        <v>4100058474</v>
      </c>
      <c r="G45" s="370"/>
      <c r="H45" s="391" t="s">
        <v>983</v>
      </c>
      <c r="I45" s="370"/>
      <c r="J45" s="369" t="s">
        <v>53</v>
      </c>
      <c r="K45" s="368"/>
      <c r="L45" s="7" t="s">
        <v>757</v>
      </c>
      <c r="M45" s="11"/>
      <c r="N45" s="81">
        <v>9.48</v>
      </c>
      <c r="O45" s="60">
        <v>18</v>
      </c>
    </row>
    <row r="46" spans="1:15" ht="15" x14ac:dyDescent="0.25">
      <c r="A46" s="1"/>
      <c r="B46" s="378">
        <v>24</v>
      </c>
      <c r="C46" s="379"/>
      <c r="D46" s="367" t="s">
        <v>982</v>
      </c>
      <c r="E46" s="368"/>
      <c r="F46" s="369">
        <v>4100058474</v>
      </c>
      <c r="G46" s="370"/>
      <c r="H46" s="391" t="s">
        <v>983</v>
      </c>
      <c r="I46" s="370"/>
      <c r="J46" s="369" t="s">
        <v>53</v>
      </c>
      <c r="K46" s="368"/>
      <c r="L46" s="7" t="s">
        <v>757</v>
      </c>
      <c r="M46" s="11"/>
      <c r="N46" s="82">
        <v>11.16</v>
      </c>
      <c r="O46" s="60">
        <v>22</v>
      </c>
    </row>
    <row r="47" spans="1:15" ht="15" x14ac:dyDescent="0.25">
      <c r="A47" s="1"/>
      <c r="B47" s="378">
        <v>25</v>
      </c>
      <c r="C47" s="379"/>
      <c r="D47" s="367" t="s">
        <v>660</v>
      </c>
      <c r="E47" s="368"/>
      <c r="F47" s="369">
        <v>4100060181</v>
      </c>
      <c r="G47" s="370"/>
      <c r="H47" s="391" t="s">
        <v>661</v>
      </c>
      <c r="I47" s="370"/>
      <c r="J47" s="369" t="s">
        <v>25</v>
      </c>
      <c r="K47" s="368"/>
      <c r="L47" s="7" t="s">
        <v>757</v>
      </c>
      <c r="M47" s="11"/>
      <c r="N47" s="82">
        <v>11.56</v>
      </c>
      <c r="O47" s="60">
        <v>9</v>
      </c>
    </row>
    <row r="48" spans="1:15" ht="15" x14ac:dyDescent="0.25">
      <c r="A48" s="1"/>
      <c r="B48" s="76"/>
      <c r="C48" s="69"/>
      <c r="D48" s="367" t="s">
        <v>660</v>
      </c>
      <c r="E48" s="368"/>
      <c r="F48" s="369">
        <v>4100060214</v>
      </c>
      <c r="G48" s="370"/>
      <c r="H48" s="391" t="s">
        <v>661</v>
      </c>
      <c r="I48" s="370"/>
      <c r="J48" s="369" t="s">
        <v>90</v>
      </c>
      <c r="K48" s="368"/>
      <c r="L48" s="7" t="s">
        <v>757</v>
      </c>
      <c r="M48" s="11"/>
      <c r="N48" s="84"/>
      <c r="O48" s="60">
        <v>6</v>
      </c>
    </row>
    <row r="49" spans="1:15" ht="15" x14ac:dyDescent="0.25">
      <c r="A49" s="1"/>
      <c r="B49" s="378">
        <v>26</v>
      </c>
      <c r="C49" s="379"/>
      <c r="D49" s="367" t="s">
        <v>660</v>
      </c>
      <c r="E49" s="368"/>
      <c r="F49" s="369">
        <v>4100060182</v>
      </c>
      <c r="G49" s="370"/>
      <c r="H49" s="391" t="s">
        <v>661</v>
      </c>
      <c r="I49" s="370"/>
      <c r="J49" s="369" t="s">
        <v>25</v>
      </c>
      <c r="K49" s="368"/>
      <c r="L49" s="7" t="s">
        <v>757</v>
      </c>
      <c r="M49" s="11"/>
      <c r="N49" s="82">
        <v>11.56</v>
      </c>
      <c r="O49" s="60">
        <v>15</v>
      </c>
    </row>
    <row r="50" spans="1:15" ht="15" x14ac:dyDescent="0.25">
      <c r="A50" s="1"/>
      <c r="B50" s="378">
        <v>27</v>
      </c>
      <c r="C50" s="379"/>
      <c r="D50" s="367" t="s">
        <v>660</v>
      </c>
      <c r="E50" s="368"/>
      <c r="F50" s="369">
        <v>4100060182</v>
      </c>
      <c r="G50" s="370"/>
      <c r="H50" s="391" t="s">
        <v>661</v>
      </c>
      <c r="I50" s="370"/>
      <c r="J50" s="369" t="s">
        <v>25</v>
      </c>
      <c r="K50" s="368"/>
      <c r="L50" s="7" t="s">
        <v>757</v>
      </c>
      <c r="M50" s="11"/>
      <c r="N50" s="82">
        <v>11.56</v>
      </c>
      <c r="O50" s="60">
        <v>10</v>
      </c>
    </row>
    <row r="51" spans="1:15" ht="15" x14ac:dyDescent="0.25">
      <c r="A51" s="1"/>
      <c r="B51" s="365"/>
      <c r="C51" s="366"/>
      <c r="D51" s="367" t="s">
        <v>660</v>
      </c>
      <c r="E51" s="368"/>
      <c r="F51" s="369">
        <v>4100060215</v>
      </c>
      <c r="G51" s="370"/>
      <c r="H51" s="391" t="s">
        <v>661</v>
      </c>
      <c r="I51" s="370"/>
      <c r="J51" s="369" t="s">
        <v>53</v>
      </c>
      <c r="K51" s="368"/>
      <c r="L51" s="7" t="s">
        <v>757</v>
      </c>
      <c r="M51" s="11"/>
      <c r="N51" s="84"/>
      <c r="O51" s="60">
        <v>5</v>
      </c>
    </row>
    <row r="52" spans="1:15" ht="15" x14ac:dyDescent="0.25">
      <c r="A52" s="1"/>
      <c r="B52" s="378">
        <v>28</v>
      </c>
      <c r="C52" s="379"/>
      <c r="D52" s="367" t="s">
        <v>660</v>
      </c>
      <c r="E52" s="368"/>
      <c r="F52" s="369">
        <v>4100060213</v>
      </c>
      <c r="G52" s="370"/>
      <c r="H52" s="391" t="s">
        <v>661</v>
      </c>
      <c r="I52" s="370"/>
      <c r="J52" s="369" t="s">
        <v>53</v>
      </c>
      <c r="K52" s="368"/>
      <c r="L52" s="7" t="s">
        <v>757</v>
      </c>
      <c r="M52" s="11"/>
      <c r="N52" s="82">
        <v>11.56</v>
      </c>
      <c r="O52" s="60">
        <v>15</v>
      </c>
    </row>
    <row r="53" spans="1:15" ht="15" x14ac:dyDescent="0.25">
      <c r="A53" s="1"/>
      <c r="B53" s="378">
        <v>29</v>
      </c>
      <c r="C53" s="379"/>
      <c r="D53" s="367" t="s">
        <v>660</v>
      </c>
      <c r="E53" s="368"/>
      <c r="F53" s="369">
        <v>4100060213</v>
      </c>
      <c r="G53" s="370"/>
      <c r="H53" s="391" t="s">
        <v>661</v>
      </c>
      <c r="I53" s="370"/>
      <c r="J53" s="369" t="s">
        <v>53</v>
      </c>
      <c r="K53" s="368"/>
      <c r="L53" s="7" t="s">
        <v>757</v>
      </c>
      <c r="M53" s="11"/>
      <c r="N53" s="82">
        <v>10.199999999999999</v>
      </c>
      <c r="O53" s="60">
        <v>1</v>
      </c>
    </row>
    <row r="54" spans="1:15" ht="15" x14ac:dyDescent="0.25">
      <c r="A54" s="1"/>
      <c r="B54" s="365"/>
      <c r="C54" s="366"/>
      <c r="D54" s="367" t="s">
        <v>660</v>
      </c>
      <c r="E54" s="368"/>
      <c r="F54" s="369">
        <v>4100060216</v>
      </c>
      <c r="G54" s="370"/>
      <c r="H54" s="391" t="s">
        <v>661</v>
      </c>
      <c r="I54" s="370"/>
      <c r="J54" s="369" t="s">
        <v>53</v>
      </c>
      <c r="K54" s="368"/>
      <c r="L54" s="7" t="s">
        <v>757</v>
      </c>
      <c r="M54" s="11"/>
      <c r="N54" s="84"/>
      <c r="O54" s="60">
        <v>12</v>
      </c>
    </row>
    <row r="55" spans="1:15" ht="15" x14ac:dyDescent="0.25">
      <c r="A55" s="1"/>
      <c r="B55" s="76"/>
      <c r="C55" s="65"/>
      <c r="D55" s="392"/>
      <c r="E55" s="393"/>
      <c r="F55" s="393"/>
      <c r="G55" s="393"/>
      <c r="H55" s="393"/>
      <c r="I55" s="62"/>
      <c r="J55" s="50"/>
      <c r="K55" s="61"/>
      <c r="L55" s="8"/>
      <c r="M55" s="8"/>
      <c r="N55" s="139">
        <f>SUM(N18:N54)</f>
        <v>269.25999999999993</v>
      </c>
      <c r="O55" s="60"/>
    </row>
    <row r="56" spans="1:15" ht="15.75" x14ac:dyDescent="0.25">
      <c r="A56" s="1"/>
      <c r="B56" s="356" t="s">
        <v>29</v>
      </c>
      <c r="C56" s="357"/>
      <c r="D56" s="357"/>
      <c r="E56" s="357"/>
      <c r="F56" s="357"/>
      <c r="G56" s="357"/>
      <c r="H56" s="357"/>
      <c r="I56" s="357"/>
      <c r="J56" s="357"/>
      <c r="K56" s="357"/>
      <c r="L56" s="357"/>
      <c r="M56" s="79"/>
      <c r="N56" s="75"/>
      <c r="O56" s="73">
        <f>SUM(O18:O54)</f>
        <v>431</v>
      </c>
    </row>
    <row r="57" spans="1:15" ht="15" x14ac:dyDescent="0.25">
      <c r="A57" s="1"/>
      <c r="B57" s="20"/>
      <c r="C57" s="45"/>
      <c r="D57" s="20"/>
      <c r="E57" s="45"/>
      <c r="F57" s="20"/>
      <c r="H57" s="3"/>
      <c r="J57" s="20"/>
      <c r="K57" s="45"/>
      <c r="L57" s="1"/>
      <c r="M57" s="1"/>
      <c r="N57" s="86"/>
    </row>
    <row r="58" spans="1:15" ht="3.75" customHeight="1" x14ac:dyDescent="0.25">
      <c r="A58" s="1"/>
      <c r="B58" s="1"/>
      <c r="C58" s="1"/>
      <c r="D58" s="17"/>
      <c r="E58" s="20"/>
      <c r="F58" s="20"/>
      <c r="G58" s="3"/>
      <c r="H58" s="3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49</v>
      </c>
      <c r="E59" s="23"/>
      <c r="F59" s="397" t="s">
        <v>984</v>
      </c>
      <c r="G59" s="396"/>
      <c r="H59" s="1"/>
      <c r="I59" s="1"/>
      <c r="J59" s="1"/>
      <c r="K59" s="1"/>
      <c r="L59" s="1"/>
      <c r="M59" s="1"/>
      <c r="N59" s="1"/>
    </row>
    <row r="60" spans="1:15" ht="15" customHeight="1" x14ac:dyDescent="0.25">
      <c r="A60" s="1"/>
      <c r="B60" s="1"/>
      <c r="C60" s="1"/>
      <c r="D60" s="1" t="s">
        <v>985</v>
      </c>
      <c r="E60" s="23"/>
      <c r="F60" s="1"/>
      <c r="G60" s="1"/>
      <c r="H60" s="1"/>
      <c r="I60" s="1"/>
      <c r="J60" s="1"/>
      <c r="K60" s="1"/>
      <c r="L60" s="1"/>
      <c r="M60" s="1"/>
      <c r="N60" s="1"/>
    </row>
    <row r="61" spans="1:15" ht="15" customHeight="1" x14ac:dyDescent="0.25">
      <c r="A61" s="1"/>
      <c r="B61" s="1"/>
      <c r="C61" s="1"/>
      <c r="D61" s="1" t="s">
        <v>986</v>
      </c>
      <c r="E61" s="3"/>
      <c r="F61" s="1"/>
      <c r="G61" s="1"/>
      <c r="H61" s="1"/>
      <c r="I61" s="1"/>
      <c r="J61" s="1"/>
      <c r="K61" s="1"/>
      <c r="L61" s="1"/>
      <c r="M61" s="1"/>
      <c r="N61" s="1"/>
    </row>
    <row r="62" spans="1:15" ht="15" customHeight="1" x14ac:dyDescent="0.25">
      <c r="A62" s="1"/>
      <c r="B62" s="1"/>
      <c r="C62" s="1"/>
      <c r="D62" s="1" t="s">
        <v>987</v>
      </c>
      <c r="E62" s="23"/>
      <c r="F62" s="1"/>
      <c r="G62" s="1"/>
      <c r="H62" s="1"/>
      <c r="I62" s="1"/>
      <c r="J62" s="1"/>
      <c r="K62" s="1"/>
      <c r="L62" s="1"/>
      <c r="M62" s="1"/>
      <c r="N62" s="1"/>
    </row>
    <row r="63" spans="1:15" ht="15" customHeight="1" x14ac:dyDescent="0.25">
      <c r="A63" s="1"/>
      <c r="B63" s="1"/>
      <c r="C63" s="1"/>
      <c r="D63" s="1" t="s">
        <v>753</v>
      </c>
      <c r="E63" s="1"/>
      <c r="F63" s="1"/>
      <c r="G63" s="23"/>
      <c r="H63" s="23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347" ht="8.25" customHeight="1" x14ac:dyDescent="0.2"/>
    <row r="349" ht="8.25" customHeight="1" x14ac:dyDescent="0.2"/>
    <row r="351" ht="9" customHeight="1" x14ac:dyDescent="0.2"/>
    <row r="353" ht="7.5" customHeight="1" x14ac:dyDescent="0.2"/>
    <row r="355" ht="6.75" customHeight="1" x14ac:dyDescent="0.2"/>
    <row r="357" ht="7.5" customHeight="1" x14ac:dyDescent="0.2"/>
    <row r="359" ht="9" customHeight="1" x14ac:dyDescent="0.2"/>
    <row r="361" ht="7.5" customHeight="1" x14ac:dyDescent="0.2"/>
    <row r="363" ht="8.25" customHeight="1" x14ac:dyDescent="0.2"/>
  </sheetData>
  <mergeCells count="178">
    <mergeCell ref="B50:C50"/>
    <mergeCell ref="D50:E50"/>
    <mergeCell ref="F50:G50"/>
    <mergeCell ref="H50:I50"/>
    <mergeCell ref="J50:K50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4:C44"/>
    <mergeCell ref="D44:E44"/>
    <mergeCell ref="F44:G44"/>
    <mergeCell ref="H44:I44"/>
    <mergeCell ref="J44:K44"/>
    <mergeCell ref="B45:C45"/>
    <mergeCell ref="H43:I43"/>
    <mergeCell ref="J43:K43"/>
    <mergeCell ref="B40:C40"/>
    <mergeCell ref="D40:E40"/>
    <mergeCell ref="F40:G40"/>
    <mergeCell ref="H40:I40"/>
    <mergeCell ref="J40:K40"/>
    <mergeCell ref="B41:C41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26:E26"/>
    <mergeCell ref="F26:G26"/>
    <mergeCell ref="H26:I26"/>
    <mergeCell ref="J26:K26"/>
    <mergeCell ref="D36:E36"/>
    <mergeCell ref="F23:G23"/>
    <mergeCell ref="H23:I23"/>
    <mergeCell ref="J23:K23"/>
    <mergeCell ref="D33:E33"/>
    <mergeCell ref="F33:G33"/>
    <mergeCell ref="H33:I33"/>
    <mergeCell ref="J33:K33"/>
    <mergeCell ref="D25:E25"/>
    <mergeCell ref="F25:G25"/>
    <mergeCell ref="H25:I25"/>
    <mergeCell ref="H36:I36"/>
    <mergeCell ref="J36:K36"/>
    <mergeCell ref="D32:E32"/>
    <mergeCell ref="F32:G32"/>
    <mergeCell ref="H32:I32"/>
    <mergeCell ref="J32:K32"/>
    <mergeCell ref="D35:E35"/>
    <mergeCell ref="F35:G35"/>
    <mergeCell ref="H35:I35"/>
    <mergeCell ref="B56:L56"/>
    <mergeCell ref="F59:G59"/>
    <mergeCell ref="B22:C22"/>
    <mergeCell ref="D22:E22"/>
    <mergeCell ref="F22:G22"/>
    <mergeCell ref="H22:I22"/>
    <mergeCell ref="J22:K22"/>
    <mergeCell ref="B23:C23"/>
    <mergeCell ref="D23:E23"/>
    <mergeCell ref="B53:C53"/>
    <mergeCell ref="B24:C24"/>
    <mergeCell ref="D24:E24"/>
    <mergeCell ref="F24:G24"/>
    <mergeCell ref="H24:I24"/>
    <mergeCell ref="J24:K24"/>
    <mergeCell ref="B25:C25"/>
    <mergeCell ref="J25:K25"/>
    <mergeCell ref="B26:C26"/>
    <mergeCell ref="F36:G36"/>
    <mergeCell ref="D55:H55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32:C32"/>
    <mergeCell ref="B33:C33"/>
    <mergeCell ref="D39:E39"/>
    <mergeCell ref="F39:G39"/>
    <mergeCell ref="H39:I39"/>
    <mergeCell ref="J39:K39"/>
    <mergeCell ref="B35:C35"/>
    <mergeCell ref="J35:K35"/>
    <mergeCell ref="B36:C36"/>
    <mergeCell ref="B27:C27"/>
    <mergeCell ref="D27:E27"/>
    <mergeCell ref="F27:G27"/>
    <mergeCell ref="H27:I27"/>
    <mergeCell ref="J27:K27"/>
    <mergeCell ref="B31:C31"/>
    <mergeCell ref="D31:E31"/>
    <mergeCell ref="F31:G31"/>
    <mergeCell ref="H31:I31"/>
    <mergeCell ref="J31:K31"/>
    <mergeCell ref="B46:C46"/>
    <mergeCell ref="D46:E46"/>
    <mergeCell ref="F46:G46"/>
    <mergeCell ref="H46:I46"/>
    <mergeCell ref="J46:K46"/>
    <mergeCell ref="B29:C29"/>
    <mergeCell ref="D29:E29"/>
    <mergeCell ref="F29:G29"/>
    <mergeCell ref="H29:I29"/>
    <mergeCell ref="J29:K29"/>
    <mergeCell ref="D37:E37"/>
    <mergeCell ref="F37:G37"/>
    <mergeCell ref="H37:I37"/>
    <mergeCell ref="J37:K37"/>
    <mergeCell ref="B39:C39"/>
    <mergeCell ref="D43:E43"/>
    <mergeCell ref="F43:G43"/>
    <mergeCell ref="D41:E41"/>
    <mergeCell ref="F41:G41"/>
    <mergeCell ref="H41:I41"/>
    <mergeCell ref="J41:K41"/>
    <mergeCell ref="B37:C37"/>
    <mergeCell ref="H30:I30"/>
    <mergeCell ref="J30:K30"/>
    <mergeCell ref="M14:N14"/>
    <mergeCell ref="B16:C16"/>
    <mergeCell ref="D16:E16"/>
    <mergeCell ref="F16:G16"/>
    <mergeCell ref="H16:I16"/>
    <mergeCell ref="B47:C47"/>
    <mergeCell ref="D47:E47"/>
    <mergeCell ref="F47:G47"/>
    <mergeCell ref="H47:I47"/>
    <mergeCell ref="J47:K47"/>
    <mergeCell ref="J18:K18"/>
    <mergeCell ref="B28:C28"/>
    <mergeCell ref="D28:E28"/>
    <mergeCell ref="F28:G28"/>
    <mergeCell ref="H28:I28"/>
    <mergeCell ref="J28:K28"/>
    <mergeCell ref="B21:C21"/>
    <mergeCell ref="D21:E21"/>
    <mergeCell ref="F21:G21"/>
    <mergeCell ref="H21:I21"/>
    <mergeCell ref="J21:K21"/>
    <mergeCell ref="B30:C30"/>
    <mergeCell ref="D30:E30"/>
    <mergeCell ref="F30:G30"/>
    <mergeCell ref="J16:K16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sheetPr codeName="Hoja39"/>
  <dimension ref="A1:O329"/>
  <sheetViews>
    <sheetView workbookViewId="0">
      <selection activeCell="J39" sqref="J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884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970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200035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536</v>
      </c>
      <c r="E18" s="368"/>
      <c r="F18" s="369">
        <v>4100057247</v>
      </c>
      <c r="G18" s="370"/>
      <c r="H18" s="391" t="s">
        <v>537</v>
      </c>
      <c r="I18" s="370"/>
      <c r="J18" s="369" t="s">
        <v>84</v>
      </c>
      <c r="K18" s="368"/>
      <c r="L18" s="7" t="s">
        <v>905</v>
      </c>
      <c r="M18" s="11"/>
      <c r="N18" s="82">
        <v>6.08</v>
      </c>
      <c r="O18" s="60">
        <v>5</v>
      </c>
    </row>
    <row r="19" spans="1:15" ht="15" x14ac:dyDescent="0.25">
      <c r="A19" s="1"/>
      <c r="B19" s="365"/>
      <c r="C19" s="366"/>
      <c r="D19" s="367" t="s">
        <v>536</v>
      </c>
      <c r="E19" s="368"/>
      <c r="F19" s="369">
        <v>4100057242</v>
      </c>
      <c r="G19" s="370"/>
      <c r="H19" s="391" t="s">
        <v>537</v>
      </c>
      <c r="I19" s="370"/>
      <c r="J19" s="369" t="s">
        <v>81</v>
      </c>
      <c r="K19" s="368"/>
      <c r="L19" s="7" t="s">
        <v>905</v>
      </c>
      <c r="M19" s="11"/>
      <c r="N19" s="84"/>
      <c r="O19" s="60">
        <v>2</v>
      </c>
    </row>
    <row r="20" spans="1:15" ht="15" x14ac:dyDescent="0.25">
      <c r="A20" s="1"/>
      <c r="B20" s="76"/>
      <c r="C20" s="65"/>
      <c r="D20" s="50"/>
      <c r="E20" s="61"/>
      <c r="F20" s="50"/>
      <c r="G20" s="62"/>
      <c r="H20" s="63"/>
      <c r="I20" s="62"/>
      <c r="J20" s="50"/>
      <c r="K20" s="61"/>
      <c r="L20" s="8"/>
      <c r="M20" s="8"/>
      <c r="N20" s="112"/>
      <c r="O20" s="60"/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139">
        <f>SUM(N18:N19)</f>
        <v>6.08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f>SUM(O18:O19)</f>
        <v>7</v>
      </c>
    </row>
    <row r="23" spans="1:15" ht="15" x14ac:dyDescent="0.25">
      <c r="A23" s="1"/>
      <c r="B23" s="20"/>
      <c r="C23" s="45"/>
      <c r="D23" s="20"/>
      <c r="E23" s="45"/>
      <c r="F23" s="20"/>
      <c r="H23" s="3"/>
      <c r="J23" s="20"/>
      <c r="K23" s="45"/>
      <c r="L23" s="1"/>
      <c r="M23" s="1"/>
      <c r="N23" s="86"/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975</v>
      </c>
      <c r="G25" s="396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976</v>
      </c>
      <c r="E26" s="23"/>
      <c r="F26" s="1"/>
      <c r="G26" s="1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368</v>
      </c>
      <c r="E27" s="3"/>
      <c r="F27" s="1"/>
      <c r="G27" s="1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977</v>
      </c>
      <c r="E28" s="23"/>
      <c r="F28" s="1"/>
      <c r="G28" s="1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962</v>
      </c>
      <c r="E29" s="1"/>
      <c r="F29" s="1"/>
      <c r="G29" s="23"/>
      <c r="H29" s="23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313" ht="8.25" customHeight="1" x14ac:dyDescent="0.2"/>
    <row r="315" ht="8.25" customHeight="1" x14ac:dyDescent="0.2"/>
    <row r="317" ht="9" customHeight="1" x14ac:dyDescent="0.2"/>
    <row r="319" ht="7.5" customHeight="1" x14ac:dyDescent="0.2"/>
    <row r="321" ht="6.75" customHeight="1" x14ac:dyDescent="0.2"/>
    <row r="323" ht="7.5" customHeight="1" x14ac:dyDescent="0.2"/>
    <row r="325" ht="9" customHeight="1" x14ac:dyDescent="0.2"/>
    <row r="327" ht="7.5" customHeight="1" x14ac:dyDescent="0.2"/>
    <row r="329" ht="8.25" customHeight="1" x14ac:dyDescent="0.2"/>
  </sheetData>
  <mergeCells count="20">
    <mergeCell ref="G10:L10"/>
    <mergeCell ref="M14:N14"/>
    <mergeCell ref="B16:C16"/>
    <mergeCell ref="D16:E16"/>
    <mergeCell ref="F16:G16"/>
    <mergeCell ref="H16:I16"/>
    <mergeCell ref="J16:K16"/>
    <mergeCell ref="D21:H21"/>
    <mergeCell ref="B22:L22"/>
    <mergeCell ref="F25:G25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sheetPr codeName="Hoja40"/>
  <dimension ref="A1:O339"/>
  <sheetViews>
    <sheetView workbookViewId="0">
      <selection activeCell="L36" sqref="L36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970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200034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378">
        <v>1</v>
      </c>
      <c r="C17" s="379"/>
      <c r="D17" s="367" t="s">
        <v>536</v>
      </c>
      <c r="E17" s="368"/>
      <c r="F17" s="369">
        <v>4100057243</v>
      </c>
      <c r="G17" s="370"/>
      <c r="H17" s="391" t="s">
        <v>537</v>
      </c>
      <c r="I17" s="370"/>
      <c r="J17" s="369" t="s">
        <v>73</v>
      </c>
      <c r="K17" s="368"/>
      <c r="L17" s="7" t="s">
        <v>895</v>
      </c>
      <c r="M17" s="11"/>
      <c r="N17" s="82">
        <v>6.2</v>
      </c>
      <c r="O17" s="60">
        <v>7</v>
      </c>
    </row>
    <row r="18" spans="1:15" ht="15" x14ac:dyDescent="0.25">
      <c r="A18" s="1"/>
      <c r="B18" s="378">
        <v>2</v>
      </c>
      <c r="C18" s="379"/>
      <c r="D18" s="367" t="s">
        <v>536</v>
      </c>
      <c r="E18" s="368"/>
      <c r="F18" s="369">
        <v>4100057241</v>
      </c>
      <c r="G18" s="370"/>
      <c r="H18" s="391" t="s">
        <v>537</v>
      </c>
      <c r="I18" s="370"/>
      <c r="J18" s="369" t="s">
        <v>25</v>
      </c>
      <c r="K18" s="368"/>
      <c r="L18" s="7" t="s">
        <v>895</v>
      </c>
      <c r="M18" s="11"/>
      <c r="N18" s="82">
        <v>6.86</v>
      </c>
      <c r="O18" s="60">
        <v>8</v>
      </c>
    </row>
    <row r="19" spans="1:15" ht="15" x14ac:dyDescent="0.25">
      <c r="A19" s="1"/>
      <c r="B19" s="378">
        <v>3</v>
      </c>
      <c r="C19" s="379"/>
      <c r="D19" s="367" t="s">
        <v>536</v>
      </c>
      <c r="E19" s="368"/>
      <c r="F19" s="369">
        <v>4100057241</v>
      </c>
      <c r="G19" s="370"/>
      <c r="H19" s="391" t="s">
        <v>537</v>
      </c>
      <c r="I19" s="370"/>
      <c r="J19" s="369" t="s">
        <v>25</v>
      </c>
      <c r="K19" s="368"/>
      <c r="L19" s="7" t="s">
        <v>895</v>
      </c>
      <c r="M19" s="11"/>
      <c r="N19" s="82">
        <v>6.86</v>
      </c>
      <c r="O19" s="60">
        <v>8</v>
      </c>
    </row>
    <row r="20" spans="1:15" ht="15" x14ac:dyDescent="0.25">
      <c r="A20" s="1"/>
      <c r="B20" s="378">
        <v>4</v>
      </c>
      <c r="C20" s="379"/>
      <c r="D20" s="367" t="s">
        <v>536</v>
      </c>
      <c r="E20" s="368"/>
      <c r="F20" s="369">
        <v>4100057241</v>
      </c>
      <c r="G20" s="370"/>
      <c r="H20" s="391" t="s">
        <v>537</v>
      </c>
      <c r="I20" s="370"/>
      <c r="J20" s="369" t="s">
        <v>25</v>
      </c>
      <c r="K20" s="368"/>
      <c r="L20" s="7" t="s">
        <v>895</v>
      </c>
      <c r="M20" s="11"/>
      <c r="N20" s="82">
        <v>6.86</v>
      </c>
      <c r="O20" s="60">
        <v>8</v>
      </c>
    </row>
    <row r="21" spans="1:15" ht="15" x14ac:dyDescent="0.25">
      <c r="A21" s="1"/>
      <c r="B21" s="378">
        <v>5</v>
      </c>
      <c r="C21" s="379"/>
      <c r="D21" s="367" t="s">
        <v>536</v>
      </c>
      <c r="E21" s="368"/>
      <c r="F21" s="369">
        <v>4100057241</v>
      </c>
      <c r="G21" s="370"/>
      <c r="H21" s="391" t="s">
        <v>537</v>
      </c>
      <c r="I21" s="370"/>
      <c r="J21" s="369" t="s">
        <v>25</v>
      </c>
      <c r="K21" s="368"/>
      <c r="L21" s="7" t="s">
        <v>895</v>
      </c>
      <c r="M21" s="11"/>
      <c r="N21" s="82">
        <v>6.86</v>
      </c>
      <c r="O21" s="60">
        <v>8</v>
      </c>
    </row>
    <row r="22" spans="1:15" ht="15" x14ac:dyDescent="0.25">
      <c r="A22" s="1"/>
      <c r="B22" s="375">
        <v>6</v>
      </c>
      <c r="C22" s="376"/>
      <c r="D22" s="367" t="s">
        <v>536</v>
      </c>
      <c r="E22" s="368"/>
      <c r="F22" s="369">
        <v>4100057241</v>
      </c>
      <c r="G22" s="370"/>
      <c r="H22" s="391" t="s">
        <v>537</v>
      </c>
      <c r="I22" s="370"/>
      <c r="J22" s="369" t="s">
        <v>25</v>
      </c>
      <c r="K22" s="368"/>
      <c r="L22" s="7" t="s">
        <v>895</v>
      </c>
      <c r="M22" s="11"/>
      <c r="N22" s="82">
        <v>6.86</v>
      </c>
      <c r="O22" s="60">
        <v>8</v>
      </c>
    </row>
    <row r="23" spans="1:15" ht="15" x14ac:dyDescent="0.25">
      <c r="A23" s="1"/>
      <c r="B23" s="375">
        <v>7</v>
      </c>
      <c r="C23" s="376"/>
      <c r="D23" s="367" t="s">
        <v>536</v>
      </c>
      <c r="E23" s="368"/>
      <c r="F23" s="369">
        <v>4100057241</v>
      </c>
      <c r="G23" s="370"/>
      <c r="H23" s="391" t="s">
        <v>537</v>
      </c>
      <c r="I23" s="370"/>
      <c r="J23" s="369" t="s">
        <v>25</v>
      </c>
      <c r="K23" s="368"/>
      <c r="L23" s="7" t="s">
        <v>895</v>
      </c>
      <c r="M23" s="11"/>
      <c r="N23" s="82">
        <v>5.46</v>
      </c>
      <c r="O23" s="60">
        <v>6</v>
      </c>
    </row>
    <row r="24" spans="1:15" ht="15" x14ac:dyDescent="0.25">
      <c r="A24" s="1"/>
      <c r="B24" s="375">
        <v>8</v>
      </c>
      <c r="C24" s="376"/>
      <c r="D24" s="367" t="s">
        <v>536</v>
      </c>
      <c r="E24" s="368"/>
      <c r="F24" s="369">
        <v>4100057246</v>
      </c>
      <c r="G24" s="370"/>
      <c r="H24" s="391" t="s">
        <v>537</v>
      </c>
      <c r="I24" s="370"/>
      <c r="J24" s="369" t="s">
        <v>53</v>
      </c>
      <c r="K24" s="368"/>
      <c r="L24" s="7" t="s">
        <v>905</v>
      </c>
      <c r="M24" s="11"/>
      <c r="N24" s="82">
        <v>6.86</v>
      </c>
      <c r="O24" s="60">
        <v>8</v>
      </c>
    </row>
    <row r="25" spans="1:15" ht="15" x14ac:dyDescent="0.25">
      <c r="A25" s="1"/>
      <c r="B25" s="375">
        <v>9</v>
      </c>
      <c r="C25" s="376"/>
      <c r="D25" s="367" t="s">
        <v>536</v>
      </c>
      <c r="E25" s="368"/>
      <c r="F25" s="369">
        <v>4100057246</v>
      </c>
      <c r="G25" s="370"/>
      <c r="H25" s="391" t="s">
        <v>537</v>
      </c>
      <c r="I25" s="370"/>
      <c r="J25" s="369" t="s">
        <v>53</v>
      </c>
      <c r="K25" s="368"/>
      <c r="L25" s="7" t="s">
        <v>905</v>
      </c>
      <c r="M25" s="11"/>
      <c r="N25" s="82">
        <v>6.86</v>
      </c>
      <c r="O25" s="60">
        <v>8</v>
      </c>
    </row>
    <row r="26" spans="1:15" ht="15" x14ac:dyDescent="0.25">
      <c r="A26" s="1"/>
      <c r="B26" s="375">
        <v>10</v>
      </c>
      <c r="C26" s="376"/>
      <c r="D26" s="367" t="s">
        <v>536</v>
      </c>
      <c r="E26" s="368"/>
      <c r="F26" s="369">
        <v>4100057246</v>
      </c>
      <c r="G26" s="370"/>
      <c r="H26" s="391" t="s">
        <v>537</v>
      </c>
      <c r="I26" s="370"/>
      <c r="J26" s="369" t="s">
        <v>53</v>
      </c>
      <c r="K26" s="368"/>
      <c r="L26" s="7" t="s">
        <v>905</v>
      </c>
      <c r="M26" s="11"/>
      <c r="N26" s="82">
        <v>6.86</v>
      </c>
      <c r="O26" s="60">
        <v>8</v>
      </c>
    </row>
    <row r="27" spans="1:15" ht="15" x14ac:dyDescent="0.25">
      <c r="A27" s="1"/>
      <c r="B27" s="375">
        <v>11</v>
      </c>
      <c r="C27" s="376"/>
      <c r="D27" s="367" t="s">
        <v>536</v>
      </c>
      <c r="E27" s="368"/>
      <c r="F27" s="369">
        <v>4100057246</v>
      </c>
      <c r="G27" s="370"/>
      <c r="H27" s="391" t="s">
        <v>537</v>
      </c>
      <c r="I27" s="370"/>
      <c r="J27" s="369" t="s">
        <v>53</v>
      </c>
      <c r="K27" s="368"/>
      <c r="L27" s="7" t="s">
        <v>905</v>
      </c>
      <c r="M27" s="11"/>
      <c r="N27" s="82">
        <v>6.86</v>
      </c>
      <c r="O27" s="60">
        <v>8</v>
      </c>
    </row>
    <row r="28" spans="1:15" ht="15" x14ac:dyDescent="0.25">
      <c r="A28" s="1"/>
      <c r="B28" s="375">
        <v>12</v>
      </c>
      <c r="C28" s="376"/>
      <c r="D28" s="367" t="s">
        <v>536</v>
      </c>
      <c r="E28" s="368"/>
      <c r="F28" s="369">
        <v>4100057246</v>
      </c>
      <c r="G28" s="370"/>
      <c r="H28" s="391" t="s">
        <v>537</v>
      </c>
      <c r="I28" s="370"/>
      <c r="J28" s="369" t="s">
        <v>53</v>
      </c>
      <c r="K28" s="368"/>
      <c r="L28" s="7" t="s">
        <v>905</v>
      </c>
      <c r="M28" s="11"/>
      <c r="N28" s="82">
        <v>6.86</v>
      </c>
      <c r="O28" s="60">
        <v>8</v>
      </c>
    </row>
    <row r="29" spans="1:15" ht="15" x14ac:dyDescent="0.25">
      <c r="A29" s="1"/>
      <c r="B29" s="375">
        <v>13</v>
      </c>
      <c r="C29" s="376"/>
      <c r="D29" s="367" t="s">
        <v>536</v>
      </c>
      <c r="E29" s="368"/>
      <c r="F29" s="369">
        <v>4100057246</v>
      </c>
      <c r="G29" s="370"/>
      <c r="H29" s="391" t="s">
        <v>537</v>
      </c>
      <c r="I29" s="370"/>
      <c r="J29" s="369" t="s">
        <v>53</v>
      </c>
      <c r="K29" s="368"/>
      <c r="L29" s="7" t="s">
        <v>905</v>
      </c>
      <c r="M29" s="11"/>
      <c r="N29" s="82">
        <v>4.8600000000000003</v>
      </c>
      <c r="O29" s="60">
        <v>5</v>
      </c>
    </row>
    <row r="30" spans="1:15" ht="15" x14ac:dyDescent="0.25">
      <c r="A30" s="1"/>
      <c r="B30" s="375"/>
      <c r="C30" s="376"/>
      <c r="D30" s="367"/>
      <c r="E30" s="368"/>
      <c r="F30" s="369"/>
      <c r="G30" s="370"/>
      <c r="H30" s="391"/>
      <c r="I30" s="370"/>
      <c r="J30" s="369"/>
      <c r="K30" s="368"/>
      <c r="L30" s="7"/>
      <c r="M30" s="11"/>
      <c r="N30" s="81"/>
      <c r="O30" s="60"/>
    </row>
    <row r="31" spans="1:15" ht="15" x14ac:dyDescent="0.25">
      <c r="A31" s="1"/>
      <c r="B31" s="76"/>
      <c r="C31" s="65"/>
      <c r="D31" s="392"/>
      <c r="E31" s="393"/>
      <c r="F31" s="393"/>
      <c r="G31" s="393"/>
      <c r="H31" s="393"/>
      <c r="I31" s="62"/>
      <c r="J31" s="50"/>
      <c r="K31" s="61"/>
      <c r="L31" s="8"/>
      <c r="M31" s="8"/>
      <c r="N31" s="113">
        <f>SUM(N17:N29)</f>
        <v>85.12</v>
      </c>
      <c r="O31" s="60"/>
    </row>
    <row r="32" spans="1:15" ht="15.75" x14ac:dyDescent="0.25">
      <c r="A32" s="1"/>
      <c r="B32" s="356" t="s">
        <v>29</v>
      </c>
      <c r="C32" s="357"/>
      <c r="D32" s="357"/>
      <c r="E32" s="357"/>
      <c r="F32" s="357"/>
      <c r="G32" s="357"/>
      <c r="H32" s="357"/>
      <c r="I32" s="357"/>
      <c r="J32" s="357"/>
      <c r="K32" s="357"/>
      <c r="L32" s="357"/>
      <c r="M32" s="79"/>
      <c r="N32" s="75"/>
      <c r="O32" s="73">
        <f>SUM(O17:O30)</f>
        <v>98</v>
      </c>
    </row>
    <row r="33" spans="1:14" ht="15" x14ac:dyDescent="0.25">
      <c r="A33" s="1"/>
      <c r="B33" s="20"/>
      <c r="C33" s="45"/>
      <c r="D33" s="20"/>
      <c r="E33" s="45"/>
      <c r="F33" s="20"/>
      <c r="H33" s="3"/>
      <c r="J33" s="20"/>
      <c r="K33" s="45"/>
      <c r="L33" s="1"/>
      <c r="M33" s="1"/>
      <c r="N33" s="86"/>
    </row>
    <row r="34" spans="1:14" ht="3.75" customHeight="1" x14ac:dyDescent="0.25">
      <c r="A34" s="1"/>
      <c r="B34" s="1"/>
      <c r="C34" s="1"/>
      <c r="D34" s="17"/>
      <c r="E34" s="20"/>
      <c r="F34" s="20"/>
      <c r="G34" s="3"/>
      <c r="H34" s="3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49</v>
      </c>
      <c r="E35" s="23"/>
      <c r="F35" s="397" t="s">
        <v>971</v>
      </c>
      <c r="G35" s="396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 t="s">
        <v>972</v>
      </c>
      <c r="E36" s="23"/>
      <c r="F36" s="1"/>
      <c r="G36" s="1"/>
      <c r="H36" s="1"/>
      <c r="I36" s="1"/>
      <c r="J36" s="1"/>
      <c r="K36" s="1"/>
      <c r="L36" s="1"/>
      <c r="M36" s="1"/>
      <c r="N36" s="1"/>
    </row>
    <row r="37" spans="1:14" ht="15" customHeight="1" x14ac:dyDescent="0.25">
      <c r="A37" s="1"/>
      <c r="B37" s="1"/>
      <c r="C37" s="1"/>
      <c r="D37" s="1" t="s">
        <v>973</v>
      </c>
      <c r="E37" s="3"/>
      <c r="F37" s="1"/>
      <c r="G37" s="1"/>
      <c r="H37" s="1"/>
      <c r="I37" s="1"/>
      <c r="J37" s="1"/>
      <c r="K37" s="1"/>
      <c r="L37" s="1"/>
      <c r="M37" s="1"/>
      <c r="N37" s="1"/>
    </row>
    <row r="38" spans="1:14" ht="15" customHeight="1" x14ac:dyDescent="0.25">
      <c r="A38" s="1"/>
      <c r="B38" s="1"/>
      <c r="C38" s="1"/>
      <c r="D38" s="1" t="s">
        <v>974</v>
      </c>
      <c r="E38" s="23"/>
      <c r="F38" s="1"/>
      <c r="G38" s="1"/>
      <c r="H38" s="1"/>
      <c r="I38" s="1"/>
      <c r="J38" s="1"/>
      <c r="K38" s="1"/>
      <c r="L38" s="1"/>
      <c r="M38" s="1"/>
      <c r="N38" s="1"/>
    </row>
    <row r="39" spans="1:14" ht="15" customHeight="1" x14ac:dyDescent="0.25">
      <c r="A39" s="1"/>
      <c r="B39" s="1"/>
      <c r="C39" s="1"/>
      <c r="D39" s="1" t="s">
        <v>515</v>
      </c>
      <c r="E39" s="1"/>
      <c r="F39" s="1"/>
      <c r="G39" s="23"/>
      <c r="H39" s="23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323" ht="8.25" customHeight="1" x14ac:dyDescent="0.2"/>
    <row r="325" ht="8.25" customHeight="1" x14ac:dyDescent="0.2"/>
    <row r="327" ht="9" customHeight="1" x14ac:dyDescent="0.2"/>
    <row r="329" ht="7.5" customHeight="1" x14ac:dyDescent="0.2"/>
    <row r="331" ht="6.75" customHeight="1" x14ac:dyDescent="0.2"/>
    <row r="333" ht="7.5" customHeight="1" x14ac:dyDescent="0.2"/>
    <row r="335" ht="9" customHeight="1" x14ac:dyDescent="0.2"/>
    <row r="337" ht="7.5" customHeight="1" x14ac:dyDescent="0.2"/>
    <row r="339" ht="8.25" customHeight="1" x14ac:dyDescent="0.2"/>
  </sheetData>
  <mergeCells count="79"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M14:N14"/>
    <mergeCell ref="B16:C16"/>
    <mergeCell ref="D16:E16"/>
    <mergeCell ref="F16:G16"/>
    <mergeCell ref="H16:I16"/>
    <mergeCell ref="J16:K16"/>
    <mergeCell ref="B20:C20"/>
    <mergeCell ref="D20:E20"/>
    <mergeCell ref="F20:G20"/>
    <mergeCell ref="H20:I20"/>
    <mergeCell ref="J20:K20"/>
    <mergeCell ref="B18:C18"/>
    <mergeCell ref="D18:E18"/>
    <mergeCell ref="F18:G18"/>
    <mergeCell ref="H18:I18"/>
    <mergeCell ref="J18:K18"/>
    <mergeCell ref="B32:L32"/>
    <mergeCell ref="F35:G35"/>
    <mergeCell ref="B21:C21"/>
    <mergeCell ref="D21:E21"/>
    <mergeCell ref="F21:G21"/>
    <mergeCell ref="H21:I21"/>
    <mergeCell ref="J21:K21"/>
    <mergeCell ref="B22:C22"/>
    <mergeCell ref="D22:E22"/>
    <mergeCell ref="F22:G22"/>
    <mergeCell ref="B30:C30"/>
    <mergeCell ref="D30:E30"/>
    <mergeCell ref="F30:G30"/>
    <mergeCell ref="H30:I30"/>
    <mergeCell ref="J30:K30"/>
    <mergeCell ref="D31:H31"/>
    <mergeCell ref="H22:I22"/>
    <mergeCell ref="J22:K22"/>
    <mergeCell ref="B23:C23"/>
    <mergeCell ref="D23:E23"/>
    <mergeCell ref="F23:G23"/>
    <mergeCell ref="H23:I23"/>
    <mergeCell ref="J23:K23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24:K24"/>
    <mergeCell ref="B27:C27"/>
    <mergeCell ref="D27:E27"/>
    <mergeCell ref="F27:G27"/>
    <mergeCell ref="H27:I27"/>
    <mergeCell ref="J27:K27"/>
    <mergeCell ref="B26:C26"/>
    <mergeCell ref="D26:E26"/>
    <mergeCell ref="F26:G26"/>
    <mergeCell ref="H26:I26"/>
    <mergeCell ref="J26:K26"/>
    <mergeCell ref="B29:C29"/>
    <mergeCell ref="D29:E29"/>
    <mergeCell ref="F29:G29"/>
    <mergeCell ref="H29:I29"/>
    <mergeCell ref="J29:K29"/>
    <mergeCell ref="B28:C28"/>
    <mergeCell ref="D28:E28"/>
    <mergeCell ref="F28:G28"/>
    <mergeCell ref="H28:I28"/>
    <mergeCell ref="J28:K2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sheetPr codeName="Hoja41"/>
  <dimension ref="A1:O334"/>
  <sheetViews>
    <sheetView workbookViewId="0">
      <selection activeCell="O21" sqref="O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963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200026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378">
        <v>1</v>
      </c>
      <c r="C17" s="379"/>
      <c r="D17" s="367" t="s">
        <v>670</v>
      </c>
      <c r="E17" s="368"/>
      <c r="F17" s="369">
        <v>4100057152</v>
      </c>
      <c r="G17" s="370"/>
      <c r="H17" s="391" t="s">
        <v>713</v>
      </c>
      <c r="I17" s="370"/>
      <c r="J17" s="369" t="s">
        <v>73</v>
      </c>
      <c r="K17" s="368"/>
      <c r="L17" s="7" t="s">
        <v>761</v>
      </c>
      <c r="M17" s="11"/>
      <c r="N17" s="82">
        <v>8.14</v>
      </c>
      <c r="O17" s="60">
        <v>53</v>
      </c>
    </row>
    <row r="18" spans="1:15" ht="15" x14ac:dyDescent="0.25">
      <c r="A18" s="1"/>
      <c r="B18" s="365"/>
      <c r="C18" s="366"/>
      <c r="D18" s="367" t="s">
        <v>670</v>
      </c>
      <c r="E18" s="368"/>
      <c r="F18" s="369">
        <v>4100057155</v>
      </c>
      <c r="G18" s="370"/>
      <c r="H18" s="391" t="s">
        <v>713</v>
      </c>
      <c r="I18" s="370"/>
      <c r="J18" s="369" t="s">
        <v>147</v>
      </c>
      <c r="K18" s="368"/>
      <c r="L18" s="7" t="s">
        <v>761</v>
      </c>
      <c r="M18" s="11"/>
      <c r="N18" s="84"/>
      <c r="O18" s="60">
        <v>3</v>
      </c>
    </row>
    <row r="19" spans="1:15" ht="15" x14ac:dyDescent="0.25">
      <c r="A19" s="1"/>
      <c r="B19" s="378">
        <v>2</v>
      </c>
      <c r="C19" s="379"/>
      <c r="D19" s="367" t="s">
        <v>670</v>
      </c>
      <c r="E19" s="368"/>
      <c r="F19" s="369">
        <v>4100057152</v>
      </c>
      <c r="G19" s="370"/>
      <c r="H19" s="391" t="s">
        <v>713</v>
      </c>
      <c r="I19" s="370"/>
      <c r="J19" s="369" t="s">
        <v>73</v>
      </c>
      <c r="K19" s="368"/>
      <c r="L19" s="7" t="s">
        <v>761</v>
      </c>
      <c r="M19" s="11"/>
      <c r="N19" s="82">
        <v>8.26</v>
      </c>
      <c r="O19" s="60">
        <v>27</v>
      </c>
    </row>
    <row r="20" spans="1:15" ht="15" x14ac:dyDescent="0.25">
      <c r="A20" s="1"/>
      <c r="B20" s="416"/>
      <c r="C20" s="417"/>
      <c r="D20" s="367" t="s">
        <v>670</v>
      </c>
      <c r="E20" s="368"/>
      <c r="F20" s="369">
        <v>4100057153</v>
      </c>
      <c r="G20" s="370"/>
      <c r="H20" s="391" t="s">
        <v>713</v>
      </c>
      <c r="I20" s="370"/>
      <c r="J20" s="369" t="s">
        <v>76</v>
      </c>
      <c r="K20" s="368"/>
      <c r="L20" s="7" t="s">
        <v>761</v>
      </c>
      <c r="M20" s="11"/>
      <c r="N20" s="84"/>
      <c r="O20" s="60">
        <v>30</v>
      </c>
    </row>
    <row r="21" spans="1:15" ht="15" x14ac:dyDescent="0.25">
      <c r="A21" s="1"/>
      <c r="B21" s="378">
        <v>3</v>
      </c>
      <c r="C21" s="379"/>
      <c r="D21" s="367" t="s">
        <v>670</v>
      </c>
      <c r="E21" s="368"/>
      <c r="F21" s="369">
        <v>4100057154</v>
      </c>
      <c r="G21" s="370"/>
      <c r="H21" s="391" t="s">
        <v>713</v>
      </c>
      <c r="I21" s="370"/>
      <c r="J21" s="369" t="s">
        <v>53</v>
      </c>
      <c r="K21" s="368"/>
      <c r="L21" s="7" t="s">
        <v>761</v>
      </c>
      <c r="M21" s="11"/>
      <c r="N21" s="82">
        <v>6.96</v>
      </c>
      <c r="O21" s="60">
        <v>40</v>
      </c>
    </row>
    <row r="22" spans="1:15" ht="15" x14ac:dyDescent="0.25">
      <c r="A22" s="1"/>
      <c r="B22" s="40"/>
      <c r="C22" s="36"/>
      <c r="D22" s="126" t="s">
        <v>964</v>
      </c>
      <c r="E22" s="61"/>
      <c r="F22" s="50"/>
      <c r="G22" s="62"/>
      <c r="H22" s="63"/>
      <c r="I22" s="62"/>
      <c r="J22" s="50"/>
      <c r="K22" s="61"/>
      <c r="L22" s="6"/>
      <c r="M22" s="8"/>
      <c r="N22" s="83"/>
      <c r="O22" s="138"/>
    </row>
    <row r="23" spans="1:15" ht="15" x14ac:dyDescent="0.25">
      <c r="A23" s="1"/>
      <c r="B23" s="365"/>
      <c r="C23" s="366"/>
      <c r="D23" s="367" t="s">
        <v>670</v>
      </c>
      <c r="E23" s="368"/>
      <c r="F23" s="369">
        <v>4100057156</v>
      </c>
      <c r="G23" s="370"/>
      <c r="H23" s="391" t="s">
        <v>713</v>
      </c>
      <c r="I23" s="370"/>
      <c r="J23" s="369" t="s">
        <v>84</v>
      </c>
      <c r="K23" s="368"/>
      <c r="L23" s="7" t="s">
        <v>761</v>
      </c>
      <c r="M23" s="11"/>
      <c r="N23" s="84"/>
      <c r="O23" s="60">
        <v>5</v>
      </c>
    </row>
    <row r="24" spans="1:15" ht="15" x14ac:dyDescent="0.25">
      <c r="A24" s="1"/>
      <c r="B24" s="416">
        <v>4</v>
      </c>
      <c r="C24" s="417"/>
      <c r="D24" s="367" t="s">
        <v>900</v>
      </c>
      <c r="E24" s="368"/>
      <c r="F24" s="369">
        <v>4100057121</v>
      </c>
      <c r="G24" s="370"/>
      <c r="H24" s="391" t="s">
        <v>904</v>
      </c>
      <c r="I24" s="370"/>
      <c r="J24" s="369" t="s">
        <v>53</v>
      </c>
      <c r="K24" s="368"/>
      <c r="L24" s="7" t="s">
        <v>905</v>
      </c>
      <c r="M24" s="11"/>
      <c r="N24" s="81">
        <v>5.5</v>
      </c>
      <c r="O24" s="60">
        <v>6</v>
      </c>
    </row>
    <row r="25" spans="1:15" ht="15" x14ac:dyDescent="0.25">
      <c r="A25" s="1"/>
      <c r="B25" s="375"/>
      <c r="C25" s="376"/>
      <c r="D25" s="367"/>
      <c r="E25" s="368"/>
      <c r="F25" s="369"/>
      <c r="G25" s="370"/>
      <c r="H25" s="391"/>
      <c r="I25" s="370"/>
      <c r="J25" s="369"/>
      <c r="K25" s="368"/>
      <c r="L25" s="7"/>
      <c r="M25" s="11"/>
      <c r="N25" s="81"/>
      <c r="O25" s="60"/>
    </row>
    <row r="26" spans="1:15" ht="15" x14ac:dyDescent="0.25">
      <c r="A26" s="1"/>
      <c r="B26" s="76"/>
      <c r="C26" s="65"/>
      <c r="D26" s="392"/>
      <c r="E26" s="393"/>
      <c r="F26" s="393"/>
      <c r="G26" s="393"/>
      <c r="H26" s="393"/>
      <c r="I26" s="62"/>
      <c r="J26" s="50"/>
      <c r="K26" s="61"/>
      <c r="L26" s="8"/>
      <c r="M26" s="8"/>
      <c r="N26" s="113">
        <f>SUM(N17:N24)</f>
        <v>28.86</v>
      </c>
      <c r="O26" s="60"/>
    </row>
    <row r="27" spans="1:15" ht="15.75" x14ac:dyDescent="0.25">
      <c r="A27" s="1"/>
      <c r="B27" s="356" t="s">
        <v>29</v>
      </c>
      <c r="C27" s="357"/>
      <c r="D27" s="357"/>
      <c r="E27" s="357"/>
      <c r="F27" s="357"/>
      <c r="G27" s="357"/>
      <c r="H27" s="357"/>
      <c r="I27" s="357"/>
      <c r="J27" s="357"/>
      <c r="K27" s="357"/>
      <c r="L27" s="357"/>
      <c r="M27" s="79"/>
      <c r="N27" s="75"/>
      <c r="O27" s="73">
        <f>SUM(O17:O25)</f>
        <v>164</v>
      </c>
    </row>
    <row r="28" spans="1:15" ht="15" x14ac:dyDescent="0.25">
      <c r="A28" s="1"/>
      <c r="B28" s="20"/>
      <c r="C28" s="45"/>
      <c r="D28" s="20"/>
      <c r="E28" s="45"/>
      <c r="F28" s="20"/>
      <c r="H28" s="3"/>
      <c r="J28" s="20"/>
      <c r="K28" s="45"/>
      <c r="L28" s="1"/>
      <c r="M28" s="1"/>
      <c r="N28" s="86"/>
    </row>
    <row r="29" spans="1:15" ht="3.75" customHeight="1" x14ac:dyDescent="0.25">
      <c r="A29" s="1"/>
      <c r="B29" s="1"/>
      <c r="C29" s="1"/>
      <c r="D29" s="17"/>
      <c r="E29" s="20"/>
      <c r="F29" s="20"/>
      <c r="G29" s="3"/>
      <c r="H29" s="3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23"/>
      <c r="F30" s="397" t="s">
        <v>965</v>
      </c>
      <c r="G30" s="396"/>
      <c r="H30" s="1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966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967</v>
      </c>
      <c r="E32" s="3"/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968</v>
      </c>
      <c r="E33" s="23"/>
      <c r="F33" s="1"/>
      <c r="G33" s="1"/>
      <c r="H33" s="1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969</v>
      </c>
      <c r="E34" s="1"/>
      <c r="F34" s="1"/>
      <c r="G34" s="23"/>
      <c r="H34" s="23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318" ht="8.25" customHeight="1" x14ac:dyDescent="0.2"/>
    <row r="320" ht="8.25" customHeight="1" x14ac:dyDescent="0.2"/>
    <row r="322" ht="9" customHeight="1" x14ac:dyDescent="0.2"/>
    <row r="324" ht="7.5" customHeight="1" x14ac:dyDescent="0.2"/>
    <row r="326" ht="6.75" customHeight="1" x14ac:dyDescent="0.2"/>
    <row r="328" ht="7.5" customHeight="1" x14ac:dyDescent="0.2"/>
    <row r="330" ht="9" customHeight="1" x14ac:dyDescent="0.2"/>
    <row r="332" ht="7.5" customHeight="1" x14ac:dyDescent="0.2"/>
    <row r="334" ht="8.25" customHeight="1" x14ac:dyDescent="0.2"/>
  </sheetData>
  <mergeCells count="49">
    <mergeCell ref="B27:L27"/>
    <mergeCell ref="F30:G30"/>
    <mergeCell ref="B25:C25"/>
    <mergeCell ref="D25:E25"/>
    <mergeCell ref="F25:G25"/>
    <mergeCell ref="H25:I25"/>
    <mergeCell ref="J25:K25"/>
    <mergeCell ref="D26:H26"/>
    <mergeCell ref="B21:C21"/>
    <mergeCell ref="D21:E21"/>
    <mergeCell ref="F21:G21"/>
    <mergeCell ref="H21:I21"/>
    <mergeCell ref="J21:K21"/>
    <mergeCell ref="B24:C24"/>
    <mergeCell ref="D24:E24"/>
    <mergeCell ref="F24:G24"/>
    <mergeCell ref="H24:I24"/>
    <mergeCell ref="J24:K24"/>
    <mergeCell ref="B19:C19"/>
    <mergeCell ref="D19:E19"/>
    <mergeCell ref="F19:G19"/>
    <mergeCell ref="H19:I19"/>
    <mergeCell ref="J19:K19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7:C17"/>
    <mergeCell ref="D17:E17"/>
    <mergeCell ref="F17:G17"/>
    <mergeCell ref="H17:I17"/>
    <mergeCell ref="J17:K1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sheetPr codeName="Hoja42"/>
  <dimension ref="A1:O332"/>
  <sheetViews>
    <sheetView topLeftCell="A10" workbookViewId="0">
      <selection activeCell="A17" sqref="A17:IV17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884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939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200013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710</v>
      </c>
      <c r="E18" s="368"/>
      <c r="F18" s="369">
        <v>4100057135</v>
      </c>
      <c r="G18" s="370"/>
      <c r="H18" s="391" t="s">
        <v>712</v>
      </c>
      <c r="I18" s="370"/>
      <c r="J18" s="369" t="s">
        <v>84</v>
      </c>
      <c r="K18" s="368"/>
      <c r="L18" s="7" t="s">
        <v>864</v>
      </c>
      <c r="M18" s="11"/>
      <c r="N18" s="82">
        <v>10.76</v>
      </c>
      <c r="O18" s="60">
        <v>14</v>
      </c>
    </row>
    <row r="19" spans="1:15" ht="15" x14ac:dyDescent="0.25">
      <c r="A19" s="1"/>
      <c r="B19" s="378">
        <v>2</v>
      </c>
      <c r="C19" s="379"/>
      <c r="D19" s="367" t="s">
        <v>941</v>
      </c>
      <c r="E19" s="368"/>
      <c r="F19" s="369">
        <v>4100058466</v>
      </c>
      <c r="G19" s="370"/>
      <c r="H19" s="391" t="s">
        <v>942</v>
      </c>
      <c r="I19" s="370"/>
      <c r="J19" s="369" t="s">
        <v>81</v>
      </c>
      <c r="K19" s="368"/>
      <c r="L19" s="7" t="s">
        <v>902</v>
      </c>
      <c r="M19" s="11"/>
      <c r="N19" s="82">
        <v>7.6</v>
      </c>
      <c r="O19" s="60">
        <v>23</v>
      </c>
    </row>
    <row r="20" spans="1:15" ht="15" x14ac:dyDescent="0.25">
      <c r="A20" s="1"/>
      <c r="B20" s="40"/>
      <c r="C20" s="36"/>
      <c r="D20" s="367" t="s">
        <v>941</v>
      </c>
      <c r="E20" s="368"/>
      <c r="F20" s="369">
        <v>4100058468</v>
      </c>
      <c r="G20" s="370"/>
      <c r="H20" s="391" t="s">
        <v>942</v>
      </c>
      <c r="I20" s="370"/>
      <c r="J20" s="369" t="s">
        <v>84</v>
      </c>
      <c r="K20" s="368"/>
      <c r="L20" s="7" t="s">
        <v>902</v>
      </c>
      <c r="M20" s="8"/>
      <c r="N20" s="83"/>
      <c r="O20" s="123">
        <v>4</v>
      </c>
    </row>
    <row r="21" spans="1:15" ht="15" x14ac:dyDescent="0.25">
      <c r="A21" s="1"/>
      <c r="B21" s="416"/>
      <c r="C21" s="417"/>
      <c r="D21" s="367" t="s">
        <v>670</v>
      </c>
      <c r="E21" s="368"/>
      <c r="F21" s="369">
        <v>4100057156</v>
      </c>
      <c r="G21" s="370"/>
      <c r="H21" s="391" t="s">
        <v>713</v>
      </c>
      <c r="I21" s="370"/>
      <c r="J21" s="369" t="s">
        <v>84</v>
      </c>
      <c r="K21" s="368"/>
      <c r="L21" s="7" t="s">
        <v>757</v>
      </c>
      <c r="M21" s="11"/>
      <c r="N21" s="83"/>
      <c r="O21" s="60">
        <v>5</v>
      </c>
    </row>
    <row r="22" spans="1:15" ht="15" x14ac:dyDescent="0.25">
      <c r="A22" s="1"/>
      <c r="B22" s="416"/>
      <c r="C22" s="417"/>
      <c r="D22" s="367" t="s">
        <v>670</v>
      </c>
      <c r="E22" s="368"/>
      <c r="F22" s="369">
        <v>4100057205</v>
      </c>
      <c r="G22" s="370"/>
      <c r="H22" s="391" t="s">
        <v>945</v>
      </c>
      <c r="I22" s="370"/>
      <c r="J22" s="369" t="s">
        <v>84</v>
      </c>
      <c r="K22" s="368"/>
      <c r="L22" s="7" t="s">
        <v>757</v>
      </c>
      <c r="M22" s="11"/>
      <c r="N22" s="83"/>
      <c r="O22" s="60">
        <v>5</v>
      </c>
    </row>
    <row r="23" spans="1:15" ht="15" x14ac:dyDescent="0.25">
      <c r="A23" s="1"/>
      <c r="B23" s="365"/>
      <c r="C23" s="366"/>
      <c r="D23" s="367" t="s">
        <v>670</v>
      </c>
      <c r="E23" s="368"/>
      <c r="F23" s="369">
        <v>4100057170</v>
      </c>
      <c r="G23" s="370"/>
      <c r="H23" s="391" t="s">
        <v>947</v>
      </c>
      <c r="I23" s="370"/>
      <c r="J23" s="369" t="s">
        <v>84</v>
      </c>
      <c r="K23" s="368"/>
      <c r="L23" s="7" t="s">
        <v>914</v>
      </c>
      <c r="M23" s="11"/>
      <c r="N23" s="84"/>
      <c r="O23" s="60">
        <v>3</v>
      </c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139">
        <f>SUM(N18:N23)</f>
        <v>18.36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54</v>
      </c>
    </row>
    <row r="26" spans="1:15" ht="15" x14ac:dyDescent="0.25">
      <c r="A26" s="1"/>
      <c r="B26" s="20"/>
      <c r="C26" s="45"/>
      <c r="D26" s="20"/>
      <c r="E26" s="45"/>
      <c r="F26" s="20"/>
      <c r="H26" s="3"/>
      <c r="J26" s="20"/>
      <c r="K26" s="45"/>
      <c r="L26" s="1"/>
      <c r="M26" s="1"/>
      <c r="N26" s="86"/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958</v>
      </c>
      <c r="G28" s="396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959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960</v>
      </c>
      <c r="E30" s="3"/>
      <c r="F30" s="1"/>
      <c r="G30" s="1"/>
      <c r="H30" s="1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961</v>
      </c>
      <c r="E31" s="23"/>
      <c r="F31" s="1"/>
      <c r="G31" s="1"/>
      <c r="H31" s="1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962</v>
      </c>
      <c r="E32" s="1"/>
      <c r="F32" s="1"/>
      <c r="G32" s="23"/>
      <c r="H32" s="23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316" ht="8.25" customHeight="1" x14ac:dyDescent="0.2"/>
    <row r="318" ht="8.25" customHeight="1" x14ac:dyDescent="0.2"/>
    <row r="320" ht="9" customHeight="1" x14ac:dyDescent="0.2"/>
    <row r="322" ht="7.5" customHeight="1" x14ac:dyDescent="0.2"/>
    <row r="324" ht="6.75" customHeight="1" x14ac:dyDescent="0.2"/>
    <row r="326" ht="7.5" customHeight="1" x14ac:dyDescent="0.2"/>
    <row r="328" ht="9" customHeight="1" x14ac:dyDescent="0.2"/>
    <row r="330" ht="7.5" customHeight="1" x14ac:dyDescent="0.2"/>
    <row r="332" ht="8.25" customHeight="1" x14ac:dyDescent="0.2"/>
  </sheetData>
  <mergeCells count="39">
    <mergeCell ref="B25:L25"/>
    <mergeCell ref="F28:G28"/>
    <mergeCell ref="D20:E20"/>
    <mergeCell ref="F20:G20"/>
    <mergeCell ref="H20:I20"/>
    <mergeCell ref="J20:K20"/>
    <mergeCell ref="D24:H24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1:C21"/>
    <mergeCell ref="D21:E21"/>
    <mergeCell ref="F21:G21"/>
    <mergeCell ref="H21:I21"/>
    <mergeCell ref="J21:K21"/>
    <mergeCell ref="G10:L10"/>
    <mergeCell ref="B19:C19"/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sheetPr codeName="Hoja43"/>
  <dimension ref="A1:O377"/>
  <sheetViews>
    <sheetView topLeftCell="A40" workbookViewId="0">
      <selection activeCell="N21" sqref="N21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939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33">
        <v>200012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710</v>
      </c>
      <c r="E18" s="368"/>
      <c r="F18" s="369">
        <v>4100057166</v>
      </c>
      <c r="G18" s="370"/>
      <c r="H18" s="391" t="s">
        <v>711</v>
      </c>
      <c r="I18" s="370"/>
      <c r="J18" s="369" t="s">
        <v>73</v>
      </c>
      <c r="K18" s="368"/>
      <c r="L18" s="7" t="s">
        <v>757</v>
      </c>
      <c r="M18" s="11"/>
      <c r="N18" s="82">
        <v>9.0399999999999991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710</v>
      </c>
      <c r="E19" s="368"/>
      <c r="F19" s="369">
        <v>4100057166</v>
      </c>
      <c r="G19" s="370"/>
      <c r="H19" s="391" t="s">
        <v>711</v>
      </c>
      <c r="I19" s="370"/>
      <c r="J19" s="369" t="s">
        <v>73</v>
      </c>
      <c r="K19" s="368"/>
      <c r="L19" s="7" t="s">
        <v>757</v>
      </c>
      <c r="M19" s="11"/>
      <c r="N19" s="82">
        <v>9.0399999999999991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710</v>
      </c>
      <c r="E20" s="368"/>
      <c r="F20" s="369">
        <v>4100057166</v>
      </c>
      <c r="G20" s="370"/>
      <c r="H20" s="391" t="s">
        <v>711</v>
      </c>
      <c r="I20" s="370"/>
      <c r="J20" s="369" t="s">
        <v>73</v>
      </c>
      <c r="K20" s="368"/>
      <c r="L20" s="7" t="s">
        <v>757</v>
      </c>
      <c r="M20" s="11"/>
      <c r="N20" s="82">
        <v>8.36</v>
      </c>
      <c r="O20" s="60">
        <v>11</v>
      </c>
    </row>
    <row r="21" spans="1:15" ht="15" x14ac:dyDescent="0.25">
      <c r="A21" s="1"/>
      <c r="B21" s="378">
        <v>4</v>
      </c>
      <c r="C21" s="379"/>
      <c r="D21" s="367" t="s">
        <v>710</v>
      </c>
      <c r="E21" s="368"/>
      <c r="F21" s="369">
        <v>4100057167</v>
      </c>
      <c r="G21" s="370"/>
      <c r="H21" s="391" t="s">
        <v>711</v>
      </c>
      <c r="I21" s="370"/>
      <c r="J21" s="369" t="s">
        <v>76</v>
      </c>
      <c r="K21" s="368"/>
      <c r="L21" s="7" t="s">
        <v>757</v>
      </c>
      <c r="M21" s="11"/>
      <c r="N21" s="81">
        <v>7.68</v>
      </c>
      <c r="O21" s="60">
        <v>10</v>
      </c>
    </row>
    <row r="22" spans="1:15" ht="15" x14ac:dyDescent="0.25">
      <c r="A22" s="1"/>
      <c r="B22" s="378">
        <v>5</v>
      </c>
      <c r="C22" s="379"/>
      <c r="D22" s="367" t="s">
        <v>710</v>
      </c>
      <c r="E22" s="368"/>
      <c r="F22" s="369">
        <v>4100057167</v>
      </c>
      <c r="G22" s="370"/>
      <c r="H22" s="391" t="s">
        <v>711</v>
      </c>
      <c r="I22" s="370"/>
      <c r="J22" s="369" t="s">
        <v>76</v>
      </c>
      <c r="K22" s="368"/>
      <c r="L22" s="7" t="s">
        <v>757</v>
      </c>
      <c r="M22" s="11"/>
      <c r="N22" s="81">
        <v>7.68</v>
      </c>
      <c r="O22" s="60">
        <v>10</v>
      </c>
    </row>
    <row r="23" spans="1:15" ht="15" x14ac:dyDescent="0.25">
      <c r="A23" s="1"/>
      <c r="B23" s="378">
        <v>6</v>
      </c>
      <c r="C23" s="379"/>
      <c r="D23" s="367" t="s">
        <v>710</v>
      </c>
      <c r="E23" s="368"/>
      <c r="F23" s="369">
        <v>4100057168</v>
      </c>
      <c r="G23" s="370"/>
      <c r="H23" s="391" t="s">
        <v>711</v>
      </c>
      <c r="I23" s="370"/>
      <c r="J23" s="369" t="s">
        <v>53</v>
      </c>
      <c r="K23" s="368"/>
      <c r="L23" s="7" t="s">
        <v>757</v>
      </c>
      <c r="M23" s="11"/>
      <c r="N23" s="81">
        <v>7.68</v>
      </c>
      <c r="O23" s="60">
        <v>10</v>
      </c>
    </row>
    <row r="24" spans="1:15" ht="15" x14ac:dyDescent="0.25">
      <c r="A24" s="1"/>
      <c r="B24" s="378">
        <v>7</v>
      </c>
      <c r="C24" s="379"/>
      <c r="D24" s="367" t="s">
        <v>710</v>
      </c>
      <c r="E24" s="368"/>
      <c r="F24" s="369">
        <v>4100057168</v>
      </c>
      <c r="G24" s="370"/>
      <c r="H24" s="391" t="s">
        <v>711</v>
      </c>
      <c r="I24" s="370"/>
      <c r="J24" s="369" t="s">
        <v>53</v>
      </c>
      <c r="K24" s="368"/>
      <c r="L24" s="7" t="s">
        <v>757</v>
      </c>
      <c r="M24" s="11"/>
      <c r="N24" s="81">
        <v>7.68</v>
      </c>
      <c r="O24" s="60">
        <v>10</v>
      </c>
    </row>
    <row r="25" spans="1:15" ht="15" x14ac:dyDescent="0.25">
      <c r="A25" s="1"/>
      <c r="B25" s="76"/>
      <c r="C25" s="69"/>
      <c r="D25" s="126" t="s">
        <v>943</v>
      </c>
      <c r="E25" s="61"/>
      <c r="F25" s="50"/>
      <c r="G25" s="62"/>
      <c r="H25" s="63"/>
      <c r="I25" s="62"/>
      <c r="J25" s="50"/>
      <c r="K25" s="61"/>
      <c r="L25" s="6"/>
      <c r="M25" s="8"/>
      <c r="N25" s="83"/>
      <c r="O25" s="138"/>
    </row>
    <row r="26" spans="1:15" ht="15" x14ac:dyDescent="0.25">
      <c r="A26" s="1"/>
      <c r="B26" s="365">
        <v>8</v>
      </c>
      <c r="C26" s="366"/>
      <c r="D26" s="367" t="s">
        <v>710</v>
      </c>
      <c r="E26" s="368"/>
      <c r="F26" s="369">
        <v>4100057133</v>
      </c>
      <c r="G26" s="370"/>
      <c r="H26" s="391" t="s">
        <v>712</v>
      </c>
      <c r="I26" s="370"/>
      <c r="J26" s="369" t="s">
        <v>76</v>
      </c>
      <c r="K26" s="368"/>
      <c r="L26" s="7" t="s">
        <v>864</v>
      </c>
      <c r="M26" s="11"/>
      <c r="N26" s="81">
        <v>7.68</v>
      </c>
      <c r="O26" s="60">
        <v>10</v>
      </c>
    </row>
    <row r="27" spans="1:15" ht="15" x14ac:dyDescent="0.25">
      <c r="A27" s="1"/>
      <c r="B27" s="375">
        <v>9</v>
      </c>
      <c r="C27" s="376"/>
      <c r="D27" s="367" t="s">
        <v>710</v>
      </c>
      <c r="E27" s="368"/>
      <c r="F27" s="369">
        <v>4100057133</v>
      </c>
      <c r="G27" s="370"/>
      <c r="H27" s="391" t="s">
        <v>712</v>
      </c>
      <c r="I27" s="370"/>
      <c r="J27" s="369" t="s">
        <v>76</v>
      </c>
      <c r="K27" s="368"/>
      <c r="L27" s="7" t="s">
        <v>864</v>
      </c>
      <c r="M27" s="11"/>
      <c r="N27" s="81">
        <v>7.68</v>
      </c>
      <c r="O27" s="60">
        <v>10</v>
      </c>
    </row>
    <row r="28" spans="1:15" ht="15" x14ac:dyDescent="0.25">
      <c r="A28" s="1"/>
      <c r="B28" s="375">
        <v>10</v>
      </c>
      <c r="C28" s="376"/>
      <c r="D28" s="367" t="s">
        <v>710</v>
      </c>
      <c r="E28" s="368"/>
      <c r="F28" s="369">
        <v>4100057134</v>
      </c>
      <c r="G28" s="370"/>
      <c r="H28" s="391" t="s">
        <v>712</v>
      </c>
      <c r="I28" s="370"/>
      <c r="J28" s="369" t="s">
        <v>53</v>
      </c>
      <c r="K28" s="368"/>
      <c r="L28" s="7" t="s">
        <v>864</v>
      </c>
      <c r="M28" s="11"/>
      <c r="N28" s="81">
        <v>7.68</v>
      </c>
      <c r="O28" s="60">
        <v>10</v>
      </c>
    </row>
    <row r="29" spans="1:15" ht="15" x14ac:dyDescent="0.25">
      <c r="A29" s="1"/>
      <c r="B29" s="375">
        <v>11</v>
      </c>
      <c r="C29" s="376"/>
      <c r="D29" s="367" t="s">
        <v>710</v>
      </c>
      <c r="E29" s="368"/>
      <c r="F29" s="369">
        <v>4100057134</v>
      </c>
      <c r="G29" s="370"/>
      <c r="H29" s="391" t="s">
        <v>712</v>
      </c>
      <c r="I29" s="370"/>
      <c r="J29" s="369" t="s">
        <v>53</v>
      </c>
      <c r="K29" s="368"/>
      <c r="L29" s="7" t="s">
        <v>864</v>
      </c>
      <c r="M29" s="11"/>
      <c r="N29" s="81">
        <v>7.68</v>
      </c>
      <c r="O29" s="60">
        <v>10</v>
      </c>
    </row>
    <row r="30" spans="1:15" ht="15" x14ac:dyDescent="0.25">
      <c r="A30" s="1"/>
      <c r="B30" s="375">
        <v>12</v>
      </c>
      <c r="C30" s="376"/>
      <c r="D30" s="367" t="s">
        <v>719</v>
      </c>
      <c r="E30" s="368"/>
      <c r="F30" s="369">
        <v>4100058469</v>
      </c>
      <c r="G30" s="370"/>
      <c r="H30" s="391" t="s">
        <v>940</v>
      </c>
      <c r="I30" s="370"/>
      <c r="J30" s="369" t="s">
        <v>73</v>
      </c>
      <c r="K30" s="368"/>
      <c r="L30" s="7" t="s">
        <v>757</v>
      </c>
      <c r="M30" s="11"/>
      <c r="N30" s="81">
        <v>9.14</v>
      </c>
      <c r="O30" s="60">
        <v>15</v>
      </c>
    </row>
    <row r="31" spans="1:15" ht="15" x14ac:dyDescent="0.25">
      <c r="A31" s="1"/>
      <c r="B31" s="375">
        <v>13</v>
      </c>
      <c r="C31" s="376"/>
      <c r="D31" s="367" t="s">
        <v>719</v>
      </c>
      <c r="E31" s="368"/>
      <c r="F31" s="369">
        <v>4100058469</v>
      </c>
      <c r="G31" s="370"/>
      <c r="H31" s="391" t="s">
        <v>940</v>
      </c>
      <c r="I31" s="370"/>
      <c r="J31" s="369" t="s">
        <v>73</v>
      </c>
      <c r="K31" s="368"/>
      <c r="L31" s="7" t="s">
        <v>757</v>
      </c>
      <c r="M31" s="11"/>
      <c r="N31" s="81">
        <v>9.14</v>
      </c>
      <c r="O31" s="60">
        <v>15</v>
      </c>
    </row>
    <row r="32" spans="1:15" ht="15" x14ac:dyDescent="0.25">
      <c r="A32" s="1"/>
      <c r="B32" s="375">
        <v>14</v>
      </c>
      <c r="C32" s="376"/>
      <c r="D32" s="367" t="s">
        <v>719</v>
      </c>
      <c r="E32" s="368"/>
      <c r="F32" s="369">
        <v>4100058469</v>
      </c>
      <c r="G32" s="370"/>
      <c r="H32" s="391" t="s">
        <v>940</v>
      </c>
      <c r="I32" s="370"/>
      <c r="J32" s="369" t="s">
        <v>73</v>
      </c>
      <c r="K32" s="368"/>
      <c r="L32" s="7" t="s">
        <v>757</v>
      </c>
      <c r="M32" s="11"/>
      <c r="N32" s="81">
        <v>9.14</v>
      </c>
      <c r="O32" s="60">
        <v>15</v>
      </c>
    </row>
    <row r="33" spans="1:15" ht="15" x14ac:dyDescent="0.25">
      <c r="A33" s="1"/>
      <c r="B33" s="375">
        <v>15</v>
      </c>
      <c r="C33" s="376"/>
      <c r="D33" s="367" t="s">
        <v>719</v>
      </c>
      <c r="E33" s="368"/>
      <c r="F33" s="369">
        <v>4100058469</v>
      </c>
      <c r="G33" s="370"/>
      <c r="H33" s="391" t="s">
        <v>940</v>
      </c>
      <c r="I33" s="370"/>
      <c r="J33" s="369" t="s">
        <v>73</v>
      </c>
      <c r="K33" s="368"/>
      <c r="L33" s="7" t="s">
        <v>757</v>
      </c>
      <c r="M33" s="11"/>
      <c r="N33" s="81">
        <v>9.14</v>
      </c>
      <c r="O33" s="60">
        <v>15</v>
      </c>
    </row>
    <row r="34" spans="1:15" ht="15" x14ac:dyDescent="0.25">
      <c r="A34" s="1"/>
      <c r="B34" s="375">
        <v>16</v>
      </c>
      <c r="C34" s="376"/>
      <c r="D34" s="367" t="s">
        <v>719</v>
      </c>
      <c r="E34" s="368"/>
      <c r="F34" s="369">
        <v>4100058469</v>
      </c>
      <c r="G34" s="370"/>
      <c r="H34" s="391" t="s">
        <v>940</v>
      </c>
      <c r="I34" s="370"/>
      <c r="J34" s="369" t="s">
        <v>73</v>
      </c>
      <c r="K34" s="368"/>
      <c r="L34" s="7" t="s">
        <v>757</v>
      </c>
      <c r="M34" s="11"/>
      <c r="N34" s="81">
        <v>9.14</v>
      </c>
      <c r="O34" s="60">
        <v>15</v>
      </c>
    </row>
    <row r="35" spans="1:15" ht="15" x14ac:dyDescent="0.25">
      <c r="A35" s="1"/>
      <c r="B35" s="436" t="s">
        <v>952</v>
      </c>
      <c r="C35" s="437"/>
      <c r="D35" s="367" t="s">
        <v>670</v>
      </c>
      <c r="E35" s="368"/>
      <c r="F35" s="369">
        <v>4100057202</v>
      </c>
      <c r="G35" s="370"/>
      <c r="H35" s="391" t="s">
        <v>945</v>
      </c>
      <c r="I35" s="370"/>
      <c r="J35" s="369" t="s">
        <v>73</v>
      </c>
      <c r="K35" s="368"/>
      <c r="L35" s="7" t="s">
        <v>757</v>
      </c>
      <c r="M35" s="11"/>
      <c r="N35" s="82">
        <v>6.66</v>
      </c>
      <c r="O35" s="60">
        <v>50</v>
      </c>
    </row>
    <row r="36" spans="1:15" ht="15" x14ac:dyDescent="0.25">
      <c r="A36" s="1"/>
      <c r="B36" s="436" t="s">
        <v>953</v>
      </c>
      <c r="C36" s="437"/>
      <c r="D36" s="367" t="s">
        <v>670</v>
      </c>
      <c r="E36" s="368"/>
      <c r="F36" s="369">
        <v>4100057202</v>
      </c>
      <c r="G36" s="370"/>
      <c r="H36" s="391" t="s">
        <v>945</v>
      </c>
      <c r="I36" s="370"/>
      <c r="J36" s="369" t="s">
        <v>73</v>
      </c>
      <c r="K36" s="368"/>
      <c r="L36" s="7" t="s">
        <v>757</v>
      </c>
      <c r="M36" s="11"/>
      <c r="N36" s="82">
        <v>5.52</v>
      </c>
      <c r="O36" s="60">
        <v>30</v>
      </c>
    </row>
    <row r="37" spans="1:15" ht="15" x14ac:dyDescent="0.25">
      <c r="A37" s="1"/>
      <c r="B37" s="443"/>
      <c r="C37" s="444"/>
      <c r="D37" s="367" t="s">
        <v>670</v>
      </c>
      <c r="E37" s="368"/>
      <c r="F37" s="369">
        <v>4100057204</v>
      </c>
      <c r="G37" s="370"/>
      <c r="H37" s="391" t="s">
        <v>945</v>
      </c>
      <c r="I37" s="370"/>
      <c r="J37" s="369" t="s">
        <v>147</v>
      </c>
      <c r="K37" s="368"/>
      <c r="L37" s="7" t="s">
        <v>757</v>
      </c>
      <c r="M37" s="11"/>
      <c r="N37" s="83"/>
      <c r="O37" s="60">
        <v>3</v>
      </c>
    </row>
    <row r="38" spans="1:15" ht="15" x14ac:dyDescent="0.25">
      <c r="A38" s="1"/>
      <c r="B38" s="141"/>
      <c r="C38" s="140"/>
      <c r="D38" s="367" t="s">
        <v>670</v>
      </c>
      <c r="E38" s="368"/>
      <c r="F38" s="369">
        <v>4100057203</v>
      </c>
      <c r="G38" s="370"/>
      <c r="H38" s="391" t="s">
        <v>945</v>
      </c>
      <c r="I38" s="370"/>
      <c r="J38" s="369" t="s">
        <v>53</v>
      </c>
      <c r="K38" s="368"/>
      <c r="L38" s="7" t="s">
        <v>757</v>
      </c>
      <c r="M38" s="11"/>
      <c r="N38" s="83"/>
      <c r="O38" s="60">
        <v>6</v>
      </c>
    </row>
    <row r="39" spans="1:15" ht="15" x14ac:dyDescent="0.25">
      <c r="A39" s="1"/>
      <c r="B39" s="142"/>
      <c r="C39" s="143"/>
      <c r="D39" s="126" t="s">
        <v>946</v>
      </c>
      <c r="E39" s="61"/>
      <c r="F39" s="50"/>
      <c r="G39" s="62"/>
      <c r="H39" s="63"/>
      <c r="I39" s="62"/>
      <c r="J39" s="50"/>
      <c r="K39" s="61"/>
      <c r="L39" s="6"/>
      <c r="M39" s="8"/>
      <c r="N39" s="84"/>
      <c r="O39" s="138"/>
    </row>
    <row r="40" spans="1:15" ht="15" x14ac:dyDescent="0.25">
      <c r="A40" s="1"/>
      <c r="B40" s="441" t="s">
        <v>954</v>
      </c>
      <c r="C40" s="442"/>
      <c r="D40" s="367" t="s">
        <v>670</v>
      </c>
      <c r="E40" s="368"/>
      <c r="F40" s="369">
        <v>4100057169</v>
      </c>
      <c r="G40" s="370"/>
      <c r="H40" s="391" t="s">
        <v>947</v>
      </c>
      <c r="I40" s="370"/>
      <c r="J40" s="369" t="s">
        <v>76</v>
      </c>
      <c r="K40" s="368"/>
      <c r="L40" s="7" t="s">
        <v>914</v>
      </c>
      <c r="M40" s="11"/>
      <c r="N40" s="81">
        <v>3.98</v>
      </c>
      <c r="O40" s="60">
        <v>26</v>
      </c>
    </row>
    <row r="41" spans="1:15" ht="15" x14ac:dyDescent="0.25">
      <c r="A41" s="1"/>
      <c r="B41" s="441" t="s">
        <v>955</v>
      </c>
      <c r="C41" s="442"/>
      <c r="D41" s="367" t="s">
        <v>670</v>
      </c>
      <c r="E41" s="368"/>
      <c r="F41" s="369">
        <v>4100057265</v>
      </c>
      <c r="G41" s="370"/>
      <c r="H41" s="391" t="s">
        <v>948</v>
      </c>
      <c r="I41" s="370"/>
      <c r="J41" s="369" t="s">
        <v>53</v>
      </c>
      <c r="K41" s="368"/>
      <c r="L41" s="7" t="s">
        <v>425</v>
      </c>
      <c r="M41" s="11"/>
      <c r="N41" s="81">
        <v>3.58</v>
      </c>
      <c r="O41" s="60">
        <v>22</v>
      </c>
    </row>
    <row r="42" spans="1:15" ht="15" x14ac:dyDescent="0.25">
      <c r="A42" s="1"/>
      <c r="B42" s="77" t="s">
        <v>37</v>
      </c>
      <c r="C42" s="78"/>
      <c r="D42" s="20"/>
      <c r="E42" s="45"/>
      <c r="F42" s="20"/>
      <c r="H42" s="3"/>
      <c r="J42" s="20"/>
      <c r="K42" s="45"/>
      <c r="L42" s="1"/>
      <c r="M42" s="1"/>
      <c r="N42" s="1"/>
      <c r="O42" s="60"/>
    </row>
    <row r="43" spans="1:15" ht="15" x14ac:dyDescent="0.25">
      <c r="A43" s="1"/>
      <c r="B43" s="375">
        <v>17</v>
      </c>
      <c r="C43" s="376"/>
      <c r="D43" s="367" t="s">
        <v>719</v>
      </c>
      <c r="E43" s="368"/>
      <c r="F43" s="369">
        <v>4100058469</v>
      </c>
      <c r="G43" s="370"/>
      <c r="H43" s="391" t="s">
        <v>940</v>
      </c>
      <c r="I43" s="370"/>
      <c r="J43" s="369" t="s">
        <v>73</v>
      </c>
      <c r="K43" s="368"/>
      <c r="L43" s="7" t="s">
        <v>757</v>
      </c>
      <c r="M43" s="11"/>
      <c r="N43" s="81">
        <v>9.14</v>
      </c>
      <c r="O43" s="60">
        <v>15</v>
      </c>
    </row>
    <row r="44" spans="1:15" ht="15" x14ac:dyDescent="0.25">
      <c r="A44" s="1"/>
      <c r="B44" s="375">
        <v>18</v>
      </c>
      <c r="C44" s="376"/>
      <c r="D44" s="367" t="s">
        <v>719</v>
      </c>
      <c r="E44" s="368"/>
      <c r="F44" s="369">
        <v>4100058469</v>
      </c>
      <c r="G44" s="370"/>
      <c r="H44" s="391" t="s">
        <v>940</v>
      </c>
      <c r="I44" s="370"/>
      <c r="J44" s="369" t="s">
        <v>73</v>
      </c>
      <c r="K44" s="368"/>
      <c r="L44" s="7" t="s">
        <v>757</v>
      </c>
      <c r="M44" s="11"/>
      <c r="N44" s="81">
        <v>9.14</v>
      </c>
      <c r="O44" s="60">
        <v>15</v>
      </c>
    </row>
    <row r="45" spans="1:15" ht="15" x14ac:dyDescent="0.25">
      <c r="A45" s="1"/>
      <c r="B45" s="375">
        <v>19</v>
      </c>
      <c r="C45" s="376"/>
      <c r="D45" s="367" t="s">
        <v>719</v>
      </c>
      <c r="E45" s="368"/>
      <c r="F45" s="369">
        <v>4100058469</v>
      </c>
      <c r="G45" s="370"/>
      <c r="H45" s="391" t="s">
        <v>940</v>
      </c>
      <c r="I45" s="370"/>
      <c r="J45" s="369" t="s">
        <v>73</v>
      </c>
      <c r="K45" s="368"/>
      <c r="L45" s="7" t="s">
        <v>757</v>
      </c>
      <c r="M45" s="11"/>
      <c r="N45" s="81">
        <v>9.14</v>
      </c>
      <c r="O45" s="60">
        <v>15</v>
      </c>
    </row>
    <row r="46" spans="1:15" ht="15" x14ac:dyDescent="0.25">
      <c r="A46" s="1"/>
      <c r="B46" s="375">
        <v>20</v>
      </c>
      <c r="C46" s="376"/>
      <c r="D46" s="367" t="s">
        <v>719</v>
      </c>
      <c r="E46" s="368"/>
      <c r="F46" s="369">
        <v>4100058469</v>
      </c>
      <c r="G46" s="370"/>
      <c r="H46" s="391" t="s">
        <v>940</v>
      </c>
      <c r="I46" s="370"/>
      <c r="J46" s="369" t="s">
        <v>73</v>
      </c>
      <c r="K46" s="368"/>
      <c r="L46" s="7" t="s">
        <v>757</v>
      </c>
      <c r="M46" s="11"/>
      <c r="N46" s="81">
        <v>9.14</v>
      </c>
      <c r="O46" s="60">
        <v>15</v>
      </c>
    </row>
    <row r="47" spans="1:15" ht="15" x14ac:dyDescent="0.25">
      <c r="A47" s="1"/>
      <c r="B47" s="375">
        <v>21</v>
      </c>
      <c r="C47" s="376"/>
      <c r="D47" s="367" t="s">
        <v>719</v>
      </c>
      <c r="E47" s="368"/>
      <c r="F47" s="369">
        <v>4100058469</v>
      </c>
      <c r="G47" s="370"/>
      <c r="H47" s="391" t="s">
        <v>940</v>
      </c>
      <c r="I47" s="370"/>
      <c r="J47" s="369" t="s">
        <v>73</v>
      </c>
      <c r="K47" s="368"/>
      <c r="L47" s="7" t="s">
        <v>757</v>
      </c>
      <c r="M47" s="11"/>
      <c r="N47" s="81">
        <v>9.14</v>
      </c>
      <c r="O47" s="60">
        <v>15</v>
      </c>
    </row>
    <row r="48" spans="1:15" ht="15" x14ac:dyDescent="0.25">
      <c r="A48" s="1"/>
      <c r="B48" s="375">
        <v>22</v>
      </c>
      <c r="C48" s="376"/>
      <c r="D48" s="367" t="s">
        <v>719</v>
      </c>
      <c r="E48" s="368"/>
      <c r="F48" s="369">
        <v>4100058469</v>
      </c>
      <c r="G48" s="370"/>
      <c r="H48" s="391" t="s">
        <v>940</v>
      </c>
      <c r="I48" s="370"/>
      <c r="J48" s="369" t="s">
        <v>73</v>
      </c>
      <c r="K48" s="368"/>
      <c r="L48" s="7" t="s">
        <v>757</v>
      </c>
      <c r="M48" s="11"/>
      <c r="N48" s="81">
        <v>9.14</v>
      </c>
      <c r="O48" s="60">
        <v>15</v>
      </c>
    </row>
    <row r="49" spans="1:15" ht="15" x14ac:dyDescent="0.25">
      <c r="A49" s="1"/>
      <c r="B49" s="375">
        <v>23</v>
      </c>
      <c r="C49" s="376"/>
      <c r="D49" s="367" t="s">
        <v>719</v>
      </c>
      <c r="E49" s="368"/>
      <c r="F49" s="369">
        <v>4100058469</v>
      </c>
      <c r="G49" s="370"/>
      <c r="H49" s="391" t="s">
        <v>940</v>
      </c>
      <c r="I49" s="370"/>
      <c r="J49" s="369" t="s">
        <v>73</v>
      </c>
      <c r="K49" s="368"/>
      <c r="L49" s="7" t="s">
        <v>757</v>
      </c>
      <c r="M49" s="11"/>
      <c r="N49" s="81">
        <v>9.14</v>
      </c>
      <c r="O49" s="60">
        <v>15</v>
      </c>
    </row>
    <row r="50" spans="1:15" ht="15" x14ac:dyDescent="0.25">
      <c r="A50" s="1"/>
      <c r="B50" s="375">
        <v>24</v>
      </c>
      <c r="C50" s="376"/>
      <c r="D50" s="367" t="s">
        <v>719</v>
      </c>
      <c r="E50" s="368"/>
      <c r="F50" s="369">
        <v>4100058469</v>
      </c>
      <c r="G50" s="370"/>
      <c r="H50" s="391" t="s">
        <v>940</v>
      </c>
      <c r="I50" s="370"/>
      <c r="J50" s="369" t="s">
        <v>73</v>
      </c>
      <c r="K50" s="368"/>
      <c r="L50" s="7" t="s">
        <v>757</v>
      </c>
      <c r="M50" s="11"/>
      <c r="N50" s="81">
        <v>9.14</v>
      </c>
      <c r="O50" s="60">
        <v>15</v>
      </c>
    </row>
    <row r="51" spans="1:15" ht="15" x14ac:dyDescent="0.25">
      <c r="A51" s="1"/>
      <c r="B51" s="375">
        <v>25</v>
      </c>
      <c r="C51" s="376"/>
      <c r="D51" s="367" t="s">
        <v>719</v>
      </c>
      <c r="E51" s="368"/>
      <c r="F51" s="369">
        <v>4100058469</v>
      </c>
      <c r="G51" s="370"/>
      <c r="H51" s="391" t="s">
        <v>940</v>
      </c>
      <c r="I51" s="370"/>
      <c r="J51" s="369" t="s">
        <v>73</v>
      </c>
      <c r="K51" s="368"/>
      <c r="L51" s="7" t="s">
        <v>757</v>
      </c>
      <c r="M51" s="11"/>
      <c r="N51" s="81">
        <v>9.14</v>
      </c>
      <c r="O51" s="60">
        <v>15</v>
      </c>
    </row>
    <row r="52" spans="1:15" ht="15" x14ac:dyDescent="0.25">
      <c r="A52" s="1"/>
      <c r="B52" s="375">
        <v>26</v>
      </c>
      <c r="C52" s="376"/>
      <c r="D52" s="367" t="s">
        <v>719</v>
      </c>
      <c r="E52" s="368"/>
      <c r="F52" s="369">
        <v>4100058469</v>
      </c>
      <c r="G52" s="370"/>
      <c r="H52" s="391" t="s">
        <v>940</v>
      </c>
      <c r="I52" s="370"/>
      <c r="J52" s="369" t="s">
        <v>73</v>
      </c>
      <c r="K52" s="368"/>
      <c r="L52" s="7" t="s">
        <v>757</v>
      </c>
      <c r="M52" s="11"/>
      <c r="N52" s="81">
        <v>9.14</v>
      </c>
      <c r="O52" s="60">
        <v>15</v>
      </c>
    </row>
    <row r="53" spans="1:15" ht="15" x14ac:dyDescent="0.25">
      <c r="A53" s="1"/>
      <c r="B53" s="375">
        <v>27</v>
      </c>
      <c r="C53" s="376"/>
      <c r="D53" s="367" t="s">
        <v>719</v>
      </c>
      <c r="E53" s="368"/>
      <c r="F53" s="369">
        <v>4100058469</v>
      </c>
      <c r="G53" s="370"/>
      <c r="H53" s="391" t="s">
        <v>940</v>
      </c>
      <c r="I53" s="370"/>
      <c r="J53" s="369" t="s">
        <v>73</v>
      </c>
      <c r="K53" s="368"/>
      <c r="L53" s="7" t="s">
        <v>757</v>
      </c>
      <c r="M53" s="11"/>
      <c r="N53" s="81">
        <v>9.14</v>
      </c>
      <c r="O53" s="60">
        <v>15</v>
      </c>
    </row>
    <row r="54" spans="1:15" ht="15" x14ac:dyDescent="0.25">
      <c r="A54" s="1"/>
      <c r="B54" s="375">
        <v>28</v>
      </c>
      <c r="C54" s="376"/>
      <c r="D54" s="367" t="s">
        <v>719</v>
      </c>
      <c r="E54" s="368"/>
      <c r="F54" s="369">
        <v>4100058469</v>
      </c>
      <c r="G54" s="370"/>
      <c r="H54" s="391" t="s">
        <v>940</v>
      </c>
      <c r="I54" s="370"/>
      <c r="J54" s="369" t="s">
        <v>73</v>
      </c>
      <c r="K54" s="368"/>
      <c r="L54" s="7" t="s">
        <v>757</v>
      </c>
      <c r="M54" s="11"/>
      <c r="N54" s="81">
        <v>9.14</v>
      </c>
      <c r="O54" s="60">
        <v>15</v>
      </c>
    </row>
    <row r="55" spans="1:15" ht="15" x14ac:dyDescent="0.25">
      <c r="A55" s="1"/>
      <c r="B55" s="375">
        <v>29</v>
      </c>
      <c r="C55" s="376"/>
      <c r="D55" s="367" t="s">
        <v>719</v>
      </c>
      <c r="E55" s="368"/>
      <c r="F55" s="369">
        <v>4100058469</v>
      </c>
      <c r="G55" s="370"/>
      <c r="H55" s="391" t="s">
        <v>940</v>
      </c>
      <c r="I55" s="370"/>
      <c r="J55" s="369" t="s">
        <v>73</v>
      </c>
      <c r="K55" s="368"/>
      <c r="L55" s="7" t="s">
        <v>757</v>
      </c>
      <c r="M55" s="11"/>
      <c r="N55" s="81">
        <v>9.14</v>
      </c>
      <c r="O55" s="60">
        <v>15</v>
      </c>
    </row>
    <row r="56" spans="1:15" ht="15" x14ac:dyDescent="0.25">
      <c r="A56" s="1"/>
      <c r="B56" s="375">
        <v>30</v>
      </c>
      <c r="C56" s="376"/>
      <c r="D56" s="367" t="s">
        <v>719</v>
      </c>
      <c r="E56" s="368"/>
      <c r="F56" s="369">
        <v>4100058469</v>
      </c>
      <c r="G56" s="370"/>
      <c r="H56" s="391" t="s">
        <v>940</v>
      </c>
      <c r="I56" s="370"/>
      <c r="J56" s="369" t="s">
        <v>73</v>
      </c>
      <c r="K56" s="368"/>
      <c r="L56" s="7" t="s">
        <v>757</v>
      </c>
      <c r="M56" s="11"/>
      <c r="N56" s="81">
        <v>9.14</v>
      </c>
      <c r="O56" s="60">
        <v>15</v>
      </c>
    </row>
    <row r="57" spans="1:15" ht="15" x14ac:dyDescent="0.25">
      <c r="A57" s="1"/>
      <c r="B57" s="378">
        <v>31</v>
      </c>
      <c r="C57" s="379"/>
      <c r="D57" s="367" t="s">
        <v>719</v>
      </c>
      <c r="E57" s="368"/>
      <c r="F57" s="369">
        <v>4100058469</v>
      </c>
      <c r="G57" s="370"/>
      <c r="H57" s="391" t="s">
        <v>940</v>
      </c>
      <c r="I57" s="370"/>
      <c r="J57" s="369" t="s">
        <v>73</v>
      </c>
      <c r="K57" s="368"/>
      <c r="L57" s="7" t="s">
        <v>757</v>
      </c>
      <c r="M57" s="11"/>
      <c r="N57" s="82">
        <v>9.14</v>
      </c>
      <c r="O57" s="60">
        <v>15</v>
      </c>
    </row>
    <row r="58" spans="1:15" ht="15" x14ac:dyDescent="0.25">
      <c r="A58" s="1"/>
      <c r="B58" s="378">
        <v>32</v>
      </c>
      <c r="C58" s="379"/>
      <c r="D58" s="367" t="s">
        <v>719</v>
      </c>
      <c r="E58" s="368"/>
      <c r="F58" s="369">
        <v>4100058469</v>
      </c>
      <c r="G58" s="370"/>
      <c r="H58" s="391" t="s">
        <v>940</v>
      </c>
      <c r="I58" s="370"/>
      <c r="J58" s="369" t="s">
        <v>73</v>
      </c>
      <c r="K58" s="368"/>
      <c r="L58" s="7" t="s">
        <v>757</v>
      </c>
      <c r="M58" s="11"/>
      <c r="N58" s="82">
        <v>4.8</v>
      </c>
      <c r="O58" s="60">
        <v>7</v>
      </c>
    </row>
    <row r="59" spans="1:15" ht="15" x14ac:dyDescent="0.25">
      <c r="A59" s="1"/>
      <c r="B59" s="76"/>
      <c r="C59" s="69"/>
      <c r="D59" s="126" t="s">
        <v>944</v>
      </c>
      <c r="E59" s="61"/>
      <c r="F59" s="50"/>
      <c r="G59" s="62"/>
      <c r="H59" s="63"/>
      <c r="I59" s="62"/>
      <c r="J59" s="50"/>
      <c r="K59" s="61"/>
      <c r="L59" s="6"/>
      <c r="M59" s="8"/>
      <c r="N59" s="84"/>
      <c r="O59" s="138"/>
    </row>
    <row r="60" spans="1:15" ht="15" x14ac:dyDescent="0.25">
      <c r="A60" s="1"/>
      <c r="B60" s="378">
        <v>33</v>
      </c>
      <c r="C60" s="379"/>
      <c r="D60" s="367" t="s">
        <v>941</v>
      </c>
      <c r="E60" s="368"/>
      <c r="F60" s="369">
        <v>4100058463</v>
      </c>
      <c r="G60" s="370"/>
      <c r="H60" s="391" t="s">
        <v>942</v>
      </c>
      <c r="I60" s="370"/>
      <c r="J60" s="369" t="s">
        <v>25</v>
      </c>
      <c r="K60" s="368"/>
      <c r="L60" s="7" t="s">
        <v>902</v>
      </c>
      <c r="M60" s="11"/>
      <c r="N60" s="82">
        <v>6.48</v>
      </c>
      <c r="O60" s="60">
        <v>29</v>
      </c>
    </row>
    <row r="61" spans="1:15" ht="15" x14ac:dyDescent="0.25">
      <c r="A61" s="1"/>
      <c r="B61" s="76"/>
      <c r="C61" s="69"/>
      <c r="D61" s="367" t="s">
        <v>941</v>
      </c>
      <c r="E61" s="368"/>
      <c r="F61" s="369">
        <v>4100058467</v>
      </c>
      <c r="G61" s="370"/>
      <c r="H61" s="391" t="s">
        <v>942</v>
      </c>
      <c r="I61" s="370"/>
      <c r="J61" s="369" t="s">
        <v>53</v>
      </c>
      <c r="K61" s="368"/>
      <c r="L61" s="7" t="s">
        <v>902</v>
      </c>
      <c r="M61" s="8"/>
      <c r="N61" s="84"/>
      <c r="O61" s="123">
        <v>1</v>
      </c>
    </row>
    <row r="62" spans="1:15" ht="15" x14ac:dyDescent="0.25">
      <c r="A62" s="1"/>
      <c r="B62" s="378">
        <v>34</v>
      </c>
      <c r="C62" s="379"/>
      <c r="D62" s="367" t="s">
        <v>670</v>
      </c>
      <c r="E62" s="368"/>
      <c r="F62" s="369">
        <v>4100057154</v>
      </c>
      <c r="G62" s="370"/>
      <c r="H62" s="391" t="s">
        <v>713</v>
      </c>
      <c r="I62" s="370"/>
      <c r="J62" s="369" t="s">
        <v>53</v>
      </c>
      <c r="K62" s="368"/>
      <c r="L62" s="7" t="s">
        <v>757</v>
      </c>
      <c r="M62" s="11"/>
      <c r="N62" s="82">
        <v>7.24</v>
      </c>
      <c r="O62" s="60">
        <v>50</v>
      </c>
    </row>
    <row r="63" spans="1:15" ht="15" x14ac:dyDescent="0.25">
      <c r="A63" s="1"/>
      <c r="B63" s="378">
        <v>35</v>
      </c>
      <c r="C63" s="379"/>
      <c r="D63" s="367" t="s">
        <v>670</v>
      </c>
      <c r="E63" s="368"/>
      <c r="F63" s="369">
        <v>4100057154</v>
      </c>
      <c r="G63" s="370"/>
      <c r="H63" s="391" t="s">
        <v>713</v>
      </c>
      <c r="I63" s="370"/>
      <c r="J63" s="369" t="s">
        <v>53</v>
      </c>
      <c r="K63" s="368"/>
      <c r="L63" s="7" t="s">
        <v>757</v>
      </c>
      <c r="M63" s="11"/>
      <c r="N63" s="82">
        <v>7.24</v>
      </c>
      <c r="O63" s="60">
        <v>35</v>
      </c>
    </row>
    <row r="64" spans="1:15" ht="15" x14ac:dyDescent="0.25">
      <c r="A64" s="1"/>
      <c r="B64" s="416"/>
      <c r="C64" s="417"/>
      <c r="D64" s="367" t="s">
        <v>670</v>
      </c>
      <c r="E64" s="368"/>
      <c r="F64" s="369">
        <v>4100057106</v>
      </c>
      <c r="G64" s="370"/>
      <c r="H64" s="391" t="s">
        <v>713</v>
      </c>
      <c r="I64" s="370"/>
      <c r="J64" s="369" t="s">
        <v>25</v>
      </c>
      <c r="K64" s="368"/>
      <c r="L64" s="7" t="s">
        <v>757</v>
      </c>
      <c r="M64" s="11"/>
      <c r="N64" s="83"/>
      <c r="O64" s="60">
        <v>15</v>
      </c>
    </row>
    <row r="65" spans="1:15" ht="15" x14ac:dyDescent="0.25">
      <c r="A65" s="1"/>
      <c r="B65" s="378">
        <v>36</v>
      </c>
      <c r="C65" s="379"/>
      <c r="D65" s="367" t="s">
        <v>670</v>
      </c>
      <c r="E65" s="368"/>
      <c r="F65" s="369">
        <v>4100057106</v>
      </c>
      <c r="G65" s="370"/>
      <c r="H65" s="391" t="s">
        <v>713</v>
      </c>
      <c r="I65" s="370"/>
      <c r="J65" s="369" t="s">
        <v>25</v>
      </c>
      <c r="K65" s="368"/>
      <c r="L65" s="7" t="s">
        <v>757</v>
      </c>
      <c r="M65" s="11"/>
      <c r="N65" s="82">
        <v>7.36</v>
      </c>
      <c r="O65" s="60">
        <v>15</v>
      </c>
    </row>
    <row r="66" spans="1:15" ht="15" x14ac:dyDescent="0.25">
      <c r="A66" s="1"/>
      <c r="B66" s="416"/>
      <c r="C66" s="417"/>
      <c r="D66" s="367" t="s">
        <v>670</v>
      </c>
      <c r="E66" s="368"/>
      <c r="F66" s="369">
        <v>4100057153</v>
      </c>
      <c r="G66" s="370"/>
      <c r="H66" s="391" t="s">
        <v>713</v>
      </c>
      <c r="I66" s="370"/>
      <c r="J66" s="369" t="s">
        <v>76</v>
      </c>
      <c r="K66" s="368"/>
      <c r="L66" s="7" t="s">
        <v>757</v>
      </c>
      <c r="M66" s="11"/>
      <c r="N66" s="83"/>
      <c r="O66" s="60">
        <v>30</v>
      </c>
    </row>
    <row r="67" spans="1:15" ht="15" x14ac:dyDescent="0.25">
      <c r="A67" s="1"/>
      <c r="B67" s="365"/>
      <c r="C67" s="366"/>
      <c r="D67" s="367" t="s">
        <v>670</v>
      </c>
      <c r="E67" s="368"/>
      <c r="F67" s="369">
        <v>4100057155</v>
      </c>
      <c r="G67" s="370"/>
      <c r="H67" s="391" t="s">
        <v>713</v>
      </c>
      <c r="I67" s="370"/>
      <c r="J67" s="369" t="s">
        <v>147</v>
      </c>
      <c r="K67" s="368"/>
      <c r="L67" s="7" t="s">
        <v>757</v>
      </c>
      <c r="M67" s="11"/>
      <c r="N67" s="84"/>
      <c r="O67" s="60">
        <v>6</v>
      </c>
    </row>
    <row r="68" spans="1:15" ht="15" x14ac:dyDescent="0.25">
      <c r="A68" s="1"/>
      <c r="B68" s="375"/>
      <c r="C68" s="376"/>
      <c r="D68" s="367"/>
      <c r="E68" s="368"/>
      <c r="F68" s="369"/>
      <c r="G68" s="370"/>
      <c r="H68" s="391"/>
      <c r="I68" s="370"/>
      <c r="J68" s="369"/>
      <c r="K68" s="368"/>
      <c r="L68" s="7"/>
      <c r="M68" s="11"/>
      <c r="N68" s="81"/>
      <c r="O68" s="60"/>
    </row>
    <row r="69" spans="1:15" ht="15" x14ac:dyDescent="0.25">
      <c r="A69" s="1"/>
      <c r="B69" s="76"/>
      <c r="C69" s="65"/>
      <c r="D69" s="392"/>
      <c r="E69" s="393"/>
      <c r="F69" s="393"/>
      <c r="G69" s="393"/>
      <c r="H69" s="393"/>
      <c r="I69" s="62"/>
      <c r="J69" s="50"/>
      <c r="K69" s="61"/>
      <c r="L69" s="8"/>
      <c r="M69" s="8"/>
      <c r="N69" s="113">
        <f>SUM(N18:N67)</f>
        <v>323.53999999999991</v>
      </c>
      <c r="O69" s="60"/>
    </row>
    <row r="70" spans="1:15" ht="15.75" x14ac:dyDescent="0.25">
      <c r="A70" s="1"/>
      <c r="B70" s="356" t="s">
        <v>29</v>
      </c>
      <c r="C70" s="357"/>
      <c r="D70" s="357"/>
      <c r="E70" s="357"/>
      <c r="F70" s="357"/>
      <c r="G70" s="357"/>
      <c r="H70" s="357"/>
      <c r="I70" s="357"/>
      <c r="J70" s="357"/>
      <c r="K70" s="357"/>
      <c r="L70" s="357"/>
      <c r="M70" s="79"/>
      <c r="N70" s="75"/>
      <c r="O70" s="73">
        <f>SUM(O18:O68)</f>
        <v>740</v>
      </c>
    </row>
    <row r="71" spans="1:15" ht="15" x14ac:dyDescent="0.25">
      <c r="A71" s="1"/>
      <c r="B71" s="20"/>
      <c r="C71" s="45"/>
      <c r="D71" s="20"/>
      <c r="E71" s="45"/>
      <c r="F71" s="20"/>
      <c r="H71" s="3"/>
      <c r="J71" s="20"/>
      <c r="K71" s="45"/>
      <c r="L71" s="1"/>
      <c r="M71" s="1"/>
      <c r="N71" s="86"/>
    </row>
    <row r="72" spans="1:15" ht="3.75" customHeight="1" x14ac:dyDescent="0.25">
      <c r="A72" s="1"/>
      <c r="B72" s="1"/>
      <c r="C72" s="1"/>
      <c r="D72" s="17"/>
      <c r="E72" s="20"/>
      <c r="F72" s="20"/>
      <c r="G72" s="3"/>
      <c r="H72" s="3"/>
      <c r="I72" s="1"/>
      <c r="J72" s="1"/>
      <c r="K72" s="1"/>
      <c r="L72" s="1"/>
      <c r="M72" s="1"/>
      <c r="N72" s="1"/>
    </row>
    <row r="73" spans="1:15" ht="15" customHeight="1" x14ac:dyDescent="0.25">
      <c r="A73" s="1"/>
      <c r="B73" s="1"/>
      <c r="C73" s="1"/>
      <c r="D73" s="1" t="s">
        <v>49</v>
      </c>
      <c r="E73" s="23"/>
      <c r="F73" s="397" t="s">
        <v>956</v>
      </c>
      <c r="G73" s="396"/>
      <c r="H73" s="1"/>
      <c r="I73" s="1"/>
      <c r="J73" s="1"/>
      <c r="K73" s="1"/>
      <c r="L73" s="1"/>
      <c r="M73" s="1"/>
      <c r="N73" s="1"/>
    </row>
    <row r="74" spans="1:15" ht="15" customHeight="1" x14ac:dyDescent="0.25">
      <c r="A74" s="1"/>
      <c r="B74" s="1"/>
      <c r="C74" s="1"/>
      <c r="D74" s="1" t="s">
        <v>957</v>
      </c>
      <c r="E74" s="23"/>
      <c r="F74" s="1"/>
      <c r="G74" s="1"/>
      <c r="H74" s="1"/>
      <c r="I74" s="1"/>
      <c r="J74" s="1"/>
      <c r="K74" s="1"/>
      <c r="L74" s="1"/>
      <c r="M74" s="1"/>
      <c r="N74" s="1"/>
    </row>
    <row r="75" spans="1:15" ht="15" customHeight="1" x14ac:dyDescent="0.25">
      <c r="A75" s="1"/>
      <c r="B75" s="1"/>
      <c r="C75" s="1"/>
      <c r="D75" s="1" t="s">
        <v>950</v>
      </c>
      <c r="E75" s="3"/>
      <c r="F75" s="1"/>
      <c r="G75" s="1"/>
      <c r="H75" s="1"/>
      <c r="I75" s="1"/>
      <c r="J75" s="1"/>
      <c r="K75" s="1"/>
      <c r="L75" s="1"/>
      <c r="M75" s="1"/>
      <c r="N75" s="1"/>
    </row>
    <row r="76" spans="1:15" ht="15" customHeight="1" x14ac:dyDescent="0.25">
      <c r="A76" s="1"/>
      <c r="B76" s="1"/>
      <c r="C76" s="1"/>
      <c r="D76" s="1" t="s">
        <v>949</v>
      </c>
      <c r="E76" s="23"/>
      <c r="F76" s="1"/>
      <c r="G76" s="1"/>
      <c r="H76" s="1"/>
      <c r="I76" s="1"/>
      <c r="J76" s="1"/>
      <c r="K76" s="1"/>
      <c r="L76" s="1"/>
      <c r="M76" s="1"/>
      <c r="N76" s="1"/>
    </row>
    <row r="77" spans="1:15" ht="15" customHeight="1" x14ac:dyDescent="0.25">
      <c r="A77" s="1"/>
      <c r="B77" s="1"/>
      <c r="C77" s="1"/>
      <c r="D77" s="1" t="s">
        <v>951</v>
      </c>
      <c r="E77" s="1"/>
      <c r="F77" s="1"/>
      <c r="G77" s="23"/>
      <c r="H77" s="23"/>
      <c r="I77" s="1"/>
      <c r="J77" s="1"/>
      <c r="K77" s="1"/>
      <c r="L77" s="1"/>
      <c r="M77" s="1"/>
      <c r="N77" s="1"/>
    </row>
    <row r="78" spans="1:15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5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5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361" ht="8.25" customHeight="1" x14ac:dyDescent="0.2"/>
    <row r="363" ht="8.25" customHeight="1" x14ac:dyDescent="0.2"/>
    <row r="365" ht="9" customHeight="1" x14ac:dyDescent="0.2"/>
    <row r="367" ht="7.5" customHeight="1" x14ac:dyDescent="0.2"/>
    <row r="369" ht="6.75" customHeight="1" x14ac:dyDescent="0.2"/>
    <row r="371" ht="7.5" customHeight="1" x14ac:dyDescent="0.2"/>
    <row r="373" ht="9" customHeight="1" x14ac:dyDescent="0.2"/>
    <row r="375" ht="7.5" customHeight="1" x14ac:dyDescent="0.2"/>
    <row r="377" ht="8.25" customHeight="1" x14ac:dyDescent="0.2"/>
  </sheetData>
  <mergeCells count="242">
    <mergeCell ref="B19:C19"/>
    <mergeCell ref="D19:E19"/>
    <mergeCell ref="F19:G19"/>
    <mergeCell ref="H19:I19"/>
    <mergeCell ref="J19:K19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43:C43"/>
    <mergeCell ref="D43:E43"/>
    <mergeCell ref="F43:G43"/>
    <mergeCell ref="H43:I43"/>
    <mergeCell ref="J43:K43"/>
    <mergeCell ref="B32:C32"/>
    <mergeCell ref="D32:E32"/>
    <mergeCell ref="F32:G32"/>
    <mergeCell ref="H32:I32"/>
    <mergeCell ref="J32:K32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H54:I54"/>
    <mergeCell ref="J54:K54"/>
    <mergeCell ref="B55:C55"/>
    <mergeCell ref="D55:E55"/>
    <mergeCell ref="F55:G55"/>
    <mergeCell ref="H55:I55"/>
    <mergeCell ref="J55:K55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J36:K36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0:C60"/>
    <mergeCell ref="D60:E60"/>
    <mergeCell ref="F60:G60"/>
    <mergeCell ref="H60:I60"/>
    <mergeCell ref="B37:C37"/>
    <mergeCell ref="D37:E37"/>
    <mergeCell ref="F37:G37"/>
    <mergeCell ref="H37:I37"/>
    <mergeCell ref="J37:K37"/>
    <mergeCell ref="B65:C65"/>
    <mergeCell ref="D65:E65"/>
    <mergeCell ref="F65:G65"/>
    <mergeCell ref="H65:I65"/>
    <mergeCell ref="J65:K65"/>
    <mergeCell ref="J60:K60"/>
    <mergeCell ref="B62:C62"/>
    <mergeCell ref="D62:E62"/>
    <mergeCell ref="F62:G62"/>
    <mergeCell ref="H62:I62"/>
    <mergeCell ref="J62:K62"/>
    <mergeCell ref="B58:C58"/>
    <mergeCell ref="D58:E58"/>
    <mergeCell ref="F58:G58"/>
    <mergeCell ref="H58:I58"/>
    <mergeCell ref="J58:K58"/>
    <mergeCell ref="H56:I56"/>
    <mergeCell ref="J56:K56"/>
    <mergeCell ref="B57:C57"/>
    <mergeCell ref="J57:K57"/>
    <mergeCell ref="B54:C54"/>
    <mergeCell ref="D54:E54"/>
    <mergeCell ref="F54:G54"/>
    <mergeCell ref="J68:K68"/>
    <mergeCell ref="B41:C41"/>
    <mergeCell ref="D41:E41"/>
    <mergeCell ref="F41:G41"/>
    <mergeCell ref="H41:I41"/>
    <mergeCell ref="J41:K41"/>
    <mergeCell ref="F61:G61"/>
    <mergeCell ref="D38:E38"/>
    <mergeCell ref="F38:G38"/>
    <mergeCell ref="H38:I38"/>
    <mergeCell ref="J38:K38"/>
    <mergeCell ref="B40:C40"/>
    <mergeCell ref="D40:E40"/>
    <mergeCell ref="F40:G40"/>
    <mergeCell ref="H40:I40"/>
    <mergeCell ref="J40:K40"/>
    <mergeCell ref="B67:C67"/>
    <mergeCell ref="D67:E67"/>
    <mergeCell ref="F67:G67"/>
    <mergeCell ref="H67:I67"/>
    <mergeCell ref="J67:K67"/>
    <mergeCell ref="D57:E57"/>
    <mergeCell ref="F57:G57"/>
    <mergeCell ref="H57:I57"/>
    <mergeCell ref="F33:G33"/>
    <mergeCell ref="D69:H69"/>
    <mergeCell ref="B70:L70"/>
    <mergeCell ref="F73:G73"/>
    <mergeCell ref="B24:C24"/>
    <mergeCell ref="D24:E24"/>
    <mergeCell ref="F24:G24"/>
    <mergeCell ref="H24:I24"/>
    <mergeCell ref="J24:K24"/>
    <mergeCell ref="B33:C33"/>
    <mergeCell ref="D33:E33"/>
    <mergeCell ref="H61:I61"/>
    <mergeCell ref="J61:K61"/>
    <mergeCell ref="B56:C56"/>
    <mergeCell ref="D56:E56"/>
    <mergeCell ref="F56:G56"/>
    <mergeCell ref="H33:I33"/>
    <mergeCell ref="J33:K33"/>
    <mergeCell ref="B52:C52"/>
    <mergeCell ref="D61:E61"/>
    <mergeCell ref="B68:C68"/>
    <mergeCell ref="D68:E68"/>
    <mergeCell ref="F68:G68"/>
    <mergeCell ref="H68:I6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sheetPr codeName="Hoja44"/>
  <dimension ref="A1:O350"/>
  <sheetViews>
    <sheetView topLeftCell="A10" workbookViewId="0">
      <selection activeCell="L38" sqref="L38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3.5703125" customWidth="1"/>
    <col min="6" max="6" width="6.140625" customWidth="1"/>
    <col min="7" max="7" width="9.7109375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F6" s="4" t="s">
        <v>12</v>
      </c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884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938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200007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888</v>
      </c>
      <c r="E18" s="368"/>
      <c r="F18" s="369">
        <v>4100057162</v>
      </c>
      <c r="G18" s="370"/>
      <c r="H18" s="391" t="s">
        <v>891</v>
      </c>
      <c r="I18" s="370"/>
      <c r="J18" s="369" t="s">
        <v>84</v>
      </c>
      <c r="K18" s="368"/>
      <c r="L18" s="7" t="s">
        <v>846</v>
      </c>
      <c r="M18" s="11"/>
      <c r="N18" s="82">
        <v>11.02</v>
      </c>
      <c r="O18" s="60">
        <v>7</v>
      </c>
    </row>
    <row r="19" spans="1:15" ht="15" x14ac:dyDescent="0.25">
      <c r="A19" s="1"/>
      <c r="B19" s="416"/>
      <c r="C19" s="417"/>
      <c r="D19" s="367" t="s">
        <v>888</v>
      </c>
      <c r="E19" s="368"/>
      <c r="F19" s="369">
        <v>4100057181</v>
      </c>
      <c r="G19" s="370"/>
      <c r="H19" s="391" t="s">
        <v>889</v>
      </c>
      <c r="I19" s="370"/>
      <c r="J19" s="369" t="s">
        <v>84</v>
      </c>
      <c r="K19" s="368"/>
      <c r="L19" s="7" t="s">
        <v>757</v>
      </c>
      <c r="M19" s="11"/>
      <c r="N19" s="83"/>
      <c r="O19" s="60">
        <v>31</v>
      </c>
    </row>
    <row r="20" spans="1:15" ht="15" x14ac:dyDescent="0.25">
      <c r="A20" s="1"/>
      <c r="B20" s="378">
        <v>2</v>
      </c>
      <c r="C20" s="379"/>
      <c r="D20" s="367" t="s">
        <v>486</v>
      </c>
      <c r="E20" s="368"/>
      <c r="F20" s="369">
        <v>4100057214</v>
      </c>
      <c r="G20" s="370"/>
      <c r="H20" s="391" t="s">
        <v>893</v>
      </c>
      <c r="I20" s="370"/>
      <c r="J20" s="369" t="s">
        <v>84</v>
      </c>
      <c r="K20" s="368"/>
      <c r="L20" s="7" t="s">
        <v>895</v>
      </c>
      <c r="M20" s="11"/>
      <c r="N20" s="82">
        <v>10.28</v>
      </c>
      <c r="O20" s="60">
        <v>14</v>
      </c>
    </row>
    <row r="21" spans="1:15" ht="15" x14ac:dyDescent="0.25">
      <c r="A21" s="1"/>
      <c r="B21" s="40"/>
      <c r="C21" s="36"/>
      <c r="D21" s="126" t="s">
        <v>933</v>
      </c>
      <c r="E21" s="61"/>
      <c r="F21" s="50"/>
      <c r="G21" s="62"/>
      <c r="H21" s="63"/>
      <c r="I21" s="62"/>
      <c r="J21" s="50"/>
      <c r="K21" s="61"/>
      <c r="L21" s="6"/>
      <c r="M21" s="8"/>
      <c r="N21" s="83"/>
      <c r="O21" s="123"/>
    </row>
    <row r="22" spans="1:15" ht="15" x14ac:dyDescent="0.25">
      <c r="A22" s="1"/>
      <c r="B22" s="416"/>
      <c r="C22" s="417"/>
      <c r="D22" s="367" t="s">
        <v>900</v>
      </c>
      <c r="E22" s="368"/>
      <c r="F22" s="369">
        <v>4100057122</v>
      </c>
      <c r="G22" s="370"/>
      <c r="H22" s="391" t="s">
        <v>904</v>
      </c>
      <c r="I22" s="370"/>
      <c r="J22" s="369" t="s">
        <v>84</v>
      </c>
      <c r="K22" s="368"/>
      <c r="L22" s="7" t="s">
        <v>905</v>
      </c>
      <c r="M22" s="11"/>
      <c r="N22" s="83"/>
      <c r="O22" s="60">
        <v>1</v>
      </c>
    </row>
    <row r="23" spans="1:15" ht="15" x14ac:dyDescent="0.25">
      <c r="A23" s="1"/>
      <c r="B23" s="365"/>
      <c r="C23" s="366"/>
      <c r="D23" s="367" t="s">
        <v>629</v>
      </c>
      <c r="E23" s="368"/>
      <c r="F23" s="369">
        <v>4100057228</v>
      </c>
      <c r="G23" s="370"/>
      <c r="H23" s="391" t="s">
        <v>909</v>
      </c>
      <c r="I23" s="370"/>
      <c r="J23" s="369" t="s">
        <v>84</v>
      </c>
      <c r="K23" s="368"/>
      <c r="L23" s="7" t="s">
        <v>757</v>
      </c>
      <c r="M23" s="11"/>
      <c r="N23" s="84"/>
      <c r="O23" s="60">
        <v>8</v>
      </c>
    </row>
    <row r="24" spans="1:15" ht="15" x14ac:dyDescent="0.25">
      <c r="A24" s="1"/>
      <c r="B24" s="378">
        <v>3</v>
      </c>
      <c r="C24" s="379"/>
      <c r="D24" s="367" t="s">
        <v>436</v>
      </c>
      <c r="E24" s="368"/>
      <c r="F24" s="369">
        <v>4100057191</v>
      </c>
      <c r="G24" s="370"/>
      <c r="H24" s="391" t="s">
        <v>606</v>
      </c>
      <c r="I24" s="370"/>
      <c r="J24" s="369" t="s">
        <v>81</v>
      </c>
      <c r="K24" s="368"/>
      <c r="L24" s="7" t="s">
        <v>757</v>
      </c>
      <c r="M24" s="11"/>
      <c r="N24" s="82">
        <v>13.44</v>
      </c>
      <c r="O24" s="60">
        <v>28</v>
      </c>
    </row>
    <row r="25" spans="1:15" ht="15" x14ac:dyDescent="0.25">
      <c r="A25" s="1"/>
      <c r="B25" s="378">
        <v>4</v>
      </c>
      <c r="C25" s="379"/>
      <c r="D25" s="386" t="s">
        <v>436</v>
      </c>
      <c r="E25" s="367"/>
      <c r="F25" s="369">
        <v>4100057191</v>
      </c>
      <c r="G25" s="370"/>
      <c r="H25" s="391" t="s">
        <v>606</v>
      </c>
      <c r="I25" s="370"/>
      <c r="J25" s="369" t="s">
        <v>81</v>
      </c>
      <c r="K25" s="368"/>
      <c r="L25" s="7" t="s">
        <v>757</v>
      </c>
      <c r="M25" s="11"/>
      <c r="N25" s="82">
        <v>12.3</v>
      </c>
      <c r="O25" s="60">
        <v>13</v>
      </c>
    </row>
    <row r="26" spans="1:15" ht="15" x14ac:dyDescent="0.25">
      <c r="A26" s="1"/>
      <c r="B26" s="40"/>
      <c r="C26" s="36"/>
      <c r="D26" s="386" t="s">
        <v>436</v>
      </c>
      <c r="E26" s="367"/>
      <c r="F26" s="369">
        <v>4100057250</v>
      </c>
      <c r="G26" s="370"/>
      <c r="H26" s="391" t="s">
        <v>606</v>
      </c>
      <c r="I26" s="370"/>
      <c r="J26" s="369" t="s">
        <v>84</v>
      </c>
      <c r="K26" s="368"/>
      <c r="L26" s="7" t="s">
        <v>757</v>
      </c>
      <c r="M26" s="11"/>
      <c r="N26" s="83"/>
      <c r="O26" s="60">
        <v>2</v>
      </c>
    </row>
    <row r="27" spans="1:15" ht="15" x14ac:dyDescent="0.25">
      <c r="A27" s="1"/>
      <c r="B27" s="40"/>
      <c r="C27" s="36"/>
      <c r="D27" s="386" t="s">
        <v>436</v>
      </c>
      <c r="E27" s="367"/>
      <c r="F27" s="369">
        <v>4100057250</v>
      </c>
      <c r="G27" s="370"/>
      <c r="H27" s="391" t="s">
        <v>606</v>
      </c>
      <c r="I27" s="370"/>
      <c r="J27" s="369" t="s">
        <v>84</v>
      </c>
      <c r="K27" s="368"/>
      <c r="L27" s="7" t="s">
        <v>914</v>
      </c>
      <c r="M27" s="11"/>
      <c r="N27" s="83"/>
      <c r="O27" s="60">
        <v>2</v>
      </c>
    </row>
    <row r="28" spans="1:15" ht="15" x14ac:dyDescent="0.25">
      <c r="A28" s="1"/>
      <c r="B28" s="76"/>
      <c r="C28" s="69"/>
      <c r="D28" s="386" t="s">
        <v>436</v>
      </c>
      <c r="E28" s="367"/>
      <c r="F28" s="369">
        <v>4100057199</v>
      </c>
      <c r="G28" s="370"/>
      <c r="H28" s="391" t="s">
        <v>913</v>
      </c>
      <c r="I28" s="370"/>
      <c r="J28" s="369" t="s">
        <v>84</v>
      </c>
      <c r="K28" s="368"/>
      <c r="L28" s="7" t="s">
        <v>757</v>
      </c>
      <c r="M28" s="11"/>
      <c r="N28" s="84"/>
      <c r="O28" s="60">
        <v>8</v>
      </c>
    </row>
    <row r="29" spans="1:15" ht="15" x14ac:dyDescent="0.25">
      <c r="A29" s="1"/>
      <c r="B29" s="378">
        <v>5</v>
      </c>
      <c r="C29" s="379"/>
      <c r="D29" s="386" t="s">
        <v>436</v>
      </c>
      <c r="E29" s="367"/>
      <c r="F29" s="369">
        <v>4100057250</v>
      </c>
      <c r="G29" s="370"/>
      <c r="H29" s="391" t="s">
        <v>606</v>
      </c>
      <c r="I29" s="370"/>
      <c r="J29" s="369" t="s">
        <v>84</v>
      </c>
      <c r="K29" s="368"/>
      <c r="L29" s="7" t="s">
        <v>757</v>
      </c>
      <c r="M29" s="11"/>
      <c r="N29" s="82">
        <v>13.44</v>
      </c>
      <c r="O29" s="60">
        <v>28</v>
      </c>
    </row>
    <row r="30" spans="1:15" ht="15" x14ac:dyDescent="0.25">
      <c r="A30" s="1"/>
      <c r="B30" s="378">
        <v>6</v>
      </c>
      <c r="C30" s="379"/>
      <c r="D30" s="367" t="s">
        <v>436</v>
      </c>
      <c r="E30" s="368"/>
      <c r="F30" s="369">
        <v>4100057196</v>
      </c>
      <c r="G30" s="370"/>
      <c r="H30" s="391" t="s">
        <v>913</v>
      </c>
      <c r="I30" s="370"/>
      <c r="J30" s="369" t="s">
        <v>81</v>
      </c>
      <c r="K30" s="368"/>
      <c r="L30" s="7" t="s">
        <v>757</v>
      </c>
      <c r="M30" s="11"/>
      <c r="N30" s="82">
        <v>13.5</v>
      </c>
      <c r="O30" s="60">
        <v>15</v>
      </c>
    </row>
    <row r="31" spans="1:15" ht="15" x14ac:dyDescent="0.25">
      <c r="A31" s="1"/>
      <c r="B31" s="365"/>
      <c r="C31" s="366"/>
      <c r="D31" s="367" t="s">
        <v>436</v>
      </c>
      <c r="E31" s="368"/>
      <c r="F31" s="369">
        <v>4100057196</v>
      </c>
      <c r="G31" s="370"/>
      <c r="H31" s="391" t="s">
        <v>913</v>
      </c>
      <c r="I31" s="370"/>
      <c r="J31" s="369" t="s">
        <v>81</v>
      </c>
      <c r="K31" s="368"/>
      <c r="L31" s="7" t="s">
        <v>914</v>
      </c>
      <c r="M31" s="11"/>
      <c r="N31" s="84"/>
      <c r="O31" s="60">
        <v>13</v>
      </c>
    </row>
    <row r="32" spans="1:15" ht="15" x14ac:dyDescent="0.25">
      <c r="A32" s="1"/>
      <c r="B32" s="378">
        <v>7</v>
      </c>
      <c r="C32" s="379"/>
      <c r="D32" s="367" t="s">
        <v>436</v>
      </c>
      <c r="E32" s="368"/>
      <c r="F32" s="369">
        <v>4100057250</v>
      </c>
      <c r="G32" s="370"/>
      <c r="H32" s="391" t="s">
        <v>606</v>
      </c>
      <c r="I32" s="370"/>
      <c r="J32" s="369" t="s">
        <v>84</v>
      </c>
      <c r="K32" s="368"/>
      <c r="L32" s="7" t="s">
        <v>915</v>
      </c>
      <c r="M32" s="11"/>
      <c r="N32" s="82">
        <v>9.5</v>
      </c>
      <c r="O32" s="60">
        <v>5</v>
      </c>
    </row>
    <row r="33" spans="1:15" ht="15" x14ac:dyDescent="0.25">
      <c r="A33" s="1"/>
      <c r="B33" s="365"/>
      <c r="C33" s="366"/>
      <c r="D33" s="367" t="s">
        <v>436</v>
      </c>
      <c r="E33" s="368"/>
      <c r="F33" s="369">
        <v>4100057191</v>
      </c>
      <c r="G33" s="370"/>
      <c r="H33" s="391" t="s">
        <v>606</v>
      </c>
      <c r="I33" s="370"/>
      <c r="J33" s="369" t="s">
        <v>81</v>
      </c>
      <c r="K33" s="368"/>
      <c r="L33" s="7" t="s">
        <v>915</v>
      </c>
      <c r="M33" s="11"/>
      <c r="N33" s="84"/>
      <c r="O33" s="60">
        <v>14</v>
      </c>
    </row>
    <row r="34" spans="1:15" ht="15" x14ac:dyDescent="0.25">
      <c r="A34" s="1"/>
      <c r="B34" s="378">
        <v>8</v>
      </c>
      <c r="C34" s="379"/>
      <c r="D34" s="386" t="s">
        <v>436</v>
      </c>
      <c r="E34" s="367"/>
      <c r="F34" s="369">
        <v>4100057191</v>
      </c>
      <c r="G34" s="370"/>
      <c r="H34" s="391" t="s">
        <v>606</v>
      </c>
      <c r="I34" s="370"/>
      <c r="J34" s="369" t="s">
        <v>81</v>
      </c>
      <c r="K34" s="368"/>
      <c r="L34" s="7" t="s">
        <v>846</v>
      </c>
      <c r="M34" s="11"/>
      <c r="N34" s="82">
        <v>13.8</v>
      </c>
      <c r="O34" s="60">
        <v>28</v>
      </c>
    </row>
    <row r="35" spans="1:15" ht="15" x14ac:dyDescent="0.25">
      <c r="A35" s="1"/>
      <c r="B35" s="378">
        <v>9</v>
      </c>
      <c r="C35" s="379"/>
      <c r="D35" s="386" t="s">
        <v>436</v>
      </c>
      <c r="E35" s="367"/>
      <c r="F35" s="369">
        <v>4100057191</v>
      </c>
      <c r="G35" s="370"/>
      <c r="H35" s="391" t="s">
        <v>606</v>
      </c>
      <c r="I35" s="370"/>
      <c r="J35" s="369" t="s">
        <v>81</v>
      </c>
      <c r="K35" s="368"/>
      <c r="L35" s="7" t="s">
        <v>846</v>
      </c>
      <c r="M35" s="11"/>
      <c r="N35" s="82">
        <v>6.64</v>
      </c>
      <c r="O35" s="60">
        <v>13</v>
      </c>
    </row>
    <row r="36" spans="1:15" ht="15" x14ac:dyDescent="0.25">
      <c r="A36" s="1"/>
      <c r="B36" s="416"/>
      <c r="C36" s="417"/>
      <c r="D36" s="386" t="s">
        <v>436</v>
      </c>
      <c r="E36" s="367"/>
      <c r="F36" s="369">
        <v>4100057250</v>
      </c>
      <c r="G36" s="370"/>
      <c r="H36" s="391" t="s">
        <v>606</v>
      </c>
      <c r="I36" s="370"/>
      <c r="J36" s="369" t="s">
        <v>84</v>
      </c>
      <c r="K36" s="368"/>
      <c r="L36" s="7" t="s">
        <v>846</v>
      </c>
      <c r="M36" s="11"/>
      <c r="N36" s="83"/>
      <c r="O36" s="60">
        <v>4</v>
      </c>
    </row>
    <row r="37" spans="1:15" ht="15" x14ac:dyDescent="0.25">
      <c r="A37" s="1"/>
      <c r="B37" s="378">
        <v>10</v>
      </c>
      <c r="C37" s="379"/>
      <c r="D37" s="367" t="s">
        <v>921</v>
      </c>
      <c r="E37" s="368"/>
      <c r="F37" s="369">
        <v>4100057173</v>
      </c>
      <c r="G37" s="370"/>
      <c r="H37" s="391" t="s">
        <v>922</v>
      </c>
      <c r="I37" s="370"/>
      <c r="J37" s="369" t="s">
        <v>84</v>
      </c>
      <c r="K37" s="368"/>
      <c r="L37" s="7" t="s">
        <v>757</v>
      </c>
      <c r="M37" s="11"/>
      <c r="N37" s="82">
        <v>11</v>
      </c>
      <c r="O37" s="60">
        <v>14</v>
      </c>
    </row>
    <row r="38" spans="1:15" ht="15" x14ac:dyDescent="0.25">
      <c r="A38" s="1"/>
      <c r="B38" s="416"/>
      <c r="C38" s="417"/>
      <c r="D38" s="367" t="s">
        <v>480</v>
      </c>
      <c r="E38" s="368"/>
      <c r="F38" s="369">
        <v>4100057182</v>
      </c>
      <c r="G38" s="370"/>
      <c r="H38" s="391" t="s">
        <v>481</v>
      </c>
      <c r="I38" s="370"/>
      <c r="J38" s="369" t="s">
        <v>81</v>
      </c>
      <c r="K38" s="368"/>
      <c r="L38" s="7" t="s">
        <v>851</v>
      </c>
      <c r="M38" s="11">
        <v>85</v>
      </c>
      <c r="N38" s="83"/>
      <c r="O38" s="60">
        <v>9</v>
      </c>
    </row>
    <row r="39" spans="1:15" ht="15" x14ac:dyDescent="0.25">
      <c r="A39" s="1"/>
      <c r="B39" s="416"/>
      <c r="C39" s="417"/>
      <c r="D39" s="367" t="s">
        <v>480</v>
      </c>
      <c r="E39" s="368"/>
      <c r="F39" s="369">
        <v>4100057182</v>
      </c>
      <c r="G39" s="370"/>
      <c r="H39" s="391" t="s">
        <v>481</v>
      </c>
      <c r="I39" s="370"/>
      <c r="J39" s="369" t="s">
        <v>81</v>
      </c>
      <c r="K39" s="368"/>
      <c r="L39" s="7" t="s">
        <v>851</v>
      </c>
      <c r="M39" s="11">
        <v>90</v>
      </c>
      <c r="N39" s="83"/>
      <c r="O39" s="60">
        <v>15</v>
      </c>
    </row>
    <row r="40" spans="1:15" ht="15" x14ac:dyDescent="0.25">
      <c r="A40" s="1"/>
      <c r="B40" s="416"/>
      <c r="C40" s="417"/>
      <c r="D40" s="367" t="s">
        <v>480</v>
      </c>
      <c r="E40" s="368"/>
      <c r="F40" s="369">
        <v>4100057182</v>
      </c>
      <c r="G40" s="370"/>
      <c r="H40" s="391" t="s">
        <v>481</v>
      </c>
      <c r="I40" s="370"/>
      <c r="J40" s="369" t="s">
        <v>81</v>
      </c>
      <c r="K40" s="368"/>
      <c r="L40" s="7" t="s">
        <v>851</v>
      </c>
      <c r="M40" s="11">
        <v>95</v>
      </c>
      <c r="N40" s="83"/>
      <c r="O40" s="60">
        <v>14</v>
      </c>
    </row>
    <row r="41" spans="1:15" ht="15" x14ac:dyDescent="0.25">
      <c r="A41" s="1"/>
      <c r="B41" s="365"/>
      <c r="C41" s="366"/>
      <c r="D41" s="367" t="s">
        <v>480</v>
      </c>
      <c r="E41" s="368"/>
      <c r="F41" s="369">
        <v>4100057182</v>
      </c>
      <c r="G41" s="370"/>
      <c r="H41" s="391" t="s">
        <v>481</v>
      </c>
      <c r="I41" s="370"/>
      <c r="J41" s="369" t="s">
        <v>81</v>
      </c>
      <c r="K41" s="368"/>
      <c r="L41" s="7" t="s">
        <v>851</v>
      </c>
      <c r="M41" s="11">
        <v>100</v>
      </c>
      <c r="N41" s="84"/>
      <c r="O41" s="60">
        <v>9</v>
      </c>
    </row>
    <row r="42" spans="1:15" ht="15" x14ac:dyDescent="0.25">
      <c r="A42" s="1"/>
      <c r="B42" s="76"/>
      <c r="C42" s="65"/>
      <c r="D42" s="392"/>
      <c r="E42" s="393"/>
      <c r="F42" s="393"/>
      <c r="G42" s="393"/>
      <c r="H42" s="393"/>
      <c r="I42" s="62"/>
      <c r="J42" s="50"/>
      <c r="K42" s="61"/>
      <c r="L42" s="8"/>
      <c r="M42" s="8"/>
      <c r="N42" s="139">
        <f>SUM(N18:N41)</f>
        <v>114.91999999999999</v>
      </c>
      <c r="O42" s="60"/>
    </row>
    <row r="43" spans="1:15" ht="15.75" x14ac:dyDescent="0.25">
      <c r="A43" s="1"/>
      <c r="B43" s="356" t="s">
        <v>29</v>
      </c>
      <c r="C43" s="357"/>
      <c r="D43" s="357"/>
      <c r="E43" s="357"/>
      <c r="F43" s="357"/>
      <c r="G43" s="357"/>
      <c r="H43" s="357"/>
      <c r="I43" s="357"/>
      <c r="J43" s="357"/>
      <c r="K43" s="357"/>
      <c r="L43" s="357"/>
      <c r="M43" s="79"/>
      <c r="N43" s="75"/>
      <c r="O43" s="73">
        <f>SUM(O18:O41)</f>
        <v>295</v>
      </c>
    </row>
    <row r="44" spans="1:15" ht="15" x14ac:dyDescent="0.25">
      <c r="A44" s="1"/>
      <c r="B44" s="20"/>
      <c r="C44" s="45"/>
      <c r="D44" s="20"/>
      <c r="E44" s="45"/>
      <c r="F44" s="20"/>
      <c r="H44" s="3"/>
      <c r="J44" s="20"/>
      <c r="K44" s="45"/>
      <c r="L44" s="1"/>
      <c r="M44" s="1"/>
      <c r="N44" s="86"/>
    </row>
    <row r="45" spans="1:15" ht="3.75" customHeight="1" x14ac:dyDescent="0.25">
      <c r="A45" s="1"/>
      <c r="B45" s="1"/>
      <c r="C45" s="1"/>
      <c r="D45" s="17"/>
      <c r="E45" s="20"/>
      <c r="F45" s="20"/>
      <c r="G45" s="3"/>
      <c r="H45" s="3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49</v>
      </c>
      <c r="E46" s="23"/>
      <c r="F46" s="397" t="s">
        <v>934</v>
      </c>
      <c r="G46" s="396"/>
      <c r="H46" s="1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935</v>
      </c>
      <c r="E47" s="23"/>
      <c r="F47" s="1"/>
      <c r="G47" s="1"/>
      <c r="H47" s="1"/>
      <c r="I47" s="1"/>
      <c r="J47" s="1"/>
      <c r="K47" s="1"/>
      <c r="L47" s="1"/>
      <c r="M47" s="1"/>
      <c r="N47" s="1"/>
    </row>
    <row r="48" spans="1:15" ht="15" customHeight="1" x14ac:dyDescent="0.25">
      <c r="A48" s="1"/>
      <c r="B48" s="1"/>
      <c r="C48" s="1"/>
      <c r="D48" s="1" t="s">
        <v>937</v>
      </c>
      <c r="E48" s="3"/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 t="s">
        <v>936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871</v>
      </c>
      <c r="E50" s="1"/>
      <c r="F50" s="1"/>
      <c r="G50" s="23"/>
      <c r="H50" s="23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334" ht="8.25" customHeight="1" x14ac:dyDescent="0.2"/>
    <row r="336" ht="8.25" customHeight="1" x14ac:dyDescent="0.2"/>
    <row r="338" ht="9" customHeight="1" x14ac:dyDescent="0.2"/>
    <row r="340" ht="7.5" customHeight="1" x14ac:dyDescent="0.2"/>
    <row r="342" ht="6.75" customHeight="1" x14ac:dyDescent="0.2"/>
    <row r="344" ht="7.5" customHeight="1" x14ac:dyDescent="0.2"/>
    <row r="346" ht="9" customHeight="1" x14ac:dyDescent="0.2"/>
    <row r="348" ht="7.5" customHeight="1" x14ac:dyDescent="0.2"/>
    <row r="350" ht="8.25" customHeight="1" x14ac:dyDescent="0.2"/>
  </sheetData>
  <mergeCells count="122">
    <mergeCell ref="F46:G46"/>
    <mergeCell ref="B25:C25"/>
    <mergeCell ref="D26:E26"/>
    <mergeCell ref="F26:G26"/>
    <mergeCell ref="H26:I26"/>
    <mergeCell ref="J26:K26"/>
    <mergeCell ref="D27:E27"/>
    <mergeCell ref="F27:G27"/>
    <mergeCell ref="H27:I27"/>
    <mergeCell ref="D42:H42"/>
    <mergeCell ref="D28:E28"/>
    <mergeCell ref="F28:G28"/>
    <mergeCell ref="H28:I28"/>
    <mergeCell ref="J28:K28"/>
    <mergeCell ref="B34:C34"/>
    <mergeCell ref="B43:L43"/>
    <mergeCell ref="B40:C40"/>
    <mergeCell ref="D40:E40"/>
    <mergeCell ref="F40:G40"/>
    <mergeCell ref="H40:I40"/>
    <mergeCell ref="B39:C39"/>
    <mergeCell ref="D39:E39"/>
    <mergeCell ref="F39:G39"/>
    <mergeCell ref="H39:I39"/>
    <mergeCell ref="J39:K39"/>
    <mergeCell ref="J40:K40"/>
    <mergeCell ref="B41:C41"/>
    <mergeCell ref="D41:E41"/>
    <mergeCell ref="F41:G41"/>
    <mergeCell ref="H41:I41"/>
    <mergeCell ref="J41:K41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29:C29"/>
    <mergeCell ref="D29:E29"/>
    <mergeCell ref="F29:G29"/>
    <mergeCell ref="H29:I29"/>
    <mergeCell ref="J29:K29"/>
    <mergeCell ref="J27:K27"/>
    <mergeCell ref="B30:C30"/>
    <mergeCell ref="D30:E30"/>
    <mergeCell ref="F30:G30"/>
    <mergeCell ref="H30:I30"/>
    <mergeCell ref="J30:K30"/>
    <mergeCell ref="B24:C24"/>
    <mergeCell ref="D24:E24"/>
    <mergeCell ref="F24:G24"/>
    <mergeCell ref="H24:I24"/>
    <mergeCell ref="J24:K24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G10:L1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sheetPr codeName="Hoja45"/>
  <dimension ref="A1:O505"/>
  <sheetViews>
    <sheetView topLeftCell="A61" workbookViewId="0">
      <selection activeCell="O195" sqref="O195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4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5.7109375" customWidth="1"/>
    <col min="12" max="12" width="20.14062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931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/>
      <c r="E6" s="4" t="s">
        <v>12</v>
      </c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6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892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200006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888</v>
      </c>
      <c r="E18" s="368"/>
      <c r="F18" s="369">
        <v>4100057178</v>
      </c>
      <c r="G18" s="370"/>
      <c r="H18" s="391" t="s">
        <v>889</v>
      </c>
      <c r="I18" s="370"/>
      <c r="J18" s="369" t="s">
        <v>90</v>
      </c>
      <c r="K18" s="368"/>
      <c r="L18" s="7" t="s">
        <v>757</v>
      </c>
      <c r="M18" s="11"/>
      <c r="N18" s="82">
        <v>4.84</v>
      </c>
      <c r="O18" s="60">
        <v>6</v>
      </c>
    </row>
    <row r="19" spans="1:15" ht="15" x14ac:dyDescent="0.25">
      <c r="A19" s="1"/>
      <c r="B19" s="416"/>
      <c r="C19" s="417"/>
      <c r="D19" s="367" t="s">
        <v>888</v>
      </c>
      <c r="E19" s="368"/>
      <c r="F19" s="369">
        <v>4100057179</v>
      </c>
      <c r="G19" s="370"/>
      <c r="H19" s="391" t="s">
        <v>889</v>
      </c>
      <c r="I19" s="370"/>
      <c r="J19" s="369" t="s">
        <v>253</v>
      </c>
      <c r="K19" s="368"/>
      <c r="L19" s="7" t="s">
        <v>757</v>
      </c>
      <c r="M19" s="11"/>
      <c r="N19" s="83"/>
      <c r="O19" s="60">
        <v>4</v>
      </c>
    </row>
    <row r="20" spans="1:15" ht="15" x14ac:dyDescent="0.25">
      <c r="A20" s="1"/>
      <c r="B20" s="416"/>
      <c r="C20" s="417"/>
      <c r="D20" s="367" t="s">
        <v>888</v>
      </c>
      <c r="E20" s="368"/>
      <c r="F20" s="369">
        <v>4100057180</v>
      </c>
      <c r="G20" s="370"/>
      <c r="H20" s="391" t="s">
        <v>889</v>
      </c>
      <c r="I20" s="370"/>
      <c r="J20" s="369" t="s">
        <v>53</v>
      </c>
      <c r="K20" s="368"/>
      <c r="L20" s="7" t="s">
        <v>757</v>
      </c>
      <c r="M20" s="11"/>
      <c r="N20" s="83"/>
      <c r="O20" s="60">
        <v>5</v>
      </c>
    </row>
    <row r="21" spans="1:15" ht="15" x14ac:dyDescent="0.25">
      <c r="A21" s="1"/>
      <c r="B21" s="40"/>
      <c r="C21" s="36"/>
      <c r="D21" s="126" t="s">
        <v>890</v>
      </c>
      <c r="E21" s="61"/>
      <c r="F21" s="50"/>
      <c r="G21" s="62"/>
      <c r="H21" s="63"/>
      <c r="I21" s="62"/>
      <c r="J21" s="50"/>
      <c r="K21" s="61"/>
      <c r="L21" s="6"/>
      <c r="M21" s="8"/>
      <c r="N21" s="83"/>
      <c r="O21" s="123"/>
    </row>
    <row r="22" spans="1:15" ht="15" x14ac:dyDescent="0.25">
      <c r="A22" s="1"/>
      <c r="B22" s="378">
        <v>2</v>
      </c>
      <c r="C22" s="379"/>
      <c r="D22" s="367" t="s">
        <v>888</v>
      </c>
      <c r="E22" s="368"/>
      <c r="F22" s="369">
        <v>4100057161</v>
      </c>
      <c r="G22" s="370"/>
      <c r="H22" s="391" t="s">
        <v>891</v>
      </c>
      <c r="I22" s="370"/>
      <c r="J22" s="369" t="s">
        <v>90</v>
      </c>
      <c r="K22" s="368"/>
      <c r="L22" s="7" t="s">
        <v>846</v>
      </c>
      <c r="M22" s="11"/>
      <c r="N22" s="82">
        <v>6.66</v>
      </c>
      <c r="O22" s="60">
        <v>6</v>
      </c>
    </row>
    <row r="23" spans="1:15" ht="15" x14ac:dyDescent="0.25">
      <c r="A23" s="1"/>
      <c r="B23" s="365"/>
      <c r="C23" s="366"/>
      <c r="D23" s="367" t="s">
        <v>888</v>
      </c>
      <c r="E23" s="368"/>
      <c r="F23" s="369">
        <v>4100057160</v>
      </c>
      <c r="G23" s="370"/>
      <c r="H23" s="391" t="s">
        <v>891</v>
      </c>
      <c r="I23" s="370"/>
      <c r="J23" s="369" t="s">
        <v>76</v>
      </c>
      <c r="K23" s="368"/>
      <c r="L23" s="7" t="s">
        <v>846</v>
      </c>
      <c r="M23" s="11"/>
      <c r="N23" s="84"/>
      <c r="O23" s="60">
        <v>15</v>
      </c>
    </row>
    <row r="24" spans="1:15" ht="15" x14ac:dyDescent="0.25">
      <c r="A24" s="1"/>
      <c r="B24" s="375">
        <v>3</v>
      </c>
      <c r="C24" s="376"/>
      <c r="D24" s="367" t="s">
        <v>486</v>
      </c>
      <c r="E24" s="368"/>
      <c r="F24" s="369">
        <v>4100057112</v>
      </c>
      <c r="G24" s="370"/>
      <c r="H24" s="391" t="s">
        <v>893</v>
      </c>
      <c r="I24" s="370"/>
      <c r="J24" s="369" t="s">
        <v>25</v>
      </c>
      <c r="K24" s="368"/>
      <c r="L24" s="7" t="s">
        <v>851</v>
      </c>
      <c r="M24" s="11"/>
      <c r="N24" s="81">
        <v>9.8000000000000007</v>
      </c>
      <c r="O24" s="60">
        <v>26</v>
      </c>
    </row>
    <row r="25" spans="1:15" ht="15" x14ac:dyDescent="0.25">
      <c r="A25" s="1"/>
      <c r="B25" s="378">
        <v>4</v>
      </c>
      <c r="C25" s="379"/>
      <c r="D25" s="367" t="s">
        <v>486</v>
      </c>
      <c r="E25" s="368"/>
      <c r="F25" s="369">
        <v>4100057112</v>
      </c>
      <c r="G25" s="370"/>
      <c r="H25" s="391" t="s">
        <v>893</v>
      </c>
      <c r="I25" s="370"/>
      <c r="J25" s="369" t="s">
        <v>25</v>
      </c>
      <c r="K25" s="368"/>
      <c r="L25" s="7" t="s">
        <v>851</v>
      </c>
      <c r="M25" s="11"/>
      <c r="N25" s="83">
        <v>9.8000000000000007</v>
      </c>
      <c r="O25" s="60">
        <v>26</v>
      </c>
    </row>
    <row r="26" spans="1:15" ht="15" x14ac:dyDescent="0.25">
      <c r="A26" s="1"/>
      <c r="B26" s="378">
        <v>5</v>
      </c>
      <c r="C26" s="379"/>
      <c r="D26" s="367" t="s">
        <v>486</v>
      </c>
      <c r="E26" s="368"/>
      <c r="F26" s="369">
        <v>4100057213</v>
      </c>
      <c r="G26" s="370"/>
      <c r="H26" s="391" t="s">
        <v>893</v>
      </c>
      <c r="I26" s="370"/>
      <c r="J26" s="369" t="s">
        <v>53</v>
      </c>
      <c r="K26" s="368"/>
      <c r="L26" s="7" t="s">
        <v>851</v>
      </c>
      <c r="M26" s="11"/>
      <c r="N26" s="82">
        <v>12.52</v>
      </c>
      <c r="O26" s="60">
        <v>34</v>
      </c>
    </row>
    <row r="27" spans="1:15" ht="15" x14ac:dyDescent="0.25">
      <c r="A27" s="1"/>
      <c r="B27" s="76"/>
      <c r="C27" s="69"/>
      <c r="D27" s="126" t="s">
        <v>894</v>
      </c>
      <c r="E27" s="61"/>
      <c r="F27" s="50"/>
      <c r="G27" s="62"/>
      <c r="H27" s="63"/>
      <c r="I27" s="62"/>
      <c r="J27" s="50"/>
      <c r="K27" s="61"/>
      <c r="L27" s="6"/>
      <c r="M27" s="8"/>
      <c r="N27" s="84"/>
      <c r="O27" s="123"/>
    </row>
    <row r="28" spans="1:15" ht="15" x14ac:dyDescent="0.25">
      <c r="A28" s="1"/>
      <c r="B28" s="375">
        <v>6</v>
      </c>
      <c r="C28" s="376"/>
      <c r="D28" s="367" t="s">
        <v>486</v>
      </c>
      <c r="E28" s="368"/>
      <c r="F28" s="369">
        <v>4100057213</v>
      </c>
      <c r="G28" s="370"/>
      <c r="H28" s="391" t="s">
        <v>893</v>
      </c>
      <c r="I28" s="370"/>
      <c r="J28" s="369" t="s">
        <v>53</v>
      </c>
      <c r="K28" s="368"/>
      <c r="L28" s="7" t="s">
        <v>895</v>
      </c>
      <c r="M28" s="11"/>
      <c r="N28" s="81">
        <v>9.5</v>
      </c>
      <c r="O28" s="60">
        <v>27</v>
      </c>
    </row>
    <row r="29" spans="1:15" ht="15" x14ac:dyDescent="0.25">
      <c r="A29" s="1"/>
      <c r="B29" s="375">
        <v>7</v>
      </c>
      <c r="C29" s="376"/>
      <c r="D29" s="367" t="s">
        <v>486</v>
      </c>
      <c r="E29" s="368"/>
      <c r="F29" s="369">
        <v>4100057213</v>
      </c>
      <c r="G29" s="370"/>
      <c r="H29" s="391" t="s">
        <v>893</v>
      </c>
      <c r="I29" s="370"/>
      <c r="J29" s="369" t="s">
        <v>53</v>
      </c>
      <c r="K29" s="368"/>
      <c r="L29" s="7" t="s">
        <v>895</v>
      </c>
      <c r="M29" s="11"/>
      <c r="N29" s="81">
        <v>9.86</v>
      </c>
      <c r="O29" s="60">
        <v>28</v>
      </c>
    </row>
    <row r="30" spans="1:15" ht="15" x14ac:dyDescent="0.25">
      <c r="A30" s="1"/>
      <c r="B30" s="378">
        <v>8</v>
      </c>
      <c r="C30" s="379"/>
      <c r="D30" s="367" t="s">
        <v>896</v>
      </c>
      <c r="E30" s="368"/>
      <c r="F30" s="369">
        <v>4100057128</v>
      </c>
      <c r="G30" s="370"/>
      <c r="H30" s="391" t="s">
        <v>897</v>
      </c>
      <c r="I30" s="370"/>
      <c r="J30" s="369" t="s">
        <v>73</v>
      </c>
      <c r="K30" s="368"/>
      <c r="L30" s="7" t="s">
        <v>898</v>
      </c>
      <c r="M30" s="11"/>
      <c r="N30" s="82">
        <v>4.5599999999999996</v>
      </c>
      <c r="O30" s="60">
        <v>6</v>
      </c>
    </row>
    <row r="31" spans="1:15" ht="15" x14ac:dyDescent="0.25">
      <c r="A31" s="1"/>
      <c r="B31" s="378">
        <v>9</v>
      </c>
      <c r="C31" s="379"/>
      <c r="D31" s="367" t="s">
        <v>896</v>
      </c>
      <c r="E31" s="368"/>
      <c r="F31" s="369">
        <v>4100057128</v>
      </c>
      <c r="G31" s="370"/>
      <c r="H31" s="391" t="s">
        <v>897</v>
      </c>
      <c r="I31" s="370"/>
      <c r="J31" s="369" t="s">
        <v>73</v>
      </c>
      <c r="K31" s="368"/>
      <c r="L31" s="7" t="s">
        <v>898</v>
      </c>
      <c r="M31" s="11"/>
      <c r="N31" s="82">
        <v>4.5599999999999996</v>
      </c>
      <c r="O31" s="60">
        <v>6</v>
      </c>
    </row>
    <row r="32" spans="1:15" ht="15" x14ac:dyDescent="0.25">
      <c r="A32" s="1"/>
      <c r="B32" s="378">
        <v>10</v>
      </c>
      <c r="C32" s="379"/>
      <c r="D32" s="367" t="s">
        <v>896</v>
      </c>
      <c r="E32" s="368"/>
      <c r="F32" s="369">
        <v>4100057128</v>
      </c>
      <c r="G32" s="370"/>
      <c r="H32" s="391" t="s">
        <v>897</v>
      </c>
      <c r="I32" s="370"/>
      <c r="J32" s="369" t="s">
        <v>73</v>
      </c>
      <c r="K32" s="368"/>
      <c r="L32" s="7" t="s">
        <v>898</v>
      </c>
      <c r="M32" s="11"/>
      <c r="N32" s="82">
        <v>4.5599999999999996</v>
      </c>
      <c r="O32" s="60">
        <v>2</v>
      </c>
    </row>
    <row r="33" spans="1:15" ht="15" x14ac:dyDescent="0.25">
      <c r="A33" s="1"/>
      <c r="B33" s="365"/>
      <c r="C33" s="366"/>
      <c r="D33" s="367" t="s">
        <v>896</v>
      </c>
      <c r="E33" s="368"/>
      <c r="F33" s="369">
        <v>4100057131</v>
      </c>
      <c r="G33" s="370"/>
      <c r="H33" s="391" t="s">
        <v>897</v>
      </c>
      <c r="I33" s="370"/>
      <c r="J33" s="369" t="s">
        <v>253</v>
      </c>
      <c r="K33" s="368"/>
      <c r="L33" s="7" t="s">
        <v>898</v>
      </c>
      <c r="M33" s="11"/>
      <c r="N33" s="84"/>
      <c r="O33" s="60">
        <v>4</v>
      </c>
    </row>
    <row r="34" spans="1:15" ht="15" x14ac:dyDescent="0.25">
      <c r="A34" s="1"/>
      <c r="B34" s="416">
        <v>11</v>
      </c>
      <c r="C34" s="417"/>
      <c r="D34" s="367" t="s">
        <v>896</v>
      </c>
      <c r="E34" s="368"/>
      <c r="F34" s="369">
        <v>4100057130</v>
      </c>
      <c r="G34" s="370"/>
      <c r="H34" s="391" t="s">
        <v>897</v>
      </c>
      <c r="I34" s="370"/>
      <c r="J34" s="369" t="s">
        <v>90</v>
      </c>
      <c r="K34" s="368"/>
      <c r="L34" s="7" t="s">
        <v>898</v>
      </c>
      <c r="M34" s="11"/>
      <c r="N34" s="83">
        <v>4.5599999999999996</v>
      </c>
      <c r="O34" s="60">
        <v>6</v>
      </c>
    </row>
    <row r="35" spans="1:15" ht="15" x14ac:dyDescent="0.25">
      <c r="A35" s="1"/>
      <c r="B35" s="76"/>
      <c r="C35" s="69"/>
      <c r="D35" s="126" t="s">
        <v>899</v>
      </c>
      <c r="E35" s="61"/>
      <c r="F35" s="50"/>
      <c r="G35" s="62"/>
      <c r="H35" s="63"/>
      <c r="I35" s="62"/>
      <c r="J35" s="50"/>
      <c r="K35" s="61"/>
      <c r="L35" s="6"/>
      <c r="M35" s="8"/>
      <c r="N35" s="84"/>
      <c r="O35" s="123"/>
    </row>
    <row r="36" spans="1:15" ht="15" x14ac:dyDescent="0.25">
      <c r="A36" s="1"/>
      <c r="B36" s="378">
        <v>12</v>
      </c>
      <c r="C36" s="379"/>
      <c r="D36" s="367" t="s">
        <v>896</v>
      </c>
      <c r="E36" s="368"/>
      <c r="F36" s="369">
        <v>4100057129</v>
      </c>
      <c r="G36" s="370"/>
      <c r="H36" s="391" t="s">
        <v>897</v>
      </c>
      <c r="I36" s="370"/>
      <c r="J36" s="369" t="s">
        <v>76</v>
      </c>
      <c r="K36" s="368"/>
      <c r="L36" s="7" t="s">
        <v>898</v>
      </c>
      <c r="M36" s="11"/>
      <c r="N36" s="82">
        <v>4.5599999999999996</v>
      </c>
      <c r="O36" s="60">
        <v>6</v>
      </c>
    </row>
    <row r="37" spans="1:15" ht="15" x14ac:dyDescent="0.25">
      <c r="A37" s="1"/>
      <c r="B37" s="378">
        <v>13</v>
      </c>
      <c r="C37" s="379"/>
      <c r="D37" s="367" t="s">
        <v>896</v>
      </c>
      <c r="E37" s="368"/>
      <c r="F37" s="369">
        <v>4100057129</v>
      </c>
      <c r="G37" s="370"/>
      <c r="H37" s="391" t="s">
        <v>897</v>
      </c>
      <c r="I37" s="370"/>
      <c r="J37" s="369" t="s">
        <v>76</v>
      </c>
      <c r="K37" s="368"/>
      <c r="L37" s="7" t="s">
        <v>898</v>
      </c>
      <c r="M37" s="11"/>
      <c r="N37" s="82">
        <v>4.5599999999999996</v>
      </c>
      <c r="O37" s="60">
        <v>6</v>
      </c>
    </row>
    <row r="38" spans="1:15" ht="15" x14ac:dyDescent="0.25">
      <c r="A38" s="1"/>
      <c r="B38" s="378">
        <v>14</v>
      </c>
      <c r="C38" s="379"/>
      <c r="D38" s="367" t="s">
        <v>896</v>
      </c>
      <c r="E38" s="368"/>
      <c r="F38" s="369">
        <v>4100057129</v>
      </c>
      <c r="G38" s="370"/>
      <c r="H38" s="391" t="s">
        <v>897</v>
      </c>
      <c r="I38" s="370"/>
      <c r="J38" s="369" t="s">
        <v>76</v>
      </c>
      <c r="K38" s="368"/>
      <c r="L38" s="7" t="s">
        <v>898</v>
      </c>
      <c r="M38" s="11"/>
      <c r="N38" s="82">
        <v>4.5599999999999996</v>
      </c>
      <c r="O38" s="60">
        <v>6</v>
      </c>
    </row>
    <row r="39" spans="1:15" ht="15" x14ac:dyDescent="0.25">
      <c r="A39" s="1"/>
      <c r="B39" s="378">
        <v>15</v>
      </c>
      <c r="C39" s="379"/>
      <c r="D39" s="367" t="s">
        <v>896</v>
      </c>
      <c r="E39" s="368"/>
      <c r="F39" s="369">
        <v>4100057129</v>
      </c>
      <c r="G39" s="370"/>
      <c r="H39" s="391" t="s">
        <v>897</v>
      </c>
      <c r="I39" s="370"/>
      <c r="J39" s="369" t="s">
        <v>76</v>
      </c>
      <c r="K39" s="368"/>
      <c r="L39" s="7" t="s">
        <v>898</v>
      </c>
      <c r="M39" s="11"/>
      <c r="N39" s="82">
        <v>3.4</v>
      </c>
      <c r="O39" s="60">
        <v>2</v>
      </c>
    </row>
    <row r="40" spans="1:15" ht="15" x14ac:dyDescent="0.25">
      <c r="A40" s="1"/>
      <c r="B40" s="76"/>
      <c r="C40" s="69"/>
      <c r="D40" s="367" t="s">
        <v>896</v>
      </c>
      <c r="E40" s="368"/>
      <c r="F40" s="369">
        <v>4100057102</v>
      </c>
      <c r="G40" s="370"/>
      <c r="H40" s="391" t="s">
        <v>897</v>
      </c>
      <c r="I40" s="370"/>
      <c r="J40" s="369" t="s">
        <v>25</v>
      </c>
      <c r="K40" s="368"/>
      <c r="L40" s="7" t="s">
        <v>898</v>
      </c>
      <c r="M40" s="11"/>
      <c r="N40" s="84"/>
      <c r="O40" s="60">
        <v>2</v>
      </c>
    </row>
    <row r="41" spans="1:15" ht="15" x14ac:dyDescent="0.25">
      <c r="A41" s="1"/>
      <c r="B41" s="375">
        <v>16</v>
      </c>
      <c r="C41" s="376"/>
      <c r="D41" s="367" t="s">
        <v>896</v>
      </c>
      <c r="E41" s="368"/>
      <c r="F41" s="369">
        <v>4100057102</v>
      </c>
      <c r="G41" s="370"/>
      <c r="H41" s="391" t="s">
        <v>897</v>
      </c>
      <c r="I41" s="370"/>
      <c r="J41" s="369" t="s">
        <v>25</v>
      </c>
      <c r="K41" s="368"/>
      <c r="L41" s="7" t="s">
        <v>898</v>
      </c>
      <c r="M41" s="11"/>
      <c r="N41" s="81">
        <v>4.5599999999999996</v>
      </c>
      <c r="O41" s="60">
        <v>6</v>
      </c>
    </row>
    <row r="42" spans="1:15" ht="15" x14ac:dyDescent="0.25">
      <c r="A42" s="1"/>
      <c r="B42" s="111" t="s">
        <v>37</v>
      </c>
      <c r="C42" s="92"/>
      <c r="D42" s="20"/>
      <c r="E42" s="45"/>
      <c r="F42" s="20"/>
      <c r="H42" s="3"/>
      <c r="J42" s="20"/>
      <c r="K42" s="45"/>
      <c r="L42" s="1"/>
      <c r="M42" s="1"/>
      <c r="N42" s="1"/>
      <c r="O42" s="60"/>
    </row>
    <row r="43" spans="1:15" ht="15" x14ac:dyDescent="0.25">
      <c r="A43" s="1"/>
      <c r="B43" s="375">
        <v>17</v>
      </c>
      <c r="C43" s="376"/>
      <c r="D43" s="367" t="s">
        <v>896</v>
      </c>
      <c r="E43" s="368"/>
      <c r="F43" s="369">
        <v>4100057102</v>
      </c>
      <c r="G43" s="370"/>
      <c r="H43" s="391" t="s">
        <v>897</v>
      </c>
      <c r="I43" s="370"/>
      <c r="J43" s="369" t="s">
        <v>25</v>
      </c>
      <c r="K43" s="368"/>
      <c r="L43" s="7" t="s">
        <v>898</v>
      </c>
      <c r="M43" s="11"/>
      <c r="N43" s="81">
        <v>4.5599999999999996</v>
      </c>
      <c r="O43" s="60">
        <v>6</v>
      </c>
    </row>
    <row r="44" spans="1:15" ht="15" x14ac:dyDescent="0.25">
      <c r="A44" s="1"/>
      <c r="B44" s="375">
        <v>18</v>
      </c>
      <c r="C44" s="376"/>
      <c r="D44" s="367" t="s">
        <v>896</v>
      </c>
      <c r="E44" s="368"/>
      <c r="F44" s="369">
        <v>4100057102</v>
      </c>
      <c r="G44" s="370"/>
      <c r="H44" s="391" t="s">
        <v>897</v>
      </c>
      <c r="I44" s="370"/>
      <c r="J44" s="369" t="s">
        <v>25</v>
      </c>
      <c r="K44" s="368"/>
      <c r="L44" s="7" t="s">
        <v>898</v>
      </c>
      <c r="M44" s="11"/>
      <c r="N44" s="81">
        <v>4.5599999999999996</v>
      </c>
      <c r="O44" s="60">
        <v>6</v>
      </c>
    </row>
    <row r="45" spans="1:15" ht="15" x14ac:dyDescent="0.25">
      <c r="A45" s="1"/>
      <c r="B45" s="375">
        <v>19</v>
      </c>
      <c r="C45" s="376"/>
      <c r="D45" s="367" t="s">
        <v>896</v>
      </c>
      <c r="E45" s="368"/>
      <c r="F45" s="369">
        <v>4100057102</v>
      </c>
      <c r="G45" s="370"/>
      <c r="H45" s="391" t="s">
        <v>897</v>
      </c>
      <c r="I45" s="370"/>
      <c r="J45" s="369" t="s">
        <v>25</v>
      </c>
      <c r="K45" s="368"/>
      <c r="L45" s="7" t="s">
        <v>898</v>
      </c>
      <c r="M45" s="11"/>
      <c r="N45" s="81">
        <v>4.5599999999999996</v>
      </c>
      <c r="O45" s="60">
        <v>6</v>
      </c>
    </row>
    <row r="46" spans="1:15" ht="15" x14ac:dyDescent="0.25">
      <c r="A46" s="1"/>
      <c r="B46" s="375">
        <v>20</v>
      </c>
      <c r="C46" s="376"/>
      <c r="D46" s="367" t="s">
        <v>896</v>
      </c>
      <c r="E46" s="368"/>
      <c r="F46" s="369">
        <v>4100057102</v>
      </c>
      <c r="G46" s="370"/>
      <c r="H46" s="391" t="s">
        <v>897</v>
      </c>
      <c r="I46" s="370"/>
      <c r="J46" s="369" t="s">
        <v>25</v>
      </c>
      <c r="K46" s="368"/>
      <c r="L46" s="7" t="s">
        <v>898</v>
      </c>
      <c r="M46" s="11"/>
      <c r="N46" s="81">
        <v>4.5599999999999996</v>
      </c>
      <c r="O46" s="60">
        <v>6</v>
      </c>
    </row>
    <row r="47" spans="1:15" ht="15" x14ac:dyDescent="0.25">
      <c r="A47" s="1"/>
      <c r="B47" s="375">
        <v>21</v>
      </c>
      <c r="C47" s="376"/>
      <c r="D47" s="367" t="s">
        <v>896</v>
      </c>
      <c r="E47" s="368"/>
      <c r="F47" s="369">
        <v>4100057102</v>
      </c>
      <c r="G47" s="370"/>
      <c r="H47" s="391" t="s">
        <v>897</v>
      </c>
      <c r="I47" s="370"/>
      <c r="J47" s="369" t="s">
        <v>25</v>
      </c>
      <c r="K47" s="368"/>
      <c r="L47" s="7" t="s">
        <v>898</v>
      </c>
      <c r="M47" s="11"/>
      <c r="N47" s="81">
        <v>4.5599999999999996</v>
      </c>
      <c r="O47" s="60">
        <v>6</v>
      </c>
    </row>
    <row r="48" spans="1:15" ht="15" x14ac:dyDescent="0.25">
      <c r="A48" s="1"/>
      <c r="B48" s="375">
        <v>22</v>
      </c>
      <c r="C48" s="376"/>
      <c r="D48" s="367" t="s">
        <v>896</v>
      </c>
      <c r="E48" s="368"/>
      <c r="F48" s="369">
        <v>4100057102</v>
      </c>
      <c r="G48" s="370"/>
      <c r="H48" s="391" t="s">
        <v>897</v>
      </c>
      <c r="I48" s="370"/>
      <c r="J48" s="369" t="s">
        <v>25</v>
      </c>
      <c r="K48" s="368"/>
      <c r="L48" s="7" t="s">
        <v>898</v>
      </c>
      <c r="M48" s="11"/>
      <c r="N48" s="81">
        <v>4</v>
      </c>
      <c r="O48" s="60">
        <v>5</v>
      </c>
    </row>
    <row r="49" spans="1:15" ht="15" x14ac:dyDescent="0.25">
      <c r="A49" s="1"/>
      <c r="B49" s="375">
        <v>23</v>
      </c>
      <c r="C49" s="376"/>
      <c r="D49" s="367" t="s">
        <v>896</v>
      </c>
      <c r="E49" s="368"/>
      <c r="F49" s="369">
        <v>4100057132</v>
      </c>
      <c r="G49" s="370"/>
      <c r="H49" s="391" t="s">
        <v>897</v>
      </c>
      <c r="I49" s="370"/>
      <c r="J49" s="369" t="s">
        <v>53</v>
      </c>
      <c r="K49" s="368"/>
      <c r="L49" s="7" t="s">
        <v>898</v>
      </c>
      <c r="M49" s="11"/>
      <c r="N49" s="81">
        <v>3.4</v>
      </c>
      <c r="O49" s="60">
        <v>4</v>
      </c>
    </row>
    <row r="50" spans="1:15" ht="15" x14ac:dyDescent="0.25">
      <c r="A50" s="1"/>
      <c r="B50" s="378">
        <v>24</v>
      </c>
      <c r="C50" s="379"/>
      <c r="D50" s="367" t="s">
        <v>900</v>
      </c>
      <c r="E50" s="368"/>
      <c r="F50" s="369">
        <v>4100057123</v>
      </c>
      <c r="G50" s="370"/>
      <c r="H50" s="391" t="s">
        <v>901</v>
      </c>
      <c r="I50" s="370"/>
      <c r="J50" s="369" t="s">
        <v>73</v>
      </c>
      <c r="K50" s="368"/>
      <c r="L50" s="7" t="s">
        <v>902</v>
      </c>
      <c r="M50" s="11"/>
      <c r="N50" s="82">
        <v>4.2</v>
      </c>
      <c r="O50" s="60">
        <v>5</v>
      </c>
    </row>
    <row r="51" spans="1:15" ht="15" x14ac:dyDescent="0.25">
      <c r="A51" s="1"/>
      <c r="B51" s="378">
        <v>25</v>
      </c>
      <c r="C51" s="379"/>
      <c r="D51" s="367" t="s">
        <v>900</v>
      </c>
      <c r="E51" s="368"/>
      <c r="F51" s="369">
        <v>4100057123</v>
      </c>
      <c r="G51" s="370"/>
      <c r="H51" s="391" t="s">
        <v>901</v>
      </c>
      <c r="I51" s="370"/>
      <c r="J51" s="369" t="s">
        <v>73</v>
      </c>
      <c r="K51" s="368"/>
      <c r="L51" s="7" t="s">
        <v>902</v>
      </c>
      <c r="M51" s="11"/>
      <c r="N51" s="82">
        <v>3</v>
      </c>
      <c r="O51" s="60">
        <v>2</v>
      </c>
    </row>
    <row r="52" spans="1:15" ht="15" x14ac:dyDescent="0.25">
      <c r="A52" s="1"/>
      <c r="B52" s="76"/>
      <c r="C52" s="69"/>
      <c r="D52" s="367" t="s">
        <v>900</v>
      </c>
      <c r="E52" s="368"/>
      <c r="F52" s="369">
        <v>4100057125</v>
      </c>
      <c r="G52" s="370"/>
      <c r="H52" s="391" t="s">
        <v>901</v>
      </c>
      <c r="I52" s="370"/>
      <c r="J52" s="369" t="s">
        <v>53</v>
      </c>
      <c r="K52" s="368"/>
      <c r="L52" s="7" t="s">
        <v>902</v>
      </c>
      <c r="M52" s="8"/>
      <c r="N52" s="84"/>
      <c r="O52" s="123">
        <v>1</v>
      </c>
    </row>
    <row r="53" spans="1:15" ht="15" x14ac:dyDescent="0.25">
      <c r="A53" s="1"/>
      <c r="B53" s="378">
        <v>26</v>
      </c>
      <c r="C53" s="379"/>
      <c r="D53" s="367" t="s">
        <v>900</v>
      </c>
      <c r="E53" s="368"/>
      <c r="F53" s="369">
        <v>4100057124</v>
      </c>
      <c r="G53" s="370"/>
      <c r="H53" s="391" t="s">
        <v>901</v>
      </c>
      <c r="I53" s="370"/>
      <c r="J53" s="369" t="s">
        <v>90</v>
      </c>
      <c r="K53" s="368"/>
      <c r="L53" s="7" t="s">
        <v>902</v>
      </c>
      <c r="M53" s="11"/>
      <c r="N53" s="82">
        <v>3.62</v>
      </c>
      <c r="O53" s="60">
        <v>4</v>
      </c>
    </row>
    <row r="54" spans="1:15" ht="15" x14ac:dyDescent="0.25">
      <c r="A54" s="1"/>
      <c r="B54" s="378">
        <v>27</v>
      </c>
      <c r="C54" s="379"/>
      <c r="D54" s="367" t="s">
        <v>900</v>
      </c>
      <c r="E54" s="368"/>
      <c r="F54" s="369">
        <v>4100057100</v>
      </c>
      <c r="G54" s="370"/>
      <c r="H54" s="391" t="s">
        <v>901</v>
      </c>
      <c r="I54" s="370"/>
      <c r="J54" s="369" t="s">
        <v>25</v>
      </c>
      <c r="K54" s="368"/>
      <c r="L54" s="7" t="s">
        <v>902</v>
      </c>
      <c r="M54" s="11"/>
      <c r="N54" s="82">
        <v>4.2</v>
      </c>
      <c r="O54" s="60">
        <v>5</v>
      </c>
    </row>
    <row r="55" spans="1:15" ht="15" x14ac:dyDescent="0.25">
      <c r="A55" s="1"/>
      <c r="B55" s="378">
        <v>28</v>
      </c>
      <c r="C55" s="379"/>
      <c r="D55" s="367" t="s">
        <v>900</v>
      </c>
      <c r="E55" s="368"/>
      <c r="F55" s="369">
        <v>4100057100</v>
      </c>
      <c r="G55" s="370"/>
      <c r="H55" s="391" t="s">
        <v>901</v>
      </c>
      <c r="I55" s="370"/>
      <c r="J55" s="369" t="s">
        <v>25</v>
      </c>
      <c r="K55" s="368"/>
      <c r="L55" s="7" t="s">
        <v>902</v>
      </c>
      <c r="M55" s="11"/>
      <c r="N55" s="82">
        <v>4.2</v>
      </c>
      <c r="O55" s="60">
        <v>5</v>
      </c>
    </row>
    <row r="56" spans="1:15" ht="15" x14ac:dyDescent="0.25">
      <c r="A56" s="1"/>
      <c r="B56" s="378">
        <v>29</v>
      </c>
      <c r="C56" s="379"/>
      <c r="D56" s="367" t="s">
        <v>900</v>
      </c>
      <c r="E56" s="368"/>
      <c r="F56" s="369">
        <v>4100057100</v>
      </c>
      <c r="G56" s="370"/>
      <c r="H56" s="391" t="s">
        <v>901</v>
      </c>
      <c r="I56" s="370"/>
      <c r="J56" s="369" t="s">
        <v>25</v>
      </c>
      <c r="K56" s="368"/>
      <c r="L56" s="7" t="s">
        <v>902</v>
      </c>
      <c r="M56" s="11"/>
      <c r="N56" s="82">
        <v>4.2</v>
      </c>
      <c r="O56" s="60">
        <v>5</v>
      </c>
    </row>
    <row r="57" spans="1:15" ht="15" x14ac:dyDescent="0.25">
      <c r="A57" s="1"/>
      <c r="B57" s="378">
        <v>30</v>
      </c>
      <c r="C57" s="379"/>
      <c r="D57" s="367" t="s">
        <v>900</v>
      </c>
      <c r="E57" s="368"/>
      <c r="F57" s="369">
        <v>4100057100</v>
      </c>
      <c r="G57" s="370"/>
      <c r="H57" s="391" t="s">
        <v>901</v>
      </c>
      <c r="I57" s="370"/>
      <c r="J57" s="369" t="s">
        <v>25</v>
      </c>
      <c r="K57" s="368"/>
      <c r="L57" s="7" t="s">
        <v>902</v>
      </c>
      <c r="M57" s="11"/>
      <c r="N57" s="82">
        <v>4.2</v>
      </c>
      <c r="O57" s="60">
        <v>5</v>
      </c>
    </row>
    <row r="58" spans="1:15" ht="15" x14ac:dyDescent="0.25">
      <c r="A58" s="1"/>
      <c r="B58" s="378">
        <v>31</v>
      </c>
      <c r="C58" s="379"/>
      <c r="D58" s="367" t="s">
        <v>900</v>
      </c>
      <c r="E58" s="368"/>
      <c r="F58" s="369">
        <v>4100057100</v>
      </c>
      <c r="G58" s="370"/>
      <c r="H58" s="391" t="s">
        <v>901</v>
      </c>
      <c r="I58" s="370"/>
      <c r="J58" s="369" t="s">
        <v>25</v>
      </c>
      <c r="K58" s="368"/>
      <c r="L58" s="7" t="s">
        <v>902</v>
      </c>
      <c r="M58" s="11"/>
      <c r="N58" s="82">
        <v>4.2</v>
      </c>
      <c r="O58" s="60">
        <v>5</v>
      </c>
    </row>
    <row r="59" spans="1:15" ht="15" x14ac:dyDescent="0.25">
      <c r="A59" s="1"/>
      <c r="B59" s="76"/>
      <c r="C59" s="69"/>
      <c r="D59" s="126" t="s">
        <v>903</v>
      </c>
      <c r="E59" s="61"/>
      <c r="F59" s="50"/>
      <c r="G59" s="62"/>
      <c r="H59" s="63"/>
      <c r="I59" s="62"/>
      <c r="J59" s="50"/>
      <c r="K59" s="61"/>
      <c r="L59" s="6"/>
      <c r="M59" s="8"/>
      <c r="N59" s="84"/>
      <c r="O59" s="123"/>
    </row>
    <row r="60" spans="1:15" ht="15" x14ac:dyDescent="0.25">
      <c r="A60" s="1"/>
      <c r="B60" s="378">
        <v>32</v>
      </c>
      <c r="C60" s="379"/>
      <c r="D60" s="367" t="s">
        <v>900</v>
      </c>
      <c r="E60" s="368"/>
      <c r="F60" s="369">
        <v>4100057125</v>
      </c>
      <c r="G60" s="370"/>
      <c r="H60" s="391" t="s">
        <v>901</v>
      </c>
      <c r="I60" s="370"/>
      <c r="J60" s="369" t="s">
        <v>53</v>
      </c>
      <c r="K60" s="368"/>
      <c r="L60" s="7" t="s">
        <v>902</v>
      </c>
      <c r="M60" s="11"/>
      <c r="N60" s="81">
        <v>4.2</v>
      </c>
      <c r="O60" s="60">
        <v>5</v>
      </c>
    </row>
    <row r="61" spans="1:15" ht="15" x14ac:dyDescent="0.25">
      <c r="A61" s="1"/>
      <c r="B61" s="134" t="s">
        <v>56</v>
      </c>
      <c r="C61" s="133"/>
      <c r="D61" s="20"/>
      <c r="E61" s="45"/>
      <c r="F61" s="20"/>
      <c r="H61" s="3"/>
      <c r="J61" s="20"/>
      <c r="K61" s="45"/>
      <c r="L61" s="1"/>
      <c r="M61" s="1"/>
      <c r="N61" s="1"/>
      <c r="O61" s="60"/>
    </row>
    <row r="62" spans="1:15" ht="15" x14ac:dyDescent="0.25">
      <c r="A62" s="1"/>
      <c r="B62" s="416">
        <v>33</v>
      </c>
      <c r="C62" s="417"/>
      <c r="D62" s="367" t="s">
        <v>900</v>
      </c>
      <c r="E62" s="368"/>
      <c r="F62" s="369">
        <v>4100057125</v>
      </c>
      <c r="G62" s="370"/>
      <c r="H62" s="391" t="s">
        <v>901</v>
      </c>
      <c r="I62" s="370"/>
      <c r="J62" s="369" t="s">
        <v>53</v>
      </c>
      <c r="K62" s="368"/>
      <c r="L62" s="7" t="s">
        <v>902</v>
      </c>
      <c r="M62" s="11"/>
      <c r="N62" s="82">
        <v>4.8</v>
      </c>
      <c r="O62" s="60">
        <v>6</v>
      </c>
    </row>
    <row r="63" spans="1:15" ht="15" x14ac:dyDescent="0.25">
      <c r="A63" s="1"/>
      <c r="B63" s="40"/>
      <c r="C63" s="36"/>
      <c r="D63" s="126" t="s">
        <v>906</v>
      </c>
      <c r="E63" s="61"/>
      <c r="F63" s="50"/>
      <c r="G63" s="62"/>
      <c r="H63" s="63"/>
      <c r="I63" s="62"/>
      <c r="J63" s="50"/>
      <c r="K63" s="61"/>
      <c r="L63" s="6"/>
      <c r="M63" s="8"/>
      <c r="N63" s="83"/>
      <c r="O63" s="123"/>
    </row>
    <row r="64" spans="1:15" ht="15" x14ac:dyDescent="0.25">
      <c r="A64" s="1"/>
      <c r="B64" s="378">
        <v>34</v>
      </c>
      <c r="C64" s="379"/>
      <c r="D64" s="367" t="s">
        <v>900</v>
      </c>
      <c r="E64" s="368"/>
      <c r="F64" s="369">
        <v>4100057119</v>
      </c>
      <c r="G64" s="370"/>
      <c r="H64" s="391" t="s">
        <v>904</v>
      </c>
      <c r="I64" s="370"/>
      <c r="J64" s="369" t="s">
        <v>73</v>
      </c>
      <c r="K64" s="368"/>
      <c r="L64" s="7" t="s">
        <v>905</v>
      </c>
      <c r="M64" s="11"/>
      <c r="N64" s="82">
        <v>4.2</v>
      </c>
      <c r="O64" s="60">
        <v>3</v>
      </c>
    </row>
    <row r="65" spans="1:15" ht="15" x14ac:dyDescent="0.25">
      <c r="A65" s="1"/>
      <c r="B65" s="365"/>
      <c r="C65" s="366"/>
      <c r="D65" s="367" t="s">
        <v>900</v>
      </c>
      <c r="E65" s="368"/>
      <c r="F65" s="369">
        <v>4100057099</v>
      </c>
      <c r="G65" s="370"/>
      <c r="H65" s="391" t="s">
        <v>904</v>
      </c>
      <c r="I65" s="370"/>
      <c r="J65" s="369" t="s">
        <v>25</v>
      </c>
      <c r="K65" s="368"/>
      <c r="L65" s="7" t="s">
        <v>905</v>
      </c>
      <c r="M65" s="11"/>
      <c r="N65" s="84"/>
      <c r="O65" s="60">
        <v>2</v>
      </c>
    </row>
    <row r="66" spans="1:15" ht="15" x14ac:dyDescent="0.25">
      <c r="A66" s="1"/>
      <c r="B66" s="378">
        <v>35</v>
      </c>
      <c r="C66" s="379"/>
      <c r="D66" s="367" t="s">
        <v>900</v>
      </c>
      <c r="E66" s="368"/>
      <c r="F66" s="369">
        <v>4100057120</v>
      </c>
      <c r="G66" s="370"/>
      <c r="H66" s="391" t="s">
        <v>904</v>
      </c>
      <c r="I66" s="370"/>
      <c r="J66" s="369" t="s">
        <v>90</v>
      </c>
      <c r="K66" s="368"/>
      <c r="L66" s="7" t="s">
        <v>905</v>
      </c>
      <c r="M66" s="11"/>
      <c r="N66" s="82">
        <v>3.6</v>
      </c>
      <c r="O66" s="60">
        <v>4</v>
      </c>
    </row>
    <row r="67" spans="1:15" ht="15" x14ac:dyDescent="0.25">
      <c r="A67" s="1"/>
      <c r="B67" s="375">
        <v>36</v>
      </c>
      <c r="C67" s="376"/>
      <c r="D67" s="367" t="s">
        <v>900</v>
      </c>
      <c r="E67" s="368"/>
      <c r="F67" s="369">
        <v>4100057099</v>
      </c>
      <c r="G67" s="370"/>
      <c r="H67" s="391" t="s">
        <v>904</v>
      </c>
      <c r="I67" s="370"/>
      <c r="J67" s="369" t="s">
        <v>25</v>
      </c>
      <c r="K67" s="368"/>
      <c r="L67" s="7" t="s">
        <v>905</v>
      </c>
      <c r="M67" s="11"/>
      <c r="N67" s="81">
        <v>4.2</v>
      </c>
      <c r="O67" s="60">
        <v>5</v>
      </c>
    </row>
    <row r="68" spans="1:15" ht="15" x14ac:dyDescent="0.25">
      <c r="A68" s="1"/>
      <c r="B68" s="375">
        <v>37</v>
      </c>
      <c r="C68" s="376"/>
      <c r="D68" s="367" t="s">
        <v>900</v>
      </c>
      <c r="E68" s="368"/>
      <c r="F68" s="369">
        <v>4100057099</v>
      </c>
      <c r="G68" s="370"/>
      <c r="H68" s="391" t="s">
        <v>904</v>
      </c>
      <c r="I68" s="370"/>
      <c r="J68" s="369" t="s">
        <v>25</v>
      </c>
      <c r="K68" s="368"/>
      <c r="L68" s="7" t="s">
        <v>905</v>
      </c>
      <c r="M68" s="11"/>
      <c r="N68" s="81">
        <v>4.2</v>
      </c>
      <c r="O68" s="60">
        <v>5</v>
      </c>
    </row>
    <row r="69" spans="1:15" ht="15" x14ac:dyDescent="0.25">
      <c r="A69" s="1"/>
      <c r="B69" s="375">
        <v>38</v>
      </c>
      <c r="C69" s="376"/>
      <c r="D69" s="367" t="s">
        <v>900</v>
      </c>
      <c r="E69" s="368"/>
      <c r="F69" s="369">
        <v>4100057099</v>
      </c>
      <c r="G69" s="370"/>
      <c r="H69" s="391" t="s">
        <v>904</v>
      </c>
      <c r="I69" s="370"/>
      <c r="J69" s="369" t="s">
        <v>25</v>
      </c>
      <c r="K69" s="368"/>
      <c r="L69" s="7" t="s">
        <v>905</v>
      </c>
      <c r="M69" s="11"/>
      <c r="N69" s="81">
        <v>4.2</v>
      </c>
      <c r="O69" s="60">
        <v>5</v>
      </c>
    </row>
    <row r="70" spans="1:15" ht="15" x14ac:dyDescent="0.25">
      <c r="A70" s="1"/>
      <c r="B70" s="375">
        <v>39</v>
      </c>
      <c r="C70" s="376"/>
      <c r="D70" s="367" t="s">
        <v>900</v>
      </c>
      <c r="E70" s="368"/>
      <c r="F70" s="369">
        <v>4100057099</v>
      </c>
      <c r="G70" s="370"/>
      <c r="H70" s="391" t="s">
        <v>904</v>
      </c>
      <c r="I70" s="370"/>
      <c r="J70" s="369" t="s">
        <v>25</v>
      </c>
      <c r="K70" s="368"/>
      <c r="L70" s="7" t="s">
        <v>905</v>
      </c>
      <c r="M70" s="11"/>
      <c r="N70" s="81">
        <v>4.2</v>
      </c>
      <c r="O70" s="60">
        <v>5</v>
      </c>
    </row>
    <row r="71" spans="1:15" ht="15" x14ac:dyDescent="0.25">
      <c r="A71" s="1"/>
      <c r="B71" s="375">
        <v>40</v>
      </c>
      <c r="C71" s="376"/>
      <c r="D71" s="367" t="s">
        <v>900</v>
      </c>
      <c r="E71" s="368"/>
      <c r="F71" s="369">
        <v>4100057127</v>
      </c>
      <c r="G71" s="370"/>
      <c r="H71" s="391" t="s">
        <v>907</v>
      </c>
      <c r="I71" s="370"/>
      <c r="J71" s="369" t="s">
        <v>147</v>
      </c>
      <c r="K71" s="368"/>
      <c r="L71" s="7" t="s">
        <v>898</v>
      </c>
      <c r="M71" s="11"/>
      <c r="N71" s="81">
        <v>3.22</v>
      </c>
      <c r="O71" s="136">
        <v>3</v>
      </c>
    </row>
    <row r="72" spans="1:15" ht="15" x14ac:dyDescent="0.25">
      <c r="A72" s="1"/>
      <c r="B72" s="375">
        <v>41</v>
      </c>
      <c r="C72" s="376"/>
      <c r="D72" s="367" t="s">
        <v>900</v>
      </c>
      <c r="E72" s="368"/>
      <c r="F72" s="369">
        <v>4100057126</v>
      </c>
      <c r="G72" s="370"/>
      <c r="H72" s="391" t="s">
        <v>907</v>
      </c>
      <c r="I72" s="370"/>
      <c r="J72" s="369" t="s">
        <v>53</v>
      </c>
      <c r="K72" s="368"/>
      <c r="L72" s="7" t="s">
        <v>898</v>
      </c>
      <c r="M72" s="11"/>
      <c r="N72" s="81">
        <v>4.2</v>
      </c>
      <c r="O72" s="136">
        <v>5</v>
      </c>
    </row>
    <row r="73" spans="1:15" ht="15" x14ac:dyDescent="0.25">
      <c r="A73" s="1"/>
      <c r="B73" s="375">
        <v>42</v>
      </c>
      <c r="C73" s="376"/>
      <c r="D73" s="367" t="s">
        <v>900</v>
      </c>
      <c r="E73" s="368"/>
      <c r="F73" s="369">
        <v>4100057126</v>
      </c>
      <c r="G73" s="370"/>
      <c r="H73" s="391" t="s">
        <v>907</v>
      </c>
      <c r="I73" s="370"/>
      <c r="J73" s="369" t="s">
        <v>53</v>
      </c>
      <c r="K73" s="368"/>
      <c r="L73" s="7" t="s">
        <v>898</v>
      </c>
      <c r="M73" s="11"/>
      <c r="N73" s="81">
        <v>3.6</v>
      </c>
      <c r="O73" s="136">
        <v>4</v>
      </c>
    </row>
    <row r="74" spans="1:15" ht="15" x14ac:dyDescent="0.25">
      <c r="A74" s="1"/>
      <c r="B74" s="375">
        <v>43</v>
      </c>
      <c r="C74" s="376"/>
      <c r="D74" s="367" t="s">
        <v>900</v>
      </c>
      <c r="E74" s="368"/>
      <c r="F74" s="369">
        <v>4100057101</v>
      </c>
      <c r="G74" s="370"/>
      <c r="H74" s="391" t="s">
        <v>907</v>
      </c>
      <c r="I74" s="370"/>
      <c r="J74" s="369" t="s">
        <v>25</v>
      </c>
      <c r="K74" s="368"/>
      <c r="L74" s="7" t="s">
        <v>898</v>
      </c>
      <c r="M74" s="11"/>
      <c r="N74" s="81">
        <v>4.2</v>
      </c>
      <c r="O74" s="136">
        <v>5</v>
      </c>
    </row>
    <row r="75" spans="1:15" ht="15" x14ac:dyDescent="0.25">
      <c r="A75" s="1"/>
      <c r="B75" s="375">
        <v>44</v>
      </c>
      <c r="C75" s="376"/>
      <c r="D75" s="367" t="s">
        <v>900</v>
      </c>
      <c r="E75" s="368"/>
      <c r="F75" s="369">
        <v>4100057101</v>
      </c>
      <c r="G75" s="370"/>
      <c r="H75" s="391" t="s">
        <v>907</v>
      </c>
      <c r="I75" s="370"/>
      <c r="J75" s="369" t="s">
        <v>25</v>
      </c>
      <c r="K75" s="368"/>
      <c r="L75" s="7" t="s">
        <v>898</v>
      </c>
      <c r="M75" s="11"/>
      <c r="N75" s="81">
        <v>4.2</v>
      </c>
      <c r="O75" s="136">
        <v>5</v>
      </c>
    </row>
    <row r="76" spans="1:15" ht="15" x14ac:dyDescent="0.25">
      <c r="A76" s="1"/>
      <c r="B76" s="375">
        <v>45</v>
      </c>
      <c r="C76" s="376"/>
      <c r="D76" s="367" t="s">
        <v>900</v>
      </c>
      <c r="E76" s="368"/>
      <c r="F76" s="369">
        <v>4100057101</v>
      </c>
      <c r="G76" s="370"/>
      <c r="H76" s="391" t="s">
        <v>907</v>
      </c>
      <c r="I76" s="370"/>
      <c r="J76" s="369" t="s">
        <v>25</v>
      </c>
      <c r="K76" s="368"/>
      <c r="L76" s="7" t="s">
        <v>898</v>
      </c>
      <c r="M76" s="11"/>
      <c r="N76" s="81">
        <v>4.2</v>
      </c>
      <c r="O76" s="136">
        <v>5</v>
      </c>
    </row>
    <row r="77" spans="1:15" ht="15" x14ac:dyDescent="0.25">
      <c r="A77" s="1"/>
      <c r="B77" s="375">
        <v>46</v>
      </c>
      <c r="C77" s="376"/>
      <c r="D77" s="367" t="s">
        <v>900</v>
      </c>
      <c r="E77" s="368"/>
      <c r="F77" s="369">
        <v>4100057101</v>
      </c>
      <c r="G77" s="370"/>
      <c r="H77" s="391" t="s">
        <v>907</v>
      </c>
      <c r="I77" s="370"/>
      <c r="J77" s="369" t="s">
        <v>25</v>
      </c>
      <c r="K77" s="368"/>
      <c r="L77" s="7" t="s">
        <v>898</v>
      </c>
      <c r="M77" s="11"/>
      <c r="N77" s="81">
        <v>4.2</v>
      </c>
      <c r="O77" s="136">
        <v>5</v>
      </c>
    </row>
    <row r="78" spans="1:15" ht="15" x14ac:dyDescent="0.25">
      <c r="A78" s="1"/>
      <c r="B78" s="375">
        <v>47</v>
      </c>
      <c r="C78" s="376"/>
      <c r="D78" s="367" t="s">
        <v>900</v>
      </c>
      <c r="E78" s="368"/>
      <c r="F78" s="369">
        <v>4100057101</v>
      </c>
      <c r="G78" s="370"/>
      <c r="H78" s="391" t="s">
        <v>907</v>
      </c>
      <c r="I78" s="370"/>
      <c r="J78" s="369" t="s">
        <v>25</v>
      </c>
      <c r="K78" s="368"/>
      <c r="L78" s="7" t="s">
        <v>898</v>
      </c>
      <c r="M78" s="11"/>
      <c r="N78" s="81">
        <v>4.2</v>
      </c>
      <c r="O78" s="136">
        <v>5</v>
      </c>
    </row>
    <row r="79" spans="1:15" ht="15" x14ac:dyDescent="0.25">
      <c r="A79" s="1"/>
      <c r="B79" s="375">
        <v>48</v>
      </c>
      <c r="C79" s="376"/>
      <c r="D79" s="367" t="s">
        <v>900</v>
      </c>
      <c r="E79" s="368"/>
      <c r="F79" s="369">
        <v>4100057101</v>
      </c>
      <c r="G79" s="370"/>
      <c r="H79" s="391" t="s">
        <v>907</v>
      </c>
      <c r="I79" s="370"/>
      <c r="J79" s="369" t="s">
        <v>25</v>
      </c>
      <c r="K79" s="368"/>
      <c r="L79" s="7" t="s">
        <v>898</v>
      </c>
      <c r="M79" s="11"/>
      <c r="N79" s="81">
        <v>4.2</v>
      </c>
      <c r="O79" s="136">
        <v>5</v>
      </c>
    </row>
    <row r="80" spans="1:15" ht="15" x14ac:dyDescent="0.25">
      <c r="A80" s="1"/>
      <c r="B80" s="134" t="s">
        <v>57</v>
      </c>
      <c r="C80" s="133"/>
      <c r="D80" s="20"/>
      <c r="E80" s="45"/>
      <c r="F80" s="20"/>
      <c r="H80" s="3"/>
      <c r="J80" s="20"/>
      <c r="K80" s="45"/>
      <c r="L80" s="1"/>
      <c r="M80" s="1"/>
      <c r="N80" s="1"/>
      <c r="O80" s="136"/>
    </row>
    <row r="81" spans="1:15" ht="15" x14ac:dyDescent="0.25">
      <c r="A81" s="1"/>
      <c r="B81" s="375">
        <v>49</v>
      </c>
      <c r="C81" s="376"/>
      <c r="D81" s="367" t="s">
        <v>900</v>
      </c>
      <c r="E81" s="368"/>
      <c r="F81" s="369">
        <v>4100057101</v>
      </c>
      <c r="G81" s="370"/>
      <c r="H81" s="391" t="s">
        <v>907</v>
      </c>
      <c r="I81" s="370"/>
      <c r="J81" s="369" t="s">
        <v>25</v>
      </c>
      <c r="K81" s="368"/>
      <c r="L81" s="7" t="s">
        <v>898</v>
      </c>
      <c r="M81" s="11"/>
      <c r="N81" s="81">
        <v>4.2</v>
      </c>
      <c r="O81" s="136">
        <v>5</v>
      </c>
    </row>
    <row r="82" spans="1:15" ht="15" x14ac:dyDescent="0.25">
      <c r="A82" s="1"/>
      <c r="B82" s="378">
        <v>50</v>
      </c>
      <c r="C82" s="379"/>
      <c r="D82" s="367" t="s">
        <v>900</v>
      </c>
      <c r="E82" s="368"/>
      <c r="F82" s="369">
        <v>4100057101</v>
      </c>
      <c r="G82" s="370"/>
      <c r="H82" s="391" t="s">
        <v>907</v>
      </c>
      <c r="I82" s="370"/>
      <c r="J82" s="369" t="s">
        <v>25</v>
      </c>
      <c r="K82" s="368"/>
      <c r="L82" s="7" t="s">
        <v>898</v>
      </c>
      <c r="M82" s="11"/>
      <c r="N82" s="82">
        <v>4.2</v>
      </c>
      <c r="O82" s="136">
        <v>5</v>
      </c>
    </row>
    <row r="83" spans="1:15" ht="15" x14ac:dyDescent="0.25">
      <c r="A83" s="1"/>
      <c r="B83" s="378">
        <v>51</v>
      </c>
      <c r="C83" s="379"/>
      <c r="D83" s="367" t="s">
        <v>900</v>
      </c>
      <c r="E83" s="368"/>
      <c r="F83" s="369">
        <v>4100057101</v>
      </c>
      <c r="G83" s="370"/>
      <c r="H83" s="391" t="s">
        <v>907</v>
      </c>
      <c r="I83" s="370"/>
      <c r="J83" s="369" t="s">
        <v>25</v>
      </c>
      <c r="K83" s="368"/>
      <c r="L83" s="7" t="s">
        <v>898</v>
      </c>
      <c r="M83" s="11"/>
      <c r="N83" s="82">
        <v>3.26</v>
      </c>
      <c r="O83" s="136">
        <v>3</v>
      </c>
    </row>
    <row r="84" spans="1:15" ht="15" x14ac:dyDescent="0.25">
      <c r="A84" s="1"/>
      <c r="B84" s="40"/>
      <c r="C84" s="36"/>
      <c r="D84" s="126" t="s">
        <v>908</v>
      </c>
      <c r="E84" s="61"/>
      <c r="F84" s="50"/>
      <c r="G84" s="62"/>
      <c r="H84" s="63"/>
      <c r="I84" s="62"/>
      <c r="J84" s="50"/>
      <c r="K84" s="61"/>
      <c r="L84" s="6"/>
      <c r="M84" s="8"/>
      <c r="N84" s="83"/>
      <c r="O84" s="138"/>
    </row>
    <row r="85" spans="1:15" ht="14.25" customHeight="1" x14ac:dyDescent="0.25">
      <c r="A85" s="1"/>
      <c r="B85" s="378">
        <v>52</v>
      </c>
      <c r="C85" s="438"/>
      <c r="D85" s="386" t="s">
        <v>629</v>
      </c>
      <c r="E85" s="367"/>
      <c r="F85" s="375">
        <v>4100057225</v>
      </c>
      <c r="G85" s="367"/>
      <c r="H85" s="419" t="s">
        <v>909</v>
      </c>
      <c r="I85" s="420"/>
      <c r="J85" s="375" t="s">
        <v>73</v>
      </c>
      <c r="K85" s="367"/>
      <c r="L85" s="7" t="s">
        <v>757</v>
      </c>
      <c r="M85" s="11"/>
      <c r="N85" s="82">
        <v>9.7799999999999994</v>
      </c>
      <c r="O85" s="136">
        <v>13</v>
      </c>
    </row>
    <row r="86" spans="1:15" s="137" customFormat="1" ht="14.25" customHeight="1" x14ac:dyDescent="0.25">
      <c r="A86" s="135"/>
      <c r="B86" s="450"/>
      <c r="C86" s="451"/>
      <c r="D86" s="386" t="s">
        <v>629</v>
      </c>
      <c r="E86" s="367"/>
      <c r="F86" s="375">
        <v>4100057226</v>
      </c>
      <c r="G86" s="367"/>
      <c r="H86" s="419" t="s">
        <v>909</v>
      </c>
      <c r="I86" s="420"/>
      <c r="J86" s="375" t="s">
        <v>90</v>
      </c>
      <c r="K86" s="367"/>
      <c r="L86" s="7" t="s">
        <v>757</v>
      </c>
      <c r="M86" s="11"/>
      <c r="N86" s="84"/>
      <c r="O86" s="136">
        <v>4</v>
      </c>
    </row>
    <row r="87" spans="1:15" ht="14.25" customHeight="1" x14ac:dyDescent="0.25">
      <c r="A87" s="1"/>
      <c r="B87" s="378">
        <v>53</v>
      </c>
      <c r="C87" s="438"/>
      <c r="D87" s="386" t="s">
        <v>629</v>
      </c>
      <c r="E87" s="367"/>
      <c r="F87" s="375">
        <v>4100057116</v>
      </c>
      <c r="G87" s="367"/>
      <c r="H87" s="419" t="s">
        <v>909</v>
      </c>
      <c r="I87" s="420"/>
      <c r="J87" s="375" t="s">
        <v>25</v>
      </c>
      <c r="K87" s="367"/>
      <c r="L87" s="7" t="s">
        <v>757</v>
      </c>
      <c r="M87" s="11"/>
      <c r="N87" s="82">
        <v>13.5</v>
      </c>
      <c r="O87" s="136">
        <v>24</v>
      </c>
    </row>
    <row r="88" spans="1:15" ht="14.25" customHeight="1" x14ac:dyDescent="0.25">
      <c r="A88" s="1"/>
      <c r="B88" s="378">
        <v>54</v>
      </c>
      <c r="C88" s="438"/>
      <c r="D88" s="386" t="s">
        <v>629</v>
      </c>
      <c r="E88" s="367"/>
      <c r="F88" s="375">
        <v>4100057116</v>
      </c>
      <c r="G88" s="367"/>
      <c r="H88" s="419" t="s">
        <v>909</v>
      </c>
      <c r="I88" s="420"/>
      <c r="J88" s="375" t="s">
        <v>25</v>
      </c>
      <c r="K88" s="367"/>
      <c r="L88" s="7" t="s">
        <v>757</v>
      </c>
      <c r="M88" s="11"/>
      <c r="N88" s="82">
        <v>12.5</v>
      </c>
      <c r="O88" s="136">
        <v>22</v>
      </c>
    </row>
    <row r="89" spans="1:15" ht="15" x14ac:dyDescent="0.25">
      <c r="A89" s="1"/>
      <c r="B89" s="76"/>
      <c r="C89" s="69"/>
      <c r="D89" s="126" t="s">
        <v>910</v>
      </c>
      <c r="E89" s="61"/>
      <c r="F89" s="50"/>
      <c r="G89" s="62"/>
      <c r="H89" s="63"/>
      <c r="I89" s="62"/>
      <c r="J89" s="50"/>
      <c r="K89" s="61"/>
      <c r="L89" s="6"/>
      <c r="M89" s="8"/>
      <c r="N89" s="84"/>
      <c r="O89" s="138"/>
    </row>
    <row r="90" spans="1:15" ht="14.25" customHeight="1" x14ac:dyDescent="0.25">
      <c r="A90" s="1"/>
      <c r="B90" s="375">
        <v>55</v>
      </c>
      <c r="C90" s="367"/>
      <c r="D90" s="386" t="s">
        <v>629</v>
      </c>
      <c r="E90" s="367"/>
      <c r="F90" s="375">
        <v>4100057227</v>
      </c>
      <c r="G90" s="367"/>
      <c r="H90" s="419" t="s">
        <v>909</v>
      </c>
      <c r="I90" s="420"/>
      <c r="J90" s="375" t="s">
        <v>53</v>
      </c>
      <c r="K90" s="367"/>
      <c r="L90" s="7" t="s">
        <v>757</v>
      </c>
      <c r="M90" s="11"/>
      <c r="N90" s="81">
        <v>13.5</v>
      </c>
      <c r="O90" s="136">
        <v>24</v>
      </c>
    </row>
    <row r="91" spans="1:15" ht="14.25" customHeight="1" x14ac:dyDescent="0.25">
      <c r="A91" s="1"/>
      <c r="B91" s="375">
        <v>56</v>
      </c>
      <c r="C91" s="367"/>
      <c r="D91" s="386" t="s">
        <v>629</v>
      </c>
      <c r="E91" s="367"/>
      <c r="F91" s="375">
        <v>4100057227</v>
      </c>
      <c r="G91" s="367"/>
      <c r="H91" s="419" t="s">
        <v>909</v>
      </c>
      <c r="I91" s="420"/>
      <c r="J91" s="375" t="s">
        <v>53</v>
      </c>
      <c r="K91" s="367"/>
      <c r="L91" s="7" t="s">
        <v>757</v>
      </c>
      <c r="M91" s="11"/>
      <c r="N91" s="81">
        <v>13.5</v>
      </c>
      <c r="O91" s="136">
        <v>24</v>
      </c>
    </row>
    <row r="92" spans="1:15" ht="14.25" customHeight="1" x14ac:dyDescent="0.25">
      <c r="A92" s="1"/>
      <c r="B92" s="375">
        <v>57</v>
      </c>
      <c r="C92" s="367"/>
      <c r="D92" s="386" t="s">
        <v>629</v>
      </c>
      <c r="E92" s="367"/>
      <c r="F92" s="375">
        <v>4100057227</v>
      </c>
      <c r="G92" s="367"/>
      <c r="H92" s="419" t="s">
        <v>909</v>
      </c>
      <c r="I92" s="420"/>
      <c r="J92" s="375" t="s">
        <v>53</v>
      </c>
      <c r="K92" s="367"/>
      <c r="L92" s="7" t="s">
        <v>757</v>
      </c>
      <c r="M92" s="11"/>
      <c r="N92" s="81">
        <v>7.3</v>
      </c>
      <c r="O92" s="136">
        <v>12</v>
      </c>
    </row>
    <row r="93" spans="1:15" ht="14.25" customHeight="1" x14ac:dyDescent="0.25">
      <c r="A93" s="1"/>
      <c r="B93" s="378">
        <v>58</v>
      </c>
      <c r="C93" s="438"/>
      <c r="D93" s="386" t="s">
        <v>629</v>
      </c>
      <c r="E93" s="367"/>
      <c r="F93" s="375">
        <v>4100057227</v>
      </c>
      <c r="G93" s="367"/>
      <c r="H93" s="419" t="s">
        <v>909</v>
      </c>
      <c r="I93" s="420"/>
      <c r="J93" s="375" t="s">
        <v>53</v>
      </c>
      <c r="K93" s="367"/>
      <c r="L93" s="7" t="s">
        <v>911</v>
      </c>
      <c r="M93" s="11"/>
      <c r="N93" s="82">
        <v>12.4</v>
      </c>
      <c r="O93" s="136">
        <v>22</v>
      </c>
    </row>
    <row r="94" spans="1:15" ht="14.25" customHeight="1" x14ac:dyDescent="0.25">
      <c r="A94" s="1"/>
      <c r="B94" s="378">
        <v>59</v>
      </c>
      <c r="C94" s="438"/>
      <c r="D94" s="386" t="s">
        <v>629</v>
      </c>
      <c r="E94" s="367"/>
      <c r="F94" s="375">
        <v>4100057227</v>
      </c>
      <c r="G94" s="367"/>
      <c r="H94" s="419" t="s">
        <v>909</v>
      </c>
      <c r="I94" s="420"/>
      <c r="J94" s="375" t="s">
        <v>53</v>
      </c>
      <c r="K94" s="367"/>
      <c r="L94" s="7" t="s">
        <v>911</v>
      </c>
      <c r="M94" s="11"/>
      <c r="N94" s="82">
        <v>13.18</v>
      </c>
      <c r="O94" s="136">
        <v>23</v>
      </c>
    </row>
    <row r="95" spans="1:15" ht="15" x14ac:dyDescent="0.25">
      <c r="A95" s="1"/>
      <c r="B95" s="40"/>
      <c r="C95" s="36"/>
      <c r="D95" s="126" t="s">
        <v>912</v>
      </c>
      <c r="E95" s="61"/>
      <c r="F95" s="50"/>
      <c r="G95" s="62"/>
      <c r="H95" s="63"/>
      <c r="I95" s="62"/>
      <c r="J95" s="50"/>
      <c r="K95" s="61"/>
      <c r="L95" s="6"/>
      <c r="M95" s="8"/>
      <c r="N95" s="83"/>
      <c r="O95" s="138"/>
    </row>
    <row r="96" spans="1:15" ht="14.25" customHeight="1" x14ac:dyDescent="0.25">
      <c r="A96" s="1"/>
      <c r="B96" s="365"/>
      <c r="C96" s="351"/>
      <c r="D96" s="386" t="s">
        <v>629</v>
      </c>
      <c r="E96" s="367"/>
      <c r="F96" s="375">
        <v>4100057224</v>
      </c>
      <c r="G96" s="367"/>
      <c r="H96" s="419" t="s">
        <v>909</v>
      </c>
      <c r="I96" s="420"/>
      <c r="J96" s="375" t="s">
        <v>25</v>
      </c>
      <c r="K96" s="367"/>
      <c r="L96" s="7" t="s">
        <v>911</v>
      </c>
      <c r="M96" s="11"/>
      <c r="N96" s="84"/>
      <c r="O96" s="60">
        <v>1</v>
      </c>
    </row>
    <row r="97" spans="1:15" ht="15" x14ac:dyDescent="0.25">
      <c r="A97" s="1"/>
      <c r="B97" s="378">
        <v>60</v>
      </c>
      <c r="C97" s="438"/>
      <c r="D97" s="386" t="s">
        <v>436</v>
      </c>
      <c r="E97" s="367"/>
      <c r="F97" s="375">
        <v>4100057248</v>
      </c>
      <c r="G97" s="367"/>
      <c r="H97" s="419" t="s">
        <v>606</v>
      </c>
      <c r="I97" s="420"/>
      <c r="J97" s="375" t="s">
        <v>73</v>
      </c>
      <c r="K97" s="367"/>
      <c r="L97" s="7" t="s">
        <v>757</v>
      </c>
      <c r="M97" s="8"/>
      <c r="N97" s="84">
        <v>13.44</v>
      </c>
      <c r="O97" s="123">
        <v>28</v>
      </c>
    </row>
    <row r="98" spans="1:15" ht="15" x14ac:dyDescent="0.25">
      <c r="A98" s="1"/>
      <c r="B98" s="375">
        <v>61</v>
      </c>
      <c r="C98" s="367"/>
      <c r="D98" s="386" t="s">
        <v>436</v>
      </c>
      <c r="E98" s="367"/>
      <c r="F98" s="375">
        <v>4100057248</v>
      </c>
      <c r="G98" s="367"/>
      <c r="H98" s="419" t="s">
        <v>606</v>
      </c>
      <c r="I98" s="420"/>
      <c r="J98" s="375" t="s">
        <v>73</v>
      </c>
      <c r="K98" s="367"/>
      <c r="L98" s="7" t="s">
        <v>757</v>
      </c>
      <c r="M98" s="8"/>
      <c r="N98" s="84">
        <v>13.44</v>
      </c>
      <c r="O98" s="123">
        <v>28</v>
      </c>
    </row>
    <row r="99" spans="1:15" ht="15" x14ac:dyDescent="0.25">
      <c r="A99" s="1"/>
      <c r="B99" s="375">
        <v>62</v>
      </c>
      <c r="C99" s="367"/>
      <c r="D99" s="386" t="s">
        <v>436</v>
      </c>
      <c r="E99" s="367"/>
      <c r="F99" s="375">
        <v>4100057248</v>
      </c>
      <c r="G99" s="367"/>
      <c r="H99" s="419" t="s">
        <v>606</v>
      </c>
      <c r="I99" s="420"/>
      <c r="J99" s="375" t="s">
        <v>73</v>
      </c>
      <c r="K99" s="367"/>
      <c r="L99" s="7" t="s">
        <v>757</v>
      </c>
      <c r="M99" s="8"/>
      <c r="N99" s="84">
        <v>13.44</v>
      </c>
      <c r="O99" s="123">
        <v>28</v>
      </c>
    </row>
    <row r="100" spans="1:15" ht="15" x14ac:dyDescent="0.25">
      <c r="A100" s="1"/>
      <c r="B100" s="375">
        <v>63</v>
      </c>
      <c r="C100" s="367"/>
      <c r="D100" s="386" t="s">
        <v>436</v>
      </c>
      <c r="E100" s="367"/>
      <c r="F100" s="375">
        <v>4100057248</v>
      </c>
      <c r="G100" s="367"/>
      <c r="H100" s="419" t="s">
        <v>606</v>
      </c>
      <c r="I100" s="420"/>
      <c r="J100" s="375" t="s">
        <v>73</v>
      </c>
      <c r="K100" s="367"/>
      <c r="L100" s="7" t="s">
        <v>757</v>
      </c>
      <c r="M100" s="8"/>
      <c r="N100" s="84">
        <v>13.44</v>
      </c>
      <c r="O100" s="123">
        <v>28</v>
      </c>
    </row>
    <row r="101" spans="1:15" ht="15" x14ac:dyDescent="0.25">
      <c r="A101" s="1"/>
      <c r="B101" s="375">
        <v>64</v>
      </c>
      <c r="C101" s="367"/>
      <c r="D101" s="386" t="s">
        <v>436</v>
      </c>
      <c r="E101" s="367"/>
      <c r="F101" s="375">
        <v>4100057248</v>
      </c>
      <c r="G101" s="367"/>
      <c r="H101" s="419" t="s">
        <v>606</v>
      </c>
      <c r="I101" s="420"/>
      <c r="J101" s="375" t="s">
        <v>73</v>
      </c>
      <c r="K101" s="367"/>
      <c r="L101" s="7" t="s">
        <v>757</v>
      </c>
      <c r="M101" s="8"/>
      <c r="N101" s="84">
        <v>13.44</v>
      </c>
      <c r="O101" s="123">
        <v>28</v>
      </c>
    </row>
    <row r="102" spans="1:15" ht="15" x14ac:dyDescent="0.25">
      <c r="A102" s="1"/>
      <c r="B102" s="134" t="s">
        <v>103</v>
      </c>
      <c r="C102" s="133"/>
      <c r="D102" s="20"/>
      <c r="E102" s="45"/>
      <c r="F102" s="20"/>
      <c r="H102" s="3"/>
      <c r="J102" s="20"/>
      <c r="K102" s="45"/>
      <c r="L102" s="1"/>
      <c r="M102" s="1"/>
      <c r="N102" s="1"/>
      <c r="O102" s="136"/>
    </row>
    <row r="103" spans="1:15" ht="15" x14ac:dyDescent="0.25">
      <c r="A103" s="1"/>
      <c r="B103" s="375">
        <v>65</v>
      </c>
      <c r="C103" s="367"/>
      <c r="D103" s="386" t="s">
        <v>436</v>
      </c>
      <c r="E103" s="367"/>
      <c r="F103" s="375">
        <v>4100057248</v>
      </c>
      <c r="G103" s="367"/>
      <c r="H103" s="419" t="s">
        <v>606</v>
      </c>
      <c r="I103" s="420"/>
      <c r="J103" s="375" t="s">
        <v>73</v>
      </c>
      <c r="K103" s="367"/>
      <c r="L103" s="7" t="s">
        <v>757</v>
      </c>
      <c r="M103" s="8"/>
      <c r="N103" s="81">
        <v>13.44</v>
      </c>
      <c r="O103" s="123">
        <v>28</v>
      </c>
    </row>
    <row r="104" spans="1:15" ht="15" x14ac:dyDescent="0.25">
      <c r="A104" s="1"/>
      <c r="B104" s="375">
        <v>66</v>
      </c>
      <c r="C104" s="367"/>
      <c r="D104" s="386" t="s">
        <v>436</v>
      </c>
      <c r="E104" s="367"/>
      <c r="F104" s="375">
        <v>4100057248</v>
      </c>
      <c r="G104" s="367"/>
      <c r="H104" s="419" t="s">
        <v>606</v>
      </c>
      <c r="I104" s="420"/>
      <c r="J104" s="375" t="s">
        <v>73</v>
      </c>
      <c r="K104" s="367"/>
      <c r="L104" s="7" t="s">
        <v>757</v>
      </c>
      <c r="M104" s="8"/>
      <c r="N104" s="84">
        <v>13.44</v>
      </c>
      <c r="O104" s="123">
        <v>28</v>
      </c>
    </row>
    <row r="105" spans="1:15" ht="15" x14ac:dyDescent="0.25">
      <c r="A105" s="1"/>
      <c r="B105" s="375">
        <v>67</v>
      </c>
      <c r="C105" s="367"/>
      <c r="D105" s="386" t="s">
        <v>436</v>
      </c>
      <c r="E105" s="367"/>
      <c r="F105" s="375">
        <v>4100057249</v>
      </c>
      <c r="G105" s="367"/>
      <c r="H105" s="419" t="s">
        <v>606</v>
      </c>
      <c r="I105" s="420"/>
      <c r="J105" s="375" t="s">
        <v>76</v>
      </c>
      <c r="K105" s="367"/>
      <c r="L105" s="7" t="s">
        <v>757</v>
      </c>
      <c r="M105" s="8"/>
      <c r="N105" s="84">
        <v>13.44</v>
      </c>
      <c r="O105" s="123">
        <v>28</v>
      </c>
    </row>
    <row r="106" spans="1:15" ht="15" x14ac:dyDescent="0.25">
      <c r="A106" s="1"/>
      <c r="B106" s="375">
        <v>68</v>
      </c>
      <c r="C106" s="367"/>
      <c r="D106" s="386" t="s">
        <v>436</v>
      </c>
      <c r="E106" s="367"/>
      <c r="F106" s="375">
        <v>4100057108</v>
      </c>
      <c r="G106" s="367"/>
      <c r="H106" s="419" t="s">
        <v>606</v>
      </c>
      <c r="I106" s="420"/>
      <c r="J106" s="375" t="s">
        <v>25</v>
      </c>
      <c r="K106" s="367"/>
      <c r="L106" s="7" t="s">
        <v>757</v>
      </c>
      <c r="M106" s="8"/>
      <c r="N106" s="84">
        <v>13.44</v>
      </c>
      <c r="O106" s="123">
        <v>28</v>
      </c>
    </row>
    <row r="107" spans="1:15" ht="15" x14ac:dyDescent="0.25">
      <c r="A107" s="1"/>
      <c r="B107" s="378">
        <v>69</v>
      </c>
      <c r="C107" s="438"/>
      <c r="D107" s="386" t="s">
        <v>436</v>
      </c>
      <c r="E107" s="367"/>
      <c r="F107" s="375">
        <v>4100057108</v>
      </c>
      <c r="G107" s="367"/>
      <c r="H107" s="419" t="s">
        <v>606</v>
      </c>
      <c r="I107" s="420"/>
      <c r="J107" s="375" t="s">
        <v>25</v>
      </c>
      <c r="K107" s="367"/>
      <c r="L107" s="7" t="s">
        <v>757</v>
      </c>
      <c r="M107" s="8"/>
      <c r="N107" s="83">
        <v>13.44</v>
      </c>
      <c r="O107" s="123">
        <v>28</v>
      </c>
    </row>
    <row r="108" spans="1:15" ht="15" x14ac:dyDescent="0.25">
      <c r="A108" s="1"/>
      <c r="B108" s="378">
        <v>70</v>
      </c>
      <c r="C108" s="438"/>
      <c r="D108" s="386" t="s">
        <v>436</v>
      </c>
      <c r="E108" s="367"/>
      <c r="F108" s="375">
        <v>4100057108</v>
      </c>
      <c r="G108" s="367"/>
      <c r="H108" s="419" t="s">
        <v>606</v>
      </c>
      <c r="I108" s="420"/>
      <c r="J108" s="375" t="s">
        <v>25</v>
      </c>
      <c r="K108" s="367"/>
      <c r="L108" s="7" t="s">
        <v>757</v>
      </c>
      <c r="M108" s="8"/>
      <c r="N108" s="82">
        <v>13.44</v>
      </c>
      <c r="O108" s="123">
        <v>15</v>
      </c>
    </row>
    <row r="109" spans="1:15" ht="15" x14ac:dyDescent="0.25">
      <c r="A109" s="1"/>
      <c r="B109" s="76"/>
      <c r="C109" s="69"/>
      <c r="D109" s="386" t="s">
        <v>436</v>
      </c>
      <c r="E109" s="367"/>
      <c r="F109" s="375">
        <v>4100057248</v>
      </c>
      <c r="G109" s="367"/>
      <c r="H109" s="419" t="s">
        <v>606</v>
      </c>
      <c r="I109" s="420"/>
      <c r="J109" s="375" t="s">
        <v>73</v>
      </c>
      <c r="K109" s="367"/>
      <c r="L109" s="7" t="s">
        <v>757</v>
      </c>
      <c r="M109" s="8"/>
      <c r="N109" s="84"/>
      <c r="O109" s="123">
        <v>12</v>
      </c>
    </row>
    <row r="110" spans="1:15" ht="15" x14ac:dyDescent="0.25">
      <c r="A110" s="1"/>
      <c r="B110" s="375">
        <v>71</v>
      </c>
      <c r="C110" s="367"/>
      <c r="D110" s="386" t="s">
        <v>436</v>
      </c>
      <c r="E110" s="367"/>
      <c r="F110" s="375">
        <v>4100057194</v>
      </c>
      <c r="G110" s="367"/>
      <c r="H110" s="419" t="s">
        <v>606</v>
      </c>
      <c r="I110" s="420"/>
      <c r="J110" s="375" t="s">
        <v>53</v>
      </c>
      <c r="K110" s="367"/>
      <c r="L110" s="7" t="s">
        <v>757</v>
      </c>
      <c r="M110" s="8"/>
      <c r="N110" s="81">
        <v>13.44</v>
      </c>
      <c r="O110" s="123">
        <v>28</v>
      </c>
    </row>
    <row r="111" spans="1:15" ht="15" x14ac:dyDescent="0.25">
      <c r="A111" s="1"/>
      <c r="B111" s="375">
        <v>72</v>
      </c>
      <c r="C111" s="367"/>
      <c r="D111" s="386" t="s">
        <v>436</v>
      </c>
      <c r="E111" s="367"/>
      <c r="F111" s="375">
        <v>4100057194</v>
      </c>
      <c r="G111" s="367"/>
      <c r="H111" s="419" t="s">
        <v>606</v>
      </c>
      <c r="I111" s="420"/>
      <c r="J111" s="375" t="s">
        <v>53</v>
      </c>
      <c r="K111" s="367"/>
      <c r="L111" s="7" t="s">
        <v>757</v>
      </c>
      <c r="M111" s="8"/>
      <c r="N111" s="81">
        <v>13.44</v>
      </c>
      <c r="O111" s="123">
        <v>28</v>
      </c>
    </row>
    <row r="112" spans="1:15" ht="15" x14ac:dyDescent="0.25">
      <c r="A112" s="1"/>
      <c r="B112" s="375">
        <v>73</v>
      </c>
      <c r="C112" s="367"/>
      <c r="D112" s="386" t="s">
        <v>436</v>
      </c>
      <c r="E112" s="367"/>
      <c r="F112" s="375">
        <v>4100057194</v>
      </c>
      <c r="G112" s="367"/>
      <c r="H112" s="419" t="s">
        <v>606</v>
      </c>
      <c r="I112" s="420"/>
      <c r="J112" s="375" t="s">
        <v>53</v>
      </c>
      <c r="K112" s="367"/>
      <c r="L112" s="7" t="s">
        <v>757</v>
      </c>
      <c r="M112" s="8"/>
      <c r="N112" s="81">
        <v>13.44</v>
      </c>
      <c r="O112" s="123">
        <v>28</v>
      </c>
    </row>
    <row r="113" spans="1:15" ht="15" x14ac:dyDescent="0.25">
      <c r="A113" s="1"/>
      <c r="B113" s="375">
        <v>74</v>
      </c>
      <c r="C113" s="367"/>
      <c r="D113" s="386" t="s">
        <v>436</v>
      </c>
      <c r="E113" s="367"/>
      <c r="F113" s="375">
        <v>4100057194</v>
      </c>
      <c r="G113" s="367"/>
      <c r="H113" s="419" t="s">
        <v>606</v>
      </c>
      <c r="I113" s="420"/>
      <c r="J113" s="375" t="s">
        <v>53</v>
      </c>
      <c r="K113" s="367"/>
      <c r="L113" s="7" t="s">
        <v>757</v>
      </c>
      <c r="M113" s="8"/>
      <c r="N113" s="81">
        <v>13.44</v>
      </c>
      <c r="O113" s="123">
        <v>28</v>
      </c>
    </row>
    <row r="114" spans="1:15" ht="15" x14ac:dyDescent="0.25">
      <c r="A114" s="1"/>
      <c r="B114" s="375">
        <v>75</v>
      </c>
      <c r="C114" s="367"/>
      <c r="D114" s="386" t="s">
        <v>436</v>
      </c>
      <c r="E114" s="367"/>
      <c r="F114" s="375">
        <v>4100057194</v>
      </c>
      <c r="G114" s="367"/>
      <c r="H114" s="419" t="s">
        <v>606</v>
      </c>
      <c r="I114" s="420"/>
      <c r="J114" s="375" t="s">
        <v>53</v>
      </c>
      <c r="K114" s="367"/>
      <c r="L114" s="7" t="s">
        <v>757</v>
      </c>
      <c r="M114" s="8"/>
      <c r="N114" s="81">
        <v>13.44</v>
      </c>
      <c r="O114" s="123">
        <v>28</v>
      </c>
    </row>
    <row r="115" spans="1:15" ht="15" x14ac:dyDescent="0.25">
      <c r="A115" s="1"/>
      <c r="B115" s="378">
        <v>76</v>
      </c>
      <c r="C115" s="438"/>
      <c r="D115" s="386" t="s">
        <v>436</v>
      </c>
      <c r="E115" s="367"/>
      <c r="F115" s="375">
        <v>4100057194</v>
      </c>
      <c r="G115" s="367"/>
      <c r="H115" s="419" t="s">
        <v>606</v>
      </c>
      <c r="I115" s="420"/>
      <c r="J115" s="375" t="s">
        <v>53</v>
      </c>
      <c r="K115" s="367"/>
      <c r="L115" s="7" t="s">
        <v>757</v>
      </c>
      <c r="M115" s="8"/>
      <c r="N115" s="82">
        <v>13.44</v>
      </c>
      <c r="O115" s="123">
        <v>28</v>
      </c>
    </row>
    <row r="116" spans="1:15" ht="14.25" customHeight="1" x14ac:dyDescent="0.25">
      <c r="A116" s="1"/>
      <c r="B116" s="378">
        <v>77</v>
      </c>
      <c r="C116" s="438"/>
      <c r="D116" s="386" t="s">
        <v>436</v>
      </c>
      <c r="E116" s="367"/>
      <c r="F116" s="375">
        <v>4100057194</v>
      </c>
      <c r="G116" s="367"/>
      <c r="H116" s="419" t="s">
        <v>606</v>
      </c>
      <c r="I116" s="420"/>
      <c r="J116" s="375" t="s">
        <v>53</v>
      </c>
      <c r="K116" s="367"/>
      <c r="L116" s="7" t="s">
        <v>757</v>
      </c>
      <c r="M116" s="11"/>
      <c r="N116" s="82">
        <v>12.52</v>
      </c>
      <c r="O116" s="60">
        <v>20</v>
      </c>
    </row>
    <row r="117" spans="1:15" ht="15" x14ac:dyDescent="0.25">
      <c r="A117" s="1"/>
      <c r="B117" s="40"/>
      <c r="C117" s="36"/>
      <c r="D117" s="126" t="s">
        <v>925</v>
      </c>
      <c r="E117" s="61"/>
      <c r="F117" s="50"/>
      <c r="G117" s="62"/>
      <c r="H117" s="63"/>
      <c r="I117" s="62"/>
      <c r="J117" s="50"/>
      <c r="K117" s="61"/>
      <c r="L117" s="6"/>
      <c r="M117" s="8"/>
      <c r="N117" s="83"/>
      <c r="O117" s="138"/>
    </row>
    <row r="118" spans="1:15" ht="14.25" customHeight="1" x14ac:dyDescent="0.25">
      <c r="A118" s="1"/>
      <c r="B118" s="416"/>
      <c r="C118" s="411"/>
      <c r="D118" s="386" t="s">
        <v>436</v>
      </c>
      <c r="E118" s="367"/>
      <c r="F118" s="375">
        <v>4100057249</v>
      </c>
      <c r="G118" s="367"/>
      <c r="H118" s="419" t="s">
        <v>606</v>
      </c>
      <c r="I118" s="420"/>
      <c r="J118" s="375" t="s">
        <v>76</v>
      </c>
      <c r="K118" s="367"/>
      <c r="L118" s="7" t="s">
        <v>757</v>
      </c>
      <c r="M118" s="11"/>
      <c r="N118" s="83"/>
      <c r="O118" s="60">
        <v>2</v>
      </c>
    </row>
    <row r="119" spans="1:15" ht="14.25" customHeight="1" x14ac:dyDescent="0.25">
      <c r="A119" s="1"/>
      <c r="B119" s="416"/>
      <c r="C119" s="411"/>
      <c r="D119" s="386" t="s">
        <v>436</v>
      </c>
      <c r="E119" s="367"/>
      <c r="F119" s="375">
        <v>4100057193</v>
      </c>
      <c r="G119" s="367"/>
      <c r="H119" s="419" t="s">
        <v>606</v>
      </c>
      <c r="I119" s="420"/>
      <c r="J119" s="375" t="s">
        <v>53</v>
      </c>
      <c r="K119" s="367"/>
      <c r="L119" s="7" t="s">
        <v>757</v>
      </c>
      <c r="M119" s="11"/>
      <c r="N119" s="83"/>
      <c r="O119" s="60">
        <v>1</v>
      </c>
    </row>
    <row r="120" spans="1:15" ht="14.25" customHeight="1" x14ac:dyDescent="0.25">
      <c r="A120" s="1"/>
      <c r="B120" s="365"/>
      <c r="C120" s="351"/>
      <c r="D120" s="386" t="s">
        <v>436</v>
      </c>
      <c r="E120" s="367"/>
      <c r="F120" s="375">
        <v>4100057249</v>
      </c>
      <c r="G120" s="367"/>
      <c r="H120" s="419" t="s">
        <v>606</v>
      </c>
      <c r="I120" s="420"/>
      <c r="J120" s="375" t="s">
        <v>147</v>
      </c>
      <c r="K120" s="367"/>
      <c r="L120" s="7" t="s">
        <v>757</v>
      </c>
      <c r="M120" s="11"/>
      <c r="N120" s="84"/>
      <c r="O120" s="60">
        <v>3</v>
      </c>
    </row>
    <row r="121" spans="1:15" ht="15" x14ac:dyDescent="0.25">
      <c r="A121" s="1"/>
      <c r="B121" s="375">
        <v>78</v>
      </c>
      <c r="C121" s="367"/>
      <c r="D121" s="386" t="s">
        <v>436</v>
      </c>
      <c r="E121" s="367"/>
      <c r="F121" s="375">
        <v>4100057109</v>
      </c>
      <c r="G121" s="367"/>
      <c r="H121" s="419" t="s">
        <v>913</v>
      </c>
      <c r="I121" s="420"/>
      <c r="J121" s="375" t="s">
        <v>25</v>
      </c>
      <c r="K121" s="367"/>
      <c r="L121" s="7" t="s">
        <v>757</v>
      </c>
      <c r="M121" s="8"/>
      <c r="N121" s="81">
        <v>13.44</v>
      </c>
      <c r="O121" s="123">
        <v>28</v>
      </c>
    </row>
    <row r="122" spans="1:15" ht="15" x14ac:dyDescent="0.25">
      <c r="A122" s="1"/>
      <c r="B122" s="375">
        <v>79</v>
      </c>
      <c r="C122" s="367"/>
      <c r="D122" s="386" t="s">
        <v>436</v>
      </c>
      <c r="E122" s="367"/>
      <c r="F122" s="375">
        <v>4100057109</v>
      </c>
      <c r="G122" s="367"/>
      <c r="H122" s="419" t="s">
        <v>913</v>
      </c>
      <c r="I122" s="420"/>
      <c r="J122" s="375" t="s">
        <v>25</v>
      </c>
      <c r="K122" s="367"/>
      <c r="L122" s="7" t="s">
        <v>757</v>
      </c>
      <c r="M122" s="8"/>
      <c r="N122" s="81">
        <v>13.44</v>
      </c>
      <c r="O122" s="123">
        <v>28</v>
      </c>
    </row>
    <row r="123" spans="1:15" ht="15" x14ac:dyDescent="0.25">
      <c r="A123" s="1"/>
      <c r="B123" s="375">
        <v>80</v>
      </c>
      <c r="C123" s="367"/>
      <c r="D123" s="386" t="s">
        <v>436</v>
      </c>
      <c r="E123" s="367"/>
      <c r="F123" s="375">
        <v>4100057109</v>
      </c>
      <c r="G123" s="367"/>
      <c r="H123" s="419" t="s">
        <v>913</v>
      </c>
      <c r="I123" s="420"/>
      <c r="J123" s="375" t="s">
        <v>25</v>
      </c>
      <c r="K123" s="367"/>
      <c r="L123" s="7" t="s">
        <v>757</v>
      </c>
      <c r="M123" s="8"/>
      <c r="N123" s="81">
        <v>13.44</v>
      </c>
      <c r="O123" s="123">
        <v>28</v>
      </c>
    </row>
    <row r="124" spans="1:15" ht="15" x14ac:dyDescent="0.25">
      <c r="A124" s="1"/>
      <c r="B124" s="134" t="s">
        <v>164</v>
      </c>
      <c r="C124" s="133"/>
      <c r="D124" s="20"/>
      <c r="E124" s="45"/>
      <c r="F124" s="20"/>
      <c r="H124" s="3"/>
      <c r="J124" s="20"/>
      <c r="K124" s="45"/>
      <c r="L124" s="1"/>
      <c r="M124" s="1"/>
      <c r="N124" s="1"/>
      <c r="O124" s="136"/>
    </row>
    <row r="125" spans="1:15" ht="15" x14ac:dyDescent="0.25">
      <c r="A125" s="1"/>
      <c r="B125" s="375">
        <v>81</v>
      </c>
      <c r="C125" s="367"/>
      <c r="D125" s="386" t="s">
        <v>436</v>
      </c>
      <c r="E125" s="367"/>
      <c r="F125" s="375">
        <v>4100057197</v>
      </c>
      <c r="G125" s="367"/>
      <c r="H125" s="419" t="s">
        <v>913</v>
      </c>
      <c r="I125" s="420"/>
      <c r="J125" s="375" t="s">
        <v>53</v>
      </c>
      <c r="K125" s="367"/>
      <c r="L125" s="7" t="s">
        <v>757</v>
      </c>
      <c r="M125" s="8"/>
      <c r="N125" s="81">
        <v>13.44</v>
      </c>
      <c r="O125" s="123">
        <v>28</v>
      </c>
    </row>
    <row r="126" spans="1:15" ht="15" x14ac:dyDescent="0.25">
      <c r="A126" s="1"/>
      <c r="B126" s="375">
        <v>82</v>
      </c>
      <c r="C126" s="367"/>
      <c r="D126" s="386" t="s">
        <v>436</v>
      </c>
      <c r="E126" s="367"/>
      <c r="F126" s="375">
        <v>4100057197</v>
      </c>
      <c r="G126" s="367"/>
      <c r="H126" s="419" t="s">
        <v>913</v>
      </c>
      <c r="I126" s="420"/>
      <c r="J126" s="375" t="s">
        <v>53</v>
      </c>
      <c r="K126" s="367"/>
      <c r="L126" s="7" t="s">
        <v>757</v>
      </c>
      <c r="M126" s="8"/>
      <c r="N126" s="81">
        <v>13.44</v>
      </c>
      <c r="O126" s="123">
        <v>28</v>
      </c>
    </row>
    <row r="127" spans="1:15" ht="15" x14ac:dyDescent="0.25">
      <c r="A127" s="1"/>
      <c r="B127" s="375">
        <v>83</v>
      </c>
      <c r="C127" s="367"/>
      <c r="D127" s="386" t="s">
        <v>436</v>
      </c>
      <c r="E127" s="367"/>
      <c r="F127" s="375">
        <v>4100057197</v>
      </c>
      <c r="G127" s="367"/>
      <c r="H127" s="419" t="s">
        <v>913</v>
      </c>
      <c r="I127" s="420"/>
      <c r="J127" s="375" t="s">
        <v>53</v>
      </c>
      <c r="K127" s="367"/>
      <c r="L127" s="7" t="s">
        <v>757</v>
      </c>
      <c r="M127" s="8"/>
      <c r="N127" s="81">
        <v>13.44</v>
      </c>
      <c r="O127" s="123">
        <v>28</v>
      </c>
    </row>
    <row r="128" spans="1:15" ht="15" x14ac:dyDescent="0.25">
      <c r="A128" s="1"/>
      <c r="B128" s="378">
        <v>84</v>
      </c>
      <c r="C128" s="438"/>
      <c r="D128" s="386" t="s">
        <v>436</v>
      </c>
      <c r="E128" s="367"/>
      <c r="F128" s="375">
        <v>4100057197</v>
      </c>
      <c r="G128" s="367"/>
      <c r="H128" s="419" t="s">
        <v>913</v>
      </c>
      <c r="I128" s="420"/>
      <c r="J128" s="375" t="s">
        <v>53</v>
      </c>
      <c r="K128" s="367"/>
      <c r="L128" s="7" t="s">
        <v>757</v>
      </c>
      <c r="M128" s="8"/>
      <c r="N128" s="82">
        <v>13.44</v>
      </c>
      <c r="O128" s="123">
        <v>28</v>
      </c>
    </row>
    <row r="129" spans="1:15" ht="15" x14ac:dyDescent="0.25">
      <c r="A129" s="1"/>
      <c r="B129" s="378">
        <v>85</v>
      </c>
      <c r="C129" s="438"/>
      <c r="D129" s="386" t="s">
        <v>436</v>
      </c>
      <c r="E129" s="367"/>
      <c r="F129" s="375">
        <v>4100057197</v>
      </c>
      <c r="G129" s="367"/>
      <c r="H129" s="419" t="s">
        <v>913</v>
      </c>
      <c r="I129" s="420"/>
      <c r="J129" s="375" t="s">
        <v>53</v>
      </c>
      <c r="K129" s="367"/>
      <c r="L129" s="7" t="s">
        <v>757</v>
      </c>
      <c r="M129" s="8"/>
      <c r="N129" s="82">
        <v>12.6</v>
      </c>
      <c r="O129" s="123">
        <v>18</v>
      </c>
    </row>
    <row r="130" spans="1:15" ht="14.25" customHeight="1" x14ac:dyDescent="0.25">
      <c r="A130" s="1"/>
      <c r="B130" s="416"/>
      <c r="C130" s="411"/>
      <c r="D130" s="386" t="s">
        <v>436</v>
      </c>
      <c r="E130" s="367"/>
      <c r="F130" s="375">
        <v>4100057109</v>
      </c>
      <c r="G130" s="367"/>
      <c r="H130" s="419" t="s">
        <v>913</v>
      </c>
      <c r="I130" s="420"/>
      <c r="J130" s="375" t="s">
        <v>25</v>
      </c>
      <c r="K130" s="367"/>
      <c r="L130" s="7" t="s">
        <v>757</v>
      </c>
      <c r="M130" s="11"/>
      <c r="N130" s="83"/>
      <c r="O130" s="60">
        <v>2</v>
      </c>
    </row>
    <row r="131" spans="1:15" ht="14.25" customHeight="1" x14ac:dyDescent="0.25">
      <c r="A131" s="1"/>
      <c r="B131" s="365"/>
      <c r="C131" s="351"/>
      <c r="D131" s="386" t="s">
        <v>436</v>
      </c>
      <c r="E131" s="367"/>
      <c r="F131" s="375">
        <v>4100057198</v>
      </c>
      <c r="G131" s="367"/>
      <c r="H131" s="419" t="s">
        <v>913</v>
      </c>
      <c r="I131" s="420"/>
      <c r="J131" s="375" t="s">
        <v>147</v>
      </c>
      <c r="K131" s="367"/>
      <c r="L131" s="7" t="s">
        <v>757</v>
      </c>
      <c r="M131" s="11"/>
      <c r="N131" s="84"/>
      <c r="O131" s="60">
        <v>4</v>
      </c>
    </row>
    <row r="132" spans="1:15" ht="15" x14ac:dyDescent="0.25">
      <c r="A132" s="1"/>
      <c r="B132" s="378">
        <v>86</v>
      </c>
      <c r="C132" s="438"/>
      <c r="D132" s="386" t="s">
        <v>436</v>
      </c>
      <c r="E132" s="367"/>
      <c r="F132" s="375">
        <v>4100057109</v>
      </c>
      <c r="G132" s="367"/>
      <c r="H132" s="419" t="s">
        <v>913</v>
      </c>
      <c r="I132" s="420"/>
      <c r="J132" s="375" t="s">
        <v>25</v>
      </c>
      <c r="K132" s="367"/>
      <c r="L132" s="7" t="s">
        <v>914</v>
      </c>
      <c r="M132" s="8"/>
      <c r="N132" s="81">
        <v>13.44</v>
      </c>
      <c r="O132" s="123">
        <v>28</v>
      </c>
    </row>
    <row r="133" spans="1:15" ht="15" x14ac:dyDescent="0.25">
      <c r="A133" s="1"/>
      <c r="B133" s="378">
        <v>87</v>
      </c>
      <c r="C133" s="438"/>
      <c r="D133" s="386" t="s">
        <v>436</v>
      </c>
      <c r="E133" s="367"/>
      <c r="F133" s="375">
        <v>4100057109</v>
      </c>
      <c r="G133" s="367"/>
      <c r="H133" s="419" t="s">
        <v>913</v>
      </c>
      <c r="I133" s="420"/>
      <c r="J133" s="375" t="s">
        <v>25</v>
      </c>
      <c r="K133" s="367"/>
      <c r="L133" s="7" t="s">
        <v>914</v>
      </c>
      <c r="M133" s="8"/>
      <c r="N133" s="81">
        <v>13.23</v>
      </c>
      <c r="O133" s="123">
        <v>27</v>
      </c>
    </row>
    <row r="134" spans="1:15" ht="15" x14ac:dyDescent="0.25">
      <c r="A134" s="1"/>
      <c r="B134" s="378">
        <v>88</v>
      </c>
      <c r="C134" s="438"/>
      <c r="D134" s="386" t="s">
        <v>436</v>
      </c>
      <c r="E134" s="367"/>
      <c r="F134" s="375">
        <v>4100057248</v>
      </c>
      <c r="G134" s="367"/>
      <c r="H134" s="419" t="s">
        <v>606</v>
      </c>
      <c r="I134" s="420"/>
      <c r="J134" s="375" t="s">
        <v>73</v>
      </c>
      <c r="K134" s="367"/>
      <c r="L134" s="7" t="s">
        <v>914</v>
      </c>
      <c r="M134" s="8"/>
      <c r="N134" s="82">
        <v>13.44</v>
      </c>
      <c r="O134" s="123">
        <v>28</v>
      </c>
    </row>
    <row r="135" spans="1:15" ht="15" x14ac:dyDescent="0.25">
      <c r="A135" s="1"/>
      <c r="B135" s="378">
        <v>89</v>
      </c>
      <c r="C135" s="438"/>
      <c r="D135" s="386" t="s">
        <v>436</v>
      </c>
      <c r="E135" s="367"/>
      <c r="F135" s="375">
        <v>4100057249</v>
      </c>
      <c r="G135" s="367"/>
      <c r="H135" s="419" t="s">
        <v>606</v>
      </c>
      <c r="I135" s="420"/>
      <c r="J135" s="375" t="s">
        <v>76</v>
      </c>
      <c r="K135" s="367"/>
      <c r="L135" s="7" t="s">
        <v>914</v>
      </c>
      <c r="M135" s="8"/>
      <c r="N135" s="82">
        <v>13.44</v>
      </c>
      <c r="O135" s="123">
        <v>20</v>
      </c>
    </row>
    <row r="136" spans="1:15" ht="14.25" customHeight="1" x14ac:dyDescent="0.25">
      <c r="A136" s="1"/>
      <c r="B136" s="365"/>
      <c r="C136" s="351"/>
      <c r="D136" s="386" t="s">
        <v>436</v>
      </c>
      <c r="E136" s="367"/>
      <c r="F136" s="375">
        <v>4100057248</v>
      </c>
      <c r="G136" s="367"/>
      <c r="H136" s="419" t="s">
        <v>606</v>
      </c>
      <c r="I136" s="420"/>
      <c r="J136" s="375" t="s">
        <v>73</v>
      </c>
      <c r="K136" s="367"/>
      <c r="L136" s="7" t="s">
        <v>914</v>
      </c>
      <c r="M136" s="8"/>
      <c r="N136" s="84"/>
      <c r="O136" s="60">
        <v>8</v>
      </c>
    </row>
    <row r="137" spans="1:15" ht="15" x14ac:dyDescent="0.25">
      <c r="A137" s="1"/>
      <c r="B137" s="378">
        <v>90</v>
      </c>
      <c r="C137" s="438"/>
      <c r="D137" s="386" t="s">
        <v>436</v>
      </c>
      <c r="E137" s="367"/>
      <c r="F137" s="375">
        <v>4100057939</v>
      </c>
      <c r="G137" s="367"/>
      <c r="H137" s="419" t="s">
        <v>606</v>
      </c>
      <c r="I137" s="420"/>
      <c r="J137" s="375" t="s">
        <v>25</v>
      </c>
      <c r="K137" s="367"/>
      <c r="L137" s="7" t="s">
        <v>914</v>
      </c>
      <c r="M137" s="8"/>
      <c r="N137" s="82">
        <v>13.44</v>
      </c>
      <c r="O137" s="123">
        <v>28</v>
      </c>
    </row>
    <row r="138" spans="1:15" ht="15" x14ac:dyDescent="0.25">
      <c r="A138" s="1"/>
      <c r="B138" s="378">
        <v>91</v>
      </c>
      <c r="C138" s="438"/>
      <c r="D138" s="386" t="s">
        <v>436</v>
      </c>
      <c r="E138" s="367"/>
      <c r="F138" s="375">
        <v>4100057939</v>
      </c>
      <c r="G138" s="367"/>
      <c r="H138" s="419" t="s">
        <v>606</v>
      </c>
      <c r="I138" s="420"/>
      <c r="J138" s="375" t="s">
        <v>25</v>
      </c>
      <c r="K138" s="367"/>
      <c r="L138" s="7" t="s">
        <v>914</v>
      </c>
      <c r="M138" s="8"/>
      <c r="N138" s="82">
        <v>12.85</v>
      </c>
      <c r="O138" s="123">
        <v>21</v>
      </c>
    </row>
    <row r="139" spans="1:15" ht="15" x14ac:dyDescent="0.25">
      <c r="A139" s="1"/>
      <c r="B139" s="40"/>
      <c r="C139" s="36"/>
      <c r="D139" s="126" t="s">
        <v>926</v>
      </c>
      <c r="E139" s="61"/>
      <c r="F139" s="50"/>
      <c r="G139" s="62"/>
      <c r="H139" s="63"/>
      <c r="I139" s="62"/>
      <c r="J139" s="50"/>
      <c r="K139" s="61"/>
      <c r="L139" s="6"/>
      <c r="M139" s="8"/>
      <c r="N139" s="83"/>
      <c r="O139" s="138"/>
    </row>
    <row r="140" spans="1:15" ht="14.25" customHeight="1" x14ac:dyDescent="0.25">
      <c r="A140" s="1"/>
      <c r="B140" s="365"/>
      <c r="C140" s="351"/>
      <c r="D140" s="386" t="s">
        <v>436</v>
      </c>
      <c r="E140" s="367"/>
      <c r="F140" s="375">
        <v>4100057248</v>
      </c>
      <c r="G140" s="367"/>
      <c r="H140" s="419" t="s">
        <v>606</v>
      </c>
      <c r="I140" s="420"/>
      <c r="J140" s="375" t="s">
        <v>73</v>
      </c>
      <c r="K140" s="367"/>
      <c r="L140" s="7" t="s">
        <v>914</v>
      </c>
      <c r="M140" s="8"/>
      <c r="N140" s="84"/>
      <c r="O140" s="60">
        <v>4</v>
      </c>
    </row>
    <row r="141" spans="1:15" ht="14.25" customHeight="1" x14ac:dyDescent="0.25">
      <c r="A141" s="1"/>
      <c r="B141" s="365">
        <v>92</v>
      </c>
      <c r="C141" s="351"/>
      <c r="D141" s="386" t="s">
        <v>436</v>
      </c>
      <c r="E141" s="367"/>
      <c r="F141" s="375">
        <v>4100057248</v>
      </c>
      <c r="G141" s="367"/>
      <c r="H141" s="419" t="s">
        <v>606</v>
      </c>
      <c r="I141" s="420"/>
      <c r="J141" s="375" t="s">
        <v>73</v>
      </c>
      <c r="K141" s="367"/>
      <c r="L141" s="7" t="s">
        <v>915</v>
      </c>
      <c r="M141" s="8"/>
      <c r="N141" s="82">
        <v>9.9</v>
      </c>
      <c r="O141" s="123">
        <v>20</v>
      </c>
    </row>
    <row r="142" spans="1:15" ht="14.25" customHeight="1" x14ac:dyDescent="0.25">
      <c r="A142" s="1"/>
      <c r="B142" s="365">
        <v>93</v>
      </c>
      <c r="C142" s="351"/>
      <c r="D142" s="386" t="s">
        <v>436</v>
      </c>
      <c r="E142" s="367"/>
      <c r="F142" s="375">
        <v>4100057248</v>
      </c>
      <c r="G142" s="367"/>
      <c r="H142" s="419" t="s">
        <v>606</v>
      </c>
      <c r="I142" s="420"/>
      <c r="J142" s="375" t="s">
        <v>73</v>
      </c>
      <c r="K142" s="367"/>
      <c r="L142" s="7" t="s">
        <v>915</v>
      </c>
      <c r="M142" s="8"/>
      <c r="N142" s="81">
        <v>9.9</v>
      </c>
      <c r="O142" s="123">
        <v>20</v>
      </c>
    </row>
    <row r="143" spans="1:15" ht="14.25" customHeight="1" x14ac:dyDescent="0.25">
      <c r="A143" s="1"/>
      <c r="B143" s="416">
        <v>94</v>
      </c>
      <c r="C143" s="411"/>
      <c r="D143" s="386" t="s">
        <v>436</v>
      </c>
      <c r="E143" s="367"/>
      <c r="F143" s="375">
        <v>4100057108</v>
      </c>
      <c r="G143" s="367"/>
      <c r="H143" s="419" t="s">
        <v>606</v>
      </c>
      <c r="I143" s="420"/>
      <c r="J143" s="375" t="s">
        <v>25</v>
      </c>
      <c r="K143" s="367"/>
      <c r="L143" s="7" t="s">
        <v>915</v>
      </c>
      <c r="M143" s="8"/>
      <c r="N143" s="82">
        <v>13.44</v>
      </c>
      <c r="O143" s="123">
        <v>28</v>
      </c>
    </row>
    <row r="144" spans="1:15" ht="14.25" customHeight="1" x14ac:dyDescent="0.25">
      <c r="A144" s="1"/>
      <c r="B144" s="378">
        <v>95</v>
      </c>
      <c r="C144" s="438"/>
      <c r="D144" s="386" t="s">
        <v>436</v>
      </c>
      <c r="E144" s="367"/>
      <c r="F144" s="375">
        <v>4100057108</v>
      </c>
      <c r="G144" s="367"/>
      <c r="H144" s="419" t="s">
        <v>606</v>
      </c>
      <c r="I144" s="420"/>
      <c r="J144" s="375" t="s">
        <v>25</v>
      </c>
      <c r="K144" s="367"/>
      <c r="L144" s="7" t="s">
        <v>915</v>
      </c>
      <c r="M144" s="8"/>
      <c r="N144" s="82">
        <v>13.44</v>
      </c>
      <c r="O144" s="123">
        <v>18</v>
      </c>
    </row>
    <row r="145" spans="1:15" ht="14.25" customHeight="1" x14ac:dyDescent="0.25">
      <c r="A145" s="1"/>
      <c r="B145" s="365"/>
      <c r="C145" s="351"/>
      <c r="D145" s="386" t="s">
        <v>436</v>
      </c>
      <c r="E145" s="367"/>
      <c r="F145" s="375">
        <v>4100057195</v>
      </c>
      <c r="G145" s="367"/>
      <c r="H145" s="419" t="s">
        <v>606</v>
      </c>
      <c r="I145" s="420"/>
      <c r="J145" s="375" t="s">
        <v>147</v>
      </c>
      <c r="K145" s="367"/>
      <c r="L145" s="7" t="s">
        <v>915</v>
      </c>
      <c r="M145" s="8"/>
      <c r="N145" s="84"/>
      <c r="O145" s="60">
        <v>10</v>
      </c>
    </row>
    <row r="146" spans="1:15" ht="14.25" customHeight="1" x14ac:dyDescent="0.25">
      <c r="A146" s="1"/>
      <c r="B146" s="375">
        <v>96</v>
      </c>
      <c r="C146" s="367"/>
      <c r="D146" s="386" t="s">
        <v>436</v>
      </c>
      <c r="E146" s="367"/>
      <c r="F146" s="375">
        <v>4100057249</v>
      </c>
      <c r="G146" s="367"/>
      <c r="H146" s="419" t="s">
        <v>606</v>
      </c>
      <c r="I146" s="420"/>
      <c r="J146" s="375" t="s">
        <v>76</v>
      </c>
      <c r="K146" s="367"/>
      <c r="L146" s="7" t="s">
        <v>915</v>
      </c>
      <c r="M146" s="8"/>
      <c r="N146" s="81">
        <v>9.9</v>
      </c>
      <c r="O146" s="123">
        <v>20</v>
      </c>
    </row>
    <row r="147" spans="1:15" ht="15" x14ac:dyDescent="0.25">
      <c r="A147" s="1"/>
      <c r="B147" s="134" t="s">
        <v>165</v>
      </c>
      <c r="C147" s="133"/>
      <c r="D147" s="20"/>
      <c r="E147" s="45"/>
      <c r="F147" s="20"/>
      <c r="H147" s="3"/>
      <c r="J147" s="20"/>
      <c r="K147" s="45"/>
      <c r="L147" s="1"/>
      <c r="M147" s="1"/>
      <c r="N147" s="1"/>
      <c r="O147" s="136"/>
    </row>
    <row r="148" spans="1:15" ht="14.25" customHeight="1" x14ac:dyDescent="0.25">
      <c r="A148" s="1"/>
      <c r="B148" s="369">
        <v>97</v>
      </c>
      <c r="C148" s="369"/>
      <c r="D148" s="386" t="s">
        <v>436</v>
      </c>
      <c r="E148" s="367"/>
      <c r="F148" s="375">
        <v>4100057194</v>
      </c>
      <c r="G148" s="367"/>
      <c r="H148" s="419" t="s">
        <v>606</v>
      </c>
      <c r="I148" s="420"/>
      <c r="J148" s="375" t="s">
        <v>53</v>
      </c>
      <c r="K148" s="367"/>
      <c r="L148" s="7" t="s">
        <v>846</v>
      </c>
      <c r="M148" s="8"/>
      <c r="N148" s="82">
        <v>13.44</v>
      </c>
      <c r="O148" s="123">
        <v>28</v>
      </c>
    </row>
    <row r="149" spans="1:15" ht="14.25" customHeight="1" x14ac:dyDescent="0.25">
      <c r="A149" s="1"/>
      <c r="B149" s="369">
        <v>98</v>
      </c>
      <c r="C149" s="369"/>
      <c r="D149" s="386" t="s">
        <v>436</v>
      </c>
      <c r="E149" s="367"/>
      <c r="F149" s="375">
        <v>4100057194</v>
      </c>
      <c r="G149" s="367"/>
      <c r="H149" s="419" t="s">
        <v>606</v>
      </c>
      <c r="I149" s="420"/>
      <c r="J149" s="375" t="s">
        <v>53</v>
      </c>
      <c r="K149" s="367"/>
      <c r="L149" s="7" t="s">
        <v>846</v>
      </c>
      <c r="M149" s="8"/>
      <c r="N149" s="82">
        <v>13.44</v>
      </c>
      <c r="O149" s="123">
        <v>28</v>
      </c>
    </row>
    <row r="150" spans="1:15" ht="14.25" customHeight="1" x14ac:dyDescent="0.25">
      <c r="A150" s="1"/>
      <c r="B150" s="369">
        <v>99</v>
      </c>
      <c r="C150" s="369"/>
      <c r="D150" s="386" t="s">
        <v>436</v>
      </c>
      <c r="E150" s="367"/>
      <c r="F150" s="375">
        <v>4100057194</v>
      </c>
      <c r="G150" s="367"/>
      <c r="H150" s="419" t="s">
        <v>606</v>
      </c>
      <c r="I150" s="420"/>
      <c r="J150" s="375" t="s">
        <v>53</v>
      </c>
      <c r="K150" s="367"/>
      <c r="L150" s="7" t="s">
        <v>846</v>
      </c>
      <c r="M150" s="8"/>
      <c r="N150" s="82">
        <v>13.44</v>
      </c>
      <c r="O150" s="123">
        <v>28</v>
      </c>
    </row>
    <row r="151" spans="1:15" ht="14.25" customHeight="1" x14ac:dyDescent="0.25">
      <c r="A151" s="1"/>
      <c r="B151" s="369">
        <v>100</v>
      </c>
      <c r="C151" s="369"/>
      <c r="D151" s="386" t="s">
        <v>436</v>
      </c>
      <c r="E151" s="367"/>
      <c r="F151" s="375">
        <v>4100057194</v>
      </c>
      <c r="G151" s="367"/>
      <c r="H151" s="419" t="s">
        <v>606</v>
      </c>
      <c r="I151" s="420"/>
      <c r="J151" s="375" t="s">
        <v>53</v>
      </c>
      <c r="K151" s="367"/>
      <c r="L151" s="7" t="s">
        <v>846</v>
      </c>
      <c r="M151" s="8"/>
      <c r="N151" s="82">
        <v>13.44</v>
      </c>
      <c r="O151" s="123">
        <v>28</v>
      </c>
    </row>
    <row r="152" spans="1:15" ht="14.25" customHeight="1" x14ac:dyDescent="0.25">
      <c r="A152" s="1"/>
      <c r="B152" s="369">
        <v>101</v>
      </c>
      <c r="C152" s="369"/>
      <c r="D152" s="386" t="s">
        <v>436</v>
      </c>
      <c r="E152" s="367"/>
      <c r="F152" s="375">
        <v>4100057194</v>
      </c>
      <c r="G152" s="367"/>
      <c r="H152" s="419" t="s">
        <v>606</v>
      </c>
      <c r="I152" s="420"/>
      <c r="J152" s="375" t="s">
        <v>53</v>
      </c>
      <c r="K152" s="367"/>
      <c r="L152" s="7" t="s">
        <v>846</v>
      </c>
      <c r="M152" s="8"/>
      <c r="N152" s="81">
        <v>13.44</v>
      </c>
      <c r="O152" s="123">
        <v>28</v>
      </c>
    </row>
    <row r="153" spans="1:15" ht="14.25" customHeight="1" x14ac:dyDescent="0.25">
      <c r="A153" s="1"/>
      <c r="B153" s="369">
        <v>102</v>
      </c>
      <c r="C153" s="369"/>
      <c r="D153" s="386" t="s">
        <v>436</v>
      </c>
      <c r="E153" s="367"/>
      <c r="F153" s="375">
        <v>4100057194</v>
      </c>
      <c r="G153" s="367"/>
      <c r="H153" s="419" t="s">
        <v>606</v>
      </c>
      <c r="I153" s="420"/>
      <c r="J153" s="375" t="s">
        <v>53</v>
      </c>
      <c r="K153" s="367"/>
      <c r="L153" s="7" t="s">
        <v>846</v>
      </c>
      <c r="M153" s="8"/>
      <c r="N153" s="81">
        <v>8.48</v>
      </c>
      <c r="O153" s="123">
        <v>16</v>
      </c>
    </row>
    <row r="154" spans="1:15" ht="14.25" customHeight="1" x14ac:dyDescent="0.25">
      <c r="A154" s="1"/>
      <c r="B154" s="369">
        <v>103</v>
      </c>
      <c r="C154" s="369"/>
      <c r="D154" s="386" t="s">
        <v>436</v>
      </c>
      <c r="E154" s="367"/>
      <c r="F154" s="375">
        <v>4100057209</v>
      </c>
      <c r="G154" s="367"/>
      <c r="H154" s="419" t="s">
        <v>916</v>
      </c>
      <c r="I154" s="420"/>
      <c r="J154" s="375" t="s">
        <v>73</v>
      </c>
      <c r="K154" s="367"/>
      <c r="L154" s="7" t="s">
        <v>851</v>
      </c>
      <c r="M154" s="8"/>
      <c r="N154" s="81">
        <v>13.44</v>
      </c>
      <c r="O154" s="123">
        <v>28</v>
      </c>
    </row>
    <row r="155" spans="1:15" ht="14.25" customHeight="1" x14ac:dyDescent="0.25">
      <c r="A155" s="1"/>
      <c r="B155" s="369">
        <v>104</v>
      </c>
      <c r="C155" s="369"/>
      <c r="D155" s="386" t="s">
        <v>436</v>
      </c>
      <c r="E155" s="367"/>
      <c r="F155" s="375">
        <v>4100057209</v>
      </c>
      <c r="G155" s="367"/>
      <c r="H155" s="419" t="s">
        <v>916</v>
      </c>
      <c r="I155" s="420"/>
      <c r="J155" s="375" t="s">
        <v>73</v>
      </c>
      <c r="K155" s="367"/>
      <c r="L155" s="7" t="s">
        <v>851</v>
      </c>
      <c r="M155" s="8"/>
      <c r="N155" s="81">
        <v>13.44</v>
      </c>
      <c r="O155" s="123">
        <v>28</v>
      </c>
    </row>
    <row r="156" spans="1:15" ht="14.25" customHeight="1" x14ac:dyDescent="0.25">
      <c r="A156" s="1"/>
      <c r="B156" s="369">
        <v>105</v>
      </c>
      <c r="C156" s="369"/>
      <c r="D156" s="386" t="s">
        <v>436</v>
      </c>
      <c r="E156" s="367"/>
      <c r="F156" s="375">
        <v>4100057209</v>
      </c>
      <c r="G156" s="367"/>
      <c r="H156" s="419" t="s">
        <v>916</v>
      </c>
      <c r="I156" s="420"/>
      <c r="J156" s="375" t="s">
        <v>73</v>
      </c>
      <c r="K156" s="367"/>
      <c r="L156" s="7" t="s">
        <v>851</v>
      </c>
      <c r="M156" s="8"/>
      <c r="N156" s="81">
        <v>13.44</v>
      </c>
      <c r="O156" s="123">
        <v>28</v>
      </c>
    </row>
    <row r="157" spans="1:15" ht="14.25" customHeight="1" x14ac:dyDescent="0.25">
      <c r="A157" s="1"/>
      <c r="B157" s="424">
        <v>106</v>
      </c>
      <c r="C157" s="424"/>
      <c r="D157" s="386" t="s">
        <v>436</v>
      </c>
      <c r="E157" s="367"/>
      <c r="F157" s="375">
        <v>4100057209</v>
      </c>
      <c r="G157" s="367"/>
      <c r="H157" s="419" t="s">
        <v>916</v>
      </c>
      <c r="I157" s="420"/>
      <c r="J157" s="375" t="s">
        <v>73</v>
      </c>
      <c r="K157" s="367"/>
      <c r="L157" s="7" t="s">
        <v>851</v>
      </c>
      <c r="M157" s="8"/>
      <c r="N157" s="82">
        <v>13.44</v>
      </c>
      <c r="O157" s="123">
        <v>28</v>
      </c>
    </row>
    <row r="158" spans="1:15" ht="14.25" customHeight="1" x14ac:dyDescent="0.25">
      <c r="A158" s="1"/>
      <c r="B158" s="378">
        <v>107</v>
      </c>
      <c r="C158" s="438"/>
      <c r="D158" s="386" t="s">
        <v>436</v>
      </c>
      <c r="E158" s="367"/>
      <c r="F158" s="375">
        <v>4100057209</v>
      </c>
      <c r="G158" s="367"/>
      <c r="H158" s="419" t="s">
        <v>916</v>
      </c>
      <c r="I158" s="420"/>
      <c r="J158" s="375" t="s">
        <v>73</v>
      </c>
      <c r="K158" s="367"/>
      <c r="L158" s="7" t="s">
        <v>851</v>
      </c>
      <c r="M158" s="8"/>
      <c r="N158" s="82">
        <v>13.44</v>
      </c>
      <c r="O158" s="123">
        <v>26</v>
      </c>
    </row>
    <row r="159" spans="1:15" ht="14.25" customHeight="1" x14ac:dyDescent="0.25">
      <c r="A159" s="1"/>
      <c r="B159" s="365"/>
      <c r="C159" s="351"/>
      <c r="D159" s="386" t="s">
        <v>436</v>
      </c>
      <c r="E159" s="367"/>
      <c r="F159" s="375">
        <v>4100057210</v>
      </c>
      <c r="G159" s="367"/>
      <c r="H159" s="419" t="s">
        <v>916</v>
      </c>
      <c r="I159" s="420"/>
      <c r="J159" s="375" t="s">
        <v>90</v>
      </c>
      <c r="K159" s="367"/>
      <c r="L159" s="7" t="s">
        <v>851</v>
      </c>
      <c r="M159" s="8"/>
      <c r="N159" s="84"/>
      <c r="O159" s="60">
        <v>2</v>
      </c>
    </row>
    <row r="160" spans="1:15" ht="14.25" customHeight="1" x14ac:dyDescent="0.25">
      <c r="A160" s="1"/>
      <c r="B160" s="424">
        <v>108</v>
      </c>
      <c r="C160" s="424"/>
      <c r="D160" s="386" t="s">
        <v>436</v>
      </c>
      <c r="E160" s="367"/>
      <c r="F160" s="375">
        <v>4100057211</v>
      </c>
      <c r="G160" s="367"/>
      <c r="H160" s="419" t="s">
        <v>916</v>
      </c>
      <c r="I160" s="420"/>
      <c r="J160" s="375" t="s">
        <v>53</v>
      </c>
      <c r="K160" s="367"/>
      <c r="L160" s="7" t="s">
        <v>851</v>
      </c>
      <c r="M160" s="8"/>
      <c r="N160" s="82">
        <v>13.44</v>
      </c>
      <c r="O160" s="123">
        <v>28</v>
      </c>
    </row>
    <row r="161" spans="1:15" ht="14.25" customHeight="1" x14ac:dyDescent="0.25">
      <c r="A161" s="1"/>
      <c r="B161" s="424">
        <v>109</v>
      </c>
      <c r="C161" s="424"/>
      <c r="D161" s="386" t="s">
        <v>436</v>
      </c>
      <c r="E161" s="367"/>
      <c r="F161" s="375">
        <v>4100057211</v>
      </c>
      <c r="G161" s="367"/>
      <c r="H161" s="419" t="s">
        <v>916</v>
      </c>
      <c r="I161" s="420"/>
      <c r="J161" s="375" t="s">
        <v>53</v>
      </c>
      <c r="K161" s="367"/>
      <c r="L161" s="7" t="s">
        <v>851</v>
      </c>
      <c r="M161" s="8"/>
      <c r="N161" s="82">
        <v>13.44</v>
      </c>
      <c r="O161" s="123">
        <v>28</v>
      </c>
    </row>
    <row r="162" spans="1:15" ht="14.25" customHeight="1" x14ac:dyDescent="0.25">
      <c r="A162" s="1"/>
      <c r="B162" s="378">
        <v>110</v>
      </c>
      <c r="C162" s="438"/>
      <c r="D162" s="386" t="s">
        <v>436</v>
      </c>
      <c r="E162" s="367"/>
      <c r="F162" s="375">
        <v>4100057211</v>
      </c>
      <c r="G162" s="367"/>
      <c r="H162" s="419" t="s">
        <v>916</v>
      </c>
      <c r="I162" s="420"/>
      <c r="J162" s="375" t="s">
        <v>53</v>
      </c>
      <c r="K162" s="367"/>
      <c r="L162" s="7" t="s">
        <v>851</v>
      </c>
      <c r="M162" s="8"/>
      <c r="N162" s="82">
        <v>13.44</v>
      </c>
      <c r="O162" s="123">
        <v>15</v>
      </c>
    </row>
    <row r="163" spans="1:15" ht="15" x14ac:dyDescent="0.25">
      <c r="A163" s="1"/>
      <c r="B163" s="40"/>
      <c r="C163" s="36"/>
      <c r="D163" s="386" t="s">
        <v>436</v>
      </c>
      <c r="E163" s="367"/>
      <c r="F163" s="375">
        <v>4100057210</v>
      </c>
      <c r="G163" s="367"/>
      <c r="H163" s="419" t="s">
        <v>916</v>
      </c>
      <c r="I163" s="420"/>
      <c r="J163" s="375" t="s">
        <v>90</v>
      </c>
      <c r="K163" s="367"/>
      <c r="L163" s="7" t="s">
        <v>851</v>
      </c>
      <c r="M163" s="8"/>
      <c r="N163" s="83"/>
      <c r="O163" s="123">
        <v>2</v>
      </c>
    </row>
    <row r="164" spans="1:15" ht="14.25" customHeight="1" x14ac:dyDescent="0.25">
      <c r="A164" s="1"/>
      <c r="B164" s="365"/>
      <c r="C164" s="351"/>
      <c r="D164" s="386" t="s">
        <v>436</v>
      </c>
      <c r="E164" s="367"/>
      <c r="F164" s="375">
        <v>4100057212</v>
      </c>
      <c r="G164" s="367"/>
      <c r="H164" s="419" t="s">
        <v>916</v>
      </c>
      <c r="I164" s="420"/>
      <c r="J164" s="375" t="s">
        <v>147</v>
      </c>
      <c r="K164" s="367"/>
      <c r="L164" s="7" t="s">
        <v>851</v>
      </c>
      <c r="M164" s="8"/>
      <c r="N164" s="84"/>
      <c r="O164" s="60">
        <v>9</v>
      </c>
    </row>
    <row r="165" spans="1:15" ht="14.25" customHeight="1" x14ac:dyDescent="0.25">
      <c r="A165" s="1"/>
      <c r="B165" s="378">
        <v>111</v>
      </c>
      <c r="C165" s="438"/>
      <c r="D165" s="386" t="s">
        <v>626</v>
      </c>
      <c r="E165" s="367"/>
      <c r="F165" s="375">
        <v>4100057171</v>
      </c>
      <c r="G165" s="367"/>
      <c r="H165" s="419" t="s">
        <v>917</v>
      </c>
      <c r="I165" s="420"/>
      <c r="J165" s="375" t="s">
        <v>73</v>
      </c>
      <c r="K165" s="367"/>
      <c r="L165" s="7" t="s">
        <v>914</v>
      </c>
      <c r="M165" s="8"/>
      <c r="N165" s="82">
        <v>9.1199999999999992</v>
      </c>
      <c r="O165" s="123">
        <v>35</v>
      </c>
    </row>
    <row r="166" spans="1:15" ht="14.25" customHeight="1" x14ac:dyDescent="0.25">
      <c r="A166" s="1"/>
      <c r="B166" s="378">
        <v>112</v>
      </c>
      <c r="C166" s="438"/>
      <c r="D166" s="386" t="s">
        <v>626</v>
      </c>
      <c r="E166" s="367"/>
      <c r="F166" s="375">
        <v>4100057158</v>
      </c>
      <c r="G166" s="367"/>
      <c r="H166" s="419" t="s">
        <v>918</v>
      </c>
      <c r="I166" s="420"/>
      <c r="J166" s="375" t="s">
        <v>53</v>
      </c>
      <c r="K166" s="367"/>
      <c r="L166" s="7" t="s">
        <v>761</v>
      </c>
      <c r="M166" s="8"/>
      <c r="N166" s="82">
        <v>6.18</v>
      </c>
      <c r="O166" s="123">
        <v>15</v>
      </c>
    </row>
    <row r="167" spans="1:15" ht="14.25" customHeight="1" x14ac:dyDescent="0.25">
      <c r="A167" s="1"/>
      <c r="B167" s="365"/>
      <c r="C167" s="351"/>
      <c r="D167" s="386" t="s">
        <v>626</v>
      </c>
      <c r="E167" s="367"/>
      <c r="F167" s="375">
        <v>4100057159</v>
      </c>
      <c r="G167" s="367"/>
      <c r="H167" s="419" t="s">
        <v>918</v>
      </c>
      <c r="I167" s="420"/>
      <c r="J167" s="375" t="s">
        <v>147</v>
      </c>
      <c r="K167" s="367"/>
      <c r="L167" s="7" t="s">
        <v>761</v>
      </c>
      <c r="M167" s="8"/>
      <c r="N167" s="84"/>
      <c r="O167" s="123">
        <v>8</v>
      </c>
    </row>
    <row r="168" spans="1:15" ht="14.25" customHeight="1" x14ac:dyDescent="0.25">
      <c r="A168" s="1"/>
      <c r="B168" s="378">
        <v>113</v>
      </c>
      <c r="C168" s="438"/>
      <c r="D168" s="386" t="s">
        <v>626</v>
      </c>
      <c r="E168" s="367"/>
      <c r="F168" s="375">
        <v>4100057157</v>
      </c>
      <c r="G168" s="367"/>
      <c r="H168" s="419" t="s">
        <v>918</v>
      </c>
      <c r="I168" s="420"/>
      <c r="J168" s="375" t="s">
        <v>73</v>
      </c>
      <c r="K168" s="367"/>
      <c r="L168" s="7" t="s">
        <v>757</v>
      </c>
      <c r="M168" s="8"/>
      <c r="N168" s="82">
        <v>9.1199999999999992</v>
      </c>
      <c r="O168" s="123">
        <v>35</v>
      </c>
    </row>
    <row r="169" spans="1:15" ht="14.25" customHeight="1" x14ac:dyDescent="0.25">
      <c r="A169" s="1"/>
      <c r="B169" s="378">
        <v>114</v>
      </c>
      <c r="C169" s="438"/>
      <c r="D169" s="386" t="s">
        <v>626</v>
      </c>
      <c r="E169" s="367"/>
      <c r="F169" s="375">
        <v>4100057157</v>
      </c>
      <c r="G169" s="367"/>
      <c r="H169" s="419" t="s">
        <v>918</v>
      </c>
      <c r="I169" s="420"/>
      <c r="J169" s="375" t="s">
        <v>73</v>
      </c>
      <c r="K169" s="367"/>
      <c r="L169" s="7" t="s">
        <v>757</v>
      </c>
      <c r="M169" s="8"/>
      <c r="N169" s="81">
        <v>9.1199999999999992</v>
      </c>
      <c r="O169" s="123">
        <v>35</v>
      </c>
    </row>
    <row r="170" spans="1:15" ht="15" x14ac:dyDescent="0.25">
      <c r="A170" s="1"/>
      <c r="B170" s="134" t="s">
        <v>179</v>
      </c>
      <c r="C170" s="133"/>
      <c r="D170" s="20"/>
      <c r="E170" s="45"/>
      <c r="F170" s="20"/>
      <c r="H170" s="3"/>
      <c r="J170" s="20"/>
      <c r="K170" s="45"/>
      <c r="L170" s="1"/>
      <c r="M170" s="1"/>
      <c r="N170" s="1"/>
      <c r="O170" s="136"/>
    </row>
    <row r="171" spans="1:15" ht="14.25" customHeight="1" x14ac:dyDescent="0.25">
      <c r="A171" s="1"/>
      <c r="B171" s="378">
        <v>115</v>
      </c>
      <c r="C171" s="438"/>
      <c r="D171" s="386" t="s">
        <v>626</v>
      </c>
      <c r="E171" s="367"/>
      <c r="F171" s="375">
        <v>4100057157</v>
      </c>
      <c r="G171" s="367"/>
      <c r="H171" s="419" t="s">
        <v>918</v>
      </c>
      <c r="I171" s="420"/>
      <c r="J171" s="375" t="s">
        <v>73</v>
      </c>
      <c r="K171" s="367"/>
      <c r="L171" s="7" t="s">
        <v>757</v>
      </c>
      <c r="M171" s="8"/>
      <c r="N171" s="82">
        <v>9.2799999999999994</v>
      </c>
      <c r="O171" s="123">
        <v>10</v>
      </c>
    </row>
    <row r="172" spans="1:15" ht="14.25" customHeight="1" x14ac:dyDescent="0.25">
      <c r="A172" s="1"/>
      <c r="B172" s="365"/>
      <c r="C172" s="351"/>
      <c r="D172" s="386" t="s">
        <v>626</v>
      </c>
      <c r="E172" s="367"/>
      <c r="F172" s="375">
        <v>4100057158</v>
      </c>
      <c r="G172" s="367"/>
      <c r="H172" s="419" t="s">
        <v>918</v>
      </c>
      <c r="I172" s="420"/>
      <c r="J172" s="375" t="s">
        <v>53</v>
      </c>
      <c r="K172" s="367"/>
      <c r="L172" s="7" t="s">
        <v>757</v>
      </c>
      <c r="M172" s="8"/>
      <c r="N172" s="84"/>
      <c r="O172" s="60">
        <v>26</v>
      </c>
    </row>
    <row r="173" spans="1:15" ht="14.25" customHeight="1" x14ac:dyDescent="0.25">
      <c r="A173" s="1"/>
      <c r="B173" s="378">
        <v>116</v>
      </c>
      <c r="C173" s="438"/>
      <c r="D173" s="386" t="s">
        <v>626</v>
      </c>
      <c r="E173" s="367"/>
      <c r="F173" s="375">
        <v>4100057158</v>
      </c>
      <c r="G173" s="367"/>
      <c r="H173" s="419" t="s">
        <v>918</v>
      </c>
      <c r="I173" s="420"/>
      <c r="J173" s="375" t="s">
        <v>53</v>
      </c>
      <c r="K173" s="367"/>
      <c r="L173" s="7" t="s">
        <v>757</v>
      </c>
      <c r="M173" s="8"/>
      <c r="N173" s="82">
        <v>9.1199999999999992</v>
      </c>
      <c r="O173" s="123">
        <v>35</v>
      </c>
    </row>
    <row r="174" spans="1:15" ht="14.25" customHeight="1" x14ac:dyDescent="0.25">
      <c r="A174" s="1"/>
      <c r="B174" s="378">
        <v>117</v>
      </c>
      <c r="C174" s="438"/>
      <c r="D174" s="386" t="s">
        <v>919</v>
      </c>
      <c r="E174" s="367"/>
      <c r="F174" s="375">
        <v>4100057174</v>
      </c>
      <c r="G174" s="367"/>
      <c r="H174" s="419" t="s">
        <v>920</v>
      </c>
      <c r="I174" s="420"/>
      <c r="J174" s="375" t="s">
        <v>53</v>
      </c>
      <c r="K174" s="367"/>
      <c r="L174" s="7" t="s">
        <v>757</v>
      </c>
      <c r="M174" s="8"/>
      <c r="N174" s="82">
        <v>4.3600000000000003</v>
      </c>
      <c r="O174" s="60">
        <v>22</v>
      </c>
    </row>
    <row r="175" spans="1:15" ht="14.25" customHeight="1" x14ac:dyDescent="0.25">
      <c r="A175" s="1"/>
      <c r="B175" s="378">
        <v>118</v>
      </c>
      <c r="C175" s="438"/>
      <c r="D175" s="386" t="s">
        <v>921</v>
      </c>
      <c r="E175" s="367"/>
      <c r="F175" s="375">
        <v>4100057172</v>
      </c>
      <c r="G175" s="367"/>
      <c r="H175" s="419" t="s">
        <v>922</v>
      </c>
      <c r="I175" s="420"/>
      <c r="J175" s="375" t="s">
        <v>53</v>
      </c>
      <c r="K175" s="367"/>
      <c r="L175" s="7" t="s">
        <v>757</v>
      </c>
      <c r="M175" s="8"/>
      <c r="N175" s="82">
        <v>6.54</v>
      </c>
      <c r="O175" s="60">
        <v>23</v>
      </c>
    </row>
    <row r="176" spans="1:15" ht="15" x14ac:dyDescent="0.25">
      <c r="A176" s="1"/>
      <c r="B176" s="76"/>
      <c r="C176" s="69"/>
      <c r="D176" s="126" t="s">
        <v>927</v>
      </c>
      <c r="E176" s="61"/>
      <c r="F176" s="50"/>
      <c r="G176" s="62"/>
      <c r="H176" s="63"/>
      <c r="I176" s="62"/>
      <c r="J176" s="50"/>
      <c r="K176" s="61"/>
      <c r="L176" s="6"/>
      <c r="M176" s="8"/>
      <c r="N176" s="84"/>
      <c r="O176" s="138"/>
    </row>
    <row r="177" spans="1:15" ht="14.25" customHeight="1" x14ac:dyDescent="0.25">
      <c r="A177" s="1"/>
      <c r="B177" s="416">
        <v>119</v>
      </c>
      <c r="C177" s="411"/>
      <c r="D177" s="452" t="s">
        <v>923</v>
      </c>
      <c r="E177" s="453"/>
      <c r="F177" s="375">
        <v>4100057177</v>
      </c>
      <c r="G177" s="367"/>
      <c r="H177" s="419" t="s">
        <v>924</v>
      </c>
      <c r="I177" s="420"/>
      <c r="J177" s="375" t="s">
        <v>53</v>
      </c>
      <c r="K177" s="367"/>
      <c r="L177" s="7" t="s">
        <v>757</v>
      </c>
      <c r="M177" s="8"/>
      <c r="N177" s="83">
        <v>10.56</v>
      </c>
      <c r="O177" s="60">
        <v>50</v>
      </c>
    </row>
    <row r="178" spans="1:15" ht="14.25" customHeight="1" x14ac:dyDescent="0.25">
      <c r="A178" s="1"/>
      <c r="B178" s="40"/>
      <c r="C178" s="53"/>
      <c r="D178" s="452" t="s">
        <v>923</v>
      </c>
      <c r="E178" s="453"/>
      <c r="F178" s="375">
        <v>4100057175</v>
      </c>
      <c r="G178" s="367"/>
      <c r="H178" s="419" t="s">
        <v>924</v>
      </c>
      <c r="I178" s="420"/>
      <c r="J178" s="375" t="s">
        <v>90</v>
      </c>
      <c r="K178" s="376"/>
      <c r="L178" s="7" t="s">
        <v>757</v>
      </c>
      <c r="M178" s="8"/>
      <c r="N178" s="83"/>
      <c r="O178" s="60">
        <v>6</v>
      </c>
    </row>
    <row r="179" spans="1:15" ht="15" x14ac:dyDescent="0.25">
      <c r="A179" s="1"/>
      <c r="B179" s="29"/>
      <c r="C179" s="36"/>
      <c r="D179" s="452" t="s">
        <v>923</v>
      </c>
      <c r="E179" s="453"/>
      <c r="F179" s="375">
        <v>4100057176</v>
      </c>
      <c r="G179" s="367"/>
      <c r="H179" s="419" t="s">
        <v>924</v>
      </c>
      <c r="I179" s="420"/>
      <c r="J179" s="375" t="s">
        <v>253</v>
      </c>
      <c r="K179" s="367"/>
      <c r="L179" s="7" t="s">
        <v>757</v>
      </c>
      <c r="M179" s="11"/>
      <c r="N179" s="21"/>
      <c r="O179" s="60">
        <v>4</v>
      </c>
    </row>
    <row r="180" spans="1:15" ht="15" x14ac:dyDescent="0.25">
      <c r="A180" s="1"/>
      <c r="B180" s="378">
        <v>120</v>
      </c>
      <c r="C180" s="438"/>
      <c r="D180" s="386" t="s">
        <v>480</v>
      </c>
      <c r="E180" s="367"/>
      <c r="F180" s="375">
        <v>4100057107</v>
      </c>
      <c r="G180" s="367"/>
      <c r="H180" s="391" t="s">
        <v>481</v>
      </c>
      <c r="I180" s="370"/>
      <c r="J180" s="375" t="s">
        <v>25</v>
      </c>
      <c r="K180" s="367"/>
      <c r="L180" s="7" t="s">
        <v>851</v>
      </c>
      <c r="M180" s="8">
        <v>85</v>
      </c>
      <c r="N180" s="82">
        <v>12</v>
      </c>
      <c r="O180" s="60">
        <v>25</v>
      </c>
    </row>
    <row r="181" spans="1:15" ht="15" x14ac:dyDescent="0.25">
      <c r="A181" s="1"/>
      <c r="B181" s="29"/>
      <c r="C181" s="36"/>
      <c r="D181" s="386" t="s">
        <v>480</v>
      </c>
      <c r="E181" s="367"/>
      <c r="F181" s="375">
        <v>4100057107</v>
      </c>
      <c r="G181" s="367"/>
      <c r="H181" s="391" t="s">
        <v>481</v>
      </c>
      <c r="I181" s="370"/>
      <c r="J181" s="375" t="s">
        <v>25</v>
      </c>
      <c r="K181" s="367"/>
      <c r="L181" s="7" t="s">
        <v>851</v>
      </c>
      <c r="M181" s="8">
        <v>90</v>
      </c>
      <c r="N181" s="21"/>
      <c r="O181" s="60">
        <v>35</v>
      </c>
    </row>
    <row r="182" spans="1:15" ht="15" x14ac:dyDescent="0.25">
      <c r="A182" s="1"/>
      <c r="B182" s="29"/>
      <c r="C182" s="36"/>
      <c r="D182" s="386" t="s">
        <v>480</v>
      </c>
      <c r="E182" s="367"/>
      <c r="F182" s="375">
        <v>4100057107</v>
      </c>
      <c r="G182" s="367"/>
      <c r="H182" s="391" t="s">
        <v>481</v>
      </c>
      <c r="I182" s="370"/>
      <c r="J182" s="375" t="s">
        <v>25</v>
      </c>
      <c r="K182" s="367"/>
      <c r="L182" s="7" t="s">
        <v>851</v>
      </c>
      <c r="M182" s="8">
        <v>100</v>
      </c>
      <c r="N182" s="21"/>
      <c r="O182" s="60">
        <v>14</v>
      </c>
    </row>
    <row r="183" spans="1:15" ht="15" x14ac:dyDescent="0.25">
      <c r="A183" s="1"/>
      <c r="B183" s="378">
        <v>121</v>
      </c>
      <c r="C183" s="438"/>
      <c r="D183" s="386" t="s">
        <v>480</v>
      </c>
      <c r="E183" s="367"/>
      <c r="F183" s="375">
        <v>4100057107</v>
      </c>
      <c r="G183" s="367"/>
      <c r="H183" s="391" t="s">
        <v>481</v>
      </c>
      <c r="I183" s="370"/>
      <c r="J183" s="375" t="s">
        <v>25</v>
      </c>
      <c r="K183" s="367"/>
      <c r="L183" s="7" t="s">
        <v>851</v>
      </c>
      <c r="M183" s="8">
        <v>95</v>
      </c>
      <c r="N183" s="14">
        <v>12.14</v>
      </c>
      <c r="O183" s="60">
        <v>33</v>
      </c>
    </row>
    <row r="184" spans="1:15" ht="14.25" customHeight="1" x14ac:dyDescent="0.25">
      <c r="A184" s="1"/>
      <c r="B184" s="29"/>
      <c r="C184" s="36"/>
      <c r="D184" s="386" t="s">
        <v>480</v>
      </c>
      <c r="E184" s="367"/>
      <c r="F184" s="375">
        <v>4100057185</v>
      </c>
      <c r="G184" s="367"/>
      <c r="H184" s="391" t="s">
        <v>481</v>
      </c>
      <c r="I184" s="370"/>
      <c r="J184" s="375" t="s">
        <v>53</v>
      </c>
      <c r="K184" s="367"/>
      <c r="L184" s="7" t="s">
        <v>851</v>
      </c>
      <c r="M184" s="8">
        <v>85</v>
      </c>
      <c r="N184" s="83"/>
      <c r="O184" s="60">
        <v>6</v>
      </c>
    </row>
    <row r="185" spans="1:15" ht="14.25" customHeight="1" x14ac:dyDescent="0.25">
      <c r="A185" s="1"/>
      <c r="B185" s="29"/>
      <c r="C185" s="36"/>
      <c r="D185" s="386" t="s">
        <v>480</v>
      </c>
      <c r="E185" s="367"/>
      <c r="F185" s="375">
        <v>4100057185</v>
      </c>
      <c r="G185" s="367"/>
      <c r="H185" s="391" t="s">
        <v>481</v>
      </c>
      <c r="I185" s="370"/>
      <c r="J185" s="375" t="s">
        <v>53</v>
      </c>
      <c r="K185" s="367"/>
      <c r="L185" s="7" t="s">
        <v>851</v>
      </c>
      <c r="M185" s="8">
        <v>90</v>
      </c>
      <c r="N185" s="83"/>
      <c r="O185" s="60">
        <v>13</v>
      </c>
    </row>
    <row r="186" spans="1:15" ht="14.25" customHeight="1" x14ac:dyDescent="0.25">
      <c r="A186" s="1"/>
      <c r="B186" s="29"/>
      <c r="C186" s="36"/>
      <c r="D186" s="386" t="s">
        <v>480</v>
      </c>
      <c r="E186" s="367"/>
      <c r="F186" s="375">
        <v>4100057185</v>
      </c>
      <c r="G186" s="367"/>
      <c r="H186" s="391" t="s">
        <v>481</v>
      </c>
      <c r="I186" s="370"/>
      <c r="J186" s="375" t="s">
        <v>53</v>
      </c>
      <c r="K186" s="367"/>
      <c r="L186" s="7" t="s">
        <v>851</v>
      </c>
      <c r="M186" s="8">
        <v>95</v>
      </c>
      <c r="N186" s="83"/>
      <c r="O186" s="60">
        <v>14</v>
      </c>
    </row>
    <row r="187" spans="1:15" ht="14.25" customHeight="1" x14ac:dyDescent="0.25">
      <c r="A187" s="1"/>
      <c r="B187" s="29"/>
      <c r="C187" s="36"/>
      <c r="D187" s="386" t="s">
        <v>480</v>
      </c>
      <c r="E187" s="367"/>
      <c r="F187" s="375">
        <v>4100057185</v>
      </c>
      <c r="G187" s="367"/>
      <c r="H187" s="391" t="s">
        <v>481</v>
      </c>
      <c r="I187" s="370"/>
      <c r="J187" s="375" t="s">
        <v>53</v>
      </c>
      <c r="K187" s="367"/>
      <c r="L187" s="7" t="s">
        <v>851</v>
      </c>
      <c r="M187" s="8">
        <v>100</v>
      </c>
      <c r="N187" s="83"/>
      <c r="O187" s="60">
        <v>6</v>
      </c>
    </row>
    <row r="188" spans="1:15" ht="14.25" customHeight="1" x14ac:dyDescent="0.25">
      <c r="A188" s="1"/>
      <c r="B188" s="378">
        <v>122</v>
      </c>
      <c r="C188" s="438"/>
      <c r="D188" s="386" t="s">
        <v>480</v>
      </c>
      <c r="E188" s="367"/>
      <c r="F188" s="375">
        <v>4100057184</v>
      </c>
      <c r="G188" s="367"/>
      <c r="H188" s="391" t="s">
        <v>481</v>
      </c>
      <c r="I188" s="370"/>
      <c r="J188" s="369" t="s">
        <v>76</v>
      </c>
      <c r="K188" s="368"/>
      <c r="L188" s="7" t="s">
        <v>851</v>
      </c>
      <c r="M188" s="8">
        <v>85</v>
      </c>
      <c r="N188" s="82">
        <v>9.98</v>
      </c>
      <c r="O188" s="60">
        <v>10</v>
      </c>
    </row>
    <row r="189" spans="1:15" ht="14.25" customHeight="1" x14ac:dyDescent="0.25">
      <c r="A189" s="1"/>
      <c r="B189" s="40"/>
      <c r="C189" s="53"/>
      <c r="D189" s="386" t="s">
        <v>480</v>
      </c>
      <c r="E189" s="367"/>
      <c r="F189" s="375">
        <v>4100057184</v>
      </c>
      <c r="G189" s="367"/>
      <c r="H189" s="391" t="s">
        <v>481</v>
      </c>
      <c r="I189" s="370"/>
      <c r="J189" s="369" t="s">
        <v>76</v>
      </c>
      <c r="K189" s="368"/>
      <c r="L189" s="7" t="s">
        <v>851</v>
      </c>
      <c r="M189" s="8">
        <v>90</v>
      </c>
      <c r="N189" s="83"/>
      <c r="O189" s="60">
        <v>10</v>
      </c>
    </row>
    <row r="190" spans="1:15" ht="14.25" customHeight="1" x14ac:dyDescent="0.25">
      <c r="A190" s="1"/>
      <c r="B190" s="40"/>
      <c r="C190" s="53"/>
      <c r="D190" s="386" t="s">
        <v>480</v>
      </c>
      <c r="E190" s="367"/>
      <c r="F190" s="375">
        <v>4100057183</v>
      </c>
      <c r="G190" s="367"/>
      <c r="H190" s="391" t="s">
        <v>481</v>
      </c>
      <c r="I190" s="370"/>
      <c r="J190" s="369" t="s">
        <v>73</v>
      </c>
      <c r="K190" s="368"/>
      <c r="L190" s="7" t="s">
        <v>851</v>
      </c>
      <c r="M190" s="8">
        <v>85</v>
      </c>
      <c r="N190" s="83"/>
      <c r="O190" s="60">
        <v>25</v>
      </c>
    </row>
    <row r="191" spans="1:15" ht="14.25" customHeight="1" x14ac:dyDescent="0.25">
      <c r="A191" s="1"/>
      <c r="B191" s="40"/>
      <c r="C191" s="53"/>
      <c r="D191" s="386" t="s">
        <v>480</v>
      </c>
      <c r="E191" s="367"/>
      <c r="F191" s="375">
        <v>4100057183</v>
      </c>
      <c r="G191" s="367"/>
      <c r="H191" s="391" t="s">
        <v>481</v>
      </c>
      <c r="I191" s="370"/>
      <c r="J191" s="369" t="s">
        <v>73</v>
      </c>
      <c r="K191" s="368"/>
      <c r="L191" s="7" t="s">
        <v>851</v>
      </c>
      <c r="M191" s="8">
        <v>90</v>
      </c>
      <c r="N191" s="83"/>
      <c r="O191" s="60">
        <v>10</v>
      </c>
    </row>
    <row r="192" spans="1:15" ht="14.25" customHeight="1" x14ac:dyDescent="0.25">
      <c r="A192" s="1"/>
      <c r="B192" s="416"/>
      <c r="C192" s="411"/>
      <c r="D192" s="386" t="s">
        <v>480</v>
      </c>
      <c r="E192" s="367"/>
      <c r="F192" s="375">
        <v>4100057186</v>
      </c>
      <c r="G192" s="367"/>
      <c r="H192" s="391" t="s">
        <v>481</v>
      </c>
      <c r="I192" s="370"/>
      <c r="J192" s="369" t="s">
        <v>147</v>
      </c>
      <c r="K192" s="368"/>
      <c r="L192" s="7" t="s">
        <v>851</v>
      </c>
      <c r="M192" s="8">
        <v>85</v>
      </c>
      <c r="N192" s="83"/>
      <c r="O192" s="60">
        <v>1</v>
      </c>
    </row>
    <row r="193" spans="1:15" ht="14.25" customHeight="1" x14ac:dyDescent="0.25">
      <c r="A193" s="1"/>
      <c r="B193" s="416"/>
      <c r="C193" s="411"/>
      <c r="D193" s="386" t="s">
        <v>480</v>
      </c>
      <c r="E193" s="367"/>
      <c r="F193" s="375">
        <v>4100057186</v>
      </c>
      <c r="G193" s="367"/>
      <c r="H193" s="391" t="s">
        <v>481</v>
      </c>
      <c r="I193" s="370"/>
      <c r="J193" s="369" t="s">
        <v>147</v>
      </c>
      <c r="K193" s="368"/>
      <c r="L193" s="7" t="s">
        <v>851</v>
      </c>
      <c r="M193" s="8">
        <v>90</v>
      </c>
      <c r="N193" s="83"/>
      <c r="O193" s="60">
        <v>3</v>
      </c>
    </row>
    <row r="194" spans="1:15" ht="14.25" customHeight="1" x14ac:dyDescent="0.25">
      <c r="A194" s="1"/>
      <c r="B194" s="76"/>
      <c r="C194" s="132"/>
      <c r="D194" s="386" t="s">
        <v>480</v>
      </c>
      <c r="E194" s="367"/>
      <c r="F194" s="375">
        <v>4100057186</v>
      </c>
      <c r="G194" s="367"/>
      <c r="H194" s="391" t="s">
        <v>481</v>
      </c>
      <c r="I194" s="370"/>
      <c r="J194" s="369" t="s">
        <v>147</v>
      </c>
      <c r="K194" s="368"/>
      <c r="L194" s="7" t="s">
        <v>851</v>
      </c>
      <c r="M194" s="8">
        <v>95</v>
      </c>
      <c r="N194" s="84"/>
      <c r="O194" s="60">
        <v>2</v>
      </c>
    </row>
    <row r="195" spans="1:15" ht="14.25" customHeight="1" x14ac:dyDescent="0.25">
      <c r="A195" s="1"/>
      <c r="B195" s="365">
        <v>123</v>
      </c>
      <c r="C195" s="351"/>
      <c r="D195" s="386" t="s">
        <v>436</v>
      </c>
      <c r="E195" s="367"/>
      <c r="F195" s="375">
        <v>4100057249</v>
      </c>
      <c r="G195" s="367"/>
      <c r="H195" s="419" t="s">
        <v>606</v>
      </c>
      <c r="I195" s="420"/>
      <c r="J195" s="375" t="s">
        <v>76</v>
      </c>
      <c r="K195" s="367"/>
      <c r="L195" s="7" t="s">
        <v>846</v>
      </c>
      <c r="M195" s="8"/>
      <c r="N195" s="84">
        <v>9.9</v>
      </c>
      <c r="O195" s="123">
        <v>20</v>
      </c>
    </row>
    <row r="196" spans="1:15" ht="15" x14ac:dyDescent="0.25">
      <c r="A196" s="1"/>
      <c r="B196" s="375"/>
      <c r="C196" s="376"/>
      <c r="D196" s="367"/>
      <c r="E196" s="368"/>
      <c r="F196" s="369"/>
      <c r="G196" s="370"/>
      <c r="H196" s="391"/>
      <c r="I196" s="370"/>
      <c r="J196" s="369"/>
      <c r="K196" s="368"/>
      <c r="L196" s="7"/>
      <c r="M196" s="11"/>
      <c r="N196" s="81"/>
      <c r="O196" s="60"/>
    </row>
    <row r="197" spans="1:15" ht="15" x14ac:dyDescent="0.25">
      <c r="A197" s="1"/>
      <c r="B197" s="76"/>
      <c r="C197" s="65"/>
      <c r="D197" s="392"/>
      <c r="E197" s="393"/>
      <c r="F197" s="393"/>
      <c r="G197" s="393"/>
      <c r="H197" s="393"/>
      <c r="I197" s="62"/>
      <c r="J197" s="50"/>
      <c r="K197" s="61"/>
      <c r="L197" s="8"/>
      <c r="M197" s="8"/>
      <c r="N197" s="113">
        <f>SUM(N18:N195)</f>
        <v>1126.7400000000011</v>
      </c>
      <c r="O197" s="60"/>
    </row>
    <row r="198" spans="1:15" ht="15.75" x14ac:dyDescent="0.25">
      <c r="A198" s="1"/>
      <c r="B198" s="356" t="s">
        <v>29</v>
      </c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79"/>
      <c r="N198" s="75"/>
      <c r="O198" s="73">
        <f>SUM(O18:O196)</f>
        <v>2479</v>
      </c>
    </row>
    <row r="199" spans="1:15" ht="15" x14ac:dyDescent="0.25">
      <c r="A199" s="1"/>
      <c r="B199" s="20"/>
      <c r="C199" s="45"/>
      <c r="D199" s="20"/>
      <c r="E199" s="45"/>
      <c r="F199" s="20"/>
      <c r="H199" s="3"/>
      <c r="J199" s="20"/>
      <c r="K199" s="45"/>
      <c r="L199" s="1"/>
      <c r="M199" s="1"/>
      <c r="N199" s="86"/>
    </row>
    <row r="200" spans="1:15" ht="3.75" customHeight="1" x14ac:dyDescent="0.25">
      <c r="A200" s="1"/>
      <c r="B200" s="1"/>
      <c r="C200" s="1"/>
      <c r="D200" s="17"/>
      <c r="E200" s="20"/>
      <c r="F200" s="20"/>
      <c r="G200" s="3"/>
      <c r="H200" s="3"/>
      <c r="I200" s="1"/>
      <c r="J200" s="1"/>
      <c r="K200" s="1"/>
      <c r="L200" s="1"/>
      <c r="M200" s="1"/>
      <c r="N200" s="1"/>
    </row>
    <row r="201" spans="1:15" ht="15" customHeight="1" x14ac:dyDescent="0.25">
      <c r="A201" s="1"/>
      <c r="B201" s="1"/>
      <c r="C201" s="1"/>
      <c r="D201" s="1" t="s">
        <v>49</v>
      </c>
      <c r="E201" s="23"/>
      <c r="F201" s="397" t="s">
        <v>928</v>
      </c>
      <c r="G201" s="396"/>
      <c r="H201" s="1"/>
      <c r="I201" s="1"/>
      <c r="J201" s="1"/>
      <c r="K201" s="1"/>
      <c r="L201" s="1"/>
      <c r="M201" s="1"/>
      <c r="N201" s="1"/>
    </row>
    <row r="202" spans="1:15" ht="15" customHeight="1" x14ac:dyDescent="0.25">
      <c r="A202" s="1"/>
      <c r="B202" s="1"/>
      <c r="C202" s="1"/>
      <c r="D202" s="1" t="s">
        <v>929</v>
      </c>
      <c r="E202" s="23"/>
      <c r="F202" s="1"/>
      <c r="G202" s="1"/>
      <c r="H202" s="1"/>
      <c r="I202" s="1"/>
      <c r="J202" s="1"/>
      <c r="K202" s="1"/>
      <c r="L202" s="1"/>
      <c r="M202" s="1"/>
      <c r="N202" s="1"/>
    </row>
    <row r="203" spans="1:15" ht="15" customHeight="1" x14ac:dyDescent="0.25">
      <c r="A203" s="1"/>
      <c r="B203" s="1"/>
      <c r="C203" s="1"/>
      <c r="D203" s="1" t="s">
        <v>819</v>
      </c>
      <c r="E203" s="3"/>
      <c r="F203" s="1"/>
      <c r="G203" s="1"/>
      <c r="H203" s="1"/>
      <c r="I203" s="1"/>
      <c r="J203" s="1"/>
      <c r="K203" s="1"/>
      <c r="L203" s="1"/>
      <c r="M203" s="1"/>
      <c r="N203" s="1"/>
    </row>
    <row r="204" spans="1:15" ht="15" customHeight="1" x14ac:dyDescent="0.25">
      <c r="A204" s="1"/>
      <c r="B204" s="1"/>
      <c r="C204" s="1"/>
      <c r="D204" s="1" t="s">
        <v>930</v>
      </c>
      <c r="E204" s="23"/>
      <c r="F204" s="1"/>
      <c r="G204" s="1"/>
      <c r="H204" s="1"/>
      <c r="I204" s="1"/>
      <c r="J204" s="1"/>
      <c r="K204" s="1"/>
      <c r="L204" s="1"/>
      <c r="M204" s="1"/>
      <c r="N204" s="1"/>
    </row>
    <row r="205" spans="1:15" ht="15" customHeight="1" x14ac:dyDescent="0.25">
      <c r="A205" s="1"/>
      <c r="B205" s="1"/>
      <c r="C205" s="1"/>
      <c r="D205" s="1" t="s">
        <v>932</v>
      </c>
      <c r="E205" s="1"/>
      <c r="F205" s="1"/>
      <c r="G205" s="23"/>
      <c r="H205" s="23"/>
      <c r="I205" s="1"/>
      <c r="J205" s="1"/>
      <c r="K205" s="1"/>
      <c r="L205" s="1"/>
      <c r="M205" s="1"/>
      <c r="N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489" ht="8.25" customHeight="1" x14ac:dyDescent="0.2"/>
    <row r="491" ht="8.25" customHeight="1" x14ac:dyDescent="0.2"/>
    <row r="493" ht="9" customHeight="1" x14ac:dyDescent="0.2"/>
    <row r="495" ht="7.5" customHeight="1" x14ac:dyDescent="0.2"/>
    <row r="497" ht="6.75" customHeight="1" x14ac:dyDescent="0.2"/>
    <row r="499" ht="7.5" customHeight="1" x14ac:dyDescent="0.2"/>
    <row r="501" ht="9" customHeight="1" x14ac:dyDescent="0.2"/>
    <row r="503" ht="7.5" customHeight="1" x14ac:dyDescent="0.2"/>
    <row r="505" ht="8.25" customHeight="1" x14ac:dyDescent="0.2"/>
  </sheetData>
  <mergeCells count="798">
    <mergeCell ref="B183:C183"/>
    <mergeCell ref="D183:E183"/>
    <mergeCell ref="F183:G183"/>
    <mergeCell ref="H183:I183"/>
    <mergeCell ref="J186:K186"/>
    <mergeCell ref="J187:K187"/>
    <mergeCell ref="D186:E186"/>
    <mergeCell ref="D187:E187"/>
    <mergeCell ref="H180:I180"/>
    <mergeCell ref="H181:I181"/>
    <mergeCell ref="H182:I182"/>
    <mergeCell ref="J180:K180"/>
    <mergeCell ref="J181:K181"/>
    <mergeCell ref="F186:G186"/>
    <mergeCell ref="F187:G187"/>
    <mergeCell ref="H186:I186"/>
    <mergeCell ref="H187:I187"/>
    <mergeCell ref="D185:E185"/>
    <mergeCell ref="F185:G185"/>
    <mergeCell ref="H185:I185"/>
    <mergeCell ref="J185:K185"/>
    <mergeCell ref="B180:C180"/>
    <mergeCell ref="D184:E184"/>
    <mergeCell ref="F184:G184"/>
    <mergeCell ref="D41:E41"/>
    <mergeCell ref="F41:G41"/>
    <mergeCell ref="H41:I41"/>
    <mergeCell ref="J41:K41"/>
    <mergeCell ref="B48:C48"/>
    <mergeCell ref="D48:E48"/>
    <mergeCell ref="F48:G48"/>
    <mergeCell ref="B177:C177"/>
    <mergeCell ref="D177:E177"/>
    <mergeCell ref="F177:G177"/>
    <mergeCell ref="H177:I177"/>
    <mergeCell ref="J177:K177"/>
    <mergeCell ref="B174:C174"/>
    <mergeCell ref="D174:E174"/>
    <mergeCell ref="F174:G174"/>
    <mergeCell ref="H174:I174"/>
    <mergeCell ref="J174:K174"/>
    <mergeCell ref="B175:C175"/>
    <mergeCell ref="D175:E175"/>
    <mergeCell ref="B172:C172"/>
    <mergeCell ref="D172:E172"/>
    <mergeCell ref="F172:G172"/>
    <mergeCell ref="H172:I172"/>
    <mergeCell ref="J172:K172"/>
    <mergeCell ref="D197:H197"/>
    <mergeCell ref="B198:L198"/>
    <mergeCell ref="F201:G201"/>
    <mergeCell ref="B26:C26"/>
    <mergeCell ref="D26:E26"/>
    <mergeCell ref="F26:G26"/>
    <mergeCell ref="H26:I26"/>
    <mergeCell ref="J26:K26"/>
    <mergeCell ref="B29:C29"/>
    <mergeCell ref="D29:E29"/>
    <mergeCell ref="B39:C39"/>
    <mergeCell ref="H48:I48"/>
    <mergeCell ref="J48:K48"/>
    <mergeCell ref="D39:E39"/>
    <mergeCell ref="F39:G39"/>
    <mergeCell ref="H39:I39"/>
    <mergeCell ref="J39:K39"/>
    <mergeCell ref="D40:E40"/>
    <mergeCell ref="F40:G40"/>
    <mergeCell ref="H40:I40"/>
    <mergeCell ref="J40:K40"/>
    <mergeCell ref="H178:I178"/>
    <mergeCell ref="J178:K178"/>
    <mergeCell ref="B41:C41"/>
    <mergeCell ref="B192:C192"/>
    <mergeCell ref="J192:K192"/>
    <mergeCell ref="D192:E192"/>
    <mergeCell ref="F192:G192"/>
    <mergeCell ref="H192:I192"/>
    <mergeCell ref="B196:C196"/>
    <mergeCell ref="D196:E196"/>
    <mergeCell ref="F196:G196"/>
    <mergeCell ref="H196:I196"/>
    <mergeCell ref="J196:K196"/>
    <mergeCell ref="B193:C193"/>
    <mergeCell ref="D193:E193"/>
    <mergeCell ref="F193:G193"/>
    <mergeCell ref="H193:I193"/>
    <mergeCell ref="J193:K193"/>
    <mergeCell ref="D194:E194"/>
    <mergeCell ref="F194:G194"/>
    <mergeCell ref="H194:I194"/>
    <mergeCell ref="J194:K194"/>
    <mergeCell ref="B195:C195"/>
    <mergeCell ref="D195:E195"/>
    <mergeCell ref="F195:G195"/>
    <mergeCell ref="H195:I195"/>
    <mergeCell ref="J195:K195"/>
    <mergeCell ref="B188:C188"/>
    <mergeCell ref="D188:E188"/>
    <mergeCell ref="F188:G188"/>
    <mergeCell ref="H188:I188"/>
    <mergeCell ref="J189:K189"/>
    <mergeCell ref="D191:E191"/>
    <mergeCell ref="F191:G191"/>
    <mergeCell ref="H191:I191"/>
    <mergeCell ref="J191:K191"/>
    <mergeCell ref="D190:E190"/>
    <mergeCell ref="J190:K190"/>
    <mergeCell ref="D189:E189"/>
    <mergeCell ref="F189:G189"/>
    <mergeCell ref="H189:I189"/>
    <mergeCell ref="F190:G190"/>
    <mergeCell ref="J188:K188"/>
    <mergeCell ref="H190:I190"/>
    <mergeCell ref="H184:I184"/>
    <mergeCell ref="J184:K184"/>
    <mergeCell ref="J182:K182"/>
    <mergeCell ref="D180:E180"/>
    <mergeCell ref="D181:E181"/>
    <mergeCell ref="D182:E182"/>
    <mergeCell ref="F180:G180"/>
    <mergeCell ref="F181:G181"/>
    <mergeCell ref="F182:G182"/>
    <mergeCell ref="J183:K183"/>
    <mergeCell ref="B166:C166"/>
    <mergeCell ref="D166:E166"/>
    <mergeCell ref="F166:G166"/>
    <mergeCell ref="H166:I166"/>
    <mergeCell ref="J166:K166"/>
    <mergeCell ref="B167:C167"/>
    <mergeCell ref="D179:E179"/>
    <mergeCell ref="F179:G179"/>
    <mergeCell ref="H179:I179"/>
    <mergeCell ref="J179:K179"/>
    <mergeCell ref="D178:E178"/>
    <mergeCell ref="F178:G178"/>
    <mergeCell ref="F175:G175"/>
    <mergeCell ref="H175:I175"/>
    <mergeCell ref="J175:K175"/>
    <mergeCell ref="H171:I171"/>
    <mergeCell ref="J171:K171"/>
    <mergeCell ref="H169:I169"/>
    <mergeCell ref="J169:K169"/>
    <mergeCell ref="B171:C171"/>
    <mergeCell ref="D171:E171"/>
    <mergeCell ref="F171:G171"/>
    <mergeCell ref="B173:C173"/>
    <mergeCell ref="D173:E173"/>
    <mergeCell ref="D162:E162"/>
    <mergeCell ref="F162:G162"/>
    <mergeCell ref="H162:I162"/>
    <mergeCell ref="J162:K162"/>
    <mergeCell ref="B164:C164"/>
    <mergeCell ref="D164:E164"/>
    <mergeCell ref="F164:G164"/>
    <mergeCell ref="H164:I164"/>
    <mergeCell ref="J164:K164"/>
    <mergeCell ref="D163:E163"/>
    <mergeCell ref="F163:G163"/>
    <mergeCell ref="H163:I163"/>
    <mergeCell ref="J163:K163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F151:G151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42:C142"/>
    <mergeCell ref="D142:E142"/>
    <mergeCell ref="F142:G142"/>
    <mergeCell ref="H142:I142"/>
    <mergeCell ref="J142:K142"/>
    <mergeCell ref="B145:C145"/>
    <mergeCell ref="D145:E145"/>
    <mergeCell ref="F145:G145"/>
    <mergeCell ref="H145:I145"/>
    <mergeCell ref="J145:K145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B131:C131"/>
    <mergeCell ref="D131:E131"/>
    <mergeCell ref="F131:G131"/>
    <mergeCell ref="H131:I131"/>
    <mergeCell ref="J131:K131"/>
    <mergeCell ref="D132:E132"/>
    <mergeCell ref="F132:G132"/>
    <mergeCell ref="H132:I132"/>
    <mergeCell ref="J132:K132"/>
    <mergeCell ref="B132:C132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J112:K112"/>
    <mergeCell ref="B127:C127"/>
    <mergeCell ref="B105:C105"/>
    <mergeCell ref="D105:E105"/>
    <mergeCell ref="F105:G105"/>
    <mergeCell ref="H105:I105"/>
    <mergeCell ref="H107:I107"/>
    <mergeCell ref="D111:E111"/>
    <mergeCell ref="F111:G111"/>
    <mergeCell ref="H111:I111"/>
    <mergeCell ref="B113:C113"/>
    <mergeCell ref="D113:E113"/>
    <mergeCell ref="F113:G113"/>
    <mergeCell ref="H113:I113"/>
    <mergeCell ref="B114:C114"/>
    <mergeCell ref="D114:E114"/>
    <mergeCell ref="F114:G114"/>
    <mergeCell ref="H114:I114"/>
    <mergeCell ref="B115:C115"/>
    <mergeCell ref="D115:E115"/>
    <mergeCell ref="D109:E109"/>
    <mergeCell ref="F109:G109"/>
    <mergeCell ref="H109:I109"/>
    <mergeCell ref="J109:K109"/>
    <mergeCell ref="B100:C100"/>
    <mergeCell ref="D100:E100"/>
    <mergeCell ref="F100:G100"/>
    <mergeCell ref="H100:I100"/>
    <mergeCell ref="B112:C112"/>
    <mergeCell ref="D112:E112"/>
    <mergeCell ref="F112:G112"/>
    <mergeCell ref="H112:I112"/>
    <mergeCell ref="B110:C110"/>
    <mergeCell ref="D110:E110"/>
    <mergeCell ref="F110:G110"/>
    <mergeCell ref="H110:I110"/>
    <mergeCell ref="B106:C106"/>
    <mergeCell ref="D106:E106"/>
    <mergeCell ref="F106:G106"/>
    <mergeCell ref="H106:I106"/>
    <mergeCell ref="B107:C107"/>
    <mergeCell ref="D107:E107"/>
    <mergeCell ref="F107:G107"/>
    <mergeCell ref="J100:K100"/>
    <mergeCell ref="B122:C122"/>
    <mergeCell ref="D103:E103"/>
    <mergeCell ref="F103:G103"/>
    <mergeCell ref="H103:I103"/>
    <mergeCell ref="J103:K103"/>
    <mergeCell ref="B103:C103"/>
    <mergeCell ref="J105:K105"/>
    <mergeCell ref="J113:K113"/>
    <mergeCell ref="J114:K114"/>
    <mergeCell ref="J115:K115"/>
    <mergeCell ref="H116:I116"/>
    <mergeCell ref="J116:K116"/>
    <mergeCell ref="B118:C118"/>
    <mergeCell ref="D118:E118"/>
    <mergeCell ref="F118:G118"/>
    <mergeCell ref="H118:I118"/>
    <mergeCell ref="J118:K118"/>
    <mergeCell ref="B119:C119"/>
    <mergeCell ref="D119:E119"/>
    <mergeCell ref="B108:C108"/>
    <mergeCell ref="D108:E108"/>
    <mergeCell ref="F108:G108"/>
    <mergeCell ref="H108:I108"/>
    <mergeCell ref="B94:C94"/>
    <mergeCell ref="D94:E94"/>
    <mergeCell ref="F94:G94"/>
    <mergeCell ref="H94:I94"/>
    <mergeCell ref="J94:K94"/>
    <mergeCell ref="B96:C96"/>
    <mergeCell ref="D96:E96"/>
    <mergeCell ref="F96:G96"/>
    <mergeCell ref="H96:I96"/>
    <mergeCell ref="J96:K96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0:C90"/>
    <mergeCell ref="D90:E90"/>
    <mergeCell ref="F90:G90"/>
    <mergeCell ref="H90:I90"/>
    <mergeCell ref="J90:K90"/>
    <mergeCell ref="D91:E91"/>
    <mergeCell ref="F91:G91"/>
    <mergeCell ref="H91:I91"/>
    <mergeCell ref="J91:K91"/>
    <mergeCell ref="B91:C91"/>
    <mergeCell ref="B88:C88"/>
    <mergeCell ref="D88:E88"/>
    <mergeCell ref="F88:G88"/>
    <mergeCell ref="H88:I88"/>
    <mergeCell ref="J88:K88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78:C78"/>
    <mergeCell ref="D78:E78"/>
    <mergeCell ref="F78:G78"/>
    <mergeCell ref="H78:I78"/>
    <mergeCell ref="J78:K78"/>
    <mergeCell ref="J81:K81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H73:I73"/>
    <mergeCell ref="J73:K73"/>
    <mergeCell ref="B74:C74"/>
    <mergeCell ref="D74:E74"/>
    <mergeCell ref="F74:G74"/>
    <mergeCell ref="H74:I74"/>
    <mergeCell ref="J74:K74"/>
    <mergeCell ref="B76:C76"/>
    <mergeCell ref="D76:E76"/>
    <mergeCell ref="F76:G76"/>
    <mergeCell ref="H76:I76"/>
    <mergeCell ref="J76:K76"/>
    <mergeCell ref="B75:C75"/>
    <mergeCell ref="D75:E75"/>
    <mergeCell ref="F75:G75"/>
    <mergeCell ref="H75:I75"/>
    <mergeCell ref="J75:K75"/>
    <mergeCell ref="B77:C77"/>
    <mergeCell ref="D77:E77"/>
    <mergeCell ref="F77:G77"/>
    <mergeCell ref="H77:I77"/>
    <mergeCell ref="J77:K77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B64:C64"/>
    <mergeCell ref="D64:E64"/>
    <mergeCell ref="F64:G64"/>
    <mergeCell ref="H64:I64"/>
    <mergeCell ref="J64:K64"/>
    <mergeCell ref="J69:K69"/>
    <mergeCell ref="B70:C70"/>
    <mergeCell ref="D70:E70"/>
    <mergeCell ref="F70:G70"/>
    <mergeCell ref="H70:I70"/>
    <mergeCell ref="J70:K70"/>
    <mergeCell ref="D68:E68"/>
    <mergeCell ref="F68:G68"/>
    <mergeCell ref="H68:I68"/>
    <mergeCell ref="J68:K68"/>
    <mergeCell ref="B71:C71"/>
    <mergeCell ref="D71:E71"/>
    <mergeCell ref="F71:G71"/>
    <mergeCell ref="H71:I71"/>
    <mergeCell ref="J71:K71"/>
    <mergeCell ref="B73:C73"/>
    <mergeCell ref="D73:E73"/>
    <mergeCell ref="F73:G73"/>
    <mergeCell ref="B58:C58"/>
    <mergeCell ref="D58:E58"/>
    <mergeCell ref="F58:G58"/>
    <mergeCell ref="H58:I58"/>
    <mergeCell ref="J58:K58"/>
    <mergeCell ref="B72:C72"/>
    <mergeCell ref="D72:E72"/>
    <mergeCell ref="F72:G72"/>
    <mergeCell ref="H72:I72"/>
    <mergeCell ref="J72:K72"/>
    <mergeCell ref="B62:C62"/>
    <mergeCell ref="D62:E62"/>
    <mergeCell ref="F62:G62"/>
    <mergeCell ref="H62:I62"/>
    <mergeCell ref="J62:K62"/>
    <mergeCell ref="B68:C68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7:C47"/>
    <mergeCell ref="D47:E47"/>
    <mergeCell ref="F47:G47"/>
    <mergeCell ref="H47:I47"/>
    <mergeCell ref="J47:K47"/>
    <mergeCell ref="B49:C49"/>
    <mergeCell ref="D49:E49"/>
    <mergeCell ref="F49:G49"/>
    <mergeCell ref="H49:I49"/>
    <mergeCell ref="J49:K49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38:C38"/>
    <mergeCell ref="D38:E38"/>
    <mergeCell ref="F38:G38"/>
    <mergeCell ref="H38:I38"/>
    <mergeCell ref="J38:K38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4:C34"/>
    <mergeCell ref="D34:E34"/>
    <mergeCell ref="F34:G34"/>
    <mergeCell ref="H34:I34"/>
    <mergeCell ref="J34:K34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J25:K25"/>
    <mergeCell ref="B22:C22"/>
    <mergeCell ref="D22:E22"/>
    <mergeCell ref="F22:G22"/>
    <mergeCell ref="H22:I22"/>
    <mergeCell ref="J22:K22"/>
    <mergeCell ref="B28:C28"/>
    <mergeCell ref="D28:E28"/>
    <mergeCell ref="F28:G28"/>
    <mergeCell ref="H28:I28"/>
    <mergeCell ref="J28:K28"/>
    <mergeCell ref="B24:C24"/>
    <mergeCell ref="D24:E24"/>
    <mergeCell ref="F24:G24"/>
    <mergeCell ref="H24:I24"/>
    <mergeCell ref="J24:K24"/>
    <mergeCell ref="F29:G29"/>
    <mergeCell ref="H29:I29"/>
    <mergeCell ref="J29:K29"/>
    <mergeCell ref="B18:C18"/>
    <mergeCell ref="D18:E18"/>
    <mergeCell ref="F18:G18"/>
    <mergeCell ref="H18:I18"/>
    <mergeCell ref="J18:K18"/>
    <mergeCell ref="B19:C19"/>
    <mergeCell ref="D19:E19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5:C25"/>
    <mergeCell ref="D25:E25"/>
    <mergeCell ref="F25:G25"/>
    <mergeCell ref="H25:I25"/>
    <mergeCell ref="F19:G19"/>
    <mergeCell ref="H19:I19"/>
    <mergeCell ref="J19:K19"/>
    <mergeCell ref="M14:N14"/>
    <mergeCell ref="B16:C16"/>
    <mergeCell ref="D16:E16"/>
    <mergeCell ref="F16:G16"/>
    <mergeCell ref="H16:I16"/>
    <mergeCell ref="J16:K16"/>
    <mergeCell ref="D52:E52"/>
    <mergeCell ref="F52:G52"/>
    <mergeCell ref="H52:I52"/>
    <mergeCell ref="J52:K52"/>
    <mergeCell ref="B60:C60"/>
    <mergeCell ref="D60:E60"/>
    <mergeCell ref="F60:G60"/>
    <mergeCell ref="H60:I60"/>
    <mergeCell ref="J60:K60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83:C83"/>
    <mergeCell ref="B81:C81"/>
    <mergeCell ref="D81:E81"/>
    <mergeCell ref="F81:G81"/>
    <mergeCell ref="H81:I81"/>
    <mergeCell ref="D83:E83"/>
    <mergeCell ref="F83:G83"/>
    <mergeCell ref="H83:I83"/>
    <mergeCell ref="J83:K83"/>
    <mergeCell ref="B97:C97"/>
    <mergeCell ref="D97:E97"/>
    <mergeCell ref="F97:G97"/>
    <mergeCell ref="H97:I97"/>
    <mergeCell ref="J97:K97"/>
    <mergeCell ref="B99:C99"/>
    <mergeCell ref="D99:E99"/>
    <mergeCell ref="F99:G99"/>
    <mergeCell ref="H99:I99"/>
    <mergeCell ref="J99:K99"/>
    <mergeCell ref="B98:C98"/>
    <mergeCell ref="D98:E98"/>
    <mergeCell ref="F98:G98"/>
    <mergeCell ref="H98:I98"/>
    <mergeCell ref="J98:K98"/>
    <mergeCell ref="J108:K108"/>
    <mergeCell ref="B111:C111"/>
    <mergeCell ref="J111:K111"/>
    <mergeCell ref="B101:C101"/>
    <mergeCell ref="D101:E101"/>
    <mergeCell ref="F101:G101"/>
    <mergeCell ref="H101:I101"/>
    <mergeCell ref="J101:K101"/>
    <mergeCell ref="B104:C104"/>
    <mergeCell ref="D104:E104"/>
    <mergeCell ref="F104:G104"/>
    <mergeCell ref="H104:I104"/>
    <mergeCell ref="J104:K104"/>
    <mergeCell ref="J110:K110"/>
    <mergeCell ref="J106:K106"/>
    <mergeCell ref="J107:K107"/>
    <mergeCell ref="F115:G115"/>
    <mergeCell ref="H115:I115"/>
    <mergeCell ref="B116:C116"/>
    <mergeCell ref="D116:E116"/>
    <mergeCell ref="F116:G116"/>
    <mergeCell ref="F168:G168"/>
    <mergeCell ref="H168:I168"/>
    <mergeCell ref="J168:K168"/>
    <mergeCell ref="B146:C146"/>
    <mergeCell ref="D146:E146"/>
    <mergeCell ref="F146:G146"/>
    <mergeCell ref="H146:I146"/>
    <mergeCell ref="J146:K146"/>
    <mergeCell ref="B162:C162"/>
    <mergeCell ref="B149:C149"/>
    <mergeCell ref="D149:E149"/>
    <mergeCell ref="F149:G149"/>
    <mergeCell ref="H149:I149"/>
    <mergeCell ref="B148:C148"/>
    <mergeCell ref="D148:E148"/>
    <mergeCell ref="F148:G148"/>
    <mergeCell ref="H148:I148"/>
    <mergeCell ref="J148:K148"/>
    <mergeCell ref="J149:K149"/>
    <mergeCell ref="B150:C150"/>
    <mergeCell ref="D150:E150"/>
    <mergeCell ref="F150:G150"/>
    <mergeCell ref="H150:I150"/>
    <mergeCell ref="J150:K150"/>
    <mergeCell ref="B165:C165"/>
    <mergeCell ref="D165:E165"/>
    <mergeCell ref="F165:G165"/>
    <mergeCell ref="H165:I165"/>
    <mergeCell ref="J165:K165"/>
    <mergeCell ref="H151:I151"/>
    <mergeCell ref="J151:K151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1:C151"/>
    <mergeCell ref="D151:E151"/>
    <mergeCell ref="F173:G173"/>
    <mergeCell ref="H173:I173"/>
    <mergeCell ref="J173:K173"/>
    <mergeCell ref="D167:E167"/>
    <mergeCell ref="F167:G167"/>
    <mergeCell ref="H167:I167"/>
    <mergeCell ref="J167:K167"/>
    <mergeCell ref="B168:C168"/>
    <mergeCell ref="D168:E168"/>
    <mergeCell ref="B169:C169"/>
    <mergeCell ref="D169:E169"/>
    <mergeCell ref="F169:G16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sheetPr codeName="Hoja46"/>
  <dimension ref="A1:O353"/>
  <sheetViews>
    <sheetView topLeftCell="A10" workbookViewId="0">
      <selection activeCell="O39" sqref="O39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884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381" t="s">
        <v>885</v>
      </c>
      <c r="H10" s="374"/>
      <c r="I10" s="374"/>
      <c r="J10" s="374"/>
      <c r="K10" s="374"/>
      <c r="L10" s="382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839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37380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840</v>
      </c>
      <c r="E18" s="368"/>
      <c r="F18" s="369">
        <v>4100057747</v>
      </c>
      <c r="G18" s="370"/>
      <c r="H18" s="391" t="s">
        <v>841</v>
      </c>
      <c r="I18" s="370"/>
      <c r="J18" s="369" t="s">
        <v>81</v>
      </c>
      <c r="K18" s="368"/>
      <c r="L18" s="7" t="s">
        <v>757</v>
      </c>
      <c r="M18" s="11"/>
      <c r="N18" s="82">
        <v>9.76</v>
      </c>
      <c r="O18" s="60">
        <v>24</v>
      </c>
    </row>
    <row r="19" spans="1:15" ht="15" x14ac:dyDescent="0.25">
      <c r="A19" s="1"/>
      <c r="B19" s="378">
        <v>2</v>
      </c>
      <c r="C19" s="379"/>
      <c r="D19" s="367" t="s">
        <v>840</v>
      </c>
      <c r="E19" s="368"/>
      <c r="F19" s="369">
        <v>4100057747</v>
      </c>
      <c r="G19" s="370"/>
      <c r="H19" s="391" t="s">
        <v>841</v>
      </c>
      <c r="I19" s="370"/>
      <c r="J19" s="369" t="s">
        <v>81</v>
      </c>
      <c r="K19" s="368"/>
      <c r="L19" s="7" t="s">
        <v>757</v>
      </c>
      <c r="M19" s="11"/>
      <c r="N19" s="82">
        <v>10.220000000000001</v>
      </c>
      <c r="O19" s="60">
        <v>20</v>
      </c>
    </row>
    <row r="20" spans="1:15" ht="15" x14ac:dyDescent="0.25">
      <c r="A20" s="1"/>
      <c r="B20" s="416"/>
      <c r="C20" s="417"/>
      <c r="D20" s="367" t="s">
        <v>840</v>
      </c>
      <c r="E20" s="368"/>
      <c r="F20" s="369">
        <v>4100057752</v>
      </c>
      <c r="G20" s="370"/>
      <c r="H20" s="391" t="s">
        <v>841</v>
      </c>
      <c r="I20" s="370"/>
      <c r="J20" s="369" t="s">
        <v>84</v>
      </c>
      <c r="K20" s="368"/>
      <c r="L20" s="7" t="s">
        <v>757</v>
      </c>
      <c r="M20" s="11"/>
      <c r="N20" s="83"/>
      <c r="O20" s="60">
        <v>4</v>
      </c>
    </row>
    <row r="21" spans="1:15" ht="15" x14ac:dyDescent="0.25">
      <c r="A21" s="1"/>
      <c r="B21" s="416"/>
      <c r="C21" s="417"/>
      <c r="D21" s="367" t="s">
        <v>662</v>
      </c>
      <c r="E21" s="368"/>
      <c r="F21" s="369">
        <v>4100057165</v>
      </c>
      <c r="G21" s="370"/>
      <c r="H21" s="391" t="s">
        <v>663</v>
      </c>
      <c r="I21" s="370"/>
      <c r="J21" s="369" t="s">
        <v>84</v>
      </c>
      <c r="K21" s="368"/>
      <c r="L21" s="7" t="s">
        <v>757</v>
      </c>
      <c r="M21" s="11"/>
      <c r="N21" s="83"/>
      <c r="O21" s="60">
        <v>6</v>
      </c>
    </row>
    <row r="22" spans="1:15" ht="15" x14ac:dyDescent="0.25">
      <c r="A22" s="1"/>
      <c r="B22" s="378">
        <v>3</v>
      </c>
      <c r="C22" s="379"/>
      <c r="D22" s="367" t="s">
        <v>528</v>
      </c>
      <c r="E22" s="368"/>
      <c r="F22" s="369">
        <v>4100057151</v>
      </c>
      <c r="G22" s="370"/>
      <c r="H22" s="391" t="s">
        <v>568</v>
      </c>
      <c r="I22" s="370"/>
      <c r="J22" s="369" t="s">
        <v>84</v>
      </c>
      <c r="K22" s="368"/>
      <c r="L22" s="7" t="s">
        <v>846</v>
      </c>
      <c r="M22" s="11"/>
      <c r="N22" s="82">
        <v>12.34</v>
      </c>
      <c r="O22" s="60">
        <v>8</v>
      </c>
    </row>
    <row r="23" spans="1:15" ht="15" x14ac:dyDescent="0.25">
      <c r="A23" s="1"/>
      <c r="B23" s="416"/>
      <c r="C23" s="417"/>
      <c r="D23" s="367" t="s">
        <v>528</v>
      </c>
      <c r="E23" s="368"/>
      <c r="F23" s="369">
        <v>4100057190</v>
      </c>
      <c r="G23" s="370"/>
      <c r="H23" s="391" t="s">
        <v>782</v>
      </c>
      <c r="I23" s="370"/>
      <c r="J23" s="369" t="s">
        <v>84</v>
      </c>
      <c r="K23" s="368"/>
      <c r="L23" s="7" t="s">
        <v>757</v>
      </c>
      <c r="M23" s="11"/>
      <c r="N23" s="83"/>
      <c r="O23" s="60">
        <v>5</v>
      </c>
    </row>
    <row r="24" spans="1:15" ht="15" x14ac:dyDescent="0.25">
      <c r="A24" s="1"/>
      <c r="B24" s="40"/>
      <c r="C24" s="36"/>
      <c r="D24" s="386" t="s">
        <v>747</v>
      </c>
      <c r="E24" s="367"/>
      <c r="F24" s="369">
        <v>4100057218</v>
      </c>
      <c r="G24" s="370"/>
      <c r="H24" s="391" t="s">
        <v>852</v>
      </c>
      <c r="I24" s="370"/>
      <c r="J24" s="369" t="s">
        <v>84</v>
      </c>
      <c r="K24" s="368"/>
      <c r="L24" s="7" t="s">
        <v>854</v>
      </c>
      <c r="M24" s="11"/>
      <c r="N24" s="83"/>
      <c r="O24" s="60">
        <v>5</v>
      </c>
    </row>
    <row r="25" spans="1:15" ht="15" x14ac:dyDescent="0.25">
      <c r="A25" s="1"/>
      <c r="B25" s="365"/>
      <c r="C25" s="366"/>
      <c r="D25" s="367" t="s">
        <v>496</v>
      </c>
      <c r="E25" s="368"/>
      <c r="F25" s="369">
        <v>4100057240</v>
      </c>
      <c r="G25" s="370"/>
      <c r="H25" s="391" t="s">
        <v>774</v>
      </c>
      <c r="I25" s="370"/>
      <c r="J25" s="369" t="s">
        <v>84</v>
      </c>
      <c r="K25" s="368"/>
      <c r="L25" s="7" t="s">
        <v>757</v>
      </c>
      <c r="M25" s="11"/>
      <c r="N25" s="84"/>
      <c r="O25" s="60">
        <v>23</v>
      </c>
    </row>
    <row r="26" spans="1:15" ht="15" x14ac:dyDescent="0.25">
      <c r="A26" s="1"/>
      <c r="B26" s="378">
        <v>4</v>
      </c>
      <c r="C26" s="379"/>
      <c r="D26" s="367" t="s">
        <v>436</v>
      </c>
      <c r="E26" s="368"/>
      <c r="F26" s="369">
        <v>4100057250</v>
      </c>
      <c r="G26" s="370"/>
      <c r="H26" s="391" t="s">
        <v>606</v>
      </c>
      <c r="I26" s="370"/>
      <c r="J26" s="369" t="s">
        <v>84</v>
      </c>
      <c r="K26" s="368"/>
      <c r="L26" s="7" t="s">
        <v>864</v>
      </c>
      <c r="M26" s="11"/>
      <c r="N26" s="82">
        <v>13.02</v>
      </c>
      <c r="O26" s="60">
        <v>26</v>
      </c>
    </row>
    <row r="27" spans="1:15" ht="15" x14ac:dyDescent="0.25">
      <c r="A27" s="1"/>
      <c r="B27" s="378">
        <v>5</v>
      </c>
      <c r="C27" s="379"/>
      <c r="D27" s="367" t="s">
        <v>436</v>
      </c>
      <c r="E27" s="368"/>
      <c r="F27" s="369">
        <v>4100057250</v>
      </c>
      <c r="G27" s="370"/>
      <c r="H27" s="391" t="s">
        <v>606</v>
      </c>
      <c r="I27" s="370"/>
      <c r="J27" s="369" t="s">
        <v>84</v>
      </c>
      <c r="K27" s="368"/>
      <c r="L27" s="7" t="s">
        <v>864</v>
      </c>
      <c r="M27" s="11"/>
      <c r="N27" s="82">
        <v>11.3</v>
      </c>
      <c r="O27" s="60">
        <v>3</v>
      </c>
    </row>
    <row r="28" spans="1:15" ht="15" x14ac:dyDescent="0.25">
      <c r="A28" s="1"/>
      <c r="B28" s="416"/>
      <c r="C28" s="417"/>
      <c r="D28" s="367" t="s">
        <v>629</v>
      </c>
      <c r="E28" s="368"/>
      <c r="F28" s="369">
        <v>4100057223</v>
      </c>
      <c r="G28" s="370"/>
      <c r="H28" s="391" t="s">
        <v>856</v>
      </c>
      <c r="I28" s="370"/>
      <c r="J28" s="369" t="s">
        <v>84</v>
      </c>
      <c r="K28" s="368"/>
      <c r="L28" s="7" t="s">
        <v>851</v>
      </c>
      <c r="M28" s="11"/>
      <c r="N28" s="83"/>
      <c r="O28" s="60">
        <v>5</v>
      </c>
    </row>
    <row r="29" spans="1:15" ht="15" x14ac:dyDescent="0.25">
      <c r="A29" s="1"/>
      <c r="B29" s="416"/>
      <c r="C29" s="417"/>
      <c r="D29" s="367" t="s">
        <v>629</v>
      </c>
      <c r="E29" s="368"/>
      <c r="F29" s="369">
        <v>4100057208</v>
      </c>
      <c r="G29" s="370"/>
      <c r="H29" s="391" t="s">
        <v>855</v>
      </c>
      <c r="I29" s="370"/>
      <c r="J29" s="369" t="s">
        <v>84</v>
      </c>
      <c r="K29" s="368"/>
      <c r="L29" s="7" t="s">
        <v>757</v>
      </c>
      <c r="M29" s="11"/>
      <c r="N29" s="83"/>
      <c r="O29" s="60">
        <v>4</v>
      </c>
    </row>
    <row r="30" spans="1:15" ht="15" x14ac:dyDescent="0.25">
      <c r="A30" s="1"/>
      <c r="B30" s="40"/>
      <c r="C30" s="36"/>
      <c r="D30" s="367" t="s">
        <v>660</v>
      </c>
      <c r="E30" s="368"/>
      <c r="F30" s="369">
        <v>4100057146</v>
      </c>
      <c r="G30" s="370"/>
      <c r="H30" s="391" t="s">
        <v>661</v>
      </c>
      <c r="I30" s="370"/>
      <c r="J30" s="369" t="s">
        <v>84</v>
      </c>
      <c r="K30" s="368"/>
      <c r="L30" s="7" t="s">
        <v>757</v>
      </c>
      <c r="M30" s="8"/>
      <c r="N30" s="83"/>
      <c r="O30" s="123">
        <v>3</v>
      </c>
    </row>
    <row r="31" spans="1:15" ht="15" x14ac:dyDescent="0.25">
      <c r="A31" s="1"/>
      <c r="B31" s="416"/>
      <c r="C31" s="417"/>
      <c r="D31" s="367" t="s">
        <v>660</v>
      </c>
      <c r="E31" s="368"/>
      <c r="F31" s="369">
        <v>4100057140</v>
      </c>
      <c r="G31" s="370"/>
      <c r="H31" s="391" t="s">
        <v>661</v>
      </c>
      <c r="I31" s="370"/>
      <c r="J31" s="369" t="s">
        <v>81</v>
      </c>
      <c r="K31" s="368"/>
      <c r="L31" s="7" t="s">
        <v>757</v>
      </c>
      <c r="M31" s="11"/>
      <c r="N31" s="83"/>
      <c r="O31" s="60">
        <v>3</v>
      </c>
    </row>
    <row r="32" spans="1:15" ht="15" x14ac:dyDescent="0.25">
      <c r="A32" s="1"/>
      <c r="B32" s="378">
        <v>6</v>
      </c>
      <c r="C32" s="379"/>
      <c r="D32" s="367" t="s">
        <v>673</v>
      </c>
      <c r="E32" s="368"/>
      <c r="F32" s="369">
        <v>4100057216</v>
      </c>
      <c r="G32" s="370"/>
      <c r="H32" s="391" t="s">
        <v>866</v>
      </c>
      <c r="I32" s="370"/>
      <c r="J32" s="369" t="s">
        <v>84</v>
      </c>
      <c r="K32" s="368"/>
      <c r="L32" s="7" t="s">
        <v>851</v>
      </c>
      <c r="M32" s="11"/>
      <c r="N32" s="82">
        <v>11</v>
      </c>
      <c r="O32" s="60">
        <v>6</v>
      </c>
    </row>
    <row r="33" spans="1:15" ht="15" x14ac:dyDescent="0.25">
      <c r="A33" s="1"/>
      <c r="B33" s="416"/>
      <c r="C33" s="417"/>
      <c r="D33" s="367" t="s">
        <v>673</v>
      </c>
      <c r="E33" s="368"/>
      <c r="F33" s="369">
        <v>4100057139</v>
      </c>
      <c r="G33" s="370"/>
      <c r="H33" s="391" t="s">
        <v>674</v>
      </c>
      <c r="I33" s="370"/>
      <c r="J33" s="369" t="s">
        <v>84</v>
      </c>
      <c r="K33" s="368"/>
      <c r="L33" s="7" t="s">
        <v>757</v>
      </c>
      <c r="M33" s="11"/>
      <c r="N33" s="83"/>
      <c r="O33" s="60">
        <v>3</v>
      </c>
    </row>
    <row r="34" spans="1:15" ht="15" x14ac:dyDescent="0.25">
      <c r="A34" s="1"/>
      <c r="B34" s="365"/>
      <c r="C34" s="366"/>
      <c r="D34" s="367" t="s">
        <v>673</v>
      </c>
      <c r="E34" s="368"/>
      <c r="F34" s="369">
        <v>4100057136</v>
      </c>
      <c r="G34" s="370"/>
      <c r="H34" s="391" t="s">
        <v>674</v>
      </c>
      <c r="I34" s="370"/>
      <c r="J34" s="369" t="s">
        <v>81</v>
      </c>
      <c r="K34" s="368"/>
      <c r="L34" s="7" t="s">
        <v>757</v>
      </c>
      <c r="M34" s="11"/>
      <c r="N34" s="84"/>
      <c r="O34" s="60">
        <v>3</v>
      </c>
    </row>
    <row r="35" spans="1:15" ht="15" x14ac:dyDescent="0.25">
      <c r="A35" s="1"/>
      <c r="B35" s="416">
        <v>7</v>
      </c>
      <c r="C35" s="417"/>
      <c r="D35" s="367" t="s">
        <v>673</v>
      </c>
      <c r="E35" s="368"/>
      <c r="F35" s="369">
        <v>4100057139</v>
      </c>
      <c r="G35" s="370"/>
      <c r="H35" s="391" t="s">
        <v>674</v>
      </c>
      <c r="I35" s="370"/>
      <c r="J35" s="369" t="s">
        <v>84</v>
      </c>
      <c r="K35" s="368"/>
      <c r="L35" s="7" t="s">
        <v>846</v>
      </c>
      <c r="M35" s="11"/>
      <c r="N35" s="83">
        <v>10.7</v>
      </c>
      <c r="O35" s="60">
        <v>12</v>
      </c>
    </row>
    <row r="36" spans="1:15" ht="15" x14ac:dyDescent="0.25">
      <c r="A36" s="1"/>
      <c r="B36" s="378">
        <v>8</v>
      </c>
      <c r="C36" s="379"/>
      <c r="D36" s="367" t="s">
        <v>660</v>
      </c>
      <c r="E36" s="368"/>
      <c r="F36" s="369">
        <v>4100057146</v>
      </c>
      <c r="G36" s="370"/>
      <c r="H36" s="391" t="s">
        <v>661</v>
      </c>
      <c r="I36" s="370"/>
      <c r="J36" s="369" t="s">
        <v>84</v>
      </c>
      <c r="K36" s="368"/>
      <c r="L36" s="7" t="s">
        <v>846</v>
      </c>
      <c r="M36" s="11"/>
      <c r="N36" s="82">
        <v>9.26</v>
      </c>
      <c r="O36" s="60">
        <v>12</v>
      </c>
    </row>
    <row r="37" spans="1:15" ht="15" x14ac:dyDescent="0.25">
      <c r="A37" s="1"/>
      <c r="B37" s="378">
        <v>9</v>
      </c>
      <c r="C37" s="379"/>
      <c r="D37" s="367" t="s">
        <v>660</v>
      </c>
      <c r="E37" s="368"/>
      <c r="F37" s="369">
        <v>4100057141</v>
      </c>
      <c r="G37" s="370"/>
      <c r="H37" s="391" t="s">
        <v>661</v>
      </c>
      <c r="I37" s="370"/>
      <c r="J37" s="369" t="s">
        <v>81</v>
      </c>
      <c r="K37" s="368"/>
      <c r="L37" s="7" t="s">
        <v>864</v>
      </c>
      <c r="M37" s="11"/>
      <c r="N37" s="82">
        <v>10.34</v>
      </c>
      <c r="O37" s="60">
        <v>14</v>
      </c>
    </row>
    <row r="38" spans="1:15" ht="15" x14ac:dyDescent="0.25">
      <c r="A38" s="1"/>
      <c r="B38" s="378">
        <v>10</v>
      </c>
      <c r="C38" s="379"/>
      <c r="D38" s="367" t="s">
        <v>480</v>
      </c>
      <c r="E38" s="368"/>
      <c r="F38" s="369">
        <v>4100057182</v>
      </c>
      <c r="G38" s="370"/>
      <c r="H38" s="391" t="s">
        <v>481</v>
      </c>
      <c r="I38" s="370"/>
      <c r="J38" s="369" t="s">
        <v>81</v>
      </c>
      <c r="K38" s="368"/>
      <c r="L38" s="7" t="s">
        <v>425</v>
      </c>
      <c r="M38" s="11">
        <v>95</v>
      </c>
      <c r="N38" s="82">
        <v>6.44</v>
      </c>
      <c r="O38" s="60">
        <v>1</v>
      </c>
    </row>
    <row r="39" spans="1:15" ht="15" x14ac:dyDescent="0.25">
      <c r="A39" s="1"/>
      <c r="B39" s="416"/>
      <c r="C39" s="417"/>
      <c r="D39" s="367" t="s">
        <v>480</v>
      </c>
      <c r="E39" s="368"/>
      <c r="F39" s="369">
        <v>4100057229</v>
      </c>
      <c r="G39" s="370"/>
      <c r="H39" s="391" t="s">
        <v>868</v>
      </c>
      <c r="I39" s="370"/>
      <c r="J39" s="369" t="s">
        <v>81</v>
      </c>
      <c r="K39" s="368"/>
      <c r="L39" s="7" t="s">
        <v>757</v>
      </c>
      <c r="M39" s="11">
        <v>85</v>
      </c>
      <c r="N39" s="83"/>
      <c r="O39" s="60">
        <v>7</v>
      </c>
    </row>
    <row r="40" spans="1:15" ht="15" x14ac:dyDescent="0.25">
      <c r="A40" s="1"/>
      <c r="B40" s="416"/>
      <c r="C40" s="417"/>
      <c r="D40" s="367" t="s">
        <v>480</v>
      </c>
      <c r="E40" s="368"/>
      <c r="F40" s="369">
        <v>4100057229</v>
      </c>
      <c r="G40" s="370"/>
      <c r="H40" s="391" t="s">
        <v>868</v>
      </c>
      <c r="I40" s="370"/>
      <c r="J40" s="369" t="s">
        <v>81</v>
      </c>
      <c r="K40" s="368"/>
      <c r="L40" s="7" t="s">
        <v>757</v>
      </c>
      <c r="M40" s="11">
        <v>90</v>
      </c>
      <c r="N40" s="83"/>
      <c r="O40" s="60">
        <v>13</v>
      </c>
    </row>
    <row r="41" spans="1:15" ht="15" x14ac:dyDescent="0.25">
      <c r="A41" s="1"/>
      <c r="B41" s="416"/>
      <c r="C41" s="417"/>
      <c r="D41" s="367" t="s">
        <v>480</v>
      </c>
      <c r="E41" s="368"/>
      <c r="F41" s="369">
        <v>4100057229</v>
      </c>
      <c r="G41" s="370"/>
      <c r="H41" s="391" t="s">
        <v>868</v>
      </c>
      <c r="I41" s="370"/>
      <c r="J41" s="369" t="s">
        <v>81</v>
      </c>
      <c r="K41" s="368"/>
      <c r="L41" s="7" t="s">
        <v>757</v>
      </c>
      <c r="M41" s="11">
        <v>95</v>
      </c>
      <c r="N41" s="83"/>
      <c r="O41" s="60">
        <v>12</v>
      </c>
    </row>
    <row r="42" spans="1:15" ht="15" x14ac:dyDescent="0.25">
      <c r="A42" s="1"/>
      <c r="B42" s="365"/>
      <c r="C42" s="366"/>
      <c r="D42" s="367" t="s">
        <v>480</v>
      </c>
      <c r="E42" s="368"/>
      <c r="F42" s="369">
        <v>4100057229</v>
      </c>
      <c r="G42" s="370"/>
      <c r="H42" s="391" t="s">
        <v>868</v>
      </c>
      <c r="I42" s="370"/>
      <c r="J42" s="369" t="s">
        <v>81</v>
      </c>
      <c r="K42" s="368"/>
      <c r="L42" s="7" t="s">
        <v>757</v>
      </c>
      <c r="M42" s="11">
        <v>100</v>
      </c>
      <c r="N42" s="84"/>
      <c r="O42" s="60">
        <v>7</v>
      </c>
    </row>
    <row r="43" spans="1:15" ht="15" x14ac:dyDescent="0.25">
      <c r="A43" s="1"/>
      <c r="B43" s="355"/>
      <c r="C43" s="352"/>
      <c r="D43" s="367"/>
      <c r="E43" s="368"/>
      <c r="F43" s="369"/>
      <c r="G43" s="370"/>
      <c r="H43" s="391"/>
      <c r="I43" s="370"/>
      <c r="J43" s="369"/>
      <c r="K43" s="368"/>
      <c r="L43" s="7"/>
      <c r="M43" s="11"/>
      <c r="N43" s="84"/>
      <c r="O43" s="60"/>
    </row>
    <row r="44" spans="1:15" ht="15" x14ac:dyDescent="0.25">
      <c r="A44" s="1"/>
      <c r="B44" s="375"/>
      <c r="C44" s="376"/>
      <c r="D44" s="367"/>
      <c r="E44" s="368"/>
      <c r="F44" s="369"/>
      <c r="G44" s="370"/>
      <c r="H44" s="391"/>
      <c r="I44" s="370"/>
      <c r="J44" s="369"/>
      <c r="K44" s="368"/>
      <c r="L44" s="7"/>
      <c r="M44" s="11"/>
      <c r="N44" s="81"/>
      <c r="O44" s="60"/>
    </row>
    <row r="45" spans="1:15" ht="15" x14ac:dyDescent="0.25">
      <c r="A45" s="1"/>
      <c r="B45" s="76"/>
      <c r="C45" s="65"/>
      <c r="D45" s="392"/>
      <c r="E45" s="393"/>
      <c r="F45" s="393"/>
      <c r="G45" s="393"/>
      <c r="H45" s="393"/>
      <c r="I45" s="62"/>
      <c r="J45" s="50"/>
      <c r="K45" s="61"/>
      <c r="L45" s="8"/>
      <c r="M45" s="8"/>
      <c r="N45" s="113">
        <f>SUM(N18:N43)</f>
        <v>104.38000000000001</v>
      </c>
      <c r="O45" s="60"/>
    </row>
    <row r="46" spans="1:15" ht="15.75" x14ac:dyDescent="0.25">
      <c r="A46" s="1"/>
      <c r="B46" s="356" t="s">
        <v>29</v>
      </c>
      <c r="C46" s="357"/>
      <c r="D46" s="357"/>
      <c r="E46" s="357"/>
      <c r="F46" s="357"/>
      <c r="G46" s="357"/>
      <c r="H46" s="357"/>
      <c r="I46" s="357"/>
      <c r="J46" s="357"/>
      <c r="K46" s="357"/>
      <c r="L46" s="357"/>
      <c r="M46" s="79"/>
      <c r="N46" s="75"/>
      <c r="O46" s="73">
        <f>SUM(O18:O44)</f>
        <v>229</v>
      </c>
    </row>
    <row r="47" spans="1:15" ht="15" x14ac:dyDescent="0.25">
      <c r="A47" s="1"/>
      <c r="B47" s="20"/>
      <c r="C47" s="45"/>
      <c r="D47" s="20"/>
      <c r="E47" s="45"/>
      <c r="F47" s="20"/>
      <c r="H47" s="3"/>
      <c r="J47" s="20"/>
      <c r="K47" s="45"/>
      <c r="L47" s="1"/>
      <c r="M47" s="1"/>
      <c r="N47" s="86"/>
    </row>
    <row r="48" spans="1:15" ht="3.75" customHeight="1" x14ac:dyDescent="0.25">
      <c r="A48" s="1"/>
      <c r="B48" s="1"/>
      <c r="C48" s="1"/>
      <c r="D48" s="17"/>
      <c r="E48" s="20"/>
      <c r="F48" s="20"/>
      <c r="G48" s="3"/>
      <c r="H48" s="3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 t="s">
        <v>49</v>
      </c>
      <c r="E49" s="23"/>
      <c r="F49" s="397" t="s">
        <v>872</v>
      </c>
      <c r="G49" s="396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873</v>
      </c>
      <c r="E50" s="23"/>
      <c r="F50" s="1"/>
      <c r="G50" s="1"/>
      <c r="H50" s="1"/>
      <c r="I50" s="1"/>
      <c r="J50" s="1"/>
      <c r="K50" s="1"/>
      <c r="L50" s="1"/>
      <c r="M50" s="1"/>
      <c r="N50" s="1"/>
    </row>
    <row r="51" spans="1:14" ht="15" customHeight="1" x14ac:dyDescent="0.25">
      <c r="A51" s="1"/>
      <c r="B51" s="1"/>
      <c r="C51" s="1"/>
      <c r="D51" s="1" t="s">
        <v>870</v>
      </c>
      <c r="E51" s="3"/>
      <c r="F51" s="1"/>
      <c r="G51" s="1"/>
      <c r="H51" s="1"/>
      <c r="I51" s="1"/>
      <c r="J51" s="1"/>
      <c r="K51" s="1"/>
      <c r="L51" s="1"/>
      <c r="M51" s="1"/>
      <c r="N51" s="1"/>
    </row>
    <row r="52" spans="1:14" ht="15" customHeight="1" x14ac:dyDescent="0.25">
      <c r="A52" s="1"/>
      <c r="B52" s="1"/>
      <c r="C52" s="1"/>
      <c r="D52" s="1" t="s">
        <v>869</v>
      </c>
      <c r="E52" s="23"/>
      <c r="F52" s="1"/>
      <c r="G52" s="1"/>
      <c r="H52" s="1"/>
      <c r="I52" s="1"/>
      <c r="J52" s="1"/>
      <c r="K52" s="1"/>
      <c r="L52" s="1"/>
      <c r="M52" s="1"/>
      <c r="N52" s="1"/>
    </row>
    <row r="53" spans="1:14" ht="15" customHeight="1" x14ac:dyDescent="0.25">
      <c r="A53" s="1"/>
      <c r="B53" s="1"/>
      <c r="C53" s="1"/>
      <c r="D53" s="1" t="s">
        <v>871</v>
      </c>
      <c r="E53" s="1"/>
      <c r="F53" s="1"/>
      <c r="G53" s="23"/>
      <c r="H53" s="23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337" ht="8.25" customHeight="1" x14ac:dyDescent="0.2"/>
    <row r="339" ht="8.25" customHeight="1" x14ac:dyDescent="0.2"/>
    <row r="341" ht="9" customHeight="1" x14ac:dyDescent="0.2"/>
    <row r="343" ht="7.5" customHeight="1" x14ac:dyDescent="0.2"/>
    <row r="345" ht="6.75" customHeight="1" x14ac:dyDescent="0.2"/>
    <row r="347" ht="7.5" customHeight="1" x14ac:dyDescent="0.2"/>
    <row r="349" ht="9" customHeight="1" x14ac:dyDescent="0.2"/>
    <row r="351" ht="7.5" customHeight="1" x14ac:dyDescent="0.2"/>
    <row r="353" ht="8.25" customHeight="1" x14ac:dyDescent="0.2"/>
  </sheetData>
  <mergeCells count="143"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5:C25"/>
    <mergeCell ref="D25:E25"/>
    <mergeCell ref="F25:G25"/>
    <mergeCell ref="H25:I25"/>
    <mergeCell ref="J25:K25"/>
    <mergeCell ref="D24:E24"/>
    <mergeCell ref="F24:G24"/>
    <mergeCell ref="H24:I24"/>
    <mergeCell ref="J24:K24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1:C31"/>
    <mergeCell ref="D31:E31"/>
    <mergeCell ref="F31:G31"/>
    <mergeCell ref="H31:I31"/>
    <mergeCell ref="J31:K31"/>
    <mergeCell ref="H30:I30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F36:G36"/>
    <mergeCell ref="H36:I36"/>
    <mergeCell ref="J36:K36"/>
    <mergeCell ref="D37:E37"/>
    <mergeCell ref="F37:G37"/>
    <mergeCell ref="H37:I37"/>
    <mergeCell ref="J37:K37"/>
    <mergeCell ref="J38:K38"/>
    <mergeCell ref="B37:C37"/>
    <mergeCell ref="H41:I41"/>
    <mergeCell ref="J41:K41"/>
    <mergeCell ref="D42:E42"/>
    <mergeCell ref="F42:G42"/>
    <mergeCell ref="H42:I42"/>
    <mergeCell ref="J42:K42"/>
    <mergeCell ref="G10:L10"/>
    <mergeCell ref="D45:H45"/>
    <mergeCell ref="B46:L46"/>
    <mergeCell ref="H44:I44"/>
    <mergeCell ref="D40:E40"/>
    <mergeCell ref="F40:G40"/>
    <mergeCell ref="H40:I40"/>
    <mergeCell ref="J40:K40"/>
    <mergeCell ref="B42:C42"/>
    <mergeCell ref="J44:K44"/>
    <mergeCell ref="B39:C39"/>
    <mergeCell ref="D39:E39"/>
    <mergeCell ref="F39:G39"/>
    <mergeCell ref="H39:I39"/>
    <mergeCell ref="J39:K39"/>
    <mergeCell ref="B40:C40"/>
    <mergeCell ref="B36:C36"/>
    <mergeCell ref="D36:E36"/>
    <mergeCell ref="F49:G49"/>
    <mergeCell ref="B27:C27"/>
    <mergeCell ref="D27:E27"/>
    <mergeCell ref="F27:G27"/>
    <mergeCell ref="H27:I27"/>
    <mergeCell ref="J27:K27"/>
    <mergeCell ref="D30:E30"/>
    <mergeCell ref="F30:G30"/>
    <mergeCell ref="B43:C43"/>
    <mergeCell ref="D43:E43"/>
    <mergeCell ref="F43:G43"/>
    <mergeCell ref="H43:I43"/>
    <mergeCell ref="J43:K43"/>
    <mergeCell ref="J30:K30"/>
    <mergeCell ref="B41:C41"/>
    <mergeCell ref="D41:E41"/>
    <mergeCell ref="B38:C38"/>
    <mergeCell ref="D38:E38"/>
    <mergeCell ref="F38:G38"/>
    <mergeCell ref="H38:I38"/>
    <mergeCell ref="F41:G41"/>
    <mergeCell ref="B44:C44"/>
    <mergeCell ref="D44:E44"/>
    <mergeCell ref="F44:G4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sheetPr codeName="Hoja47"/>
  <dimension ref="A1:O505"/>
  <sheetViews>
    <sheetView topLeftCell="A163" workbookViewId="0">
      <selection activeCell="N144" sqref="N144"/>
    </sheetView>
  </sheetViews>
  <sheetFormatPr baseColWidth="10" defaultColWidth="11.42578125" defaultRowHeight="12.75" x14ac:dyDescent="0.2"/>
  <cols>
    <col min="1" max="1" width="1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20.7109375" customWidth="1"/>
    <col min="13" max="13" width="6.7109375" customWidth="1"/>
    <col min="14" max="14" width="12.1406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839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37379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840</v>
      </c>
      <c r="E18" s="368"/>
      <c r="F18" s="369">
        <v>4100057751</v>
      </c>
      <c r="G18" s="370"/>
      <c r="H18" s="391" t="s">
        <v>841</v>
      </c>
      <c r="I18" s="370"/>
      <c r="J18" s="369" t="s">
        <v>53</v>
      </c>
      <c r="K18" s="368"/>
      <c r="L18" s="7" t="s">
        <v>757</v>
      </c>
      <c r="M18" s="11"/>
      <c r="N18" s="82">
        <v>9.34</v>
      </c>
      <c r="O18" s="60">
        <v>23</v>
      </c>
    </row>
    <row r="19" spans="1:15" ht="15" x14ac:dyDescent="0.25">
      <c r="A19" s="1"/>
      <c r="B19" s="378">
        <v>2</v>
      </c>
      <c r="C19" s="379"/>
      <c r="D19" s="367" t="s">
        <v>840</v>
      </c>
      <c r="E19" s="368"/>
      <c r="F19" s="369">
        <v>4100057751</v>
      </c>
      <c r="G19" s="370"/>
      <c r="H19" s="391" t="s">
        <v>841</v>
      </c>
      <c r="I19" s="370"/>
      <c r="J19" s="369" t="s">
        <v>53</v>
      </c>
      <c r="K19" s="368"/>
      <c r="L19" s="7" t="s">
        <v>757</v>
      </c>
      <c r="M19" s="11"/>
      <c r="N19" s="82">
        <v>9.34</v>
      </c>
      <c r="O19" s="60">
        <v>23</v>
      </c>
    </row>
    <row r="20" spans="1:15" ht="15" x14ac:dyDescent="0.25">
      <c r="A20" s="1"/>
      <c r="B20" s="378">
        <v>3</v>
      </c>
      <c r="C20" s="379"/>
      <c r="D20" s="367" t="s">
        <v>840</v>
      </c>
      <c r="E20" s="368"/>
      <c r="F20" s="369">
        <v>4100057751</v>
      </c>
      <c r="G20" s="370"/>
      <c r="H20" s="391" t="s">
        <v>841</v>
      </c>
      <c r="I20" s="370"/>
      <c r="J20" s="369" t="s">
        <v>53</v>
      </c>
      <c r="K20" s="368"/>
      <c r="L20" s="7" t="s">
        <v>757</v>
      </c>
      <c r="M20" s="11"/>
      <c r="N20" s="82">
        <v>9.34</v>
      </c>
      <c r="O20" s="60">
        <v>23</v>
      </c>
    </row>
    <row r="21" spans="1:15" ht="15" x14ac:dyDescent="0.25">
      <c r="A21" s="1"/>
      <c r="B21" s="378">
        <v>4</v>
      </c>
      <c r="C21" s="379"/>
      <c r="D21" s="367" t="s">
        <v>840</v>
      </c>
      <c r="E21" s="368"/>
      <c r="F21" s="369">
        <v>4100057751</v>
      </c>
      <c r="G21" s="370"/>
      <c r="H21" s="391" t="s">
        <v>841</v>
      </c>
      <c r="I21" s="370"/>
      <c r="J21" s="369" t="s">
        <v>53</v>
      </c>
      <c r="K21" s="368"/>
      <c r="L21" s="7" t="s">
        <v>757</v>
      </c>
      <c r="M21" s="11"/>
      <c r="N21" s="82">
        <v>9.34</v>
      </c>
      <c r="O21" s="60">
        <v>23</v>
      </c>
    </row>
    <row r="22" spans="1:15" ht="15" x14ac:dyDescent="0.25">
      <c r="A22" s="1"/>
      <c r="B22" s="378">
        <v>5</v>
      </c>
      <c r="C22" s="379"/>
      <c r="D22" s="367" t="s">
        <v>840</v>
      </c>
      <c r="E22" s="368"/>
      <c r="F22" s="369">
        <v>4100057751</v>
      </c>
      <c r="G22" s="370"/>
      <c r="H22" s="391" t="s">
        <v>841</v>
      </c>
      <c r="I22" s="370"/>
      <c r="J22" s="369" t="s">
        <v>53</v>
      </c>
      <c r="K22" s="368"/>
      <c r="L22" s="7" t="s">
        <v>757</v>
      </c>
      <c r="M22" s="11"/>
      <c r="N22" s="82">
        <v>9.34</v>
      </c>
      <c r="O22" s="60">
        <v>23</v>
      </c>
    </row>
    <row r="23" spans="1:15" ht="15" x14ac:dyDescent="0.25">
      <c r="A23" s="1"/>
      <c r="B23" s="378">
        <v>6</v>
      </c>
      <c r="C23" s="379"/>
      <c r="D23" s="367" t="s">
        <v>840</v>
      </c>
      <c r="E23" s="368"/>
      <c r="F23" s="369">
        <v>4100057751</v>
      </c>
      <c r="G23" s="370"/>
      <c r="H23" s="391" t="s">
        <v>841</v>
      </c>
      <c r="I23" s="370"/>
      <c r="J23" s="369" t="s">
        <v>53</v>
      </c>
      <c r="K23" s="368"/>
      <c r="L23" s="7" t="s">
        <v>757</v>
      </c>
      <c r="M23" s="11"/>
      <c r="N23" s="82">
        <v>9.34</v>
      </c>
      <c r="O23" s="60">
        <v>23</v>
      </c>
    </row>
    <row r="24" spans="1:15" ht="15" x14ac:dyDescent="0.25">
      <c r="A24" s="1"/>
      <c r="B24" s="378">
        <v>7</v>
      </c>
      <c r="C24" s="379"/>
      <c r="D24" s="367" t="s">
        <v>840</v>
      </c>
      <c r="E24" s="368"/>
      <c r="F24" s="369">
        <v>4100057751</v>
      </c>
      <c r="G24" s="370"/>
      <c r="H24" s="391" t="s">
        <v>841</v>
      </c>
      <c r="I24" s="370"/>
      <c r="J24" s="369" t="s">
        <v>53</v>
      </c>
      <c r="K24" s="368"/>
      <c r="L24" s="7" t="s">
        <v>757</v>
      </c>
      <c r="M24" s="11"/>
      <c r="N24" s="82">
        <v>9.34</v>
      </c>
      <c r="O24" s="60">
        <v>23</v>
      </c>
    </row>
    <row r="25" spans="1:15" ht="15" x14ac:dyDescent="0.25">
      <c r="A25" s="1"/>
      <c r="B25" s="378">
        <v>8</v>
      </c>
      <c r="C25" s="379"/>
      <c r="D25" s="367" t="s">
        <v>840</v>
      </c>
      <c r="E25" s="368"/>
      <c r="F25" s="369">
        <v>4100057751</v>
      </c>
      <c r="G25" s="370"/>
      <c r="H25" s="391" t="s">
        <v>841</v>
      </c>
      <c r="I25" s="370"/>
      <c r="J25" s="369" t="s">
        <v>53</v>
      </c>
      <c r="K25" s="368"/>
      <c r="L25" s="7" t="s">
        <v>757</v>
      </c>
      <c r="M25" s="11"/>
      <c r="N25" s="82">
        <v>9.34</v>
      </c>
      <c r="O25" s="60">
        <v>18</v>
      </c>
    </row>
    <row r="26" spans="1:15" ht="15" x14ac:dyDescent="0.25">
      <c r="A26" s="1"/>
      <c r="B26" s="40"/>
      <c r="C26" s="36"/>
      <c r="D26" s="126" t="s">
        <v>842</v>
      </c>
      <c r="E26" s="61"/>
      <c r="F26" s="50"/>
      <c r="G26" s="62"/>
      <c r="H26" s="63"/>
      <c r="I26" s="62"/>
      <c r="J26" s="50"/>
      <c r="K26" s="61"/>
      <c r="L26" s="6"/>
      <c r="M26" s="8"/>
      <c r="N26" s="83"/>
      <c r="O26" s="123"/>
    </row>
    <row r="27" spans="1:15" ht="15" x14ac:dyDescent="0.25">
      <c r="A27" s="1"/>
      <c r="B27" s="416"/>
      <c r="C27" s="417"/>
      <c r="D27" s="367" t="s">
        <v>840</v>
      </c>
      <c r="E27" s="368"/>
      <c r="F27" s="369">
        <v>4100057745</v>
      </c>
      <c r="G27" s="370"/>
      <c r="H27" s="391" t="s">
        <v>841</v>
      </c>
      <c r="I27" s="370"/>
      <c r="J27" s="369" t="s">
        <v>25</v>
      </c>
      <c r="K27" s="368"/>
      <c r="L27" s="7" t="s">
        <v>757</v>
      </c>
      <c r="M27" s="11"/>
      <c r="N27" s="83"/>
      <c r="O27" s="60">
        <v>4</v>
      </c>
    </row>
    <row r="28" spans="1:15" ht="15" x14ac:dyDescent="0.25">
      <c r="A28" s="1"/>
      <c r="B28" s="416"/>
      <c r="C28" s="417"/>
      <c r="D28" s="367" t="s">
        <v>840</v>
      </c>
      <c r="E28" s="368"/>
      <c r="F28" s="369">
        <v>4100057746</v>
      </c>
      <c r="G28" s="370"/>
      <c r="H28" s="391" t="s">
        <v>841</v>
      </c>
      <c r="I28" s="370"/>
      <c r="J28" s="369" t="s">
        <v>25</v>
      </c>
      <c r="K28" s="368"/>
      <c r="L28" s="7" t="s">
        <v>757</v>
      </c>
      <c r="M28" s="11"/>
      <c r="N28" s="83"/>
      <c r="O28" s="60">
        <v>1</v>
      </c>
    </row>
    <row r="29" spans="1:15" ht="15" x14ac:dyDescent="0.25">
      <c r="A29" s="1"/>
      <c r="B29" s="76"/>
      <c r="C29" s="69"/>
      <c r="D29" s="126" t="s">
        <v>843</v>
      </c>
      <c r="E29" s="61"/>
      <c r="F29" s="50"/>
      <c r="G29" s="62"/>
      <c r="H29" s="63"/>
      <c r="I29" s="62"/>
      <c r="J29" s="50"/>
      <c r="K29" s="61"/>
      <c r="L29" s="6"/>
      <c r="M29" s="8"/>
      <c r="N29" s="83"/>
      <c r="O29" s="123"/>
    </row>
    <row r="30" spans="1:15" ht="15" x14ac:dyDescent="0.25">
      <c r="A30" s="1"/>
      <c r="B30" s="378">
        <v>9</v>
      </c>
      <c r="C30" s="379"/>
      <c r="D30" s="367" t="s">
        <v>840</v>
      </c>
      <c r="E30" s="368"/>
      <c r="F30" s="369">
        <v>4100057745</v>
      </c>
      <c r="G30" s="370"/>
      <c r="H30" s="391" t="s">
        <v>841</v>
      </c>
      <c r="I30" s="370"/>
      <c r="J30" s="369" t="s">
        <v>25</v>
      </c>
      <c r="K30" s="368"/>
      <c r="L30" s="7" t="s">
        <v>757</v>
      </c>
      <c r="M30" s="11"/>
      <c r="N30" s="82">
        <v>9.34</v>
      </c>
      <c r="O30" s="60">
        <v>23</v>
      </c>
    </row>
    <row r="31" spans="1:15" ht="15" x14ac:dyDescent="0.25">
      <c r="A31" s="1"/>
      <c r="B31" s="378">
        <v>10</v>
      </c>
      <c r="C31" s="379"/>
      <c r="D31" s="367" t="s">
        <v>840</v>
      </c>
      <c r="E31" s="368"/>
      <c r="F31" s="369">
        <v>4100057745</v>
      </c>
      <c r="G31" s="370"/>
      <c r="H31" s="391" t="s">
        <v>841</v>
      </c>
      <c r="I31" s="370"/>
      <c r="J31" s="369" t="s">
        <v>25</v>
      </c>
      <c r="K31" s="368"/>
      <c r="L31" s="7" t="s">
        <v>757</v>
      </c>
      <c r="M31" s="11"/>
      <c r="N31" s="82">
        <v>9.34</v>
      </c>
      <c r="O31" s="60">
        <v>23</v>
      </c>
    </row>
    <row r="32" spans="1:15" ht="15" x14ac:dyDescent="0.25">
      <c r="A32" s="1"/>
      <c r="B32" s="378">
        <v>11</v>
      </c>
      <c r="C32" s="379"/>
      <c r="D32" s="367" t="s">
        <v>840</v>
      </c>
      <c r="E32" s="368"/>
      <c r="F32" s="369">
        <v>4100057745</v>
      </c>
      <c r="G32" s="370"/>
      <c r="H32" s="391" t="s">
        <v>841</v>
      </c>
      <c r="I32" s="370"/>
      <c r="J32" s="369" t="s">
        <v>25</v>
      </c>
      <c r="K32" s="368"/>
      <c r="L32" s="7" t="s">
        <v>757</v>
      </c>
      <c r="M32" s="11"/>
      <c r="N32" s="82">
        <v>9.34</v>
      </c>
      <c r="O32" s="60">
        <v>23</v>
      </c>
    </row>
    <row r="33" spans="1:15" ht="15" x14ac:dyDescent="0.25">
      <c r="A33" s="1"/>
      <c r="B33" s="378">
        <v>12</v>
      </c>
      <c r="C33" s="379"/>
      <c r="D33" s="367" t="s">
        <v>840</v>
      </c>
      <c r="E33" s="368"/>
      <c r="F33" s="369">
        <v>4100057745</v>
      </c>
      <c r="G33" s="370"/>
      <c r="H33" s="391" t="s">
        <v>841</v>
      </c>
      <c r="I33" s="370"/>
      <c r="J33" s="369" t="s">
        <v>25</v>
      </c>
      <c r="K33" s="368"/>
      <c r="L33" s="7" t="s">
        <v>757</v>
      </c>
      <c r="M33" s="11"/>
      <c r="N33" s="82">
        <v>9.34</v>
      </c>
      <c r="O33" s="60">
        <v>23</v>
      </c>
    </row>
    <row r="34" spans="1:15" ht="15" x14ac:dyDescent="0.25">
      <c r="A34" s="1"/>
      <c r="B34" s="378">
        <v>13</v>
      </c>
      <c r="C34" s="379"/>
      <c r="D34" s="367" t="s">
        <v>840</v>
      </c>
      <c r="E34" s="368"/>
      <c r="F34" s="369">
        <v>4100057745</v>
      </c>
      <c r="G34" s="370"/>
      <c r="H34" s="391" t="s">
        <v>841</v>
      </c>
      <c r="I34" s="370"/>
      <c r="J34" s="369" t="s">
        <v>25</v>
      </c>
      <c r="K34" s="368"/>
      <c r="L34" s="7" t="s">
        <v>757</v>
      </c>
      <c r="M34" s="11"/>
      <c r="N34" s="82">
        <v>9.34</v>
      </c>
      <c r="O34" s="60">
        <v>23</v>
      </c>
    </row>
    <row r="35" spans="1:15" ht="15" x14ac:dyDescent="0.25">
      <c r="A35" s="1"/>
      <c r="B35" s="378">
        <v>14</v>
      </c>
      <c r="C35" s="379"/>
      <c r="D35" s="367" t="s">
        <v>840</v>
      </c>
      <c r="E35" s="368"/>
      <c r="F35" s="369">
        <v>4100057745</v>
      </c>
      <c r="G35" s="370"/>
      <c r="H35" s="391" t="s">
        <v>841</v>
      </c>
      <c r="I35" s="370"/>
      <c r="J35" s="369" t="s">
        <v>25</v>
      </c>
      <c r="K35" s="368"/>
      <c r="L35" s="7" t="s">
        <v>757</v>
      </c>
      <c r="M35" s="11"/>
      <c r="N35" s="82">
        <v>9.34</v>
      </c>
      <c r="O35" s="60">
        <v>23</v>
      </c>
    </row>
    <row r="36" spans="1:15" ht="15" x14ac:dyDescent="0.25">
      <c r="A36" s="1"/>
      <c r="B36" s="378">
        <v>15</v>
      </c>
      <c r="C36" s="379"/>
      <c r="D36" s="367" t="s">
        <v>840</v>
      </c>
      <c r="E36" s="368"/>
      <c r="F36" s="369">
        <v>4100057745</v>
      </c>
      <c r="G36" s="370"/>
      <c r="H36" s="391" t="s">
        <v>841</v>
      </c>
      <c r="I36" s="370"/>
      <c r="J36" s="369" t="s">
        <v>25</v>
      </c>
      <c r="K36" s="368"/>
      <c r="L36" s="7" t="s">
        <v>757</v>
      </c>
      <c r="M36" s="11"/>
      <c r="N36" s="82">
        <v>9.34</v>
      </c>
      <c r="O36" s="60">
        <v>23</v>
      </c>
    </row>
    <row r="37" spans="1:15" ht="15" x14ac:dyDescent="0.25">
      <c r="A37" s="1"/>
      <c r="B37" s="378">
        <v>16</v>
      </c>
      <c r="C37" s="379"/>
      <c r="D37" s="367" t="s">
        <v>840</v>
      </c>
      <c r="E37" s="368"/>
      <c r="F37" s="369">
        <v>4100057748</v>
      </c>
      <c r="G37" s="370"/>
      <c r="H37" s="391" t="s">
        <v>841</v>
      </c>
      <c r="I37" s="370"/>
      <c r="J37" s="369" t="s">
        <v>76</v>
      </c>
      <c r="K37" s="368"/>
      <c r="L37" s="7" t="s">
        <v>757</v>
      </c>
      <c r="M37" s="11"/>
      <c r="N37" s="82">
        <v>7.52</v>
      </c>
      <c r="O37" s="60">
        <v>10</v>
      </c>
    </row>
    <row r="38" spans="1:15" ht="15" x14ac:dyDescent="0.25">
      <c r="A38" s="1"/>
      <c r="B38" s="416"/>
      <c r="C38" s="417"/>
      <c r="D38" s="367" t="s">
        <v>840</v>
      </c>
      <c r="E38" s="368"/>
      <c r="F38" s="369">
        <v>4100057749</v>
      </c>
      <c r="G38" s="370"/>
      <c r="H38" s="391" t="s">
        <v>841</v>
      </c>
      <c r="I38" s="370"/>
      <c r="J38" s="369" t="s">
        <v>90</v>
      </c>
      <c r="K38" s="368"/>
      <c r="L38" s="7" t="s">
        <v>757</v>
      </c>
      <c r="M38" s="11"/>
      <c r="N38" s="83"/>
      <c r="O38" s="60">
        <v>4</v>
      </c>
    </row>
    <row r="39" spans="1:15" ht="15" x14ac:dyDescent="0.25">
      <c r="A39" s="1"/>
      <c r="B39" s="365"/>
      <c r="C39" s="366"/>
      <c r="D39" s="367" t="s">
        <v>840</v>
      </c>
      <c r="E39" s="368"/>
      <c r="F39" s="369">
        <v>4100057750</v>
      </c>
      <c r="G39" s="370"/>
      <c r="H39" s="391" t="s">
        <v>841</v>
      </c>
      <c r="I39" s="370"/>
      <c r="J39" s="369" t="s">
        <v>253</v>
      </c>
      <c r="K39" s="368"/>
      <c r="L39" s="7" t="s">
        <v>757</v>
      </c>
      <c r="M39" s="11"/>
      <c r="N39" s="84"/>
      <c r="O39" s="60">
        <v>4</v>
      </c>
    </row>
    <row r="40" spans="1:15" ht="15" x14ac:dyDescent="0.25">
      <c r="A40" s="1"/>
      <c r="B40" s="111" t="s">
        <v>37</v>
      </c>
      <c r="C40" s="92"/>
      <c r="D40" s="20"/>
      <c r="E40" s="45"/>
      <c r="F40" s="20"/>
      <c r="H40" s="3"/>
      <c r="J40" s="20"/>
      <c r="K40" s="45"/>
      <c r="L40" s="1"/>
      <c r="M40" s="1"/>
      <c r="N40" s="1"/>
      <c r="O40" s="60"/>
    </row>
    <row r="41" spans="1:15" ht="15" x14ac:dyDescent="0.25">
      <c r="A41" s="1"/>
      <c r="B41" s="378">
        <v>17</v>
      </c>
      <c r="C41" s="379"/>
      <c r="D41" s="367" t="s">
        <v>662</v>
      </c>
      <c r="E41" s="368"/>
      <c r="F41" s="369">
        <v>4100057164</v>
      </c>
      <c r="G41" s="370"/>
      <c r="H41" s="391" t="s">
        <v>663</v>
      </c>
      <c r="I41" s="370"/>
      <c r="J41" s="369" t="s">
        <v>73</v>
      </c>
      <c r="K41" s="368"/>
      <c r="L41" s="7" t="s">
        <v>757</v>
      </c>
      <c r="M41" s="11"/>
      <c r="N41" s="82">
        <v>6.78</v>
      </c>
      <c r="O41" s="60">
        <v>75</v>
      </c>
    </row>
    <row r="42" spans="1:15" ht="15" x14ac:dyDescent="0.25">
      <c r="A42" s="1"/>
      <c r="B42" s="378">
        <v>18</v>
      </c>
      <c r="C42" s="379"/>
      <c r="D42" s="367" t="s">
        <v>662</v>
      </c>
      <c r="E42" s="368"/>
      <c r="F42" s="369">
        <v>4100057164</v>
      </c>
      <c r="G42" s="370"/>
      <c r="H42" s="391" t="s">
        <v>663</v>
      </c>
      <c r="I42" s="370"/>
      <c r="J42" s="369" t="s">
        <v>73</v>
      </c>
      <c r="K42" s="368"/>
      <c r="L42" s="7" t="s">
        <v>757</v>
      </c>
      <c r="M42" s="11"/>
      <c r="N42" s="82">
        <v>6.78</v>
      </c>
      <c r="O42" s="60">
        <v>75</v>
      </c>
    </row>
    <row r="43" spans="1:15" ht="15" x14ac:dyDescent="0.25">
      <c r="A43" s="1"/>
      <c r="B43" s="378">
        <v>19</v>
      </c>
      <c r="C43" s="379"/>
      <c r="D43" s="367" t="s">
        <v>662</v>
      </c>
      <c r="E43" s="368"/>
      <c r="F43" s="369">
        <v>4100057164</v>
      </c>
      <c r="G43" s="370"/>
      <c r="H43" s="391" t="s">
        <v>663</v>
      </c>
      <c r="I43" s="370"/>
      <c r="J43" s="369" t="s">
        <v>73</v>
      </c>
      <c r="K43" s="368"/>
      <c r="L43" s="7" t="s">
        <v>757</v>
      </c>
      <c r="M43" s="11"/>
      <c r="N43" s="82">
        <v>4.5599999999999996</v>
      </c>
      <c r="O43" s="60">
        <v>46</v>
      </c>
    </row>
    <row r="44" spans="1:15" ht="15" x14ac:dyDescent="0.25">
      <c r="A44" s="1"/>
      <c r="B44" s="378">
        <v>20</v>
      </c>
      <c r="C44" s="379"/>
      <c r="D44" s="367" t="s">
        <v>528</v>
      </c>
      <c r="E44" s="368"/>
      <c r="F44" s="369">
        <v>4100057187</v>
      </c>
      <c r="G44" s="370"/>
      <c r="H44" s="391" t="s">
        <v>782</v>
      </c>
      <c r="I44" s="370"/>
      <c r="J44" s="369" t="s">
        <v>76</v>
      </c>
      <c r="K44" s="368"/>
      <c r="L44" s="7" t="s">
        <v>757</v>
      </c>
      <c r="M44" s="11"/>
      <c r="N44" s="82">
        <v>9.32</v>
      </c>
      <c r="O44" s="60">
        <v>50</v>
      </c>
    </row>
    <row r="45" spans="1:15" ht="15" x14ac:dyDescent="0.25">
      <c r="A45" s="1"/>
      <c r="B45" s="378">
        <v>21</v>
      </c>
      <c r="C45" s="379"/>
      <c r="D45" s="367" t="s">
        <v>528</v>
      </c>
      <c r="E45" s="368"/>
      <c r="F45" s="369">
        <v>4100057187</v>
      </c>
      <c r="G45" s="370"/>
      <c r="H45" s="391" t="s">
        <v>782</v>
      </c>
      <c r="I45" s="370"/>
      <c r="J45" s="369" t="s">
        <v>76</v>
      </c>
      <c r="K45" s="368"/>
      <c r="L45" s="7" t="s">
        <v>757</v>
      </c>
      <c r="M45" s="11"/>
      <c r="N45" s="82">
        <v>9.52</v>
      </c>
      <c r="O45" s="60">
        <v>45</v>
      </c>
    </row>
    <row r="46" spans="1:15" ht="15" x14ac:dyDescent="0.25">
      <c r="A46" s="1"/>
      <c r="B46" s="40"/>
      <c r="C46" s="36"/>
      <c r="D46" s="126" t="s">
        <v>844</v>
      </c>
      <c r="E46" s="61"/>
      <c r="F46" s="50"/>
      <c r="G46" s="62"/>
      <c r="H46" s="63"/>
      <c r="I46" s="62"/>
      <c r="J46" s="50"/>
      <c r="K46" s="61"/>
      <c r="L46" s="6"/>
      <c r="M46" s="8"/>
      <c r="N46" s="83"/>
      <c r="O46" s="123"/>
    </row>
    <row r="47" spans="1:15" ht="15" x14ac:dyDescent="0.25">
      <c r="A47" s="1"/>
      <c r="B47" s="365"/>
      <c r="C47" s="366"/>
      <c r="D47" s="367" t="s">
        <v>528</v>
      </c>
      <c r="E47" s="368"/>
      <c r="F47" s="369">
        <v>4100057189</v>
      </c>
      <c r="G47" s="370"/>
      <c r="H47" s="391" t="s">
        <v>782</v>
      </c>
      <c r="I47" s="370"/>
      <c r="J47" s="369" t="s">
        <v>147</v>
      </c>
      <c r="K47" s="368"/>
      <c r="L47" s="7" t="s">
        <v>757</v>
      </c>
      <c r="M47" s="11"/>
      <c r="N47" s="84"/>
      <c r="O47" s="60">
        <v>6</v>
      </c>
    </row>
    <row r="48" spans="1:15" ht="15" x14ac:dyDescent="0.25">
      <c r="A48" s="1"/>
      <c r="B48" s="378">
        <v>22</v>
      </c>
      <c r="C48" s="379"/>
      <c r="D48" s="367" t="s">
        <v>528</v>
      </c>
      <c r="E48" s="368"/>
      <c r="F48" s="369">
        <v>4100057188</v>
      </c>
      <c r="G48" s="370"/>
      <c r="H48" s="391" t="s">
        <v>782</v>
      </c>
      <c r="I48" s="370"/>
      <c r="J48" s="369" t="s">
        <v>53</v>
      </c>
      <c r="K48" s="368"/>
      <c r="L48" s="7" t="s">
        <v>757</v>
      </c>
      <c r="M48" s="11"/>
      <c r="N48" s="82">
        <v>7.54</v>
      </c>
      <c r="O48" s="60">
        <v>38</v>
      </c>
    </row>
    <row r="49" spans="1:15" ht="15" x14ac:dyDescent="0.25">
      <c r="A49" s="1"/>
      <c r="B49" s="378">
        <v>23</v>
      </c>
      <c r="C49" s="379"/>
      <c r="D49" s="367" t="s">
        <v>528</v>
      </c>
      <c r="E49" s="368"/>
      <c r="F49" s="369">
        <v>4100057188</v>
      </c>
      <c r="G49" s="370"/>
      <c r="H49" s="391" t="s">
        <v>782</v>
      </c>
      <c r="I49" s="370"/>
      <c r="J49" s="369" t="s">
        <v>53</v>
      </c>
      <c r="K49" s="368"/>
      <c r="L49" s="7" t="s">
        <v>757</v>
      </c>
      <c r="M49" s="11"/>
      <c r="N49" s="82">
        <v>7.54</v>
      </c>
      <c r="O49" s="60">
        <v>39</v>
      </c>
    </row>
    <row r="50" spans="1:15" ht="15" x14ac:dyDescent="0.25">
      <c r="A50" s="1"/>
      <c r="B50" s="40"/>
      <c r="C50" s="36"/>
      <c r="D50" s="126" t="s">
        <v>845</v>
      </c>
      <c r="E50" s="61"/>
      <c r="F50" s="50"/>
      <c r="G50" s="62"/>
      <c r="H50" s="63"/>
      <c r="I50" s="62"/>
      <c r="J50" s="50"/>
      <c r="K50" s="61"/>
      <c r="L50" s="6"/>
      <c r="M50" s="8"/>
      <c r="N50" s="83"/>
      <c r="O50" s="123"/>
    </row>
    <row r="51" spans="1:15" ht="15" x14ac:dyDescent="0.25">
      <c r="A51" s="1"/>
      <c r="B51" s="378">
        <v>24</v>
      </c>
      <c r="C51" s="379"/>
      <c r="D51" s="367" t="s">
        <v>528</v>
      </c>
      <c r="E51" s="368"/>
      <c r="F51" s="369">
        <v>4100057147</v>
      </c>
      <c r="G51" s="370"/>
      <c r="H51" s="391" t="s">
        <v>568</v>
      </c>
      <c r="I51" s="370"/>
      <c r="J51" s="369" t="s">
        <v>73</v>
      </c>
      <c r="K51" s="368"/>
      <c r="L51" s="7" t="s">
        <v>846</v>
      </c>
      <c r="M51" s="11"/>
      <c r="N51" s="82">
        <v>9.8800000000000008</v>
      </c>
      <c r="O51" s="60">
        <v>54</v>
      </c>
    </row>
    <row r="52" spans="1:15" ht="15" x14ac:dyDescent="0.25">
      <c r="A52" s="1"/>
      <c r="B52" s="378">
        <v>25</v>
      </c>
      <c r="C52" s="379"/>
      <c r="D52" s="367" t="s">
        <v>528</v>
      </c>
      <c r="E52" s="368"/>
      <c r="F52" s="369">
        <v>4100057147</v>
      </c>
      <c r="G52" s="370"/>
      <c r="H52" s="391" t="s">
        <v>568</v>
      </c>
      <c r="I52" s="370"/>
      <c r="J52" s="369" t="s">
        <v>73</v>
      </c>
      <c r="K52" s="368"/>
      <c r="L52" s="7" t="s">
        <v>846</v>
      </c>
      <c r="M52" s="11"/>
      <c r="N52" s="82">
        <v>9.8800000000000008</v>
      </c>
      <c r="O52" s="60">
        <v>54</v>
      </c>
    </row>
    <row r="53" spans="1:15" ht="15" x14ac:dyDescent="0.25">
      <c r="A53" s="1"/>
      <c r="B53" s="378">
        <v>26</v>
      </c>
      <c r="C53" s="379"/>
      <c r="D53" s="367" t="s">
        <v>528</v>
      </c>
      <c r="E53" s="368"/>
      <c r="F53" s="369">
        <v>4100057147</v>
      </c>
      <c r="G53" s="370"/>
      <c r="H53" s="391" t="s">
        <v>568</v>
      </c>
      <c r="I53" s="370"/>
      <c r="J53" s="369" t="s">
        <v>73</v>
      </c>
      <c r="K53" s="368"/>
      <c r="L53" s="7" t="s">
        <v>846</v>
      </c>
      <c r="M53" s="11"/>
      <c r="N53" s="82">
        <v>9.2200000000000006</v>
      </c>
      <c r="O53" s="60">
        <v>50</v>
      </c>
    </row>
    <row r="54" spans="1:15" ht="15" x14ac:dyDescent="0.25">
      <c r="A54" s="1"/>
      <c r="B54" s="378">
        <v>27</v>
      </c>
      <c r="C54" s="379"/>
      <c r="D54" s="367" t="s">
        <v>528</v>
      </c>
      <c r="E54" s="368"/>
      <c r="F54" s="369">
        <v>4100057148</v>
      </c>
      <c r="G54" s="370"/>
      <c r="H54" s="391" t="s">
        <v>568</v>
      </c>
      <c r="I54" s="370"/>
      <c r="J54" s="369" t="s">
        <v>76</v>
      </c>
      <c r="K54" s="368"/>
      <c r="L54" s="7" t="s">
        <v>846</v>
      </c>
      <c r="M54" s="11"/>
      <c r="N54" s="82">
        <v>4.76</v>
      </c>
      <c r="O54" s="60">
        <v>20</v>
      </c>
    </row>
    <row r="55" spans="1:15" ht="15" x14ac:dyDescent="0.25">
      <c r="A55" s="1"/>
      <c r="B55" s="365"/>
      <c r="C55" s="366"/>
      <c r="D55" s="367" t="s">
        <v>528</v>
      </c>
      <c r="E55" s="368"/>
      <c r="F55" s="369">
        <v>4100057150</v>
      </c>
      <c r="G55" s="370"/>
      <c r="H55" s="391" t="s">
        <v>568</v>
      </c>
      <c r="I55" s="370"/>
      <c r="J55" s="369" t="s">
        <v>147</v>
      </c>
      <c r="K55" s="368"/>
      <c r="L55" s="7" t="s">
        <v>846</v>
      </c>
      <c r="M55" s="11"/>
      <c r="N55" s="84"/>
      <c r="O55" s="60">
        <v>3</v>
      </c>
    </row>
    <row r="56" spans="1:15" ht="15" x14ac:dyDescent="0.25">
      <c r="A56" s="1"/>
      <c r="B56" s="378">
        <v>28</v>
      </c>
      <c r="C56" s="379"/>
      <c r="D56" s="367" t="s">
        <v>528</v>
      </c>
      <c r="E56" s="368"/>
      <c r="F56" s="369">
        <v>4100057149</v>
      </c>
      <c r="G56" s="370"/>
      <c r="H56" s="391" t="s">
        <v>568</v>
      </c>
      <c r="I56" s="370"/>
      <c r="J56" s="369" t="s">
        <v>53</v>
      </c>
      <c r="K56" s="368"/>
      <c r="L56" s="7" t="s">
        <v>846</v>
      </c>
      <c r="M56" s="11"/>
      <c r="N56" s="82">
        <v>8.64</v>
      </c>
      <c r="O56" s="60">
        <v>46</v>
      </c>
    </row>
    <row r="57" spans="1:15" ht="15" x14ac:dyDescent="0.25">
      <c r="A57" s="1"/>
      <c r="B57" s="378">
        <v>29</v>
      </c>
      <c r="C57" s="379"/>
      <c r="D57" s="367" t="s">
        <v>528</v>
      </c>
      <c r="E57" s="368"/>
      <c r="F57" s="369">
        <v>4100057149</v>
      </c>
      <c r="G57" s="370"/>
      <c r="H57" s="391" t="s">
        <v>568</v>
      </c>
      <c r="I57" s="370"/>
      <c r="J57" s="369" t="s">
        <v>53</v>
      </c>
      <c r="K57" s="368"/>
      <c r="L57" s="7" t="s">
        <v>846</v>
      </c>
      <c r="M57" s="11"/>
      <c r="N57" s="82">
        <v>8.64</v>
      </c>
      <c r="O57" s="60">
        <v>46</v>
      </c>
    </row>
    <row r="58" spans="1:15" ht="15" x14ac:dyDescent="0.25">
      <c r="A58" s="1"/>
      <c r="B58" s="40"/>
      <c r="C58" s="36"/>
      <c r="D58" s="126" t="s">
        <v>847</v>
      </c>
      <c r="E58" s="61"/>
      <c r="F58" s="50"/>
      <c r="G58" s="62"/>
      <c r="H58" s="63"/>
      <c r="I58" s="62"/>
      <c r="J58" s="50"/>
      <c r="K58" s="61"/>
      <c r="L58" s="6"/>
      <c r="M58" s="8"/>
      <c r="N58" s="83"/>
      <c r="O58" s="123"/>
    </row>
    <row r="59" spans="1:15" ht="15" x14ac:dyDescent="0.25">
      <c r="A59" s="1"/>
      <c r="B59" s="378">
        <v>30</v>
      </c>
      <c r="C59" s="379"/>
      <c r="D59" s="367" t="s">
        <v>528</v>
      </c>
      <c r="E59" s="368"/>
      <c r="F59" s="369">
        <v>4100057264</v>
      </c>
      <c r="G59" s="370"/>
      <c r="H59" s="391" t="s">
        <v>848</v>
      </c>
      <c r="I59" s="370"/>
      <c r="J59" s="369" t="s">
        <v>53</v>
      </c>
      <c r="K59" s="368"/>
      <c r="L59" s="7" t="s">
        <v>425</v>
      </c>
      <c r="M59" s="11"/>
      <c r="N59" s="82">
        <v>5.42</v>
      </c>
      <c r="O59" s="60">
        <v>27</v>
      </c>
    </row>
    <row r="60" spans="1:15" ht="15" x14ac:dyDescent="0.25">
      <c r="A60" s="1"/>
      <c r="B60" s="40"/>
      <c r="C60" s="36"/>
      <c r="D60" s="126" t="s">
        <v>849</v>
      </c>
      <c r="E60" s="61"/>
      <c r="F60" s="50"/>
      <c r="G60" s="62"/>
      <c r="H60" s="63"/>
      <c r="I60" s="62"/>
      <c r="J60" s="50"/>
      <c r="K60" s="61"/>
      <c r="L60" s="6"/>
      <c r="M60" s="8"/>
      <c r="N60" s="83"/>
      <c r="O60" s="123"/>
    </row>
    <row r="61" spans="1:15" ht="15" x14ac:dyDescent="0.25">
      <c r="A61" s="1"/>
      <c r="B61" s="378">
        <v>31</v>
      </c>
      <c r="C61" s="379"/>
      <c r="D61" s="367" t="s">
        <v>528</v>
      </c>
      <c r="E61" s="368"/>
      <c r="F61" s="369">
        <v>4100057219</v>
      </c>
      <c r="G61" s="370"/>
      <c r="H61" s="391" t="s">
        <v>850</v>
      </c>
      <c r="I61" s="370"/>
      <c r="J61" s="369" t="s">
        <v>73</v>
      </c>
      <c r="K61" s="368"/>
      <c r="L61" s="7" t="s">
        <v>851</v>
      </c>
      <c r="M61" s="11"/>
      <c r="N61" s="82">
        <v>9.1999999999999993</v>
      </c>
      <c r="O61" s="60">
        <v>50</v>
      </c>
    </row>
    <row r="62" spans="1:15" ht="15" x14ac:dyDescent="0.25">
      <c r="A62" s="1"/>
      <c r="B62" s="378">
        <v>32</v>
      </c>
      <c r="C62" s="379"/>
      <c r="D62" s="367" t="s">
        <v>528</v>
      </c>
      <c r="E62" s="368"/>
      <c r="F62" s="369">
        <v>4100057219</v>
      </c>
      <c r="G62" s="370"/>
      <c r="H62" s="391" t="s">
        <v>850</v>
      </c>
      <c r="I62" s="370"/>
      <c r="J62" s="369" t="s">
        <v>73</v>
      </c>
      <c r="K62" s="368"/>
      <c r="L62" s="7" t="s">
        <v>851</v>
      </c>
      <c r="M62" s="11"/>
      <c r="N62" s="82">
        <v>9.1999999999999993</v>
      </c>
      <c r="O62" s="60">
        <v>50</v>
      </c>
    </row>
    <row r="63" spans="1:15" ht="15" x14ac:dyDescent="0.25">
      <c r="A63" s="1"/>
      <c r="B63" s="378">
        <v>33</v>
      </c>
      <c r="C63" s="379"/>
      <c r="D63" s="367" t="s">
        <v>528</v>
      </c>
      <c r="E63" s="368"/>
      <c r="F63" s="369">
        <v>4100057219</v>
      </c>
      <c r="G63" s="370"/>
      <c r="H63" s="391" t="s">
        <v>850</v>
      </c>
      <c r="I63" s="370"/>
      <c r="J63" s="369" t="s">
        <v>73</v>
      </c>
      <c r="K63" s="368"/>
      <c r="L63" s="7" t="s">
        <v>851</v>
      </c>
      <c r="M63" s="11"/>
      <c r="N63" s="82">
        <v>8.51</v>
      </c>
      <c r="O63" s="60">
        <v>43</v>
      </c>
    </row>
    <row r="64" spans="1:15" ht="15" x14ac:dyDescent="0.25">
      <c r="A64" s="1"/>
      <c r="B64" s="365"/>
      <c r="C64" s="366"/>
      <c r="D64" s="367" t="s">
        <v>528</v>
      </c>
      <c r="E64" s="368"/>
      <c r="F64" s="369">
        <v>4100057221</v>
      </c>
      <c r="G64" s="370"/>
      <c r="H64" s="391" t="s">
        <v>850</v>
      </c>
      <c r="I64" s="370"/>
      <c r="J64" s="369" t="s">
        <v>147</v>
      </c>
      <c r="K64" s="368"/>
      <c r="L64" s="7" t="s">
        <v>851</v>
      </c>
      <c r="M64" s="11"/>
      <c r="N64" s="84"/>
      <c r="O64" s="60">
        <v>3</v>
      </c>
    </row>
    <row r="65" spans="1:15" ht="15" x14ac:dyDescent="0.25">
      <c r="A65" s="1"/>
      <c r="B65" s="378">
        <v>34</v>
      </c>
      <c r="C65" s="379"/>
      <c r="D65" s="367" t="s">
        <v>528</v>
      </c>
      <c r="E65" s="368"/>
      <c r="F65" s="369">
        <v>4100057220</v>
      </c>
      <c r="G65" s="370"/>
      <c r="H65" s="391" t="s">
        <v>850</v>
      </c>
      <c r="I65" s="370"/>
      <c r="J65" s="369" t="s">
        <v>53</v>
      </c>
      <c r="K65" s="368"/>
      <c r="L65" s="7" t="s">
        <v>851</v>
      </c>
      <c r="M65" s="11"/>
      <c r="N65" s="82">
        <v>8.51</v>
      </c>
      <c r="O65" s="60">
        <v>46</v>
      </c>
    </row>
    <row r="66" spans="1:15" ht="15" x14ac:dyDescent="0.25">
      <c r="A66" s="1"/>
      <c r="B66" s="40"/>
      <c r="C66" s="36"/>
      <c r="D66" s="126" t="s">
        <v>883</v>
      </c>
      <c r="E66" s="61"/>
      <c r="F66" s="50"/>
      <c r="G66" s="62"/>
      <c r="H66" s="63"/>
      <c r="I66" s="62"/>
      <c r="J66" s="50"/>
      <c r="K66" s="61"/>
      <c r="L66" s="6"/>
      <c r="M66" s="8"/>
      <c r="N66" s="83"/>
      <c r="O66" s="123"/>
    </row>
    <row r="67" spans="1:15" ht="15" x14ac:dyDescent="0.25">
      <c r="A67" s="1"/>
      <c r="B67" s="378">
        <v>35</v>
      </c>
      <c r="C67" s="379"/>
      <c r="D67" s="367" t="s">
        <v>747</v>
      </c>
      <c r="E67" s="368"/>
      <c r="F67" s="369">
        <v>4100057114</v>
      </c>
      <c r="G67" s="370"/>
      <c r="H67" s="391" t="s">
        <v>852</v>
      </c>
      <c r="I67" s="370"/>
      <c r="J67" s="369" t="s">
        <v>25</v>
      </c>
      <c r="K67" s="368"/>
      <c r="L67" s="7" t="s">
        <v>851</v>
      </c>
      <c r="M67" s="11"/>
      <c r="N67" s="82">
        <v>8.84</v>
      </c>
      <c r="O67" s="60">
        <v>16</v>
      </c>
    </row>
    <row r="68" spans="1:15" ht="15" x14ac:dyDescent="0.25">
      <c r="A68" s="1"/>
      <c r="B68" s="378">
        <v>36</v>
      </c>
      <c r="C68" s="379"/>
      <c r="D68" s="367" t="s">
        <v>747</v>
      </c>
      <c r="E68" s="368"/>
      <c r="F68" s="369">
        <v>4100057114</v>
      </c>
      <c r="G68" s="370"/>
      <c r="H68" s="391" t="s">
        <v>852</v>
      </c>
      <c r="I68" s="370"/>
      <c r="J68" s="369" t="s">
        <v>25</v>
      </c>
      <c r="K68" s="368"/>
      <c r="L68" s="7" t="s">
        <v>851</v>
      </c>
      <c r="M68" s="11"/>
      <c r="N68" s="82">
        <v>8.84</v>
      </c>
      <c r="O68" s="60">
        <v>16</v>
      </c>
    </row>
    <row r="69" spans="1:15" ht="15" x14ac:dyDescent="0.25">
      <c r="A69" s="1"/>
      <c r="B69" s="378">
        <v>37</v>
      </c>
      <c r="C69" s="379"/>
      <c r="D69" s="367" t="s">
        <v>747</v>
      </c>
      <c r="E69" s="368"/>
      <c r="F69" s="369">
        <v>4100057114</v>
      </c>
      <c r="G69" s="370"/>
      <c r="H69" s="391" t="s">
        <v>852</v>
      </c>
      <c r="I69" s="370"/>
      <c r="J69" s="369" t="s">
        <v>25</v>
      </c>
      <c r="K69" s="368"/>
      <c r="L69" s="7" t="s">
        <v>851</v>
      </c>
      <c r="M69" s="11"/>
      <c r="N69" s="82">
        <v>6.81</v>
      </c>
      <c r="O69" s="60">
        <v>12</v>
      </c>
    </row>
    <row r="70" spans="1:15" ht="15" x14ac:dyDescent="0.25">
      <c r="A70" s="1"/>
      <c r="B70" s="40"/>
      <c r="C70" s="36"/>
      <c r="D70" s="126" t="s">
        <v>853</v>
      </c>
      <c r="E70" s="61"/>
      <c r="F70" s="50"/>
      <c r="G70" s="62"/>
      <c r="H70" s="63"/>
      <c r="I70" s="62"/>
      <c r="J70" s="50"/>
      <c r="K70" s="61"/>
      <c r="L70" s="6"/>
      <c r="M70" s="8"/>
      <c r="N70" s="83"/>
      <c r="O70" s="123"/>
    </row>
    <row r="71" spans="1:15" ht="14.25" customHeight="1" x14ac:dyDescent="0.25">
      <c r="A71" s="1"/>
      <c r="B71" s="378">
        <v>38</v>
      </c>
      <c r="C71" s="379"/>
      <c r="D71" s="367" t="s">
        <v>747</v>
      </c>
      <c r="E71" s="368"/>
      <c r="F71" s="369">
        <v>4100057217</v>
      </c>
      <c r="G71" s="370"/>
      <c r="H71" s="391" t="s">
        <v>852</v>
      </c>
      <c r="I71" s="370"/>
      <c r="J71" s="369" t="s">
        <v>53</v>
      </c>
      <c r="K71" s="368"/>
      <c r="L71" s="7" t="s">
        <v>851</v>
      </c>
      <c r="M71" s="11"/>
      <c r="N71" s="81">
        <v>8.84</v>
      </c>
      <c r="O71" s="60">
        <v>16</v>
      </c>
    </row>
    <row r="72" spans="1:15" ht="15" x14ac:dyDescent="0.25">
      <c r="A72" s="1"/>
      <c r="B72" s="378">
        <v>39</v>
      </c>
      <c r="C72" s="379"/>
      <c r="D72" s="367" t="s">
        <v>747</v>
      </c>
      <c r="E72" s="368"/>
      <c r="F72" s="369">
        <v>4100057217</v>
      </c>
      <c r="G72" s="370"/>
      <c r="H72" s="391" t="s">
        <v>852</v>
      </c>
      <c r="I72" s="370"/>
      <c r="J72" s="369" t="s">
        <v>53</v>
      </c>
      <c r="K72" s="368"/>
      <c r="L72" s="7" t="s">
        <v>851</v>
      </c>
      <c r="M72" s="11"/>
      <c r="N72" s="81">
        <v>9.35</v>
      </c>
      <c r="O72" s="60">
        <v>17</v>
      </c>
    </row>
    <row r="73" spans="1:15" ht="15" x14ac:dyDescent="0.25">
      <c r="A73" s="1"/>
      <c r="B73" s="76"/>
      <c r="C73" s="69"/>
      <c r="D73" s="126" t="s">
        <v>876</v>
      </c>
      <c r="E73" s="61"/>
      <c r="F73" s="50"/>
      <c r="G73" s="62"/>
      <c r="H73" s="63"/>
      <c r="I73" s="62"/>
      <c r="J73" s="50"/>
      <c r="K73" s="61"/>
      <c r="L73" s="6"/>
      <c r="M73" s="8"/>
      <c r="N73" s="83"/>
      <c r="O73" s="123"/>
    </row>
    <row r="74" spans="1:15" ht="14.25" customHeight="1" x14ac:dyDescent="0.25">
      <c r="A74" s="1"/>
      <c r="B74" s="416">
        <v>40</v>
      </c>
      <c r="C74" s="411"/>
      <c r="D74" s="375" t="s">
        <v>747</v>
      </c>
      <c r="E74" s="367"/>
      <c r="F74" s="375">
        <v>4100057217</v>
      </c>
      <c r="G74" s="367"/>
      <c r="H74" s="419" t="s">
        <v>852</v>
      </c>
      <c r="I74" s="420"/>
      <c r="J74" s="375" t="s">
        <v>53</v>
      </c>
      <c r="K74" s="367"/>
      <c r="L74" s="7" t="s">
        <v>854</v>
      </c>
      <c r="M74" s="11"/>
      <c r="N74" s="82">
        <v>10.36</v>
      </c>
      <c r="O74" s="60">
        <v>19</v>
      </c>
    </row>
    <row r="75" spans="1:15" ht="14.25" customHeight="1" x14ac:dyDescent="0.25">
      <c r="A75" s="1"/>
      <c r="B75" s="378">
        <v>41</v>
      </c>
      <c r="C75" s="438"/>
      <c r="D75" s="386" t="s">
        <v>747</v>
      </c>
      <c r="E75" s="367"/>
      <c r="F75" s="375">
        <v>4100057217</v>
      </c>
      <c r="G75" s="367"/>
      <c r="H75" s="419" t="s">
        <v>852</v>
      </c>
      <c r="I75" s="420"/>
      <c r="J75" s="375" t="s">
        <v>53</v>
      </c>
      <c r="K75" s="367"/>
      <c r="L75" s="7" t="s">
        <v>854</v>
      </c>
      <c r="M75" s="11"/>
      <c r="N75" s="82">
        <v>10.36</v>
      </c>
      <c r="O75" s="60">
        <v>19</v>
      </c>
    </row>
    <row r="76" spans="1:15" ht="15" x14ac:dyDescent="0.25">
      <c r="A76" s="1"/>
      <c r="B76" s="76"/>
      <c r="C76" s="69"/>
      <c r="D76" s="126" t="s">
        <v>877</v>
      </c>
      <c r="E76" s="61"/>
      <c r="F76" s="50"/>
      <c r="G76" s="62"/>
      <c r="H76" s="63"/>
      <c r="I76" s="62"/>
      <c r="J76" s="50"/>
      <c r="K76" s="61"/>
      <c r="L76" s="6"/>
      <c r="M76" s="8"/>
      <c r="N76" s="84"/>
      <c r="O76" s="123"/>
    </row>
    <row r="77" spans="1:15" ht="15" x14ac:dyDescent="0.25">
      <c r="A77" s="1"/>
      <c r="B77" s="111" t="s">
        <v>56</v>
      </c>
      <c r="C77" s="92"/>
      <c r="D77" s="20"/>
      <c r="E77" s="45"/>
      <c r="F77" s="20"/>
      <c r="H77" s="3"/>
      <c r="J77" s="20"/>
      <c r="K77" s="45"/>
      <c r="L77" s="1"/>
      <c r="M77" s="1"/>
      <c r="N77" s="1"/>
      <c r="O77" s="60"/>
    </row>
    <row r="78" spans="1:15" ht="14.25" customHeight="1" x14ac:dyDescent="0.25">
      <c r="A78" s="1"/>
      <c r="B78" s="378">
        <v>42</v>
      </c>
      <c r="C78" s="438"/>
      <c r="D78" s="375" t="s">
        <v>629</v>
      </c>
      <c r="E78" s="367"/>
      <c r="F78" s="375">
        <v>4100057111</v>
      </c>
      <c r="G78" s="367"/>
      <c r="H78" s="419" t="s">
        <v>855</v>
      </c>
      <c r="I78" s="420"/>
      <c r="J78" s="375" t="s">
        <v>25</v>
      </c>
      <c r="K78" s="367"/>
      <c r="L78" s="7" t="s">
        <v>757</v>
      </c>
      <c r="M78" s="11"/>
      <c r="N78" s="82">
        <v>13.24</v>
      </c>
      <c r="O78" s="60">
        <v>24</v>
      </c>
    </row>
    <row r="79" spans="1:15" ht="14.25" customHeight="1" x14ac:dyDescent="0.25">
      <c r="A79" s="1"/>
      <c r="B79" s="378">
        <v>43</v>
      </c>
      <c r="C79" s="438"/>
      <c r="D79" s="386" t="s">
        <v>629</v>
      </c>
      <c r="E79" s="367"/>
      <c r="F79" s="375">
        <v>4100057111</v>
      </c>
      <c r="G79" s="367"/>
      <c r="H79" s="419" t="s">
        <v>855</v>
      </c>
      <c r="I79" s="420"/>
      <c r="J79" s="375" t="s">
        <v>25</v>
      </c>
      <c r="K79" s="367"/>
      <c r="L79" s="7" t="s">
        <v>757</v>
      </c>
      <c r="M79" s="11"/>
      <c r="N79" s="82">
        <v>7.84</v>
      </c>
      <c r="O79" s="60">
        <v>12</v>
      </c>
    </row>
    <row r="80" spans="1:15" ht="15" x14ac:dyDescent="0.25">
      <c r="A80" s="1"/>
      <c r="B80" s="76"/>
      <c r="C80" s="69"/>
      <c r="D80" s="386" t="s">
        <v>629</v>
      </c>
      <c r="E80" s="367"/>
      <c r="F80" s="375">
        <v>4100057206</v>
      </c>
      <c r="G80" s="367"/>
      <c r="H80" s="419" t="s">
        <v>855</v>
      </c>
      <c r="I80" s="420"/>
      <c r="J80" s="375" t="s">
        <v>25</v>
      </c>
      <c r="K80" s="367"/>
      <c r="L80" s="7" t="s">
        <v>757</v>
      </c>
      <c r="M80" s="8"/>
      <c r="N80" s="84"/>
      <c r="O80" s="123">
        <v>1</v>
      </c>
    </row>
    <row r="81" spans="1:15" ht="14.25" customHeight="1" x14ac:dyDescent="0.25">
      <c r="A81" s="1"/>
      <c r="B81" s="375">
        <v>44</v>
      </c>
      <c r="C81" s="367"/>
      <c r="D81" s="375" t="s">
        <v>629</v>
      </c>
      <c r="E81" s="367"/>
      <c r="F81" s="375">
        <v>4100057207</v>
      </c>
      <c r="G81" s="367"/>
      <c r="H81" s="419" t="s">
        <v>855</v>
      </c>
      <c r="I81" s="420"/>
      <c r="J81" s="375" t="s">
        <v>53</v>
      </c>
      <c r="K81" s="367"/>
      <c r="L81" s="7" t="s">
        <v>757</v>
      </c>
      <c r="M81" s="11"/>
      <c r="N81" s="81">
        <v>13.24</v>
      </c>
      <c r="O81" s="60">
        <v>24</v>
      </c>
    </row>
    <row r="82" spans="1:15" ht="14.25" customHeight="1" x14ac:dyDescent="0.25">
      <c r="A82" s="1"/>
      <c r="B82" s="375">
        <v>45</v>
      </c>
      <c r="C82" s="367"/>
      <c r="D82" s="375" t="s">
        <v>629</v>
      </c>
      <c r="E82" s="367"/>
      <c r="F82" s="375">
        <v>4100057207</v>
      </c>
      <c r="G82" s="367"/>
      <c r="H82" s="419" t="s">
        <v>855</v>
      </c>
      <c r="I82" s="420"/>
      <c r="J82" s="375" t="s">
        <v>53</v>
      </c>
      <c r="K82" s="367"/>
      <c r="L82" s="7" t="s">
        <v>757</v>
      </c>
      <c r="M82" s="11"/>
      <c r="N82" s="81">
        <v>13.24</v>
      </c>
      <c r="O82" s="60">
        <v>24</v>
      </c>
    </row>
    <row r="83" spans="1:15" ht="14.25" customHeight="1" x14ac:dyDescent="0.25">
      <c r="A83" s="1"/>
      <c r="B83" s="378">
        <v>46</v>
      </c>
      <c r="C83" s="438"/>
      <c r="D83" s="375" t="s">
        <v>629</v>
      </c>
      <c r="E83" s="367"/>
      <c r="F83" s="375">
        <v>4100057207</v>
      </c>
      <c r="G83" s="367"/>
      <c r="H83" s="419" t="s">
        <v>855</v>
      </c>
      <c r="I83" s="420"/>
      <c r="J83" s="375" t="s">
        <v>53</v>
      </c>
      <c r="K83" s="367"/>
      <c r="L83" s="7" t="s">
        <v>757</v>
      </c>
      <c r="M83" s="11"/>
      <c r="N83" s="82">
        <v>13.24</v>
      </c>
      <c r="O83" s="60">
        <v>24</v>
      </c>
    </row>
    <row r="84" spans="1:15" ht="14.25" customHeight="1" x14ac:dyDescent="0.25">
      <c r="A84" s="1"/>
      <c r="B84" s="378">
        <v>47</v>
      </c>
      <c r="C84" s="438"/>
      <c r="D84" s="386" t="s">
        <v>629</v>
      </c>
      <c r="E84" s="367"/>
      <c r="F84" s="375">
        <v>4100057207</v>
      </c>
      <c r="G84" s="367"/>
      <c r="H84" s="419" t="s">
        <v>855</v>
      </c>
      <c r="I84" s="420"/>
      <c r="J84" s="375" t="s">
        <v>53</v>
      </c>
      <c r="K84" s="367"/>
      <c r="L84" s="7" t="s">
        <v>757</v>
      </c>
      <c r="M84" s="11"/>
      <c r="N84" s="82">
        <v>12.24</v>
      </c>
      <c r="O84" s="60">
        <v>22</v>
      </c>
    </row>
    <row r="85" spans="1:15" ht="15" x14ac:dyDescent="0.25">
      <c r="A85" s="1"/>
      <c r="B85" s="76"/>
      <c r="C85" s="69"/>
      <c r="D85" s="126" t="s">
        <v>878</v>
      </c>
      <c r="E85" s="61"/>
      <c r="F85" s="50"/>
      <c r="G85" s="62"/>
      <c r="H85" s="63"/>
      <c r="I85" s="62"/>
      <c r="J85" s="50"/>
      <c r="K85" s="61"/>
      <c r="L85" s="6"/>
      <c r="M85" s="8"/>
      <c r="N85" s="84"/>
      <c r="O85" s="123"/>
    </row>
    <row r="86" spans="1:15" ht="14.25" customHeight="1" x14ac:dyDescent="0.25">
      <c r="A86" s="1"/>
      <c r="B86" s="416">
        <v>48</v>
      </c>
      <c r="C86" s="411"/>
      <c r="D86" s="375" t="s">
        <v>629</v>
      </c>
      <c r="E86" s="367"/>
      <c r="F86" s="375">
        <v>4100057115</v>
      </c>
      <c r="G86" s="367"/>
      <c r="H86" s="419" t="s">
        <v>856</v>
      </c>
      <c r="I86" s="420"/>
      <c r="J86" s="375" t="s">
        <v>25</v>
      </c>
      <c r="K86" s="367"/>
      <c r="L86" s="7" t="s">
        <v>851</v>
      </c>
      <c r="M86" s="11"/>
      <c r="N86" s="83">
        <v>13.24</v>
      </c>
      <c r="O86" s="60">
        <v>24</v>
      </c>
    </row>
    <row r="87" spans="1:15" ht="14.25" customHeight="1" x14ac:dyDescent="0.25">
      <c r="A87" s="1"/>
      <c r="B87" s="378">
        <v>49</v>
      </c>
      <c r="C87" s="438"/>
      <c r="D87" s="386" t="s">
        <v>629</v>
      </c>
      <c r="E87" s="367"/>
      <c r="F87" s="375">
        <v>4100057115</v>
      </c>
      <c r="G87" s="367"/>
      <c r="H87" s="419" t="s">
        <v>856</v>
      </c>
      <c r="I87" s="420"/>
      <c r="J87" s="375" t="s">
        <v>25</v>
      </c>
      <c r="K87" s="367"/>
      <c r="L87" s="7" t="s">
        <v>851</v>
      </c>
      <c r="M87" s="11"/>
      <c r="N87" s="82">
        <v>14.04</v>
      </c>
      <c r="O87" s="60">
        <v>13</v>
      </c>
    </row>
    <row r="88" spans="1:15" ht="15" x14ac:dyDescent="0.25">
      <c r="A88" s="1"/>
      <c r="B88" s="76"/>
      <c r="C88" s="69"/>
      <c r="D88" s="386" t="s">
        <v>629</v>
      </c>
      <c r="E88" s="367"/>
      <c r="F88" s="375">
        <v>4100057222</v>
      </c>
      <c r="G88" s="367"/>
      <c r="H88" s="419" t="s">
        <v>856</v>
      </c>
      <c r="I88" s="420"/>
      <c r="J88" s="375" t="s">
        <v>53</v>
      </c>
      <c r="K88" s="367"/>
      <c r="L88" s="7" t="s">
        <v>851</v>
      </c>
      <c r="M88" s="8"/>
      <c r="N88" s="84"/>
      <c r="O88" s="123">
        <v>12</v>
      </c>
    </row>
    <row r="89" spans="1:15" ht="14.25" customHeight="1" x14ac:dyDescent="0.25">
      <c r="A89" s="1"/>
      <c r="B89" s="375">
        <v>50</v>
      </c>
      <c r="C89" s="367"/>
      <c r="D89" s="386" t="s">
        <v>629</v>
      </c>
      <c r="E89" s="367"/>
      <c r="F89" s="375">
        <v>4100057222</v>
      </c>
      <c r="G89" s="367"/>
      <c r="H89" s="419" t="s">
        <v>856</v>
      </c>
      <c r="I89" s="420"/>
      <c r="J89" s="375" t="s">
        <v>53</v>
      </c>
      <c r="K89" s="367"/>
      <c r="L89" s="7" t="s">
        <v>851</v>
      </c>
      <c r="M89" s="11"/>
      <c r="N89" s="81">
        <v>14.54</v>
      </c>
      <c r="O89" s="60">
        <v>26</v>
      </c>
    </row>
    <row r="90" spans="1:15" ht="14.25" customHeight="1" x14ac:dyDescent="0.25">
      <c r="A90" s="1"/>
      <c r="B90" s="375">
        <v>51</v>
      </c>
      <c r="C90" s="367"/>
      <c r="D90" s="386" t="s">
        <v>629</v>
      </c>
      <c r="E90" s="367"/>
      <c r="F90" s="375">
        <v>4100057997</v>
      </c>
      <c r="G90" s="367"/>
      <c r="H90" s="419" t="s">
        <v>857</v>
      </c>
      <c r="I90" s="420"/>
      <c r="J90" s="375" t="s">
        <v>25</v>
      </c>
      <c r="K90" s="367"/>
      <c r="L90" s="7" t="s">
        <v>757</v>
      </c>
      <c r="M90" s="11"/>
      <c r="N90" s="81">
        <v>13.24</v>
      </c>
      <c r="O90" s="60">
        <v>24</v>
      </c>
    </row>
    <row r="91" spans="1:15" ht="14.25" customHeight="1" x14ac:dyDescent="0.25">
      <c r="A91" s="1"/>
      <c r="B91" s="375">
        <v>52</v>
      </c>
      <c r="C91" s="367"/>
      <c r="D91" s="386" t="s">
        <v>629</v>
      </c>
      <c r="E91" s="367"/>
      <c r="F91" s="375">
        <v>4100057997</v>
      </c>
      <c r="G91" s="367"/>
      <c r="H91" s="419" t="s">
        <v>857</v>
      </c>
      <c r="I91" s="420"/>
      <c r="J91" s="375" t="s">
        <v>25</v>
      </c>
      <c r="K91" s="367"/>
      <c r="L91" s="7" t="s">
        <v>757</v>
      </c>
      <c r="M91" s="11"/>
      <c r="N91" s="81">
        <v>13.24</v>
      </c>
      <c r="O91" s="60">
        <v>24</v>
      </c>
    </row>
    <row r="92" spans="1:15" ht="14.25" customHeight="1" x14ac:dyDescent="0.25">
      <c r="A92" s="1"/>
      <c r="B92" s="378">
        <v>53</v>
      </c>
      <c r="C92" s="438"/>
      <c r="D92" s="386" t="s">
        <v>629</v>
      </c>
      <c r="E92" s="367"/>
      <c r="F92" s="375">
        <v>4100057997</v>
      </c>
      <c r="G92" s="367"/>
      <c r="H92" s="419" t="s">
        <v>857</v>
      </c>
      <c r="I92" s="420"/>
      <c r="J92" s="375" t="s">
        <v>25</v>
      </c>
      <c r="K92" s="367"/>
      <c r="L92" s="7" t="s">
        <v>757</v>
      </c>
      <c r="M92" s="11"/>
      <c r="N92" s="82">
        <v>13.24</v>
      </c>
      <c r="O92" s="60">
        <v>24</v>
      </c>
    </row>
    <row r="93" spans="1:15" ht="14.25" customHeight="1" x14ac:dyDescent="0.25">
      <c r="A93" s="1"/>
      <c r="B93" s="378">
        <v>54</v>
      </c>
      <c r="C93" s="438"/>
      <c r="D93" s="386" t="s">
        <v>629</v>
      </c>
      <c r="E93" s="367"/>
      <c r="F93" s="375">
        <v>4100057997</v>
      </c>
      <c r="G93" s="367"/>
      <c r="H93" s="419" t="s">
        <v>857</v>
      </c>
      <c r="I93" s="420"/>
      <c r="J93" s="375" t="s">
        <v>25</v>
      </c>
      <c r="K93" s="367"/>
      <c r="L93" s="7" t="s">
        <v>757</v>
      </c>
      <c r="M93" s="11"/>
      <c r="N93" s="82">
        <v>12.84</v>
      </c>
      <c r="O93" s="60">
        <v>22</v>
      </c>
    </row>
    <row r="94" spans="1:15" ht="15" x14ac:dyDescent="0.25">
      <c r="A94" s="1"/>
      <c r="B94" s="40"/>
      <c r="C94" s="36"/>
      <c r="D94" s="126" t="s">
        <v>858</v>
      </c>
      <c r="E94" s="61"/>
      <c r="F94" s="50"/>
      <c r="G94" s="62"/>
      <c r="H94" s="63"/>
      <c r="I94" s="62"/>
      <c r="J94" s="50"/>
      <c r="K94" s="61"/>
      <c r="L94" s="6"/>
      <c r="M94" s="8"/>
      <c r="N94" s="84"/>
      <c r="O94" s="123"/>
    </row>
    <row r="95" spans="1:15" ht="14.25" customHeight="1" x14ac:dyDescent="0.25">
      <c r="A95" s="1"/>
      <c r="B95" s="378">
        <v>55</v>
      </c>
      <c r="C95" s="438"/>
      <c r="D95" s="386" t="s">
        <v>859</v>
      </c>
      <c r="E95" s="367"/>
      <c r="F95" s="375">
        <v>4100057163</v>
      </c>
      <c r="G95" s="367"/>
      <c r="H95" s="419" t="s">
        <v>557</v>
      </c>
      <c r="I95" s="420"/>
      <c r="J95" s="375" t="s">
        <v>53</v>
      </c>
      <c r="K95" s="367"/>
      <c r="L95" s="7" t="s">
        <v>425</v>
      </c>
      <c r="M95" s="11"/>
      <c r="N95" s="82">
        <v>5.8</v>
      </c>
      <c r="O95" s="60">
        <v>18</v>
      </c>
    </row>
    <row r="96" spans="1:15" ht="15" x14ac:dyDescent="0.25">
      <c r="A96" s="1"/>
      <c r="B96" s="76"/>
      <c r="C96" s="69"/>
      <c r="D96" s="126" t="s">
        <v>860</v>
      </c>
      <c r="E96" s="61"/>
      <c r="F96" s="50"/>
      <c r="G96" s="62"/>
      <c r="H96" s="63"/>
      <c r="I96" s="62"/>
      <c r="J96" s="50"/>
      <c r="K96" s="61"/>
      <c r="L96" s="6"/>
      <c r="M96" s="8"/>
      <c r="N96" s="84"/>
      <c r="O96" s="123"/>
    </row>
    <row r="97" spans="1:15" ht="14.25" customHeight="1" x14ac:dyDescent="0.25">
      <c r="A97" s="1"/>
      <c r="B97" s="378">
        <v>56</v>
      </c>
      <c r="C97" s="438"/>
      <c r="D97" s="386" t="s">
        <v>859</v>
      </c>
      <c r="E97" s="367"/>
      <c r="F97" s="375">
        <v>4100057163</v>
      </c>
      <c r="G97" s="367"/>
      <c r="H97" s="419" t="s">
        <v>557</v>
      </c>
      <c r="I97" s="420"/>
      <c r="J97" s="375" t="s">
        <v>53</v>
      </c>
      <c r="K97" s="367"/>
      <c r="L97" s="7" t="s">
        <v>861</v>
      </c>
      <c r="M97" s="11"/>
      <c r="N97" s="82">
        <v>12.02</v>
      </c>
      <c r="O97" s="60">
        <v>41</v>
      </c>
    </row>
    <row r="98" spans="1:15" ht="15" x14ac:dyDescent="0.25">
      <c r="A98" s="1"/>
      <c r="B98" s="40"/>
      <c r="C98" s="36"/>
      <c r="D98" s="126" t="s">
        <v>862</v>
      </c>
      <c r="E98" s="61"/>
      <c r="F98" s="50"/>
      <c r="G98" s="62"/>
      <c r="H98" s="63"/>
      <c r="I98" s="62"/>
      <c r="J98" s="50"/>
      <c r="K98" s="61"/>
      <c r="L98" s="6"/>
      <c r="M98" s="8"/>
      <c r="N98" s="83"/>
      <c r="O98" s="123"/>
    </row>
    <row r="99" spans="1:15" ht="14.25" customHeight="1" x14ac:dyDescent="0.25">
      <c r="A99" s="1"/>
      <c r="B99" s="378">
        <v>57</v>
      </c>
      <c r="C99" s="438"/>
      <c r="D99" s="386" t="s">
        <v>496</v>
      </c>
      <c r="E99" s="367"/>
      <c r="F99" s="375">
        <v>4100057237</v>
      </c>
      <c r="G99" s="367"/>
      <c r="H99" s="419" t="s">
        <v>774</v>
      </c>
      <c r="I99" s="420"/>
      <c r="J99" s="375" t="s">
        <v>76</v>
      </c>
      <c r="K99" s="367"/>
      <c r="L99" s="7" t="s">
        <v>757</v>
      </c>
      <c r="M99" s="11"/>
      <c r="N99" s="82">
        <v>11.06</v>
      </c>
      <c r="O99" s="60">
        <v>20</v>
      </c>
    </row>
    <row r="100" spans="1:15" ht="15" x14ac:dyDescent="0.25">
      <c r="A100" s="1"/>
      <c r="B100" s="40"/>
      <c r="C100" s="36"/>
      <c r="D100" s="386" t="s">
        <v>496</v>
      </c>
      <c r="E100" s="367"/>
      <c r="F100" s="375">
        <v>4100057239</v>
      </c>
      <c r="G100" s="367"/>
      <c r="H100" s="419" t="s">
        <v>774</v>
      </c>
      <c r="I100" s="420"/>
      <c r="J100" s="375" t="s">
        <v>76</v>
      </c>
      <c r="K100" s="367"/>
      <c r="L100" s="7" t="s">
        <v>757</v>
      </c>
      <c r="M100" s="8"/>
      <c r="N100" s="83"/>
      <c r="O100" s="123">
        <v>18</v>
      </c>
    </row>
    <row r="101" spans="1:15" ht="15" x14ac:dyDescent="0.25">
      <c r="A101" s="1"/>
      <c r="B101" s="76"/>
      <c r="C101" s="69"/>
      <c r="D101" s="126" t="s">
        <v>863</v>
      </c>
      <c r="E101" s="61"/>
      <c r="F101" s="50"/>
      <c r="G101" s="62"/>
      <c r="H101" s="63"/>
      <c r="I101" s="62"/>
      <c r="J101" s="50"/>
      <c r="K101" s="61"/>
      <c r="L101" s="6"/>
      <c r="M101" s="8"/>
      <c r="N101" s="84"/>
      <c r="O101" s="123"/>
    </row>
    <row r="102" spans="1:15" ht="15" x14ac:dyDescent="0.25">
      <c r="A102" s="1"/>
      <c r="B102" s="111" t="s">
        <v>57</v>
      </c>
      <c r="C102" s="92"/>
      <c r="D102" s="20"/>
      <c r="E102" s="45"/>
      <c r="F102" s="20"/>
      <c r="H102" s="3"/>
      <c r="J102" s="20"/>
      <c r="K102" s="45"/>
      <c r="L102" s="1"/>
      <c r="M102" s="1"/>
      <c r="N102" s="1"/>
      <c r="O102" s="60"/>
    </row>
    <row r="103" spans="1:15" ht="14.25" customHeight="1" x14ac:dyDescent="0.25">
      <c r="A103" s="1"/>
      <c r="B103" s="378">
        <v>58</v>
      </c>
      <c r="C103" s="438"/>
      <c r="D103" s="386" t="s">
        <v>496</v>
      </c>
      <c r="E103" s="367"/>
      <c r="F103" s="375">
        <v>4100057238</v>
      </c>
      <c r="G103" s="367"/>
      <c r="H103" s="419" t="s">
        <v>774</v>
      </c>
      <c r="I103" s="420"/>
      <c r="J103" s="375" t="s">
        <v>53</v>
      </c>
      <c r="K103" s="367"/>
      <c r="L103" s="7" t="s">
        <v>757</v>
      </c>
      <c r="M103" s="11"/>
      <c r="N103" s="82">
        <v>7.96</v>
      </c>
      <c r="O103" s="60">
        <v>28</v>
      </c>
    </row>
    <row r="104" spans="1:15" ht="15" x14ac:dyDescent="0.25">
      <c r="A104" s="1"/>
      <c r="B104" s="76"/>
      <c r="C104" s="69"/>
      <c r="D104" s="126" t="s">
        <v>867</v>
      </c>
      <c r="E104" s="61"/>
      <c r="F104" s="50"/>
      <c r="G104" s="62"/>
      <c r="H104" s="63"/>
      <c r="I104" s="62"/>
      <c r="J104" s="50"/>
      <c r="K104" s="61"/>
      <c r="L104" s="6"/>
      <c r="M104" s="8"/>
      <c r="N104" s="84"/>
      <c r="O104" s="123"/>
    </row>
    <row r="105" spans="1:15" ht="14.25" customHeight="1" x14ac:dyDescent="0.25">
      <c r="A105" s="1"/>
      <c r="B105" s="375">
        <v>59</v>
      </c>
      <c r="C105" s="367"/>
      <c r="D105" s="386" t="s">
        <v>436</v>
      </c>
      <c r="E105" s="367"/>
      <c r="F105" s="375">
        <v>4100057248</v>
      </c>
      <c r="G105" s="367"/>
      <c r="H105" s="419" t="s">
        <v>606</v>
      </c>
      <c r="I105" s="420"/>
      <c r="J105" s="375" t="s">
        <v>73</v>
      </c>
      <c r="K105" s="367"/>
      <c r="L105" s="7" t="s">
        <v>864</v>
      </c>
      <c r="M105" s="11"/>
      <c r="N105" s="81">
        <v>13.02</v>
      </c>
      <c r="O105" s="60">
        <v>26</v>
      </c>
    </row>
    <row r="106" spans="1:15" ht="14.25" customHeight="1" x14ac:dyDescent="0.25">
      <c r="A106" s="1"/>
      <c r="B106" s="375">
        <v>60</v>
      </c>
      <c r="C106" s="367"/>
      <c r="D106" s="386" t="s">
        <v>436</v>
      </c>
      <c r="E106" s="367"/>
      <c r="F106" s="375">
        <v>4100057248</v>
      </c>
      <c r="G106" s="367"/>
      <c r="H106" s="419" t="s">
        <v>606</v>
      </c>
      <c r="I106" s="420"/>
      <c r="J106" s="375" t="s">
        <v>73</v>
      </c>
      <c r="K106" s="367"/>
      <c r="L106" s="7" t="s">
        <v>864</v>
      </c>
      <c r="M106" s="11"/>
      <c r="N106" s="81">
        <v>13.02</v>
      </c>
      <c r="O106" s="60">
        <v>26</v>
      </c>
    </row>
    <row r="107" spans="1:15" ht="14.25" customHeight="1" x14ac:dyDescent="0.25">
      <c r="A107" s="1"/>
      <c r="B107" s="378">
        <v>61</v>
      </c>
      <c r="C107" s="438"/>
      <c r="D107" s="386" t="s">
        <v>436</v>
      </c>
      <c r="E107" s="367"/>
      <c r="F107" s="375">
        <v>4100057248</v>
      </c>
      <c r="G107" s="367"/>
      <c r="H107" s="419" t="s">
        <v>606</v>
      </c>
      <c r="I107" s="420"/>
      <c r="J107" s="375" t="s">
        <v>73</v>
      </c>
      <c r="K107" s="367"/>
      <c r="L107" s="7" t="s">
        <v>864</v>
      </c>
      <c r="M107" s="11"/>
      <c r="N107" s="82">
        <v>13.02</v>
      </c>
      <c r="O107" s="60">
        <v>26</v>
      </c>
    </row>
    <row r="108" spans="1:15" ht="14.25" customHeight="1" x14ac:dyDescent="0.25">
      <c r="A108" s="1"/>
      <c r="B108" s="378">
        <v>62</v>
      </c>
      <c r="C108" s="438"/>
      <c r="D108" s="386" t="s">
        <v>436</v>
      </c>
      <c r="E108" s="367"/>
      <c r="F108" s="375">
        <v>4100057248</v>
      </c>
      <c r="G108" s="367"/>
      <c r="H108" s="419" t="s">
        <v>606</v>
      </c>
      <c r="I108" s="420"/>
      <c r="J108" s="375" t="s">
        <v>73</v>
      </c>
      <c r="K108" s="367"/>
      <c r="L108" s="7" t="s">
        <v>864</v>
      </c>
      <c r="M108" s="11"/>
      <c r="N108" s="82">
        <v>13.02</v>
      </c>
      <c r="O108" s="60">
        <v>22</v>
      </c>
    </row>
    <row r="109" spans="1:15" ht="15" x14ac:dyDescent="0.25">
      <c r="A109" s="1"/>
      <c r="B109" s="40"/>
      <c r="C109" s="36"/>
      <c r="D109" s="126" t="s">
        <v>865</v>
      </c>
      <c r="E109" s="61"/>
      <c r="F109" s="50"/>
      <c r="G109" s="62"/>
      <c r="H109" s="63"/>
      <c r="I109" s="62"/>
      <c r="J109" s="50"/>
      <c r="K109" s="61"/>
      <c r="L109" s="6"/>
      <c r="M109" s="8"/>
      <c r="N109" s="83"/>
      <c r="O109" s="123"/>
    </row>
    <row r="110" spans="1:15" ht="15" x14ac:dyDescent="0.25">
      <c r="A110" s="1"/>
      <c r="B110" s="76"/>
      <c r="C110" s="69"/>
      <c r="D110" s="386" t="s">
        <v>436</v>
      </c>
      <c r="E110" s="367"/>
      <c r="F110" s="375">
        <v>4100057194</v>
      </c>
      <c r="G110" s="367"/>
      <c r="H110" s="419" t="s">
        <v>606</v>
      </c>
      <c r="I110" s="420"/>
      <c r="J110" s="375" t="s">
        <v>53</v>
      </c>
      <c r="K110" s="367"/>
      <c r="L110" s="7" t="s">
        <v>864</v>
      </c>
      <c r="M110" s="8"/>
      <c r="N110" s="84"/>
      <c r="O110" s="123">
        <v>4</v>
      </c>
    </row>
    <row r="111" spans="1:15" ht="14.25" customHeight="1" x14ac:dyDescent="0.25">
      <c r="A111" s="1"/>
      <c r="B111" s="416">
        <v>63</v>
      </c>
      <c r="C111" s="411"/>
      <c r="D111" s="386" t="s">
        <v>436</v>
      </c>
      <c r="E111" s="367"/>
      <c r="F111" s="375">
        <v>4100057194</v>
      </c>
      <c r="G111" s="367"/>
      <c r="H111" s="419" t="s">
        <v>606</v>
      </c>
      <c r="I111" s="420"/>
      <c r="J111" s="375" t="s">
        <v>53</v>
      </c>
      <c r="K111" s="367"/>
      <c r="L111" s="7" t="s">
        <v>864</v>
      </c>
      <c r="M111" s="11"/>
      <c r="N111" s="83">
        <v>13.02</v>
      </c>
      <c r="O111" s="60">
        <v>20</v>
      </c>
    </row>
    <row r="112" spans="1:15" ht="15" x14ac:dyDescent="0.25">
      <c r="A112" s="1"/>
      <c r="B112" s="76"/>
      <c r="C112" s="69"/>
      <c r="D112" s="386" t="s">
        <v>436</v>
      </c>
      <c r="E112" s="367"/>
      <c r="F112" s="375">
        <v>4100057192</v>
      </c>
      <c r="G112" s="367"/>
      <c r="H112" s="419" t="s">
        <v>606</v>
      </c>
      <c r="I112" s="420"/>
      <c r="J112" s="375" t="s">
        <v>90</v>
      </c>
      <c r="K112" s="367"/>
      <c r="L112" s="7" t="s">
        <v>864</v>
      </c>
      <c r="M112" s="8"/>
      <c r="N112" s="84"/>
      <c r="O112" s="123">
        <v>6</v>
      </c>
    </row>
    <row r="113" spans="1:15" ht="14.25" customHeight="1" x14ac:dyDescent="0.25">
      <c r="A113" s="1"/>
      <c r="B113" s="375">
        <v>64</v>
      </c>
      <c r="C113" s="367"/>
      <c r="D113" s="386" t="s">
        <v>436</v>
      </c>
      <c r="E113" s="367"/>
      <c r="F113" s="375">
        <v>4100057194</v>
      </c>
      <c r="G113" s="367"/>
      <c r="H113" s="419" t="s">
        <v>606</v>
      </c>
      <c r="I113" s="420"/>
      <c r="J113" s="375" t="s">
        <v>53</v>
      </c>
      <c r="K113" s="367"/>
      <c r="L113" s="7" t="s">
        <v>864</v>
      </c>
      <c r="M113" s="11"/>
      <c r="N113" s="81">
        <v>13.02</v>
      </c>
      <c r="O113" s="60">
        <v>26</v>
      </c>
    </row>
    <row r="114" spans="1:15" ht="14.25" customHeight="1" x14ac:dyDescent="0.25">
      <c r="A114" s="1"/>
      <c r="B114" s="375">
        <v>65</v>
      </c>
      <c r="C114" s="367"/>
      <c r="D114" s="386" t="s">
        <v>436</v>
      </c>
      <c r="E114" s="367"/>
      <c r="F114" s="375">
        <v>4100057194</v>
      </c>
      <c r="G114" s="367"/>
      <c r="H114" s="419" t="s">
        <v>606</v>
      </c>
      <c r="I114" s="420"/>
      <c r="J114" s="375" t="s">
        <v>53</v>
      </c>
      <c r="K114" s="367"/>
      <c r="L114" s="7" t="s">
        <v>864</v>
      </c>
      <c r="M114" s="11"/>
      <c r="N114" s="81">
        <v>13.02</v>
      </c>
      <c r="O114" s="60">
        <v>26</v>
      </c>
    </row>
    <row r="115" spans="1:15" ht="14.25" customHeight="1" x14ac:dyDescent="0.25">
      <c r="A115" s="1"/>
      <c r="B115" s="375">
        <v>66</v>
      </c>
      <c r="C115" s="367"/>
      <c r="D115" s="386" t="s">
        <v>436</v>
      </c>
      <c r="E115" s="367"/>
      <c r="F115" s="375">
        <v>4100057194</v>
      </c>
      <c r="G115" s="367"/>
      <c r="H115" s="419" t="s">
        <v>606</v>
      </c>
      <c r="I115" s="420"/>
      <c r="J115" s="375" t="s">
        <v>53</v>
      </c>
      <c r="K115" s="367"/>
      <c r="L115" s="7" t="s">
        <v>864</v>
      </c>
      <c r="M115" s="11"/>
      <c r="N115" s="81">
        <v>13.02</v>
      </c>
      <c r="O115" s="60">
        <v>26</v>
      </c>
    </row>
    <row r="116" spans="1:15" ht="14.25" customHeight="1" x14ac:dyDescent="0.25">
      <c r="A116" s="1"/>
      <c r="B116" s="375">
        <v>67</v>
      </c>
      <c r="C116" s="367"/>
      <c r="D116" s="386" t="s">
        <v>673</v>
      </c>
      <c r="E116" s="367"/>
      <c r="F116" s="375">
        <v>4100057138</v>
      </c>
      <c r="G116" s="367"/>
      <c r="H116" s="419" t="s">
        <v>674</v>
      </c>
      <c r="I116" s="420"/>
      <c r="J116" s="375" t="s">
        <v>53</v>
      </c>
      <c r="K116" s="367"/>
      <c r="L116" s="7" t="s">
        <v>846</v>
      </c>
      <c r="M116" s="11"/>
      <c r="N116" s="81">
        <v>11.52</v>
      </c>
      <c r="O116" s="60">
        <v>13</v>
      </c>
    </row>
    <row r="117" spans="1:15" ht="14.25" customHeight="1" x14ac:dyDescent="0.25">
      <c r="A117" s="1"/>
      <c r="B117" s="375">
        <v>68</v>
      </c>
      <c r="C117" s="367"/>
      <c r="D117" s="386" t="s">
        <v>673</v>
      </c>
      <c r="E117" s="367"/>
      <c r="F117" s="375">
        <v>4100057138</v>
      </c>
      <c r="G117" s="367"/>
      <c r="H117" s="419" t="s">
        <v>674</v>
      </c>
      <c r="I117" s="420"/>
      <c r="J117" s="375" t="s">
        <v>53</v>
      </c>
      <c r="K117" s="367"/>
      <c r="L117" s="7" t="s">
        <v>846</v>
      </c>
      <c r="M117" s="11"/>
      <c r="N117" s="81">
        <v>11.52</v>
      </c>
      <c r="O117" s="60">
        <v>13</v>
      </c>
    </row>
    <row r="118" spans="1:15" ht="14.25" customHeight="1" x14ac:dyDescent="0.25">
      <c r="A118" s="1"/>
      <c r="B118" s="375">
        <v>69</v>
      </c>
      <c r="C118" s="367"/>
      <c r="D118" s="386" t="s">
        <v>673</v>
      </c>
      <c r="E118" s="367"/>
      <c r="F118" s="375">
        <v>4100057104</v>
      </c>
      <c r="G118" s="367"/>
      <c r="H118" s="419" t="s">
        <v>674</v>
      </c>
      <c r="I118" s="420"/>
      <c r="J118" s="375" t="s">
        <v>25</v>
      </c>
      <c r="K118" s="367"/>
      <c r="L118" s="7" t="s">
        <v>757</v>
      </c>
      <c r="M118" s="11"/>
      <c r="N118" s="81">
        <v>12.12</v>
      </c>
      <c r="O118" s="60">
        <v>14</v>
      </c>
    </row>
    <row r="119" spans="1:15" ht="14.25" customHeight="1" x14ac:dyDescent="0.25">
      <c r="A119" s="1"/>
      <c r="B119" s="375">
        <v>70</v>
      </c>
      <c r="C119" s="367"/>
      <c r="D119" s="386" t="s">
        <v>673</v>
      </c>
      <c r="E119" s="367"/>
      <c r="F119" s="375">
        <v>4100057104</v>
      </c>
      <c r="G119" s="367"/>
      <c r="H119" s="419" t="s">
        <v>674</v>
      </c>
      <c r="I119" s="420"/>
      <c r="J119" s="375" t="s">
        <v>25</v>
      </c>
      <c r="K119" s="367"/>
      <c r="L119" s="7" t="s">
        <v>757</v>
      </c>
      <c r="M119" s="11"/>
      <c r="N119" s="81">
        <v>12.12</v>
      </c>
      <c r="O119" s="60">
        <v>14</v>
      </c>
    </row>
    <row r="120" spans="1:15" ht="14.25" customHeight="1" x14ac:dyDescent="0.25">
      <c r="A120" s="1"/>
      <c r="B120" s="378">
        <v>71</v>
      </c>
      <c r="C120" s="438"/>
      <c r="D120" s="386" t="s">
        <v>673</v>
      </c>
      <c r="E120" s="367"/>
      <c r="F120" s="375">
        <v>4100057104</v>
      </c>
      <c r="G120" s="367"/>
      <c r="H120" s="419" t="s">
        <v>674</v>
      </c>
      <c r="I120" s="420"/>
      <c r="J120" s="375" t="s">
        <v>25</v>
      </c>
      <c r="K120" s="367"/>
      <c r="L120" s="7" t="s">
        <v>757</v>
      </c>
      <c r="M120" s="11"/>
      <c r="N120" s="82">
        <v>12.12</v>
      </c>
      <c r="O120" s="60">
        <v>14</v>
      </c>
    </row>
    <row r="121" spans="1:15" ht="14.25" customHeight="1" x14ac:dyDescent="0.25">
      <c r="A121" s="1"/>
      <c r="B121" s="378">
        <v>72</v>
      </c>
      <c r="C121" s="438"/>
      <c r="D121" s="386" t="s">
        <v>673</v>
      </c>
      <c r="E121" s="367"/>
      <c r="F121" s="375">
        <v>4100057104</v>
      </c>
      <c r="G121" s="367"/>
      <c r="H121" s="419" t="s">
        <v>674</v>
      </c>
      <c r="I121" s="420"/>
      <c r="J121" s="375" t="s">
        <v>25</v>
      </c>
      <c r="K121" s="367"/>
      <c r="L121" s="7" t="s">
        <v>757</v>
      </c>
      <c r="M121" s="11"/>
      <c r="N121" s="82">
        <v>11.52</v>
      </c>
      <c r="O121" s="60">
        <v>11</v>
      </c>
    </row>
    <row r="122" spans="1:15" ht="14.25" customHeight="1" x14ac:dyDescent="0.25">
      <c r="A122" s="1"/>
      <c r="B122" s="76"/>
      <c r="C122" s="132"/>
      <c r="D122" s="386" t="s">
        <v>673</v>
      </c>
      <c r="E122" s="367"/>
      <c r="F122" s="375">
        <v>4100057103</v>
      </c>
      <c r="G122" s="367"/>
      <c r="H122" s="419" t="s">
        <v>674</v>
      </c>
      <c r="I122" s="420"/>
      <c r="J122" s="375" t="s">
        <v>25</v>
      </c>
      <c r="K122" s="367"/>
      <c r="L122" s="7" t="s">
        <v>757</v>
      </c>
      <c r="M122" s="8"/>
      <c r="N122" s="84"/>
      <c r="O122" s="60">
        <v>2</v>
      </c>
    </row>
    <row r="123" spans="1:15" ht="14.25" customHeight="1" x14ac:dyDescent="0.25">
      <c r="A123" s="1"/>
      <c r="B123" s="375">
        <v>73</v>
      </c>
      <c r="C123" s="367"/>
      <c r="D123" s="386" t="s">
        <v>673</v>
      </c>
      <c r="E123" s="367"/>
      <c r="F123" s="375">
        <v>4100057138</v>
      </c>
      <c r="G123" s="367"/>
      <c r="H123" s="419" t="s">
        <v>674</v>
      </c>
      <c r="I123" s="420"/>
      <c r="J123" s="375" t="s">
        <v>53</v>
      </c>
      <c r="K123" s="367"/>
      <c r="L123" s="7" t="s">
        <v>757</v>
      </c>
      <c r="M123" s="11"/>
      <c r="N123" s="81">
        <v>12.12</v>
      </c>
      <c r="O123" s="60">
        <v>14</v>
      </c>
    </row>
    <row r="124" spans="1:15" ht="15" x14ac:dyDescent="0.25">
      <c r="A124" s="1"/>
      <c r="B124" s="111" t="s">
        <v>103</v>
      </c>
      <c r="C124" s="92"/>
      <c r="D124" s="20"/>
      <c r="E124" s="45"/>
      <c r="F124" s="20"/>
      <c r="H124" s="3"/>
      <c r="J124" s="20"/>
      <c r="K124" s="45"/>
      <c r="L124" s="1"/>
      <c r="M124" s="1"/>
      <c r="N124" s="1"/>
      <c r="O124" s="60"/>
    </row>
    <row r="125" spans="1:15" ht="14.25" customHeight="1" x14ac:dyDescent="0.25">
      <c r="A125" s="1"/>
      <c r="B125" s="378">
        <v>74</v>
      </c>
      <c r="C125" s="438"/>
      <c r="D125" s="386" t="s">
        <v>673</v>
      </c>
      <c r="E125" s="367"/>
      <c r="F125" s="375">
        <v>4100057138</v>
      </c>
      <c r="G125" s="367"/>
      <c r="H125" s="419" t="s">
        <v>674</v>
      </c>
      <c r="I125" s="420"/>
      <c r="J125" s="375" t="s">
        <v>53</v>
      </c>
      <c r="K125" s="367"/>
      <c r="L125" s="7" t="s">
        <v>757</v>
      </c>
      <c r="M125" s="11"/>
      <c r="N125" s="82">
        <v>12.12</v>
      </c>
      <c r="O125" s="60">
        <v>14</v>
      </c>
    </row>
    <row r="126" spans="1:15" ht="14.25" customHeight="1" x14ac:dyDescent="0.25">
      <c r="A126" s="1"/>
      <c r="B126" s="378">
        <v>75</v>
      </c>
      <c r="C126" s="438"/>
      <c r="D126" s="386" t="s">
        <v>673</v>
      </c>
      <c r="E126" s="367"/>
      <c r="F126" s="375">
        <v>4100057138</v>
      </c>
      <c r="G126" s="367"/>
      <c r="H126" s="419" t="s">
        <v>674</v>
      </c>
      <c r="I126" s="420"/>
      <c r="J126" s="375" t="s">
        <v>53</v>
      </c>
      <c r="K126" s="367"/>
      <c r="L126" s="7" t="s">
        <v>757</v>
      </c>
      <c r="M126" s="11"/>
      <c r="N126" s="82">
        <v>10.32</v>
      </c>
      <c r="O126" s="60">
        <v>4</v>
      </c>
    </row>
    <row r="127" spans="1:15" ht="14.25" customHeight="1" x14ac:dyDescent="0.25">
      <c r="A127" s="1"/>
      <c r="B127" s="76"/>
      <c r="C127" s="132"/>
      <c r="D127" s="386" t="s">
        <v>673</v>
      </c>
      <c r="E127" s="367"/>
      <c r="F127" s="375">
        <v>4100057137</v>
      </c>
      <c r="G127" s="367"/>
      <c r="H127" s="419" t="s">
        <v>674</v>
      </c>
      <c r="I127" s="420"/>
      <c r="J127" s="375" t="s">
        <v>53</v>
      </c>
      <c r="K127" s="367"/>
      <c r="L127" s="7" t="s">
        <v>757</v>
      </c>
      <c r="M127" s="8"/>
      <c r="N127" s="84"/>
      <c r="O127" s="60">
        <v>7</v>
      </c>
    </row>
    <row r="128" spans="1:15" ht="14.25" customHeight="1" x14ac:dyDescent="0.25">
      <c r="A128" s="1"/>
      <c r="B128" s="375">
        <v>76</v>
      </c>
      <c r="C128" s="367"/>
      <c r="D128" s="386" t="s">
        <v>673</v>
      </c>
      <c r="E128" s="367"/>
      <c r="F128" s="375">
        <v>4100057137</v>
      </c>
      <c r="G128" s="367"/>
      <c r="H128" s="419" t="s">
        <v>674</v>
      </c>
      <c r="I128" s="420"/>
      <c r="J128" s="375" t="s">
        <v>53</v>
      </c>
      <c r="K128" s="367"/>
      <c r="L128" s="7" t="s">
        <v>757</v>
      </c>
      <c r="M128" s="11"/>
      <c r="N128" s="81">
        <v>12.12</v>
      </c>
      <c r="O128" s="60">
        <v>14</v>
      </c>
    </row>
    <row r="129" spans="1:15" ht="14.25" customHeight="1" x14ac:dyDescent="0.25">
      <c r="A129" s="1"/>
      <c r="B129" s="375">
        <v>77</v>
      </c>
      <c r="C129" s="367"/>
      <c r="D129" s="386" t="s">
        <v>673</v>
      </c>
      <c r="E129" s="367"/>
      <c r="F129" s="375">
        <v>4100057113</v>
      </c>
      <c r="G129" s="367"/>
      <c r="H129" s="419" t="s">
        <v>866</v>
      </c>
      <c r="I129" s="420"/>
      <c r="J129" s="375" t="s">
        <v>25</v>
      </c>
      <c r="K129" s="367"/>
      <c r="L129" s="7" t="s">
        <v>851</v>
      </c>
      <c r="M129" s="11"/>
      <c r="N129" s="81">
        <v>12.12</v>
      </c>
      <c r="O129" s="60">
        <v>14</v>
      </c>
    </row>
    <row r="130" spans="1:15" ht="14.25" customHeight="1" x14ac:dyDescent="0.25">
      <c r="A130" s="1"/>
      <c r="B130" s="378">
        <v>78</v>
      </c>
      <c r="C130" s="438"/>
      <c r="D130" s="386" t="s">
        <v>673</v>
      </c>
      <c r="E130" s="367"/>
      <c r="F130" s="375">
        <v>4100057113</v>
      </c>
      <c r="G130" s="367"/>
      <c r="H130" s="419" t="s">
        <v>866</v>
      </c>
      <c r="I130" s="420"/>
      <c r="J130" s="375" t="s">
        <v>25</v>
      </c>
      <c r="K130" s="367"/>
      <c r="L130" s="7" t="s">
        <v>851</v>
      </c>
      <c r="M130" s="11"/>
      <c r="N130" s="82">
        <v>12.12</v>
      </c>
      <c r="O130" s="60">
        <v>14</v>
      </c>
    </row>
    <row r="131" spans="1:15" ht="14.25" customHeight="1" x14ac:dyDescent="0.25">
      <c r="A131" s="1"/>
      <c r="B131" s="378">
        <v>79</v>
      </c>
      <c r="C131" s="438"/>
      <c r="D131" s="386" t="s">
        <v>673</v>
      </c>
      <c r="E131" s="367"/>
      <c r="F131" s="375">
        <v>4100057113</v>
      </c>
      <c r="G131" s="367"/>
      <c r="H131" s="419" t="s">
        <v>866</v>
      </c>
      <c r="I131" s="420"/>
      <c r="J131" s="375" t="s">
        <v>25</v>
      </c>
      <c r="K131" s="367"/>
      <c r="L131" s="7" t="s">
        <v>851</v>
      </c>
      <c r="M131" s="11"/>
      <c r="N131" s="82">
        <v>8.42</v>
      </c>
      <c r="O131" s="60">
        <v>8</v>
      </c>
    </row>
    <row r="132" spans="1:15" ht="14.25" customHeight="1" x14ac:dyDescent="0.25">
      <c r="A132" s="1"/>
      <c r="B132" s="76"/>
      <c r="C132" s="132"/>
      <c r="D132" s="386" t="s">
        <v>673</v>
      </c>
      <c r="E132" s="367"/>
      <c r="F132" s="375">
        <v>4100057215</v>
      </c>
      <c r="G132" s="367"/>
      <c r="H132" s="419" t="s">
        <v>866</v>
      </c>
      <c r="I132" s="420"/>
      <c r="J132" s="375" t="s">
        <v>53</v>
      </c>
      <c r="K132" s="367"/>
      <c r="L132" s="7" t="s">
        <v>851</v>
      </c>
      <c r="M132" s="8"/>
      <c r="N132" s="84"/>
      <c r="O132" s="60">
        <v>1</v>
      </c>
    </row>
    <row r="133" spans="1:15" ht="14.25" customHeight="1" x14ac:dyDescent="0.25">
      <c r="A133" s="1"/>
      <c r="B133" s="375">
        <v>80</v>
      </c>
      <c r="C133" s="367"/>
      <c r="D133" s="386" t="s">
        <v>660</v>
      </c>
      <c r="E133" s="367"/>
      <c r="F133" s="375">
        <v>4100057142</v>
      </c>
      <c r="G133" s="367"/>
      <c r="H133" s="419" t="s">
        <v>661</v>
      </c>
      <c r="I133" s="420"/>
      <c r="J133" s="375" t="s">
        <v>76</v>
      </c>
      <c r="K133" s="367"/>
      <c r="L133" s="7" t="s">
        <v>757</v>
      </c>
      <c r="M133" s="8"/>
      <c r="N133" s="84">
        <v>7.96</v>
      </c>
      <c r="O133" s="60">
        <v>10</v>
      </c>
    </row>
    <row r="134" spans="1:15" ht="14.25" customHeight="1" x14ac:dyDescent="0.25">
      <c r="A134" s="1"/>
      <c r="B134" s="375">
        <v>81</v>
      </c>
      <c r="C134" s="367"/>
      <c r="D134" s="386" t="s">
        <v>660</v>
      </c>
      <c r="E134" s="367"/>
      <c r="F134" s="375">
        <v>4100057142</v>
      </c>
      <c r="G134" s="367"/>
      <c r="H134" s="419" t="s">
        <v>661</v>
      </c>
      <c r="I134" s="420"/>
      <c r="J134" s="375" t="s">
        <v>76</v>
      </c>
      <c r="K134" s="367"/>
      <c r="L134" s="7" t="s">
        <v>757</v>
      </c>
      <c r="M134" s="8"/>
      <c r="N134" s="84">
        <v>7.96</v>
      </c>
      <c r="O134" s="60">
        <v>10</v>
      </c>
    </row>
    <row r="135" spans="1:15" ht="14.25" customHeight="1" x14ac:dyDescent="0.25">
      <c r="A135" s="1"/>
      <c r="B135" s="375">
        <v>82</v>
      </c>
      <c r="C135" s="367"/>
      <c r="D135" s="386" t="s">
        <v>660</v>
      </c>
      <c r="E135" s="367"/>
      <c r="F135" s="375">
        <v>4100057105</v>
      </c>
      <c r="G135" s="367"/>
      <c r="H135" s="419" t="s">
        <v>661</v>
      </c>
      <c r="I135" s="420"/>
      <c r="J135" s="375" t="s">
        <v>25</v>
      </c>
      <c r="K135" s="367"/>
      <c r="L135" s="7" t="s">
        <v>757</v>
      </c>
      <c r="M135" s="8"/>
      <c r="N135" s="84">
        <v>7.96</v>
      </c>
      <c r="O135" s="60">
        <v>10</v>
      </c>
    </row>
    <row r="136" spans="1:15" ht="14.25" customHeight="1" x14ac:dyDescent="0.25">
      <c r="A136" s="1"/>
      <c r="B136" s="375">
        <v>83</v>
      </c>
      <c r="C136" s="367"/>
      <c r="D136" s="386" t="s">
        <v>660</v>
      </c>
      <c r="E136" s="367"/>
      <c r="F136" s="375">
        <v>4100057105</v>
      </c>
      <c r="G136" s="367"/>
      <c r="H136" s="419" t="s">
        <v>661</v>
      </c>
      <c r="I136" s="420"/>
      <c r="J136" s="375" t="s">
        <v>25</v>
      </c>
      <c r="K136" s="367"/>
      <c r="L136" s="7" t="s">
        <v>757</v>
      </c>
      <c r="M136" s="8"/>
      <c r="N136" s="84">
        <v>7.96</v>
      </c>
      <c r="O136" s="60">
        <v>10</v>
      </c>
    </row>
    <row r="137" spans="1:15" ht="14.25" customHeight="1" x14ac:dyDescent="0.25">
      <c r="A137" s="1"/>
      <c r="B137" s="375">
        <v>84</v>
      </c>
      <c r="C137" s="367"/>
      <c r="D137" s="386" t="s">
        <v>660</v>
      </c>
      <c r="E137" s="367"/>
      <c r="F137" s="375">
        <v>4100057105</v>
      </c>
      <c r="G137" s="367"/>
      <c r="H137" s="419" t="s">
        <v>661</v>
      </c>
      <c r="I137" s="420"/>
      <c r="J137" s="375" t="s">
        <v>25</v>
      </c>
      <c r="K137" s="367"/>
      <c r="L137" s="7" t="s">
        <v>757</v>
      </c>
      <c r="M137" s="8"/>
      <c r="N137" s="84">
        <v>7.96</v>
      </c>
      <c r="O137" s="60">
        <v>10</v>
      </c>
    </row>
    <row r="138" spans="1:15" ht="14.25" customHeight="1" x14ac:dyDescent="0.25">
      <c r="A138" s="1"/>
      <c r="B138" s="375">
        <v>85</v>
      </c>
      <c r="C138" s="367"/>
      <c r="D138" s="386" t="s">
        <v>660</v>
      </c>
      <c r="E138" s="367"/>
      <c r="F138" s="375">
        <v>4100057105</v>
      </c>
      <c r="G138" s="367"/>
      <c r="H138" s="419" t="s">
        <v>661</v>
      </c>
      <c r="I138" s="420"/>
      <c r="J138" s="375" t="s">
        <v>25</v>
      </c>
      <c r="K138" s="367"/>
      <c r="L138" s="7" t="s">
        <v>757</v>
      </c>
      <c r="M138" s="8"/>
      <c r="N138" s="84">
        <v>7.96</v>
      </c>
      <c r="O138" s="60">
        <v>10</v>
      </c>
    </row>
    <row r="139" spans="1:15" ht="14.25" customHeight="1" x14ac:dyDescent="0.25">
      <c r="A139" s="1"/>
      <c r="B139" s="375">
        <v>86</v>
      </c>
      <c r="C139" s="367"/>
      <c r="D139" s="386" t="s">
        <v>660</v>
      </c>
      <c r="E139" s="367"/>
      <c r="F139" s="375">
        <v>4100057105</v>
      </c>
      <c r="G139" s="367"/>
      <c r="H139" s="419" t="s">
        <v>661</v>
      </c>
      <c r="I139" s="420"/>
      <c r="J139" s="375" t="s">
        <v>25</v>
      </c>
      <c r="K139" s="367"/>
      <c r="L139" s="7" t="s">
        <v>757</v>
      </c>
      <c r="M139" s="8"/>
      <c r="N139" s="84">
        <v>7.96</v>
      </c>
      <c r="O139" s="60">
        <v>10</v>
      </c>
    </row>
    <row r="140" spans="1:15" ht="14.25" customHeight="1" x14ac:dyDescent="0.25">
      <c r="A140" s="1"/>
      <c r="B140" s="375">
        <v>87</v>
      </c>
      <c r="C140" s="367"/>
      <c r="D140" s="386" t="s">
        <v>660</v>
      </c>
      <c r="E140" s="367"/>
      <c r="F140" s="375">
        <v>4100057105</v>
      </c>
      <c r="G140" s="367"/>
      <c r="H140" s="419" t="s">
        <v>661</v>
      </c>
      <c r="I140" s="420"/>
      <c r="J140" s="375" t="s">
        <v>25</v>
      </c>
      <c r="K140" s="367"/>
      <c r="L140" s="7" t="s">
        <v>757</v>
      </c>
      <c r="M140" s="8"/>
      <c r="N140" s="84">
        <v>7.96</v>
      </c>
      <c r="O140" s="60">
        <v>10</v>
      </c>
    </row>
    <row r="141" spans="1:15" ht="14.25" customHeight="1" x14ac:dyDescent="0.25">
      <c r="A141" s="1"/>
      <c r="B141" s="375">
        <v>88</v>
      </c>
      <c r="C141" s="367"/>
      <c r="D141" s="386" t="s">
        <v>660</v>
      </c>
      <c r="E141" s="367"/>
      <c r="F141" s="375">
        <v>4100057105</v>
      </c>
      <c r="G141" s="367"/>
      <c r="H141" s="419" t="s">
        <v>661</v>
      </c>
      <c r="I141" s="420"/>
      <c r="J141" s="375" t="s">
        <v>25</v>
      </c>
      <c r="K141" s="367"/>
      <c r="L141" s="7" t="s">
        <v>757</v>
      </c>
      <c r="M141" s="8"/>
      <c r="N141" s="84">
        <v>7.96</v>
      </c>
      <c r="O141" s="60">
        <v>10</v>
      </c>
    </row>
    <row r="142" spans="1:15" ht="14.25" customHeight="1" x14ac:dyDescent="0.25">
      <c r="A142" s="1"/>
      <c r="B142" s="375">
        <v>89</v>
      </c>
      <c r="C142" s="367"/>
      <c r="D142" s="386" t="s">
        <v>660</v>
      </c>
      <c r="E142" s="367"/>
      <c r="F142" s="375">
        <v>4100057105</v>
      </c>
      <c r="G142" s="367"/>
      <c r="H142" s="419" t="s">
        <v>661</v>
      </c>
      <c r="I142" s="420"/>
      <c r="J142" s="375" t="s">
        <v>25</v>
      </c>
      <c r="K142" s="367"/>
      <c r="L142" s="7" t="s">
        <v>757</v>
      </c>
      <c r="M142" s="8"/>
      <c r="N142" s="84">
        <v>7.96</v>
      </c>
      <c r="O142" s="60">
        <v>10</v>
      </c>
    </row>
    <row r="143" spans="1:15" ht="15" x14ac:dyDescent="0.25">
      <c r="A143" s="1"/>
      <c r="B143" s="111" t="s">
        <v>164</v>
      </c>
      <c r="C143" s="92"/>
      <c r="D143" s="20"/>
      <c r="E143" s="45"/>
      <c r="F143" s="20"/>
      <c r="H143" s="3"/>
      <c r="J143" s="20"/>
      <c r="K143" s="45"/>
      <c r="L143" s="1"/>
      <c r="M143" s="1"/>
      <c r="N143" s="1"/>
      <c r="O143" s="60"/>
    </row>
    <row r="144" spans="1:15" ht="14.25" customHeight="1" x14ac:dyDescent="0.25">
      <c r="A144" s="1"/>
      <c r="B144" s="375">
        <v>90</v>
      </c>
      <c r="C144" s="367"/>
      <c r="D144" s="386" t="s">
        <v>660</v>
      </c>
      <c r="E144" s="367"/>
      <c r="F144" s="375">
        <v>4100057105</v>
      </c>
      <c r="G144" s="367"/>
      <c r="H144" s="419" t="s">
        <v>661</v>
      </c>
      <c r="I144" s="420"/>
      <c r="J144" s="375" t="s">
        <v>25</v>
      </c>
      <c r="K144" s="367"/>
      <c r="L144" s="7" t="s">
        <v>757</v>
      </c>
      <c r="M144" s="8"/>
      <c r="N144" s="81">
        <v>7.96</v>
      </c>
      <c r="O144" s="60">
        <v>10</v>
      </c>
    </row>
    <row r="145" spans="1:15" ht="14.25" customHeight="1" x14ac:dyDescent="0.25">
      <c r="A145" s="1"/>
      <c r="B145" s="375">
        <v>91</v>
      </c>
      <c r="C145" s="367"/>
      <c r="D145" s="386" t="s">
        <v>660</v>
      </c>
      <c r="E145" s="367"/>
      <c r="F145" s="375">
        <v>4100057105</v>
      </c>
      <c r="G145" s="367"/>
      <c r="H145" s="419" t="s">
        <v>661</v>
      </c>
      <c r="I145" s="420"/>
      <c r="J145" s="375" t="s">
        <v>25</v>
      </c>
      <c r="K145" s="367"/>
      <c r="L145" s="7" t="s">
        <v>757</v>
      </c>
      <c r="M145" s="8"/>
      <c r="N145" s="84">
        <v>4.8600000000000003</v>
      </c>
      <c r="O145" s="60">
        <v>5</v>
      </c>
    </row>
    <row r="146" spans="1:15" ht="14.25" customHeight="1" x14ac:dyDescent="0.25">
      <c r="A146" s="1"/>
      <c r="B146" s="375">
        <v>92</v>
      </c>
      <c r="C146" s="367"/>
      <c r="D146" s="386" t="s">
        <v>660</v>
      </c>
      <c r="E146" s="367"/>
      <c r="F146" s="375">
        <v>4100057144</v>
      </c>
      <c r="G146" s="367"/>
      <c r="H146" s="419" t="s">
        <v>661</v>
      </c>
      <c r="I146" s="420"/>
      <c r="J146" s="375" t="s">
        <v>25</v>
      </c>
      <c r="K146" s="367"/>
      <c r="L146" s="7" t="s">
        <v>757</v>
      </c>
      <c r="M146" s="8"/>
      <c r="N146" s="84">
        <v>7.96</v>
      </c>
      <c r="O146" s="60">
        <v>10</v>
      </c>
    </row>
    <row r="147" spans="1:15" ht="14.25" customHeight="1" x14ac:dyDescent="0.25">
      <c r="A147" s="1"/>
      <c r="B147" s="375">
        <v>93</v>
      </c>
      <c r="C147" s="367"/>
      <c r="D147" s="386" t="s">
        <v>660</v>
      </c>
      <c r="E147" s="367"/>
      <c r="F147" s="375">
        <v>4100057144</v>
      </c>
      <c r="G147" s="367"/>
      <c r="H147" s="419" t="s">
        <v>661</v>
      </c>
      <c r="I147" s="420"/>
      <c r="J147" s="375" t="s">
        <v>25</v>
      </c>
      <c r="K147" s="367"/>
      <c r="L147" s="7" t="s">
        <v>757</v>
      </c>
      <c r="M147" s="8"/>
      <c r="N147" s="84">
        <v>7.96</v>
      </c>
      <c r="O147" s="60">
        <v>10</v>
      </c>
    </row>
    <row r="148" spans="1:15" ht="14.25" customHeight="1" x14ac:dyDescent="0.25">
      <c r="A148" s="1"/>
      <c r="B148" s="375">
        <v>94</v>
      </c>
      <c r="C148" s="367"/>
      <c r="D148" s="386" t="s">
        <v>660</v>
      </c>
      <c r="E148" s="367"/>
      <c r="F148" s="375">
        <v>4100057144</v>
      </c>
      <c r="G148" s="367"/>
      <c r="H148" s="419" t="s">
        <v>661</v>
      </c>
      <c r="I148" s="420"/>
      <c r="J148" s="375" t="s">
        <v>25</v>
      </c>
      <c r="K148" s="367"/>
      <c r="L148" s="7" t="s">
        <v>757</v>
      </c>
      <c r="M148" s="8"/>
      <c r="N148" s="84">
        <v>7.96</v>
      </c>
      <c r="O148" s="60">
        <v>10</v>
      </c>
    </row>
    <row r="149" spans="1:15" ht="14.25" customHeight="1" x14ac:dyDescent="0.25">
      <c r="A149" s="1"/>
      <c r="B149" s="375">
        <v>95</v>
      </c>
      <c r="C149" s="367"/>
      <c r="D149" s="386" t="s">
        <v>660</v>
      </c>
      <c r="E149" s="367"/>
      <c r="F149" s="375">
        <v>4100057144</v>
      </c>
      <c r="G149" s="367"/>
      <c r="H149" s="419" t="s">
        <v>661</v>
      </c>
      <c r="I149" s="420"/>
      <c r="J149" s="375" t="s">
        <v>25</v>
      </c>
      <c r="K149" s="367"/>
      <c r="L149" s="7" t="s">
        <v>757</v>
      </c>
      <c r="M149" s="8"/>
      <c r="N149" s="84">
        <v>7.2869999999999999</v>
      </c>
      <c r="O149" s="60">
        <v>9</v>
      </c>
    </row>
    <row r="150" spans="1:15" ht="14.25" customHeight="1" x14ac:dyDescent="0.25">
      <c r="A150" s="1"/>
      <c r="B150" s="375">
        <v>96</v>
      </c>
      <c r="C150" s="367"/>
      <c r="D150" s="386" t="s">
        <v>660</v>
      </c>
      <c r="E150" s="367"/>
      <c r="F150" s="375">
        <v>4100057145</v>
      </c>
      <c r="G150" s="367"/>
      <c r="H150" s="419" t="s">
        <v>661</v>
      </c>
      <c r="I150" s="420"/>
      <c r="J150" s="375" t="s">
        <v>25</v>
      </c>
      <c r="K150" s="367"/>
      <c r="L150" s="7" t="s">
        <v>757</v>
      </c>
      <c r="M150" s="8"/>
      <c r="N150" s="84">
        <v>7.96</v>
      </c>
      <c r="O150" s="60">
        <v>10</v>
      </c>
    </row>
    <row r="151" spans="1:15" ht="14.25" customHeight="1" x14ac:dyDescent="0.25">
      <c r="A151" s="1"/>
      <c r="B151" s="375">
        <v>97</v>
      </c>
      <c r="C151" s="367"/>
      <c r="D151" s="386" t="s">
        <v>660</v>
      </c>
      <c r="E151" s="367"/>
      <c r="F151" s="375">
        <v>4100057145</v>
      </c>
      <c r="G151" s="367"/>
      <c r="H151" s="419" t="s">
        <v>661</v>
      </c>
      <c r="I151" s="420"/>
      <c r="J151" s="375" t="s">
        <v>25</v>
      </c>
      <c r="K151" s="367"/>
      <c r="L151" s="7" t="s">
        <v>757</v>
      </c>
      <c r="M151" s="8"/>
      <c r="N151" s="84">
        <v>7.96</v>
      </c>
      <c r="O151" s="60">
        <v>10</v>
      </c>
    </row>
    <row r="152" spans="1:15" ht="14.25" customHeight="1" x14ac:dyDescent="0.25">
      <c r="A152" s="1"/>
      <c r="B152" s="375">
        <v>98</v>
      </c>
      <c r="C152" s="367"/>
      <c r="D152" s="386" t="s">
        <v>660</v>
      </c>
      <c r="E152" s="367"/>
      <c r="F152" s="375">
        <v>4100057145</v>
      </c>
      <c r="G152" s="367"/>
      <c r="H152" s="419" t="s">
        <v>661</v>
      </c>
      <c r="I152" s="420"/>
      <c r="J152" s="375" t="s">
        <v>25</v>
      </c>
      <c r="K152" s="367"/>
      <c r="L152" s="7" t="s">
        <v>757</v>
      </c>
      <c r="M152" s="8"/>
      <c r="N152" s="84">
        <v>6.6139999999999999</v>
      </c>
      <c r="O152" s="60">
        <v>8</v>
      </c>
    </row>
    <row r="153" spans="1:15" ht="14.25" customHeight="1" x14ac:dyDescent="0.25">
      <c r="A153" s="1"/>
      <c r="B153" s="375">
        <v>99</v>
      </c>
      <c r="C153" s="367"/>
      <c r="D153" s="386" t="s">
        <v>660</v>
      </c>
      <c r="E153" s="367"/>
      <c r="F153" s="375">
        <v>4100057142</v>
      </c>
      <c r="G153" s="367"/>
      <c r="H153" s="419" t="s">
        <v>661</v>
      </c>
      <c r="I153" s="420"/>
      <c r="J153" s="375" t="s">
        <v>76</v>
      </c>
      <c r="K153" s="367"/>
      <c r="L153" s="7" t="s">
        <v>864</v>
      </c>
      <c r="M153" s="8"/>
      <c r="N153" s="84">
        <v>7.96</v>
      </c>
      <c r="O153" s="60">
        <v>10</v>
      </c>
    </row>
    <row r="154" spans="1:15" ht="14.25" customHeight="1" x14ac:dyDescent="0.25">
      <c r="A154" s="1"/>
      <c r="B154" s="378">
        <v>100</v>
      </c>
      <c r="C154" s="438"/>
      <c r="D154" s="386" t="s">
        <v>660</v>
      </c>
      <c r="E154" s="367"/>
      <c r="F154" s="375">
        <v>4100057142</v>
      </c>
      <c r="G154" s="367"/>
      <c r="H154" s="419" t="s">
        <v>661</v>
      </c>
      <c r="I154" s="420"/>
      <c r="J154" s="375" t="s">
        <v>76</v>
      </c>
      <c r="K154" s="367"/>
      <c r="L154" s="7" t="s">
        <v>864</v>
      </c>
      <c r="M154" s="8"/>
      <c r="N154" s="83">
        <v>7.96</v>
      </c>
      <c r="O154" s="60">
        <v>10</v>
      </c>
    </row>
    <row r="155" spans="1:15" ht="14.25" customHeight="1" x14ac:dyDescent="0.25">
      <c r="A155" s="1"/>
      <c r="B155" s="375">
        <v>101</v>
      </c>
      <c r="C155" s="367"/>
      <c r="D155" s="386" t="s">
        <v>660</v>
      </c>
      <c r="E155" s="367"/>
      <c r="F155" s="375">
        <v>4100057145</v>
      </c>
      <c r="G155" s="367"/>
      <c r="H155" s="419" t="s">
        <v>661</v>
      </c>
      <c r="I155" s="420"/>
      <c r="J155" s="375" t="s">
        <v>53</v>
      </c>
      <c r="K155" s="367"/>
      <c r="L155" s="7" t="s">
        <v>864</v>
      </c>
      <c r="M155" s="8"/>
      <c r="N155" s="81">
        <v>7.96</v>
      </c>
      <c r="O155" s="60">
        <v>10</v>
      </c>
    </row>
    <row r="156" spans="1:15" ht="14.25" customHeight="1" x14ac:dyDescent="0.25">
      <c r="A156" s="1"/>
      <c r="B156" s="375">
        <v>102</v>
      </c>
      <c r="C156" s="367"/>
      <c r="D156" s="386" t="s">
        <v>660</v>
      </c>
      <c r="E156" s="367"/>
      <c r="F156" s="375">
        <v>4100057145</v>
      </c>
      <c r="G156" s="367"/>
      <c r="H156" s="419" t="s">
        <v>661</v>
      </c>
      <c r="I156" s="420"/>
      <c r="J156" s="375" t="s">
        <v>53</v>
      </c>
      <c r="K156" s="367"/>
      <c r="L156" s="7" t="s">
        <v>864</v>
      </c>
      <c r="M156" s="8"/>
      <c r="N156" s="81">
        <v>7.96</v>
      </c>
      <c r="O156" s="60">
        <v>10</v>
      </c>
    </row>
    <row r="157" spans="1:15" ht="14.25" customHeight="1" x14ac:dyDescent="0.25">
      <c r="A157" s="1"/>
      <c r="B157" s="375">
        <v>103</v>
      </c>
      <c r="C157" s="367"/>
      <c r="D157" s="386" t="s">
        <v>660</v>
      </c>
      <c r="E157" s="367"/>
      <c r="F157" s="375">
        <v>4100057145</v>
      </c>
      <c r="G157" s="367"/>
      <c r="H157" s="419" t="s">
        <v>661</v>
      </c>
      <c r="I157" s="420"/>
      <c r="J157" s="375" t="s">
        <v>53</v>
      </c>
      <c r="K157" s="367"/>
      <c r="L157" s="7" t="s">
        <v>864</v>
      </c>
      <c r="M157" s="8"/>
      <c r="N157" s="81">
        <v>7.96</v>
      </c>
      <c r="O157" s="60">
        <v>10</v>
      </c>
    </row>
    <row r="158" spans="1:15" ht="14.25" customHeight="1" x14ac:dyDescent="0.25">
      <c r="A158" s="1"/>
      <c r="B158" s="378">
        <v>104</v>
      </c>
      <c r="C158" s="438"/>
      <c r="D158" s="386" t="s">
        <v>660</v>
      </c>
      <c r="E158" s="367"/>
      <c r="F158" s="375">
        <v>4100057143</v>
      </c>
      <c r="G158" s="367"/>
      <c r="H158" s="419" t="s">
        <v>661</v>
      </c>
      <c r="I158" s="420"/>
      <c r="J158" s="375" t="s">
        <v>90</v>
      </c>
      <c r="K158" s="367"/>
      <c r="L158" s="7" t="s">
        <v>864</v>
      </c>
      <c r="M158" s="8"/>
      <c r="N158" s="82">
        <v>4.5599999999999996</v>
      </c>
      <c r="O158" s="60">
        <v>4</v>
      </c>
    </row>
    <row r="159" spans="1:15" ht="14.25" customHeight="1" x14ac:dyDescent="0.25">
      <c r="A159" s="1"/>
      <c r="B159" s="40"/>
      <c r="C159" s="53"/>
      <c r="D159" s="386" t="s">
        <v>660</v>
      </c>
      <c r="E159" s="367"/>
      <c r="F159" s="375">
        <v>4100057145</v>
      </c>
      <c r="G159" s="367"/>
      <c r="H159" s="419" t="s">
        <v>661</v>
      </c>
      <c r="I159" s="420"/>
      <c r="J159" s="375" t="s">
        <v>53</v>
      </c>
      <c r="K159" s="367"/>
      <c r="L159" s="7" t="s">
        <v>864</v>
      </c>
      <c r="M159" s="8"/>
      <c r="N159" s="83"/>
      <c r="O159" s="60">
        <v>1</v>
      </c>
    </row>
    <row r="160" spans="1:15" ht="15" x14ac:dyDescent="0.25">
      <c r="A160" s="1"/>
      <c r="B160" s="76"/>
      <c r="C160" s="69"/>
      <c r="D160" s="126" t="s">
        <v>879</v>
      </c>
      <c r="E160" s="61"/>
      <c r="F160" s="50"/>
      <c r="G160" s="62"/>
      <c r="H160" s="63"/>
      <c r="I160" s="62"/>
      <c r="J160" s="50"/>
      <c r="K160" s="61"/>
      <c r="L160" s="6"/>
      <c r="M160" s="8"/>
      <c r="N160" s="84"/>
      <c r="O160" s="123"/>
    </row>
    <row r="161" spans="1:15" ht="14.25" customHeight="1" x14ac:dyDescent="0.25">
      <c r="A161" s="1"/>
      <c r="B161" s="375">
        <v>105</v>
      </c>
      <c r="C161" s="367"/>
      <c r="D161" s="386" t="s">
        <v>660</v>
      </c>
      <c r="E161" s="367"/>
      <c r="F161" s="375">
        <v>4100057105</v>
      </c>
      <c r="G161" s="367"/>
      <c r="H161" s="419" t="s">
        <v>661</v>
      </c>
      <c r="I161" s="420"/>
      <c r="J161" s="375" t="s">
        <v>25</v>
      </c>
      <c r="K161" s="367"/>
      <c r="L161" s="7" t="s">
        <v>846</v>
      </c>
      <c r="M161" s="8"/>
      <c r="N161" s="81">
        <v>7.96</v>
      </c>
      <c r="O161" s="60">
        <v>10</v>
      </c>
    </row>
    <row r="162" spans="1:15" ht="15" x14ac:dyDescent="0.25">
      <c r="A162" s="1"/>
      <c r="B162" s="111" t="s">
        <v>165</v>
      </c>
      <c r="C162" s="92"/>
      <c r="D162" s="20"/>
      <c r="E162" s="45"/>
      <c r="F162" s="20"/>
      <c r="H162" s="3"/>
      <c r="J162" s="20"/>
      <c r="K162" s="45"/>
      <c r="L162" s="1"/>
      <c r="M162" s="1"/>
      <c r="N162" s="1"/>
      <c r="O162" s="60"/>
    </row>
    <row r="163" spans="1:15" ht="14.25" customHeight="1" x14ac:dyDescent="0.25">
      <c r="A163" s="1"/>
      <c r="B163" s="375">
        <v>106</v>
      </c>
      <c r="C163" s="367"/>
      <c r="D163" s="386" t="s">
        <v>660</v>
      </c>
      <c r="E163" s="367"/>
      <c r="F163" s="375">
        <v>4100057105</v>
      </c>
      <c r="G163" s="367"/>
      <c r="H163" s="419" t="s">
        <v>661</v>
      </c>
      <c r="I163" s="420"/>
      <c r="J163" s="375" t="s">
        <v>25</v>
      </c>
      <c r="K163" s="367"/>
      <c r="L163" s="7" t="s">
        <v>846</v>
      </c>
      <c r="M163" s="8"/>
      <c r="N163" s="81">
        <v>7.96</v>
      </c>
      <c r="O163" s="60">
        <v>10</v>
      </c>
    </row>
    <row r="164" spans="1:15" ht="14.25" customHeight="1" x14ac:dyDescent="0.25">
      <c r="A164" s="1"/>
      <c r="B164" s="375">
        <v>107</v>
      </c>
      <c r="C164" s="367"/>
      <c r="D164" s="386" t="s">
        <v>660</v>
      </c>
      <c r="E164" s="367"/>
      <c r="F164" s="375">
        <v>4100057105</v>
      </c>
      <c r="G164" s="367"/>
      <c r="H164" s="419" t="s">
        <v>661</v>
      </c>
      <c r="I164" s="420"/>
      <c r="J164" s="375" t="s">
        <v>25</v>
      </c>
      <c r="K164" s="367"/>
      <c r="L164" s="7" t="s">
        <v>846</v>
      </c>
      <c r="M164" s="8"/>
      <c r="N164" s="81">
        <v>7.96</v>
      </c>
      <c r="O164" s="60">
        <v>10</v>
      </c>
    </row>
    <row r="165" spans="1:15" ht="14.25" customHeight="1" x14ac:dyDescent="0.25">
      <c r="A165" s="1"/>
      <c r="B165" s="375">
        <v>108</v>
      </c>
      <c r="C165" s="367"/>
      <c r="D165" s="386" t="s">
        <v>660</v>
      </c>
      <c r="E165" s="367"/>
      <c r="F165" s="375">
        <v>4100057105</v>
      </c>
      <c r="G165" s="367"/>
      <c r="H165" s="419" t="s">
        <v>661</v>
      </c>
      <c r="I165" s="420"/>
      <c r="J165" s="375" t="s">
        <v>25</v>
      </c>
      <c r="K165" s="367"/>
      <c r="L165" s="7" t="s">
        <v>846</v>
      </c>
      <c r="M165" s="8"/>
      <c r="N165" s="81">
        <v>7.96</v>
      </c>
      <c r="O165" s="60">
        <v>10</v>
      </c>
    </row>
    <row r="166" spans="1:15" ht="14.25" customHeight="1" x14ac:dyDescent="0.25">
      <c r="A166" s="1"/>
      <c r="B166" s="375">
        <v>109</v>
      </c>
      <c r="C166" s="367"/>
      <c r="D166" s="386" t="s">
        <v>660</v>
      </c>
      <c r="E166" s="367"/>
      <c r="F166" s="375">
        <v>4100057105</v>
      </c>
      <c r="G166" s="367"/>
      <c r="H166" s="419" t="s">
        <v>661</v>
      </c>
      <c r="I166" s="420"/>
      <c r="J166" s="375" t="s">
        <v>25</v>
      </c>
      <c r="K166" s="367"/>
      <c r="L166" s="7" t="s">
        <v>846</v>
      </c>
      <c r="M166" s="8"/>
      <c r="N166" s="81">
        <v>7.96</v>
      </c>
      <c r="O166" s="60">
        <v>10</v>
      </c>
    </row>
    <row r="167" spans="1:15" ht="14.25" customHeight="1" x14ac:dyDescent="0.25">
      <c r="A167" s="1"/>
      <c r="B167" s="375">
        <v>110</v>
      </c>
      <c r="C167" s="367"/>
      <c r="D167" s="386" t="s">
        <v>660</v>
      </c>
      <c r="E167" s="367"/>
      <c r="F167" s="375">
        <v>4100057105</v>
      </c>
      <c r="G167" s="367"/>
      <c r="H167" s="419" t="s">
        <v>661</v>
      </c>
      <c r="I167" s="420"/>
      <c r="J167" s="375" t="s">
        <v>25</v>
      </c>
      <c r="K167" s="367"/>
      <c r="L167" s="7" t="s">
        <v>846</v>
      </c>
      <c r="M167" s="8"/>
      <c r="N167" s="81">
        <v>7.96</v>
      </c>
      <c r="O167" s="60">
        <v>10</v>
      </c>
    </row>
    <row r="168" spans="1:15" ht="14.25" customHeight="1" x14ac:dyDescent="0.25">
      <c r="A168" s="1"/>
      <c r="B168" s="375">
        <v>111</v>
      </c>
      <c r="C168" s="367"/>
      <c r="D168" s="386" t="s">
        <v>660</v>
      </c>
      <c r="E168" s="367"/>
      <c r="F168" s="375">
        <v>4100057105</v>
      </c>
      <c r="G168" s="367"/>
      <c r="H168" s="419" t="s">
        <v>661</v>
      </c>
      <c r="I168" s="420"/>
      <c r="J168" s="375" t="s">
        <v>25</v>
      </c>
      <c r="K168" s="367"/>
      <c r="L168" s="7" t="s">
        <v>846</v>
      </c>
      <c r="M168" s="8"/>
      <c r="N168" s="81">
        <v>7.96</v>
      </c>
      <c r="O168" s="60">
        <v>10</v>
      </c>
    </row>
    <row r="169" spans="1:15" ht="14.25" customHeight="1" x14ac:dyDescent="0.25">
      <c r="A169" s="1"/>
      <c r="B169" s="378">
        <v>112</v>
      </c>
      <c r="C169" s="438"/>
      <c r="D169" s="386" t="s">
        <v>660</v>
      </c>
      <c r="E169" s="367"/>
      <c r="F169" s="375">
        <v>4100057105</v>
      </c>
      <c r="G169" s="367"/>
      <c r="H169" s="419" t="s">
        <v>661</v>
      </c>
      <c r="I169" s="420"/>
      <c r="J169" s="375" t="s">
        <v>25</v>
      </c>
      <c r="K169" s="367"/>
      <c r="L169" s="7" t="s">
        <v>846</v>
      </c>
      <c r="M169" s="8"/>
      <c r="N169" s="82">
        <v>7.96</v>
      </c>
      <c r="O169" s="60">
        <v>10</v>
      </c>
    </row>
    <row r="170" spans="1:15" ht="14.25" customHeight="1" x14ac:dyDescent="0.25">
      <c r="A170" s="1"/>
      <c r="B170" s="378">
        <v>113</v>
      </c>
      <c r="C170" s="438"/>
      <c r="D170" s="386" t="s">
        <v>660</v>
      </c>
      <c r="E170" s="367"/>
      <c r="F170" s="375">
        <v>4100057105</v>
      </c>
      <c r="G170" s="367"/>
      <c r="H170" s="419" t="s">
        <v>661</v>
      </c>
      <c r="I170" s="420"/>
      <c r="J170" s="375" t="s">
        <v>25</v>
      </c>
      <c r="K170" s="367"/>
      <c r="L170" s="7" t="s">
        <v>846</v>
      </c>
      <c r="M170" s="8"/>
      <c r="N170" s="82">
        <v>7.96</v>
      </c>
      <c r="O170" s="60">
        <v>5</v>
      </c>
    </row>
    <row r="171" spans="1:15" ht="15" x14ac:dyDescent="0.25">
      <c r="A171" s="1"/>
      <c r="B171" s="110"/>
      <c r="C171" s="69"/>
      <c r="D171" s="386" t="s">
        <v>660</v>
      </c>
      <c r="E171" s="367"/>
      <c r="F171" s="375">
        <v>4100057145</v>
      </c>
      <c r="G171" s="367"/>
      <c r="H171" s="419" t="s">
        <v>661</v>
      </c>
      <c r="I171" s="420"/>
      <c r="J171" s="375" t="s">
        <v>53</v>
      </c>
      <c r="K171" s="367"/>
      <c r="L171" s="7" t="s">
        <v>846</v>
      </c>
      <c r="M171" s="11"/>
      <c r="N171" s="27"/>
      <c r="O171" s="60">
        <v>5</v>
      </c>
    </row>
    <row r="172" spans="1:15" ht="14.25" customHeight="1" x14ac:dyDescent="0.25">
      <c r="A172" s="1"/>
      <c r="B172" s="375">
        <v>114</v>
      </c>
      <c r="C172" s="367"/>
      <c r="D172" s="386" t="s">
        <v>660</v>
      </c>
      <c r="E172" s="367"/>
      <c r="F172" s="375">
        <v>4100057145</v>
      </c>
      <c r="G172" s="367"/>
      <c r="H172" s="419" t="s">
        <v>661</v>
      </c>
      <c r="I172" s="420"/>
      <c r="J172" s="375" t="s">
        <v>53</v>
      </c>
      <c r="K172" s="367"/>
      <c r="L172" s="7" t="s">
        <v>846</v>
      </c>
      <c r="M172" s="8"/>
      <c r="N172" s="81">
        <v>7.96</v>
      </c>
      <c r="O172" s="60">
        <v>10</v>
      </c>
    </row>
    <row r="173" spans="1:15" ht="14.25" customHeight="1" x14ac:dyDescent="0.25">
      <c r="A173" s="1"/>
      <c r="B173" s="375">
        <v>115</v>
      </c>
      <c r="C173" s="367"/>
      <c r="D173" s="386" t="s">
        <v>660</v>
      </c>
      <c r="E173" s="367"/>
      <c r="F173" s="375">
        <v>4100057145</v>
      </c>
      <c r="G173" s="367"/>
      <c r="H173" s="419" t="s">
        <v>661</v>
      </c>
      <c r="I173" s="420"/>
      <c r="J173" s="375" t="s">
        <v>53</v>
      </c>
      <c r="K173" s="367"/>
      <c r="L173" s="7" t="s">
        <v>846</v>
      </c>
      <c r="M173" s="8"/>
      <c r="N173" s="81">
        <v>7.96</v>
      </c>
      <c r="O173" s="60">
        <v>10</v>
      </c>
    </row>
    <row r="174" spans="1:15" ht="14.25" customHeight="1" x14ac:dyDescent="0.25">
      <c r="A174" s="1"/>
      <c r="B174" s="375">
        <v>116</v>
      </c>
      <c r="C174" s="367"/>
      <c r="D174" s="386" t="s">
        <v>719</v>
      </c>
      <c r="E174" s="367"/>
      <c r="F174" s="375">
        <v>4100060150</v>
      </c>
      <c r="G174" s="367"/>
      <c r="H174" s="391" t="s">
        <v>720</v>
      </c>
      <c r="I174" s="370"/>
      <c r="J174" s="369"/>
      <c r="K174" s="368"/>
      <c r="L174" s="7" t="s">
        <v>415</v>
      </c>
      <c r="M174" s="8"/>
      <c r="N174" s="81">
        <v>8.94</v>
      </c>
      <c r="O174" s="60">
        <v>14</v>
      </c>
    </row>
    <row r="175" spans="1:15" ht="14.25" customHeight="1" x14ac:dyDescent="0.25">
      <c r="A175" s="1"/>
      <c r="B175" s="378">
        <v>117</v>
      </c>
      <c r="C175" s="438"/>
      <c r="D175" s="386" t="s">
        <v>719</v>
      </c>
      <c r="E175" s="367"/>
      <c r="F175" s="375">
        <v>4100060150</v>
      </c>
      <c r="G175" s="367"/>
      <c r="H175" s="391" t="s">
        <v>720</v>
      </c>
      <c r="I175" s="370"/>
      <c r="J175" s="369"/>
      <c r="K175" s="368"/>
      <c r="L175" s="7" t="s">
        <v>415</v>
      </c>
      <c r="M175" s="8"/>
      <c r="N175" s="82">
        <v>8.4600000000000009</v>
      </c>
      <c r="O175" s="60">
        <v>13</v>
      </c>
    </row>
    <row r="176" spans="1:15" ht="14.25" customHeight="1" x14ac:dyDescent="0.25">
      <c r="A176" s="1"/>
      <c r="B176" s="378">
        <v>118</v>
      </c>
      <c r="C176" s="438"/>
      <c r="D176" s="386" t="s">
        <v>874</v>
      </c>
      <c r="E176" s="367"/>
      <c r="F176" s="375">
        <v>4100057110</v>
      </c>
      <c r="G176" s="367"/>
      <c r="H176" s="391" t="s">
        <v>875</v>
      </c>
      <c r="I176" s="370"/>
      <c r="J176" s="369" t="s">
        <v>25</v>
      </c>
      <c r="K176" s="368"/>
      <c r="L176" s="7" t="s">
        <v>757</v>
      </c>
      <c r="M176" s="8"/>
      <c r="N176" s="82">
        <v>7.38</v>
      </c>
      <c r="O176" s="60">
        <v>30</v>
      </c>
    </row>
    <row r="177" spans="1:15" ht="14.25" customHeight="1" x14ac:dyDescent="0.25">
      <c r="A177" s="1"/>
      <c r="B177" s="40"/>
      <c r="C177" s="53"/>
      <c r="D177" s="386" t="s">
        <v>874</v>
      </c>
      <c r="E177" s="367"/>
      <c r="F177" s="375">
        <v>4100057200</v>
      </c>
      <c r="G177" s="367"/>
      <c r="H177" s="391" t="s">
        <v>875</v>
      </c>
      <c r="I177" s="370"/>
      <c r="J177" s="369" t="s">
        <v>53</v>
      </c>
      <c r="K177" s="368"/>
      <c r="L177" s="7" t="s">
        <v>757</v>
      </c>
      <c r="M177" s="8"/>
      <c r="N177" s="83"/>
      <c r="O177" s="60">
        <v>47</v>
      </c>
    </row>
    <row r="178" spans="1:15" ht="14.25" customHeight="1" x14ac:dyDescent="0.25">
      <c r="A178" s="1"/>
      <c r="B178" s="40"/>
      <c r="C178" s="53"/>
      <c r="D178" s="386" t="s">
        <v>874</v>
      </c>
      <c r="E178" s="367"/>
      <c r="F178" s="375">
        <v>4100057201</v>
      </c>
      <c r="G178" s="367"/>
      <c r="H178" s="391" t="s">
        <v>875</v>
      </c>
      <c r="I178" s="370"/>
      <c r="J178" s="369" t="s">
        <v>147</v>
      </c>
      <c r="K178" s="368"/>
      <c r="L178" s="7" t="s">
        <v>757</v>
      </c>
      <c r="M178" s="8"/>
      <c r="N178" s="83"/>
      <c r="O178" s="60">
        <v>8</v>
      </c>
    </row>
    <row r="179" spans="1:15" ht="14.25" customHeight="1" x14ac:dyDescent="0.25">
      <c r="A179" s="1"/>
      <c r="B179" s="378">
        <v>119</v>
      </c>
      <c r="C179" s="438"/>
      <c r="D179" s="386" t="s">
        <v>480</v>
      </c>
      <c r="E179" s="367"/>
      <c r="F179" s="375">
        <v>4100057117</v>
      </c>
      <c r="G179" s="367"/>
      <c r="H179" s="391" t="s">
        <v>868</v>
      </c>
      <c r="I179" s="370"/>
      <c r="J179" s="369" t="s">
        <v>25</v>
      </c>
      <c r="K179" s="368"/>
      <c r="L179" s="7" t="s">
        <v>757</v>
      </c>
      <c r="M179" s="8">
        <v>85</v>
      </c>
      <c r="N179" s="82">
        <v>8.6199999999999992</v>
      </c>
      <c r="O179" s="60">
        <v>12</v>
      </c>
    </row>
    <row r="180" spans="1:15" ht="14.25" customHeight="1" x14ac:dyDescent="0.25">
      <c r="A180" s="1"/>
      <c r="B180" s="40"/>
      <c r="C180" s="53"/>
      <c r="D180" s="386" t="s">
        <v>480</v>
      </c>
      <c r="E180" s="367"/>
      <c r="F180" s="375">
        <v>4100057117</v>
      </c>
      <c r="G180" s="367"/>
      <c r="H180" s="391" t="s">
        <v>868</v>
      </c>
      <c r="I180" s="370"/>
      <c r="J180" s="369" t="s">
        <v>25</v>
      </c>
      <c r="K180" s="368"/>
      <c r="L180" s="7" t="s">
        <v>757</v>
      </c>
      <c r="M180" s="8">
        <v>90</v>
      </c>
      <c r="N180" s="83"/>
      <c r="O180" s="60">
        <v>18</v>
      </c>
    </row>
    <row r="181" spans="1:15" ht="14.25" customHeight="1" x14ac:dyDescent="0.25">
      <c r="A181" s="1"/>
      <c r="B181" s="40"/>
      <c r="C181" s="53"/>
      <c r="D181" s="386" t="s">
        <v>480</v>
      </c>
      <c r="E181" s="367"/>
      <c r="F181" s="375">
        <v>4100057117</v>
      </c>
      <c r="G181" s="367"/>
      <c r="H181" s="391" t="s">
        <v>868</v>
      </c>
      <c r="I181" s="370"/>
      <c r="J181" s="369" t="s">
        <v>25</v>
      </c>
      <c r="K181" s="368"/>
      <c r="L181" s="7" t="s">
        <v>757</v>
      </c>
      <c r="M181" s="8">
        <v>95</v>
      </c>
      <c r="N181" s="83"/>
      <c r="O181" s="60">
        <v>16</v>
      </c>
    </row>
    <row r="182" spans="1:15" ht="14.25" customHeight="1" x14ac:dyDescent="0.25">
      <c r="A182" s="1"/>
      <c r="B182" s="76"/>
      <c r="C182" s="132"/>
      <c r="D182" s="386" t="s">
        <v>480</v>
      </c>
      <c r="E182" s="367"/>
      <c r="F182" s="375">
        <v>4100057117</v>
      </c>
      <c r="G182" s="367"/>
      <c r="H182" s="391" t="s">
        <v>868</v>
      </c>
      <c r="I182" s="370"/>
      <c r="J182" s="369" t="s">
        <v>25</v>
      </c>
      <c r="K182" s="368"/>
      <c r="L182" s="7" t="s">
        <v>757</v>
      </c>
      <c r="M182" s="8">
        <v>100</v>
      </c>
      <c r="N182" s="84"/>
      <c r="O182" s="60">
        <v>7</v>
      </c>
    </row>
    <row r="183" spans="1:15" ht="14.25" customHeight="1" x14ac:dyDescent="0.25">
      <c r="A183" s="1"/>
      <c r="B183" s="378">
        <v>120</v>
      </c>
      <c r="C183" s="438"/>
      <c r="D183" s="386" t="s">
        <v>480</v>
      </c>
      <c r="E183" s="367"/>
      <c r="F183" s="375">
        <v>4100057230</v>
      </c>
      <c r="G183" s="367"/>
      <c r="H183" s="391" t="s">
        <v>868</v>
      </c>
      <c r="I183" s="370"/>
      <c r="J183" s="369" t="s">
        <v>53</v>
      </c>
      <c r="K183" s="368"/>
      <c r="L183" s="7" t="s">
        <v>757</v>
      </c>
      <c r="M183" s="8">
        <v>85</v>
      </c>
      <c r="N183" s="82">
        <v>4.9400000000000004</v>
      </c>
      <c r="O183" s="60">
        <v>7</v>
      </c>
    </row>
    <row r="184" spans="1:15" ht="14.25" customHeight="1" x14ac:dyDescent="0.25">
      <c r="A184" s="1"/>
      <c r="B184" s="40"/>
      <c r="C184" s="53"/>
      <c r="D184" s="386" t="s">
        <v>480</v>
      </c>
      <c r="E184" s="367"/>
      <c r="F184" s="375">
        <v>4100057230</v>
      </c>
      <c r="G184" s="367"/>
      <c r="H184" s="391" t="s">
        <v>868</v>
      </c>
      <c r="I184" s="370"/>
      <c r="J184" s="369" t="s">
        <v>53</v>
      </c>
      <c r="K184" s="368"/>
      <c r="L184" s="7" t="s">
        <v>757</v>
      </c>
      <c r="M184" s="8">
        <v>90</v>
      </c>
      <c r="N184" s="83"/>
      <c r="O184" s="60">
        <v>10</v>
      </c>
    </row>
    <row r="185" spans="1:15" ht="14.25" customHeight="1" x14ac:dyDescent="0.25">
      <c r="A185" s="1"/>
      <c r="B185" s="40"/>
      <c r="C185" s="53"/>
      <c r="D185" s="386" t="s">
        <v>480</v>
      </c>
      <c r="E185" s="367"/>
      <c r="F185" s="375">
        <v>4100057230</v>
      </c>
      <c r="G185" s="367"/>
      <c r="H185" s="391" t="s">
        <v>868</v>
      </c>
      <c r="I185" s="370"/>
      <c r="J185" s="369" t="s">
        <v>53</v>
      </c>
      <c r="K185" s="368"/>
      <c r="L185" s="7" t="s">
        <v>757</v>
      </c>
      <c r="M185" s="8">
        <v>95</v>
      </c>
      <c r="N185" s="83"/>
      <c r="O185" s="60">
        <v>10</v>
      </c>
    </row>
    <row r="186" spans="1:15" ht="14.25" customHeight="1" x14ac:dyDescent="0.25">
      <c r="A186" s="1"/>
      <c r="B186" s="40"/>
      <c r="C186" s="53"/>
      <c r="D186" s="386" t="s">
        <v>480</v>
      </c>
      <c r="E186" s="367"/>
      <c r="F186" s="375">
        <v>4100057230</v>
      </c>
      <c r="G186" s="367"/>
      <c r="H186" s="391" t="s">
        <v>868</v>
      </c>
      <c r="I186" s="370"/>
      <c r="J186" s="369" t="s">
        <v>53</v>
      </c>
      <c r="K186" s="368"/>
      <c r="L186" s="7" t="s">
        <v>757</v>
      </c>
      <c r="M186" s="8">
        <v>100</v>
      </c>
      <c r="N186" s="83"/>
      <c r="O186" s="60">
        <v>4</v>
      </c>
    </row>
    <row r="187" spans="1:15" ht="14.25" customHeight="1" x14ac:dyDescent="0.25">
      <c r="A187" s="1"/>
      <c r="B187" s="378">
        <v>121</v>
      </c>
      <c r="C187" s="438"/>
      <c r="D187" s="386" t="s">
        <v>480</v>
      </c>
      <c r="E187" s="367"/>
      <c r="F187" s="375">
        <v>4100057107</v>
      </c>
      <c r="G187" s="367"/>
      <c r="H187" s="391" t="s">
        <v>481</v>
      </c>
      <c r="I187" s="370"/>
      <c r="J187" s="369" t="s">
        <v>25</v>
      </c>
      <c r="K187" s="368"/>
      <c r="L187" s="7" t="s">
        <v>425</v>
      </c>
      <c r="M187" s="8">
        <v>90</v>
      </c>
      <c r="N187" s="82">
        <v>11.1</v>
      </c>
      <c r="O187" s="60">
        <v>35</v>
      </c>
    </row>
    <row r="188" spans="1:15" ht="15" x14ac:dyDescent="0.25">
      <c r="A188" s="1"/>
      <c r="B188" s="40"/>
      <c r="C188" s="36"/>
      <c r="D188" s="126" t="s">
        <v>880</v>
      </c>
      <c r="E188" s="61"/>
      <c r="F188" s="50"/>
      <c r="G188" s="62"/>
      <c r="H188" s="63"/>
      <c r="I188" s="62"/>
      <c r="J188" s="50"/>
      <c r="K188" s="61"/>
      <c r="L188" s="6"/>
      <c r="M188" s="8"/>
      <c r="N188" s="83"/>
      <c r="O188" s="123"/>
    </row>
    <row r="189" spans="1:15" ht="14.25" customHeight="1" x14ac:dyDescent="0.25">
      <c r="A189" s="1"/>
      <c r="B189" s="76"/>
      <c r="C189" s="132"/>
      <c r="D189" s="386" t="s">
        <v>480</v>
      </c>
      <c r="E189" s="367"/>
      <c r="F189" s="375">
        <v>4100057107</v>
      </c>
      <c r="G189" s="367"/>
      <c r="H189" s="391" t="s">
        <v>481</v>
      </c>
      <c r="I189" s="370"/>
      <c r="J189" s="369" t="s">
        <v>25</v>
      </c>
      <c r="K189" s="368"/>
      <c r="L189" s="7" t="s">
        <v>425</v>
      </c>
      <c r="M189" s="8">
        <v>95</v>
      </c>
      <c r="N189" s="84"/>
      <c r="O189" s="60">
        <v>33</v>
      </c>
    </row>
    <row r="190" spans="1:15" ht="14.25" customHeight="1" x14ac:dyDescent="0.25">
      <c r="A190" s="1"/>
      <c r="B190" s="416">
        <v>122</v>
      </c>
      <c r="C190" s="411"/>
      <c r="D190" s="386" t="s">
        <v>480</v>
      </c>
      <c r="E190" s="367"/>
      <c r="F190" s="375">
        <v>4100057107</v>
      </c>
      <c r="G190" s="367"/>
      <c r="H190" s="391" t="s">
        <v>481</v>
      </c>
      <c r="I190" s="370"/>
      <c r="J190" s="369" t="s">
        <v>25</v>
      </c>
      <c r="K190" s="368"/>
      <c r="L190" s="7" t="s">
        <v>425</v>
      </c>
      <c r="M190" s="8">
        <v>85</v>
      </c>
      <c r="N190" s="83">
        <v>6.28</v>
      </c>
      <c r="O190" s="60">
        <v>24</v>
      </c>
    </row>
    <row r="191" spans="1:15" ht="14.25" customHeight="1" x14ac:dyDescent="0.25">
      <c r="A191" s="1"/>
      <c r="B191" s="40"/>
      <c r="C191" s="53"/>
      <c r="D191" s="386" t="s">
        <v>480</v>
      </c>
      <c r="E191" s="367"/>
      <c r="F191" s="375">
        <v>4100057107</v>
      </c>
      <c r="G191" s="367"/>
      <c r="H191" s="391" t="s">
        <v>481</v>
      </c>
      <c r="I191" s="370"/>
      <c r="J191" s="369" t="s">
        <v>25</v>
      </c>
      <c r="K191" s="368"/>
      <c r="L191" s="7" t="s">
        <v>425</v>
      </c>
      <c r="M191" s="8">
        <v>100</v>
      </c>
      <c r="N191" s="83"/>
      <c r="O191" s="60">
        <v>13</v>
      </c>
    </row>
    <row r="192" spans="1:15" ht="14.25" customHeight="1" x14ac:dyDescent="0.25">
      <c r="A192" s="1"/>
      <c r="B192" s="378">
        <v>123</v>
      </c>
      <c r="C192" s="438"/>
      <c r="D192" s="386" t="s">
        <v>480</v>
      </c>
      <c r="E192" s="367"/>
      <c r="F192" s="375">
        <v>4100057185</v>
      </c>
      <c r="G192" s="367"/>
      <c r="H192" s="391" t="s">
        <v>481</v>
      </c>
      <c r="I192" s="370"/>
      <c r="J192" s="369" t="s">
        <v>53</v>
      </c>
      <c r="K192" s="368"/>
      <c r="L192" s="7" t="s">
        <v>425</v>
      </c>
      <c r="M192" s="8">
        <v>85</v>
      </c>
      <c r="N192" s="82">
        <v>4.54</v>
      </c>
      <c r="O192" s="60">
        <v>7</v>
      </c>
    </row>
    <row r="193" spans="1:15" ht="14.25" customHeight="1" x14ac:dyDescent="0.25">
      <c r="A193" s="1"/>
      <c r="B193" s="40"/>
      <c r="C193" s="53"/>
      <c r="D193" s="386" t="s">
        <v>480</v>
      </c>
      <c r="E193" s="367"/>
      <c r="F193" s="375">
        <v>4100057185</v>
      </c>
      <c r="G193" s="367"/>
      <c r="H193" s="391" t="s">
        <v>481</v>
      </c>
      <c r="I193" s="370"/>
      <c r="J193" s="369" t="s">
        <v>53</v>
      </c>
      <c r="K193" s="368"/>
      <c r="L193" s="7" t="s">
        <v>425</v>
      </c>
      <c r="M193" s="8">
        <v>90</v>
      </c>
      <c r="N193" s="83"/>
      <c r="O193" s="60">
        <v>8</v>
      </c>
    </row>
    <row r="194" spans="1:15" ht="15" x14ac:dyDescent="0.25">
      <c r="A194" s="1"/>
      <c r="B194" s="40"/>
      <c r="C194" s="36"/>
      <c r="D194" s="386" t="s">
        <v>480</v>
      </c>
      <c r="E194" s="367"/>
      <c r="F194" s="375">
        <v>4100057185</v>
      </c>
      <c r="G194" s="367"/>
      <c r="H194" s="391" t="s">
        <v>481</v>
      </c>
      <c r="I194" s="370"/>
      <c r="J194" s="369" t="s">
        <v>53</v>
      </c>
      <c r="K194" s="368"/>
      <c r="L194" s="7" t="s">
        <v>425</v>
      </c>
      <c r="M194" s="8">
        <v>95</v>
      </c>
      <c r="N194" s="83"/>
      <c r="O194" s="123">
        <v>9</v>
      </c>
    </row>
    <row r="195" spans="1:15" ht="15" x14ac:dyDescent="0.25">
      <c r="A195" s="1"/>
      <c r="B195" s="76"/>
      <c r="C195" s="69"/>
      <c r="D195" s="386" t="s">
        <v>480</v>
      </c>
      <c r="E195" s="367"/>
      <c r="F195" s="375">
        <v>4100057185</v>
      </c>
      <c r="G195" s="367"/>
      <c r="H195" s="391" t="s">
        <v>481</v>
      </c>
      <c r="I195" s="370"/>
      <c r="J195" s="369" t="s">
        <v>53</v>
      </c>
      <c r="K195" s="368"/>
      <c r="L195" s="7" t="s">
        <v>425</v>
      </c>
      <c r="M195" s="8">
        <v>100</v>
      </c>
      <c r="N195" s="84"/>
      <c r="O195" s="123">
        <v>2</v>
      </c>
    </row>
    <row r="196" spans="1:15" ht="15" x14ac:dyDescent="0.25">
      <c r="A196" s="1"/>
      <c r="B196" s="375"/>
      <c r="C196" s="376"/>
      <c r="D196" s="367"/>
      <c r="E196" s="368"/>
      <c r="F196" s="369"/>
      <c r="G196" s="370"/>
      <c r="H196" s="391"/>
      <c r="I196" s="370"/>
      <c r="J196" s="369"/>
      <c r="K196" s="368"/>
      <c r="L196" s="7"/>
      <c r="M196" s="11"/>
      <c r="N196" s="81"/>
      <c r="O196" s="60"/>
    </row>
    <row r="197" spans="1:15" ht="15" x14ac:dyDescent="0.25">
      <c r="A197" s="1"/>
      <c r="B197" s="76"/>
      <c r="C197" s="65"/>
      <c r="D197" s="392"/>
      <c r="E197" s="393"/>
      <c r="F197" s="393"/>
      <c r="G197" s="393"/>
      <c r="H197" s="393"/>
      <c r="I197" s="62"/>
      <c r="J197" s="50"/>
      <c r="K197" s="61"/>
      <c r="L197" s="8"/>
      <c r="M197" s="8"/>
      <c r="N197" s="113">
        <f>SUM(N18:N195)</f>
        <v>1151.901000000001</v>
      </c>
      <c r="O197" s="60"/>
    </row>
    <row r="198" spans="1:15" ht="15.75" x14ac:dyDescent="0.25">
      <c r="A198" s="1"/>
      <c r="B198" s="356" t="s">
        <v>29</v>
      </c>
      <c r="C198" s="357"/>
      <c r="D198" s="357"/>
      <c r="E198" s="357"/>
      <c r="F198" s="357"/>
      <c r="G198" s="357"/>
      <c r="H198" s="357"/>
      <c r="I198" s="357"/>
      <c r="J198" s="357"/>
      <c r="K198" s="357"/>
      <c r="L198" s="357"/>
      <c r="M198" s="79"/>
      <c r="N198" s="75"/>
      <c r="O198" s="73">
        <f>SUM(O18:O196)</f>
        <v>2822</v>
      </c>
    </row>
    <row r="199" spans="1:15" ht="15" x14ac:dyDescent="0.25">
      <c r="A199" s="1"/>
      <c r="B199" s="20"/>
      <c r="C199" s="45"/>
      <c r="D199" s="20"/>
      <c r="E199" s="45"/>
      <c r="F199" s="20"/>
      <c r="H199" s="3"/>
      <c r="J199" s="20"/>
      <c r="K199" s="45"/>
      <c r="L199" s="1"/>
      <c r="M199" s="1"/>
      <c r="N199" s="86"/>
    </row>
    <row r="200" spans="1:15" ht="3.75" customHeight="1" x14ac:dyDescent="0.25">
      <c r="A200" s="1"/>
      <c r="B200" s="1"/>
      <c r="C200" s="1"/>
      <c r="D200" s="17"/>
      <c r="E200" s="20"/>
      <c r="F200" s="20"/>
      <c r="G200" s="3"/>
      <c r="H200" s="3"/>
      <c r="I200" s="1"/>
      <c r="J200" s="1"/>
      <c r="K200" s="1"/>
      <c r="L200" s="1"/>
      <c r="M200" s="1"/>
      <c r="N200" s="1"/>
    </row>
    <row r="201" spans="1:15" ht="15" customHeight="1" x14ac:dyDescent="0.25">
      <c r="A201" s="1"/>
      <c r="B201" s="1"/>
      <c r="C201" s="1"/>
      <c r="D201" s="1" t="s">
        <v>49</v>
      </c>
      <c r="E201" s="23"/>
      <c r="F201" s="397" t="s">
        <v>886</v>
      </c>
      <c r="G201" s="396"/>
      <c r="H201" s="1"/>
      <c r="I201" s="1"/>
      <c r="J201" s="1"/>
      <c r="K201" s="1"/>
      <c r="L201" s="1"/>
      <c r="M201" s="1"/>
      <c r="N201" s="1"/>
    </row>
    <row r="202" spans="1:15" ht="15" customHeight="1" x14ac:dyDescent="0.25">
      <c r="A202" s="1"/>
      <c r="B202" s="1"/>
      <c r="C202" s="1"/>
      <c r="D202" s="1" t="s">
        <v>887</v>
      </c>
      <c r="E202" s="23"/>
      <c r="F202" s="1"/>
      <c r="G202" s="1"/>
      <c r="H202" s="1"/>
      <c r="I202" s="1"/>
      <c r="J202" s="1"/>
      <c r="K202" s="1"/>
      <c r="L202" s="1"/>
      <c r="M202" s="1"/>
      <c r="N202" s="1"/>
    </row>
    <row r="203" spans="1:15" ht="15" customHeight="1" x14ac:dyDescent="0.25">
      <c r="A203" s="1"/>
      <c r="B203" s="1"/>
      <c r="C203" s="1"/>
      <c r="D203" s="1" t="s">
        <v>882</v>
      </c>
      <c r="E203" s="3"/>
      <c r="F203" s="1"/>
      <c r="G203" s="1"/>
      <c r="H203" s="1"/>
      <c r="I203" s="1"/>
      <c r="J203" s="1"/>
      <c r="K203" s="1"/>
      <c r="L203" s="1"/>
      <c r="M203" s="1"/>
      <c r="N203" s="1"/>
    </row>
    <row r="204" spans="1:15" ht="15" customHeight="1" x14ac:dyDescent="0.25">
      <c r="A204" s="1"/>
      <c r="B204" s="1"/>
      <c r="C204" s="1"/>
      <c r="D204" s="1" t="s">
        <v>881</v>
      </c>
      <c r="E204" s="23"/>
      <c r="F204" s="1"/>
      <c r="G204" s="1"/>
      <c r="H204" s="1"/>
      <c r="I204" s="1"/>
      <c r="J204" s="1"/>
      <c r="K204" s="1"/>
      <c r="L204" s="1"/>
      <c r="M204" s="1"/>
      <c r="N204" s="1"/>
    </row>
    <row r="205" spans="1:15" ht="15" customHeight="1" x14ac:dyDescent="0.25">
      <c r="A205" s="1"/>
      <c r="B205" s="1"/>
      <c r="C205" s="1"/>
      <c r="D205" s="1" t="s">
        <v>745</v>
      </c>
      <c r="E205" s="1"/>
      <c r="F205" s="1"/>
      <c r="G205" s="23"/>
      <c r="H205" s="23"/>
      <c r="I205" s="1"/>
      <c r="J205" s="1"/>
      <c r="K205" s="1"/>
      <c r="L205" s="1"/>
      <c r="M205" s="1"/>
      <c r="N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489" ht="8.25" customHeight="1" x14ac:dyDescent="0.2"/>
    <row r="491" ht="8.25" customHeight="1" x14ac:dyDescent="0.2"/>
    <row r="493" ht="9" customHeight="1" x14ac:dyDescent="0.2"/>
    <row r="495" ht="7.5" customHeight="1" x14ac:dyDescent="0.2"/>
    <row r="497" ht="6.75" customHeight="1" x14ac:dyDescent="0.2"/>
    <row r="499" ht="7.5" customHeight="1" x14ac:dyDescent="0.2"/>
    <row r="501" ht="9" customHeight="1" x14ac:dyDescent="0.2"/>
    <row r="503" ht="7.5" customHeight="1" x14ac:dyDescent="0.2"/>
    <row r="505" ht="8.25" customHeight="1" x14ac:dyDescent="0.2"/>
  </sheetData>
  <mergeCells count="756">
    <mergeCell ref="D194:E194"/>
    <mergeCell ref="F194:G194"/>
    <mergeCell ref="H194:I194"/>
    <mergeCell ref="J194:K194"/>
    <mergeCell ref="B192:C192"/>
    <mergeCell ref="D192:E192"/>
    <mergeCell ref="F192:G192"/>
    <mergeCell ref="H192:I192"/>
    <mergeCell ref="J192:K192"/>
    <mergeCell ref="D193:E193"/>
    <mergeCell ref="F193:G193"/>
    <mergeCell ref="H193:I193"/>
    <mergeCell ref="J193:K193"/>
    <mergeCell ref="B190:C190"/>
    <mergeCell ref="B158:C158"/>
    <mergeCell ref="D158:E158"/>
    <mergeCell ref="F158:G158"/>
    <mergeCell ref="H158:I158"/>
    <mergeCell ref="J158:K158"/>
    <mergeCell ref="D189:E189"/>
    <mergeCell ref="D159:E159"/>
    <mergeCell ref="F159:G159"/>
    <mergeCell ref="H159:I159"/>
    <mergeCell ref="J159:K159"/>
    <mergeCell ref="F189:G189"/>
    <mergeCell ref="H189:I189"/>
    <mergeCell ref="J189:K189"/>
    <mergeCell ref="D190:E190"/>
    <mergeCell ref="F190:G190"/>
    <mergeCell ref="H190:I190"/>
    <mergeCell ref="J190:K190"/>
    <mergeCell ref="B187:C187"/>
    <mergeCell ref="B183:C183"/>
    <mergeCell ref="D183:E183"/>
    <mergeCell ref="F183:G183"/>
    <mergeCell ref="H183:I183"/>
    <mergeCell ref="J183:K183"/>
    <mergeCell ref="F191:G191"/>
    <mergeCell ref="H191:I191"/>
    <mergeCell ref="J191:K191"/>
    <mergeCell ref="D185:E185"/>
    <mergeCell ref="F185:G185"/>
    <mergeCell ref="H185:I185"/>
    <mergeCell ref="J185:K185"/>
    <mergeCell ref="D186:E186"/>
    <mergeCell ref="F186:G186"/>
    <mergeCell ref="H186:I186"/>
    <mergeCell ref="J186:K186"/>
    <mergeCell ref="D191:E191"/>
    <mergeCell ref="D187:E187"/>
    <mergeCell ref="F187:G187"/>
    <mergeCell ref="H187:I187"/>
    <mergeCell ref="J187:K187"/>
    <mergeCell ref="D184:E184"/>
    <mergeCell ref="F184:G184"/>
    <mergeCell ref="H184:I184"/>
    <mergeCell ref="J184:K184"/>
    <mergeCell ref="D180:E180"/>
    <mergeCell ref="F180:G180"/>
    <mergeCell ref="H180:I180"/>
    <mergeCell ref="J180:K180"/>
    <mergeCell ref="D181:E181"/>
    <mergeCell ref="F181:G181"/>
    <mergeCell ref="H181:I181"/>
    <mergeCell ref="J181:K181"/>
    <mergeCell ref="D182:E182"/>
    <mergeCell ref="F182:G182"/>
    <mergeCell ref="H182:I182"/>
    <mergeCell ref="J182:K182"/>
    <mergeCell ref="D177:E177"/>
    <mergeCell ref="F177:G177"/>
    <mergeCell ref="H177:I177"/>
    <mergeCell ref="J177:K177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B175:C175"/>
    <mergeCell ref="D175:E175"/>
    <mergeCell ref="F175:G175"/>
    <mergeCell ref="H175:I175"/>
    <mergeCell ref="J175:K175"/>
    <mergeCell ref="B176:C176"/>
    <mergeCell ref="D176:E176"/>
    <mergeCell ref="F176:G176"/>
    <mergeCell ref="H176:I176"/>
    <mergeCell ref="J176:K176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  <mergeCell ref="D171:E171"/>
    <mergeCell ref="F171:G171"/>
    <mergeCell ref="H171:I171"/>
    <mergeCell ref="J171:K171"/>
    <mergeCell ref="B172:C172"/>
    <mergeCell ref="D172:E172"/>
    <mergeCell ref="F172:G172"/>
    <mergeCell ref="H172:I172"/>
    <mergeCell ref="J172:K172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63:C163"/>
    <mergeCell ref="D163:E163"/>
    <mergeCell ref="F163:G163"/>
    <mergeCell ref="H163:I163"/>
    <mergeCell ref="J163:K163"/>
    <mergeCell ref="B164:C164"/>
    <mergeCell ref="D164:E164"/>
    <mergeCell ref="F164:G164"/>
    <mergeCell ref="H164:I164"/>
    <mergeCell ref="J164:K164"/>
    <mergeCell ref="B155:C155"/>
    <mergeCell ref="D155:E155"/>
    <mergeCell ref="F155:G155"/>
    <mergeCell ref="H155:I155"/>
    <mergeCell ref="J155:K155"/>
    <mergeCell ref="D195:E195"/>
    <mergeCell ref="F195:G195"/>
    <mergeCell ref="H195:I195"/>
    <mergeCell ref="J195:K195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61:C161"/>
    <mergeCell ref="D161:E161"/>
    <mergeCell ref="F161:G161"/>
    <mergeCell ref="H161:I161"/>
    <mergeCell ref="J161:K161"/>
    <mergeCell ref="B154:C154"/>
    <mergeCell ref="D154:E154"/>
    <mergeCell ref="F154:G154"/>
    <mergeCell ref="H154:I154"/>
    <mergeCell ref="J154:K154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0:K140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3:C133"/>
    <mergeCell ref="B134:C134"/>
    <mergeCell ref="D134:E134"/>
    <mergeCell ref="F134:G134"/>
    <mergeCell ref="H134:I134"/>
    <mergeCell ref="J134:K134"/>
    <mergeCell ref="D132:E132"/>
    <mergeCell ref="F132:G132"/>
    <mergeCell ref="H132:I132"/>
    <mergeCell ref="J132:K132"/>
    <mergeCell ref="D133:E133"/>
    <mergeCell ref="F133:G133"/>
    <mergeCell ref="H133:I133"/>
    <mergeCell ref="J133:K133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26:C126"/>
    <mergeCell ref="D126:E126"/>
    <mergeCell ref="F126:G126"/>
    <mergeCell ref="H126:I126"/>
    <mergeCell ref="J126:K126"/>
    <mergeCell ref="D127:E127"/>
    <mergeCell ref="F127:G127"/>
    <mergeCell ref="H127:I127"/>
    <mergeCell ref="J127:K127"/>
    <mergeCell ref="B123:C123"/>
    <mergeCell ref="D123:E123"/>
    <mergeCell ref="F123:G123"/>
    <mergeCell ref="H123:I123"/>
    <mergeCell ref="J123:K123"/>
    <mergeCell ref="B125:C125"/>
    <mergeCell ref="D125:E125"/>
    <mergeCell ref="F125:G125"/>
    <mergeCell ref="H125:I125"/>
    <mergeCell ref="J125:K125"/>
    <mergeCell ref="B121:C121"/>
    <mergeCell ref="D121:E121"/>
    <mergeCell ref="F121:G121"/>
    <mergeCell ref="H121:I121"/>
    <mergeCell ref="J121:K121"/>
    <mergeCell ref="D122:E122"/>
    <mergeCell ref="F122:G122"/>
    <mergeCell ref="H122:I122"/>
    <mergeCell ref="J122:K122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1:C111"/>
    <mergeCell ref="D111:E111"/>
    <mergeCell ref="F111:G111"/>
    <mergeCell ref="H111:I111"/>
    <mergeCell ref="J111:K111"/>
    <mergeCell ref="D112:E112"/>
    <mergeCell ref="F112:G112"/>
    <mergeCell ref="H112:I112"/>
    <mergeCell ref="J112:K112"/>
    <mergeCell ref="B108:C108"/>
    <mergeCell ref="D108:E108"/>
    <mergeCell ref="F108:G108"/>
    <mergeCell ref="H108:I108"/>
    <mergeCell ref="J108:K108"/>
    <mergeCell ref="D110:E110"/>
    <mergeCell ref="F110:G110"/>
    <mergeCell ref="H110:I110"/>
    <mergeCell ref="J110:K110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D100:E100"/>
    <mergeCell ref="F100:G100"/>
    <mergeCell ref="H100:I100"/>
    <mergeCell ref="J100:K100"/>
    <mergeCell ref="B103:C103"/>
    <mergeCell ref="D103:E103"/>
    <mergeCell ref="F103:G103"/>
    <mergeCell ref="H103:I103"/>
    <mergeCell ref="J103:K103"/>
    <mergeCell ref="B95:C95"/>
    <mergeCell ref="D95:E95"/>
    <mergeCell ref="F95:G95"/>
    <mergeCell ref="H95:I95"/>
    <mergeCell ref="J95:K95"/>
    <mergeCell ref="F97:G97"/>
    <mergeCell ref="H97:I97"/>
    <mergeCell ref="J97:K97"/>
    <mergeCell ref="B99:C99"/>
    <mergeCell ref="D99:E99"/>
    <mergeCell ref="F99:G99"/>
    <mergeCell ref="H99:I99"/>
    <mergeCell ref="J99:K9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19:C19"/>
    <mergeCell ref="D19:E19"/>
    <mergeCell ref="F19:G19"/>
    <mergeCell ref="H19:I19"/>
    <mergeCell ref="J19:K19"/>
    <mergeCell ref="D80:E80"/>
    <mergeCell ref="F80:G80"/>
    <mergeCell ref="H80:I80"/>
    <mergeCell ref="J80:K80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9:C39"/>
    <mergeCell ref="D39:E39"/>
    <mergeCell ref="F39:G39"/>
    <mergeCell ref="H39:I39"/>
    <mergeCell ref="J39:K39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8:C48"/>
    <mergeCell ref="D48:E48"/>
    <mergeCell ref="F48:G48"/>
    <mergeCell ref="H48:I48"/>
    <mergeCell ref="J48:K48"/>
    <mergeCell ref="B74:C74"/>
    <mergeCell ref="D74:E74"/>
    <mergeCell ref="F74:G74"/>
    <mergeCell ref="H74:I74"/>
    <mergeCell ref="J74:K74"/>
    <mergeCell ref="B49:C49"/>
    <mergeCell ref="D49:E49"/>
    <mergeCell ref="F49:G49"/>
    <mergeCell ref="H49:I49"/>
    <mergeCell ref="J49:K49"/>
    <mergeCell ref="B72:C72"/>
    <mergeCell ref="D72:E72"/>
    <mergeCell ref="F72:G72"/>
    <mergeCell ref="H72:I72"/>
    <mergeCell ref="J72:K72"/>
    <mergeCell ref="B71:C71"/>
    <mergeCell ref="D71:E71"/>
    <mergeCell ref="F71:G71"/>
    <mergeCell ref="H71:I71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D57:E57"/>
    <mergeCell ref="F57:G57"/>
    <mergeCell ref="H57:I57"/>
    <mergeCell ref="J57:K57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75:C75"/>
    <mergeCell ref="D75:E75"/>
    <mergeCell ref="F75:G75"/>
    <mergeCell ref="H75:I75"/>
    <mergeCell ref="J75:K75"/>
    <mergeCell ref="J71:K71"/>
    <mergeCell ref="B59:C59"/>
    <mergeCell ref="D59:E59"/>
    <mergeCell ref="F59:G59"/>
    <mergeCell ref="H59:I59"/>
    <mergeCell ref="J59:K59"/>
    <mergeCell ref="J64:K64"/>
    <mergeCell ref="B65:C65"/>
    <mergeCell ref="D65:E65"/>
    <mergeCell ref="F65:G65"/>
    <mergeCell ref="H65:I65"/>
    <mergeCell ref="J65:K65"/>
    <mergeCell ref="B67:C67"/>
    <mergeCell ref="D67:E67"/>
    <mergeCell ref="D64:E64"/>
    <mergeCell ref="F64:G64"/>
    <mergeCell ref="H64:I64"/>
    <mergeCell ref="B64:C64"/>
    <mergeCell ref="B57:C57"/>
    <mergeCell ref="D81:E81"/>
    <mergeCell ref="F81:G81"/>
    <mergeCell ref="H81:I81"/>
    <mergeCell ref="B78:C78"/>
    <mergeCell ref="D78:E78"/>
    <mergeCell ref="F78:G78"/>
    <mergeCell ref="H78:I78"/>
    <mergeCell ref="J78:K78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105:C105"/>
    <mergeCell ref="D105:E105"/>
    <mergeCell ref="F105:G105"/>
    <mergeCell ref="H105:I105"/>
    <mergeCell ref="J105:K105"/>
    <mergeCell ref="F67:G67"/>
    <mergeCell ref="H67:I67"/>
    <mergeCell ref="J67:K67"/>
    <mergeCell ref="B97:C97"/>
    <mergeCell ref="D97:E97"/>
    <mergeCell ref="B79:C79"/>
    <mergeCell ref="D79:E79"/>
    <mergeCell ref="F79:G79"/>
    <mergeCell ref="H79:I79"/>
    <mergeCell ref="J79:K79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F34:G34"/>
    <mergeCell ref="H34:I34"/>
    <mergeCell ref="J34:K34"/>
    <mergeCell ref="B35:C35"/>
    <mergeCell ref="D35:E35"/>
    <mergeCell ref="B93:C93"/>
    <mergeCell ref="D93:E93"/>
    <mergeCell ref="F93:G93"/>
    <mergeCell ref="H93:I93"/>
    <mergeCell ref="J93:K93"/>
    <mergeCell ref="B92:C92"/>
    <mergeCell ref="D92:E92"/>
    <mergeCell ref="F92:G92"/>
    <mergeCell ref="H92:I92"/>
    <mergeCell ref="J92:K92"/>
    <mergeCell ref="J81:K81"/>
    <mergeCell ref="B82:C82"/>
    <mergeCell ref="D82:E82"/>
    <mergeCell ref="B38:C38"/>
    <mergeCell ref="F38:G38"/>
    <mergeCell ref="H38:I38"/>
    <mergeCell ref="J38:K38"/>
    <mergeCell ref="J69:K69"/>
    <mergeCell ref="B81:C81"/>
    <mergeCell ref="B198:L198"/>
    <mergeCell ref="F201:G20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D197:H197"/>
    <mergeCell ref="F35:G35"/>
    <mergeCell ref="H35:I35"/>
    <mergeCell ref="J35:K35"/>
    <mergeCell ref="B196:C196"/>
    <mergeCell ref="D196:E196"/>
    <mergeCell ref="F196:G196"/>
    <mergeCell ref="H196:I196"/>
    <mergeCell ref="J196:K196"/>
    <mergeCell ref="D38:E3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sheetPr codeName="Hoja48"/>
  <dimension ref="A1:O344"/>
  <sheetViews>
    <sheetView topLeftCell="A4" workbookViewId="0">
      <selection activeCell="D42" sqref="D42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835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37351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769</v>
      </c>
      <c r="E18" s="368"/>
      <c r="F18" s="369">
        <v>4100054379</v>
      </c>
      <c r="G18" s="370"/>
      <c r="H18" s="391" t="s">
        <v>780</v>
      </c>
      <c r="I18" s="370"/>
      <c r="J18" s="369" t="s">
        <v>73</v>
      </c>
      <c r="K18" s="368"/>
      <c r="L18" s="7" t="s">
        <v>757</v>
      </c>
      <c r="M18" s="11"/>
      <c r="N18" s="82">
        <v>8.18</v>
      </c>
      <c r="O18" s="60">
        <v>10</v>
      </c>
    </row>
    <row r="19" spans="1:15" ht="15" x14ac:dyDescent="0.25">
      <c r="A19" s="1"/>
      <c r="B19" s="378">
        <v>2</v>
      </c>
      <c r="C19" s="379"/>
      <c r="D19" s="367" t="s">
        <v>769</v>
      </c>
      <c r="E19" s="368"/>
      <c r="F19" s="369">
        <v>4100054379</v>
      </c>
      <c r="G19" s="370"/>
      <c r="H19" s="391" t="s">
        <v>780</v>
      </c>
      <c r="I19" s="370"/>
      <c r="J19" s="369" t="s">
        <v>73</v>
      </c>
      <c r="K19" s="368"/>
      <c r="L19" s="7" t="s">
        <v>757</v>
      </c>
      <c r="M19" s="11"/>
      <c r="N19" s="82">
        <v>8.18</v>
      </c>
      <c r="O19" s="60">
        <v>10</v>
      </c>
    </row>
    <row r="20" spans="1:15" ht="15" x14ac:dyDescent="0.25">
      <c r="A20" s="1"/>
      <c r="B20" s="378">
        <v>3</v>
      </c>
      <c r="C20" s="379"/>
      <c r="D20" s="367" t="s">
        <v>769</v>
      </c>
      <c r="E20" s="368"/>
      <c r="F20" s="369">
        <v>4100054379</v>
      </c>
      <c r="G20" s="370"/>
      <c r="H20" s="391" t="s">
        <v>780</v>
      </c>
      <c r="I20" s="370"/>
      <c r="J20" s="369" t="s">
        <v>73</v>
      </c>
      <c r="K20" s="368"/>
      <c r="L20" s="7" t="s">
        <v>757</v>
      </c>
      <c r="M20" s="11"/>
      <c r="N20" s="82">
        <v>7.8</v>
      </c>
      <c r="O20" s="60">
        <v>6</v>
      </c>
    </row>
    <row r="21" spans="1:15" ht="15" x14ac:dyDescent="0.25">
      <c r="A21" s="1"/>
      <c r="B21" s="365"/>
      <c r="C21" s="366"/>
      <c r="D21" s="367" t="s">
        <v>769</v>
      </c>
      <c r="E21" s="368"/>
      <c r="F21" s="369">
        <v>4100054377</v>
      </c>
      <c r="G21" s="370"/>
      <c r="H21" s="391" t="s">
        <v>780</v>
      </c>
      <c r="I21" s="370"/>
      <c r="J21" s="369" t="s">
        <v>25</v>
      </c>
      <c r="K21" s="368"/>
      <c r="L21" s="7" t="s">
        <v>757</v>
      </c>
      <c r="M21" s="11"/>
      <c r="N21" s="84"/>
      <c r="O21" s="60">
        <v>3</v>
      </c>
    </row>
    <row r="22" spans="1:15" ht="15" x14ac:dyDescent="0.25">
      <c r="A22" s="1"/>
      <c r="B22" s="378">
        <v>4</v>
      </c>
      <c r="C22" s="379"/>
      <c r="D22" s="367" t="s">
        <v>769</v>
      </c>
      <c r="E22" s="368"/>
      <c r="F22" s="369">
        <v>4100054377</v>
      </c>
      <c r="G22" s="370"/>
      <c r="H22" s="391" t="s">
        <v>780</v>
      </c>
      <c r="I22" s="370"/>
      <c r="J22" s="369" t="s">
        <v>25</v>
      </c>
      <c r="K22" s="368"/>
      <c r="L22" s="7" t="s">
        <v>757</v>
      </c>
      <c r="M22" s="11"/>
      <c r="N22" s="82">
        <v>8.18</v>
      </c>
      <c r="O22" s="60">
        <v>10</v>
      </c>
    </row>
    <row r="23" spans="1:15" ht="15" x14ac:dyDescent="0.25">
      <c r="A23" s="1"/>
      <c r="B23" s="378">
        <v>5</v>
      </c>
      <c r="C23" s="379"/>
      <c r="D23" s="367" t="s">
        <v>769</v>
      </c>
      <c r="E23" s="368"/>
      <c r="F23" s="369">
        <v>4100054377</v>
      </c>
      <c r="G23" s="370"/>
      <c r="H23" s="391" t="s">
        <v>780</v>
      </c>
      <c r="I23" s="370"/>
      <c r="J23" s="369" t="s">
        <v>25</v>
      </c>
      <c r="K23" s="368"/>
      <c r="L23" s="7" t="s">
        <v>757</v>
      </c>
      <c r="M23" s="11"/>
      <c r="N23" s="82">
        <v>8.18</v>
      </c>
      <c r="O23" s="60">
        <v>10</v>
      </c>
    </row>
    <row r="24" spans="1:15" ht="15" x14ac:dyDescent="0.25">
      <c r="A24" s="1"/>
      <c r="B24" s="378">
        <v>6</v>
      </c>
      <c r="C24" s="379"/>
      <c r="D24" s="367" t="s">
        <v>769</v>
      </c>
      <c r="E24" s="368"/>
      <c r="F24" s="369">
        <v>4100054377</v>
      </c>
      <c r="G24" s="370"/>
      <c r="H24" s="391" t="s">
        <v>780</v>
      </c>
      <c r="I24" s="370"/>
      <c r="J24" s="369" t="s">
        <v>25</v>
      </c>
      <c r="K24" s="368"/>
      <c r="L24" s="7" t="s">
        <v>757</v>
      </c>
      <c r="M24" s="11"/>
      <c r="N24" s="82">
        <v>8.18</v>
      </c>
      <c r="O24" s="60">
        <v>10</v>
      </c>
    </row>
    <row r="25" spans="1:15" ht="15" x14ac:dyDescent="0.25">
      <c r="A25" s="1"/>
      <c r="B25" s="378">
        <v>7</v>
      </c>
      <c r="C25" s="379"/>
      <c r="D25" s="367" t="s">
        <v>769</v>
      </c>
      <c r="E25" s="368"/>
      <c r="F25" s="369">
        <v>4100054377</v>
      </c>
      <c r="G25" s="370"/>
      <c r="H25" s="391" t="s">
        <v>780</v>
      </c>
      <c r="I25" s="370"/>
      <c r="J25" s="369" t="s">
        <v>25</v>
      </c>
      <c r="K25" s="368"/>
      <c r="L25" s="7" t="s">
        <v>757</v>
      </c>
      <c r="M25" s="11"/>
      <c r="N25" s="82">
        <v>8.18</v>
      </c>
      <c r="O25" s="60">
        <v>10</v>
      </c>
    </row>
    <row r="26" spans="1:15" ht="15" x14ac:dyDescent="0.25">
      <c r="A26" s="1"/>
      <c r="B26" s="378">
        <v>8</v>
      </c>
      <c r="C26" s="379"/>
      <c r="D26" s="367" t="s">
        <v>769</v>
      </c>
      <c r="E26" s="368"/>
      <c r="F26" s="369">
        <v>4100054377</v>
      </c>
      <c r="G26" s="370"/>
      <c r="H26" s="391" t="s">
        <v>780</v>
      </c>
      <c r="I26" s="370"/>
      <c r="J26" s="369" t="s">
        <v>25</v>
      </c>
      <c r="K26" s="368"/>
      <c r="L26" s="7" t="s">
        <v>757</v>
      </c>
      <c r="M26" s="11"/>
      <c r="N26" s="82">
        <v>8.18</v>
      </c>
      <c r="O26" s="60">
        <v>10</v>
      </c>
    </row>
    <row r="27" spans="1:15" ht="15" x14ac:dyDescent="0.25">
      <c r="A27" s="1"/>
      <c r="B27" s="378">
        <v>9</v>
      </c>
      <c r="C27" s="379"/>
      <c r="D27" s="367" t="s">
        <v>769</v>
      </c>
      <c r="E27" s="368"/>
      <c r="F27" s="369">
        <v>4100054377</v>
      </c>
      <c r="G27" s="370"/>
      <c r="H27" s="391" t="s">
        <v>780</v>
      </c>
      <c r="I27" s="370"/>
      <c r="J27" s="369" t="s">
        <v>25</v>
      </c>
      <c r="K27" s="368"/>
      <c r="L27" s="7" t="s">
        <v>757</v>
      </c>
      <c r="M27" s="11"/>
      <c r="N27" s="82">
        <v>8.18</v>
      </c>
      <c r="O27" s="60">
        <v>10</v>
      </c>
    </row>
    <row r="28" spans="1:15" ht="15" x14ac:dyDescent="0.25">
      <c r="A28" s="1"/>
      <c r="B28" s="378">
        <v>10</v>
      </c>
      <c r="C28" s="379"/>
      <c r="D28" s="367" t="s">
        <v>769</v>
      </c>
      <c r="E28" s="368"/>
      <c r="F28" s="369">
        <v>4100054381</v>
      </c>
      <c r="G28" s="370"/>
      <c r="H28" s="391" t="s">
        <v>780</v>
      </c>
      <c r="I28" s="370"/>
      <c r="J28" s="369" t="s">
        <v>147</v>
      </c>
      <c r="K28" s="368"/>
      <c r="L28" s="7" t="s">
        <v>757</v>
      </c>
      <c r="M28" s="11"/>
      <c r="N28" s="82">
        <v>5.14</v>
      </c>
      <c r="O28" s="60">
        <v>5</v>
      </c>
    </row>
    <row r="29" spans="1:15" ht="15" x14ac:dyDescent="0.25">
      <c r="A29" s="1"/>
      <c r="B29" s="378">
        <v>11</v>
      </c>
      <c r="C29" s="379"/>
      <c r="D29" s="367" t="s">
        <v>769</v>
      </c>
      <c r="E29" s="368"/>
      <c r="F29" s="369">
        <v>4100054380</v>
      </c>
      <c r="G29" s="370"/>
      <c r="H29" s="391" t="s">
        <v>780</v>
      </c>
      <c r="I29" s="370"/>
      <c r="J29" s="369" t="s">
        <v>53</v>
      </c>
      <c r="K29" s="368"/>
      <c r="L29" s="7" t="s">
        <v>757</v>
      </c>
      <c r="M29" s="11"/>
      <c r="N29" s="81">
        <v>8.18</v>
      </c>
      <c r="O29" s="60">
        <v>10</v>
      </c>
    </row>
    <row r="30" spans="1:15" ht="15" x14ac:dyDescent="0.25">
      <c r="A30" s="1"/>
      <c r="B30" s="378">
        <v>12</v>
      </c>
      <c r="C30" s="379"/>
      <c r="D30" s="367" t="s">
        <v>769</v>
      </c>
      <c r="E30" s="368"/>
      <c r="F30" s="369">
        <v>4100054380</v>
      </c>
      <c r="G30" s="370"/>
      <c r="H30" s="391" t="s">
        <v>780</v>
      </c>
      <c r="I30" s="370"/>
      <c r="J30" s="369" t="s">
        <v>53</v>
      </c>
      <c r="K30" s="368"/>
      <c r="L30" s="7" t="s">
        <v>757</v>
      </c>
      <c r="M30" s="11"/>
      <c r="N30" s="81">
        <v>8.18</v>
      </c>
      <c r="O30" s="60">
        <v>10</v>
      </c>
    </row>
    <row r="31" spans="1:15" ht="15" x14ac:dyDescent="0.25">
      <c r="A31" s="1"/>
      <c r="B31" s="378">
        <v>13</v>
      </c>
      <c r="C31" s="379"/>
      <c r="D31" s="367" t="s">
        <v>769</v>
      </c>
      <c r="E31" s="368"/>
      <c r="F31" s="369">
        <v>4100054380</v>
      </c>
      <c r="G31" s="370"/>
      <c r="H31" s="391" t="s">
        <v>780</v>
      </c>
      <c r="I31" s="370"/>
      <c r="J31" s="369" t="s">
        <v>53</v>
      </c>
      <c r="K31" s="368"/>
      <c r="L31" s="7" t="s">
        <v>757</v>
      </c>
      <c r="M31" s="11"/>
      <c r="N31" s="81">
        <v>8.18</v>
      </c>
      <c r="O31" s="60">
        <v>10</v>
      </c>
    </row>
    <row r="32" spans="1:15" ht="15" x14ac:dyDescent="0.25">
      <c r="A32" s="1"/>
      <c r="B32" s="378">
        <v>14</v>
      </c>
      <c r="C32" s="379"/>
      <c r="D32" s="367" t="s">
        <v>769</v>
      </c>
      <c r="E32" s="368"/>
      <c r="F32" s="369">
        <v>4100054380</v>
      </c>
      <c r="G32" s="370"/>
      <c r="H32" s="391" t="s">
        <v>780</v>
      </c>
      <c r="I32" s="370"/>
      <c r="J32" s="369" t="s">
        <v>53</v>
      </c>
      <c r="K32" s="368"/>
      <c r="L32" s="7" t="s">
        <v>757</v>
      </c>
      <c r="M32" s="11"/>
      <c r="N32" s="81">
        <v>8.18</v>
      </c>
      <c r="O32" s="60">
        <v>10</v>
      </c>
    </row>
    <row r="33" spans="1:15" ht="15" x14ac:dyDescent="0.25">
      <c r="A33" s="1"/>
      <c r="B33" s="378">
        <v>15</v>
      </c>
      <c r="C33" s="379"/>
      <c r="D33" s="367" t="s">
        <v>769</v>
      </c>
      <c r="E33" s="368"/>
      <c r="F33" s="369">
        <v>4100054380</v>
      </c>
      <c r="G33" s="370"/>
      <c r="H33" s="391" t="s">
        <v>780</v>
      </c>
      <c r="I33" s="370"/>
      <c r="J33" s="369" t="s">
        <v>53</v>
      </c>
      <c r="K33" s="368"/>
      <c r="L33" s="7" t="s">
        <v>757</v>
      </c>
      <c r="M33" s="11"/>
      <c r="N33" s="81">
        <v>7.8</v>
      </c>
      <c r="O33" s="60">
        <v>9</v>
      </c>
    </row>
    <row r="34" spans="1:15" ht="15" x14ac:dyDescent="0.25">
      <c r="A34" s="1"/>
      <c r="B34" s="378"/>
      <c r="C34" s="379"/>
      <c r="D34" s="367"/>
      <c r="E34" s="368"/>
      <c r="F34" s="369"/>
      <c r="G34" s="370"/>
      <c r="H34" s="391"/>
      <c r="I34" s="370"/>
      <c r="J34" s="369"/>
      <c r="K34" s="368"/>
      <c r="L34" s="7"/>
      <c r="M34" s="11"/>
      <c r="N34" s="84"/>
      <c r="O34" s="60"/>
    </row>
    <row r="35" spans="1:15" ht="15" x14ac:dyDescent="0.25">
      <c r="A35" s="1"/>
      <c r="B35" s="375"/>
      <c r="C35" s="376"/>
      <c r="D35" s="367"/>
      <c r="E35" s="368"/>
      <c r="F35" s="369"/>
      <c r="G35" s="370"/>
      <c r="H35" s="391"/>
      <c r="I35" s="370"/>
      <c r="J35" s="369"/>
      <c r="K35" s="368"/>
      <c r="L35" s="7"/>
      <c r="M35" s="11"/>
      <c r="N35" s="81"/>
      <c r="O35" s="60"/>
    </row>
    <row r="36" spans="1:15" ht="15" x14ac:dyDescent="0.25">
      <c r="A36" s="1"/>
      <c r="B36" s="76"/>
      <c r="C36" s="65"/>
      <c r="D36" s="392"/>
      <c r="E36" s="393"/>
      <c r="F36" s="393"/>
      <c r="G36" s="393"/>
      <c r="H36" s="393"/>
      <c r="I36" s="62"/>
      <c r="J36" s="50"/>
      <c r="K36" s="61"/>
      <c r="L36" s="8"/>
      <c r="M36" s="8"/>
      <c r="N36" s="113">
        <f>SUM(N18:N34)</f>
        <v>118.90000000000002</v>
      </c>
      <c r="O36" s="60"/>
    </row>
    <row r="37" spans="1:15" ht="15.75" x14ac:dyDescent="0.25">
      <c r="A37" s="1"/>
      <c r="B37" s="356" t="s">
        <v>29</v>
      </c>
      <c r="C37" s="357"/>
      <c r="D37" s="357"/>
      <c r="E37" s="357"/>
      <c r="F37" s="357"/>
      <c r="G37" s="357"/>
      <c r="H37" s="357"/>
      <c r="I37" s="357"/>
      <c r="J37" s="357"/>
      <c r="K37" s="357"/>
      <c r="L37" s="357"/>
      <c r="M37" s="79"/>
      <c r="N37" s="75"/>
      <c r="O37" s="73">
        <f>SUM(O18:O35)</f>
        <v>143</v>
      </c>
    </row>
    <row r="38" spans="1:15" ht="15" x14ac:dyDescent="0.25">
      <c r="A38" s="1"/>
      <c r="B38" s="20"/>
      <c r="C38" s="45"/>
      <c r="D38" s="20"/>
      <c r="E38" s="45"/>
      <c r="F38" s="20"/>
      <c r="H38" s="3"/>
      <c r="J38" s="20"/>
      <c r="K38" s="45"/>
      <c r="L38" s="1"/>
      <c r="M38" s="1"/>
      <c r="N38" s="86"/>
    </row>
    <row r="39" spans="1:15" ht="3.75" customHeight="1" x14ac:dyDescent="0.25">
      <c r="A39" s="1"/>
      <c r="B39" s="1"/>
      <c r="C39" s="1"/>
      <c r="D39" s="17"/>
      <c r="E39" s="20"/>
      <c r="F39" s="20"/>
      <c r="G39" s="3"/>
      <c r="H39" s="3"/>
      <c r="I39" s="1"/>
      <c r="J39" s="1"/>
      <c r="K39" s="1"/>
      <c r="L39" s="1"/>
      <c r="M39" s="1"/>
      <c r="N39" s="1"/>
    </row>
    <row r="40" spans="1:15" ht="15" customHeight="1" x14ac:dyDescent="0.25">
      <c r="A40" s="1"/>
      <c r="B40" s="1"/>
      <c r="C40" s="1"/>
      <c r="D40" s="1" t="s">
        <v>49</v>
      </c>
      <c r="E40" s="23"/>
      <c r="F40" s="397" t="s">
        <v>837</v>
      </c>
      <c r="G40" s="396"/>
      <c r="H40" s="1"/>
      <c r="I40" s="1"/>
      <c r="J40" s="1"/>
      <c r="K40" s="1"/>
      <c r="L40" s="1"/>
      <c r="M40" s="1"/>
      <c r="N40" s="1"/>
    </row>
    <row r="41" spans="1:15" ht="15" customHeight="1" x14ac:dyDescent="0.25">
      <c r="A41" s="1"/>
      <c r="B41" s="1"/>
      <c r="C41" s="1"/>
      <c r="D41" s="1" t="s">
        <v>838</v>
      </c>
      <c r="E41" s="23"/>
      <c r="F41" s="1"/>
      <c r="G41" s="1"/>
      <c r="H41" s="1"/>
      <c r="I41" s="1"/>
      <c r="J41" s="1"/>
      <c r="K41" s="1"/>
      <c r="L41" s="1"/>
      <c r="M41" s="1"/>
      <c r="N41" s="1"/>
    </row>
    <row r="42" spans="1:15" ht="15" customHeight="1" x14ac:dyDescent="0.25">
      <c r="A42" s="1"/>
      <c r="B42" s="1"/>
      <c r="C42" s="1"/>
      <c r="D42" s="1" t="s">
        <v>31</v>
      </c>
      <c r="E42" s="3"/>
      <c r="F42" s="1"/>
      <c r="G42" s="1"/>
      <c r="H42" s="1"/>
      <c r="I42" s="1"/>
      <c r="J42" s="1"/>
      <c r="K42" s="1"/>
      <c r="L42" s="1"/>
      <c r="M42" s="1"/>
      <c r="N42" s="1"/>
    </row>
    <row r="43" spans="1:15" ht="15" customHeight="1" x14ac:dyDescent="0.25">
      <c r="A43" s="1"/>
      <c r="B43" s="1"/>
      <c r="C43" s="1"/>
      <c r="D43" s="1" t="s">
        <v>836</v>
      </c>
      <c r="E43" s="23"/>
      <c r="F43" s="1"/>
      <c r="G43" s="1"/>
      <c r="H43" s="1"/>
      <c r="I43" s="1"/>
      <c r="J43" s="1"/>
      <c r="K43" s="1"/>
      <c r="L43" s="1"/>
      <c r="M43" s="1"/>
      <c r="N43" s="1"/>
    </row>
    <row r="44" spans="1:15" ht="15" customHeight="1" x14ac:dyDescent="0.25">
      <c r="A44" s="1"/>
      <c r="B44" s="1"/>
      <c r="C44" s="1"/>
      <c r="D44" s="1" t="s">
        <v>515</v>
      </c>
      <c r="E44" s="1"/>
      <c r="F44" s="1"/>
      <c r="G44" s="23"/>
      <c r="H44" s="23"/>
      <c r="I44" s="1"/>
      <c r="J44" s="1"/>
      <c r="K44" s="1"/>
      <c r="L44" s="1"/>
      <c r="M44" s="1"/>
      <c r="N44" s="1"/>
    </row>
    <row r="45" spans="1:15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5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5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5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328" ht="8.25" customHeight="1" x14ac:dyDescent="0.2"/>
    <row r="330" ht="8.25" customHeight="1" x14ac:dyDescent="0.2"/>
    <row r="332" ht="9" customHeight="1" x14ac:dyDescent="0.2"/>
    <row r="334" ht="7.5" customHeight="1" x14ac:dyDescent="0.2"/>
    <row r="336" ht="6.75" customHeight="1" x14ac:dyDescent="0.2"/>
    <row r="338" ht="7.5" customHeight="1" x14ac:dyDescent="0.2"/>
    <row r="340" ht="9" customHeight="1" x14ac:dyDescent="0.2"/>
    <row r="342" ht="7.5" customHeight="1" x14ac:dyDescent="0.2"/>
    <row r="344" ht="8.25" customHeight="1" x14ac:dyDescent="0.2"/>
  </sheetData>
  <mergeCells count="99">
    <mergeCell ref="D19:E19"/>
    <mergeCell ref="F19:G19"/>
    <mergeCell ref="H19:I19"/>
    <mergeCell ref="J19:K19"/>
    <mergeCell ref="B18:C18"/>
    <mergeCell ref="D18:E18"/>
    <mergeCell ref="F18:G18"/>
    <mergeCell ref="H18:I18"/>
    <mergeCell ref="J18:K18"/>
    <mergeCell ref="M14:N14"/>
    <mergeCell ref="B16:C16"/>
    <mergeCell ref="D16:E16"/>
    <mergeCell ref="F16:G16"/>
    <mergeCell ref="H16:I16"/>
    <mergeCell ref="J16:K16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B21:C21"/>
    <mergeCell ref="D21:E21"/>
    <mergeCell ref="F21:G21"/>
    <mergeCell ref="H21:I21"/>
    <mergeCell ref="J21:K21"/>
    <mergeCell ref="B19:C19"/>
    <mergeCell ref="J20:K20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4:C24"/>
    <mergeCell ref="D24:E24"/>
    <mergeCell ref="F24:G24"/>
    <mergeCell ref="B27:C27"/>
    <mergeCell ref="D27:E27"/>
    <mergeCell ref="F27:G27"/>
    <mergeCell ref="H27:I27"/>
    <mergeCell ref="J27:K27"/>
    <mergeCell ref="H24:I24"/>
    <mergeCell ref="J24:K24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B31:C31"/>
    <mergeCell ref="D31:E31"/>
    <mergeCell ref="F31:G31"/>
    <mergeCell ref="H31:I31"/>
    <mergeCell ref="J31:K31"/>
    <mergeCell ref="J28:K28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2:C32"/>
    <mergeCell ref="D32:E32"/>
    <mergeCell ref="F32:G32"/>
    <mergeCell ref="H32:I32"/>
    <mergeCell ref="J32:K32"/>
    <mergeCell ref="B34:C34"/>
    <mergeCell ref="D34:E34"/>
    <mergeCell ref="F34:G34"/>
    <mergeCell ref="H34:I34"/>
    <mergeCell ref="J34:K34"/>
    <mergeCell ref="D36:H36"/>
    <mergeCell ref="B37:L37"/>
    <mergeCell ref="F40:G40"/>
    <mergeCell ref="B35:C35"/>
    <mergeCell ref="D35:E35"/>
    <mergeCell ref="F35:G35"/>
    <mergeCell ref="H35:I35"/>
    <mergeCell ref="J35:K3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sheetPr codeName="Hoja49"/>
  <dimension ref="A1:O531"/>
  <sheetViews>
    <sheetView topLeftCell="A46" workbookViewId="0">
      <selection activeCell="O73" sqref="O73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829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37342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4100054363</v>
      </c>
      <c r="G18" s="370"/>
      <c r="H18" s="391" t="s">
        <v>786</v>
      </c>
      <c r="I18" s="370"/>
      <c r="J18" s="369" t="s">
        <v>73</v>
      </c>
      <c r="K18" s="368"/>
      <c r="L18" s="7" t="s">
        <v>757</v>
      </c>
      <c r="M18" s="11"/>
      <c r="N18" s="82">
        <v>8.6199999999999992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4100054363</v>
      </c>
      <c r="G19" s="370"/>
      <c r="H19" s="391" t="s">
        <v>786</v>
      </c>
      <c r="I19" s="370"/>
      <c r="J19" s="369" t="s">
        <v>73</v>
      </c>
      <c r="K19" s="368"/>
      <c r="L19" s="7" t="s">
        <v>757</v>
      </c>
      <c r="M19" s="11"/>
      <c r="N19" s="82">
        <v>8.6199999999999992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4100054363</v>
      </c>
      <c r="G20" s="370"/>
      <c r="H20" s="391" t="s">
        <v>786</v>
      </c>
      <c r="I20" s="370"/>
      <c r="J20" s="369" t="s">
        <v>73</v>
      </c>
      <c r="K20" s="368"/>
      <c r="L20" s="7" t="s">
        <v>757</v>
      </c>
      <c r="M20" s="11"/>
      <c r="N20" s="82">
        <v>8.6199999999999992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381</v>
      </c>
      <c r="E21" s="368"/>
      <c r="F21" s="369">
        <v>4100054363</v>
      </c>
      <c r="G21" s="370"/>
      <c r="H21" s="391" t="s">
        <v>786</v>
      </c>
      <c r="I21" s="370"/>
      <c r="J21" s="369" t="s">
        <v>73</v>
      </c>
      <c r="K21" s="368"/>
      <c r="L21" s="7" t="s">
        <v>757</v>
      </c>
      <c r="M21" s="11"/>
      <c r="N21" s="82">
        <v>8.6199999999999992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381</v>
      </c>
      <c r="E22" s="368"/>
      <c r="F22" s="369">
        <v>4100054363</v>
      </c>
      <c r="G22" s="370"/>
      <c r="H22" s="391" t="s">
        <v>786</v>
      </c>
      <c r="I22" s="370"/>
      <c r="J22" s="369" t="s">
        <v>73</v>
      </c>
      <c r="K22" s="368"/>
      <c r="L22" s="7" t="s">
        <v>757</v>
      </c>
      <c r="M22" s="11"/>
      <c r="N22" s="82">
        <v>8.6199999999999992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381</v>
      </c>
      <c r="E23" s="368"/>
      <c r="F23" s="369">
        <v>4100054363</v>
      </c>
      <c r="G23" s="370"/>
      <c r="H23" s="391" t="s">
        <v>786</v>
      </c>
      <c r="I23" s="370"/>
      <c r="J23" s="369" t="s">
        <v>73</v>
      </c>
      <c r="K23" s="368"/>
      <c r="L23" s="7" t="s">
        <v>757</v>
      </c>
      <c r="M23" s="11"/>
      <c r="N23" s="82">
        <v>8.6199999999999992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381</v>
      </c>
      <c r="E24" s="368"/>
      <c r="F24" s="369">
        <v>4100054363</v>
      </c>
      <c r="G24" s="370"/>
      <c r="H24" s="391" t="s">
        <v>786</v>
      </c>
      <c r="I24" s="370"/>
      <c r="J24" s="369" t="s">
        <v>73</v>
      </c>
      <c r="K24" s="368"/>
      <c r="L24" s="7" t="s">
        <v>757</v>
      </c>
      <c r="M24" s="11"/>
      <c r="N24" s="82">
        <v>7.02</v>
      </c>
      <c r="O24" s="60">
        <v>4</v>
      </c>
    </row>
    <row r="25" spans="1:15" ht="15" x14ac:dyDescent="0.25">
      <c r="A25" s="1"/>
      <c r="B25" s="365"/>
      <c r="C25" s="366"/>
      <c r="D25" s="367" t="s">
        <v>381</v>
      </c>
      <c r="E25" s="368"/>
      <c r="F25" s="369">
        <v>4100054364</v>
      </c>
      <c r="G25" s="370"/>
      <c r="H25" s="391" t="s">
        <v>786</v>
      </c>
      <c r="I25" s="370"/>
      <c r="J25" s="369" t="s">
        <v>73</v>
      </c>
      <c r="K25" s="368"/>
      <c r="L25" s="7" t="s">
        <v>757</v>
      </c>
      <c r="M25" s="11"/>
      <c r="N25" s="84"/>
      <c r="O25" s="60">
        <v>5</v>
      </c>
    </row>
    <row r="26" spans="1:15" ht="15" x14ac:dyDescent="0.25">
      <c r="A26" s="1"/>
      <c r="B26" s="416">
        <v>8</v>
      </c>
      <c r="C26" s="417"/>
      <c r="D26" s="367" t="s">
        <v>381</v>
      </c>
      <c r="E26" s="368"/>
      <c r="F26" s="369">
        <v>4100054364</v>
      </c>
      <c r="G26" s="370"/>
      <c r="H26" s="391" t="s">
        <v>786</v>
      </c>
      <c r="I26" s="370"/>
      <c r="J26" s="369" t="s">
        <v>73</v>
      </c>
      <c r="K26" s="368"/>
      <c r="L26" s="7" t="s">
        <v>757</v>
      </c>
      <c r="M26" s="11"/>
      <c r="N26" s="83">
        <v>8.6199999999999992</v>
      </c>
      <c r="O26" s="60">
        <v>12</v>
      </c>
    </row>
    <row r="27" spans="1:15" ht="15" x14ac:dyDescent="0.25">
      <c r="A27" s="1"/>
      <c r="B27" s="378">
        <v>9</v>
      </c>
      <c r="C27" s="379"/>
      <c r="D27" s="367" t="s">
        <v>381</v>
      </c>
      <c r="E27" s="368"/>
      <c r="F27" s="369">
        <v>4100054364</v>
      </c>
      <c r="G27" s="370"/>
      <c r="H27" s="391" t="s">
        <v>786</v>
      </c>
      <c r="I27" s="370"/>
      <c r="J27" s="369" t="s">
        <v>73</v>
      </c>
      <c r="K27" s="368"/>
      <c r="L27" s="7" t="s">
        <v>757</v>
      </c>
      <c r="M27" s="11"/>
      <c r="N27" s="82">
        <v>8.6199999999999992</v>
      </c>
      <c r="O27" s="60">
        <v>12</v>
      </c>
    </row>
    <row r="28" spans="1:15" ht="15" x14ac:dyDescent="0.25">
      <c r="A28" s="1"/>
      <c r="B28" s="378">
        <v>10</v>
      </c>
      <c r="C28" s="379"/>
      <c r="D28" s="367" t="s">
        <v>381</v>
      </c>
      <c r="E28" s="368"/>
      <c r="F28" s="369">
        <v>4100054364</v>
      </c>
      <c r="G28" s="370"/>
      <c r="H28" s="391" t="s">
        <v>786</v>
      </c>
      <c r="I28" s="370"/>
      <c r="J28" s="369" t="s">
        <v>73</v>
      </c>
      <c r="K28" s="368"/>
      <c r="L28" s="7" t="s">
        <v>757</v>
      </c>
      <c r="M28" s="11"/>
      <c r="N28" s="83">
        <v>8.6199999999999992</v>
      </c>
      <c r="O28" s="60">
        <v>12</v>
      </c>
    </row>
    <row r="29" spans="1:15" ht="15" x14ac:dyDescent="0.25">
      <c r="A29" s="1"/>
      <c r="B29" s="378">
        <v>11</v>
      </c>
      <c r="C29" s="379"/>
      <c r="D29" s="367" t="s">
        <v>381</v>
      </c>
      <c r="E29" s="368"/>
      <c r="F29" s="369">
        <v>4100054364</v>
      </c>
      <c r="G29" s="370"/>
      <c r="H29" s="391" t="s">
        <v>786</v>
      </c>
      <c r="I29" s="370"/>
      <c r="J29" s="369" t="s">
        <v>73</v>
      </c>
      <c r="K29" s="368"/>
      <c r="L29" s="7" t="s">
        <v>757</v>
      </c>
      <c r="M29" s="11"/>
      <c r="N29" s="82">
        <v>8.6199999999999992</v>
      </c>
      <c r="O29" s="60">
        <v>12</v>
      </c>
    </row>
    <row r="30" spans="1:15" ht="15" x14ac:dyDescent="0.25">
      <c r="A30" s="1"/>
      <c r="B30" s="378">
        <v>12</v>
      </c>
      <c r="C30" s="379"/>
      <c r="D30" s="367" t="s">
        <v>381</v>
      </c>
      <c r="E30" s="368"/>
      <c r="F30" s="369">
        <v>4100054364</v>
      </c>
      <c r="G30" s="370"/>
      <c r="H30" s="391" t="s">
        <v>786</v>
      </c>
      <c r="I30" s="370"/>
      <c r="J30" s="369" t="s">
        <v>73</v>
      </c>
      <c r="K30" s="368"/>
      <c r="L30" s="7" t="s">
        <v>757</v>
      </c>
      <c r="M30" s="11"/>
      <c r="N30" s="83">
        <v>8.6199999999999992</v>
      </c>
      <c r="O30" s="60">
        <v>12</v>
      </c>
    </row>
    <row r="31" spans="1:15" ht="15" x14ac:dyDescent="0.25">
      <c r="A31" s="1"/>
      <c r="B31" s="378">
        <v>13</v>
      </c>
      <c r="C31" s="379"/>
      <c r="D31" s="367" t="s">
        <v>381</v>
      </c>
      <c r="E31" s="368"/>
      <c r="F31" s="369">
        <v>4100054364</v>
      </c>
      <c r="G31" s="370"/>
      <c r="H31" s="391" t="s">
        <v>786</v>
      </c>
      <c r="I31" s="370"/>
      <c r="J31" s="369" t="s">
        <v>73</v>
      </c>
      <c r="K31" s="368"/>
      <c r="L31" s="7" t="s">
        <v>757</v>
      </c>
      <c r="M31" s="11"/>
      <c r="N31" s="82">
        <v>8.6199999999999992</v>
      </c>
      <c r="O31" s="60">
        <v>12</v>
      </c>
    </row>
    <row r="32" spans="1:15" ht="15" x14ac:dyDescent="0.25">
      <c r="A32" s="1"/>
      <c r="B32" s="378">
        <v>14</v>
      </c>
      <c r="C32" s="379"/>
      <c r="D32" s="367" t="s">
        <v>381</v>
      </c>
      <c r="E32" s="368"/>
      <c r="F32" s="369">
        <v>4100054364</v>
      </c>
      <c r="G32" s="370"/>
      <c r="H32" s="391" t="s">
        <v>786</v>
      </c>
      <c r="I32" s="370"/>
      <c r="J32" s="369" t="s">
        <v>73</v>
      </c>
      <c r="K32" s="368"/>
      <c r="L32" s="7" t="s">
        <v>757</v>
      </c>
      <c r="M32" s="11"/>
      <c r="N32" s="83">
        <v>8.6199999999999992</v>
      </c>
      <c r="O32" s="60">
        <v>12</v>
      </c>
    </row>
    <row r="33" spans="1:15" ht="15" x14ac:dyDescent="0.25">
      <c r="A33" s="1"/>
      <c r="B33" s="378">
        <v>15</v>
      </c>
      <c r="C33" s="379"/>
      <c r="D33" s="367" t="s">
        <v>381</v>
      </c>
      <c r="E33" s="368"/>
      <c r="F33" s="369">
        <v>4100054364</v>
      </c>
      <c r="G33" s="370"/>
      <c r="H33" s="391" t="s">
        <v>786</v>
      </c>
      <c r="I33" s="370"/>
      <c r="J33" s="369" t="s">
        <v>73</v>
      </c>
      <c r="K33" s="368"/>
      <c r="L33" s="7" t="s">
        <v>757</v>
      </c>
      <c r="M33" s="11"/>
      <c r="N33" s="81">
        <v>8.6199999999999992</v>
      </c>
      <c r="O33" s="60">
        <v>12</v>
      </c>
    </row>
    <row r="34" spans="1:15" ht="15" x14ac:dyDescent="0.25">
      <c r="A34" s="1"/>
      <c r="B34" s="378">
        <v>16</v>
      </c>
      <c r="C34" s="379"/>
      <c r="D34" s="367" t="s">
        <v>381</v>
      </c>
      <c r="E34" s="368"/>
      <c r="F34" s="369">
        <v>4100054364</v>
      </c>
      <c r="G34" s="370"/>
      <c r="H34" s="391" t="s">
        <v>786</v>
      </c>
      <c r="I34" s="370"/>
      <c r="J34" s="369" t="s">
        <v>73</v>
      </c>
      <c r="K34" s="368"/>
      <c r="L34" s="7" t="s">
        <v>757</v>
      </c>
      <c r="M34" s="11"/>
      <c r="N34" s="84">
        <v>8.6199999999999992</v>
      </c>
      <c r="O34" s="60">
        <v>12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7" t="s">
        <v>381</v>
      </c>
      <c r="E36" s="368"/>
      <c r="F36" s="369">
        <v>4100054364</v>
      </c>
      <c r="G36" s="370"/>
      <c r="H36" s="391" t="s">
        <v>786</v>
      </c>
      <c r="I36" s="370"/>
      <c r="J36" s="369" t="s">
        <v>73</v>
      </c>
      <c r="K36" s="368"/>
      <c r="L36" s="7" t="s">
        <v>757</v>
      </c>
      <c r="M36" s="11"/>
      <c r="N36" s="82">
        <v>8.6199999999999992</v>
      </c>
      <c r="O36" s="60">
        <v>12</v>
      </c>
    </row>
    <row r="37" spans="1:15" ht="15" x14ac:dyDescent="0.25">
      <c r="A37" s="1"/>
      <c r="B37" s="378">
        <v>18</v>
      </c>
      <c r="C37" s="379"/>
      <c r="D37" s="367" t="s">
        <v>381</v>
      </c>
      <c r="E37" s="368"/>
      <c r="F37" s="369">
        <v>4100054364</v>
      </c>
      <c r="G37" s="370"/>
      <c r="H37" s="391" t="s">
        <v>786</v>
      </c>
      <c r="I37" s="370"/>
      <c r="J37" s="369" t="s">
        <v>73</v>
      </c>
      <c r="K37" s="368"/>
      <c r="L37" s="7" t="s">
        <v>757</v>
      </c>
      <c r="M37" s="11"/>
      <c r="N37" s="82">
        <v>8.6199999999999992</v>
      </c>
      <c r="O37" s="60">
        <v>12</v>
      </c>
    </row>
    <row r="38" spans="1:15" ht="15" x14ac:dyDescent="0.25">
      <c r="A38" s="1"/>
      <c r="B38" s="378">
        <v>19</v>
      </c>
      <c r="C38" s="379"/>
      <c r="D38" s="367" t="s">
        <v>381</v>
      </c>
      <c r="E38" s="368"/>
      <c r="F38" s="369">
        <v>4100054364</v>
      </c>
      <c r="G38" s="370"/>
      <c r="H38" s="391" t="s">
        <v>786</v>
      </c>
      <c r="I38" s="370"/>
      <c r="J38" s="369" t="s">
        <v>73</v>
      </c>
      <c r="K38" s="368"/>
      <c r="L38" s="7" t="s">
        <v>757</v>
      </c>
      <c r="M38" s="11"/>
      <c r="N38" s="82">
        <v>8.6199999999999992</v>
      </c>
      <c r="O38" s="60">
        <v>12</v>
      </c>
    </row>
    <row r="39" spans="1:15" ht="15" x14ac:dyDescent="0.25">
      <c r="A39" s="1"/>
      <c r="B39" s="378">
        <v>20</v>
      </c>
      <c r="C39" s="379"/>
      <c r="D39" s="367" t="s">
        <v>381</v>
      </c>
      <c r="E39" s="368"/>
      <c r="F39" s="369">
        <v>4100054364</v>
      </c>
      <c r="G39" s="370"/>
      <c r="H39" s="391" t="s">
        <v>786</v>
      </c>
      <c r="I39" s="370"/>
      <c r="J39" s="369" t="s">
        <v>73</v>
      </c>
      <c r="K39" s="368"/>
      <c r="L39" s="7" t="s">
        <v>757</v>
      </c>
      <c r="M39" s="11"/>
      <c r="N39" s="82">
        <v>8.6199999999999992</v>
      </c>
      <c r="O39" s="60">
        <v>12</v>
      </c>
    </row>
    <row r="40" spans="1:15" ht="15" x14ac:dyDescent="0.25">
      <c r="A40" s="1"/>
      <c r="B40" s="378">
        <v>21</v>
      </c>
      <c r="C40" s="379"/>
      <c r="D40" s="367" t="s">
        <v>381</v>
      </c>
      <c r="E40" s="368"/>
      <c r="F40" s="369">
        <v>4100054365</v>
      </c>
      <c r="G40" s="370"/>
      <c r="H40" s="391" t="s">
        <v>786</v>
      </c>
      <c r="I40" s="370"/>
      <c r="J40" s="369" t="s">
        <v>73</v>
      </c>
      <c r="K40" s="368"/>
      <c r="L40" s="7" t="s">
        <v>757</v>
      </c>
      <c r="M40" s="11"/>
      <c r="N40" s="82">
        <v>7.5533299999999999</v>
      </c>
      <c r="O40" s="60">
        <v>10</v>
      </c>
    </row>
    <row r="41" spans="1:15" ht="15" x14ac:dyDescent="0.25">
      <c r="A41" s="1"/>
      <c r="B41" s="378">
        <v>22</v>
      </c>
      <c r="C41" s="379"/>
      <c r="D41" s="367" t="s">
        <v>381</v>
      </c>
      <c r="E41" s="368"/>
      <c r="F41" s="369">
        <v>4100054366</v>
      </c>
      <c r="G41" s="370"/>
      <c r="H41" s="391" t="s">
        <v>786</v>
      </c>
      <c r="I41" s="370"/>
      <c r="J41" s="369" t="s">
        <v>73</v>
      </c>
      <c r="K41" s="368"/>
      <c r="L41" s="7" t="s">
        <v>757</v>
      </c>
      <c r="M41" s="11"/>
      <c r="N41" s="82">
        <v>8.6199999999999992</v>
      </c>
      <c r="O41" s="60">
        <v>12</v>
      </c>
    </row>
    <row r="42" spans="1:15" ht="15" x14ac:dyDescent="0.25">
      <c r="A42" s="1"/>
      <c r="B42" s="378">
        <v>23</v>
      </c>
      <c r="C42" s="379"/>
      <c r="D42" s="367" t="s">
        <v>381</v>
      </c>
      <c r="E42" s="368"/>
      <c r="F42" s="369">
        <v>4100054366</v>
      </c>
      <c r="G42" s="370"/>
      <c r="H42" s="391" t="s">
        <v>786</v>
      </c>
      <c r="I42" s="370"/>
      <c r="J42" s="369" t="s">
        <v>73</v>
      </c>
      <c r="K42" s="368"/>
      <c r="L42" s="7" t="s">
        <v>757</v>
      </c>
      <c r="M42" s="11"/>
      <c r="N42" s="82">
        <v>8.6199999999999992</v>
      </c>
      <c r="O42" s="60">
        <v>12</v>
      </c>
    </row>
    <row r="43" spans="1:15" ht="15" x14ac:dyDescent="0.25">
      <c r="A43" s="1"/>
      <c r="B43" s="378">
        <v>24</v>
      </c>
      <c r="C43" s="379"/>
      <c r="D43" s="367" t="s">
        <v>381</v>
      </c>
      <c r="E43" s="368"/>
      <c r="F43" s="369">
        <v>4100054366</v>
      </c>
      <c r="G43" s="370"/>
      <c r="H43" s="391" t="s">
        <v>786</v>
      </c>
      <c r="I43" s="370"/>
      <c r="J43" s="369" t="s">
        <v>73</v>
      </c>
      <c r="K43" s="368"/>
      <c r="L43" s="7" t="s">
        <v>757</v>
      </c>
      <c r="M43" s="11"/>
      <c r="N43" s="82">
        <v>8.6199999999999992</v>
      </c>
      <c r="O43" s="60">
        <v>12</v>
      </c>
    </row>
    <row r="44" spans="1:15" ht="15" x14ac:dyDescent="0.25">
      <c r="A44" s="1"/>
      <c r="B44" s="378">
        <v>25</v>
      </c>
      <c r="C44" s="379"/>
      <c r="D44" s="367" t="s">
        <v>381</v>
      </c>
      <c r="E44" s="368"/>
      <c r="F44" s="369">
        <v>4100054366</v>
      </c>
      <c r="G44" s="370"/>
      <c r="H44" s="391" t="s">
        <v>786</v>
      </c>
      <c r="I44" s="370"/>
      <c r="J44" s="369" t="s">
        <v>73</v>
      </c>
      <c r="K44" s="368"/>
      <c r="L44" s="7" t="s">
        <v>757</v>
      </c>
      <c r="M44" s="11"/>
      <c r="N44" s="82">
        <v>8.6199999999999992</v>
      </c>
      <c r="O44" s="60">
        <v>12</v>
      </c>
    </row>
    <row r="45" spans="1:15" ht="15" x14ac:dyDescent="0.25">
      <c r="A45" s="1"/>
      <c r="B45" s="378">
        <v>26</v>
      </c>
      <c r="C45" s="379"/>
      <c r="D45" s="367" t="s">
        <v>381</v>
      </c>
      <c r="E45" s="368"/>
      <c r="F45" s="369">
        <v>4100054366</v>
      </c>
      <c r="G45" s="370"/>
      <c r="H45" s="391" t="s">
        <v>786</v>
      </c>
      <c r="I45" s="370"/>
      <c r="J45" s="369" t="s">
        <v>73</v>
      </c>
      <c r="K45" s="368"/>
      <c r="L45" s="7" t="s">
        <v>757</v>
      </c>
      <c r="M45" s="11"/>
      <c r="N45" s="82">
        <v>8.6199999999999992</v>
      </c>
      <c r="O45" s="60">
        <v>12</v>
      </c>
    </row>
    <row r="46" spans="1:15" ht="15" x14ac:dyDescent="0.25">
      <c r="A46" s="1"/>
      <c r="B46" s="378">
        <v>27</v>
      </c>
      <c r="C46" s="379"/>
      <c r="D46" s="367" t="s">
        <v>381</v>
      </c>
      <c r="E46" s="368"/>
      <c r="F46" s="369">
        <v>4100054366</v>
      </c>
      <c r="G46" s="370"/>
      <c r="H46" s="391" t="s">
        <v>786</v>
      </c>
      <c r="I46" s="370"/>
      <c r="J46" s="369" t="s">
        <v>73</v>
      </c>
      <c r="K46" s="368"/>
      <c r="L46" s="7" t="s">
        <v>757</v>
      </c>
      <c r="M46" s="11"/>
      <c r="N46" s="82">
        <v>8.6199999999999992</v>
      </c>
      <c r="O46" s="60">
        <v>12</v>
      </c>
    </row>
    <row r="47" spans="1:15" ht="15" x14ac:dyDescent="0.25">
      <c r="A47" s="1"/>
      <c r="B47" s="378">
        <v>28</v>
      </c>
      <c r="C47" s="379"/>
      <c r="D47" s="367" t="s">
        <v>381</v>
      </c>
      <c r="E47" s="368"/>
      <c r="F47" s="369">
        <v>4100054366</v>
      </c>
      <c r="G47" s="370"/>
      <c r="H47" s="391" t="s">
        <v>786</v>
      </c>
      <c r="I47" s="370"/>
      <c r="J47" s="369" t="s">
        <v>73</v>
      </c>
      <c r="K47" s="368"/>
      <c r="L47" s="7" t="s">
        <v>757</v>
      </c>
      <c r="M47" s="11"/>
      <c r="N47" s="82">
        <v>8.6199999999999992</v>
      </c>
      <c r="O47" s="60">
        <v>12</v>
      </c>
    </row>
    <row r="48" spans="1:15" ht="15" x14ac:dyDescent="0.25">
      <c r="A48" s="1"/>
      <c r="B48" s="378">
        <v>29</v>
      </c>
      <c r="C48" s="379"/>
      <c r="D48" s="367" t="s">
        <v>381</v>
      </c>
      <c r="E48" s="368"/>
      <c r="F48" s="369">
        <v>4100054366</v>
      </c>
      <c r="G48" s="370"/>
      <c r="H48" s="391" t="s">
        <v>786</v>
      </c>
      <c r="I48" s="370"/>
      <c r="J48" s="369" t="s">
        <v>73</v>
      </c>
      <c r="K48" s="368"/>
      <c r="L48" s="7" t="s">
        <v>757</v>
      </c>
      <c r="M48" s="11"/>
      <c r="N48" s="82">
        <v>8.6199999999999992</v>
      </c>
      <c r="O48" s="60">
        <v>12</v>
      </c>
    </row>
    <row r="49" spans="1:15" ht="15" x14ac:dyDescent="0.25">
      <c r="A49" s="1"/>
      <c r="B49" s="378">
        <v>30</v>
      </c>
      <c r="C49" s="379"/>
      <c r="D49" s="367" t="s">
        <v>381</v>
      </c>
      <c r="E49" s="368"/>
      <c r="F49" s="369">
        <v>4100054366</v>
      </c>
      <c r="G49" s="370"/>
      <c r="H49" s="391" t="s">
        <v>786</v>
      </c>
      <c r="I49" s="370"/>
      <c r="J49" s="369" t="s">
        <v>73</v>
      </c>
      <c r="K49" s="368"/>
      <c r="L49" s="7" t="s">
        <v>757</v>
      </c>
      <c r="M49" s="11"/>
      <c r="N49" s="82">
        <v>8.6199999999999992</v>
      </c>
      <c r="O49" s="60">
        <v>12</v>
      </c>
    </row>
    <row r="50" spans="1:15" ht="15" x14ac:dyDescent="0.25">
      <c r="A50" s="1"/>
      <c r="B50" s="378">
        <v>31</v>
      </c>
      <c r="C50" s="379"/>
      <c r="D50" s="367" t="s">
        <v>381</v>
      </c>
      <c r="E50" s="368"/>
      <c r="F50" s="369">
        <v>4100054366</v>
      </c>
      <c r="G50" s="370"/>
      <c r="H50" s="391" t="s">
        <v>786</v>
      </c>
      <c r="I50" s="370"/>
      <c r="J50" s="369" t="s">
        <v>73</v>
      </c>
      <c r="K50" s="368"/>
      <c r="L50" s="7" t="s">
        <v>757</v>
      </c>
      <c r="M50" s="11"/>
      <c r="N50" s="82">
        <v>8.6199999999999992</v>
      </c>
      <c r="O50" s="60">
        <v>12</v>
      </c>
    </row>
    <row r="51" spans="1:15" ht="15" x14ac:dyDescent="0.25">
      <c r="A51" s="1"/>
      <c r="B51" s="378">
        <v>32</v>
      </c>
      <c r="C51" s="379"/>
      <c r="D51" s="367" t="s">
        <v>381</v>
      </c>
      <c r="E51" s="368"/>
      <c r="F51" s="369">
        <v>4100054366</v>
      </c>
      <c r="G51" s="370"/>
      <c r="H51" s="391" t="s">
        <v>786</v>
      </c>
      <c r="I51" s="370"/>
      <c r="J51" s="369" t="s">
        <v>73</v>
      </c>
      <c r="K51" s="368"/>
      <c r="L51" s="7" t="s">
        <v>757</v>
      </c>
      <c r="M51" s="11"/>
      <c r="N51" s="81">
        <v>8.6199999999999992</v>
      </c>
      <c r="O51" s="60">
        <v>12</v>
      </c>
    </row>
    <row r="52" spans="1:15" ht="15" x14ac:dyDescent="0.25">
      <c r="A52" s="1"/>
      <c r="B52" s="77" t="s">
        <v>56</v>
      </c>
      <c r="C52" s="78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78">
        <v>33</v>
      </c>
      <c r="C53" s="379"/>
      <c r="D53" s="367" t="s">
        <v>381</v>
      </c>
      <c r="E53" s="368"/>
      <c r="F53" s="369">
        <v>4100054366</v>
      </c>
      <c r="G53" s="370"/>
      <c r="H53" s="391" t="s">
        <v>786</v>
      </c>
      <c r="I53" s="370"/>
      <c r="J53" s="369" t="s">
        <v>73</v>
      </c>
      <c r="K53" s="368"/>
      <c r="L53" s="7" t="s">
        <v>757</v>
      </c>
      <c r="M53" s="11"/>
      <c r="N53" s="82">
        <v>9.1533300000000004</v>
      </c>
      <c r="O53" s="60">
        <v>13</v>
      </c>
    </row>
    <row r="54" spans="1:15" ht="15" x14ac:dyDescent="0.25">
      <c r="A54" s="1"/>
      <c r="B54" s="378">
        <v>34</v>
      </c>
      <c r="C54" s="379"/>
      <c r="D54" s="367" t="s">
        <v>381</v>
      </c>
      <c r="E54" s="368"/>
      <c r="F54" s="369">
        <v>4100054366</v>
      </c>
      <c r="G54" s="370"/>
      <c r="H54" s="391" t="s">
        <v>786</v>
      </c>
      <c r="I54" s="370"/>
      <c r="J54" s="369" t="s">
        <v>73</v>
      </c>
      <c r="K54" s="368"/>
      <c r="L54" s="7" t="s">
        <v>757</v>
      </c>
      <c r="M54" s="11"/>
      <c r="N54" s="81">
        <v>9.1533300000000004</v>
      </c>
      <c r="O54" s="60">
        <v>13</v>
      </c>
    </row>
    <row r="55" spans="1:15" ht="15" x14ac:dyDescent="0.25">
      <c r="A55" s="1"/>
      <c r="B55" s="378">
        <v>35</v>
      </c>
      <c r="C55" s="379"/>
      <c r="D55" s="367" t="s">
        <v>381</v>
      </c>
      <c r="E55" s="368"/>
      <c r="F55" s="369">
        <v>4100051752</v>
      </c>
      <c r="G55" s="370"/>
      <c r="H55" s="391" t="s">
        <v>659</v>
      </c>
      <c r="I55" s="370"/>
      <c r="J55" s="369" t="s">
        <v>53</v>
      </c>
      <c r="K55" s="368"/>
      <c r="L55" s="7" t="s">
        <v>757</v>
      </c>
      <c r="M55" s="11"/>
      <c r="N55" s="82">
        <v>8.6199999999999992</v>
      </c>
      <c r="O55" s="60">
        <v>12</v>
      </c>
    </row>
    <row r="56" spans="1:15" ht="15" x14ac:dyDescent="0.25">
      <c r="A56" s="1"/>
      <c r="B56" s="378">
        <v>36</v>
      </c>
      <c r="C56" s="379"/>
      <c r="D56" s="367" t="s">
        <v>381</v>
      </c>
      <c r="E56" s="368"/>
      <c r="F56" s="369">
        <v>4100051752</v>
      </c>
      <c r="G56" s="370"/>
      <c r="H56" s="391" t="s">
        <v>659</v>
      </c>
      <c r="I56" s="370"/>
      <c r="J56" s="369" t="s">
        <v>53</v>
      </c>
      <c r="K56" s="368"/>
      <c r="L56" s="7" t="s">
        <v>757</v>
      </c>
      <c r="M56" s="11"/>
      <c r="N56" s="82">
        <v>8.6199999999999992</v>
      </c>
      <c r="O56" s="60">
        <v>12</v>
      </c>
    </row>
    <row r="57" spans="1:15" ht="15" x14ac:dyDescent="0.25">
      <c r="A57" s="1"/>
      <c r="B57" s="378">
        <v>37</v>
      </c>
      <c r="C57" s="379"/>
      <c r="D57" s="367" t="s">
        <v>381</v>
      </c>
      <c r="E57" s="368"/>
      <c r="F57" s="369">
        <v>4100051752</v>
      </c>
      <c r="G57" s="370"/>
      <c r="H57" s="391" t="s">
        <v>659</v>
      </c>
      <c r="I57" s="370"/>
      <c r="J57" s="369" t="s">
        <v>53</v>
      </c>
      <c r="K57" s="368"/>
      <c r="L57" s="7" t="s">
        <v>757</v>
      </c>
      <c r="M57" s="11"/>
      <c r="N57" s="81">
        <v>8.6199999999999992</v>
      </c>
      <c r="O57" s="60">
        <v>12</v>
      </c>
    </row>
    <row r="58" spans="1:15" ht="15" x14ac:dyDescent="0.25">
      <c r="A58" s="1"/>
      <c r="B58" s="378">
        <v>38</v>
      </c>
      <c r="C58" s="379"/>
      <c r="D58" s="367" t="s">
        <v>381</v>
      </c>
      <c r="E58" s="368"/>
      <c r="F58" s="369">
        <v>4100051752</v>
      </c>
      <c r="G58" s="370"/>
      <c r="H58" s="391" t="s">
        <v>659</v>
      </c>
      <c r="I58" s="370"/>
      <c r="J58" s="369" t="s">
        <v>53</v>
      </c>
      <c r="K58" s="368"/>
      <c r="L58" s="7" t="s">
        <v>757</v>
      </c>
      <c r="M58" s="11"/>
      <c r="N58" s="82">
        <v>8.6199999999999992</v>
      </c>
      <c r="O58" s="60">
        <v>12</v>
      </c>
    </row>
    <row r="59" spans="1:15" ht="15" x14ac:dyDescent="0.25">
      <c r="A59" s="1"/>
      <c r="B59" s="378">
        <v>39</v>
      </c>
      <c r="C59" s="379"/>
      <c r="D59" s="367" t="s">
        <v>381</v>
      </c>
      <c r="E59" s="368"/>
      <c r="F59" s="369">
        <v>4100051752</v>
      </c>
      <c r="G59" s="370"/>
      <c r="H59" s="391" t="s">
        <v>659</v>
      </c>
      <c r="I59" s="370"/>
      <c r="J59" s="369" t="s">
        <v>53</v>
      </c>
      <c r="K59" s="368"/>
      <c r="L59" s="7" t="s">
        <v>757</v>
      </c>
      <c r="M59" s="11"/>
      <c r="N59" s="82">
        <v>8.6199999999999992</v>
      </c>
      <c r="O59" s="60">
        <v>12</v>
      </c>
    </row>
    <row r="60" spans="1:15" ht="15" x14ac:dyDescent="0.25">
      <c r="A60" s="1"/>
      <c r="B60" s="378">
        <v>40</v>
      </c>
      <c r="C60" s="379"/>
      <c r="D60" s="367" t="s">
        <v>381</v>
      </c>
      <c r="E60" s="368"/>
      <c r="F60" s="369">
        <v>4100051752</v>
      </c>
      <c r="G60" s="370"/>
      <c r="H60" s="391" t="s">
        <v>659</v>
      </c>
      <c r="I60" s="370"/>
      <c r="J60" s="369" t="s">
        <v>53</v>
      </c>
      <c r="K60" s="368"/>
      <c r="L60" s="7" t="s">
        <v>757</v>
      </c>
      <c r="M60" s="11"/>
      <c r="N60" s="81">
        <v>8.6199999999999992</v>
      </c>
      <c r="O60" s="60">
        <v>12</v>
      </c>
    </row>
    <row r="61" spans="1:15" ht="15" x14ac:dyDescent="0.25">
      <c r="A61" s="1"/>
      <c r="B61" s="378">
        <v>41</v>
      </c>
      <c r="C61" s="379"/>
      <c r="D61" s="367" t="s">
        <v>381</v>
      </c>
      <c r="E61" s="368"/>
      <c r="F61" s="369">
        <v>4100051752</v>
      </c>
      <c r="G61" s="370"/>
      <c r="H61" s="391" t="s">
        <v>659</v>
      </c>
      <c r="I61" s="370"/>
      <c r="J61" s="369" t="s">
        <v>53</v>
      </c>
      <c r="K61" s="368"/>
      <c r="L61" s="7" t="s">
        <v>757</v>
      </c>
      <c r="M61" s="11"/>
      <c r="N61" s="82">
        <v>8.6199999999999992</v>
      </c>
      <c r="O61" s="60">
        <v>12</v>
      </c>
    </row>
    <row r="62" spans="1:15" ht="15" x14ac:dyDescent="0.25">
      <c r="A62" s="1"/>
      <c r="B62" s="378">
        <v>42</v>
      </c>
      <c r="C62" s="379"/>
      <c r="D62" s="367" t="s">
        <v>381</v>
      </c>
      <c r="E62" s="368"/>
      <c r="F62" s="369">
        <v>4100051752</v>
      </c>
      <c r="G62" s="370"/>
      <c r="H62" s="391" t="s">
        <v>659</v>
      </c>
      <c r="I62" s="370"/>
      <c r="J62" s="369" t="s">
        <v>53</v>
      </c>
      <c r="K62" s="368"/>
      <c r="L62" s="7" t="s">
        <v>757</v>
      </c>
      <c r="M62" s="11"/>
      <c r="N62" s="82">
        <v>8.6199999999999992</v>
      </c>
      <c r="O62" s="60">
        <v>12</v>
      </c>
    </row>
    <row r="63" spans="1:15" ht="15" x14ac:dyDescent="0.25">
      <c r="A63" s="1"/>
      <c r="B63" s="378">
        <v>43</v>
      </c>
      <c r="C63" s="379"/>
      <c r="D63" s="367" t="s">
        <v>381</v>
      </c>
      <c r="E63" s="368"/>
      <c r="F63" s="369">
        <v>4100051752</v>
      </c>
      <c r="G63" s="370"/>
      <c r="H63" s="391" t="s">
        <v>659</v>
      </c>
      <c r="I63" s="370"/>
      <c r="J63" s="369" t="s">
        <v>53</v>
      </c>
      <c r="K63" s="368"/>
      <c r="L63" s="7" t="s">
        <v>757</v>
      </c>
      <c r="M63" s="11"/>
      <c r="N63" s="81">
        <v>8.6199999999999992</v>
      </c>
      <c r="O63" s="60">
        <v>12</v>
      </c>
    </row>
    <row r="64" spans="1:15" ht="15" x14ac:dyDescent="0.25">
      <c r="A64" s="1"/>
      <c r="B64" s="40"/>
      <c r="C64" s="36"/>
      <c r="D64" s="126" t="s">
        <v>822</v>
      </c>
      <c r="E64" s="61"/>
      <c r="F64" s="50"/>
      <c r="G64" s="62"/>
      <c r="H64" s="63"/>
      <c r="I64" s="62"/>
      <c r="J64" s="50"/>
      <c r="K64" s="61"/>
      <c r="L64" s="6"/>
      <c r="M64" s="8"/>
      <c r="N64" s="83"/>
      <c r="O64" s="123"/>
    </row>
    <row r="65" spans="1:15" ht="15" x14ac:dyDescent="0.25">
      <c r="A65" s="1"/>
      <c r="B65" s="378">
        <v>44</v>
      </c>
      <c r="C65" s="379"/>
      <c r="D65" s="367" t="s">
        <v>381</v>
      </c>
      <c r="E65" s="368"/>
      <c r="F65" s="369">
        <v>4100051752</v>
      </c>
      <c r="G65" s="370"/>
      <c r="H65" s="391" t="s">
        <v>659</v>
      </c>
      <c r="I65" s="370"/>
      <c r="J65" s="369" t="s">
        <v>53</v>
      </c>
      <c r="K65" s="368"/>
      <c r="L65" s="7" t="s">
        <v>757</v>
      </c>
      <c r="M65" s="11"/>
      <c r="N65" s="82">
        <v>8.6199999999999992</v>
      </c>
      <c r="O65" s="60">
        <v>12</v>
      </c>
    </row>
    <row r="66" spans="1:15" ht="15" x14ac:dyDescent="0.25">
      <c r="A66" s="1"/>
      <c r="B66" s="378">
        <v>45</v>
      </c>
      <c r="C66" s="379"/>
      <c r="D66" s="367" t="s">
        <v>381</v>
      </c>
      <c r="E66" s="368"/>
      <c r="F66" s="369">
        <v>4100051752</v>
      </c>
      <c r="G66" s="370"/>
      <c r="H66" s="391" t="s">
        <v>659</v>
      </c>
      <c r="I66" s="370"/>
      <c r="J66" s="369" t="s">
        <v>53</v>
      </c>
      <c r="K66" s="368"/>
      <c r="L66" s="7" t="s">
        <v>757</v>
      </c>
      <c r="M66" s="11"/>
      <c r="N66" s="82">
        <v>8.6199999999999992</v>
      </c>
      <c r="O66" s="60">
        <v>12</v>
      </c>
    </row>
    <row r="67" spans="1:15" ht="15" x14ac:dyDescent="0.25">
      <c r="A67" s="1"/>
      <c r="B67" s="378">
        <v>46</v>
      </c>
      <c r="C67" s="379"/>
      <c r="D67" s="367" t="s">
        <v>381</v>
      </c>
      <c r="E67" s="368"/>
      <c r="F67" s="369">
        <v>4100051752</v>
      </c>
      <c r="G67" s="370"/>
      <c r="H67" s="391" t="s">
        <v>659</v>
      </c>
      <c r="I67" s="370"/>
      <c r="J67" s="369" t="s">
        <v>53</v>
      </c>
      <c r="K67" s="368"/>
      <c r="L67" s="7" t="s">
        <v>757</v>
      </c>
      <c r="M67" s="11"/>
      <c r="N67" s="81">
        <v>8.6199999999999992</v>
      </c>
      <c r="O67" s="60">
        <v>12</v>
      </c>
    </row>
    <row r="68" spans="1:15" ht="15" x14ac:dyDescent="0.25">
      <c r="A68" s="1"/>
      <c r="B68" s="378">
        <v>47</v>
      </c>
      <c r="C68" s="379"/>
      <c r="D68" s="367" t="s">
        <v>381</v>
      </c>
      <c r="E68" s="368"/>
      <c r="F68" s="369">
        <v>4100051752</v>
      </c>
      <c r="G68" s="370"/>
      <c r="H68" s="391" t="s">
        <v>659</v>
      </c>
      <c r="I68" s="370"/>
      <c r="J68" s="369" t="s">
        <v>53</v>
      </c>
      <c r="K68" s="368"/>
      <c r="L68" s="7" t="s">
        <v>757</v>
      </c>
      <c r="M68" s="11"/>
      <c r="N68" s="82">
        <v>8.6199999999999992</v>
      </c>
      <c r="O68" s="60">
        <v>12</v>
      </c>
    </row>
    <row r="69" spans="1:15" ht="15" x14ac:dyDescent="0.25">
      <c r="A69" s="1"/>
      <c r="B69" s="378">
        <v>48</v>
      </c>
      <c r="C69" s="379"/>
      <c r="D69" s="367" t="s">
        <v>381</v>
      </c>
      <c r="E69" s="368"/>
      <c r="F69" s="369">
        <v>4100051752</v>
      </c>
      <c r="G69" s="370"/>
      <c r="H69" s="391" t="s">
        <v>659</v>
      </c>
      <c r="I69" s="370"/>
      <c r="J69" s="369" t="s">
        <v>53</v>
      </c>
      <c r="K69" s="368"/>
      <c r="L69" s="7" t="s">
        <v>757</v>
      </c>
      <c r="M69" s="11"/>
      <c r="N69" s="81">
        <v>8.6199999999999992</v>
      </c>
      <c r="O69" s="60">
        <v>12</v>
      </c>
    </row>
    <row r="70" spans="1:15" ht="15" x14ac:dyDescent="0.25">
      <c r="A70" s="1"/>
      <c r="B70" s="77" t="s">
        <v>57</v>
      </c>
      <c r="C70" s="78"/>
      <c r="D70" s="20"/>
      <c r="E70" s="45"/>
      <c r="F70" s="20"/>
      <c r="H70" s="3"/>
      <c r="J70" s="20"/>
      <c r="K70" s="45"/>
      <c r="L70" s="1"/>
      <c r="M70" s="1"/>
      <c r="N70" s="1"/>
      <c r="O70" s="60"/>
    </row>
    <row r="71" spans="1:15" ht="15" x14ac:dyDescent="0.25">
      <c r="A71" s="1"/>
      <c r="B71" s="378">
        <v>49</v>
      </c>
      <c r="C71" s="379"/>
      <c r="D71" s="367" t="s">
        <v>381</v>
      </c>
      <c r="E71" s="368"/>
      <c r="F71" s="369">
        <v>4100051752</v>
      </c>
      <c r="G71" s="370"/>
      <c r="H71" s="391" t="s">
        <v>659</v>
      </c>
      <c r="I71" s="370"/>
      <c r="J71" s="369" t="s">
        <v>53</v>
      </c>
      <c r="K71" s="368"/>
      <c r="L71" s="7" t="s">
        <v>757</v>
      </c>
      <c r="M71" s="11"/>
      <c r="N71" s="81">
        <v>8.6199999999999992</v>
      </c>
      <c r="O71" s="60">
        <v>12</v>
      </c>
    </row>
    <row r="72" spans="1:15" ht="15" x14ac:dyDescent="0.25">
      <c r="A72" s="1"/>
      <c r="B72" s="378">
        <v>50</v>
      </c>
      <c r="C72" s="379"/>
      <c r="D72" s="367" t="s">
        <v>381</v>
      </c>
      <c r="E72" s="368"/>
      <c r="F72" s="369">
        <v>4100051752</v>
      </c>
      <c r="G72" s="370"/>
      <c r="H72" s="391" t="s">
        <v>659</v>
      </c>
      <c r="I72" s="370"/>
      <c r="J72" s="369" t="s">
        <v>53</v>
      </c>
      <c r="K72" s="368"/>
      <c r="L72" s="7" t="s">
        <v>757</v>
      </c>
      <c r="M72" s="11"/>
      <c r="N72" s="81">
        <v>8.6199999999999992</v>
      </c>
      <c r="O72" s="60">
        <v>12</v>
      </c>
    </row>
    <row r="73" spans="1:15" ht="15" x14ac:dyDescent="0.25">
      <c r="A73" s="1"/>
      <c r="B73" s="378">
        <v>51</v>
      </c>
      <c r="C73" s="379"/>
      <c r="D73" s="367" t="s">
        <v>381</v>
      </c>
      <c r="E73" s="368"/>
      <c r="F73" s="369">
        <v>4100051752</v>
      </c>
      <c r="G73" s="370"/>
      <c r="H73" s="391" t="s">
        <v>659</v>
      </c>
      <c r="I73" s="370"/>
      <c r="J73" s="369" t="s">
        <v>53</v>
      </c>
      <c r="K73" s="368"/>
      <c r="L73" s="7" t="s">
        <v>757</v>
      </c>
      <c r="M73" s="11"/>
      <c r="N73" s="81">
        <v>6.4</v>
      </c>
      <c r="O73" s="60">
        <v>8</v>
      </c>
    </row>
    <row r="74" spans="1:15" ht="15" x14ac:dyDescent="0.25">
      <c r="A74" s="1"/>
      <c r="B74" s="378">
        <v>52</v>
      </c>
      <c r="C74" s="379"/>
      <c r="D74" s="367" t="s">
        <v>662</v>
      </c>
      <c r="E74" s="368"/>
      <c r="F74" s="369">
        <v>4100057828</v>
      </c>
      <c r="G74" s="370"/>
      <c r="H74" s="391" t="s">
        <v>663</v>
      </c>
      <c r="I74" s="370"/>
      <c r="J74" s="369" t="s">
        <v>73</v>
      </c>
      <c r="K74" s="368"/>
      <c r="L74" s="7" t="s">
        <v>761</v>
      </c>
      <c r="M74" s="11"/>
      <c r="N74" s="81">
        <v>6.08</v>
      </c>
      <c r="O74" s="60">
        <v>75</v>
      </c>
    </row>
    <row r="75" spans="1:15" ht="15" x14ac:dyDescent="0.25">
      <c r="A75" s="1"/>
      <c r="B75" s="375">
        <v>53</v>
      </c>
      <c r="C75" s="376"/>
      <c r="D75" s="367" t="s">
        <v>662</v>
      </c>
      <c r="E75" s="368"/>
      <c r="F75" s="369">
        <v>4100057828</v>
      </c>
      <c r="G75" s="370"/>
      <c r="H75" s="391" t="s">
        <v>663</v>
      </c>
      <c r="I75" s="370"/>
      <c r="J75" s="369" t="s">
        <v>73</v>
      </c>
      <c r="K75" s="368"/>
      <c r="L75" s="7" t="s">
        <v>761</v>
      </c>
      <c r="M75" s="11"/>
      <c r="N75" s="81">
        <v>6.08</v>
      </c>
      <c r="O75" s="60">
        <v>75</v>
      </c>
    </row>
    <row r="76" spans="1:15" ht="15" x14ac:dyDescent="0.25">
      <c r="A76" s="1"/>
      <c r="B76" s="416">
        <v>54</v>
      </c>
      <c r="C76" s="417"/>
      <c r="D76" s="367" t="s">
        <v>769</v>
      </c>
      <c r="E76" s="368"/>
      <c r="F76" s="369">
        <v>4100054314</v>
      </c>
      <c r="G76" s="370"/>
      <c r="H76" s="391" t="s">
        <v>781</v>
      </c>
      <c r="I76" s="370"/>
      <c r="J76" s="369" t="s">
        <v>25</v>
      </c>
      <c r="K76" s="368"/>
      <c r="L76" s="7" t="s">
        <v>757</v>
      </c>
      <c r="M76" s="11"/>
      <c r="N76" s="82">
        <v>8.5399999999999991</v>
      </c>
      <c r="O76" s="60">
        <v>10</v>
      </c>
    </row>
    <row r="77" spans="1:15" ht="15" x14ac:dyDescent="0.25">
      <c r="A77" s="1"/>
      <c r="B77" s="369">
        <v>55</v>
      </c>
      <c r="C77" s="368"/>
      <c r="D77" s="367" t="s">
        <v>769</v>
      </c>
      <c r="E77" s="368"/>
      <c r="F77" s="369">
        <v>4100054314</v>
      </c>
      <c r="G77" s="370"/>
      <c r="H77" s="391" t="s">
        <v>781</v>
      </c>
      <c r="I77" s="370"/>
      <c r="J77" s="369" t="s">
        <v>25</v>
      </c>
      <c r="K77" s="368"/>
      <c r="L77" s="7" t="s">
        <v>757</v>
      </c>
      <c r="M77" s="11"/>
      <c r="N77" s="82">
        <v>8.5399999999999991</v>
      </c>
      <c r="O77" s="60">
        <v>10</v>
      </c>
    </row>
    <row r="78" spans="1:15" ht="15" x14ac:dyDescent="0.25">
      <c r="A78" s="1"/>
      <c r="B78" s="369">
        <v>56</v>
      </c>
      <c r="C78" s="368"/>
      <c r="D78" s="367" t="s">
        <v>769</v>
      </c>
      <c r="E78" s="368"/>
      <c r="F78" s="369">
        <v>4100054314</v>
      </c>
      <c r="G78" s="370"/>
      <c r="H78" s="391" t="s">
        <v>781</v>
      </c>
      <c r="I78" s="370"/>
      <c r="J78" s="369" t="s">
        <v>25</v>
      </c>
      <c r="K78" s="368"/>
      <c r="L78" s="7" t="s">
        <v>757</v>
      </c>
      <c r="M78" s="11"/>
      <c r="N78" s="82">
        <v>8.5399999999999991</v>
      </c>
      <c r="O78" s="60">
        <v>10</v>
      </c>
    </row>
    <row r="79" spans="1:15" ht="15" x14ac:dyDescent="0.25">
      <c r="A79" s="1"/>
      <c r="B79" s="369">
        <v>57</v>
      </c>
      <c r="C79" s="368"/>
      <c r="D79" s="367" t="s">
        <v>769</v>
      </c>
      <c r="E79" s="368"/>
      <c r="F79" s="369">
        <v>4100054314</v>
      </c>
      <c r="G79" s="370"/>
      <c r="H79" s="391" t="s">
        <v>781</v>
      </c>
      <c r="I79" s="370"/>
      <c r="J79" s="369" t="s">
        <v>25</v>
      </c>
      <c r="K79" s="368"/>
      <c r="L79" s="7" t="s">
        <v>757</v>
      </c>
      <c r="M79" s="11"/>
      <c r="N79" s="82">
        <v>8.5399999999999991</v>
      </c>
      <c r="O79" s="60">
        <v>10</v>
      </c>
    </row>
    <row r="80" spans="1:15" ht="15" x14ac:dyDescent="0.25">
      <c r="A80" s="1"/>
      <c r="B80" s="369">
        <v>58</v>
      </c>
      <c r="C80" s="368"/>
      <c r="D80" s="367" t="s">
        <v>769</v>
      </c>
      <c r="E80" s="368"/>
      <c r="F80" s="369">
        <v>4100054314</v>
      </c>
      <c r="G80" s="370"/>
      <c r="H80" s="391" t="s">
        <v>781</v>
      </c>
      <c r="I80" s="370"/>
      <c r="J80" s="369" t="s">
        <v>25</v>
      </c>
      <c r="K80" s="368"/>
      <c r="L80" s="7" t="s">
        <v>757</v>
      </c>
      <c r="M80" s="11"/>
      <c r="N80" s="82">
        <v>8.5399999999999991</v>
      </c>
      <c r="O80" s="60">
        <v>10</v>
      </c>
    </row>
    <row r="81" spans="1:15" ht="15" x14ac:dyDescent="0.25">
      <c r="A81" s="1"/>
      <c r="B81" s="369">
        <v>59</v>
      </c>
      <c r="C81" s="368"/>
      <c r="D81" s="367" t="s">
        <v>769</v>
      </c>
      <c r="E81" s="368"/>
      <c r="F81" s="369">
        <v>4100054314</v>
      </c>
      <c r="G81" s="370"/>
      <c r="H81" s="391" t="s">
        <v>781</v>
      </c>
      <c r="I81" s="370"/>
      <c r="J81" s="369" t="s">
        <v>25</v>
      </c>
      <c r="K81" s="368"/>
      <c r="L81" s="7" t="s">
        <v>757</v>
      </c>
      <c r="M81" s="11"/>
      <c r="N81" s="81">
        <v>8.5399999999999991</v>
      </c>
      <c r="O81" s="60">
        <v>10</v>
      </c>
    </row>
    <row r="82" spans="1:15" ht="15" x14ac:dyDescent="0.25">
      <c r="A82" s="1"/>
      <c r="B82" s="369">
        <v>60</v>
      </c>
      <c r="C82" s="368"/>
      <c r="D82" s="367" t="s">
        <v>769</v>
      </c>
      <c r="E82" s="368"/>
      <c r="F82" s="369">
        <v>4100054314</v>
      </c>
      <c r="G82" s="370"/>
      <c r="H82" s="391" t="s">
        <v>781</v>
      </c>
      <c r="I82" s="370"/>
      <c r="J82" s="369" t="s">
        <v>25</v>
      </c>
      <c r="K82" s="368"/>
      <c r="L82" s="7" t="s">
        <v>757</v>
      </c>
      <c r="M82" s="11"/>
      <c r="N82" s="82">
        <v>8.5399999999999991</v>
      </c>
      <c r="O82" s="60">
        <v>10</v>
      </c>
    </row>
    <row r="83" spans="1:15" ht="15" x14ac:dyDescent="0.25">
      <c r="A83" s="1"/>
      <c r="B83" s="369">
        <v>61</v>
      </c>
      <c r="C83" s="368"/>
      <c r="D83" s="367" t="s">
        <v>769</v>
      </c>
      <c r="E83" s="368"/>
      <c r="F83" s="369">
        <v>4100054314</v>
      </c>
      <c r="G83" s="370"/>
      <c r="H83" s="391" t="s">
        <v>781</v>
      </c>
      <c r="I83" s="370"/>
      <c r="J83" s="369" t="s">
        <v>25</v>
      </c>
      <c r="K83" s="368"/>
      <c r="L83" s="7" t="s">
        <v>757</v>
      </c>
      <c r="M83" s="11"/>
      <c r="N83" s="82">
        <v>8.5399999999999991</v>
      </c>
      <c r="O83" s="60">
        <v>10</v>
      </c>
    </row>
    <row r="84" spans="1:15" ht="15" x14ac:dyDescent="0.25">
      <c r="A84" s="1"/>
      <c r="B84" s="369">
        <v>62</v>
      </c>
      <c r="C84" s="368"/>
      <c r="D84" s="367" t="s">
        <v>769</v>
      </c>
      <c r="E84" s="368"/>
      <c r="F84" s="369">
        <v>4100054314</v>
      </c>
      <c r="G84" s="370"/>
      <c r="H84" s="391" t="s">
        <v>781</v>
      </c>
      <c r="I84" s="370"/>
      <c r="J84" s="369" t="s">
        <v>25</v>
      </c>
      <c r="K84" s="368"/>
      <c r="L84" s="7" t="s">
        <v>757</v>
      </c>
      <c r="M84" s="11"/>
      <c r="N84" s="82">
        <v>8.5399999999999991</v>
      </c>
      <c r="O84" s="60">
        <v>10</v>
      </c>
    </row>
    <row r="85" spans="1:15" ht="15" x14ac:dyDescent="0.25">
      <c r="A85" s="1"/>
      <c r="B85" s="369">
        <v>63</v>
      </c>
      <c r="C85" s="368"/>
      <c r="D85" s="367" t="s">
        <v>769</v>
      </c>
      <c r="E85" s="368"/>
      <c r="F85" s="369">
        <v>4100054314</v>
      </c>
      <c r="G85" s="370"/>
      <c r="H85" s="391" t="s">
        <v>781</v>
      </c>
      <c r="I85" s="370"/>
      <c r="J85" s="369" t="s">
        <v>25</v>
      </c>
      <c r="K85" s="368"/>
      <c r="L85" s="7" t="s">
        <v>757</v>
      </c>
      <c r="M85" s="11"/>
      <c r="N85" s="82">
        <v>8.5399999999999991</v>
      </c>
      <c r="O85" s="60">
        <v>10</v>
      </c>
    </row>
    <row r="86" spans="1:15" ht="15" x14ac:dyDescent="0.25">
      <c r="A86" s="1"/>
      <c r="B86" s="369">
        <v>64</v>
      </c>
      <c r="C86" s="368"/>
      <c r="D86" s="367" t="s">
        <v>769</v>
      </c>
      <c r="E86" s="368"/>
      <c r="F86" s="369">
        <v>4100054314</v>
      </c>
      <c r="G86" s="370"/>
      <c r="H86" s="391" t="s">
        <v>781</v>
      </c>
      <c r="I86" s="370"/>
      <c r="J86" s="369" t="s">
        <v>25</v>
      </c>
      <c r="K86" s="368"/>
      <c r="L86" s="7" t="s">
        <v>757</v>
      </c>
      <c r="M86" s="11"/>
      <c r="N86" s="81">
        <v>8.5399999999999991</v>
      </c>
      <c r="O86" s="60">
        <v>10</v>
      </c>
    </row>
    <row r="87" spans="1:15" ht="15" x14ac:dyDescent="0.25">
      <c r="A87" s="1"/>
      <c r="B87" s="369">
        <v>65</v>
      </c>
      <c r="C87" s="368"/>
      <c r="D87" s="367" t="s">
        <v>769</v>
      </c>
      <c r="E87" s="368"/>
      <c r="F87" s="369">
        <v>4100054314</v>
      </c>
      <c r="G87" s="370"/>
      <c r="H87" s="391" t="s">
        <v>781</v>
      </c>
      <c r="I87" s="370"/>
      <c r="J87" s="369" t="s">
        <v>25</v>
      </c>
      <c r="K87" s="368"/>
      <c r="L87" s="7" t="s">
        <v>757</v>
      </c>
      <c r="M87" s="11"/>
      <c r="N87" s="81">
        <v>8.5399999999999991</v>
      </c>
      <c r="O87" s="60">
        <v>10</v>
      </c>
    </row>
    <row r="88" spans="1:15" ht="15" x14ac:dyDescent="0.25">
      <c r="A88" s="1"/>
      <c r="B88" s="77" t="s">
        <v>103</v>
      </c>
      <c r="C88" s="78"/>
      <c r="D88" s="20"/>
      <c r="E88" s="45"/>
      <c r="F88" s="20"/>
      <c r="H88" s="3"/>
      <c r="J88" s="20"/>
      <c r="K88" s="45"/>
      <c r="L88" s="1"/>
      <c r="M88" s="1"/>
      <c r="N88" s="1"/>
      <c r="O88" s="60"/>
    </row>
    <row r="89" spans="1:15" ht="15" x14ac:dyDescent="0.25">
      <c r="A89" s="1"/>
      <c r="B89" s="369">
        <v>66</v>
      </c>
      <c r="C89" s="368"/>
      <c r="D89" s="367" t="s">
        <v>769</v>
      </c>
      <c r="E89" s="368"/>
      <c r="F89" s="369">
        <v>4100054335</v>
      </c>
      <c r="G89" s="370"/>
      <c r="H89" s="391" t="s">
        <v>781</v>
      </c>
      <c r="I89" s="370"/>
      <c r="J89" s="369" t="s">
        <v>53</v>
      </c>
      <c r="K89" s="368"/>
      <c r="L89" s="7" t="s">
        <v>757</v>
      </c>
      <c r="M89" s="11"/>
      <c r="N89" s="81">
        <v>8.5399999999999991</v>
      </c>
      <c r="O89" s="60">
        <v>10</v>
      </c>
    </row>
    <row r="90" spans="1:15" ht="15" x14ac:dyDescent="0.25">
      <c r="A90" s="1"/>
      <c r="B90" s="369">
        <v>67</v>
      </c>
      <c r="C90" s="368"/>
      <c r="D90" s="367" t="s">
        <v>769</v>
      </c>
      <c r="E90" s="368"/>
      <c r="F90" s="369">
        <v>4100054335</v>
      </c>
      <c r="G90" s="370"/>
      <c r="H90" s="391" t="s">
        <v>781</v>
      </c>
      <c r="I90" s="370"/>
      <c r="J90" s="369" t="s">
        <v>53</v>
      </c>
      <c r="K90" s="368"/>
      <c r="L90" s="7" t="s">
        <v>757</v>
      </c>
      <c r="M90" s="11"/>
      <c r="N90" s="81">
        <v>8.5399999999999991</v>
      </c>
      <c r="O90" s="60">
        <v>10</v>
      </c>
    </row>
    <row r="91" spans="1:15" ht="15" x14ac:dyDescent="0.25">
      <c r="A91" s="1"/>
      <c r="B91" s="369">
        <v>68</v>
      </c>
      <c r="C91" s="368"/>
      <c r="D91" s="367" t="s">
        <v>769</v>
      </c>
      <c r="E91" s="368"/>
      <c r="F91" s="369">
        <v>4100054335</v>
      </c>
      <c r="G91" s="370"/>
      <c r="H91" s="391" t="s">
        <v>781</v>
      </c>
      <c r="I91" s="370"/>
      <c r="J91" s="369" t="s">
        <v>53</v>
      </c>
      <c r="K91" s="368"/>
      <c r="L91" s="7" t="s">
        <v>757</v>
      </c>
      <c r="M91" s="11"/>
      <c r="N91" s="81">
        <v>8.5399999999999991</v>
      </c>
      <c r="O91" s="60">
        <v>10</v>
      </c>
    </row>
    <row r="92" spans="1:15" ht="15" x14ac:dyDescent="0.25">
      <c r="A92" s="1"/>
      <c r="B92" s="369">
        <v>69</v>
      </c>
      <c r="C92" s="368"/>
      <c r="D92" s="367" t="s">
        <v>769</v>
      </c>
      <c r="E92" s="368"/>
      <c r="F92" s="369">
        <v>4100054335</v>
      </c>
      <c r="G92" s="370"/>
      <c r="H92" s="391" t="s">
        <v>781</v>
      </c>
      <c r="I92" s="370"/>
      <c r="J92" s="369" t="s">
        <v>53</v>
      </c>
      <c r="K92" s="368"/>
      <c r="L92" s="7" t="s">
        <v>757</v>
      </c>
      <c r="M92" s="11"/>
      <c r="N92" s="81">
        <v>8.5399999999999991</v>
      </c>
      <c r="O92" s="60">
        <v>10</v>
      </c>
    </row>
    <row r="93" spans="1:15" ht="15" x14ac:dyDescent="0.25">
      <c r="A93" s="1"/>
      <c r="B93" s="369">
        <v>70</v>
      </c>
      <c r="C93" s="368"/>
      <c r="D93" s="367" t="s">
        <v>769</v>
      </c>
      <c r="E93" s="368"/>
      <c r="F93" s="369">
        <v>4100054335</v>
      </c>
      <c r="G93" s="370"/>
      <c r="H93" s="391" t="s">
        <v>781</v>
      </c>
      <c r="I93" s="370"/>
      <c r="J93" s="369" t="s">
        <v>53</v>
      </c>
      <c r="K93" s="368"/>
      <c r="L93" s="7" t="s">
        <v>757</v>
      </c>
      <c r="M93" s="11"/>
      <c r="N93" s="81">
        <v>8.86</v>
      </c>
      <c r="O93" s="60">
        <v>11</v>
      </c>
    </row>
    <row r="94" spans="1:15" ht="15" x14ac:dyDescent="0.25">
      <c r="A94" s="1"/>
      <c r="B94" s="369">
        <v>71</v>
      </c>
      <c r="C94" s="368"/>
      <c r="D94" s="367" t="s">
        <v>769</v>
      </c>
      <c r="E94" s="368"/>
      <c r="F94" s="369">
        <v>4100054335</v>
      </c>
      <c r="G94" s="370"/>
      <c r="H94" s="391" t="s">
        <v>781</v>
      </c>
      <c r="I94" s="370"/>
      <c r="J94" s="369" t="s">
        <v>53</v>
      </c>
      <c r="K94" s="368"/>
      <c r="L94" s="7" t="s">
        <v>757</v>
      </c>
      <c r="M94" s="11"/>
      <c r="N94" s="81">
        <v>9.5399999999999991</v>
      </c>
      <c r="O94" s="60">
        <v>12</v>
      </c>
    </row>
    <row r="95" spans="1:15" ht="15" x14ac:dyDescent="0.25">
      <c r="A95" s="1"/>
      <c r="B95" s="424">
        <v>72</v>
      </c>
      <c r="C95" s="425"/>
      <c r="D95" s="367" t="s">
        <v>769</v>
      </c>
      <c r="E95" s="368"/>
      <c r="F95" s="369">
        <v>4100054335</v>
      </c>
      <c r="G95" s="370"/>
      <c r="H95" s="391" t="s">
        <v>781</v>
      </c>
      <c r="I95" s="370"/>
      <c r="J95" s="369" t="s">
        <v>53</v>
      </c>
      <c r="K95" s="368"/>
      <c r="L95" s="7" t="s">
        <v>757</v>
      </c>
      <c r="M95" s="11"/>
      <c r="N95" s="82">
        <v>9.5399999999999991</v>
      </c>
      <c r="O95" s="60">
        <v>12</v>
      </c>
    </row>
    <row r="96" spans="1:15" ht="15" x14ac:dyDescent="0.25">
      <c r="A96" s="1"/>
      <c r="B96" s="378">
        <v>73</v>
      </c>
      <c r="C96" s="379"/>
      <c r="D96" s="367" t="s">
        <v>769</v>
      </c>
      <c r="E96" s="368"/>
      <c r="F96" s="369">
        <v>4100054336</v>
      </c>
      <c r="G96" s="370"/>
      <c r="H96" s="391" t="s">
        <v>781</v>
      </c>
      <c r="I96" s="370"/>
      <c r="J96" s="369" t="s">
        <v>147</v>
      </c>
      <c r="K96" s="368"/>
      <c r="L96" s="7" t="s">
        <v>777</v>
      </c>
      <c r="M96" s="11"/>
      <c r="N96" s="82">
        <v>8.5399999999999991</v>
      </c>
      <c r="O96" s="60">
        <v>5</v>
      </c>
    </row>
    <row r="97" spans="1:15" ht="15" x14ac:dyDescent="0.25">
      <c r="A97" s="1"/>
      <c r="B97" s="365"/>
      <c r="C97" s="366"/>
      <c r="D97" s="367" t="s">
        <v>769</v>
      </c>
      <c r="E97" s="368"/>
      <c r="F97" s="369">
        <v>4100054335</v>
      </c>
      <c r="G97" s="370"/>
      <c r="H97" s="391" t="s">
        <v>781</v>
      </c>
      <c r="I97" s="370"/>
      <c r="J97" s="369" t="s">
        <v>53</v>
      </c>
      <c r="K97" s="368"/>
      <c r="L97" s="7" t="s">
        <v>777</v>
      </c>
      <c r="M97" s="11"/>
      <c r="N97" s="84"/>
      <c r="O97" s="60">
        <v>5</v>
      </c>
    </row>
    <row r="98" spans="1:15" ht="15" x14ac:dyDescent="0.25">
      <c r="A98" s="1"/>
      <c r="B98" s="369">
        <v>74</v>
      </c>
      <c r="C98" s="368"/>
      <c r="D98" s="367" t="s">
        <v>769</v>
      </c>
      <c r="E98" s="368"/>
      <c r="F98" s="369">
        <v>4100054314</v>
      </c>
      <c r="G98" s="370"/>
      <c r="H98" s="391" t="s">
        <v>781</v>
      </c>
      <c r="I98" s="370"/>
      <c r="J98" s="369" t="s">
        <v>25</v>
      </c>
      <c r="K98" s="368"/>
      <c r="L98" s="7" t="s">
        <v>777</v>
      </c>
      <c r="M98" s="11"/>
      <c r="N98" s="81">
        <v>8.5399999999999991</v>
      </c>
      <c r="O98" s="60">
        <v>10</v>
      </c>
    </row>
    <row r="99" spans="1:15" ht="15" x14ac:dyDescent="0.25">
      <c r="A99" s="1"/>
      <c r="B99" s="369">
        <v>75</v>
      </c>
      <c r="C99" s="368"/>
      <c r="D99" s="367" t="s">
        <v>769</v>
      </c>
      <c r="E99" s="368"/>
      <c r="F99" s="369">
        <v>4100054314</v>
      </c>
      <c r="G99" s="370"/>
      <c r="H99" s="391" t="s">
        <v>781</v>
      </c>
      <c r="I99" s="370"/>
      <c r="J99" s="369" t="s">
        <v>25</v>
      </c>
      <c r="K99" s="368"/>
      <c r="L99" s="7" t="s">
        <v>777</v>
      </c>
      <c r="M99" s="11"/>
      <c r="N99" s="81">
        <v>8.5399999999999991</v>
      </c>
      <c r="O99" s="60">
        <v>10</v>
      </c>
    </row>
    <row r="100" spans="1:15" ht="15" x14ac:dyDescent="0.25">
      <c r="A100" s="1"/>
      <c r="B100" s="369">
        <v>76</v>
      </c>
      <c r="C100" s="368"/>
      <c r="D100" s="367" t="s">
        <v>769</v>
      </c>
      <c r="E100" s="368"/>
      <c r="F100" s="369">
        <v>4100054314</v>
      </c>
      <c r="G100" s="370"/>
      <c r="H100" s="391" t="s">
        <v>781</v>
      </c>
      <c r="I100" s="370"/>
      <c r="J100" s="369" t="s">
        <v>25</v>
      </c>
      <c r="K100" s="368"/>
      <c r="L100" s="7" t="s">
        <v>777</v>
      </c>
      <c r="M100" s="11"/>
      <c r="N100" s="81">
        <v>8.5399999999999991</v>
      </c>
      <c r="O100" s="60">
        <v>10</v>
      </c>
    </row>
    <row r="101" spans="1:15" ht="15" x14ac:dyDescent="0.25">
      <c r="A101" s="1"/>
      <c r="B101" s="369">
        <v>77</v>
      </c>
      <c r="C101" s="368"/>
      <c r="D101" s="367" t="s">
        <v>769</v>
      </c>
      <c r="E101" s="368"/>
      <c r="F101" s="369">
        <v>4100054314</v>
      </c>
      <c r="G101" s="370"/>
      <c r="H101" s="391" t="s">
        <v>781</v>
      </c>
      <c r="I101" s="370"/>
      <c r="J101" s="369" t="s">
        <v>25</v>
      </c>
      <c r="K101" s="368"/>
      <c r="L101" s="7" t="s">
        <v>777</v>
      </c>
      <c r="M101" s="11"/>
      <c r="N101" s="81">
        <v>8.5399999999999991</v>
      </c>
      <c r="O101" s="60">
        <v>10</v>
      </c>
    </row>
    <row r="102" spans="1:15" ht="15" x14ac:dyDescent="0.25">
      <c r="A102" s="1"/>
      <c r="B102" s="369">
        <v>78</v>
      </c>
      <c r="C102" s="368"/>
      <c r="D102" s="367" t="s">
        <v>769</v>
      </c>
      <c r="E102" s="368"/>
      <c r="F102" s="369">
        <v>4100054314</v>
      </c>
      <c r="G102" s="370"/>
      <c r="H102" s="391" t="s">
        <v>781</v>
      </c>
      <c r="I102" s="370"/>
      <c r="J102" s="369" t="s">
        <v>25</v>
      </c>
      <c r="K102" s="368"/>
      <c r="L102" s="7" t="s">
        <v>777</v>
      </c>
      <c r="M102" s="11"/>
      <c r="N102" s="81">
        <v>8.5399999999999991</v>
      </c>
      <c r="O102" s="60">
        <v>10</v>
      </c>
    </row>
    <row r="103" spans="1:15" ht="15" x14ac:dyDescent="0.25">
      <c r="A103" s="1"/>
      <c r="B103" s="369">
        <v>79</v>
      </c>
      <c r="C103" s="368"/>
      <c r="D103" s="367" t="s">
        <v>769</v>
      </c>
      <c r="E103" s="368"/>
      <c r="F103" s="369">
        <v>4100054314</v>
      </c>
      <c r="G103" s="370"/>
      <c r="H103" s="391" t="s">
        <v>781</v>
      </c>
      <c r="I103" s="370"/>
      <c r="J103" s="369" t="s">
        <v>25</v>
      </c>
      <c r="K103" s="368"/>
      <c r="L103" s="7" t="s">
        <v>777</v>
      </c>
      <c r="M103" s="11"/>
      <c r="N103" s="81">
        <v>8.5399999999999991</v>
      </c>
      <c r="O103" s="60">
        <v>10</v>
      </c>
    </row>
    <row r="104" spans="1:15" ht="15" x14ac:dyDescent="0.25">
      <c r="A104" s="1"/>
      <c r="B104" s="369">
        <v>80</v>
      </c>
      <c r="C104" s="368"/>
      <c r="D104" s="367" t="s">
        <v>769</v>
      </c>
      <c r="E104" s="368"/>
      <c r="F104" s="369">
        <v>4100054314</v>
      </c>
      <c r="G104" s="370"/>
      <c r="H104" s="391" t="s">
        <v>781</v>
      </c>
      <c r="I104" s="370"/>
      <c r="J104" s="369" t="s">
        <v>25</v>
      </c>
      <c r="K104" s="368"/>
      <c r="L104" s="7" t="s">
        <v>777</v>
      </c>
      <c r="M104" s="11"/>
      <c r="N104" s="81">
        <v>8.5399999999999991</v>
      </c>
      <c r="O104" s="60">
        <v>10</v>
      </c>
    </row>
    <row r="105" spans="1:15" ht="15" x14ac:dyDescent="0.25">
      <c r="A105" s="1"/>
      <c r="B105" s="369">
        <v>81</v>
      </c>
      <c r="C105" s="368"/>
      <c r="D105" s="367" t="s">
        <v>769</v>
      </c>
      <c r="E105" s="368"/>
      <c r="F105" s="369">
        <v>4100054335</v>
      </c>
      <c r="G105" s="370"/>
      <c r="H105" s="391" t="s">
        <v>781</v>
      </c>
      <c r="I105" s="370"/>
      <c r="J105" s="369" t="s">
        <v>53</v>
      </c>
      <c r="K105" s="368"/>
      <c r="L105" s="7" t="s">
        <v>777</v>
      </c>
      <c r="M105" s="11"/>
      <c r="N105" s="81">
        <v>8.5399999999999991</v>
      </c>
      <c r="O105" s="60">
        <v>10</v>
      </c>
    </row>
    <row r="106" spans="1:15" ht="15" x14ac:dyDescent="0.25">
      <c r="A106" s="1"/>
      <c r="B106" s="77" t="s">
        <v>164</v>
      </c>
      <c r="C106" s="78"/>
      <c r="D106" s="20"/>
      <c r="E106" s="45"/>
      <c r="F106" s="20"/>
      <c r="H106" s="3"/>
      <c r="J106" s="20"/>
      <c r="K106" s="45"/>
      <c r="L106" s="1"/>
      <c r="M106" s="1"/>
      <c r="N106" s="1"/>
      <c r="O106" s="60"/>
    </row>
    <row r="107" spans="1:15" ht="15" x14ac:dyDescent="0.25">
      <c r="A107" s="1"/>
      <c r="B107" s="369">
        <v>82</v>
      </c>
      <c r="C107" s="368"/>
      <c r="D107" s="367" t="s">
        <v>769</v>
      </c>
      <c r="E107" s="368"/>
      <c r="F107" s="369">
        <v>4100054335</v>
      </c>
      <c r="G107" s="370"/>
      <c r="H107" s="391" t="s">
        <v>781</v>
      </c>
      <c r="I107" s="370"/>
      <c r="J107" s="369" t="s">
        <v>53</v>
      </c>
      <c r="K107" s="368"/>
      <c r="L107" s="7" t="s">
        <v>777</v>
      </c>
      <c r="M107" s="11"/>
      <c r="N107" s="81">
        <v>8.5399999999999991</v>
      </c>
      <c r="O107" s="60">
        <v>10</v>
      </c>
    </row>
    <row r="108" spans="1:15" ht="15" x14ac:dyDescent="0.25">
      <c r="A108" s="1"/>
      <c r="B108" s="369">
        <v>83</v>
      </c>
      <c r="C108" s="368"/>
      <c r="D108" s="367" t="s">
        <v>769</v>
      </c>
      <c r="E108" s="368"/>
      <c r="F108" s="369">
        <v>4100054335</v>
      </c>
      <c r="G108" s="370"/>
      <c r="H108" s="391" t="s">
        <v>781</v>
      </c>
      <c r="I108" s="370"/>
      <c r="J108" s="369" t="s">
        <v>53</v>
      </c>
      <c r="K108" s="368"/>
      <c r="L108" s="7" t="s">
        <v>777</v>
      </c>
      <c r="M108" s="11"/>
      <c r="N108" s="81">
        <v>8.5399999999999991</v>
      </c>
      <c r="O108" s="60">
        <v>10</v>
      </c>
    </row>
    <row r="109" spans="1:15" ht="15" x14ac:dyDescent="0.25">
      <c r="A109" s="1"/>
      <c r="B109" s="424">
        <v>84</v>
      </c>
      <c r="C109" s="425"/>
      <c r="D109" s="367" t="s">
        <v>769</v>
      </c>
      <c r="E109" s="368"/>
      <c r="F109" s="369">
        <v>4100054335</v>
      </c>
      <c r="G109" s="370"/>
      <c r="H109" s="391" t="s">
        <v>781</v>
      </c>
      <c r="I109" s="370"/>
      <c r="J109" s="369" t="s">
        <v>53</v>
      </c>
      <c r="K109" s="368"/>
      <c r="L109" s="7" t="s">
        <v>777</v>
      </c>
      <c r="M109" s="11"/>
      <c r="N109" s="81">
        <v>8.5399999999999991</v>
      </c>
      <c r="O109" s="60">
        <v>10</v>
      </c>
    </row>
    <row r="110" spans="1:15" ht="15" x14ac:dyDescent="0.25">
      <c r="A110" s="1"/>
      <c r="B110" s="378">
        <v>85</v>
      </c>
      <c r="C110" s="379"/>
      <c r="D110" s="367" t="s">
        <v>769</v>
      </c>
      <c r="E110" s="368"/>
      <c r="F110" s="369">
        <v>4100054335</v>
      </c>
      <c r="G110" s="370"/>
      <c r="H110" s="391" t="s">
        <v>781</v>
      </c>
      <c r="I110" s="370"/>
      <c r="J110" s="369" t="s">
        <v>53</v>
      </c>
      <c r="K110" s="368"/>
      <c r="L110" s="7" t="s">
        <v>777</v>
      </c>
      <c r="M110" s="11"/>
      <c r="N110" s="81">
        <v>8.5399999999999991</v>
      </c>
      <c r="O110" s="60">
        <v>10</v>
      </c>
    </row>
    <row r="111" spans="1:15" ht="15" x14ac:dyDescent="0.25">
      <c r="A111" s="1"/>
      <c r="B111" s="76"/>
      <c r="C111" s="69"/>
      <c r="D111" s="126" t="s">
        <v>821</v>
      </c>
      <c r="E111" s="61"/>
      <c r="F111" s="50"/>
      <c r="G111" s="62"/>
      <c r="H111" s="63"/>
      <c r="I111" s="62"/>
      <c r="J111" s="50"/>
      <c r="K111" s="61"/>
      <c r="L111" s="6"/>
      <c r="M111" s="8"/>
      <c r="N111" s="84"/>
      <c r="O111" s="123"/>
    </row>
    <row r="112" spans="1:15" ht="15" x14ac:dyDescent="0.25">
      <c r="A112" s="1"/>
      <c r="B112" s="355">
        <v>86</v>
      </c>
      <c r="C112" s="352"/>
      <c r="D112" s="367" t="s">
        <v>769</v>
      </c>
      <c r="E112" s="368"/>
      <c r="F112" s="369">
        <v>4100054380</v>
      </c>
      <c r="G112" s="370"/>
      <c r="H112" s="391" t="s">
        <v>780</v>
      </c>
      <c r="I112" s="370"/>
      <c r="J112" s="369" t="s">
        <v>53</v>
      </c>
      <c r="K112" s="368"/>
      <c r="L112" s="7" t="s">
        <v>761</v>
      </c>
      <c r="M112" s="11"/>
      <c r="N112" s="81">
        <v>8.5399999999999991</v>
      </c>
      <c r="O112" s="60">
        <v>10</v>
      </c>
    </row>
    <row r="113" spans="1:15" ht="15" x14ac:dyDescent="0.25">
      <c r="A113" s="1"/>
      <c r="B113" s="369">
        <v>87</v>
      </c>
      <c r="C113" s="368"/>
      <c r="D113" s="367" t="s">
        <v>769</v>
      </c>
      <c r="E113" s="368"/>
      <c r="F113" s="369">
        <v>4100054380</v>
      </c>
      <c r="G113" s="370"/>
      <c r="H113" s="391" t="s">
        <v>780</v>
      </c>
      <c r="I113" s="370"/>
      <c r="J113" s="369" t="s">
        <v>53</v>
      </c>
      <c r="K113" s="368"/>
      <c r="L113" s="7" t="s">
        <v>761</v>
      </c>
      <c r="M113" s="11"/>
      <c r="N113" s="81">
        <v>8.5399999999999991</v>
      </c>
      <c r="O113" s="60">
        <v>10</v>
      </c>
    </row>
    <row r="114" spans="1:15" ht="15" x14ac:dyDescent="0.25">
      <c r="A114" s="1"/>
      <c r="B114" s="369">
        <v>88</v>
      </c>
      <c r="C114" s="368"/>
      <c r="D114" s="367" t="s">
        <v>769</v>
      </c>
      <c r="E114" s="368"/>
      <c r="F114" s="369">
        <v>4100054380</v>
      </c>
      <c r="G114" s="370"/>
      <c r="H114" s="391" t="s">
        <v>780</v>
      </c>
      <c r="I114" s="370"/>
      <c r="J114" s="369" t="s">
        <v>53</v>
      </c>
      <c r="K114" s="368"/>
      <c r="L114" s="7" t="s">
        <v>761</v>
      </c>
      <c r="M114" s="11"/>
      <c r="N114" s="81">
        <v>6.02</v>
      </c>
      <c r="O114" s="60">
        <v>7</v>
      </c>
    </row>
    <row r="115" spans="1:15" ht="15" x14ac:dyDescent="0.25">
      <c r="A115" s="1"/>
      <c r="B115" s="378">
        <v>89</v>
      </c>
      <c r="C115" s="379"/>
      <c r="D115" s="367" t="s">
        <v>436</v>
      </c>
      <c r="E115" s="368"/>
      <c r="F115" s="369">
        <v>4100057995</v>
      </c>
      <c r="G115" s="370"/>
      <c r="H115" s="391" t="s">
        <v>606</v>
      </c>
      <c r="I115" s="370"/>
      <c r="J115" s="369" t="s">
        <v>25</v>
      </c>
      <c r="K115" s="368"/>
      <c r="L115" s="7" t="s">
        <v>761</v>
      </c>
      <c r="M115" s="11"/>
      <c r="N115" s="82">
        <v>8.08</v>
      </c>
      <c r="O115" s="60">
        <v>17</v>
      </c>
    </row>
    <row r="116" spans="1:15" ht="15" x14ac:dyDescent="0.25">
      <c r="A116" s="1"/>
      <c r="B116" s="375">
        <v>90</v>
      </c>
      <c r="C116" s="376"/>
      <c r="D116" s="367" t="s">
        <v>769</v>
      </c>
      <c r="E116" s="368"/>
      <c r="F116" s="369">
        <v>4100054378</v>
      </c>
      <c r="G116" s="370"/>
      <c r="H116" s="391" t="s">
        <v>780</v>
      </c>
      <c r="I116" s="370"/>
      <c r="J116" s="454" t="s">
        <v>81</v>
      </c>
      <c r="K116" s="455"/>
      <c r="L116" s="7" t="s">
        <v>757</v>
      </c>
      <c r="M116" s="11"/>
      <c r="N116" s="81">
        <v>6.92</v>
      </c>
      <c r="O116" s="60">
        <v>8</v>
      </c>
    </row>
    <row r="117" spans="1:15" ht="15" x14ac:dyDescent="0.25">
      <c r="A117" s="1"/>
      <c r="B117" s="375">
        <v>91</v>
      </c>
      <c r="C117" s="376"/>
      <c r="D117" s="367" t="s">
        <v>747</v>
      </c>
      <c r="E117" s="368"/>
      <c r="F117" s="369">
        <v>4100054317</v>
      </c>
      <c r="G117" s="370"/>
      <c r="H117" s="391" t="s">
        <v>748</v>
      </c>
      <c r="I117" s="370"/>
      <c r="J117" s="369" t="s">
        <v>53</v>
      </c>
      <c r="K117" s="368"/>
      <c r="L117" s="7" t="s">
        <v>757</v>
      </c>
      <c r="M117" s="11"/>
      <c r="N117" s="81">
        <v>8.84</v>
      </c>
      <c r="O117" s="60">
        <v>16</v>
      </c>
    </row>
    <row r="118" spans="1:15" ht="15" x14ac:dyDescent="0.25">
      <c r="A118" s="1"/>
      <c r="B118" s="375">
        <v>92</v>
      </c>
      <c r="C118" s="376"/>
      <c r="D118" s="367" t="s">
        <v>747</v>
      </c>
      <c r="E118" s="368"/>
      <c r="F118" s="369">
        <v>4100054317</v>
      </c>
      <c r="G118" s="370"/>
      <c r="H118" s="391" t="s">
        <v>748</v>
      </c>
      <c r="I118" s="370"/>
      <c r="J118" s="369" t="s">
        <v>53</v>
      </c>
      <c r="K118" s="368"/>
      <c r="L118" s="7" t="s">
        <v>757</v>
      </c>
      <c r="M118" s="11"/>
      <c r="N118" s="81">
        <v>8.84</v>
      </c>
      <c r="O118" s="60">
        <v>16</v>
      </c>
    </row>
    <row r="119" spans="1:15" ht="15" x14ac:dyDescent="0.25">
      <c r="A119" s="1"/>
      <c r="B119" s="375">
        <v>93</v>
      </c>
      <c r="C119" s="376"/>
      <c r="D119" s="367" t="s">
        <v>747</v>
      </c>
      <c r="E119" s="368"/>
      <c r="F119" s="369">
        <v>4100054317</v>
      </c>
      <c r="G119" s="370"/>
      <c r="H119" s="391" t="s">
        <v>748</v>
      </c>
      <c r="I119" s="370"/>
      <c r="J119" s="369" t="s">
        <v>53</v>
      </c>
      <c r="K119" s="368"/>
      <c r="L119" s="7" t="s">
        <v>757</v>
      </c>
      <c r="M119" s="11"/>
      <c r="N119" s="81">
        <v>8.84</v>
      </c>
      <c r="O119" s="60">
        <v>16</v>
      </c>
    </row>
    <row r="120" spans="1:15" ht="15" x14ac:dyDescent="0.25">
      <c r="A120" s="1"/>
      <c r="B120" s="375">
        <v>94</v>
      </c>
      <c r="C120" s="376"/>
      <c r="D120" s="367" t="s">
        <v>747</v>
      </c>
      <c r="E120" s="368"/>
      <c r="F120" s="369">
        <v>4100054317</v>
      </c>
      <c r="G120" s="370"/>
      <c r="H120" s="391" t="s">
        <v>748</v>
      </c>
      <c r="I120" s="370"/>
      <c r="J120" s="369" t="s">
        <v>53</v>
      </c>
      <c r="K120" s="368"/>
      <c r="L120" s="7" t="s">
        <v>757</v>
      </c>
      <c r="M120" s="11"/>
      <c r="N120" s="81">
        <v>8.84</v>
      </c>
      <c r="O120" s="60">
        <v>16</v>
      </c>
    </row>
    <row r="121" spans="1:15" ht="15" x14ac:dyDescent="0.25">
      <c r="A121" s="1"/>
      <c r="B121" s="375">
        <v>95</v>
      </c>
      <c r="C121" s="376"/>
      <c r="D121" s="367" t="s">
        <v>747</v>
      </c>
      <c r="E121" s="368"/>
      <c r="F121" s="369">
        <v>4100054317</v>
      </c>
      <c r="G121" s="370"/>
      <c r="H121" s="391" t="s">
        <v>748</v>
      </c>
      <c r="I121" s="370"/>
      <c r="J121" s="369" t="s">
        <v>53</v>
      </c>
      <c r="K121" s="368"/>
      <c r="L121" s="7" t="s">
        <v>757</v>
      </c>
      <c r="M121" s="11"/>
      <c r="N121" s="81">
        <v>8.84</v>
      </c>
      <c r="O121" s="60">
        <v>16</v>
      </c>
    </row>
    <row r="122" spans="1:15" ht="15" x14ac:dyDescent="0.25">
      <c r="A122" s="1"/>
      <c r="B122" s="375">
        <v>96</v>
      </c>
      <c r="C122" s="376"/>
      <c r="D122" s="367" t="s">
        <v>747</v>
      </c>
      <c r="E122" s="368"/>
      <c r="F122" s="369">
        <v>4100054317</v>
      </c>
      <c r="G122" s="370"/>
      <c r="H122" s="391" t="s">
        <v>748</v>
      </c>
      <c r="I122" s="370"/>
      <c r="J122" s="369" t="s">
        <v>53</v>
      </c>
      <c r="K122" s="368"/>
      <c r="L122" s="7" t="s">
        <v>757</v>
      </c>
      <c r="M122" s="11"/>
      <c r="N122" s="81">
        <v>8.84</v>
      </c>
      <c r="O122" s="60">
        <v>16</v>
      </c>
    </row>
    <row r="123" spans="1:15" ht="15" x14ac:dyDescent="0.25">
      <c r="A123" s="1"/>
      <c r="B123" s="375">
        <v>97</v>
      </c>
      <c r="C123" s="376"/>
      <c r="D123" s="367" t="s">
        <v>747</v>
      </c>
      <c r="E123" s="368"/>
      <c r="F123" s="369">
        <v>4100054317</v>
      </c>
      <c r="G123" s="370"/>
      <c r="H123" s="391" t="s">
        <v>748</v>
      </c>
      <c r="I123" s="370"/>
      <c r="J123" s="369" t="s">
        <v>53</v>
      </c>
      <c r="K123" s="368"/>
      <c r="L123" s="7" t="s">
        <v>757</v>
      </c>
      <c r="M123" s="11"/>
      <c r="N123" s="81">
        <v>8.84</v>
      </c>
      <c r="O123" s="60">
        <v>16</v>
      </c>
    </row>
    <row r="124" spans="1:15" ht="15" x14ac:dyDescent="0.25">
      <c r="A124" s="1"/>
      <c r="B124" s="77" t="s">
        <v>165</v>
      </c>
      <c r="C124" s="78"/>
      <c r="D124" s="20"/>
      <c r="E124" s="45"/>
      <c r="F124" s="20"/>
      <c r="H124" s="3"/>
      <c r="J124" s="20"/>
      <c r="K124" s="45"/>
      <c r="L124" s="1"/>
      <c r="M124" s="1"/>
      <c r="N124" s="1"/>
      <c r="O124" s="60"/>
    </row>
    <row r="125" spans="1:15" ht="15" x14ac:dyDescent="0.25">
      <c r="A125" s="1"/>
      <c r="B125" s="375">
        <v>98</v>
      </c>
      <c r="C125" s="376"/>
      <c r="D125" s="367" t="s">
        <v>747</v>
      </c>
      <c r="E125" s="368"/>
      <c r="F125" s="369">
        <v>4100054317</v>
      </c>
      <c r="G125" s="370"/>
      <c r="H125" s="391" t="s">
        <v>748</v>
      </c>
      <c r="I125" s="370"/>
      <c r="J125" s="369" t="s">
        <v>53</v>
      </c>
      <c r="K125" s="368"/>
      <c r="L125" s="7" t="s">
        <v>757</v>
      </c>
      <c r="M125" s="11"/>
      <c r="N125" s="81">
        <v>8.84</v>
      </c>
      <c r="O125" s="60">
        <v>16</v>
      </c>
    </row>
    <row r="126" spans="1:15" ht="15" x14ac:dyDescent="0.25">
      <c r="A126" s="1"/>
      <c r="B126" s="375">
        <v>99</v>
      </c>
      <c r="C126" s="376"/>
      <c r="D126" s="367" t="s">
        <v>747</v>
      </c>
      <c r="E126" s="368"/>
      <c r="F126" s="369">
        <v>4100054317</v>
      </c>
      <c r="G126" s="370"/>
      <c r="H126" s="391" t="s">
        <v>748</v>
      </c>
      <c r="I126" s="370"/>
      <c r="J126" s="369" t="s">
        <v>53</v>
      </c>
      <c r="K126" s="368"/>
      <c r="L126" s="7" t="s">
        <v>757</v>
      </c>
      <c r="M126" s="11"/>
      <c r="N126" s="81">
        <v>8.84</v>
      </c>
      <c r="O126" s="60">
        <v>16</v>
      </c>
    </row>
    <row r="127" spans="1:15" ht="15" x14ac:dyDescent="0.25">
      <c r="A127" s="1"/>
      <c r="B127" s="375">
        <v>100</v>
      </c>
      <c r="C127" s="376"/>
      <c r="D127" s="367" t="s">
        <v>747</v>
      </c>
      <c r="E127" s="368"/>
      <c r="F127" s="369">
        <v>4100054317</v>
      </c>
      <c r="G127" s="370"/>
      <c r="H127" s="391" t="s">
        <v>748</v>
      </c>
      <c r="I127" s="370"/>
      <c r="J127" s="369" t="s">
        <v>53</v>
      </c>
      <c r="K127" s="368"/>
      <c r="L127" s="7" t="s">
        <v>757</v>
      </c>
      <c r="M127" s="11"/>
      <c r="N127" s="81">
        <v>8.84</v>
      </c>
      <c r="O127" s="60">
        <v>16</v>
      </c>
    </row>
    <row r="128" spans="1:15" ht="15" x14ac:dyDescent="0.25">
      <c r="A128" s="1"/>
      <c r="B128" s="375">
        <v>101</v>
      </c>
      <c r="C128" s="376"/>
      <c r="D128" s="367" t="s">
        <v>747</v>
      </c>
      <c r="E128" s="368"/>
      <c r="F128" s="369">
        <v>4100054317</v>
      </c>
      <c r="G128" s="370"/>
      <c r="H128" s="391" t="s">
        <v>748</v>
      </c>
      <c r="I128" s="370"/>
      <c r="J128" s="369" t="s">
        <v>53</v>
      </c>
      <c r="K128" s="368"/>
      <c r="L128" s="7" t="s">
        <v>757</v>
      </c>
      <c r="M128" s="11"/>
      <c r="N128" s="81">
        <v>8.84</v>
      </c>
      <c r="O128" s="60">
        <v>16</v>
      </c>
    </row>
    <row r="129" spans="1:15" ht="15" x14ac:dyDescent="0.25">
      <c r="A129" s="1"/>
      <c r="B129" s="375">
        <v>102</v>
      </c>
      <c r="C129" s="376"/>
      <c r="D129" s="367" t="s">
        <v>747</v>
      </c>
      <c r="E129" s="368"/>
      <c r="F129" s="369">
        <v>4100054317</v>
      </c>
      <c r="G129" s="370"/>
      <c r="H129" s="391" t="s">
        <v>748</v>
      </c>
      <c r="I129" s="370"/>
      <c r="J129" s="369" t="s">
        <v>53</v>
      </c>
      <c r="K129" s="368"/>
      <c r="L129" s="7" t="s">
        <v>757</v>
      </c>
      <c r="M129" s="11"/>
      <c r="N129" s="81">
        <v>8.84</v>
      </c>
      <c r="O129" s="60">
        <v>16</v>
      </c>
    </row>
    <row r="130" spans="1:15" ht="15" x14ac:dyDescent="0.25">
      <c r="A130" s="1"/>
      <c r="B130" s="375">
        <v>103</v>
      </c>
      <c r="C130" s="376"/>
      <c r="D130" s="367" t="s">
        <v>747</v>
      </c>
      <c r="E130" s="368"/>
      <c r="F130" s="369">
        <v>4100054317</v>
      </c>
      <c r="G130" s="370"/>
      <c r="H130" s="391" t="s">
        <v>748</v>
      </c>
      <c r="I130" s="370"/>
      <c r="J130" s="369" t="s">
        <v>53</v>
      </c>
      <c r="K130" s="368"/>
      <c r="L130" s="7" t="s">
        <v>757</v>
      </c>
      <c r="M130" s="11"/>
      <c r="N130" s="81">
        <v>8.84</v>
      </c>
      <c r="O130" s="60">
        <v>16</v>
      </c>
    </row>
    <row r="131" spans="1:15" ht="15" x14ac:dyDescent="0.25">
      <c r="A131" s="1"/>
      <c r="B131" s="375">
        <v>104</v>
      </c>
      <c r="C131" s="376"/>
      <c r="D131" s="367" t="s">
        <v>747</v>
      </c>
      <c r="E131" s="368"/>
      <c r="F131" s="369">
        <v>4100054317</v>
      </c>
      <c r="G131" s="370"/>
      <c r="H131" s="391" t="s">
        <v>748</v>
      </c>
      <c r="I131" s="370"/>
      <c r="J131" s="369" t="s">
        <v>53</v>
      </c>
      <c r="K131" s="368"/>
      <c r="L131" s="7" t="s">
        <v>757</v>
      </c>
      <c r="M131" s="11"/>
      <c r="N131" s="81">
        <v>8.84</v>
      </c>
      <c r="O131" s="60">
        <v>16</v>
      </c>
    </row>
    <row r="132" spans="1:15" ht="15" x14ac:dyDescent="0.25">
      <c r="A132" s="1"/>
      <c r="B132" s="375">
        <v>105</v>
      </c>
      <c r="C132" s="376"/>
      <c r="D132" s="367" t="s">
        <v>747</v>
      </c>
      <c r="E132" s="368"/>
      <c r="F132" s="369">
        <v>4100054317</v>
      </c>
      <c r="G132" s="370"/>
      <c r="H132" s="391" t="s">
        <v>748</v>
      </c>
      <c r="I132" s="370"/>
      <c r="J132" s="369" t="s">
        <v>53</v>
      </c>
      <c r="K132" s="368"/>
      <c r="L132" s="7" t="s">
        <v>757</v>
      </c>
      <c r="M132" s="11"/>
      <c r="N132" s="81">
        <v>8.84</v>
      </c>
      <c r="O132" s="60">
        <v>16</v>
      </c>
    </row>
    <row r="133" spans="1:15" ht="15" x14ac:dyDescent="0.25">
      <c r="A133" s="1"/>
      <c r="B133" s="375">
        <v>106</v>
      </c>
      <c r="C133" s="376"/>
      <c r="D133" s="367" t="s">
        <v>747</v>
      </c>
      <c r="E133" s="368"/>
      <c r="F133" s="369">
        <v>4100054317</v>
      </c>
      <c r="G133" s="370"/>
      <c r="H133" s="391" t="s">
        <v>748</v>
      </c>
      <c r="I133" s="370"/>
      <c r="J133" s="369" t="s">
        <v>53</v>
      </c>
      <c r="K133" s="368"/>
      <c r="L133" s="7" t="s">
        <v>757</v>
      </c>
      <c r="M133" s="11"/>
      <c r="N133" s="81">
        <v>8.84</v>
      </c>
      <c r="O133" s="60">
        <v>16</v>
      </c>
    </row>
    <row r="134" spans="1:15" ht="15" x14ac:dyDescent="0.25">
      <c r="A134" s="1"/>
      <c r="B134" s="375">
        <v>107</v>
      </c>
      <c r="C134" s="376"/>
      <c r="D134" s="367" t="s">
        <v>747</v>
      </c>
      <c r="E134" s="368"/>
      <c r="F134" s="369">
        <v>4100054317</v>
      </c>
      <c r="G134" s="370"/>
      <c r="H134" s="391" t="s">
        <v>748</v>
      </c>
      <c r="I134" s="370"/>
      <c r="J134" s="369" t="s">
        <v>53</v>
      </c>
      <c r="K134" s="368"/>
      <c r="L134" s="7" t="s">
        <v>757</v>
      </c>
      <c r="M134" s="11"/>
      <c r="N134" s="81">
        <v>8.84</v>
      </c>
      <c r="O134" s="60">
        <v>16</v>
      </c>
    </row>
    <row r="135" spans="1:15" ht="15" x14ac:dyDescent="0.25">
      <c r="A135" s="1"/>
      <c r="B135" s="375">
        <v>108</v>
      </c>
      <c r="C135" s="376"/>
      <c r="D135" s="367" t="s">
        <v>747</v>
      </c>
      <c r="E135" s="368"/>
      <c r="F135" s="369">
        <v>4100054317</v>
      </c>
      <c r="G135" s="370"/>
      <c r="H135" s="391" t="s">
        <v>748</v>
      </c>
      <c r="I135" s="370"/>
      <c r="J135" s="369" t="s">
        <v>53</v>
      </c>
      <c r="K135" s="368"/>
      <c r="L135" s="7" t="s">
        <v>757</v>
      </c>
      <c r="M135" s="11"/>
      <c r="N135" s="81">
        <v>8.84</v>
      </c>
      <c r="O135" s="60">
        <v>16</v>
      </c>
    </row>
    <row r="136" spans="1:15" ht="15" x14ac:dyDescent="0.25">
      <c r="A136" s="1"/>
      <c r="B136" s="375">
        <v>109</v>
      </c>
      <c r="C136" s="376"/>
      <c r="D136" s="367" t="s">
        <v>747</v>
      </c>
      <c r="E136" s="368"/>
      <c r="F136" s="369">
        <v>4100054317</v>
      </c>
      <c r="G136" s="370"/>
      <c r="H136" s="391" t="s">
        <v>748</v>
      </c>
      <c r="I136" s="370"/>
      <c r="J136" s="369" t="s">
        <v>53</v>
      </c>
      <c r="K136" s="368"/>
      <c r="L136" s="7" t="s">
        <v>757</v>
      </c>
      <c r="M136" s="11"/>
      <c r="N136" s="81">
        <v>8.84</v>
      </c>
      <c r="O136" s="60">
        <v>16</v>
      </c>
    </row>
    <row r="137" spans="1:15" ht="15" x14ac:dyDescent="0.25">
      <c r="A137" s="1"/>
      <c r="B137" s="375">
        <v>110</v>
      </c>
      <c r="C137" s="376"/>
      <c r="D137" s="367" t="s">
        <v>747</v>
      </c>
      <c r="E137" s="368"/>
      <c r="F137" s="369">
        <v>4100054317</v>
      </c>
      <c r="G137" s="370"/>
      <c r="H137" s="391" t="s">
        <v>748</v>
      </c>
      <c r="I137" s="370"/>
      <c r="J137" s="369" t="s">
        <v>53</v>
      </c>
      <c r="K137" s="368"/>
      <c r="L137" s="7" t="s">
        <v>757</v>
      </c>
      <c r="M137" s="11"/>
      <c r="N137" s="81">
        <v>8.84</v>
      </c>
      <c r="O137" s="60">
        <v>16</v>
      </c>
    </row>
    <row r="138" spans="1:15" ht="15" x14ac:dyDescent="0.25">
      <c r="A138" s="1"/>
      <c r="B138" s="378">
        <v>111</v>
      </c>
      <c r="C138" s="379"/>
      <c r="D138" s="367" t="s">
        <v>747</v>
      </c>
      <c r="E138" s="368"/>
      <c r="F138" s="369">
        <v>4100054317</v>
      </c>
      <c r="G138" s="370"/>
      <c r="H138" s="391" t="s">
        <v>748</v>
      </c>
      <c r="I138" s="370"/>
      <c r="J138" s="369" t="s">
        <v>53</v>
      </c>
      <c r="K138" s="368"/>
      <c r="L138" s="7" t="s">
        <v>757</v>
      </c>
      <c r="M138" s="11"/>
      <c r="N138" s="81">
        <v>8.84</v>
      </c>
      <c r="O138" s="60">
        <v>16</v>
      </c>
    </row>
    <row r="139" spans="1:15" ht="15" x14ac:dyDescent="0.25">
      <c r="A139" s="1"/>
      <c r="B139" s="378">
        <v>112</v>
      </c>
      <c r="C139" s="379"/>
      <c r="D139" s="367" t="s">
        <v>747</v>
      </c>
      <c r="E139" s="368"/>
      <c r="F139" s="369">
        <v>4100054317</v>
      </c>
      <c r="G139" s="370"/>
      <c r="H139" s="391" t="s">
        <v>748</v>
      </c>
      <c r="I139" s="370"/>
      <c r="J139" s="369" t="s">
        <v>53</v>
      </c>
      <c r="K139" s="368"/>
      <c r="L139" s="7" t="s">
        <v>757</v>
      </c>
      <c r="M139" s="11"/>
      <c r="N139" s="81">
        <v>7.38</v>
      </c>
      <c r="O139" s="60">
        <v>14</v>
      </c>
    </row>
    <row r="140" spans="1:15" ht="15" x14ac:dyDescent="0.25">
      <c r="A140" s="1"/>
      <c r="B140" s="76"/>
      <c r="C140" s="69"/>
      <c r="D140" s="126" t="s">
        <v>823</v>
      </c>
      <c r="E140" s="61"/>
      <c r="F140" s="50"/>
      <c r="G140" s="62"/>
      <c r="H140" s="63"/>
      <c r="I140" s="62"/>
      <c r="J140" s="50"/>
      <c r="K140" s="61"/>
      <c r="L140" s="6"/>
      <c r="M140" s="8"/>
      <c r="N140" s="84"/>
      <c r="O140" s="123"/>
    </row>
    <row r="141" spans="1:15" ht="15" x14ac:dyDescent="0.25">
      <c r="A141" s="1"/>
      <c r="B141" s="375">
        <v>113</v>
      </c>
      <c r="C141" s="376"/>
      <c r="D141" s="367" t="s">
        <v>747</v>
      </c>
      <c r="E141" s="368"/>
      <c r="F141" s="369">
        <v>4100054339</v>
      </c>
      <c r="G141" s="370"/>
      <c r="H141" s="391" t="s">
        <v>779</v>
      </c>
      <c r="I141" s="370"/>
      <c r="J141" s="369" t="s">
        <v>73</v>
      </c>
      <c r="K141" s="368"/>
      <c r="L141" s="7" t="s">
        <v>777</v>
      </c>
      <c r="M141" s="11"/>
      <c r="N141" s="81">
        <v>8.84</v>
      </c>
      <c r="O141" s="60">
        <v>16</v>
      </c>
    </row>
    <row r="142" spans="1:15" ht="15" x14ac:dyDescent="0.25">
      <c r="A142" s="1"/>
      <c r="B142" s="111" t="s">
        <v>179</v>
      </c>
      <c r="C142" s="92"/>
      <c r="D142" s="20"/>
      <c r="E142" s="45"/>
      <c r="F142" s="20"/>
      <c r="H142" s="3"/>
      <c r="J142" s="20"/>
      <c r="K142" s="45"/>
      <c r="L142" s="1"/>
      <c r="M142" s="1"/>
      <c r="N142" s="1"/>
      <c r="O142" s="60"/>
    </row>
    <row r="143" spans="1:15" ht="15" x14ac:dyDescent="0.25">
      <c r="A143" s="1"/>
      <c r="B143" s="375">
        <v>114</v>
      </c>
      <c r="C143" s="376"/>
      <c r="D143" s="367" t="s">
        <v>747</v>
      </c>
      <c r="E143" s="368"/>
      <c r="F143" s="369">
        <v>4100054339</v>
      </c>
      <c r="G143" s="370"/>
      <c r="H143" s="391" t="s">
        <v>779</v>
      </c>
      <c r="I143" s="370"/>
      <c r="J143" s="369" t="s">
        <v>73</v>
      </c>
      <c r="K143" s="368"/>
      <c r="L143" s="7" t="s">
        <v>777</v>
      </c>
      <c r="M143" s="11"/>
      <c r="N143" s="81">
        <v>8.84</v>
      </c>
      <c r="O143" s="60">
        <v>16</v>
      </c>
    </row>
    <row r="144" spans="1:15" ht="15" x14ac:dyDescent="0.25">
      <c r="A144" s="1"/>
      <c r="B144" s="375">
        <v>115</v>
      </c>
      <c r="C144" s="376"/>
      <c r="D144" s="367" t="s">
        <v>747</v>
      </c>
      <c r="E144" s="368"/>
      <c r="F144" s="369">
        <v>4100054339</v>
      </c>
      <c r="G144" s="370"/>
      <c r="H144" s="391" t="s">
        <v>779</v>
      </c>
      <c r="I144" s="370"/>
      <c r="J144" s="369" t="s">
        <v>73</v>
      </c>
      <c r="K144" s="368"/>
      <c r="L144" s="7" t="s">
        <v>777</v>
      </c>
      <c r="M144" s="11"/>
      <c r="N144" s="81">
        <v>8.84</v>
      </c>
      <c r="O144" s="60">
        <v>16</v>
      </c>
    </row>
    <row r="145" spans="1:15" ht="15" x14ac:dyDescent="0.25">
      <c r="A145" s="1"/>
      <c r="B145" s="375">
        <v>116</v>
      </c>
      <c r="C145" s="376"/>
      <c r="D145" s="367" t="s">
        <v>747</v>
      </c>
      <c r="E145" s="368"/>
      <c r="F145" s="369">
        <v>4100054339</v>
      </c>
      <c r="G145" s="370"/>
      <c r="H145" s="391" t="s">
        <v>779</v>
      </c>
      <c r="I145" s="370"/>
      <c r="J145" s="369" t="s">
        <v>73</v>
      </c>
      <c r="K145" s="368"/>
      <c r="L145" s="7" t="s">
        <v>777</v>
      </c>
      <c r="M145" s="11"/>
      <c r="N145" s="81">
        <v>8.84</v>
      </c>
      <c r="O145" s="60">
        <v>16</v>
      </c>
    </row>
    <row r="146" spans="1:15" ht="15" x14ac:dyDescent="0.25">
      <c r="A146" s="1"/>
      <c r="B146" s="378">
        <v>117</v>
      </c>
      <c r="C146" s="379"/>
      <c r="D146" s="367" t="s">
        <v>747</v>
      </c>
      <c r="E146" s="368"/>
      <c r="F146" s="369">
        <v>4100054339</v>
      </c>
      <c r="G146" s="370"/>
      <c r="H146" s="391" t="s">
        <v>779</v>
      </c>
      <c r="I146" s="370"/>
      <c r="J146" s="369" t="s">
        <v>73</v>
      </c>
      <c r="K146" s="368"/>
      <c r="L146" s="7" t="s">
        <v>777</v>
      </c>
      <c r="M146" s="11"/>
      <c r="N146" s="81">
        <v>8.84</v>
      </c>
      <c r="O146" s="60">
        <v>16</v>
      </c>
    </row>
    <row r="147" spans="1:15" ht="15" x14ac:dyDescent="0.25">
      <c r="A147" s="1"/>
      <c r="B147" s="378">
        <v>118</v>
      </c>
      <c r="C147" s="379"/>
      <c r="D147" s="367" t="s">
        <v>747</v>
      </c>
      <c r="E147" s="368"/>
      <c r="F147" s="369">
        <v>4100054339</v>
      </c>
      <c r="G147" s="370"/>
      <c r="H147" s="391" t="s">
        <v>779</v>
      </c>
      <c r="I147" s="370"/>
      <c r="J147" s="369" t="s">
        <v>73</v>
      </c>
      <c r="K147" s="368"/>
      <c r="L147" s="7" t="s">
        <v>777</v>
      </c>
      <c r="M147" s="11"/>
      <c r="N147" s="82">
        <v>7.32</v>
      </c>
      <c r="O147" s="60">
        <v>6</v>
      </c>
    </row>
    <row r="148" spans="1:15" ht="15" x14ac:dyDescent="0.25">
      <c r="A148" s="1"/>
      <c r="B148" s="40"/>
      <c r="C148" s="36"/>
      <c r="D148" s="367" t="s">
        <v>747</v>
      </c>
      <c r="E148" s="368"/>
      <c r="F148" s="369">
        <v>4100054342</v>
      </c>
      <c r="G148" s="370"/>
      <c r="H148" s="391" t="s">
        <v>779</v>
      </c>
      <c r="I148" s="370"/>
      <c r="J148" s="369" t="s">
        <v>147</v>
      </c>
      <c r="K148" s="368"/>
      <c r="L148" s="7" t="s">
        <v>777</v>
      </c>
      <c r="M148" s="11"/>
      <c r="N148" s="83"/>
      <c r="O148" s="60">
        <v>5</v>
      </c>
    </row>
    <row r="149" spans="1:15" ht="15" x14ac:dyDescent="0.25">
      <c r="A149" s="1"/>
      <c r="B149" s="76"/>
      <c r="C149" s="69"/>
      <c r="D149" s="367" t="s">
        <v>747</v>
      </c>
      <c r="E149" s="368"/>
      <c r="F149" s="369">
        <v>4100054315</v>
      </c>
      <c r="G149" s="370"/>
      <c r="H149" s="391" t="s">
        <v>779</v>
      </c>
      <c r="I149" s="370"/>
      <c r="J149" s="369" t="s">
        <v>25</v>
      </c>
      <c r="K149" s="368"/>
      <c r="L149" s="7" t="s">
        <v>777</v>
      </c>
      <c r="M149" s="11"/>
      <c r="N149" s="84"/>
      <c r="O149" s="60">
        <v>2</v>
      </c>
    </row>
    <row r="150" spans="1:15" ht="15" x14ac:dyDescent="0.25">
      <c r="A150" s="1"/>
      <c r="B150" s="375">
        <v>119</v>
      </c>
      <c r="C150" s="376"/>
      <c r="D150" s="367" t="s">
        <v>747</v>
      </c>
      <c r="E150" s="368"/>
      <c r="F150" s="369">
        <v>4100054315</v>
      </c>
      <c r="G150" s="370"/>
      <c r="H150" s="391" t="s">
        <v>779</v>
      </c>
      <c r="I150" s="370"/>
      <c r="J150" s="369" t="s">
        <v>25</v>
      </c>
      <c r="K150" s="368"/>
      <c r="L150" s="7" t="s">
        <v>777</v>
      </c>
      <c r="M150" s="11"/>
      <c r="N150" s="81">
        <v>8.84</v>
      </c>
      <c r="O150" s="60">
        <v>16</v>
      </c>
    </row>
    <row r="151" spans="1:15" ht="15" x14ac:dyDescent="0.25">
      <c r="A151" s="1"/>
      <c r="B151" s="375">
        <v>120</v>
      </c>
      <c r="C151" s="376"/>
      <c r="D151" s="367" t="s">
        <v>747</v>
      </c>
      <c r="E151" s="368"/>
      <c r="F151" s="369">
        <v>4100054315</v>
      </c>
      <c r="G151" s="370"/>
      <c r="H151" s="391" t="s">
        <v>779</v>
      </c>
      <c r="I151" s="370"/>
      <c r="J151" s="369" t="s">
        <v>25</v>
      </c>
      <c r="K151" s="368"/>
      <c r="L151" s="7" t="s">
        <v>777</v>
      </c>
      <c r="M151" s="11"/>
      <c r="N151" s="81">
        <v>8.84</v>
      </c>
      <c r="O151" s="60">
        <v>16</v>
      </c>
    </row>
    <row r="152" spans="1:15" ht="15" x14ac:dyDescent="0.25">
      <c r="A152" s="1"/>
      <c r="B152" s="375">
        <v>121</v>
      </c>
      <c r="C152" s="376"/>
      <c r="D152" s="367" t="s">
        <v>747</v>
      </c>
      <c r="E152" s="368"/>
      <c r="F152" s="369">
        <v>4100054341</v>
      </c>
      <c r="G152" s="370"/>
      <c r="H152" s="391" t="s">
        <v>779</v>
      </c>
      <c r="I152" s="370"/>
      <c r="J152" s="369" t="s">
        <v>53</v>
      </c>
      <c r="K152" s="368"/>
      <c r="L152" s="7" t="s">
        <v>777</v>
      </c>
      <c r="M152" s="11"/>
      <c r="N152" s="81">
        <v>8.84</v>
      </c>
      <c r="O152" s="60">
        <v>16</v>
      </c>
    </row>
    <row r="153" spans="1:15" ht="15" x14ac:dyDescent="0.25">
      <c r="A153" s="1"/>
      <c r="B153" s="375">
        <v>122</v>
      </c>
      <c r="C153" s="376"/>
      <c r="D153" s="367" t="s">
        <v>747</v>
      </c>
      <c r="E153" s="368"/>
      <c r="F153" s="369">
        <v>4100054341</v>
      </c>
      <c r="G153" s="370"/>
      <c r="H153" s="391" t="s">
        <v>779</v>
      </c>
      <c r="I153" s="370"/>
      <c r="J153" s="369" t="s">
        <v>53</v>
      </c>
      <c r="K153" s="368"/>
      <c r="L153" s="7" t="s">
        <v>777</v>
      </c>
      <c r="M153" s="11"/>
      <c r="N153" s="81">
        <v>8.84</v>
      </c>
      <c r="O153" s="60">
        <v>16</v>
      </c>
    </row>
    <row r="154" spans="1:15" ht="15" x14ac:dyDescent="0.25">
      <c r="A154" s="1"/>
      <c r="B154" s="375">
        <v>123</v>
      </c>
      <c r="C154" s="376"/>
      <c r="D154" s="367" t="s">
        <v>747</v>
      </c>
      <c r="E154" s="368"/>
      <c r="F154" s="369">
        <v>4100054341</v>
      </c>
      <c r="G154" s="370"/>
      <c r="H154" s="391" t="s">
        <v>779</v>
      </c>
      <c r="I154" s="370"/>
      <c r="J154" s="369" t="s">
        <v>53</v>
      </c>
      <c r="K154" s="368"/>
      <c r="L154" s="7" t="s">
        <v>777</v>
      </c>
      <c r="M154" s="11"/>
      <c r="N154" s="81">
        <v>8.84</v>
      </c>
      <c r="O154" s="60">
        <v>16</v>
      </c>
    </row>
    <row r="155" spans="1:15" ht="15" x14ac:dyDescent="0.25">
      <c r="A155" s="1"/>
      <c r="B155" s="375">
        <v>124</v>
      </c>
      <c r="C155" s="376"/>
      <c r="D155" s="367" t="s">
        <v>747</v>
      </c>
      <c r="E155" s="368"/>
      <c r="F155" s="369">
        <v>4100054341</v>
      </c>
      <c r="G155" s="370"/>
      <c r="H155" s="391" t="s">
        <v>779</v>
      </c>
      <c r="I155" s="370"/>
      <c r="J155" s="369" t="s">
        <v>53</v>
      </c>
      <c r="K155" s="368"/>
      <c r="L155" s="7" t="s">
        <v>777</v>
      </c>
      <c r="M155" s="11"/>
      <c r="N155" s="81">
        <v>8.84</v>
      </c>
      <c r="O155" s="60">
        <v>16</v>
      </c>
    </row>
    <row r="156" spans="1:15" ht="15" x14ac:dyDescent="0.25">
      <c r="A156" s="1"/>
      <c r="B156" s="375">
        <v>125</v>
      </c>
      <c r="C156" s="376"/>
      <c r="D156" s="367" t="s">
        <v>747</v>
      </c>
      <c r="E156" s="368"/>
      <c r="F156" s="369">
        <v>4100054341</v>
      </c>
      <c r="G156" s="370"/>
      <c r="H156" s="391" t="s">
        <v>779</v>
      </c>
      <c r="I156" s="370"/>
      <c r="J156" s="369" t="s">
        <v>53</v>
      </c>
      <c r="K156" s="368"/>
      <c r="L156" s="7" t="s">
        <v>777</v>
      </c>
      <c r="M156" s="11"/>
      <c r="N156" s="81">
        <v>8.84</v>
      </c>
      <c r="O156" s="60">
        <v>16</v>
      </c>
    </row>
    <row r="157" spans="1:15" ht="15" x14ac:dyDescent="0.25">
      <c r="A157" s="1"/>
      <c r="B157" s="375">
        <v>126</v>
      </c>
      <c r="C157" s="376"/>
      <c r="D157" s="367" t="s">
        <v>747</v>
      </c>
      <c r="E157" s="368"/>
      <c r="F157" s="369">
        <v>4100054341</v>
      </c>
      <c r="G157" s="370"/>
      <c r="H157" s="391" t="s">
        <v>779</v>
      </c>
      <c r="I157" s="370"/>
      <c r="J157" s="369" t="s">
        <v>53</v>
      </c>
      <c r="K157" s="368"/>
      <c r="L157" s="7" t="s">
        <v>777</v>
      </c>
      <c r="M157" s="11"/>
      <c r="N157" s="81">
        <v>8.84</v>
      </c>
      <c r="O157" s="60">
        <v>16</v>
      </c>
    </row>
    <row r="158" spans="1:15" ht="15" x14ac:dyDescent="0.25">
      <c r="A158" s="1"/>
      <c r="B158" s="375">
        <v>127</v>
      </c>
      <c r="C158" s="376"/>
      <c r="D158" s="367" t="s">
        <v>747</v>
      </c>
      <c r="E158" s="368"/>
      <c r="F158" s="369">
        <v>4100054341</v>
      </c>
      <c r="G158" s="370"/>
      <c r="H158" s="391" t="s">
        <v>779</v>
      </c>
      <c r="I158" s="370"/>
      <c r="J158" s="369" t="s">
        <v>53</v>
      </c>
      <c r="K158" s="368"/>
      <c r="L158" s="7" t="s">
        <v>777</v>
      </c>
      <c r="M158" s="11"/>
      <c r="N158" s="81">
        <v>8.84</v>
      </c>
      <c r="O158" s="60">
        <v>16</v>
      </c>
    </row>
    <row r="159" spans="1:15" ht="15" x14ac:dyDescent="0.25">
      <c r="A159" s="1"/>
      <c r="B159" s="375">
        <v>128</v>
      </c>
      <c r="C159" s="376"/>
      <c r="D159" s="367" t="s">
        <v>747</v>
      </c>
      <c r="E159" s="368"/>
      <c r="F159" s="369">
        <v>4100054341</v>
      </c>
      <c r="G159" s="370"/>
      <c r="H159" s="391" t="s">
        <v>779</v>
      </c>
      <c r="I159" s="370"/>
      <c r="J159" s="369" t="s">
        <v>53</v>
      </c>
      <c r="K159" s="368"/>
      <c r="L159" s="7" t="s">
        <v>777</v>
      </c>
      <c r="M159" s="11"/>
      <c r="N159" s="81">
        <v>8.84</v>
      </c>
      <c r="O159" s="60">
        <v>16</v>
      </c>
    </row>
    <row r="160" spans="1:15" ht="15" x14ac:dyDescent="0.25">
      <c r="A160" s="1"/>
      <c r="B160" s="378">
        <v>129</v>
      </c>
      <c r="C160" s="379"/>
      <c r="D160" s="367" t="s">
        <v>747</v>
      </c>
      <c r="E160" s="368"/>
      <c r="F160" s="369">
        <v>4100054341</v>
      </c>
      <c r="G160" s="370"/>
      <c r="H160" s="391" t="s">
        <v>779</v>
      </c>
      <c r="I160" s="370"/>
      <c r="J160" s="369" t="s">
        <v>53</v>
      </c>
      <c r="K160" s="368"/>
      <c r="L160" s="7" t="s">
        <v>777</v>
      </c>
      <c r="M160" s="11"/>
      <c r="N160" s="81">
        <v>8.84</v>
      </c>
      <c r="O160" s="60">
        <v>16</v>
      </c>
    </row>
    <row r="161" spans="1:15" ht="15" x14ac:dyDescent="0.25">
      <c r="A161" s="1"/>
      <c r="B161" s="77" t="s">
        <v>278</v>
      </c>
      <c r="C161" s="78"/>
      <c r="D161" s="20"/>
      <c r="E161" s="45"/>
      <c r="F161" s="20"/>
      <c r="H161" s="3"/>
      <c r="J161" s="20"/>
      <c r="K161" s="45"/>
      <c r="L161" s="1"/>
      <c r="M161" s="1"/>
      <c r="N161" s="1"/>
      <c r="O161" s="60"/>
    </row>
    <row r="162" spans="1:15" ht="15" x14ac:dyDescent="0.25">
      <c r="A162" s="1"/>
      <c r="B162" s="378">
        <v>130</v>
      </c>
      <c r="C162" s="379"/>
      <c r="D162" s="367" t="s">
        <v>747</v>
      </c>
      <c r="E162" s="368"/>
      <c r="F162" s="369">
        <v>4100054341</v>
      </c>
      <c r="G162" s="370"/>
      <c r="H162" s="391" t="s">
        <v>779</v>
      </c>
      <c r="I162" s="370"/>
      <c r="J162" s="369" t="s">
        <v>53</v>
      </c>
      <c r="K162" s="368"/>
      <c r="L162" s="7" t="s">
        <v>777</v>
      </c>
      <c r="M162" s="11"/>
      <c r="N162" s="82">
        <v>8.84</v>
      </c>
      <c r="O162" s="60">
        <v>16</v>
      </c>
    </row>
    <row r="163" spans="1:15" ht="15" x14ac:dyDescent="0.25">
      <c r="A163" s="1"/>
      <c r="B163" s="76"/>
      <c r="C163" s="69"/>
      <c r="D163" s="126" t="s">
        <v>825</v>
      </c>
      <c r="E163" s="61"/>
      <c r="F163" s="50"/>
      <c r="G163" s="62"/>
      <c r="H163" s="63"/>
      <c r="I163" s="62"/>
      <c r="J163" s="50"/>
      <c r="K163" s="61"/>
      <c r="L163" s="6"/>
      <c r="M163" s="8"/>
      <c r="N163" s="84"/>
      <c r="O163" s="123"/>
    </row>
    <row r="164" spans="1:15" ht="15" x14ac:dyDescent="0.25">
      <c r="A164" s="1"/>
      <c r="B164" s="416">
        <v>131</v>
      </c>
      <c r="C164" s="417"/>
      <c r="D164" s="367" t="s">
        <v>747</v>
      </c>
      <c r="E164" s="368"/>
      <c r="F164" s="369">
        <v>4100054341</v>
      </c>
      <c r="G164" s="370"/>
      <c r="H164" s="391" t="s">
        <v>779</v>
      </c>
      <c r="I164" s="370"/>
      <c r="J164" s="369" t="s">
        <v>53</v>
      </c>
      <c r="K164" s="368"/>
      <c r="L164" s="7" t="s">
        <v>777</v>
      </c>
      <c r="M164" s="11"/>
      <c r="N164" s="83">
        <v>3.15</v>
      </c>
      <c r="O164" s="60">
        <v>4</v>
      </c>
    </row>
    <row r="165" spans="1:15" ht="15" x14ac:dyDescent="0.25">
      <c r="A165" s="1"/>
      <c r="B165" s="76"/>
      <c r="C165" s="69"/>
      <c r="D165" s="126" t="s">
        <v>824</v>
      </c>
      <c r="E165" s="61"/>
      <c r="F165" s="50"/>
      <c r="G165" s="62"/>
      <c r="H165" s="63"/>
      <c r="I165" s="62"/>
      <c r="J165" s="50"/>
      <c r="K165" s="61"/>
      <c r="L165" s="6"/>
      <c r="M165" s="8"/>
      <c r="N165" s="84"/>
      <c r="O165" s="123"/>
    </row>
    <row r="166" spans="1:15" ht="15" x14ac:dyDescent="0.25">
      <c r="A166" s="1"/>
      <c r="B166" s="378">
        <v>132</v>
      </c>
      <c r="C166" s="379"/>
      <c r="D166" s="367" t="s">
        <v>496</v>
      </c>
      <c r="E166" s="368"/>
      <c r="F166" s="369">
        <v>4100054349</v>
      </c>
      <c r="G166" s="370"/>
      <c r="H166" s="391" t="s">
        <v>778</v>
      </c>
      <c r="I166" s="370"/>
      <c r="J166" s="369" t="s">
        <v>25</v>
      </c>
      <c r="K166" s="368"/>
      <c r="L166" s="7" t="s">
        <v>761</v>
      </c>
      <c r="M166" s="11"/>
      <c r="N166" s="82">
        <v>8</v>
      </c>
      <c r="O166" s="60">
        <v>28</v>
      </c>
    </row>
    <row r="167" spans="1:15" ht="15" x14ac:dyDescent="0.25">
      <c r="A167" s="1"/>
      <c r="B167" s="76"/>
      <c r="C167" s="69"/>
      <c r="D167" s="367" t="s">
        <v>496</v>
      </c>
      <c r="E167" s="368"/>
      <c r="F167" s="369">
        <v>4100054352</v>
      </c>
      <c r="G167" s="370"/>
      <c r="H167" s="391" t="s">
        <v>778</v>
      </c>
      <c r="I167" s="370"/>
      <c r="J167" s="369" t="s">
        <v>53</v>
      </c>
      <c r="K167" s="368"/>
      <c r="L167" s="7" t="s">
        <v>761</v>
      </c>
      <c r="M167" s="11"/>
      <c r="N167" s="84"/>
      <c r="O167" s="60">
        <v>1</v>
      </c>
    </row>
    <row r="168" spans="1:15" ht="15" x14ac:dyDescent="0.25">
      <c r="A168" s="1"/>
      <c r="B168" s="378">
        <v>133</v>
      </c>
      <c r="C168" s="379"/>
      <c r="D168" s="367" t="s">
        <v>496</v>
      </c>
      <c r="E168" s="368"/>
      <c r="F168" s="369">
        <v>4100054353</v>
      </c>
      <c r="G168" s="370"/>
      <c r="H168" s="391" t="s">
        <v>778</v>
      </c>
      <c r="I168" s="370"/>
      <c r="J168" s="369" t="s">
        <v>53</v>
      </c>
      <c r="K168" s="368"/>
      <c r="L168" s="7" t="s">
        <v>761</v>
      </c>
      <c r="M168" s="11"/>
      <c r="N168" s="82">
        <v>9.0399999999999991</v>
      </c>
      <c r="O168" s="60">
        <v>34</v>
      </c>
    </row>
    <row r="169" spans="1:15" ht="15" x14ac:dyDescent="0.25">
      <c r="A169" s="1"/>
      <c r="B169" s="378">
        <v>134</v>
      </c>
      <c r="C169" s="379"/>
      <c r="D169" s="367" t="s">
        <v>496</v>
      </c>
      <c r="E169" s="368"/>
      <c r="F169" s="369">
        <v>4100054353</v>
      </c>
      <c r="G169" s="370"/>
      <c r="H169" s="391" t="s">
        <v>778</v>
      </c>
      <c r="I169" s="370"/>
      <c r="J169" s="369" t="s">
        <v>53</v>
      </c>
      <c r="K169" s="368"/>
      <c r="L169" s="7" t="s">
        <v>761</v>
      </c>
      <c r="M169" s="11"/>
      <c r="N169" s="82">
        <v>9.0399999999999991</v>
      </c>
      <c r="O169" s="60">
        <v>34</v>
      </c>
    </row>
    <row r="170" spans="1:15" ht="15" x14ac:dyDescent="0.25">
      <c r="A170" s="1"/>
      <c r="B170" s="378">
        <v>135</v>
      </c>
      <c r="C170" s="379"/>
      <c r="D170" s="367" t="s">
        <v>496</v>
      </c>
      <c r="E170" s="368"/>
      <c r="F170" s="369">
        <v>4100054353</v>
      </c>
      <c r="G170" s="370"/>
      <c r="H170" s="391" t="s">
        <v>778</v>
      </c>
      <c r="I170" s="370"/>
      <c r="J170" s="369" t="s">
        <v>53</v>
      </c>
      <c r="K170" s="368"/>
      <c r="L170" s="7" t="s">
        <v>761</v>
      </c>
      <c r="M170" s="11"/>
      <c r="N170" s="82">
        <v>9.0399999999999991</v>
      </c>
      <c r="O170" s="60">
        <v>34</v>
      </c>
    </row>
    <row r="171" spans="1:15" ht="15" x14ac:dyDescent="0.25">
      <c r="A171" s="1"/>
      <c r="B171" s="378">
        <v>136</v>
      </c>
      <c r="C171" s="379"/>
      <c r="D171" s="367" t="s">
        <v>496</v>
      </c>
      <c r="E171" s="368"/>
      <c r="F171" s="369">
        <v>4100054353</v>
      </c>
      <c r="G171" s="370"/>
      <c r="H171" s="391" t="s">
        <v>778</v>
      </c>
      <c r="I171" s="370"/>
      <c r="J171" s="369" t="s">
        <v>53</v>
      </c>
      <c r="K171" s="368"/>
      <c r="L171" s="7" t="s">
        <v>761</v>
      </c>
      <c r="M171" s="11"/>
      <c r="N171" s="82">
        <v>7.96</v>
      </c>
      <c r="O171" s="60">
        <v>29</v>
      </c>
    </row>
    <row r="172" spans="1:15" ht="15" x14ac:dyDescent="0.25">
      <c r="A172" s="1"/>
      <c r="B172" s="76"/>
      <c r="C172" s="69"/>
      <c r="D172" s="126" t="s">
        <v>826</v>
      </c>
      <c r="E172" s="61"/>
      <c r="F172" s="50"/>
      <c r="G172" s="62"/>
      <c r="H172" s="63"/>
      <c r="I172" s="62"/>
      <c r="J172" s="50"/>
      <c r="K172" s="61"/>
      <c r="L172" s="6"/>
      <c r="M172" s="8"/>
      <c r="N172" s="84"/>
      <c r="O172" s="123"/>
    </row>
    <row r="173" spans="1:15" ht="15" x14ac:dyDescent="0.25">
      <c r="A173" s="1"/>
      <c r="B173" s="378">
        <v>137</v>
      </c>
      <c r="C173" s="379"/>
      <c r="D173" s="367" t="s">
        <v>528</v>
      </c>
      <c r="E173" s="368"/>
      <c r="F173" s="369">
        <v>4100054360</v>
      </c>
      <c r="G173" s="370"/>
      <c r="H173" s="391" t="s">
        <v>785</v>
      </c>
      <c r="I173" s="370"/>
      <c r="J173" s="369" t="s">
        <v>73</v>
      </c>
      <c r="K173" s="368"/>
      <c r="L173" s="7" t="s">
        <v>757</v>
      </c>
      <c r="M173" s="11"/>
      <c r="N173" s="82">
        <v>9.1999999999999993</v>
      </c>
      <c r="O173" s="60">
        <v>50</v>
      </c>
    </row>
    <row r="174" spans="1:15" ht="15" x14ac:dyDescent="0.25">
      <c r="A174" s="1"/>
      <c r="B174" s="378">
        <v>138</v>
      </c>
      <c r="C174" s="379"/>
      <c r="D174" s="367" t="s">
        <v>528</v>
      </c>
      <c r="E174" s="368"/>
      <c r="F174" s="369">
        <v>4100054360</v>
      </c>
      <c r="G174" s="370"/>
      <c r="H174" s="391" t="s">
        <v>785</v>
      </c>
      <c r="I174" s="370"/>
      <c r="J174" s="369" t="s">
        <v>73</v>
      </c>
      <c r="K174" s="368"/>
      <c r="L174" s="7" t="s">
        <v>757</v>
      </c>
      <c r="M174" s="11"/>
      <c r="N174" s="82">
        <v>9.1999999999999993</v>
      </c>
      <c r="O174" s="60">
        <v>50</v>
      </c>
    </row>
    <row r="175" spans="1:15" ht="15" x14ac:dyDescent="0.25">
      <c r="A175" s="1"/>
      <c r="B175" s="378">
        <v>139</v>
      </c>
      <c r="C175" s="379"/>
      <c r="D175" s="367" t="s">
        <v>528</v>
      </c>
      <c r="E175" s="368"/>
      <c r="F175" s="369">
        <v>4100054360</v>
      </c>
      <c r="G175" s="370"/>
      <c r="H175" s="391" t="s">
        <v>785</v>
      </c>
      <c r="I175" s="370"/>
      <c r="J175" s="369" t="s">
        <v>73</v>
      </c>
      <c r="K175" s="368"/>
      <c r="L175" s="7" t="s">
        <v>757</v>
      </c>
      <c r="M175" s="11"/>
      <c r="N175" s="82">
        <v>7.76</v>
      </c>
      <c r="O175" s="60">
        <v>36</v>
      </c>
    </row>
    <row r="176" spans="1:15" ht="15" x14ac:dyDescent="0.25">
      <c r="A176" s="1"/>
      <c r="B176" s="76"/>
      <c r="C176" s="69"/>
      <c r="D176" s="367" t="s">
        <v>528</v>
      </c>
      <c r="E176" s="368"/>
      <c r="F176" s="369">
        <v>4100054362</v>
      </c>
      <c r="G176" s="370"/>
      <c r="H176" s="391" t="s">
        <v>785</v>
      </c>
      <c r="I176" s="370"/>
      <c r="J176" s="369" t="s">
        <v>147</v>
      </c>
      <c r="K176" s="368"/>
      <c r="L176" s="7" t="s">
        <v>757</v>
      </c>
      <c r="M176" s="11"/>
      <c r="N176" s="84"/>
      <c r="O176" s="60">
        <v>6</v>
      </c>
    </row>
    <row r="177" spans="1:15" ht="15" x14ac:dyDescent="0.25">
      <c r="A177" s="1"/>
      <c r="B177" s="378">
        <v>140</v>
      </c>
      <c r="C177" s="379"/>
      <c r="D177" s="367" t="s">
        <v>528</v>
      </c>
      <c r="E177" s="368"/>
      <c r="F177" s="369">
        <v>4100054350</v>
      </c>
      <c r="G177" s="370"/>
      <c r="H177" s="391" t="s">
        <v>785</v>
      </c>
      <c r="I177" s="370"/>
      <c r="J177" s="369" t="s">
        <v>25</v>
      </c>
      <c r="K177" s="368"/>
      <c r="L177" s="7" t="s">
        <v>757</v>
      </c>
      <c r="M177" s="11"/>
      <c r="N177" s="82">
        <v>9.1999999999999993</v>
      </c>
      <c r="O177" s="60">
        <v>50</v>
      </c>
    </row>
    <row r="178" spans="1:15" ht="15" x14ac:dyDescent="0.25">
      <c r="A178" s="1"/>
      <c r="B178" s="378">
        <v>141</v>
      </c>
      <c r="C178" s="379"/>
      <c r="D178" s="367" t="s">
        <v>528</v>
      </c>
      <c r="E178" s="368"/>
      <c r="F178" s="369">
        <v>4100054350</v>
      </c>
      <c r="G178" s="370"/>
      <c r="H178" s="391" t="s">
        <v>785</v>
      </c>
      <c r="I178" s="370"/>
      <c r="J178" s="369" t="s">
        <v>25</v>
      </c>
      <c r="K178" s="368"/>
      <c r="L178" s="7" t="s">
        <v>757</v>
      </c>
      <c r="M178" s="11"/>
      <c r="N178" s="82">
        <v>6.12</v>
      </c>
      <c r="O178" s="60">
        <v>32</v>
      </c>
    </row>
    <row r="179" spans="1:15" ht="15" x14ac:dyDescent="0.25">
      <c r="A179" s="1"/>
      <c r="B179" s="378">
        <v>142</v>
      </c>
      <c r="C179" s="379"/>
      <c r="D179" s="367" t="s">
        <v>528</v>
      </c>
      <c r="E179" s="368"/>
      <c r="F179" s="369">
        <v>4100054361</v>
      </c>
      <c r="G179" s="370"/>
      <c r="H179" s="391" t="s">
        <v>785</v>
      </c>
      <c r="I179" s="370"/>
      <c r="J179" s="369" t="s">
        <v>53</v>
      </c>
      <c r="K179" s="368"/>
      <c r="L179" s="7" t="s">
        <v>757</v>
      </c>
      <c r="M179" s="11"/>
      <c r="N179" s="81">
        <v>9.1999999999999993</v>
      </c>
      <c r="O179" s="60">
        <v>50</v>
      </c>
    </row>
    <row r="180" spans="1:15" ht="15" x14ac:dyDescent="0.25">
      <c r="A180" s="1"/>
      <c r="B180" s="378">
        <v>143</v>
      </c>
      <c r="C180" s="379"/>
      <c r="D180" s="367" t="s">
        <v>528</v>
      </c>
      <c r="E180" s="368"/>
      <c r="F180" s="369">
        <v>4100054361</v>
      </c>
      <c r="G180" s="370"/>
      <c r="H180" s="391" t="s">
        <v>785</v>
      </c>
      <c r="I180" s="370"/>
      <c r="J180" s="369" t="s">
        <v>53</v>
      </c>
      <c r="K180" s="368"/>
      <c r="L180" s="7" t="s">
        <v>757</v>
      </c>
      <c r="M180" s="11"/>
      <c r="N180" s="81">
        <v>9.1999999999999993</v>
      </c>
      <c r="O180" s="60">
        <v>50</v>
      </c>
    </row>
    <row r="181" spans="1:15" ht="15" x14ac:dyDescent="0.25">
      <c r="A181" s="1"/>
      <c r="B181" s="378">
        <v>144</v>
      </c>
      <c r="C181" s="379"/>
      <c r="D181" s="367" t="s">
        <v>528</v>
      </c>
      <c r="E181" s="368"/>
      <c r="F181" s="369">
        <v>4100054361</v>
      </c>
      <c r="G181" s="370"/>
      <c r="H181" s="391" t="s">
        <v>785</v>
      </c>
      <c r="I181" s="370"/>
      <c r="J181" s="369" t="s">
        <v>53</v>
      </c>
      <c r="K181" s="368"/>
      <c r="L181" s="7" t="s">
        <v>757</v>
      </c>
      <c r="M181" s="11"/>
      <c r="N181" s="81">
        <v>9.1999999999999993</v>
      </c>
      <c r="O181" s="60">
        <v>50</v>
      </c>
    </row>
    <row r="182" spans="1:15" ht="15" x14ac:dyDescent="0.25">
      <c r="A182" s="1"/>
      <c r="B182" s="378">
        <v>145</v>
      </c>
      <c r="C182" s="379"/>
      <c r="D182" s="367" t="s">
        <v>528</v>
      </c>
      <c r="E182" s="368"/>
      <c r="F182" s="369">
        <v>4100054361</v>
      </c>
      <c r="G182" s="370"/>
      <c r="H182" s="391" t="s">
        <v>785</v>
      </c>
      <c r="I182" s="370"/>
      <c r="J182" s="369" t="s">
        <v>53</v>
      </c>
      <c r="K182" s="368"/>
      <c r="L182" s="7" t="s">
        <v>757</v>
      </c>
      <c r="M182" s="11"/>
      <c r="N182" s="81">
        <v>6.24</v>
      </c>
      <c r="O182" s="60">
        <v>33</v>
      </c>
    </row>
    <row r="183" spans="1:15" ht="15" x14ac:dyDescent="0.25">
      <c r="A183" s="1"/>
      <c r="B183" s="76"/>
      <c r="C183" s="69"/>
      <c r="D183" s="126" t="s">
        <v>827</v>
      </c>
      <c r="E183" s="61"/>
      <c r="F183" s="50"/>
      <c r="G183" s="62"/>
      <c r="H183" s="63"/>
      <c r="I183" s="62"/>
      <c r="J183" s="50"/>
      <c r="K183" s="61"/>
      <c r="L183" s="6"/>
      <c r="M183" s="8"/>
      <c r="N183" s="84"/>
      <c r="O183" s="123"/>
    </row>
    <row r="184" spans="1:15" ht="15" x14ac:dyDescent="0.25">
      <c r="A184" s="1"/>
      <c r="B184" s="378">
        <v>146</v>
      </c>
      <c r="C184" s="379"/>
      <c r="D184" s="367" t="s">
        <v>528</v>
      </c>
      <c r="E184" s="368"/>
      <c r="F184" s="369">
        <v>4100054329</v>
      </c>
      <c r="G184" s="370"/>
      <c r="H184" s="391" t="s">
        <v>782</v>
      </c>
      <c r="I184" s="370"/>
      <c r="J184" s="369" t="s">
        <v>73</v>
      </c>
      <c r="K184" s="368"/>
      <c r="L184" s="7" t="s">
        <v>757</v>
      </c>
      <c r="M184" s="11"/>
      <c r="N184" s="81">
        <v>9.16</v>
      </c>
      <c r="O184" s="60">
        <v>50</v>
      </c>
    </row>
    <row r="185" spans="1:15" ht="15" x14ac:dyDescent="0.25">
      <c r="A185" s="1"/>
      <c r="B185" s="378">
        <v>147</v>
      </c>
      <c r="C185" s="379"/>
      <c r="D185" s="367" t="s">
        <v>528</v>
      </c>
      <c r="E185" s="368"/>
      <c r="F185" s="369">
        <v>4100054329</v>
      </c>
      <c r="G185" s="370"/>
      <c r="H185" s="391" t="s">
        <v>782</v>
      </c>
      <c r="I185" s="370"/>
      <c r="J185" s="369" t="s">
        <v>73</v>
      </c>
      <c r="K185" s="368"/>
      <c r="L185" s="7" t="s">
        <v>757</v>
      </c>
      <c r="M185" s="11"/>
      <c r="N185" s="82">
        <v>7.16</v>
      </c>
      <c r="O185" s="60">
        <v>38</v>
      </c>
    </row>
    <row r="186" spans="1:15" ht="15" x14ac:dyDescent="0.25">
      <c r="A186" s="1"/>
      <c r="B186" s="378">
        <v>148</v>
      </c>
      <c r="C186" s="379"/>
      <c r="D186" s="367" t="s">
        <v>528</v>
      </c>
      <c r="E186" s="368"/>
      <c r="F186" s="369">
        <v>4100054331</v>
      </c>
      <c r="G186" s="370"/>
      <c r="H186" s="391" t="s">
        <v>782</v>
      </c>
      <c r="I186" s="370"/>
      <c r="J186" s="369" t="s">
        <v>53</v>
      </c>
      <c r="K186" s="368"/>
      <c r="L186" s="7" t="s">
        <v>757</v>
      </c>
      <c r="M186" s="11"/>
      <c r="N186" s="82">
        <v>7.82</v>
      </c>
      <c r="O186" s="60">
        <v>19</v>
      </c>
    </row>
    <row r="187" spans="1:15" ht="15" x14ac:dyDescent="0.25">
      <c r="A187" s="1"/>
      <c r="B187" s="40"/>
      <c r="C187" s="36"/>
      <c r="D187" s="367" t="s">
        <v>528</v>
      </c>
      <c r="E187" s="368"/>
      <c r="F187" s="369">
        <v>4100054329</v>
      </c>
      <c r="G187" s="370"/>
      <c r="H187" s="391" t="s">
        <v>782</v>
      </c>
      <c r="I187" s="370"/>
      <c r="J187" s="369" t="s">
        <v>73</v>
      </c>
      <c r="K187" s="368"/>
      <c r="L187" s="7" t="s">
        <v>757</v>
      </c>
      <c r="M187" s="11"/>
      <c r="N187" s="83"/>
      <c r="O187" s="60">
        <v>23</v>
      </c>
    </row>
    <row r="188" spans="1:15" ht="15" x14ac:dyDescent="0.25">
      <c r="A188" s="1"/>
      <c r="B188" s="76"/>
      <c r="C188" s="69"/>
      <c r="D188" s="126" t="s">
        <v>828</v>
      </c>
      <c r="E188" s="61"/>
      <c r="F188" s="50"/>
      <c r="G188" s="62"/>
      <c r="H188" s="63"/>
      <c r="I188" s="62"/>
      <c r="J188" s="50"/>
      <c r="K188" s="61"/>
      <c r="L188" s="6"/>
      <c r="M188" s="8"/>
      <c r="N188" s="84"/>
      <c r="O188" s="123"/>
    </row>
    <row r="189" spans="1:15" ht="15" x14ac:dyDescent="0.25">
      <c r="A189" s="1"/>
      <c r="B189" s="378">
        <v>149</v>
      </c>
      <c r="C189" s="379"/>
      <c r="D189" s="367" t="s">
        <v>769</v>
      </c>
      <c r="E189" s="368"/>
      <c r="F189" s="369">
        <v>4100054321</v>
      </c>
      <c r="G189" s="370"/>
      <c r="H189" s="391" t="s">
        <v>770</v>
      </c>
      <c r="I189" s="370"/>
      <c r="J189" s="369" t="s">
        <v>84</v>
      </c>
      <c r="K189" s="368"/>
      <c r="L189" s="7" t="s">
        <v>757</v>
      </c>
      <c r="M189" s="11"/>
      <c r="N189" s="82">
        <v>9.6199999999999992</v>
      </c>
      <c r="O189" s="60">
        <v>11</v>
      </c>
    </row>
    <row r="190" spans="1:15" ht="15" x14ac:dyDescent="0.25">
      <c r="A190" s="1"/>
      <c r="B190" s="378">
        <v>150</v>
      </c>
      <c r="C190" s="379"/>
      <c r="D190" s="367" t="s">
        <v>747</v>
      </c>
      <c r="E190" s="368"/>
      <c r="F190" s="369">
        <v>4100054327</v>
      </c>
      <c r="G190" s="370"/>
      <c r="H190" s="391" t="s">
        <v>771</v>
      </c>
      <c r="I190" s="370"/>
      <c r="J190" s="369" t="s">
        <v>84</v>
      </c>
      <c r="K190" s="368"/>
      <c r="L190" s="7" t="s">
        <v>757</v>
      </c>
      <c r="M190" s="11"/>
      <c r="N190" s="82">
        <v>9</v>
      </c>
      <c r="O190" s="60">
        <v>3</v>
      </c>
    </row>
    <row r="191" spans="1:15" ht="15" x14ac:dyDescent="0.25">
      <c r="A191" s="1"/>
      <c r="B191" s="416"/>
      <c r="C191" s="417"/>
      <c r="D191" s="367" t="s">
        <v>747</v>
      </c>
      <c r="E191" s="368"/>
      <c r="F191" s="369">
        <v>4100054327</v>
      </c>
      <c r="G191" s="370"/>
      <c r="H191" s="391" t="s">
        <v>771</v>
      </c>
      <c r="I191" s="370"/>
      <c r="J191" s="369" t="s">
        <v>84</v>
      </c>
      <c r="K191" s="368"/>
      <c r="L191" s="7" t="s">
        <v>772</v>
      </c>
      <c r="M191" s="11"/>
      <c r="N191" s="83"/>
      <c r="O191" s="60">
        <v>10</v>
      </c>
    </row>
    <row r="192" spans="1:15" ht="15" x14ac:dyDescent="0.25">
      <c r="A192" s="1"/>
      <c r="B192" s="365"/>
      <c r="C192" s="366"/>
      <c r="D192" s="367" t="s">
        <v>747</v>
      </c>
      <c r="E192" s="368"/>
      <c r="F192" s="369">
        <v>4100054318</v>
      </c>
      <c r="G192" s="370"/>
      <c r="H192" s="391" t="s">
        <v>748</v>
      </c>
      <c r="I192" s="370"/>
      <c r="J192" s="369" t="s">
        <v>84</v>
      </c>
      <c r="K192" s="368"/>
      <c r="L192" s="7" t="s">
        <v>773</v>
      </c>
      <c r="M192" s="11"/>
      <c r="N192" s="84"/>
      <c r="O192" s="60">
        <v>3</v>
      </c>
    </row>
    <row r="193" spans="1:15" ht="15" x14ac:dyDescent="0.25">
      <c r="A193" s="1"/>
      <c r="B193" s="378">
        <v>151</v>
      </c>
      <c r="C193" s="379"/>
      <c r="D193" s="367" t="s">
        <v>747</v>
      </c>
      <c r="E193" s="368"/>
      <c r="F193" s="369">
        <v>4100054327</v>
      </c>
      <c r="G193" s="370"/>
      <c r="H193" s="391" t="s">
        <v>771</v>
      </c>
      <c r="I193" s="370"/>
      <c r="J193" s="369" t="s">
        <v>84</v>
      </c>
      <c r="K193" s="368"/>
      <c r="L193" s="7" t="s">
        <v>772</v>
      </c>
      <c r="M193" s="11"/>
      <c r="N193" s="81">
        <v>8.3000000000000007</v>
      </c>
      <c r="O193" s="60">
        <v>15</v>
      </c>
    </row>
    <row r="194" spans="1:15" ht="15" x14ac:dyDescent="0.25">
      <c r="A194" s="1"/>
      <c r="B194" s="77" t="s">
        <v>281</v>
      </c>
      <c r="C194" s="78"/>
      <c r="D194" s="20"/>
      <c r="E194" s="45"/>
      <c r="F194" s="20"/>
      <c r="H194" s="3"/>
      <c r="J194" s="20"/>
      <c r="K194" s="45"/>
      <c r="L194" s="1"/>
      <c r="M194" s="1"/>
      <c r="N194" s="1"/>
      <c r="O194" s="60"/>
    </row>
    <row r="195" spans="1:15" ht="15" x14ac:dyDescent="0.25">
      <c r="A195" s="1"/>
      <c r="B195" s="378">
        <v>152</v>
      </c>
      <c r="C195" s="379"/>
      <c r="D195" s="367" t="s">
        <v>496</v>
      </c>
      <c r="E195" s="368"/>
      <c r="F195" s="369">
        <v>4100054370</v>
      </c>
      <c r="G195" s="370"/>
      <c r="H195" s="391" t="s">
        <v>774</v>
      </c>
      <c r="I195" s="370"/>
      <c r="J195" s="369" t="s">
        <v>84</v>
      </c>
      <c r="K195" s="368"/>
      <c r="L195" s="7" t="s">
        <v>757</v>
      </c>
      <c r="M195" s="11"/>
      <c r="N195" s="82">
        <v>10.64</v>
      </c>
      <c r="O195" s="60">
        <v>40</v>
      </c>
    </row>
    <row r="196" spans="1:15" ht="15" x14ac:dyDescent="0.25">
      <c r="A196" s="1"/>
      <c r="B196" s="378">
        <v>153</v>
      </c>
      <c r="C196" s="379"/>
      <c r="D196" s="367" t="s">
        <v>496</v>
      </c>
      <c r="E196" s="368"/>
      <c r="F196" s="369">
        <v>4100054348</v>
      </c>
      <c r="G196" s="370"/>
      <c r="H196" s="391" t="s">
        <v>776</v>
      </c>
      <c r="I196" s="370"/>
      <c r="J196" s="369" t="s">
        <v>84</v>
      </c>
      <c r="K196" s="368"/>
      <c r="L196" s="7" t="s">
        <v>757</v>
      </c>
      <c r="M196" s="11"/>
      <c r="N196" s="82">
        <v>7.76</v>
      </c>
      <c r="O196" s="60">
        <v>9</v>
      </c>
    </row>
    <row r="197" spans="1:15" ht="15" x14ac:dyDescent="0.25">
      <c r="A197" s="1"/>
      <c r="B197" s="416"/>
      <c r="C197" s="417"/>
      <c r="D197" s="367" t="s">
        <v>496</v>
      </c>
      <c r="E197" s="368"/>
      <c r="F197" s="369">
        <v>4100054348</v>
      </c>
      <c r="G197" s="370"/>
      <c r="H197" s="391" t="s">
        <v>776</v>
      </c>
      <c r="I197" s="370"/>
      <c r="J197" s="369" t="s">
        <v>84</v>
      </c>
      <c r="K197" s="368"/>
      <c r="L197" s="7" t="s">
        <v>777</v>
      </c>
      <c r="M197" s="11"/>
      <c r="N197" s="83"/>
      <c r="O197" s="60">
        <v>9</v>
      </c>
    </row>
    <row r="198" spans="1:15" ht="15" x14ac:dyDescent="0.25">
      <c r="A198" s="1"/>
      <c r="B198" s="76"/>
      <c r="C198" s="69"/>
      <c r="D198" s="367" t="s">
        <v>496</v>
      </c>
      <c r="E198" s="368"/>
      <c r="F198" s="369">
        <v>4100054358</v>
      </c>
      <c r="G198" s="370"/>
      <c r="H198" s="391" t="s">
        <v>775</v>
      </c>
      <c r="I198" s="370"/>
      <c r="J198" s="369" t="s">
        <v>84</v>
      </c>
      <c r="K198" s="368"/>
      <c r="L198" s="7" t="s">
        <v>773</v>
      </c>
      <c r="M198" s="11"/>
      <c r="N198" s="84"/>
      <c r="O198" s="60">
        <v>12</v>
      </c>
    </row>
    <row r="199" spans="1:15" ht="15" x14ac:dyDescent="0.25">
      <c r="A199" s="1"/>
      <c r="B199" s="416">
        <v>154</v>
      </c>
      <c r="C199" s="417"/>
      <c r="D199" s="367" t="s">
        <v>496</v>
      </c>
      <c r="E199" s="368"/>
      <c r="F199" s="369">
        <v>4100054370</v>
      </c>
      <c r="G199" s="370"/>
      <c r="H199" s="391" t="s">
        <v>774</v>
      </c>
      <c r="I199" s="370"/>
      <c r="J199" s="369" t="s">
        <v>84</v>
      </c>
      <c r="K199" s="368"/>
      <c r="L199" s="7" t="s">
        <v>757</v>
      </c>
      <c r="M199" s="11"/>
      <c r="N199" s="83">
        <v>8</v>
      </c>
      <c r="O199" s="60">
        <v>9</v>
      </c>
    </row>
    <row r="200" spans="1:15" ht="15" x14ac:dyDescent="0.25">
      <c r="A200" s="1"/>
      <c r="B200" s="40"/>
      <c r="C200" s="36"/>
      <c r="D200" s="367" t="s">
        <v>496</v>
      </c>
      <c r="E200" s="368"/>
      <c r="F200" s="369">
        <v>4100054354</v>
      </c>
      <c r="G200" s="370"/>
      <c r="H200" s="391" t="s">
        <v>778</v>
      </c>
      <c r="I200" s="370"/>
      <c r="J200" s="369" t="s">
        <v>84</v>
      </c>
      <c r="K200" s="368"/>
      <c r="L200" s="7" t="s">
        <v>761</v>
      </c>
      <c r="M200" s="11"/>
      <c r="N200" s="83"/>
      <c r="O200" s="60">
        <v>20</v>
      </c>
    </row>
    <row r="201" spans="1:15" ht="15" x14ac:dyDescent="0.25">
      <c r="A201" s="1"/>
      <c r="B201" s="378">
        <v>155</v>
      </c>
      <c r="C201" s="379"/>
      <c r="D201" s="367" t="s">
        <v>496</v>
      </c>
      <c r="E201" s="368"/>
      <c r="F201" s="369">
        <v>4100054343</v>
      </c>
      <c r="G201" s="370"/>
      <c r="H201" s="391" t="s">
        <v>776</v>
      </c>
      <c r="I201" s="370"/>
      <c r="J201" s="369" t="s">
        <v>81</v>
      </c>
      <c r="K201" s="368"/>
      <c r="L201" s="7" t="s">
        <v>757</v>
      </c>
      <c r="M201" s="11"/>
      <c r="N201" s="82">
        <v>8.86</v>
      </c>
      <c r="O201" s="60">
        <v>38</v>
      </c>
    </row>
    <row r="202" spans="1:15" ht="15" x14ac:dyDescent="0.25">
      <c r="A202" s="1"/>
      <c r="B202" s="378">
        <v>156</v>
      </c>
      <c r="C202" s="379"/>
      <c r="D202" s="367" t="s">
        <v>747</v>
      </c>
      <c r="E202" s="368"/>
      <c r="F202" s="369">
        <v>4100054338</v>
      </c>
      <c r="G202" s="370"/>
      <c r="H202" s="391" t="s">
        <v>779</v>
      </c>
      <c r="I202" s="370"/>
      <c r="J202" s="369" t="s">
        <v>81</v>
      </c>
      <c r="K202" s="368"/>
      <c r="L202" s="7" t="s">
        <v>757</v>
      </c>
      <c r="M202" s="11"/>
      <c r="N202" s="82">
        <v>7.38</v>
      </c>
      <c r="O202" s="60">
        <v>14</v>
      </c>
    </row>
    <row r="203" spans="1:15" ht="15" x14ac:dyDescent="0.25">
      <c r="A203" s="1"/>
      <c r="B203" s="378">
        <v>157</v>
      </c>
      <c r="C203" s="379"/>
      <c r="D203" s="367" t="s">
        <v>747</v>
      </c>
      <c r="E203" s="368"/>
      <c r="F203" s="369">
        <v>4100054338</v>
      </c>
      <c r="G203" s="370"/>
      <c r="H203" s="391" t="s">
        <v>779</v>
      </c>
      <c r="I203" s="370"/>
      <c r="J203" s="369" t="s">
        <v>81</v>
      </c>
      <c r="K203" s="368"/>
      <c r="L203" s="7" t="s">
        <v>777</v>
      </c>
      <c r="M203" s="11"/>
      <c r="N203" s="82">
        <v>7.38</v>
      </c>
      <c r="O203" s="60">
        <v>14</v>
      </c>
    </row>
    <row r="204" spans="1:15" ht="15" x14ac:dyDescent="0.25">
      <c r="A204" s="1"/>
      <c r="B204" s="378">
        <v>158</v>
      </c>
      <c r="C204" s="379"/>
      <c r="D204" s="367" t="s">
        <v>747</v>
      </c>
      <c r="E204" s="368"/>
      <c r="F204" s="369">
        <v>4100054318</v>
      </c>
      <c r="G204" s="370"/>
      <c r="H204" s="391" t="s">
        <v>748</v>
      </c>
      <c r="I204" s="370"/>
      <c r="J204" s="369" t="s">
        <v>84</v>
      </c>
      <c r="K204" s="368"/>
      <c r="L204" s="7" t="s">
        <v>757</v>
      </c>
      <c r="M204" s="11"/>
      <c r="N204" s="82">
        <v>9.5399999999999991</v>
      </c>
      <c r="O204" s="60">
        <v>16</v>
      </c>
    </row>
    <row r="205" spans="1:15" ht="15" x14ac:dyDescent="0.25">
      <c r="A205" s="1"/>
      <c r="B205" s="375">
        <v>159</v>
      </c>
      <c r="C205" s="376"/>
      <c r="D205" s="367" t="s">
        <v>747</v>
      </c>
      <c r="E205" s="368"/>
      <c r="F205" s="369">
        <v>4100054318</v>
      </c>
      <c r="G205" s="370"/>
      <c r="H205" s="391" t="s">
        <v>748</v>
      </c>
      <c r="I205" s="370"/>
      <c r="J205" s="369" t="s">
        <v>84</v>
      </c>
      <c r="K205" s="368"/>
      <c r="L205" s="7" t="s">
        <v>757</v>
      </c>
      <c r="M205" s="11"/>
      <c r="N205" s="81">
        <v>4.72</v>
      </c>
      <c r="O205" s="60">
        <v>7</v>
      </c>
    </row>
    <row r="206" spans="1:15" ht="15" x14ac:dyDescent="0.25">
      <c r="A206" s="1"/>
      <c r="B206" s="416">
        <v>160</v>
      </c>
      <c r="C206" s="417"/>
      <c r="D206" s="367" t="s">
        <v>769</v>
      </c>
      <c r="E206" s="368"/>
      <c r="F206" s="369">
        <v>4100054334</v>
      </c>
      <c r="G206" s="370"/>
      <c r="H206" s="391" t="s">
        <v>781</v>
      </c>
      <c r="I206" s="370"/>
      <c r="J206" s="369" t="s">
        <v>81</v>
      </c>
      <c r="K206" s="368"/>
      <c r="L206" s="7" t="s">
        <v>757</v>
      </c>
      <c r="M206" s="11"/>
      <c r="N206" s="82">
        <v>8.18</v>
      </c>
      <c r="O206" s="60">
        <v>10</v>
      </c>
    </row>
    <row r="207" spans="1:15" ht="15" x14ac:dyDescent="0.25">
      <c r="A207" s="1"/>
      <c r="B207" s="378">
        <v>161</v>
      </c>
      <c r="C207" s="379"/>
      <c r="D207" s="367" t="s">
        <v>769</v>
      </c>
      <c r="E207" s="368"/>
      <c r="F207" s="369">
        <v>4100054334</v>
      </c>
      <c r="G207" s="370"/>
      <c r="H207" s="391" t="s">
        <v>781</v>
      </c>
      <c r="I207" s="370"/>
      <c r="J207" s="369" t="s">
        <v>81</v>
      </c>
      <c r="K207" s="368"/>
      <c r="L207" s="7" t="s">
        <v>757</v>
      </c>
      <c r="M207" s="11"/>
      <c r="N207" s="82">
        <v>8.18</v>
      </c>
      <c r="O207" s="60">
        <v>4</v>
      </c>
    </row>
    <row r="208" spans="1:15" ht="15" x14ac:dyDescent="0.25">
      <c r="A208" s="1"/>
      <c r="B208" s="76"/>
      <c r="C208" s="69"/>
      <c r="D208" s="367" t="s">
        <v>769</v>
      </c>
      <c r="E208" s="368"/>
      <c r="F208" s="369">
        <v>4100054337</v>
      </c>
      <c r="G208" s="370"/>
      <c r="H208" s="391" t="s">
        <v>781</v>
      </c>
      <c r="I208" s="370"/>
      <c r="J208" s="369" t="s">
        <v>84</v>
      </c>
      <c r="K208" s="368"/>
      <c r="L208" s="7" t="s">
        <v>757</v>
      </c>
      <c r="M208" s="11"/>
      <c r="N208" s="84"/>
      <c r="O208" s="60">
        <v>6</v>
      </c>
    </row>
    <row r="209" spans="1:15" ht="15" x14ac:dyDescent="0.25">
      <c r="A209" s="1"/>
      <c r="B209" s="375">
        <v>162</v>
      </c>
      <c r="C209" s="376"/>
      <c r="D209" s="367" t="s">
        <v>769</v>
      </c>
      <c r="E209" s="368"/>
      <c r="F209" s="369">
        <v>4100054337</v>
      </c>
      <c r="G209" s="370"/>
      <c r="H209" s="391" t="s">
        <v>781</v>
      </c>
      <c r="I209" s="370"/>
      <c r="J209" s="369" t="s">
        <v>84</v>
      </c>
      <c r="K209" s="368"/>
      <c r="L209" s="7" t="s">
        <v>777</v>
      </c>
      <c r="M209" s="11"/>
      <c r="N209" s="81">
        <v>5.52</v>
      </c>
      <c r="O209" s="60">
        <v>6</v>
      </c>
    </row>
    <row r="210" spans="1:15" ht="15" x14ac:dyDescent="0.25">
      <c r="A210" s="1"/>
      <c r="B210" s="375">
        <v>163</v>
      </c>
      <c r="C210" s="376"/>
      <c r="D210" s="367" t="s">
        <v>769</v>
      </c>
      <c r="E210" s="368"/>
      <c r="F210" s="369">
        <v>4100054382</v>
      </c>
      <c r="G210" s="370"/>
      <c r="H210" s="391" t="s">
        <v>780</v>
      </c>
      <c r="I210" s="370"/>
      <c r="J210" s="369" t="s">
        <v>84</v>
      </c>
      <c r="K210" s="368"/>
      <c r="L210" s="7" t="s">
        <v>761</v>
      </c>
      <c r="M210" s="11"/>
      <c r="N210" s="81">
        <v>8.18</v>
      </c>
      <c r="O210" s="60">
        <v>10</v>
      </c>
    </row>
    <row r="211" spans="1:15" ht="15" x14ac:dyDescent="0.25">
      <c r="A211" s="1"/>
      <c r="B211" s="375">
        <v>164</v>
      </c>
      <c r="C211" s="376"/>
      <c r="D211" s="367" t="s">
        <v>769</v>
      </c>
      <c r="E211" s="368"/>
      <c r="F211" s="369">
        <v>4100054382</v>
      </c>
      <c r="G211" s="370"/>
      <c r="H211" s="391" t="s">
        <v>780</v>
      </c>
      <c r="I211" s="370"/>
      <c r="J211" s="369" t="s">
        <v>84</v>
      </c>
      <c r="K211" s="368"/>
      <c r="L211" s="7" t="s">
        <v>757</v>
      </c>
      <c r="M211" s="11"/>
      <c r="N211" s="81">
        <v>7.8</v>
      </c>
      <c r="O211" s="60">
        <v>9</v>
      </c>
    </row>
    <row r="212" spans="1:15" ht="15" x14ac:dyDescent="0.25">
      <c r="A212" s="1"/>
      <c r="B212" s="375">
        <v>165</v>
      </c>
      <c r="C212" s="376"/>
      <c r="D212" s="367" t="s">
        <v>769</v>
      </c>
      <c r="E212" s="368"/>
      <c r="F212" s="369">
        <v>4100054378</v>
      </c>
      <c r="G212" s="370"/>
      <c r="H212" s="391" t="s">
        <v>780</v>
      </c>
      <c r="I212" s="370"/>
      <c r="J212" s="369" t="s">
        <v>81</v>
      </c>
      <c r="K212" s="368"/>
      <c r="L212" s="7" t="s">
        <v>757</v>
      </c>
      <c r="M212" s="11"/>
      <c r="N212" s="81">
        <v>8.18</v>
      </c>
      <c r="O212" s="60">
        <v>10</v>
      </c>
    </row>
    <row r="213" spans="1:15" ht="15" x14ac:dyDescent="0.25">
      <c r="A213" s="1"/>
      <c r="B213" s="375">
        <v>166</v>
      </c>
      <c r="C213" s="376"/>
      <c r="D213" s="367" t="s">
        <v>769</v>
      </c>
      <c r="E213" s="368"/>
      <c r="F213" s="369">
        <v>4100054378</v>
      </c>
      <c r="G213" s="370"/>
      <c r="H213" s="391" t="s">
        <v>780</v>
      </c>
      <c r="I213" s="370"/>
      <c r="J213" s="369" t="s">
        <v>81</v>
      </c>
      <c r="K213" s="368"/>
      <c r="L213" s="7" t="s">
        <v>757</v>
      </c>
      <c r="M213" s="11"/>
      <c r="N213" s="81">
        <v>8.18</v>
      </c>
      <c r="O213" s="60">
        <v>10</v>
      </c>
    </row>
    <row r="214" spans="1:15" ht="15" x14ac:dyDescent="0.25">
      <c r="A214" s="1"/>
      <c r="B214" s="375">
        <v>167</v>
      </c>
      <c r="C214" s="376"/>
      <c r="D214" s="367" t="s">
        <v>769</v>
      </c>
      <c r="E214" s="368"/>
      <c r="F214" s="369">
        <v>4100054378</v>
      </c>
      <c r="G214" s="370"/>
      <c r="H214" s="391" t="s">
        <v>780</v>
      </c>
      <c r="I214" s="370"/>
      <c r="J214" s="369" t="s">
        <v>81</v>
      </c>
      <c r="K214" s="368"/>
      <c r="L214" s="7" t="s">
        <v>757</v>
      </c>
      <c r="M214" s="11"/>
      <c r="N214" s="81">
        <v>8.18</v>
      </c>
      <c r="O214" s="60">
        <v>10</v>
      </c>
    </row>
    <row r="215" spans="1:15" ht="15" x14ac:dyDescent="0.25">
      <c r="A215" s="1"/>
      <c r="B215" s="375">
        <v>168</v>
      </c>
      <c r="C215" s="376"/>
      <c r="D215" s="367" t="s">
        <v>436</v>
      </c>
      <c r="E215" s="368"/>
      <c r="F215" s="369">
        <v>4100057994</v>
      </c>
      <c r="G215" s="370"/>
      <c r="H215" s="391" t="s">
        <v>606</v>
      </c>
      <c r="I215" s="370"/>
      <c r="J215" s="454" t="s">
        <v>25</v>
      </c>
      <c r="K215" s="455"/>
      <c r="L215" s="7" t="s">
        <v>761</v>
      </c>
      <c r="M215" s="11"/>
      <c r="N215" s="81">
        <v>3.4</v>
      </c>
      <c r="O215" s="60">
        <v>6</v>
      </c>
    </row>
    <row r="216" spans="1:15" ht="15" x14ac:dyDescent="0.25">
      <c r="A216" s="1"/>
      <c r="B216" s="416">
        <v>169</v>
      </c>
      <c r="C216" s="417"/>
      <c r="D216" s="367" t="s">
        <v>528</v>
      </c>
      <c r="E216" s="368"/>
      <c r="F216" s="369">
        <v>4100054328</v>
      </c>
      <c r="G216" s="370"/>
      <c r="H216" s="391" t="s">
        <v>782</v>
      </c>
      <c r="I216" s="370"/>
      <c r="J216" s="369" t="s">
        <v>81</v>
      </c>
      <c r="K216" s="368"/>
      <c r="L216" s="7" t="s">
        <v>784</v>
      </c>
      <c r="M216" s="11"/>
      <c r="N216" s="83">
        <v>7.66</v>
      </c>
      <c r="O216" s="60">
        <v>11</v>
      </c>
    </row>
    <row r="217" spans="1:15" ht="15" x14ac:dyDescent="0.25">
      <c r="A217" s="1"/>
      <c r="B217" s="40"/>
      <c r="C217" s="36"/>
      <c r="D217" s="367" t="s">
        <v>528</v>
      </c>
      <c r="E217" s="368"/>
      <c r="F217" s="369">
        <v>4100054333</v>
      </c>
      <c r="G217" s="370"/>
      <c r="H217" s="391" t="s">
        <v>782</v>
      </c>
      <c r="I217" s="370"/>
      <c r="J217" s="369" t="s">
        <v>84</v>
      </c>
      <c r="K217" s="368"/>
      <c r="L217" s="7" t="s">
        <v>784</v>
      </c>
      <c r="M217" s="11"/>
      <c r="N217" s="83"/>
      <c r="O217" s="60">
        <v>8</v>
      </c>
    </row>
    <row r="218" spans="1:15" ht="15" x14ac:dyDescent="0.25">
      <c r="A218" s="1"/>
      <c r="B218" s="40"/>
      <c r="C218" s="36"/>
      <c r="D218" s="367" t="s">
        <v>528</v>
      </c>
      <c r="E218" s="368"/>
      <c r="F218" s="369">
        <v>4100054333</v>
      </c>
      <c r="G218" s="370"/>
      <c r="H218" s="391" t="s">
        <v>782</v>
      </c>
      <c r="I218" s="370"/>
      <c r="J218" s="369" t="s">
        <v>84</v>
      </c>
      <c r="K218" s="368"/>
      <c r="L218" s="7" t="s">
        <v>783</v>
      </c>
      <c r="M218" s="11"/>
      <c r="N218" s="83"/>
      <c r="O218" s="60">
        <v>8</v>
      </c>
    </row>
    <row r="219" spans="1:15" ht="15" x14ac:dyDescent="0.25">
      <c r="A219" s="1"/>
      <c r="B219" s="76"/>
      <c r="C219" s="69"/>
      <c r="D219" s="367" t="s">
        <v>528</v>
      </c>
      <c r="E219" s="368"/>
      <c r="F219" s="369">
        <v>4100054333</v>
      </c>
      <c r="G219" s="370"/>
      <c r="H219" s="391" t="s">
        <v>782</v>
      </c>
      <c r="I219" s="370"/>
      <c r="J219" s="369" t="s">
        <v>84</v>
      </c>
      <c r="K219" s="368"/>
      <c r="L219" s="7" t="s">
        <v>757</v>
      </c>
      <c r="M219" s="11"/>
      <c r="N219" s="84"/>
      <c r="O219" s="60">
        <v>15</v>
      </c>
    </row>
    <row r="220" spans="1:15" ht="15" x14ac:dyDescent="0.25">
      <c r="A220" s="1"/>
      <c r="B220" s="378">
        <v>170</v>
      </c>
      <c r="C220" s="379"/>
      <c r="D220" s="367" t="s">
        <v>528</v>
      </c>
      <c r="E220" s="368"/>
      <c r="F220" s="369">
        <v>4100054328</v>
      </c>
      <c r="G220" s="370"/>
      <c r="H220" s="391" t="s">
        <v>782</v>
      </c>
      <c r="I220" s="370"/>
      <c r="J220" s="369" t="s">
        <v>81</v>
      </c>
      <c r="K220" s="368"/>
      <c r="L220" s="7" t="s">
        <v>757</v>
      </c>
      <c r="M220" s="11"/>
      <c r="N220" s="84">
        <v>6.3</v>
      </c>
      <c r="O220" s="60">
        <v>33</v>
      </c>
    </row>
    <row r="221" spans="1:15" ht="15" x14ac:dyDescent="0.25">
      <c r="A221" s="1"/>
      <c r="B221" s="375">
        <v>171</v>
      </c>
      <c r="C221" s="376"/>
      <c r="D221" s="367" t="s">
        <v>528</v>
      </c>
      <c r="E221" s="368"/>
      <c r="F221" s="369">
        <v>4100054359</v>
      </c>
      <c r="G221" s="370"/>
      <c r="H221" s="391" t="s">
        <v>785</v>
      </c>
      <c r="I221" s="370"/>
      <c r="J221" s="369" t="s">
        <v>81</v>
      </c>
      <c r="K221" s="368"/>
      <c r="L221" s="7" t="s">
        <v>757</v>
      </c>
      <c r="M221" s="11"/>
      <c r="N221" s="84">
        <v>5.34</v>
      </c>
      <c r="O221" s="60">
        <v>27</v>
      </c>
    </row>
    <row r="222" spans="1:15" ht="15" x14ac:dyDescent="0.25">
      <c r="A222" s="1"/>
      <c r="B222" s="375"/>
      <c r="C222" s="376"/>
      <c r="D222" s="367"/>
      <c r="E222" s="368"/>
      <c r="F222" s="369"/>
      <c r="G222" s="370"/>
      <c r="H222" s="391"/>
      <c r="I222" s="370"/>
      <c r="J222" s="369"/>
      <c r="K222" s="368"/>
      <c r="L222" s="7"/>
      <c r="M222" s="11"/>
      <c r="N222" s="81"/>
      <c r="O222" s="60"/>
    </row>
    <row r="223" spans="1:15" ht="15" x14ac:dyDescent="0.25">
      <c r="A223" s="1"/>
      <c r="B223" s="76"/>
      <c r="C223" s="65"/>
      <c r="D223" s="392"/>
      <c r="E223" s="393"/>
      <c r="F223" s="393"/>
      <c r="G223" s="393"/>
      <c r="H223" s="393"/>
      <c r="I223" s="62"/>
      <c r="J223" s="50"/>
      <c r="K223" s="61"/>
      <c r="L223" s="8"/>
      <c r="M223" s="8"/>
      <c r="N223" s="113">
        <f>SUM(N18:N221)</f>
        <v>1434.2699900000002</v>
      </c>
      <c r="O223" s="60"/>
    </row>
    <row r="224" spans="1:15" ht="15.75" x14ac:dyDescent="0.25">
      <c r="A224" s="1"/>
      <c r="B224" s="356" t="s">
        <v>29</v>
      </c>
      <c r="C224" s="357"/>
      <c r="D224" s="357"/>
      <c r="E224" s="357"/>
      <c r="F224" s="357"/>
      <c r="G224" s="357"/>
      <c r="H224" s="357"/>
      <c r="I224" s="357"/>
      <c r="J224" s="357"/>
      <c r="K224" s="357"/>
      <c r="L224" s="357"/>
      <c r="M224" s="79"/>
      <c r="N224" s="75"/>
      <c r="O224" s="73">
        <f>SUM(O18:O222)</f>
        <v>2881</v>
      </c>
    </row>
    <row r="225" spans="1:14" ht="15" x14ac:dyDescent="0.25">
      <c r="A225" s="1"/>
      <c r="B225" s="20"/>
      <c r="C225" s="45"/>
      <c r="D225" s="20"/>
      <c r="E225" s="45"/>
      <c r="F225" s="20"/>
      <c r="H225" s="3"/>
      <c r="J225" s="20"/>
      <c r="K225" s="45"/>
      <c r="L225" s="1"/>
      <c r="M225" s="1"/>
      <c r="N225" s="86"/>
    </row>
    <row r="226" spans="1:14" ht="3.75" customHeight="1" x14ac:dyDescent="0.25">
      <c r="A226" s="1"/>
      <c r="B226" s="1"/>
      <c r="C226" s="1"/>
      <c r="D226" s="17"/>
      <c r="E226" s="20"/>
      <c r="F226" s="20"/>
      <c r="G226" s="3"/>
      <c r="H226" s="3"/>
      <c r="I226" s="1"/>
      <c r="J226" s="1"/>
      <c r="K226" s="1"/>
      <c r="L226" s="1"/>
      <c r="M226" s="1"/>
      <c r="N226" s="1"/>
    </row>
    <row r="227" spans="1:14" ht="15" customHeight="1" x14ac:dyDescent="0.25">
      <c r="A227" s="1"/>
      <c r="B227" s="1"/>
      <c r="C227" s="1"/>
      <c r="D227" s="1" t="s">
        <v>49</v>
      </c>
      <c r="E227" s="23"/>
      <c r="F227" s="397" t="s">
        <v>830</v>
      </c>
      <c r="G227" s="396"/>
      <c r="H227" s="1"/>
      <c r="I227" s="1"/>
      <c r="J227" s="1"/>
      <c r="K227" s="1"/>
      <c r="L227" s="1"/>
      <c r="M227" s="1"/>
      <c r="N227" s="1"/>
    </row>
    <row r="228" spans="1:14" ht="15" customHeight="1" x14ac:dyDescent="0.25">
      <c r="A228" s="1"/>
      <c r="B228" s="1"/>
      <c r="C228" s="1"/>
      <c r="D228" s="1" t="s">
        <v>831</v>
      </c>
      <c r="E228" s="23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customHeight="1" x14ac:dyDescent="0.25">
      <c r="A229" s="1"/>
      <c r="B229" s="1"/>
      <c r="C229" s="1"/>
      <c r="D229" s="1" t="s">
        <v>833</v>
      </c>
      <c r="E229" s="3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customHeight="1" x14ac:dyDescent="0.25">
      <c r="A230" s="1"/>
      <c r="B230" s="1"/>
      <c r="C230" s="1"/>
      <c r="D230" s="1" t="s">
        <v>832</v>
      </c>
      <c r="E230" s="23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customHeight="1" x14ac:dyDescent="0.25">
      <c r="A231" s="1"/>
      <c r="B231" s="1"/>
      <c r="C231" s="1"/>
      <c r="D231" s="1" t="s">
        <v>834</v>
      </c>
      <c r="E231" s="1"/>
      <c r="F231" s="1"/>
      <c r="G231" s="23"/>
      <c r="H231" s="23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515" ht="8.25" customHeight="1" x14ac:dyDescent="0.2"/>
    <row r="517" ht="8.25" customHeight="1" x14ac:dyDescent="0.2"/>
    <row r="519" ht="9" customHeight="1" x14ac:dyDescent="0.2"/>
    <row r="521" ht="7.5" customHeight="1" x14ac:dyDescent="0.2"/>
    <row r="523" ht="6.75" customHeight="1" x14ac:dyDescent="0.2"/>
    <row r="525" ht="7.5" customHeight="1" x14ac:dyDescent="0.2"/>
    <row r="527" ht="9" customHeight="1" x14ac:dyDescent="0.2"/>
    <row r="529" ht="7.5" customHeight="1" x14ac:dyDescent="0.2"/>
    <row r="531" ht="8.25" customHeight="1" x14ac:dyDescent="0.2"/>
  </sheetData>
  <mergeCells count="938">
    <mergeCell ref="J213:K213"/>
    <mergeCell ref="J214:K214"/>
    <mergeCell ref="B213:C213"/>
    <mergeCell ref="D214:E214"/>
    <mergeCell ref="F214:G214"/>
    <mergeCell ref="H214:I214"/>
    <mergeCell ref="B141:C141"/>
    <mergeCell ref="D213:E213"/>
    <mergeCell ref="B160:C160"/>
    <mergeCell ref="D160:E160"/>
    <mergeCell ref="F160:G160"/>
    <mergeCell ref="H160:I160"/>
    <mergeCell ref="B214:C214"/>
    <mergeCell ref="F213:G213"/>
    <mergeCell ref="H213:I213"/>
    <mergeCell ref="B212:C212"/>
    <mergeCell ref="D212:E212"/>
    <mergeCell ref="F212:G212"/>
    <mergeCell ref="H212:I212"/>
    <mergeCell ref="J212:K212"/>
    <mergeCell ref="B209:C209"/>
    <mergeCell ref="D209:E209"/>
    <mergeCell ref="F209:G209"/>
    <mergeCell ref="H209:I209"/>
    <mergeCell ref="J116:K116"/>
    <mergeCell ref="D141:E141"/>
    <mergeCell ref="F141:G141"/>
    <mergeCell ref="H141:I141"/>
    <mergeCell ref="J141:K141"/>
    <mergeCell ref="B210:C210"/>
    <mergeCell ref="D210:E210"/>
    <mergeCell ref="F210:G210"/>
    <mergeCell ref="H210:I210"/>
    <mergeCell ref="J210:K210"/>
    <mergeCell ref="B116:C116"/>
    <mergeCell ref="D116:E116"/>
    <mergeCell ref="F116:G116"/>
    <mergeCell ref="H116:I116"/>
    <mergeCell ref="J160:K160"/>
    <mergeCell ref="B207:C207"/>
    <mergeCell ref="D207:E207"/>
    <mergeCell ref="F207:G207"/>
    <mergeCell ref="H207:I207"/>
    <mergeCell ref="J207:K207"/>
    <mergeCell ref="B205:C205"/>
    <mergeCell ref="D205:E205"/>
    <mergeCell ref="F205:G205"/>
    <mergeCell ref="H205:I205"/>
    <mergeCell ref="B211:C211"/>
    <mergeCell ref="D208:E208"/>
    <mergeCell ref="F208:G208"/>
    <mergeCell ref="H208:I208"/>
    <mergeCell ref="J208:K208"/>
    <mergeCell ref="D211:E211"/>
    <mergeCell ref="F211:G211"/>
    <mergeCell ref="H211:I211"/>
    <mergeCell ref="J211:K211"/>
    <mergeCell ref="J209:K209"/>
    <mergeCell ref="J205:K205"/>
    <mergeCell ref="B206:C206"/>
    <mergeCell ref="D206:E206"/>
    <mergeCell ref="F206:G206"/>
    <mergeCell ref="H206:I206"/>
    <mergeCell ref="J206:K206"/>
    <mergeCell ref="B203:C203"/>
    <mergeCell ref="D203:E203"/>
    <mergeCell ref="F203:G203"/>
    <mergeCell ref="H203:I203"/>
    <mergeCell ref="J203:K203"/>
    <mergeCell ref="B204:C204"/>
    <mergeCell ref="D204:E204"/>
    <mergeCell ref="F204:G204"/>
    <mergeCell ref="H204:I204"/>
    <mergeCell ref="J204:K204"/>
    <mergeCell ref="B201:C201"/>
    <mergeCell ref="D201:E201"/>
    <mergeCell ref="F201:G201"/>
    <mergeCell ref="H201:I201"/>
    <mergeCell ref="J201:K201"/>
    <mergeCell ref="B202:C202"/>
    <mergeCell ref="D202:E202"/>
    <mergeCell ref="F202:G202"/>
    <mergeCell ref="H202:I202"/>
    <mergeCell ref="J202:K202"/>
    <mergeCell ref="B185:C185"/>
    <mergeCell ref="D185:E185"/>
    <mergeCell ref="F185:G185"/>
    <mergeCell ref="H185:I185"/>
    <mergeCell ref="J185:K185"/>
    <mergeCell ref="B186:C186"/>
    <mergeCell ref="D186:E186"/>
    <mergeCell ref="F186:G186"/>
    <mergeCell ref="H186:I186"/>
    <mergeCell ref="J186:K186"/>
    <mergeCell ref="B182:C182"/>
    <mergeCell ref="D182:E182"/>
    <mergeCell ref="F182:G182"/>
    <mergeCell ref="H182:I182"/>
    <mergeCell ref="J182:K182"/>
    <mergeCell ref="B184:C184"/>
    <mergeCell ref="D184:E184"/>
    <mergeCell ref="F184:G184"/>
    <mergeCell ref="H184:I184"/>
    <mergeCell ref="J184:K184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H181:I181"/>
    <mergeCell ref="J181:K181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D176:E176"/>
    <mergeCell ref="F176:G176"/>
    <mergeCell ref="H176:I176"/>
    <mergeCell ref="J176:K176"/>
    <mergeCell ref="B177:C177"/>
    <mergeCell ref="D177:E177"/>
    <mergeCell ref="F177:G177"/>
    <mergeCell ref="H177:I177"/>
    <mergeCell ref="J177:K177"/>
    <mergeCell ref="F227:G227"/>
    <mergeCell ref="B49:C49"/>
    <mergeCell ref="D49:E49"/>
    <mergeCell ref="F49:G49"/>
    <mergeCell ref="H49:I49"/>
    <mergeCell ref="B193:C193"/>
    <mergeCell ref="J49:K49"/>
    <mergeCell ref="B61:C61"/>
    <mergeCell ref="D61:E61"/>
    <mergeCell ref="F61:G61"/>
    <mergeCell ref="D192:E192"/>
    <mergeCell ref="F192:G192"/>
    <mergeCell ref="H192:I192"/>
    <mergeCell ref="J192:K192"/>
    <mergeCell ref="B174:C174"/>
    <mergeCell ref="D174:E174"/>
    <mergeCell ref="F193:G193"/>
    <mergeCell ref="H193:I193"/>
    <mergeCell ref="J193:K193"/>
    <mergeCell ref="B195:C195"/>
    <mergeCell ref="D195:E195"/>
    <mergeCell ref="F195:G195"/>
    <mergeCell ref="H195:I195"/>
    <mergeCell ref="J195:K195"/>
    <mergeCell ref="D219:E219"/>
    <mergeCell ref="F219:G219"/>
    <mergeCell ref="H219:I219"/>
    <mergeCell ref="J219:K219"/>
    <mergeCell ref="D193:E193"/>
    <mergeCell ref="B220:C220"/>
    <mergeCell ref="D220:E220"/>
    <mergeCell ref="F220:G220"/>
    <mergeCell ref="H220:I220"/>
    <mergeCell ref="B196:C196"/>
    <mergeCell ref="D196:E196"/>
    <mergeCell ref="F196:G196"/>
    <mergeCell ref="H196:I196"/>
    <mergeCell ref="J196:K196"/>
    <mergeCell ref="B197:C197"/>
    <mergeCell ref="D197:E197"/>
    <mergeCell ref="F197:G197"/>
    <mergeCell ref="H197:I197"/>
    <mergeCell ref="J197:K197"/>
    <mergeCell ref="D198:E198"/>
    <mergeCell ref="F198:G198"/>
    <mergeCell ref="H198:I198"/>
    <mergeCell ref="J198:K198"/>
    <mergeCell ref="B199:C199"/>
    <mergeCell ref="B175:C175"/>
    <mergeCell ref="D175:E175"/>
    <mergeCell ref="F175:G175"/>
    <mergeCell ref="H175:I175"/>
    <mergeCell ref="J175:K175"/>
    <mergeCell ref="B129:C129"/>
    <mergeCell ref="D129:E129"/>
    <mergeCell ref="F129:G129"/>
    <mergeCell ref="H129:I129"/>
    <mergeCell ref="J129:K129"/>
    <mergeCell ref="B173:C173"/>
    <mergeCell ref="D173:E173"/>
    <mergeCell ref="F173:G173"/>
    <mergeCell ref="H173:I173"/>
    <mergeCell ref="J173:K173"/>
    <mergeCell ref="F174:G174"/>
    <mergeCell ref="H174:I174"/>
    <mergeCell ref="J174:K174"/>
    <mergeCell ref="B130:C130"/>
    <mergeCell ref="D130:E130"/>
    <mergeCell ref="F130:G130"/>
    <mergeCell ref="H130:I130"/>
    <mergeCell ref="J130:K130"/>
    <mergeCell ref="B135:C135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2:C122"/>
    <mergeCell ref="D122:E122"/>
    <mergeCell ref="F122:G122"/>
    <mergeCell ref="H122:I122"/>
    <mergeCell ref="J122:K122"/>
    <mergeCell ref="D123:E123"/>
    <mergeCell ref="F123:G123"/>
    <mergeCell ref="H123:I123"/>
    <mergeCell ref="J123:K123"/>
    <mergeCell ref="B123:C123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D117:E117"/>
    <mergeCell ref="F117:G117"/>
    <mergeCell ref="H117:I117"/>
    <mergeCell ref="J117:K117"/>
    <mergeCell ref="B117:C117"/>
    <mergeCell ref="B118:C118"/>
    <mergeCell ref="D118:E118"/>
    <mergeCell ref="F118:G118"/>
    <mergeCell ref="H118:I118"/>
    <mergeCell ref="J118:K118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J110:K110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21:C121"/>
    <mergeCell ref="D121:E121"/>
    <mergeCell ref="F121:G121"/>
    <mergeCell ref="H121:I121"/>
    <mergeCell ref="J121:K121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94:C94"/>
    <mergeCell ref="D94:E94"/>
    <mergeCell ref="F94:G94"/>
    <mergeCell ref="H94:I94"/>
    <mergeCell ref="J94:K94"/>
    <mergeCell ref="B96:C96"/>
    <mergeCell ref="D96:E96"/>
    <mergeCell ref="F96:G96"/>
    <mergeCell ref="H96:I96"/>
    <mergeCell ref="J96:K96"/>
    <mergeCell ref="D95:E95"/>
    <mergeCell ref="F95:G95"/>
    <mergeCell ref="H95:I95"/>
    <mergeCell ref="J95:K95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86:C86"/>
    <mergeCell ref="D86:E86"/>
    <mergeCell ref="F86:G86"/>
    <mergeCell ref="H86:I86"/>
    <mergeCell ref="J86:K86"/>
    <mergeCell ref="D131:E131"/>
    <mergeCell ref="F131:G131"/>
    <mergeCell ref="H131:I131"/>
    <mergeCell ref="J131:K131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1:C81"/>
    <mergeCell ref="D81:E81"/>
    <mergeCell ref="F81:G81"/>
    <mergeCell ref="H81:I81"/>
    <mergeCell ref="J81:K81"/>
    <mergeCell ref="B83:C83"/>
    <mergeCell ref="D83:E83"/>
    <mergeCell ref="F83:G83"/>
    <mergeCell ref="H83:I83"/>
    <mergeCell ref="J83:K83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1:C71"/>
    <mergeCell ref="D71:E71"/>
    <mergeCell ref="F71:G71"/>
    <mergeCell ref="H71:I71"/>
    <mergeCell ref="J71:K71"/>
    <mergeCell ref="B133:C133"/>
    <mergeCell ref="D133:E133"/>
    <mergeCell ref="F133:G133"/>
    <mergeCell ref="H133:I133"/>
    <mergeCell ref="J133:K133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B68:C68"/>
    <mergeCell ref="D68:E68"/>
    <mergeCell ref="F68:G68"/>
    <mergeCell ref="H68:I68"/>
    <mergeCell ref="J68:K68"/>
    <mergeCell ref="D69:E69"/>
    <mergeCell ref="F69:G69"/>
    <mergeCell ref="H69:I69"/>
    <mergeCell ref="J69:K69"/>
    <mergeCell ref="B69:C69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3:C63"/>
    <mergeCell ref="D63:E63"/>
    <mergeCell ref="F63:G63"/>
    <mergeCell ref="H63:I63"/>
    <mergeCell ref="J63:K63"/>
    <mergeCell ref="B65:C65"/>
    <mergeCell ref="D65:E65"/>
    <mergeCell ref="F65:G65"/>
    <mergeCell ref="H65:I65"/>
    <mergeCell ref="J65:K65"/>
    <mergeCell ref="B60:C60"/>
    <mergeCell ref="D60:E60"/>
    <mergeCell ref="F60:G60"/>
    <mergeCell ref="H60:I60"/>
    <mergeCell ref="J60:K60"/>
    <mergeCell ref="B62:C62"/>
    <mergeCell ref="D62:E62"/>
    <mergeCell ref="F62:G62"/>
    <mergeCell ref="H62:I62"/>
    <mergeCell ref="J62:K62"/>
    <mergeCell ref="H61:I61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1:C51"/>
    <mergeCell ref="D51:E51"/>
    <mergeCell ref="F51:G51"/>
    <mergeCell ref="H51:I51"/>
    <mergeCell ref="J51:K51"/>
    <mergeCell ref="B53:C53"/>
    <mergeCell ref="D53:E53"/>
    <mergeCell ref="F53:G53"/>
    <mergeCell ref="H53:I53"/>
    <mergeCell ref="J53:K53"/>
    <mergeCell ref="B48:C48"/>
    <mergeCell ref="D48:E48"/>
    <mergeCell ref="F48:G48"/>
    <mergeCell ref="H48:I48"/>
    <mergeCell ref="J48:K48"/>
    <mergeCell ref="B50:C50"/>
    <mergeCell ref="D50:E50"/>
    <mergeCell ref="F50:G50"/>
    <mergeCell ref="H50:I50"/>
    <mergeCell ref="J50:K50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D43:E43"/>
    <mergeCell ref="F43:G43"/>
    <mergeCell ref="H43:I43"/>
    <mergeCell ref="J43:K43"/>
    <mergeCell ref="B38:C38"/>
    <mergeCell ref="D38:E38"/>
    <mergeCell ref="F38:G38"/>
    <mergeCell ref="H38:I38"/>
    <mergeCell ref="J38:K38"/>
    <mergeCell ref="B41:C41"/>
    <mergeCell ref="D41:E41"/>
    <mergeCell ref="F41:G41"/>
    <mergeCell ref="H41:I41"/>
    <mergeCell ref="J41:K41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4:C44"/>
    <mergeCell ref="D44:E44"/>
    <mergeCell ref="F44:G44"/>
    <mergeCell ref="J61:K61"/>
    <mergeCell ref="H44:I44"/>
    <mergeCell ref="J44:K44"/>
    <mergeCell ref="B45:C45"/>
    <mergeCell ref="D45:E4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42:C42"/>
    <mergeCell ref="D42:E42"/>
    <mergeCell ref="F42:G42"/>
    <mergeCell ref="H42:I42"/>
    <mergeCell ref="J42:K42"/>
    <mergeCell ref="B43:C43"/>
    <mergeCell ref="B32:C32"/>
    <mergeCell ref="D32:E32"/>
    <mergeCell ref="F32:G32"/>
    <mergeCell ref="H32:I32"/>
    <mergeCell ref="J32:K32"/>
    <mergeCell ref="B34:C34"/>
    <mergeCell ref="D34:E34"/>
    <mergeCell ref="F34:G34"/>
    <mergeCell ref="H34:I34"/>
    <mergeCell ref="J34:K34"/>
    <mergeCell ref="B33:C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5:C25"/>
    <mergeCell ref="D25:E25"/>
    <mergeCell ref="F25:G25"/>
    <mergeCell ref="H25:I25"/>
    <mergeCell ref="B20:C20"/>
    <mergeCell ref="D20:E20"/>
    <mergeCell ref="F20:G20"/>
    <mergeCell ref="H20:I20"/>
    <mergeCell ref="J20:K20"/>
    <mergeCell ref="H21:I21"/>
    <mergeCell ref="J21:K21"/>
    <mergeCell ref="B22:C22"/>
    <mergeCell ref="D22:E22"/>
    <mergeCell ref="F22:G22"/>
    <mergeCell ref="H22:I22"/>
    <mergeCell ref="J22:K22"/>
    <mergeCell ref="B21:C21"/>
    <mergeCell ref="D21:E21"/>
    <mergeCell ref="F21:G21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D135:E135"/>
    <mergeCell ref="F135:G135"/>
    <mergeCell ref="H135:I135"/>
    <mergeCell ref="J135:K135"/>
    <mergeCell ref="B131:C131"/>
    <mergeCell ref="B132:C132"/>
    <mergeCell ref="D132:E132"/>
    <mergeCell ref="F132:G132"/>
    <mergeCell ref="H132:I132"/>
    <mergeCell ref="J132:K132"/>
    <mergeCell ref="B134:C134"/>
    <mergeCell ref="D134:E134"/>
    <mergeCell ref="F134:G134"/>
    <mergeCell ref="H134:I134"/>
    <mergeCell ref="J134:K134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D148:E148"/>
    <mergeCell ref="F148:G148"/>
    <mergeCell ref="H148:I148"/>
    <mergeCell ref="J148:K148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F162:G162"/>
    <mergeCell ref="H162:I162"/>
    <mergeCell ref="J162:K162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69:C169"/>
    <mergeCell ref="D169:E169"/>
    <mergeCell ref="F169:G169"/>
    <mergeCell ref="H169:I169"/>
    <mergeCell ref="J169:K169"/>
    <mergeCell ref="B87:C8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B164:C164"/>
    <mergeCell ref="D164:E164"/>
    <mergeCell ref="F164:G164"/>
    <mergeCell ref="H164:I164"/>
    <mergeCell ref="J164:K164"/>
    <mergeCell ref="B166:C166"/>
    <mergeCell ref="D166:E166"/>
    <mergeCell ref="F166:G166"/>
    <mergeCell ref="D162:E162"/>
    <mergeCell ref="M14:N14"/>
    <mergeCell ref="B16:C16"/>
    <mergeCell ref="D16:E16"/>
    <mergeCell ref="F16:G16"/>
    <mergeCell ref="H16:I16"/>
    <mergeCell ref="J16:K16"/>
    <mergeCell ref="B189:C189"/>
    <mergeCell ref="D189:E189"/>
    <mergeCell ref="F189:G189"/>
    <mergeCell ref="H189:I189"/>
    <mergeCell ref="J189:K189"/>
    <mergeCell ref="J171:K171"/>
    <mergeCell ref="D33:E33"/>
    <mergeCell ref="F33:G33"/>
    <mergeCell ref="H33:I33"/>
    <mergeCell ref="B170:C170"/>
    <mergeCell ref="D170:E170"/>
    <mergeCell ref="F170:G170"/>
    <mergeCell ref="H170:I170"/>
    <mergeCell ref="J170:K170"/>
    <mergeCell ref="B171:C171"/>
    <mergeCell ref="D171:E171"/>
    <mergeCell ref="F171:G171"/>
    <mergeCell ref="H171:I171"/>
    <mergeCell ref="B216:C216"/>
    <mergeCell ref="D216:E216"/>
    <mergeCell ref="F216:G216"/>
    <mergeCell ref="H216:I216"/>
    <mergeCell ref="J216:K216"/>
    <mergeCell ref="D87:E87"/>
    <mergeCell ref="F87:G87"/>
    <mergeCell ref="H87:I87"/>
    <mergeCell ref="J87:K87"/>
    <mergeCell ref="B105:C105"/>
    <mergeCell ref="D105:E105"/>
    <mergeCell ref="F105:G105"/>
    <mergeCell ref="H105:I105"/>
    <mergeCell ref="J105:K105"/>
    <mergeCell ref="B95:C95"/>
    <mergeCell ref="J190:K190"/>
    <mergeCell ref="H166:I166"/>
    <mergeCell ref="J166:K166"/>
    <mergeCell ref="B159:C159"/>
    <mergeCell ref="D159:E159"/>
    <mergeCell ref="F159:G159"/>
    <mergeCell ref="H159:I159"/>
    <mergeCell ref="J159:K159"/>
    <mergeCell ref="B162:C162"/>
    <mergeCell ref="J217:K217"/>
    <mergeCell ref="D218:E218"/>
    <mergeCell ref="F218:G218"/>
    <mergeCell ref="H218:I218"/>
    <mergeCell ref="J218:K218"/>
    <mergeCell ref="D187:E187"/>
    <mergeCell ref="F187:G187"/>
    <mergeCell ref="H187:I187"/>
    <mergeCell ref="J187:K187"/>
    <mergeCell ref="D190:E190"/>
    <mergeCell ref="F190:G190"/>
    <mergeCell ref="H190:I190"/>
    <mergeCell ref="D191:E191"/>
    <mergeCell ref="F191:G191"/>
    <mergeCell ref="H191:I191"/>
    <mergeCell ref="J191:K191"/>
    <mergeCell ref="D199:E199"/>
    <mergeCell ref="F199:G199"/>
    <mergeCell ref="H199:I199"/>
    <mergeCell ref="J199:K199"/>
    <mergeCell ref="D200:E200"/>
    <mergeCell ref="F200:G200"/>
    <mergeCell ref="H200:I200"/>
    <mergeCell ref="J200:K200"/>
    <mergeCell ref="B224:L224"/>
    <mergeCell ref="B190:C190"/>
    <mergeCell ref="B191:C191"/>
    <mergeCell ref="B192:C192"/>
    <mergeCell ref="B215:C215"/>
    <mergeCell ref="D215:E215"/>
    <mergeCell ref="F215:G215"/>
    <mergeCell ref="H215:I215"/>
    <mergeCell ref="J215:K215"/>
    <mergeCell ref="B222:C222"/>
    <mergeCell ref="D222:E222"/>
    <mergeCell ref="F222:G222"/>
    <mergeCell ref="H222:I222"/>
    <mergeCell ref="J222:K222"/>
    <mergeCell ref="D223:H223"/>
    <mergeCell ref="J220:K220"/>
    <mergeCell ref="B221:C221"/>
    <mergeCell ref="D221:E221"/>
    <mergeCell ref="F221:G221"/>
    <mergeCell ref="H221:I221"/>
    <mergeCell ref="J221:K221"/>
    <mergeCell ref="D217:E217"/>
    <mergeCell ref="F217:G217"/>
    <mergeCell ref="H217:I21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sheetPr codeName="Hoja50"/>
  <dimension ref="A1:O476"/>
  <sheetViews>
    <sheetView topLeftCell="A169" workbookViewId="0">
      <selection activeCell="A168" sqref="A168:IV170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815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37309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4100054364</v>
      </c>
      <c r="G18" s="370"/>
      <c r="H18" s="391" t="s">
        <v>786</v>
      </c>
      <c r="I18" s="370"/>
      <c r="J18" s="369" t="s">
        <v>73</v>
      </c>
      <c r="K18" s="368"/>
      <c r="L18" s="7" t="s">
        <v>757</v>
      </c>
      <c r="M18" s="11"/>
      <c r="N18" s="82">
        <v>7.86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4100054364</v>
      </c>
      <c r="G19" s="370"/>
      <c r="H19" s="391" t="s">
        <v>786</v>
      </c>
      <c r="I19" s="370"/>
      <c r="J19" s="369" t="s">
        <v>73</v>
      </c>
      <c r="K19" s="368"/>
      <c r="L19" s="7" t="s">
        <v>757</v>
      </c>
      <c r="M19" s="11"/>
      <c r="N19" s="82">
        <v>7.86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4100054364</v>
      </c>
      <c r="G20" s="370"/>
      <c r="H20" s="391" t="s">
        <v>786</v>
      </c>
      <c r="I20" s="370"/>
      <c r="J20" s="369" t="s">
        <v>73</v>
      </c>
      <c r="K20" s="368"/>
      <c r="L20" s="7" t="s">
        <v>757</v>
      </c>
      <c r="M20" s="11"/>
      <c r="N20" s="82">
        <v>7.86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381</v>
      </c>
      <c r="E21" s="368"/>
      <c r="F21" s="369">
        <v>4100054364</v>
      </c>
      <c r="G21" s="370"/>
      <c r="H21" s="391" t="s">
        <v>786</v>
      </c>
      <c r="I21" s="370"/>
      <c r="J21" s="369" t="s">
        <v>73</v>
      </c>
      <c r="K21" s="368"/>
      <c r="L21" s="7" t="s">
        <v>757</v>
      </c>
      <c r="M21" s="11"/>
      <c r="N21" s="82">
        <v>7.86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381</v>
      </c>
      <c r="E22" s="368"/>
      <c r="F22" s="369">
        <v>4100054364</v>
      </c>
      <c r="G22" s="370"/>
      <c r="H22" s="391" t="s">
        <v>786</v>
      </c>
      <c r="I22" s="370"/>
      <c r="J22" s="369" t="s">
        <v>73</v>
      </c>
      <c r="K22" s="368"/>
      <c r="L22" s="7" t="s">
        <v>757</v>
      </c>
      <c r="M22" s="11"/>
      <c r="N22" s="82">
        <v>7.86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381</v>
      </c>
      <c r="E23" s="368"/>
      <c r="F23" s="369">
        <v>4100054364</v>
      </c>
      <c r="G23" s="370"/>
      <c r="H23" s="391" t="s">
        <v>786</v>
      </c>
      <c r="I23" s="370"/>
      <c r="J23" s="369" t="s">
        <v>73</v>
      </c>
      <c r="K23" s="368"/>
      <c r="L23" s="7" t="s">
        <v>757</v>
      </c>
      <c r="M23" s="11"/>
      <c r="N23" s="82">
        <v>7.86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381</v>
      </c>
      <c r="E24" s="368"/>
      <c r="F24" s="369">
        <v>4100054364</v>
      </c>
      <c r="G24" s="370"/>
      <c r="H24" s="391" t="s">
        <v>786</v>
      </c>
      <c r="I24" s="370"/>
      <c r="J24" s="369" t="s">
        <v>73</v>
      </c>
      <c r="K24" s="368"/>
      <c r="L24" s="7" t="s">
        <v>757</v>
      </c>
      <c r="M24" s="11"/>
      <c r="N24" s="82">
        <v>7.86</v>
      </c>
      <c r="O24" s="60">
        <v>12</v>
      </c>
    </row>
    <row r="25" spans="1:15" ht="15" x14ac:dyDescent="0.25">
      <c r="A25" s="1"/>
      <c r="B25" s="378">
        <v>8</v>
      </c>
      <c r="C25" s="379"/>
      <c r="D25" s="367" t="s">
        <v>381</v>
      </c>
      <c r="E25" s="368"/>
      <c r="F25" s="369">
        <v>4100054364</v>
      </c>
      <c r="G25" s="370"/>
      <c r="H25" s="391" t="s">
        <v>786</v>
      </c>
      <c r="I25" s="370"/>
      <c r="J25" s="369" t="s">
        <v>73</v>
      </c>
      <c r="K25" s="368"/>
      <c r="L25" s="7" t="s">
        <v>757</v>
      </c>
      <c r="M25" s="11"/>
      <c r="N25" s="82">
        <v>7.86</v>
      </c>
      <c r="O25" s="60">
        <v>12</v>
      </c>
    </row>
    <row r="26" spans="1:15" ht="15" x14ac:dyDescent="0.25">
      <c r="A26" s="1"/>
      <c r="B26" s="378">
        <v>9</v>
      </c>
      <c r="C26" s="379"/>
      <c r="D26" s="367" t="s">
        <v>381</v>
      </c>
      <c r="E26" s="368"/>
      <c r="F26" s="369">
        <v>4100054364</v>
      </c>
      <c r="G26" s="370"/>
      <c r="H26" s="391" t="s">
        <v>786</v>
      </c>
      <c r="I26" s="370"/>
      <c r="J26" s="369" t="s">
        <v>73</v>
      </c>
      <c r="K26" s="368"/>
      <c r="L26" s="7" t="s">
        <v>757</v>
      </c>
      <c r="M26" s="11"/>
      <c r="N26" s="82">
        <v>7.86</v>
      </c>
      <c r="O26" s="60">
        <v>12</v>
      </c>
    </row>
    <row r="27" spans="1:15" ht="15" x14ac:dyDescent="0.25">
      <c r="A27" s="1"/>
      <c r="B27" s="378">
        <v>10</v>
      </c>
      <c r="C27" s="379"/>
      <c r="D27" s="367" t="s">
        <v>381</v>
      </c>
      <c r="E27" s="368"/>
      <c r="F27" s="369">
        <v>4100054364</v>
      </c>
      <c r="G27" s="370"/>
      <c r="H27" s="391" t="s">
        <v>786</v>
      </c>
      <c r="I27" s="370"/>
      <c r="J27" s="369" t="s">
        <v>73</v>
      </c>
      <c r="K27" s="368"/>
      <c r="L27" s="7" t="s">
        <v>757</v>
      </c>
      <c r="M27" s="11"/>
      <c r="N27" s="82">
        <v>7.86</v>
      </c>
      <c r="O27" s="60">
        <v>12</v>
      </c>
    </row>
    <row r="28" spans="1:15" ht="15" x14ac:dyDescent="0.25">
      <c r="A28" s="1"/>
      <c r="B28" s="378">
        <v>11</v>
      </c>
      <c r="C28" s="379"/>
      <c r="D28" s="367" t="s">
        <v>381</v>
      </c>
      <c r="E28" s="368"/>
      <c r="F28" s="369">
        <v>4100054364</v>
      </c>
      <c r="G28" s="370"/>
      <c r="H28" s="391" t="s">
        <v>786</v>
      </c>
      <c r="I28" s="370"/>
      <c r="J28" s="369" t="s">
        <v>73</v>
      </c>
      <c r="K28" s="368"/>
      <c r="L28" s="7" t="s">
        <v>757</v>
      </c>
      <c r="M28" s="11"/>
      <c r="N28" s="82">
        <v>7.86</v>
      </c>
      <c r="O28" s="60">
        <v>12</v>
      </c>
    </row>
    <row r="29" spans="1:15" ht="15" x14ac:dyDescent="0.25">
      <c r="A29" s="1"/>
      <c r="B29" s="378">
        <v>12</v>
      </c>
      <c r="C29" s="379"/>
      <c r="D29" s="367" t="s">
        <v>381</v>
      </c>
      <c r="E29" s="368"/>
      <c r="F29" s="369">
        <v>4100054364</v>
      </c>
      <c r="G29" s="370"/>
      <c r="H29" s="391" t="s">
        <v>786</v>
      </c>
      <c r="I29" s="370"/>
      <c r="J29" s="369" t="s">
        <v>73</v>
      </c>
      <c r="K29" s="368"/>
      <c r="L29" s="7" t="s">
        <v>757</v>
      </c>
      <c r="M29" s="11"/>
      <c r="N29" s="82">
        <v>7.86</v>
      </c>
      <c r="O29" s="60">
        <v>12</v>
      </c>
    </row>
    <row r="30" spans="1:15" ht="15" x14ac:dyDescent="0.25">
      <c r="A30" s="1"/>
      <c r="B30" s="378">
        <v>13</v>
      </c>
      <c r="C30" s="379"/>
      <c r="D30" s="367" t="s">
        <v>381</v>
      </c>
      <c r="E30" s="368"/>
      <c r="F30" s="369">
        <v>4100054364</v>
      </c>
      <c r="G30" s="370"/>
      <c r="H30" s="391" t="s">
        <v>786</v>
      </c>
      <c r="I30" s="370"/>
      <c r="J30" s="369" t="s">
        <v>73</v>
      </c>
      <c r="K30" s="368"/>
      <c r="L30" s="7" t="s">
        <v>757</v>
      </c>
      <c r="M30" s="11"/>
      <c r="N30" s="82">
        <v>7.86</v>
      </c>
      <c r="O30" s="60">
        <v>12</v>
      </c>
    </row>
    <row r="31" spans="1:15" ht="15" x14ac:dyDescent="0.25">
      <c r="A31" s="1"/>
      <c r="B31" s="378">
        <v>14</v>
      </c>
      <c r="C31" s="379"/>
      <c r="D31" s="367" t="s">
        <v>381</v>
      </c>
      <c r="E31" s="368"/>
      <c r="F31" s="369">
        <v>4100054364</v>
      </c>
      <c r="G31" s="370"/>
      <c r="H31" s="391" t="s">
        <v>786</v>
      </c>
      <c r="I31" s="370"/>
      <c r="J31" s="369" t="s">
        <v>73</v>
      </c>
      <c r="K31" s="368"/>
      <c r="L31" s="7" t="s">
        <v>757</v>
      </c>
      <c r="M31" s="11"/>
      <c r="N31" s="82">
        <v>7.86</v>
      </c>
      <c r="O31" s="60">
        <v>12</v>
      </c>
    </row>
    <row r="32" spans="1:15" ht="15" x14ac:dyDescent="0.25">
      <c r="A32" s="1"/>
      <c r="B32" s="378">
        <v>15</v>
      </c>
      <c r="C32" s="379"/>
      <c r="D32" s="367" t="s">
        <v>381</v>
      </c>
      <c r="E32" s="368"/>
      <c r="F32" s="369">
        <v>4100054364</v>
      </c>
      <c r="G32" s="370"/>
      <c r="H32" s="391" t="s">
        <v>786</v>
      </c>
      <c r="I32" s="370"/>
      <c r="J32" s="369" t="s">
        <v>73</v>
      </c>
      <c r="K32" s="368"/>
      <c r="L32" s="7" t="s">
        <v>757</v>
      </c>
      <c r="M32" s="11"/>
      <c r="N32" s="82">
        <v>7.86</v>
      </c>
      <c r="O32" s="60">
        <v>12</v>
      </c>
    </row>
    <row r="33" spans="1:15" ht="15" x14ac:dyDescent="0.25">
      <c r="A33" s="1"/>
      <c r="B33" s="378">
        <v>16</v>
      </c>
      <c r="C33" s="379"/>
      <c r="D33" s="367" t="s">
        <v>381</v>
      </c>
      <c r="E33" s="368"/>
      <c r="F33" s="369">
        <v>4100054364</v>
      </c>
      <c r="G33" s="370"/>
      <c r="H33" s="391" t="s">
        <v>786</v>
      </c>
      <c r="I33" s="370"/>
      <c r="J33" s="369" t="s">
        <v>73</v>
      </c>
      <c r="K33" s="368"/>
      <c r="L33" s="7" t="s">
        <v>757</v>
      </c>
      <c r="M33" s="11"/>
      <c r="N33" s="81">
        <v>7.86</v>
      </c>
      <c r="O33" s="60">
        <v>12</v>
      </c>
    </row>
    <row r="34" spans="1:15" ht="15" x14ac:dyDescent="0.25">
      <c r="A34" s="1"/>
      <c r="B34" s="77" t="s">
        <v>37</v>
      </c>
      <c r="C34" s="78"/>
      <c r="D34" s="20"/>
      <c r="E34" s="45"/>
      <c r="F34" s="20"/>
      <c r="H34" s="3"/>
      <c r="J34" s="20"/>
      <c r="K34" s="45"/>
      <c r="L34" s="1"/>
      <c r="M34" s="1"/>
      <c r="N34" s="1"/>
      <c r="O34" s="60"/>
    </row>
    <row r="35" spans="1:15" ht="15" x14ac:dyDescent="0.25">
      <c r="A35" s="1"/>
      <c r="B35" s="378">
        <v>17</v>
      </c>
      <c r="C35" s="379"/>
      <c r="D35" s="367" t="s">
        <v>381</v>
      </c>
      <c r="E35" s="368"/>
      <c r="F35" s="369">
        <v>4100054364</v>
      </c>
      <c r="G35" s="370"/>
      <c r="H35" s="391" t="s">
        <v>786</v>
      </c>
      <c r="I35" s="370"/>
      <c r="J35" s="369" t="s">
        <v>73</v>
      </c>
      <c r="K35" s="368"/>
      <c r="L35" s="7" t="s">
        <v>757</v>
      </c>
      <c r="M35" s="11"/>
      <c r="N35" s="82">
        <v>7.86</v>
      </c>
      <c r="O35" s="60">
        <v>12</v>
      </c>
    </row>
    <row r="36" spans="1:15" ht="15" x14ac:dyDescent="0.25">
      <c r="A36" s="1"/>
      <c r="B36" s="378">
        <v>18</v>
      </c>
      <c r="C36" s="379"/>
      <c r="D36" s="367" t="s">
        <v>381</v>
      </c>
      <c r="E36" s="368"/>
      <c r="F36" s="369">
        <v>4100054364</v>
      </c>
      <c r="G36" s="370"/>
      <c r="H36" s="391" t="s">
        <v>786</v>
      </c>
      <c r="I36" s="370"/>
      <c r="J36" s="369" t="s">
        <v>73</v>
      </c>
      <c r="K36" s="368"/>
      <c r="L36" s="7" t="s">
        <v>757</v>
      </c>
      <c r="M36" s="11"/>
      <c r="N36" s="82">
        <v>7.86</v>
      </c>
      <c r="O36" s="60">
        <v>12</v>
      </c>
    </row>
    <row r="37" spans="1:15" ht="15" x14ac:dyDescent="0.25">
      <c r="A37" s="1"/>
      <c r="B37" s="378">
        <v>19</v>
      </c>
      <c r="C37" s="379"/>
      <c r="D37" s="367" t="s">
        <v>381</v>
      </c>
      <c r="E37" s="368"/>
      <c r="F37" s="369">
        <v>4100054364</v>
      </c>
      <c r="G37" s="370"/>
      <c r="H37" s="391" t="s">
        <v>786</v>
      </c>
      <c r="I37" s="370"/>
      <c r="J37" s="369" t="s">
        <v>73</v>
      </c>
      <c r="K37" s="368"/>
      <c r="L37" s="7" t="s">
        <v>757</v>
      </c>
      <c r="M37" s="11"/>
      <c r="N37" s="82">
        <v>7.86</v>
      </c>
      <c r="O37" s="60">
        <v>12</v>
      </c>
    </row>
    <row r="38" spans="1:15" ht="15" x14ac:dyDescent="0.25">
      <c r="A38" s="1"/>
      <c r="B38" s="378">
        <v>20</v>
      </c>
      <c r="C38" s="379"/>
      <c r="D38" s="367" t="s">
        <v>381</v>
      </c>
      <c r="E38" s="368"/>
      <c r="F38" s="369">
        <v>4100054364</v>
      </c>
      <c r="G38" s="370"/>
      <c r="H38" s="391" t="s">
        <v>786</v>
      </c>
      <c r="I38" s="370"/>
      <c r="J38" s="369" t="s">
        <v>73</v>
      </c>
      <c r="K38" s="368"/>
      <c r="L38" s="7" t="s">
        <v>757</v>
      </c>
      <c r="M38" s="11"/>
      <c r="N38" s="82">
        <v>7.86</v>
      </c>
      <c r="O38" s="60">
        <v>12</v>
      </c>
    </row>
    <row r="39" spans="1:15" ht="15" x14ac:dyDescent="0.25">
      <c r="A39" s="1"/>
      <c r="B39" s="378">
        <v>21</v>
      </c>
      <c r="C39" s="379"/>
      <c r="D39" s="367" t="s">
        <v>381</v>
      </c>
      <c r="E39" s="368"/>
      <c r="F39" s="369">
        <v>4100054364</v>
      </c>
      <c r="G39" s="370"/>
      <c r="H39" s="391" t="s">
        <v>786</v>
      </c>
      <c r="I39" s="370"/>
      <c r="J39" s="369" t="s">
        <v>73</v>
      </c>
      <c r="K39" s="368"/>
      <c r="L39" s="7" t="s">
        <v>757</v>
      </c>
      <c r="M39" s="11"/>
      <c r="N39" s="82">
        <v>7.86</v>
      </c>
      <c r="O39" s="60">
        <v>12</v>
      </c>
    </row>
    <row r="40" spans="1:15" ht="15" x14ac:dyDescent="0.25">
      <c r="A40" s="1"/>
      <c r="B40" s="378">
        <v>22</v>
      </c>
      <c r="C40" s="379"/>
      <c r="D40" s="367" t="s">
        <v>381</v>
      </c>
      <c r="E40" s="368"/>
      <c r="F40" s="369">
        <v>4100054364</v>
      </c>
      <c r="G40" s="370"/>
      <c r="H40" s="391" t="s">
        <v>786</v>
      </c>
      <c r="I40" s="370"/>
      <c r="J40" s="369" t="s">
        <v>73</v>
      </c>
      <c r="K40" s="368"/>
      <c r="L40" s="7" t="s">
        <v>757</v>
      </c>
      <c r="M40" s="11"/>
      <c r="N40" s="82">
        <v>7.86</v>
      </c>
      <c r="O40" s="60">
        <v>12</v>
      </c>
    </row>
    <row r="41" spans="1:15" ht="15" x14ac:dyDescent="0.25">
      <c r="A41" s="1"/>
      <c r="B41" s="378">
        <v>23</v>
      </c>
      <c r="C41" s="379"/>
      <c r="D41" s="367" t="s">
        <v>381</v>
      </c>
      <c r="E41" s="368"/>
      <c r="F41" s="369">
        <v>4100054364</v>
      </c>
      <c r="G41" s="370"/>
      <c r="H41" s="391" t="s">
        <v>786</v>
      </c>
      <c r="I41" s="370"/>
      <c r="J41" s="369" t="s">
        <v>73</v>
      </c>
      <c r="K41" s="368"/>
      <c r="L41" s="7" t="s">
        <v>757</v>
      </c>
      <c r="M41" s="11"/>
      <c r="N41" s="82">
        <v>7.86</v>
      </c>
      <c r="O41" s="60">
        <v>12</v>
      </c>
    </row>
    <row r="42" spans="1:15" ht="15" x14ac:dyDescent="0.25">
      <c r="A42" s="1"/>
      <c r="B42" s="378">
        <v>24</v>
      </c>
      <c r="C42" s="379"/>
      <c r="D42" s="367" t="s">
        <v>381</v>
      </c>
      <c r="E42" s="368"/>
      <c r="F42" s="369">
        <v>4100054364</v>
      </c>
      <c r="G42" s="370"/>
      <c r="H42" s="391" t="s">
        <v>786</v>
      </c>
      <c r="I42" s="370"/>
      <c r="J42" s="369" t="s">
        <v>73</v>
      </c>
      <c r="K42" s="368"/>
      <c r="L42" s="7" t="s">
        <v>757</v>
      </c>
      <c r="M42" s="11"/>
      <c r="N42" s="82">
        <v>7.86</v>
      </c>
      <c r="O42" s="60">
        <v>12</v>
      </c>
    </row>
    <row r="43" spans="1:15" ht="15" x14ac:dyDescent="0.25">
      <c r="A43" s="1"/>
      <c r="B43" s="378">
        <v>25</v>
      </c>
      <c r="C43" s="379"/>
      <c r="D43" s="367" t="s">
        <v>381</v>
      </c>
      <c r="E43" s="368"/>
      <c r="F43" s="369">
        <v>4100054364</v>
      </c>
      <c r="G43" s="370"/>
      <c r="H43" s="391" t="s">
        <v>786</v>
      </c>
      <c r="I43" s="370"/>
      <c r="J43" s="369" t="s">
        <v>73</v>
      </c>
      <c r="K43" s="368"/>
      <c r="L43" s="7" t="s">
        <v>757</v>
      </c>
      <c r="M43" s="11"/>
      <c r="N43" s="82">
        <v>7.86</v>
      </c>
      <c r="O43" s="60">
        <v>12</v>
      </c>
    </row>
    <row r="44" spans="1:15" ht="15" x14ac:dyDescent="0.25">
      <c r="A44" s="1"/>
      <c r="B44" s="378">
        <v>26</v>
      </c>
      <c r="C44" s="379"/>
      <c r="D44" s="367" t="s">
        <v>381</v>
      </c>
      <c r="E44" s="368"/>
      <c r="F44" s="369">
        <v>4100054364</v>
      </c>
      <c r="G44" s="370"/>
      <c r="H44" s="391" t="s">
        <v>786</v>
      </c>
      <c r="I44" s="370"/>
      <c r="J44" s="369" t="s">
        <v>73</v>
      </c>
      <c r="K44" s="368"/>
      <c r="L44" s="7" t="s">
        <v>757</v>
      </c>
      <c r="M44" s="11"/>
      <c r="N44" s="82">
        <v>7.86</v>
      </c>
      <c r="O44" s="60">
        <v>12</v>
      </c>
    </row>
    <row r="45" spans="1:15" ht="15" x14ac:dyDescent="0.25">
      <c r="A45" s="1"/>
      <c r="B45" s="378">
        <v>27</v>
      </c>
      <c r="C45" s="379"/>
      <c r="D45" s="367" t="s">
        <v>381</v>
      </c>
      <c r="E45" s="368"/>
      <c r="F45" s="369">
        <v>4100054364</v>
      </c>
      <c r="G45" s="370"/>
      <c r="H45" s="391" t="s">
        <v>786</v>
      </c>
      <c r="I45" s="370"/>
      <c r="J45" s="369" t="s">
        <v>73</v>
      </c>
      <c r="K45" s="368"/>
      <c r="L45" s="7" t="s">
        <v>757</v>
      </c>
      <c r="M45" s="11"/>
      <c r="N45" s="82">
        <v>7.86</v>
      </c>
      <c r="O45" s="60">
        <v>12</v>
      </c>
    </row>
    <row r="46" spans="1:15" ht="15" x14ac:dyDescent="0.25">
      <c r="A46" s="1"/>
      <c r="B46" s="378">
        <v>28</v>
      </c>
      <c r="C46" s="379"/>
      <c r="D46" s="367" t="s">
        <v>381</v>
      </c>
      <c r="E46" s="368"/>
      <c r="F46" s="369">
        <v>4100054364</v>
      </c>
      <c r="G46" s="370"/>
      <c r="H46" s="391" t="s">
        <v>786</v>
      </c>
      <c r="I46" s="370"/>
      <c r="J46" s="369" t="s">
        <v>73</v>
      </c>
      <c r="K46" s="368"/>
      <c r="L46" s="7" t="s">
        <v>757</v>
      </c>
      <c r="M46" s="11"/>
      <c r="N46" s="82">
        <v>7.86</v>
      </c>
      <c r="O46" s="60">
        <v>12</v>
      </c>
    </row>
    <row r="47" spans="1:15" ht="15" x14ac:dyDescent="0.25">
      <c r="A47" s="1"/>
      <c r="B47" s="378">
        <v>29</v>
      </c>
      <c r="C47" s="379"/>
      <c r="D47" s="367" t="s">
        <v>381</v>
      </c>
      <c r="E47" s="368"/>
      <c r="F47" s="369">
        <v>4100054364</v>
      </c>
      <c r="G47" s="370"/>
      <c r="H47" s="391" t="s">
        <v>786</v>
      </c>
      <c r="I47" s="370"/>
      <c r="J47" s="369" t="s">
        <v>73</v>
      </c>
      <c r="K47" s="368"/>
      <c r="L47" s="7" t="s">
        <v>757</v>
      </c>
      <c r="M47" s="11"/>
      <c r="N47" s="82">
        <v>7.86</v>
      </c>
      <c r="O47" s="60">
        <v>12</v>
      </c>
    </row>
    <row r="48" spans="1:15" ht="15" x14ac:dyDescent="0.25">
      <c r="A48" s="1"/>
      <c r="B48" s="378">
        <v>30</v>
      </c>
      <c r="C48" s="379"/>
      <c r="D48" s="367" t="s">
        <v>381</v>
      </c>
      <c r="E48" s="368"/>
      <c r="F48" s="369">
        <v>4100054364</v>
      </c>
      <c r="G48" s="370"/>
      <c r="H48" s="391" t="s">
        <v>786</v>
      </c>
      <c r="I48" s="370"/>
      <c r="J48" s="369" t="s">
        <v>73</v>
      </c>
      <c r="K48" s="368"/>
      <c r="L48" s="7" t="s">
        <v>757</v>
      </c>
      <c r="M48" s="11"/>
      <c r="N48" s="82">
        <v>7.86</v>
      </c>
      <c r="O48" s="60">
        <v>12</v>
      </c>
    </row>
    <row r="49" spans="1:15" ht="15" x14ac:dyDescent="0.25">
      <c r="A49" s="1"/>
      <c r="B49" s="378">
        <v>31</v>
      </c>
      <c r="C49" s="379"/>
      <c r="D49" s="367" t="s">
        <v>381</v>
      </c>
      <c r="E49" s="368"/>
      <c r="F49" s="369">
        <v>4100054364</v>
      </c>
      <c r="G49" s="370"/>
      <c r="H49" s="391" t="s">
        <v>786</v>
      </c>
      <c r="I49" s="370"/>
      <c r="J49" s="369" t="s">
        <v>73</v>
      </c>
      <c r="K49" s="368"/>
      <c r="L49" s="7" t="s">
        <v>757</v>
      </c>
      <c r="M49" s="11"/>
      <c r="N49" s="82">
        <v>7.86</v>
      </c>
      <c r="O49" s="60">
        <v>12</v>
      </c>
    </row>
    <row r="50" spans="1:15" ht="15" x14ac:dyDescent="0.25">
      <c r="A50" s="1"/>
      <c r="B50" s="378">
        <v>32</v>
      </c>
      <c r="C50" s="379"/>
      <c r="D50" s="367" t="s">
        <v>381</v>
      </c>
      <c r="E50" s="368"/>
      <c r="F50" s="369">
        <v>4100054364</v>
      </c>
      <c r="G50" s="370"/>
      <c r="H50" s="391" t="s">
        <v>786</v>
      </c>
      <c r="I50" s="370"/>
      <c r="J50" s="369" t="s">
        <v>73</v>
      </c>
      <c r="K50" s="368"/>
      <c r="L50" s="7" t="s">
        <v>757</v>
      </c>
      <c r="M50" s="11"/>
      <c r="N50" s="81">
        <v>7.86</v>
      </c>
      <c r="O50" s="60">
        <v>12</v>
      </c>
    </row>
    <row r="51" spans="1:15" ht="15" x14ac:dyDescent="0.25">
      <c r="A51" s="1"/>
      <c r="B51" s="77" t="s">
        <v>56</v>
      </c>
      <c r="C51" s="78"/>
      <c r="D51" s="20"/>
      <c r="E51" s="45"/>
      <c r="F51" s="20"/>
      <c r="H51" s="3"/>
      <c r="J51" s="20"/>
      <c r="K51" s="45"/>
      <c r="L51" s="1"/>
      <c r="M51" s="1"/>
      <c r="N51" s="1"/>
      <c r="O51" s="60"/>
    </row>
    <row r="52" spans="1:15" ht="15" x14ac:dyDescent="0.25">
      <c r="A52" s="1"/>
      <c r="B52" s="378">
        <v>33</v>
      </c>
      <c r="C52" s="379"/>
      <c r="D52" s="367" t="s">
        <v>381</v>
      </c>
      <c r="E52" s="368"/>
      <c r="F52" s="369">
        <v>4100054364</v>
      </c>
      <c r="G52" s="370"/>
      <c r="H52" s="391" t="s">
        <v>786</v>
      </c>
      <c r="I52" s="370"/>
      <c r="J52" s="369" t="s">
        <v>73</v>
      </c>
      <c r="K52" s="368"/>
      <c r="L52" s="7" t="s">
        <v>757</v>
      </c>
      <c r="M52" s="11"/>
      <c r="N52" s="82">
        <v>7.86</v>
      </c>
      <c r="O52" s="60">
        <v>12</v>
      </c>
    </row>
    <row r="53" spans="1:15" ht="15" x14ac:dyDescent="0.25">
      <c r="A53" s="1"/>
      <c r="B53" s="378">
        <v>34</v>
      </c>
      <c r="C53" s="379"/>
      <c r="D53" s="367" t="s">
        <v>381</v>
      </c>
      <c r="E53" s="368"/>
      <c r="F53" s="369">
        <v>4100054364</v>
      </c>
      <c r="G53" s="370"/>
      <c r="H53" s="391" t="s">
        <v>786</v>
      </c>
      <c r="I53" s="370"/>
      <c r="J53" s="369" t="s">
        <v>73</v>
      </c>
      <c r="K53" s="368"/>
      <c r="L53" s="7" t="s">
        <v>757</v>
      </c>
      <c r="M53" s="11"/>
      <c r="N53" s="82">
        <v>7.86</v>
      </c>
      <c r="O53" s="60">
        <v>12</v>
      </c>
    </row>
    <row r="54" spans="1:15" ht="15" x14ac:dyDescent="0.25">
      <c r="A54" s="1"/>
      <c r="B54" s="378">
        <v>35</v>
      </c>
      <c r="C54" s="379"/>
      <c r="D54" s="367" t="s">
        <v>381</v>
      </c>
      <c r="E54" s="368"/>
      <c r="F54" s="369">
        <v>4100054364</v>
      </c>
      <c r="G54" s="370"/>
      <c r="H54" s="391" t="s">
        <v>786</v>
      </c>
      <c r="I54" s="370"/>
      <c r="J54" s="369" t="s">
        <v>73</v>
      </c>
      <c r="K54" s="368"/>
      <c r="L54" s="7" t="s">
        <v>757</v>
      </c>
      <c r="M54" s="11"/>
      <c r="N54" s="82">
        <v>7.86</v>
      </c>
      <c r="O54" s="60">
        <v>12</v>
      </c>
    </row>
    <row r="55" spans="1:15" ht="15" x14ac:dyDescent="0.25">
      <c r="A55" s="1"/>
      <c r="B55" s="378">
        <v>36</v>
      </c>
      <c r="C55" s="379"/>
      <c r="D55" s="367" t="s">
        <v>381</v>
      </c>
      <c r="E55" s="368"/>
      <c r="F55" s="369">
        <v>4100054364</v>
      </c>
      <c r="G55" s="370"/>
      <c r="H55" s="391" t="s">
        <v>786</v>
      </c>
      <c r="I55" s="370"/>
      <c r="J55" s="369" t="s">
        <v>73</v>
      </c>
      <c r="K55" s="368"/>
      <c r="L55" s="7" t="s">
        <v>757</v>
      </c>
      <c r="M55" s="11"/>
      <c r="N55" s="82">
        <v>7.86</v>
      </c>
      <c r="O55" s="60">
        <v>12</v>
      </c>
    </row>
    <row r="56" spans="1:15" ht="15" x14ac:dyDescent="0.25">
      <c r="A56" s="1"/>
      <c r="B56" s="378">
        <v>37</v>
      </c>
      <c r="C56" s="379"/>
      <c r="D56" s="367" t="s">
        <v>381</v>
      </c>
      <c r="E56" s="368"/>
      <c r="F56" s="369">
        <v>4100054364</v>
      </c>
      <c r="G56" s="370"/>
      <c r="H56" s="391" t="s">
        <v>786</v>
      </c>
      <c r="I56" s="370"/>
      <c r="J56" s="369" t="s">
        <v>73</v>
      </c>
      <c r="K56" s="368"/>
      <c r="L56" s="7" t="s">
        <v>757</v>
      </c>
      <c r="M56" s="11"/>
      <c r="N56" s="82">
        <v>7.86</v>
      </c>
      <c r="O56" s="60">
        <v>12</v>
      </c>
    </row>
    <row r="57" spans="1:15" ht="15" x14ac:dyDescent="0.25">
      <c r="A57" s="1"/>
      <c r="B57" s="378">
        <v>38</v>
      </c>
      <c r="C57" s="379"/>
      <c r="D57" s="367" t="s">
        <v>381</v>
      </c>
      <c r="E57" s="368"/>
      <c r="F57" s="369">
        <v>4100054364</v>
      </c>
      <c r="G57" s="370"/>
      <c r="H57" s="391" t="s">
        <v>786</v>
      </c>
      <c r="I57" s="370"/>
      <c r="J57" s="369" t="s">
        <v>73</v>
      </c>
      <c r="K57" s="368"/>
      <c r="L57" s="7" t="s">
        <v>757</v>
      </c>
      <c r="M57" s="11"/>
      <c r="N57" s="82">
        <v>7.86</v>
      </c>
      <c r="O57" s="60">
        <v>12</v>
      </c>
    </row>
    <row r="58" spans="1:15" ht="15" x14ac:dyDescent="0.25">
      <c r="A58" s="1"/>
      <c r="B58" s="378">
        <v>39</v>
      </c>
      <c r="C58" s="379"/>
      <c r="D58" s="367" t="s">
        <v>381</v>
      </c>
      <c r="E58" s="368"/>
      <c r="F58" s="369">
        <v>4100054364</v>
      </c>
      <c r="G58" s="370"/>
      <c r="H58" s="391" t="s">
        <v>786</v>
      </c>
      <c r="I58" s="370"/>
      <c r="J58" s="369" t="s">
        <v>73</v>
      </c>
      <c r="K58" s="368"/>
      <c r="L58" s="7" t="s">
        <v>757</v>
      </c>
      <c r="M58" s="11"/>
      <c r="N58" s="82">
        <v>7.86</v>
      </c>
      <c r="O58" s="60">
        <v>12</v>
      </c>
    </row>
    <row r="59" spans="1:15" ht="15" x14ac:dyDescent="0.25">
      <c r="A59" s="1"/>
      <c r="B59" s="378">
        <v>40</v>
      </c>
      <c r="C59" s="379"/>
      <c r="D59" s="367" t="s">
        <v>381</v>
      </c>
      <c r="E59" s="368"/>
      <c r="F59" s="369">
        <v>4100054364</v>
      </c>
      <c r="G59" s="370"/>
      <c r="H59" s="391" t="s">
        <v>786</v>
      </c>
      <c r="I59" s="370"/>
      <c r="J59" s="369" t="s">
        <v>73</v>
      </c>
      <c r="K59" s="368"/>
      <c r="L59" s="7" t="s">
        <v>757</v>
      </c>
      <c r="M59" s="11"/>
      <c r="N59" s="82">
        <v>7.86</v>
      </c>
      <c r="O59" s="60">
        <v>12</v>
      </c>
    </row>
    <row r="60" spans="1:15" ht="15" x14ac:dyDescent="0.25">
      <c r="A60" s="1"/>
      <c r="B60" s="378">
        <v>41</v>
      </c>
      <c r="C60" s="379"/>
      <c r="D60" s="367" t="s">
        <v>381</v>
      </c>
      <c r="E60" s="368"/>
      <c r="F60" s="369">
        <v>4100054364</v>
      </c>
      <c r="G60" s="370"/>
      <c r="H60" s="391" t="s">
        <v>786</v>
      </c>
      <c r="I60" s="370"/>
      <c r="J60" s="369" t="s">
        <v>73</v>
      </c>
      <c r="K60" s="368"/>
      <c r="L60" s="7" t="s">
        <v>757</v>
      </c>
      <c r="M60" s="11"/>
      <c r="N60" s="82">
        <v>7.86</v>
      </c>
      <c r="O60" s="60">
        <v>12</v>
      </c>
    </row>
    <row r="61" spans="1:15" ht="15" x14ac:dyDescent="0.25">
      <c r="A61" s="1"/>
      <c r="B61" s="378">
        <v>42</v>
      </c>
      <c r="C61" s="379"/>
      <c r="D61" s="367" t="s">
        <v>381</v>
      </c>
      <c r="E61" s="368"/>
      <c r="F61" s="369">
        <v>4100054364</v>
      </c>
      <c r="G61" s="370"/>
      <c r="H61" s="391" t="s">
        <v>786</v>
      </c>
      <c r="I61" s="370"/>
      <c r="J61" s="369" t="s">
        <v>73</v>
      </c>
      <c r="K61" s="368"/>
      <c r="L61" s="7" t="s">
        <v>757</v>
      </c>
      <c r="M61" s="11"/>
      <c r="N61" s="82">
        <v>7.86</v>
      </c>
      <c r="O61" s="60">
        <v>12</v>
      </c>
    </row>
    <row r="62" spans="1:15" ht="15" x14ac:dyDescent="0.25">
      <c r="A62" s="1"/>
      <c r="B62" s="378">
        <v>43</v>
      </c>
      <c r="C62" s="379"/>
      <c r="D62" s="367" t="s">
        <v>381</v>
      </c>
      <c r="E62" s="368"/>
      <c r="F62" s="369">
        <v>4100054364</v>
      </c>
      <c r="G62" s="370"/>
      <c r="H62" s="391" t="s">
        <v>786</v>
      </c>
      <c r="I62" s="370"/>
      <c r="J62" s="369" t="s">
        <v>73</v>
      </c>
      <c r="K62" s="368"/>
      <c r="L62" s="7" t="s">
        <v>757</v>
      </c>
      <c r="M62" s="11"/>
      <c r="N62" s="82">
        <v>7.86</v>
      </c>
      <c r="O62" s="60">
        <v>12</v>
      </c>
    </row>
    <row r="63" spans="1:15" ht="15" x14ac:dyDescent="0.25">
      <c r="A63" s="1"/>
      <c r="B63" s="378">
        <v>44</v>
      </c>
      <c r="C63" s="379"/>
      <c r="D63" s="367" t="s">
        <v>381</v>
      </c>
      <c r="E63" s="368"/>
      <c r="F63" s="369">
        <v>4100054364</v>
      </c>
      <c r="G63" s="370"/>
      <c r="H63" s="391" t="s">
        <v>786</v>
      </c>
      <c r="I63" s="370"/>
      <c r="J63" s="369" t="s">
        <v>73</v>
      </c>
      <c r="K63" s="368"/>
      <c r="L63" s="7" t="s">
        <v>757</v>
      </c>
      <c r="M63" s="11"/>
      <c r="N63" s="82">
        <v>7.86</v>
      </c>
      <c r="O63" s="60">
        <v>12</v>
      </c>
    </row>
    <row r="64" spans="1:15" ht="15" x14ac:dyDescent="0.25">
      <c r="A64" s="1"/>
      <c r="B64" s="378">
        <v>45</v>
      </c>
      <c r="C64" s="379"/>
      <c r="D64" s="367" t="s">
        <v>381</v>
      </c>
      <c r="E64" s="368"/>
      <c r="F64" s="369">
        <v>4100054364</v>
      </c>
      <c r="G64" s="370"/>
      <c r="H64" s="391" t="s">
        <v>786</v>
      </c>
      <c r="I64" s="370"/>
      <c r="J64" s="369" t="s">
        <v>73</v>
      </c>
      <c r="K64" s="368"/>
      <c r="L64" s="7" t="s">
        <v>757</v>
      </c>
      <c r="M64" s="11"/>
      <c r="N64" s="82">
        <v>7.86</v>
      </c>
      <c r="O64" s="60">
        <v>12</v>
      </c>
    </row>
    <row r="65" spans="1:15" ht="15" x14ac:dyDescent="0.25">
      <c r="A65" s="1"/>
      <c r="B65" s="378">
        <v>46</v>
      </c>
      <c r="C65" s="379"/>
      <c r="D65" s="367" t="s">
        <v>381</v>
      </c>
      <c r="E65" s="368"/>
      <c r="F65" s="369">
        <v>4100054364</v>
      </c>
      <c r="G65" s="370"/>
      <c r="H65" s="391" t="s">
        <v>786</v>
      </c>
      <c r="I65" s="370"/>
      <c r="J65" s="369" t="s">
        <v>73</v>
      </c>
      <c r="K65" s="368"/>
      <c r="L65" s="7" t="s">
        <v>757</v>
      </c>
      <c r="M65" s="11"/>
      <c r="N65" s="82">
        <v>7.86</v>
      </c>
      <c r="O65" s="60">
        <v>12</v>
      </c>
    </row>
    <row r="66" spans="1:15" ht="15" x14ac:dyDescent="0.25">
      <c r="A66" s="1"/>
      <c r="B66" s="378">
        <v>47</v>
      </c>
      <c r="C66" s="379"/>
      <c r="D66" s="367" t="s">
        <v>381</v>
      </c>
      <c r="E66" s="368"/>
      <c r="F66" s="369">
        <v>4100054364</v>
      </c>
      <c r="G66" s="370"/>
      <c r="H66" s="391" t="s">
        <v>786</v>
      </c>
      <c r="I66" s="370"/>
      <c r="J66" s="369" t="s">
        <v>73</v>
      </c>
      <c r="K66" s="368"/>
      <c r="L66" s="7" t="s">
        <v>757</v>
      </c>
      <c r="M66" s="11"/>
      <c r="N66" s="82">
        <v>7.86</v>
      </c>
      <c r="O66" s="60">
        <v>12</v>
      </c>
    </row>
    <row r="67" spans="1:15" ht="15" x14ac:dyDescent="0.25">
      <c r="A67" s="1"/>
      <c r="B67" s="378">
        <v>48</v>
      </c>
      <c r="C67" s="379"/>
      <c r="D67" s="367" t="s">
        <v>381</v>
      </c>
      <c r="E67" s="368"/>
      <c r="F67" s="369">
        <v>4100054364</v>
      </c>
      <c r="G67" s="370"/>
      <c r="H67" s="391" t="s">
        <v>786</v>
      </c>
      <c r="I67" s="370"/>
      <c r="J67" s="369" t="s">
        <v>73</v>
      </c>
      <c r="K67" s="368"/>
      <c r="L67" s="7" t="s">
        <v>757</v>
      </c>
      <c r="M67" s="11"/>
      <c r="N67" s="81">
        <v>7.86</v>
      </c>
      <c r="O67" s="60">
        <v>12</v>
      </c>
    </row>
    <row r="68" spans="1:15" ht="15" x14ac:dyDescent="0.25">
      <c r="A68" s="1"/>
      <c r="B68" s="77" t="s">
        <v>57</v>
      </c>
      <c r="C68" s="78"/>
      <c r="D68" s="20"/>
      <c r="E68" s="45"/>
      <c r="F68" s="20"/>
      <c r="H68" s="3"/>
      <c r="J68" s="20"/>
      <c r="K68" s="45"/>
      <c r="L68" s="1"/>
      <c r="M68" s="1"/>
      <c r="N68" s="1"/>
      <c r="O68" s="60"/>
    </row>
    <row r="69" spans="1:15" ht="15" x14ac:dyDescent="0.25">
      <c r="A69" s="1"/>
      <c r="B69" s="378">
        <v>49</v>
      </c>
      <c r="C69" s="379"/>
      <c r="D69" s="367" t="s">
        <v>381</v>
      </c>
      <c r="E69" s="368"/>
      <c r="F69" s="369">
        <v>4100054364</v>
      </c>
      <c r="G69" s="370"/>
      <c r="H69" s="391" t="s">
        <v>786</v>
      </c>
      <c r="I69" s="370"/>
      <c r="J69" s="369" t="s">
        <v>73</v>
      </c>
      <c r="K69" s="368"/>
      <c r="L69" s="7" t="s">
        <v>757</v>
      </c>
      <c r="M69" s="11"/>
      <c r="N69" s="82">
        <v>7.86</v>
      </c>
      <c r="O69" s="60">
        <v>12</v>
      </c>
    </row>
    <row r="70" spans="1:15" ht="15" x14ac:dyDescent="0.25">
      <c r="A70" s="1"/>
      <c r="B70" s="378">
        <v>50</v>
      </c>
      <c r="C70" s="379"/>
      <c r="D70" s="367" t="s">
        <v>381</v>
      </c>
      <c r="E70" s="368"/>
      <c r="F70" s="369">
        <v>4100054364</v>
      </c>
      <c r="G70" s="370"/>
      <c r="H70" s="391" t="s">
        <v>786</v>
      </c>
      <c r="I70" s="370"/>
      <c r="J70" s="369" t="s">
        <v>73</v>
      </c>
      <c r="K70" s="368"/>
      <c r="L70" s="7" t="s">
        <v>757</v>
      </c>
      <c r="M70" s="11"/>
      <c r="N70" s="82">
        <v>7.86</v>
      </c>
      <c r="O70" s="60">
        <v>12</v>
      </c>
    </row>
    <row r="71" spans="1:15" ht="15" x14ac:dyDescent="0.25">
      <c r="A71" s="1"/>
      <c r="B71" s="378">
        <v>51</v>
      </c>
      <c r="C71" s="379"/>
      <c r="D71" s="367" t="s">
        <v>381</v>
      </c>
      <c r="E71" s="368"/>
      <c r="F71" s="369">
        <v>4100054364</v>
      </c>
      <c r="G71" s="370"/>
      <c r="H71" s="391" t="s">
        <v>786</v>
      </c>
      <c r="I71" s="370"/>
      <c r="J71" s="369" t="s">
        <v>73</v>
      </c>
      <c r="K71" s="368"/>
      <c r="L71" s="7" t="s">
        <v>757</v>
      </c>
      <c r="M71" s="11"/>
      <c r="N71" s="82">
        <v>7.86</v>
      </c>
      <c r="O71" s="60">
        <v>12</v>
      </c>
    </row>
    <row r="72" spans="1:15" ht="15" x14ac:dyDescent="0.25">
      <c r="A72" s="1"/>
      <c r="B72" s="378">
        <v>52</v>
      </c>
      <c r="C72" s="379"/>
      <c r="D72" s="367" t="s">
        <v>381</v>
      </c>
      <c r="E72" s="368"/>
      <c r="F72" s="369">
        <v>4100054364</v>
      </c>
      <c r="G72" s="370"/>
      <c r="H72" s="391" t="s">
        <v>786</v>
      </c>
      <c r="I72" s="370"/>
      <c r="J72" s="369" t="s">
        <v>73</v>
      </c>
      <c r="K72" s="368"/>
      <c r="L72" s="7" t="s">
        <v>757</v>
      </c>
      <c r="M72" s="11"/>
      <c r="N72" s="82">
        <v>7.86</v>
      </c>
      <c r="O72" s="60">
        <v>12</v>
      </c>
    </row>
    <row r="73" spans="1:15" ht="15" x14ac:dyDescent="0.25">
      <c r="A73" s="1"/>
      <c r="B73" s="378">
        <v>53</v>
      </c>
      <c r="C73" s="379"/>
      <c r="D73" s="367" t="s">
        <v>381</v>
      </c>
      <c r="E73" s="368"/>
      <c r="F73" s="369">
        <v>4100054364</v>
      </c>
      <c r="G73" s="370"/>
      <c r="H73" s="391" t="s">
        <v>786</v>
      </c>
      <c r="I73" s="370"/>
      <c r="J73" s="369" t="s">
        <v>73</v>
      </c>
      <c r="K73" s="368"/>
      <c r="L73" s="7" t="s">
        <v>757</v>
      </c>
      <c r="M73" s="11"/>
      <c r="N73" s="82">
        <v>7.86</v>
      </c>
      <c r="O73" s="60">
        <v>12</v>
      </c>
    </row>
    <row r="74" spans="1:15" ht="15" x14ac:dyDescent="0.25">
      <c r="A74" s="1"/>
      <c r="B74" s="378">
        <v>54</v>
      </c>
      <c r="C74" s="379"/>
      <c r="D74" s="367" t="s">
        <v>381</v>
      </c>
      <c r="E74" s="368"/>
      <c r="F74" s="369">
        <v>4100054364</v>
      </c>
      <c r="G74" s="370"/>
      <c r="H74" s="391" t="s">
        <v>786</v>
      </c>
      <c r="I74" s="370"/>
      <c r="J74" s="369" t="s">
        <v>73</v>
      </c>
      <c r="K74" s="368"/>
      <c r="L74" s="7" t="s">
        <v>757</v>
      </c>
      <c r="M74" s="11"/>
      <c r="N74" s="82">
        <v>10.220000000000001</v>
      </c>
      <c r="O74" s="60">
        <v>14</v>
      </c>
    </row>
    <row r="75" spans="1:15" ht="15" x14ac:dyDescent="0.25">
      <c r="A75" s="1"/>
      <c r="B75" s="378">
        <v>55</v>
      </c>
      <c r="C75" s="379"/>
      <c r="D75" s="367" t="s">
        <v>381</v>
      </c>
      <c r="E75" s="368"/>
      <c r="F75" s="369">
        <v>4100051752</v>
      </c>
      <c r="G75" s="370"/>
      <c r="H75" s="391" t="s">
        <v>659</v>
      </c>
      <c r="I75" s="370"/>
      <c r="J75" s="369" t="s">
        <v>53</v>
      </c>
      <c r="K75" s="368"/>
      <c r="L75" s="7" t="s">
        <v>757</v>
      </c>
      <c r="M75" s="11"/>
      <c r="N75" s="82">
        <v>7.86</v>
      </c>
      <c r="O75" s="60">
        <v>12</v>
      </c>
    </row>
    <row r="76" spans="1:15" ht="15" x14ac:dyDescent="0.25">
      <c r="A76" s="1"/>
      <c r="B76" s="378">
        <v>56</v>
      </c>
      <c r="C76" s="379"/>
      <c r="D76" s="367" t="s">
        <v>381</v>
      </c>
      <c r="E76" s="368"/>
      <c r="F76" s="369">
        <v>4100051752</v>
      </c>
      <c r="G76" s="370"/>
      <c r="H76" s="391" t="s">
        <v>659</v>
      </c>
      <c r="I76" s="370"/>
      <c r="J76" s="369" t="s">
        <v>53</v>
      </c>
      <c r="K76" s="368"/>
      <c r="L76" s="7" t="s">
        <v>757</v>
      </c>
      <c r="M76" s="11"/>
      <c r="N76" s="82">
        <v>7.86</v>
      </c>
      <c r="O76" s="60">
        <v>12</v>
      </c>
    </row>
    <row r="77" spans="1:15" ht="15" x14ac:dyDescent="0.25">
      <c r="A77" s="1"/>
      <c r="B77" s="378">
        <v>57</v>
      </c>
      <c r="C77" s="379"/>
      <c r="D77" s="367" t="s">
        <v>381</v>
      </c>
      <c r="E77" s="368"/>
      <c r="F77" s="369">
        <v>4100051752</v>
      </c>
      <c r="G77" s="370"/>
      <c r="H77" s="391" t="s">
        <v>659</v>
      </c>
      <c r="I77" s="370"/>
      <c r="J77" s="369" t="s">
        <v>53</v>
      </c>
      <c r="K77" s="368"/>
      <c r="L77" s="7" t="s">
        <v>757</v>
      </c>
      <c r="M77" s="11"/>
      <c r="N77" s="82">
        <v>7.86</v>
      </c>
      <c r="O77" s="60">
        <v>12</v>
      </c>
    </row>
    <row r="78" spans="1:15" ht="15" x14ac:dyDescent="0.25">
      <c r="A78" s="1"/>
      <c r="B78" s="378">
        <v>58</v>
      </c>
      <c r="C78" s="379"/>
      <c r="D78" s="367" t="s">
        <v>381</v>
      </c>
      <c r="E78" s="368"/>
      <c r="F78" s="369">
        <v>4100051752</v>
      </c>
      <c r="G78" s="370"/>
      <c r="H78" s="391" t="s">
        <v>659</v>
      </c>
      <c r="I78" s="370"/>
      <c r="J78" s="369" t="s">
        <v>53</v>
      </c>
      <c r="K78" s="368"/>
      <c r="L78" s="7" t="s">
        <v>757</v>
      </c>
      <c r="M78" s="11"/>
      <c r="N78" s="82">
        <v>7.86</v>
      </c>
      <c r="O78" s="60">
        <v>12</v>
      </c>
    </row>
    <row r="79" spans="1:15" ht="15" x14ac:dyDescent="0.25">
      <c r="A79" s="1"/>
      <c r="B79" s="378">
        <v>59</v>
      </c>
      <c r="C79" s="379"/>
      <c r="D79" s="367" t="s">
        <v>381</v>
      </c>
      <c r="E79" s="368"/>
      <c r="F79" s="369">
        <v>4100051752</v>
      </c>
      <c r="G79" s="370"/>
      <c r="H79" s="391" t="s">
        <v>659</v>
      </c>
      <c r="I79" s="370"/>
      <c r="J79" s="369" t="s">
        <v>53</v>
      </c>
      <c r="K79" s="368"/>
      <c r="L79" s="7" t="s">
        <v>757</v>
      </c>
      <c r="M79" s="11"/>
      <c r="N79" s="82">
        <v>7.86</v>
      </c>
      <c r="O79" s="60">
        <v>12</v>
      </c>
    </row>
    <row r="80" spans="1:15" ht="15" x14ac:dyDescent="0.25">
      <c r="A80" s="1"/>
      <c r="B80" s="378">
        <v>60</v>
      </c>
      <c r="C80" s="379"/>
      <c r="D80" s="367" t="s">
        <v>381</v>
      </c>
      <c r="E80" s="368"/>
      <c r="F80" s="369">
        <v>4100051752</v>
      </c>
      <c r="G80" s="370"/>
      <c r="H80" s="391" t="s">
        <v>659</v>
      </c>
      <c r="I80" s="370"/>
      <c r="J80" s="369" t="s">
        <v>53</v>
      </c>
      <c r="K80" s="368"/>
      <c r="L80" s="7" t="s">
        <v>757</v>
      </c>
      <c r="M80" s="11"/>
      <c r="N80" s="82">
        <v>7.86</v>
      </c>
      <c r="O80" s="60">
        <v>12</v>
      </c>
    </row>
    <row r="81" spans="1:15" ht="15" x14ac:dyDescent="0.25">
      <c r="A81" s="1"/>
      <c r="B81" s="378">
        <v>61</v>
      </c>
      <c r="C81" s="379"/>
      <c r="D81" s="367" t="s">
        <v>381</v>
      </c>
      <c r="E81" s="368"/>
      <c r="F81" s="369">
        <v>4100051752</v>
      </c>
      <c r="G81" s="370"/>
      <c r="H81" s="391" t="s">
        <v>659</v>
      </c>
      <c r="I81" s="370"/>
      <c r="J81" s="369" t="s">
        <v>53</v>
      </c>
      <c r="K81" s="368"/>
      <c r="L81" s="7" t="s">
        <v>757</v>
      </c>
      <c r="M81" s="11"/>
      <c r="N81" s="82">
        <v>7.86</v>
      </c>
      <c r="O81" s="60">
        <v>12</v>
      </c>
    </row>
    <row r="82" spans="1:15" ht="15" x14ac:dyDescent="0.25">
      <c r="A82" s="1"/>
      <c r="B82" s="378">
        <v>62</v>
      </c>
      <c r="C82" s="379"/>
      <c r="D82" s="367" t="s">
        <v>381</v>
      </c>
      <c r="E82" s="368"/>
      <c r="F82" s="369">
        <v>4100051752</v>
      </c>
      <c r="G82" s="370"/>
      <c r="H82" s="391" t="s">
        <v>659</v>
      </c>
      <c r="I82" s="370"/>
      <c r="J82" s="369" t="s">
        <v>53</v>
      </c>
      <c r="K82" s="368"/>
      <c r="L82" s="7" t="s">
        <v>757</v>
      </c>
      <c r="M82" s="11"/>
      <c r="N82" s="82">
        <v>7.86</v>
      </c>
      <c r="O82" s="60">
        <v>12</v>
      </c>
    </row>
    <row r="83" spans="1:15" ht="15" x14ac:dyDescent="0.25">
      <c r="A83" s="1"/>
      <c r="B83" s="378">
        <v>63</v>
      </c>
      <c r="C83" s="379"/>
      <c r="D83" s="367" t="s">
        <v>381</v>
      </c>
      <c r="E83" s="368"/>
      <c r="F83" s="369">
        <v>4100051752</v>
      </c>
      <c r="G83" s="370"/>
      <c r="H83" s="391" t="s">
        <v>659</v>
      </c>
      <c r="I83" s="370"/>
      <c r="J83" s="369" t="s">
        <v>53</v>
      </c>
      <c r="K83" s="368"/>
      <c r="L83" s="7" t="s">
        <v>757</v>
      </c>
      <c r="M83" s="11"/>
      <c r="N83" s="82">
        <v>7.86</v>
      </c>
      <c r="O83" s="60">
        <v>12</v>
      </c>
    </row>
    <row r="84" spans="1:15" ht="15" x14ac:dyDescent="0.25">
      <c r="A84" s="1"/>
      <c r="B84" s="378">
        <v>64</v>
      </c>
      <c r="C84" s="379"/>
      <c r="D84" s="367" t="s">
        <v>381</v>
      </c>
      <c r="E84" s="368"/>
      <c r="F84" s="369">
        <v>4100051752</v>
      </c>
      <c r="G84" s="370"/>
      <c r="H84" s="391" t="s">
        <v>659</v>
      </c>
      <c r="I84" s="370"/>
      <c r="J84" s="369" t="s">
        <v>53</v>
      </c>
      <c r="K84" s="368"/>
      <c r="L84" s="7" t="s">
        <v>757</v>
      </c>
      <c r="M84" s="11"/>
      <c r="N84" s="81">
        <v>7.86</v>
      </c>
      <c r="O84" s="60">
        <v>12</v>
      </c>
    </row>
    <row r="85" spans="1:15" ht="15" x14ac:dyDescent="0.25">
      <c r="A85" s="1"/>
      <c r="B85" s="77" t="s">
        <v>103</v>
      </c>
      <c r="C85" s="78"/>
      <c r="D85" s="20"/>
      <c r="E85" s="45"/>
      <c r="F85" s="20"/>
      <c r="H85" s="3"/>
      <c r="J85" s="20"/>
      <c r="K85" s="45"/>
      <c r="L85" s="1"/>
      <c r="M85" s="1"/>
      <c r="N85" s="1"/>
      <c r="O85" s="60"/>
    </row>
    <row r="86" spans="1:15" ht="15" x14ac:dyDescent="0.25">
      <c r="A86" s="1"/>
      <c r="B86" s="378">
        <v>65</v>
      </c>
      <c r="C86" s="379"/>
      <c r="D86" s="367" t="s">
        <v>381</v>
      </c>
      <c r="E86" s="368"/>
      <c r="F86" s="369">
        <v>4100051752</v>
      </c>
      <c r="G86" s="370"/>
      <c r="H86" s="391" t="s">
        <v>659</v>
      </c>
      <c r="I86" s="370"/>
      <c r="J86" s="369" t="s">
        <v>53</v>
      </c>
      <c r="K86" s="368"/>
      <c r="L86" s="7" t="s">
        <v>757</v>
      </c>
      <c r="M86" s="11"/>
      <c r="N86" s="82">
        <v>7.86</v>
      </c>
      <c r="O86" s="60">
        <v>12</v>
      </c>
    </row>
    <row r="87" spans="1:15" ht="15" x14ac:dyDescent="0.25">
      <c r="A87" s="1"/>
      <c r="B87" s="378">
        <v>66</v>
      </c>
      <c r="C87" s="379"/>
      <c r="D87" s="367" t="s">
        <v>381</v>
      </c>
      <c r="E87" s="368"/>
      <c r="F87" s="369">
        <v>4100051752</v>
      </c>
      <c r="G87" s="370"/>
      <c r="H87" s="391" t="s">
        <v>659</v>
      </c>
      <c r="I87" s="370"/>
      <c r="J87" s="369" t="s">
        <v>53</v>
      </c>
      <c r="K87" s="368"/>
      <c r="L87" s="7" t="s">
        <v>757</v>
      </c>
      <c r="M87" s="11"/>
      <c r="N87" s="82">
        <v>7.86</v>
      </c>
      <c r="O87" s="60">
        <v>12</v>
      </c>
    </row>
    <row r="88" spans="1:15" ht="15" x14ac:dyDescent="0.25">
      <c r="A88" s="1"/>
      <c r="B88" s="378">
        <v>67</v>
      </c>
      <c r="C88" s="379"/>
      <c r="D88" s="367" t="s">
        <v>381</v>
      </c>
      <c r="E88" s="368"/>
      <c r="F88" s="369">
        <v>4100051752</v>
      </c>
      <c r="G88" s="370"/>
      <c r="H88" s="391" t="s">
        <v>659</v>
      </c>
      <c r="I88" s="370"/>
      <c r="J88" s="369" t="s">
        <v>53</v>
      </c>
      <c r="K88" s="368"/>
      <c r="L88" s="7" t="s">
        <v>757</v>
      </c>
      <c r="M88" s="11"/>
      <c r="N88" s="82">
        <v>7.86</v>
      </c>
      <c r="O88" s="60">
        <v>12</v>
      </c>
    </row>
    <row r="89" spans="1:15" ht="15" x14ac:dyDescent="0.25">
      <c r="A89" s="1"/>
      <c r="B89" s="378">
        <v>68</v>
      </c>
      <c r="C89" s="379"/>
      <c r="D89" s="367" t="s">
        <v>623</v>
      </c>
      <c r="E89" s="368"/>
      <c r="F89" s="369">
        <v>4100057981</v>
      </c>
      <c r="G89" s="370"/>
      <c r="H89" s="391" t="s">
        <v>666</v>
      </c>
      <c r="I89" s="370"/>
      <c r="J89" s="369" t="s">
        <v>73</v>
      </c>
      <c r="K89" s="368"/>
      <c r="L89" s="7" t="s">
        <v>757</v>
      </c>
      <c r="M89" s="11"/>
      <c r="N89" s="82">
        <v>6.94</v>
      </c>
      <c r="O89" s="60">
        <v>50</v>
      </c>
    </row>
    <row r="90" spans="1:15" ht="15" x14ac:dyDescent="0.25">
      <c r="A90" s="1"/>
      <c r="B90" s="378">
        <v>69</v>
      </c>
      <c r="C90" s="379"/>
      <c r="D90" s="367" t="s">
        <v>623</v>
      </c>
      <c r="E90" s="368"/>
      <c r="F90" s="369">
        <v>4100057981</v>
      </c>
      <c r="G90" s="370"/>
      <c r="H90" s="391" t="s">
        <v>666</v>
      </c>
      <c r="I90" s="370"/>
      <c r="J90" s="369" t="s">
        <v>73</v>
      </c>
      <c r="K90" s="368"/>
      <c r="L90" s="7" t="s">
        <v>757</v>
      </c>
      <c r="M90" s="11"/>
      <c r="N90" s="82">
        <v>6.94</v>
      </c>
      <c r="O90" s="60">
        <v>50</v>
      </c>
    </row>
    <row r="91" spans="1:15" ht="15" x14ac:dyDescent="0.25">
      <c r="A91" s="1"/>
      <c r="B91" s="378">
        <v>70</v>
      </c>
      <c r="C91" s="379"/>
      <c r="D91" s="367" t="s">
        <v>623</v>
      </c>
      <c r="E91" s="368"/>
      <c r="F91" s="369">
        <v>4100057981</v>
      </c>
      <c r="G91" s="370"/>
      <c r="H91" s="391" t="s">
        <v>666</v>
      </c>
      <c r="I91" s="370"/>
      <c r="J91" s="369" t="s">
        <v>73</v>
      </c>
      <c r="K91" s="368"/>
      <c r="L91" s="7" t="s">
        <v>757</v>
      </c>
      <c r="M91" s="11"/>
      <c r="N91" s="82">
        <v>6.94</v>
      </c>
      <c r="O91" s="60">
        <v>50</v>
      </c>
    </row>
    <row r="92" spans="1:15" ht="15" x14ac:dyDescent="0.25">
      <c r="A92" s="1"/>
      <c r="B92" s="378">
        <v>71</v>
      </c>
      <c r="C92" s="379"/>
      <c r="D92" s="367" t="s">
        <v>623</v>
      </c>
      <c r="E92" s="368"/>
      <c r="F92" s="369">
        <v>4100057981</v>
      </c>
      <c r="G92" s="370"/>
      <c r="H92" s="391" t="s">
        <v>666</v>
      </c>
      <c r="I92" s="370"/>
      <c r="J92" s="369" t="s">
        <v>73</v>
      </c>
      <c r="K92" s="368"/>
      <c r="L92" s="7" t="s">
        <v>761</v>
      </c>
      <c r="M92" s="11"/>
      <c r="N92" s="82">
        <v>6.94</v>
      </c>
      <c r="O92" s="60">
        <v>50</v>
      </c>
    </row>
    <row r="93" spans="1:15" ht="15" x14ac:dyDescent="0.25">
      <c r="A93" s="1"/>
      <c r="B93" s="378">
        <v>72</v>
      </c>
      <c r="C93" s="379"/>
      <c r="D93" s="367" t="s">
        <v>623</v>
      </c>
      <c r="E93" s="368"/>
      <c r="F93" s="369">
        <v>4100057981</v>
      </c>
      <c r="G93" s="370"/>
      <c r="H93" s="391" t="s">
        <v>666</v>
      </c>
      <c r="I93" s="370"/>
      <c r="J93" s="369" t="s">
        <v>73</v>
      </c>
      <c r="K93" s="368"/>
      <c r="L93" s="7" t="s">
        <v>761</v>
      </c>
      <c r="M93" s="11"/>
      <c r="N93" s="82">
        <v>6.94</v>
      </c>
      <c r="O93" s="60">
        <v>50</v>
      </c>
    </row>
    <row r="94" spans="1:15" ht="15" x14ac:dyDescent="0.25">
      <c r="A94" s="1"/>
      <c r="B94" s="378">
        <v>73</v>
      </c>
      <c r="C94" s="379"/>
      <c r="D94" s="367" t="s">
        <v>496</v>
      </c>
      <c r="E94" s="368"/>
      <c r="F94" s="369">
        <v>4100054347</v>
      </c>
      <c r="G94" s="370"/>
      <c r="H94" s="391" t="s">
        <v>776</v>
      </c>
      <c r="I94" s="370"/>
      <c r="J94" s="369" t="s">
        <v>147</v>
      </c>
      <c r="K94" s="368"/>
      <c r="L94" s="7" t="s">
        <v>757</v>
      </c>
      <c r="M94" s="11"/>
      <c r="N94" s="82">
        <v>9.4</v>
      </c>
      <c r="O94" s="60">
        <v>14</v>
      </c>
    </row>
    <row r="95" spans="1:15" ht="15" x14ac:dyDescent="0.25">
      <c r="A95" s="1"/>
      <c r="B95" s="416"/>
      <c r="C95" s="417"/>
      <c r="D95" s="367" t="s">
        <v>496</v>
      </c>
      <c r="E95" s="368"/>
      <c r="F95" s="369">
        <v>4100054316</v>
      </c>
      <c r="G95" s="370"/>
      <c r="H95" s="391" t="s">
        <v>776</v>
      </c>
      <c r="I95" s="370"/>
      <c r="J95" s="369" t="s">
        <v>25</v>
      </c>
      <c r="K95" s="368"/>
      <c r="L95" s="7" t="s">
        <v>757</v>
      </c>
      <c r="M95" s="11"/>
      <c r="N95" s="83"/>
      <c r="O95" s="60">
        <v>16</v>
      </c>
    </row>
    <row r="96" spans="1:15" ht="15" x14ac:dyDescent="0.25">
      <c r="A96" s="1"/>
      <c r="B96" s="416"/>
      <c r="C96" s="417"/>
      <c r="D96" s="367" t="s">
        <v>496</v>
      </c>
      <c r="E96" s="368"/>
      <c r="F96" s="369">
        <v>4100054346</v>
      </c>
      <c r="G96" s="370"/>
      <c r="H96" s="391" t="s">
        <v>776</v>
      </c>
      <c r="I96" s="370"/>
      <c r="J96" s="369" t="s">
        <v>53</v>
      </c>
      <c r="K96" s="368"/>
      <c r="L96" s="7" t="s">
        <v>757</v>
      </c>
      <c r="M96" s="11"/>
      <c r="N96" s="83"/>
      <c r="O96" s="60">
        <v>10</v>
      </c>
    </row>
    <row r="97" spans="1:15" ht="15" x14ac:dyDescent="0.25">
      <c r="A97" s="1"/>
      <c r="B97" s="76"/>
      <c r="C97" s="69"/>
      <c r="D97" s="126" t="s">
        <v>801</v>
      </c>
      <c r="E97" s="61"/>
      <c r="F97" s="50"/>
      <c r="G97" s="62"/>
      <c r="H97" s="63"/>
      <c r="I97" s="62"/>
      <c r="J97" s="50"/>
      <c r="K97" s="61"/>
      <c r="L97" s="6"/>
      <c r="M97" s="8"/>
      <c r="N97" s="84"/>
      <c r="O97" s="123"/>
    </row>
    <row r="98" spans="1:15" ht="15" x14ac:dyDescent="0.25">
      <c r="A98" s="1"/>
      <c r="B98" s="378">
        <v>74</v>
      </c>
      <c r="C98" s="379"/>
      <c r="D98" s="367" t="s">
        <v>496</v>
      </c>
      <c r="E98" s="368"/>
      <c r="F98" s="369">
        <v>4100054316</v>
      </c>
      <c r="G98" s="370"/>
      <c r="H98" s="391" t="s">
        <v>776</v>
      </c>
      <c r="I98" s="370"/>
      <c r="J98" s="369" t="s">
        <v>25</v>
      </c>
      <c r="K98" s="368"/>
      <c r="L98" s="7" t="s">
        <v>757</v>
      </c>
      <c r="M98" s="11"/>
      <c r="N98" s="82">
        <v>10.14</v>
      </c>
      <c r="O98" s="60">
        <v>44</v>
      </c>
    </row>
    <row r="99" spans="1:15" ht="15" x14ac:dyDescent="0.25">
      <c r="A99" s="1"/>
      <c r="B99" s="378">
        <v>75</v>
      </c>
      <c r="C99" s="379"/>
      <c r="D99" s="367" t="s">
        <v>496</v>
      </c>
      <c r="E99" s="368"/>
      <c r="F99" s="369">
        <v>4100054346</v>
      </c>
      <c r="G99" s="370"/>
      <c r="H99" s="391" t="s">
        <v>776</v>
      </c>
      <c r="I99" s="370"/>
      <c r="J99" s="369" t="s">
        <v>53</v>
      </c>
      <c r="K99" s="368"/>
      <c r="L99" s="7" t="s">
        <v>757</v>
      </c>
      <c r="M99" s="11"/>
      <c r="N99" s="82">
        <v>9.2200000000000006</v>
      </c>
      <c r="O99" s="60">
        <v>40</v>
      </c>
    </row>
    <row r="100" spans="1:15" ht="15" x14ac:dyDescent="0.25">
      <c r="A100" s="1"/>
      <c r="B100" s="378">
        <v>76</v>
      </c>
      <c r="C100" s="379"/>
      <c r="D100" s="367" t="s">
        <v>496</v>
      </c>
      <c r="E100" s="368"/>
      <c r="F100" s="369">
        <v>4100054346</v>
      </c>
      <c r="G100" s="370"/>
      <c r="H100" s="391" t="s">
        <v>776</v>
      </c>
      <c r="I100" s="370"/>
      <c r="J100" s="369" t="s">
        <v>53</v>
      </c>
      <c r="K100" s="368"/>
      <c r="L100" s="7" t="s">
        <v>757</v>
      </c>
      <c r="M100" s="11"/>
      <c r="N100" s="82">
        <v>9.2200000000000006</v>
      </c>
      <c r="O100" s="60">
        <v>40</v>
      </c>
    </row>
    <row r="101" spans="1:15" ht="15" x14ac:dyDescent="0.25">
      <c r="A101" s="1"/>
      <c r="B101" s="378">
        <v>77</v>
      </c>
      <c r="C101" s="379"/>
      <c r="D101" s="367" t="s">
        <v>496</v>
      </c>
      <c r="E101" s="368"/>
      <c r="F101" s="369">
        <v>4100054346</v>
      </c>
      <c r="G101" s="370"/>
      <c r="H101" s="391" t="s">
        <v>776</v>
      </c>
      <c r="I101" s="370"/>
      <c r="J101" s="369" t="s">
        <v>53</v>
      </c>
      <c r="K101" s="368"/>
      <c r="L101" s="7" t="s">
        <v>757</v>
      </c>
      <c r="M101" s="11"/>
      <c r="N101" s="82">
        <v>9.2200000000000006</v>
      </c>
      <c r="O101" s="60">
        <v>40</v>
      </c>
    </row>
    <row r="102" spans="1:15" ht="15" x14ac:dyDescent="0.25">
      <c r="A102" s="1"/>
      <c r="B102" s="378">
        <v>78</v>
      </c>
      <c r="C102" s="379"/>
      <c r="D102" s="367" t="s">
        <v>496</v>
      </c>
      <c r="E102" s="368"/>
      <c r="F102" s="369">
        <v>4100054346</v>
      </c>
      <c r="G102" s="370"/>
      <c r="H102" s="391" t="s">
        <v>776</v>
      </c>
      <c r="I102" s="370"/>
      <c r="J102" s="369" t="s">
        <v>53</v>
      </c>
      <c r="K102" s="368"/>
      <c r="L102" s="7" t="s">
        <v>757</v>
      </c>
      <c r="M102" s="11"/>
      <c r="N102" s="82">
        <v>9.2200000000000006</v>
      </c>
      <c r="O102" s="60">
        <v>40</v>
      </c>
    </row>
    <row r="103" spans="1:15" ht="15" x14ac:dyDescent="0.25">
      <c r="A103" s="1"/>
      <c r="B103" s="378">
        <v>79</v>
      </c>
      <c r="C103" s="379"/>
      <c r="D103" s="367" t="s">
        <v>496</v>
      </c>
      <c r="E103" s="368"/>
      <c r="F103" s="369">
        <v>4100054346</v>
      </c>
      <c r="G103" s="370"/>
      <c r="H103" s="391" t="s">
        <v>776</v>
      </c>
      <c r="I103" s="370"/>
      <c r="J103" s="369" t="s">
        <v>53</v>
      </c>
      <c r="K103" s="368"/>
      <c r="L103" s="7" t="s">
        <v>757</v>
      </c>
      <c r="M103" s="11"/>
      <c r="N103" s="82">
        <v>9.2200000000000006</v>
      </c>
      <c r="O103" s="60">
        <v>40</v>
      </c>
    </row>
    <row r="104" spans="1:15" ht="15" x14ac:dyDescent="0.25">
      <c r="A104" s="1"/>
      <c r="B104" s="378">
        <v>80</v>
      </c>
      <c r="C104" s="379"/>
      <c r="D104" s="367" t="s">
        <v>496</v>
      </c>
      <c r="E104" s="368"/>
      <c r="F104" s="369">
        <v>4100054346</v>
      </c>
      <c r="G104" s="370"/>
      <c r="H104" s="391" t="s">
        <v>776</v>
      </c>
      <c r="I104" s="370"/>
      <c r="J104" s="369" t="s">
        <v>53</v>
      </c>
      <c r="K104" s="368"/>
      <c r="L104" s="7" t="s">
        <v>757</v>
      </c>
      <c r="M104" s="11"/>
      <c r="N104" s="82">
        <v>9.2200000000000006</v>
      </c>
      <c r="O104" s="60">
        <v>40</v>
      </c>
    </row>
    <row r="105" spans="1:15" ht="15" x14ac:dyDescent="0.25">
      <c r="A105" s="1"/>
      <c r="B105" s="378">
        <v>81</v>
      </c>
      <c r="C105" s="379"/>
      <c r="D105" s="367" t="s">
        <v>496</v>
      </c>
      <c r="E105" s="368"/>
      <c r="F105" s="369">
        <v>4100054346</v>
      </c>
      <c r="G105" s="370"/>
      <c r="H105" s="391" t="s">
        <v>776</v>
      </c>
      <c r="I105" s="370"/>
      <c r="J105" s="369" t="s">
        <v>53</v>
      </c>
      <c r="K105" s="368"/>
      <c r="L105" s="7" t="s">
        <v>757</v>
      </c>
      <c r="M105" s="11"/>
      <c r="N105" s="81">
        <v>9.2200000000000006</v>
      </c>
      <c r="O105" s="60">
        <v>40</v>
      </c>
    </row>
    <row r="106" spans="1:15" ht="15" x14ac:dyDescent="0.25">
      <c r="A106" s="1"/>
      <c r="B106" s="378">
        <v>82</v>
      </c>
      <c r="C106" s="379"/>
      <c r="D106" s="367" t="s">
        <v>496</v>
      </c>
      <c r="E106" s="368"/>
      <c r="F106" s="369">
        <v>4100054355</v>
      </c>
      <c r="G106" s="370"/>
      <c r="H106" s="391" t="s">
        <v>775</v>
      </c>
      <c r="I106" s="370"/>
      <c r="J106" s="369" t="s">
        <v>73</v>
      </c>
      <c r="K106" s="368"/>
      <c r="L106" s="7" t="s">
        <v>773</v>
      </c>
      <c r="M106" s="11"/>
      <c r="N106" s="82">
        <v>9.08</v>
      </c>
      <c r="O106" s="60">
        <v>30</v>
      </c>
    </row>
    <row r="107" spans="1:15" ht="15" x14ac:dyDescent="0.25">
      <c r="A107" s="1"/>
      <c r="B107" s="365"/>
      <c r="C107" s="366"/>
      <c r="D107" s="367" t="s">
        <v>496</v>
      </c>
      <c r="E107" s="368"/>
      <c r="F107" s="369">
        <v>4100054356</v>
      </c>
      <c r="G107" s="370"/>
      <c r="H107" s="391" t="s">
        <v>775</v>
      </c>
      <c r="I107" s="370"/>
      <c r="J107" s="369" t="s">
        <v>90</v>
      </c>
      <c r="K107" s="368"/>
      <c r="L107" s="7" t="s">
        <v>773</v>
      </c>
      <c r="M107" s="11"/>
      <c r="N107" s="84"/>
      <c r="O107" s="60">
        <v>6</v>
      </c>
    </row>
    <row r="108" spans="1:15" ht="15" x14ac:dyDescent="0.25">
      <c r="A108" s="1"/>
      <c r="B108" s="378">
        <v>83</v>
      </c>
      <c r="C108" s="379"/>
      <c r="D108" s="367" t="s">
        <v>496</v>
      </c>
      <c r="E108" s="368"/>
      <c r="F108" s="369">
        <v>4100054357</v>
      </c>
      <c r="G108" s="370"/>
      <c r="H108" s="391" t="s">
        <v>775</v>
      </c>
      <c r="I108" s="370"/>
      <c r="J108" s="369" t="s">
        <v>53</v>
      </c>
      <c r="K108" s="368"/>
      <c r="L108" s="7" t="s">
        <v>773</v>
      </c>
      <c r="M108" s="11"/>
      <c r="N108" s="82">
        <v>10.14</v>
      </c>
      <c r="O108" s="60">
        <v>44</v>
      </c>
    </row>
    <row r="109" spans="1:15" ht="15" x14ac:dyDescent="0.25">
      <c r="A109" s="1"/>
      <c r="B109" s="76"/>
      <c r="C109" s="69"/>
      <c r="D109" s="126" t="s">
        <v>810</v>
      </c>
      <c r="E109" s="61"/>
      <c r="F109" s="50"/>
      <c r="G109" s="62"/>
      <c r="H109" s="63"/>
      <c r="I109" s="62"/>
      <c r="J109" s="50"/>
      <c r="K109" s="61"/>
      <c r="L109" s="6"/>
      <c r="M109" s="8"/>
      <c r="N109" s="84"/>
      <c r="O109" s="123"/>
    </row>
    <row r="110" spans="1:15" ht="15" x14ac:dyDescent="0.25">
      <c r="A110" s="1"/>
      <c r="B110" s="77" t="s">
        <v>164</v>
      </c>
      <c r="C110" s="78"/>
      <c r="D110" s="20"/>
      <c r="E110" s="45"/>
      <c r="F110" s="20"/>
      <c r="H110" s="3"/>
      <c r="J110" s="20"/>
      <c r="K110" s="45"/>
      <c r="L110" s="1"/>
      <c r="M110" s="1"/>
      <c r="N110" s="1"/>
      <c r="O110" s="60"/>
    </row>
    <row r="111" spans="1:15" ht="15" x14ac:dyDescent="0.25">
      <c r="A111" s="1"/>
      <c r="B111" s="378">
        <v>84</v>
      </c>
      <c r="C111" s="379"/>
      <c r="D111" s="367" t="s">
        <v>747</v>
      </c>
      <c r="E111" s="368"/>
      <c r="F111" s="369">
        <v>4100054342</v>
      </c>
      <c r="G111" s="370"/>
      <c r="H111" s="391" t="s">
        <v>779</v>
      </c>
      <c r="I111" s="370"/>
      <c r="J111" s="369" t="s">
        <v>147</v>
      </c>
      <c r="K111" s="368"/>
      <c r="L111" s="7" t="s">
        <v>757</v>
      </c>
      <c r="M111" s="11"/>
      <c r="N111" s="82">
        <v>8.84</v>
      </c>
      <c r="O111" s="60">
        <v>11</v>
      </c>
    </row>
    <row r="112" spans="1:15" ht="15" x14ac:dyDescent="0.25">
      <c r="A112" s="1"/>
      <c r="B112" s="76"/>
      <c r="C112" s="69"/>
      <c r="D112" s="367" t="s">
        <v>747</v>
      </c>
      <c r="E112" s="368"/>
      <c r="F112" s="369">
        <v>4100054340</v>
      </c>
      <c r="G112" s="370"/>
      <c r="H112" s="391" t="s">
        <v>779</v>
      </c>
      <c r="I112" s="370"/>
      <c r="J112" s="369" t="s">
        <v>90</v>
      </c>
      <c r="K112" s="368"/>
      <c r="L112" s="7" t="s">
        <v>757</v>
      </c>
      <c r="M112" s="11"/>
      <c r="N112" s="84"/>
      <c r="O112" s="60">
        <v>6</v>
      </c>
    </row>
    <row r="113" spans="1:15" ht="15" x14ac:dyDescent="0.25">
      <c r="A113" s="1"/>
      <c r="B113" s="365">
        <v>85</v>
      </c>
      <c r="C113" s="366"/>
      <c r="D113" s="367" t="s">
        <v>747</v>
      </c>
      <c r="E113" s="368"/>
      <c r="F113" s="369">
        <v>4100054315</v>
      </c>
      <c r="G113" s="370"/>
      <c r="H113" s="391" t="s">
        <v>779</v>
      </c>
      <c r="I113" s="370"/>
      <c r="J113" s="369" t="s">
        <v>25</v>
      </c>
      <c r="K113" s="368"/>
      <c r="L113" s="7" t="s">
        <v>757</v>
      </c>
      <c r="M113" s="11"/>
      <c r="N113" s="84">
        <v>8.84</v>
      </c>
      <c r="O113" s="60">
        <v>16</v>
      </c>
    </row>
    <row r="114" spans="1:15" ht="15" x14ac:dyDescent="0.25">
      <c r="A114" s="1"/>
      <c r="B114" s="375">
        <v>86</v>
      </c>
      <c r="C114" s="376"/>
      <c r="D114" s="367" t="s">
        <v>747</v>
      </c>
      <c r="E114" s="368"/>
      <c r="F114" s="369">
        <v>4100054315</v>
      </c>
      <c r="G114" s="370"/>
      <c r="H114" s="391" t="s">
        <v>779</v>
      </c>
      <c r="I114" s="370"/>
      <c r="J114" s="369" t="s">
        <v>25</v>
      </c>
      <c r="K114" s="368"/>
      <c r="L114" s="7" t="s">
        <v>757</v>
      </c>
      <c r="M114" s="11"/>
      <c r="N114" s="81">
        <v>8.84</v>
      </c>
      <c r="O114" s="60">
        <v>16</v>
      </c>
    </row>
    <row r="115" spans="1:15" ht="15" x14ac:dyDescent="0.25">
      <c r="A115" s="1"/>
      <c r="B115" s="416">
        <v>87</v>
      </c>
      <c r="C115" s="417"/>
      <c r="D115" s="367" t="s">
        <v>747</v>
      </c>
      <c r="E115" s="368"/>
      <c r="F115" s="369">
        <v>4100054315</v>
      </c>
      <c r="G115" s="370"/>
      <c r="H115" s="391" t="s">
        <v>779</v>
      </c>
      <c r="I115" s="370"/>
      <c r="J115" s="369" t="s">
        <v>25</v>
      </c>
      <c r="K115" s="368"/>
      <c r="L115" s="7" t="s">
        <v>757</v>
      </c>
      <c r="M115" s="11"/>
      <c r="N115" s="81">
        <v>8.84</v>
      </c>
      <c r="O115" s="60">
        <v>16</v>
      </c>
    </row>
    <row r="116" spans="1:15" ht="15" x14ac:dyDescent="0.25">
      <c r="A116" s="1"/>
      <c r="B116" s="375">
        <v>88</v>
      </c>
      <c r="C116" s="376"/>
      <c r="D116" s="367" t="s">
        <v>747</v>
      </c>
      <c r="E116" s="368"/>
      <c r="F116" s="369">
        <v>4100054315</v>
      </c>
      <c r="G116" s="370"/>
      <c r="H116" s="391" t="s">
        <v>779</v>
      </c>
      <c r="I116" s="370"/>
      <c r="J116" s="369" t="s">
        <v>25</v>
      </c>
      <c r="K116" s="368"/>
      <c r="L116" s="7" t="s">
        <v>757</v>
      </c>
      <c r="M116" s="11"/>
      <c r="N116" s="81">
        <v>8.84</v>
      </c>
      <c r="O116" s="60">
        <v>16</v>
      </c>
    </row>
    <row r="117" spans="1:15" ht="15" x14ac:dyDescent="0.25">
      <c r="A117" s="1"/>
      <c r="B117" s="375">
        <v>89</v>
      </c>
      <c r="C117" s="376"/>
      <c r="D117" s="367" t="s">
        <v>747</v>
      </c>
      <c r="E117" s="368"/>
      <c r="F117" s="369">
        <v>4100054315</v>
      </c>
      <c r="G117" s="370"/>
      <c r="H117" s="391" t="s">
        <v>779</v>
      </c>
      <c r="I117" s="370"/>
      <c r="J117" s="369" t="s">
        <v>25</v>
      </c>
      <c r="K117" s="368"/>
      <c r="L117" s="7" t="s">
        <v>757</v>
      </c>
      <c r="M117" s="11"/>
      <c r="N117" s="81">
        <v>8.84</v>
      </c>
      <c r="O117" s="60">
        <v>16</v>
      </c>
    </row>
    <row r="118" spans="1:15" ht="15" x14ac:dyDescent="0.25">
      <c r="A118" s="1"/>
      <c r="B118" s="369">
        <v>90</v>
      </c>
      <c r="C118" s="368"/>
      <c r="D118" s="367" t="s">
        <v>747</v>
      </c>
      <c r="E118" s="368"/>
      <c r="F118" s="369">
        <v>4100054315</v>
      </c>
      <c r="G118" s="370"/>
      <c r="H118" s="391" t="s">
        <v>779</v>
      </c>
      <c r="I118" s="370"/>
      <c r="J118" s="369" t="s">
        <v>25</v>
      </c>
      <c r="K118" s="368"/>
      <c r="L118" s="7" t="s">
        <v>757</v>
      </c>
      <c r="M118" s="11"/>
      <c r="N118" s="81">
        <v>8.84</v>
      </c>
      <c r="O118" s="60">
        <v>16</v>
      </c>
    </row>
    <row r="119" spans="1:15" ht="15" x14ac:dyDescent="0.25">
      <c r="A119" s="1"/>
      <c r="B119" s="369">
        <v>91</v>
      </c>
      <c r="C119" s="368"/>
      <c r="D119" s="367" t="s">
        <v>747</v>
      </c>
      <c r="E119" s="368"/>
      <c r="F119" s="369">
        <v>4100054315</v>
      </c>
      <c r="G119" s="370"/>
      <c r="H119" s="391" t="s">
        <v>779</v>
      </c>
      <c r="I119" s="370"/>
      <c r="J119" s="369" t="s">
        <v>25</v>
      </c>
      <c r="K119" s="368"/>
      <c r="L119" s="7" t="s">
        <v>757</v>
      </c>
      <c r="M119" s="11"/>
      <c r="N119" s="81">
        <v>7.38</v>
      </c>
      <c r="O119" s="60">
        <v>14</v>
      </c>
    </row>
    <row r="120" spans="1:15" ht="15" x14ac:dyDescent="0.25">
      <c r="A120" s="1"/>
      <c r="B120" s="369">
        <v>92</v>
      </c>
      <c r="C120" s="368"/>
      <c r="D120" s="367" t="s">
        <v>747</v>
      </c>
      <c r="E120" s="368"/>
      <c r="F120" s="369">
        <v>4100054341</v>
      </c>
      <c r="G120" s="370"/>
      <c r="H120" s="391" t="s">
        <v>779</v>
      </c>
      <c r="I120" s="370"/>
      <c r="J120" s="369" t="s">
        <v>53</v>
      </c>
      <c r="K120" s="368"/>
      <c r="L120" s="7" t="s">
        <v>757</v>
      </c>
      <c r="M120" s="11"/>
      <c r="N120" s="81">
        <v>8.84</v>
      </c>
      <c r="O120" s="60">
        <v>16</v>
      </c>
    </row>
    <row r="121" spans="1:15" ht="15" x14ac:dyDescent="0.25">
      <c r="A121" s="1"/>
      <c r="B121" s="369">
        <v>93</v>
      </c>
      <c r="C121" s="368"/>
      <c r="D121" s="367" t="s">
        <v>747</v>
      </c>
      <c r="E121" s="368"/>
      <c r="F121" s="369">
        <v>4100054341</v>
      </c>
      <c r="G121" s="370"/>
      <c r="H121" s="391" t="s">
        <v>779</v>
      </c>
      <c r="I121" s="370"/>
      <c r="J121" s="369" t="s">
        <v>53</v>
      </c>
      <c r="K121" s="368"/>
      <c r="L121" s="7" t="s">
        <v>757</v>
      </c>
      <c r="M121" s="11"/>
      <c r="N121" s="81">
        <v>8.84</v>
      </c>
      <c r="O121" s="60">
        <v>16</v>
      </c>
    </row>
    <row r="122" spans="1:15" ht="15" x14ac:dyDescent="0.25">
      <c r="A122" s="1"/>
      <c r="B122" s="369">
        <v>94</v>
      </c>
      <c r="C122" s="368"/>
      <c r="D122" s="367" t="s">
        <v>747</v>
      </c>
      <c r="E122" s="368"/>
      <c r="F122" s="369">
        <v>4100054341</v>
      </c>
      <c r="G122" s="370"/>
      <c r="H122" s="391" t="s">
        <v>779</v>
      </c>
      <c r="I122" s="370"/>
      <c r="J122" s="369" t="s">
        <v>53</v>
      </c>
      <c r="K122" s="368"/>
      <c r="L122" s="7" t="s">
        <v>757</v>
      </c>
      <c r="M122" s="11"/>
      <c r="N122" s="81">
        <v>8.84</v>
      </c>
      <c r="O122" s="60">
        <v>16</v>
      </c>
    </row>
    <row r="123" spans="1:15" ht="15" x14ac:dyDescent="0.25">
      <c r="A123" s="1"/>
      <c r="B123" s="369">
        <v>95</v>
      </c>
      <c r="C123" s="368"/>
      <c r="D123" s="367" t="s">
        <v>747</v>
      </c>
      <c r="E123" s="368"/>
      <c r="F123" s="369">
        <v>4100054341</v>
      </c>
      <c r="G123" s="370"/>
      <c r="H123" s="391" t="s">
        <v>779</v>
      </c>
      <c r="I123" s="370"/>
      <c r="J123" s="369" t="s">
        <v>53</v>
      </c>
      <c r="K123" s="368"/>
      <c r="L123" s="7" t="s">
        <v>757</v>
      </c>
      <c r="M123" s="11"/>
      <c r="N123" s="81">
        <v>8.84</v>
      </c>
      <c r="O123" s="60">
        <v>16</v>
      </c>
    </row>
    <row r="124" spans="1:15" ht="15" x14ac:dyDescent="0.25">
      <c r="A124" s="1"/>
      <c r="B124" s="369">
        <v>96</v>
      </c>
      <c r="C124" s="368"/>
      <c r="D124" s="367" t="s">
        <v>747</v>
      </c>
      <c r="E124" s="368"/>
      <c r="F124" s="369">
        <v>4100054341</v>
      </c>
      <c r="G124" s="370"/>
      <c r="H124" s="391" t="s">
        <v>779</v>
      </c>
      <c r="I124" s="370"/>
      <c r="J124" s="369" t="s">
        <v>53</v>
      </c>
      <c r="K124" s="368"/>
      <c r="L124" s="7" t="s">
        <v>757</v>
      </c>
      <c r="M124" s="11"/>
      <c r="N124" s="81">
        <v>8.84</v>
      </c>
      <c r="O124" s="60">
        <v>16</v>
      </c>
    </row>
    <row r="125" spans="1:15" ht="15" x14ac:dyDescent="0.25">
      <c r="A125" s="1"/>
      <c r="B125" s="369">
        <v>97</v>
      </c>
      <c r="C125" s="368"/>
      <c r="D125" s="367" t="s">
        <v>747</v>
      </c>
      <c r="E125" s="368"/>
      <c r="F125" s="369">
        <v>4100054341</v>
      </c>
      <c r="G125" s="370"/>
      <c r="H125" s="391" t="s">
        <v>779</v>
      </c>
      <c r="I125" s="370"/>
      <c r="J125" s="369" t="s">
        <v>53</v>
      </c>
      <c r="K125" s="368"/>
      <c r="L125" s="7" t="s">
        <v>757</v>
      </c>
      <c r="M125" s="11"/>
      <c r="N125" s="81">
        <v>8.84</v>
      </c>
      <c r="O125" s="60">
        <v>16</v>
      </c>
    </row>
    <row r="126" spans="1:15" ht="15" x14ac:dyDescent="0.25">
      <c r="A126" s="1"/>
      <c r="B126" s="369">
        <v>98</v>
      </c>
      <c r="C126" s="368"/>
      <c r="D126" s="367" t="s">
        <v>747</v>
      </c>
      <c r="E126" s="368"/>
      <c r="F126" s="369">
        <v>4100054341</v>
      </c>
      <c r="G126" s="370"/>
      <c r="H126" s="391" t="s">
        <v>779</v>
      </c>
      <c r="I126" s="370"/>
      <c r="J126" s="369" t="s">
        <v>53</v>
      </c>
      <c r="K126" s="368"/>
      <c r="L126" s="7" t="s">
        <v>757</v>
      </c>
      <c r="M126" s="11"/>
      <c r="N126" s="81">
        <v>8.84</v>
      </c>
      <c r="O126" s="60">
        <v>16</v>
      </c>
    </row>
    <row r="127" spans="1:15" ht="15" x14ac:dyDescent="0.25">
      <c r="A127" s="1"/>
      <c r="B127" s="369">
        <v>99</v>
      </c>
      <c r="C127" s="368"/>
      <c r="D127" s="367" t="s">
        <v>747</v>
      </c>
      <c r="E127" s="368"/>
      <c r="F127" s="369">
        <v>4100054341</v>
      </c>
      <c r="G127" s="370"/>
      <c r="H127" s="391" t="s">
        <v>779</v>
      </c>
      <c r="I127" s="370"/>
      <c r="J127" s="369" t="s">
        <v>53</v>
      </c>
      <c r="K127" s="368"/>
      <c r="L127" s="7" t="s">
        <v>757</v>
      </c>
      <c r="M127" s="11"/>
      <c r="N127" s="81">
        <v>8.84</v>
      </c>
      <c r="O127" s="60">
        <v>16</v>
      </c>
    </row>
    <row r="128" spans="1:15" ht="15" x14ac:dyDescent="0.25">
      <c r="A128" s="1"/>
      <c r="B128" s="77" t="s">
        <v>165</v>
      </c>
      <c r="C128" s="78"/>
      <c r="D128" s="20"/>
      <c r="E128" s="45"/>
      <c r="F128" s="20"/>
      <c r="H128" s="3"/>
      <c r="J128" s="20"/>
      <c r="K128" s="45"/>
      <c r="L128" s="1"/>
      <c r="M128" s="1"/>
      <c r="N128" s="1"/>
      <c r="O128" s="60"/>
    </row>
    <row r="129" spans="1:15" ht="15" x14ac:dyDescent="0.25">
      <c r="A129" s="1"/>
      <c r="B129" s="369">
        <v>100</v>
      </c>
      <c r="C129" s="368"/>
      <c r="D129" s="367" t="s">
        <v>747</v>
      </c>
      <c r="E129" s="368"/>
      <c r="F129" s="369">
        <v>4100054341</v>
      </c>
      <c r="G129" s="370"/>
      <c r="H129" s="391" t="s">
        <v>779</v>
      </c>
      <c r="I129" s="370"/>
      <c r="J129" s="369" t="s">
        <v>53</v>
      </c>
      <c r="K129" s="368"/>
      <c r="L129" s="7" t="s">
        <v>757</v>
      </c>
      <c r="M129" s="11"/>
      <c r="N129" s="81">
        <v>8.84</v>
      </c>
      <c r="O129" s="60">
        <v>16</v>
      </c>
    </row>
    <row r="130" spans="1:15" ht="15" x14ac:dyDescent="0.25">
      <c r="A130" s="1"/>
      <c r="B130" s="369">
        <v>101</v>
      </c>
      <c r="C130" s="368"/>
      <c r="D130" s="367" t="s">
        <v>747</v>
      </c>
      <c r="E130" s="368"/>
      <c r="F130" s="369">
        <v>4100054341</v>
      </c>
      <c r="G130" s="370"/>
      <c r="H130" s="391" t="s">
        <v>779</v>
      </c>
      <c r="I130" s="370"/>
      <c r="J130" s="369" t="s">
        <v>53</v>
      </c>
      <c r="K130" s="368"/>
      <c r="L130" s="7" t="s">
        <v>757</v>
      </c>
      <c r="M130" s="11"/>
      <c r="N130" s="81">
        <v>8.84</v>
      </c>
      <c r="O130" s="60">
        <v>16</v>
      </c>
    </row>
    <row r="131" spans="1:15" ht="15" x14ac:dyDescent="0.25">
      <c r="A131" s="1"/>
      <c r="B131" s="424">
        <v>102</v>
      </c>
      <c r="C131" s="425"/>
      <c r="D131" s="367" t="s">
        <v>747</v>
      </c>
      <c r="E131" s="368"/>
      <c r="F131" s="369">
        <v>4100054341</v>
      </c>
      <c r="G131" s="370"/>
      <c r="H131" s="391" t="s">
        <v>779</v>
      </c>
      <c r="I131" s="370"/>
      <c r="J131" s="369" t="s">
        <v>53</v>
      </c>
      <c r="K131" s="368"/>
      <c r="L131" s="7" t="s">
        <v>757</v>
      </c>
      <c r="M131" s="11"/>
      <c r="N131" s="82">
        <v>8.98</v>
      </c>
      <c r="O131" s="60">
        <v>17</v>
      </c>
    </row>
    <row r="132" spans="1:15" ht="15" x14ac:dyDescent="0.25">
      <c r="A132" s="1"/>
      <c r="B132" s="76"/>
      <c r="C132" s="69"/>
      <c r="D132" s="126" t="s">
        <v>811</v>
      </c>
      <c r="E132" s="61"/>
      <c r="F132" s="50"/>
      <c r="G132" s="62"/>
      <c r="H132" s="63"/>
      <c r="I132" s="62"/>
      <c r="J132" s="50"/>
      <c r="K132" s="61"/>
      <c r="L132" s="6"/>
      <c r="M132" s="8"/>
      <c r="N132" s="84"/>
      <c r="O132" s="123"/>
    </row>
    <row r="133" spans="1:15" ht="15" x14ac:dyDescent="0.25">
      <c r="A133" s="1"/>
      <c r="B133" s="378">
        <v>103</v>
      </c>
      <c r="C133" s="379"/>
      <c r="D133" s="367" t="s">
        <v>496</v>
      </c>
      <c r="E133" s="368"/>
      <c r="F133" s="369">
        <v>4100054344</v>
      </c>
      <c r="G133" s="370"/>
      <c r="H133" s="391" t="s">
        <v>776</v>
      </c>
      <c r="I133" s="370"/>
      <c r="J133" s="369" t="s">
        <v>73</v>
      </c>
      <c r="K133" s="368"/>
      <c r="L133" s="7" t="s">
        <v>777</v>
      </c>
      <c r="M133" s="11"/>
      <c r="N133" s="82">
        <v>9.68</v>
      </c>
      <c r="O133" s="60">
        <v>30</v>
      </c>
    </row>
    <row r="134" spans="1:15" ht="15" x14ac:dyDescent="0.25">
      <c r="A134" s="1"/>
      <c r="B134" s="416"/>
      <c r="C134" s="417"/>
      <c r="D134" s="367" t="s">
        <v>496</v>
      </c>
      <c r="E134" s="368"/>
      <c r="F134" s="369">
        <v>4100054345</v>
      </c>
      <c r="G134" s="370"/>
      <c r="H134" s="391" t="s">
        <v>776</v>
      </c>
      <c r="I134" s="370"/>
      <c r="J134" s="369" t="s">
        <v>90</v>
      </c>
      <c r="K134" s="368"/>
      <c r="L134" s="7" t="s">
        <v>777</v>
      </c>
      <c r="M134" s="11"/>
      <c r="N134" s="83"/>
      <c r="O134" s="60">
        <v>6</v>
      </c>
    </row>
    <row r="135" spans="1:15" ht="15" x14ac:dyDescent="0.25">
      <c r="A135" s="1"/>
      <c r="B135" s="365"/>
      <c r="C135" s="366"/>
      <c r="D135" s="367" t="s">
        <v>496</v>
      </c>
      <c r="E135" s="368"/>
      <c r="F135" s="369">
        <v>4100054347</v>
      </c>
      <c r="G135" s="370"/>
      <c r="H135" s="391" t="s">
        <v>776</v>
      </c>
      <c r="I135" s="370"/>
      <c r="J135" s="369" t="s">
        <v>147</v>
      </c>
      <c r="K135" s="368"/>
      <c r="L135" s="7" t="s">
        <v>777</v>
      </c>
      <c r="M135" s="11"/>
      <c r="N135" s="84"/>
      <c r="O135" s="60">
        <v>6</v>
      </c>
    </row>
    <row r="136" spans="1:15" ht="15" customHeight="1" x14ac:dyDescent="0.25">
      <c r="A136" s="1"/>
      <c r="B136" s="378">
        <v>104</v>
      </c>
      <c r="C136" s="379"/>
      <c r="D136" s="367" t="s">
        <v>496</v>
      </c>
      <c r="E136" s="368"/>
      <c r="F136" s="369">
        <v>4100054316</v>
      </c>
      <c r="G136" s="370"/>
      <c r="H136" s="391" t="s">
        <v>776</v>
      </c>
      <c r="I136" s="370"/>
      <c r="J136" s="369" t="s">
        <v>25</v>
      </c>
      <c r="K136" s="368"/>
      <c r="L136" s="7" t="s">
        <v>777</v>
      </c>
      <c r="M136" s="11"/>
      <c r="N136" s="82">
        <v>8.64</v>
      </c>
      <c r="O136" s="60">
        <v>34</v>
      </c>
    </row>
    <row r="137" spans="1:15" ht="15" customHeight="1" x14ac:dyDescent="0.25">
      <c r="A137" s="1"/>
      <c r="B137" s="378">
        <v>105</v>
      </c>
      <c r="C137" s="379"/>
      <c r="D137" s="367" t="s">
        <v>496</v>
      </c>
      <c r="E137" s="368"/>
      <c r="F137" s="369">
        <v>4100054346</v>
      </c>
      <c r="G137" s="370"/>
      <c r="H137" s="391" t="s">
        <v>776</v>
      </c>
      <c r="I137" s="370"/>
      <c r="J137" s="369" t="s">
        <v>53</v>
      </c>
      <c r="K137" s="368"/>
      <c r="L137" s="7" t="s">
        <v>777</v>
      </c>
      <c r="M137" s="11"/>
      <c r="N137" s="82">
        <v>9.2200000000000006</v>
      </c>
      <c r="O137" s="60">
        <v>40</v>
      </c>
    </row>
    <row r="138" spans="1:15" ht="15" customHeight="1" x14ac:dyDescent="0.25">
      <c r="A138" s="1"/>
      <c r="B138" s="378">
        <v>106</v>
      </c>
      <c r="C138" s="379"/>
      <c r="D138" s="367" t="s">
        <v>496</v>
      </c>
      <c r="E138" s="368"/>
      <c r="F138" s="369">
        <v>4100054346</v>
      </c>
      <c r="G138" s="370"/>
      <c r="H138" s="391" t="s">
        <v>776</v>
      </c>
      <c r="I138" s="370"/>
      <c r="J138" s="369" t="s">
        <v>53</v>
      </c>
      <c r="K138" s="368"/>
      <c r="L138" s="7" t="s">
        <v>777</v>
      </c>
      <c r="M138" s="11"/>
      <c r="N138" s="82">
        <v>7.42</v>
      </c>
      <c r="O138" s="60">
        <v>29</v>
      </c>
    </row>
    <row r="139" spans="1:15" ht="15" customHeight="1" x14ac:dyDescent="0.25">
      <c r="A139" s="1"/>
      <c r="B139" s="378">
        <v>107</v>
      </c>
      <c r="C139" s="379"/>
      <c r="D139" s="367" t="s">
        <v>747</v>
      </c>
      <c r="E139" s="368"/>
      <c r="F139" s="369">
        <v>4100054322</v>
      </c>
      <c r="G139" s="370"/>
      <c r="H139" s="391" t="s">
        <v>771</v>
      </c>
      <c r="I139" s="370"/>
      <c r="J139" s="369" t="s">
        <v>73</v>
      </c>
      <c r="K139" s="368"/>
      <c r="L139" s="7" t="s">
        <v>783</v>
      </c>
      <c r="M139" s="11"/>
      <c r="N139" s="82">
        <v>8.7799999999999994</v>
      </c>
      <c r="O139" s="60">
        <v>16</v>
      </c>
    </row>
    <row r="140" spans="1:15" ht="15" customHeight="1" x14ac:dyDescent="0.25">
      <c r="A140" s="1"/>
      <c r="B140" s="378">
        <v>108</v>
      </c>
      <c r="C140" s="379"/>
      <c r="D140" s="367" t="s">
        <v>747</v>
      </c>
      <c r="E140" s="368"/>
      <c r="F140" s="369">
        <v>4100054322</v>
      </c>
      <c r="G140" s="370"/>
      <c r="H140" s="391" t="s">
        <v>771</v>
      </c>
      <c r="I140" s="370"/>
      <c r="J140" s="369" t="s">
        <v>73</v>
      </c>
      <c r="K140" s="368"/>
      <c r="L140" s="7" t="s">
        <v>783</v>
      </c>
      <c r="M140" s="11"/>
      <c r="N140" s="82">
        <v>8.32</v>
      </c>
      <c r="O140" s="60">
        <v>15</v>
      </c>
    </row>
    <row r="141" spans="1:15" ht="15" customHeight="1" x14ac:dyDescent="0.25">
      <c r="A141" s="1"/>
      <c r="B141" s="378">
        <v>109</v>
      </c>
      <c r="C141" s="379"/>
      <c r="D141" s="367" t="s">
        <v>747</v>
      </c>
      <c r="E141" s="368"/>
      <c r="F141" s="369">
        <v>4100054325</v>
      </c>
      <c r="G141" s="370"/>
      <c r="H141" s="391" t="s">
        <v>771</v>
      </c>
      <c r="I141" s="370"/>
      <c r="J141" s="369" t="s">
        <v>253</v>
      </c>
      <c r="K141" s="368"/>
      <c r="L141" s="7" t="s">
        <v>783</v>
      </c>
      <c r="M141" s="11"/>
      <c r="N141" s="82">
        <v>5.9</v>
      </c>
      <c r="O141" s="60">
        <v>4</v>
      </c>
    </row>
    <row r="142" spans="1:15" ht="15" x14ac:dyDescent="0.25">
      <c r="A142" s="1"/>
      <c r="B142" s="416"/>
      <c r="C142" s="417"/>
      <c r="D142" s="367" t="s">
        <v>747</v>
      </c>
      <c r="E142" s="368"/>
      <c r="F142" s="369">
        <v>4100054324</v>
      </c>
      <c r="G142" s="370"/>
      <c r="H142" s="391" t="s">
        <v>771</v>
      </c>
      <c r="I142" s="370"/>
      <c r="J142" s="369" t="s">
        <v>90</v>
      </c>
      <c r="K142" s="368"/>
      <c r="L142" s="7" t="s">
        <v>783</v>
      </c>
      <c r="M142" s="11"/>
      <c r="N142" s="83"/>
      <c r="O142" s="60">
        <v>6</v>
      </c>
    </row>
    <row r="143" spans="1:15" ht="15" customHeight="1" x14ac:dyDescent="0.25">
      <c r="A143" s="1"/>
      <c r="B143" s="378">
        <v>110</v>
      </c>
      <c r="C143" s="379"/>
      <c r="D143" s="367" t="s">
        <v>747</v>
      </c>
      <c r="E143" s="368"/>
      <c r="F143" s="369">
        <v>4100054326</v>
      </c>
      <c r="G143" s="370"/>
      <c r="H143" s="391" t="s">
        <v>771</v>
      </c>
      <c r="I143" s="370"/>
      <c r="J143" s="369" t="s">
        <v>53</v>
      </c>
      <c r="K143" s="368"/>
      <c r="L143" s="7" t="s">
        <v>783</v>
      </c>
      <c r="M143" s="11"/>
      <c r="N143" s="82">
        <v>8.7799999999999994</v>
      </c>
      <c r="O143" s="60">
        <v>16</v>
      </c>
    </row>
    <row r="144" spans="1:15" ht="15" customHeight="1" x14ac:dyDescent="0.25">
      <c r="A144" s="1"/>
      <c r="B144" s="378">
        <v>111</v>
      </c>
      <c r="C144" s="379"/>
      <c r="D144" s="367" t="s">
        <v>747</v>
      </c>
      <c r="E144" s="368"/>
      <c r="F144" s="369">
        <v>4100054326</v>
      </c>
      <c r="G144" s="370"/>
      <c r="H144" s="391" t="s">
        <v>771</v>
      </c>
      <c r="I144" s="370"/>
      <c r="J144" s="369" t="s">
        <v>53</v>
      </c>
      <c r="K144" s="368"/>
      <c r="L144" s="7" t="s">
        <v>783</v>
      </c>
      <c r="M144" s="11"/>
      <c r="N144" s="82">
        <v>8.7799999999999994</v>
      </c>
      <c r="O144" s="60">
        <v>16</v>
      </c>
    </row>
    <row r="145" spans="1:15" ht="15" customHeight="1" x14ac:dyDescent="0.25">
      <c r="A145" s="1"/>
      <c r="B145" s="378">
        <v>112</v>
      </c>
      <c r="C145" s="379"/>
      <c r="D145" s="367" t="s">
        <v>747</v>
      </c>
      <c r="E145" s="368"/>
      <c r="F145" s="369">
        <v>4100054326</v>
      </c>
      <c r="G145" s="370"/>
      <c r="H145" s="391" t="s">
        <v>771</v>
      </c>
      <c r="I145" s="370"/>
      <c r="J145" s="369" t="s">
        <v>53</v>
      </c>
      <c r="K145" s="368"/>
      <c r="L145" s="7" t="s">
        <v>783</v>
      </c>
      <c r="M145" s="11"/>
      <c r="N145" s="82">
        <v>8.7799999999999994</v>
      </c>
      <c r="O145" s="60">
        <v>16</v>
      </c>
    </row>
    <row r="146" spans="1:15" ht="15" customHeight="1" x14ac:dyDescent="0.25">
      <c r="A146" s="1"/>
      <c r="B146" s="378">
        <v>113</v>
      </c>
      <c r="C146" s="379"/>
      <c r="D146" s="367" t="s">
        <v>747</v>
      </c>
      <c r="E146" s="368"/>
      <c r="F146" s="369">
        <v>4100054326</v>
      </c>
      <c r="G146" s="370"/>
      <c r="H146" s="391" t="s">
        <v>771</v>
      </c>
      <c r="I146" s="370"/>
      <c r="J146" s="369" t="s">
        <v>53</v>
      </c>
      <c r="K146" s="368"/>
      <c r="L146" s="7" t="s">
        <v>783</v>
      </c>
      <c r="M146" s="11"/>
      <c r="N146" s="82">
        <v>8.7799999999999994</v>
      </c>
      <c r="O146" s="60">
        <v>16</v>
      </c>
    </row>
    <row r="147" spans="1:15" ht="15" customHeight="1" x14ac:dyDescent="0.25">
      <c r="A147" s="1"/>
      <c r="B147" s="378">
        <v>114</v>
      </c>
      <c r="C147" s="379"/>
      <c r="D147" s="367" t="s">
        <v>747</v>
      </c>
      <c r="E147" s="368"/>
      <c r="F147" s="369">
        <v>4100054326</v>
      </c>
      <c r="G147" s="370"/>
      <c r="H147" s="391" t="s">
        <v>771</v>
      </c>
      <c r="I147" s="370"/>
      <c r="J147" s="369" t="s">
        <v>53</v>
      </c>
      <c r="K147" s="368"/>
      <c r="L147" s="7" t="s">
        <v>783</v>
      </c>
      <c r="M147" s="11"/>
      <c r="N147" s="81">
        <v>8.7799999999999994</v>
      </c>
      <c r="O147" s="60">
        <v>17</v>
      </c>
    </row>
    <row r="148" spans="1:15" ht="15" x14ac:dyDescent="0.25">
      <c r="A148" s="1"/>
      <c r="B148" s="76"/>
      <c r="C148" s="69"/>
      <c r="D148" s="126" t="s">
        <v>814</v>
      </c>
      <c r="E148" s="61"/>
      <c r="F148" s="50"/>
      <c r="G148" s="62"/>
      <c r="H148" s="63"/>
      <c r="I148" s="62"/>
      <c r="J148" s="50"/>
      <c r="K148" s="61"/>
      <c r="L148" s="6"/>
      <c r="M148" s="8"/>
      <c r="N148" s="84"/>
      <c r="O148" s="123"/>
    </row>
    <row r="149" spans="1:15" ht="15" customHeight="1" x14ac:dyDescent="0.25">
      <c r="A149" s="1"/>
      <c r="B149" s="378">
        <v>115</v>
      </c>
      <c r="C149" s="379"/>
      <c r="D149" s="367" t="s">
        <v>528</v>
      </c>
      <c r="E149" s="368"/>
      <c r="F149" s="369">
        <v>4100054329</v>
      </c>
      <c r="G149" s="370"/>
      <c r="H149" s="391" t="s">
        <v>782</v>
      </c>
      <c r="I149" s="370"/>
      <c r="J149" s="369" t="s">
        <v>73</v>
      </c>
      <c r="K149" s="368"/>
      <c r="L149" s="7" t="s">
        <v>757</v>
      </c>
      <c r="M149" s="11"/>
      <c r="N149" s="82">
        <v>4.8</v>
      </c>
      <c r="O149" s="60">
        <v>23</v>
      </c>
    </row>
    <row r="150" spans="1:15" ht="15" x14ac:dyDescent="0.25">
      <c r="A150" s="1"/>
      <c r="B150" s="76"/>
      <c r="C150" s="69"/>
      <c r="D150" s="126" t="s">
        <v>812</v>
      </c>
      <c r="E150" s="61"/>
      <c r="F150" s="50"/>
      <c r="G150" s="62"/>
      <c r="H150" s="63"/>
      <c r="I150" s="62"/>
      <c r="J150" s="50"/>
      <c r="K150" s="61"/>
      <c r="L150" s="6"/>
      <c r="M150" s="8"/>
      <c r="N150" s="84"/>
      <c r="O150" s="123"/>
    </row>
    <row r="151" spans="1:15" ht="15" customHeight="1" x14ac:dyDescent="0.25">
      <c r="A151" s="1"/>
      <c r="B151" s="378">
        <v>116</v>
      </c>
      <c r="C151" s="379"/>
      <c r="D151" s="367" t="s">
        <v>528</v>
      </c>
      <c r="E151" s="368"/>
      <c r="F151" s="369">
        <v>4100054329</v>
      </c>
      <c r="G151" s="370"/>
      <c r="H151" s="391" t="s">
        <v>782</v>
      </c>
      <c r="I151" s="370"/>
      <c r="J151" s="369" t="s">
        <v>73</v>
      </c>
      <c r="K151" s="368"/>
      <c r="L151" s="7" t="s">
        <v>757</v>
      </c>
      <c r="M151" s="11"/>
      <c r="N151" s="81">
        <v>9.1</v>
      </c>
      <c r="O151" s="60">
        <v>50</v>
      </c>
    </row>
    <row r="152" spans="1:15" ht="15" x14ac:dyDescent="0.25">
      <c r="A152" s="1"/>
      <c r="B152" s="77" t="s">
        <v>179</v>
      </c>
      <c r="C152" s="78"/>
      <c r="D152" s="20"/>
      <c r="E152" s="45"/>
      <c r="F152" s="20"/>
      <c r="H152" s="3"/>
      <c r="J152" s="20"/>
      <c r="K152" s="45"/>
      <c r="L152" s="1"/>
      <c r="M152" s="1"/>
      <c r="N152" s="1"/>
      <c r="O152" s="60"/>
    </row>
    <row r="153" spans="1:15" ht="15" customHeight="1" x14ac:dyDescent="0.25">
      <c r="A153" s="1"/>
      <c r="B153" s="378">
        <v>117</v>
      </c>
      <c r="C153" s="379"/>
      <c r="D153" s="367" t="s">
        <v>528</v>
      </c>
      <c r="E153" s="368"/>
      <c r="F153" s="369">
        <v>4100054329</v>
      </c>
      <c r="G153" s="370"/>
      <c r="H153" s="391" t="s">
        <v>782</v>
      </c>
      <c r="I153" s="370"/>
      <c r="J153" s="369" t="s">
        <v>73</v>
      </c>
      <c r="K153" s="368"/>
      <c r="L153" s="7" t="s">
        <v>757</v>
      </c>
      <c r="M153" s="11"/>
      <c r="N153" s="82">
        <v>9.1</v>
      </c>
      <c r="O153" s="60">
        <v>50</v>
      </c>
    </row>
    <row r="154" spans="1:15" ht="15" customHeight="1" x14ac:dyDescent="0.25">
      <c r="A154" s="1"/>
      <c r="B154" s="378">
        <v>118</v>
      </c>
      <c r="C154" s="379"/>
      <c r="D154" s="367" t="s">
        <v>528</v>
      </c>
      <c r="E154" s="368"/>
      <c r="F154" s="369">
        <v>4100054329</v>
      </c>
      <c r="G154" s="370"/>
      <c r="H154" s="391" t="s">
        <v>782</v>
      </c>
      <c r="I154" s="370"/>
      <c r="J154" s="369" t="s">
        <v>73</v>
      </c>
      <c r="K154" s="368"/>
      <c r="L154" s="7" t="s">
        <v>757</v>
      </c>
      <c r="M154" s="11"/>
      <c r="N154" s="82">
        <v>9.1</v>
      </c>
      <c r="O154" s="60">
        <v>50</v>
      </c>
    </row>
    <row r="155" spans="1:15" ht="15" customHeight="1" x14ac:dyDescent="0.25">
      <c r="A155" s="1"/>
      <c r="B155" s="378">
        <v>119</v>
      </c>
      <c r="C155" s="379"/>
      <c r="D155" s="367" t="s">
        <v>528</v>
      </c>
      <c r="E155" s="368"/>
      <c r="F155" s="369">
        <v>4100054329</v>
      </c>
      <c r="G155" s="370"/>
      <c r="H155" s="391" t="s">
        <v>782</v>
      </c>
      <c r="I155" s="370"/>
      <c r="J155" s="369" t="s">
        <v>73</v>
      </c>
      <c r="K155" s="368"/>
      <c r="L155" s="7" t="s">
        <v>757</v>
      </c>
      <c r="M155" s="11"/>
      <c r="N155" s="82">
        <v>9.1</v>
      </c>
      <c r="O155" s="60">
        <v>50</v>
      </c>
    </row>
    <row r="156" spans="1:15" ht="15" customHeight="1" x14ac:dyDescent="0.25">
      <c r="A156" s="1"/>
      <c r="B156" s="378">
        <v>120</v>
      </c>
      <c r="C156" s="379"/>
      <c r="D156" s="367" t="s">
        <v>528</v>
      </c>
      <c r="E156" s="368"/>
      <c r="F156" s="369">
        <v>4100054329</v>
      </c>
      <c r="G156" s="370"/>
      <c r="H156" s="391" t="s">
        <v>782</v>
      </c>
      <c r="I156" s="370"/>
      <c r="J156" s="369" t="s">
        <v>73</v>
      </c>
      <c r="K156" s="368"/>
      <c r="L156" s="7" t="s">
        <v>757</v>
      </c>
      <c r="M156" s="11"/>
      <c r="N156" s="82">
        <v>9.1</v>
      </c>
      <c r="O156" s="60">
        <v>50</v>
      </c>
    </row>
    <row r="157" spans="1:15" ht="15" customHeight="1" x14ac:dyDescent="0.25">
      <c r="A157" s="1"/>
      <c r="B157" s="378">
        <v>121</v>
      </c>
      <c r="C157" s="379"/>
      <c r="D157" s="367" t="s">
        <v>528</v>
      </c>
      <c r="E157" s="368"/>
      <c r="F157" s="369">
        <v>4100054329</v>
      </c>
      <c r="G157" s="370"/>
      <c r="H157" s="391" t="s">
        <v>782</v>
      </c>
      <c r="I157" s="370"/>
      <c r="J157" s="369" t="s">
        <v>73</v>
      </c>
      <c r="K157" s="368"/>
      <c r="L157" s="7" t="s">
        <v>757</v>
      </c>
      <c r="M157" s="11"/>
      <c r="N157" s="82">
        <v>9.1</v>
      </c>
      <c r="O157" s="60">
        <v>50</v>
      </c>
    </row>
    <row r="158" spans="1:15" ht="15" customHeight="1" x14ac:dyDescent="0.25">
      <c r="A158" s="1"/>
      <c r="B158" s="378">
        <v>122</v>
      </c>
      <c r="C158" s="379"/>
      <c r="D158" s="367" t="s">
        <v>528</v>
      </c>
      <c r="E158" s="368"/>
      <c r="F158" s="369">
        <v>4100054329</v>
      </c>
      <c r="G158" s="370"/>
      <c r="H158" s="391" t="s">
        <v>782</v>
      </c>
      <c r="I158" s="370"/>
      <c r="J158" s="369" t="s">
        <v>73</v>
      </c>
      <c r="K158" s="368"/>
      <c r="L158" s="7" t="s">
        <v>757</v>
      </c>
      <c r="M158" s="11"/>
      <c r="N158" s="82">
        <v>9.1</v>
      </c>
      <c r="O158" s="60">
        <v>50</v>
      </c>
    </row>
    <row r="159" spans="1:15" ht="15" customHeight="1" x14ac:dyDescent="0.25">
      <c r="A159" s="1"/>
      <c r="B159" s="378">
        <v>123</v>
      </c>
      <c r="C159" s="379"/>
      <c r="D159" s="367" t="s">
        <v>528</v>
      </c>
      <c r="E159" s="368"/>
      <c r="F159" s="369">
        <v>4100054329</v>
      </c>
      <c r="G159" s="370"/>
      <c r="H159" s="391" t="s">
        <v>782</v>
      </c>
      <c r="I159" s="370"/>
      <c r="J159" s="369" t="s">
        <v>73</v>
      </c>
      <c r="K159" s="368"/>
      <c r="L159" s="7" t="s">
        <v>757</v>
      </c>
      <c r="M159" s="11"/>
      <c r="N159" s="82">
        <v>9.1</v>
      </c>
      <c r="O159" s="60">
        <v>50</v>
      </c>
    </row>
    <row r="160" spans="1:15" ht="15" customHeight="1" x14ac:dyDescent="0.25">
      <c r="A160" s="1"/>
      <c r="B160" s="378">
        <v>124</v>
      </c>
      <c r="C160" s="379"/>
      <c r="D160" s="367" t="s">
        <v>528</v>
      </c>
      <c r="E160" s="368"/>
      <c r="F160" s="369">
        <v>4100054329</v>
      </c>
      <c r="G160" s="370"/>
      <c r="H160" s="391" t="s">
        <v>782</v>
      </c>
      <c r="I160" s="370"/>
      <c r="J160" s="369" t="s">
        <v>73</v>
      </c>
      <c r="K160" s="368"/>
      <c r="L160" s="7" t="s">
        <v>757</v>
      </c>
      <c r="M160" s="11"/>
      <c r="N160" s="82">
        <v>9.1</v>
      </c>
      <c r="O160" s="60">
        <v>50</v>
      </c>
    </row>
    <row r="161" spans="1:15" ht="15" customHeight="1" x14ac:dyDescent="0.25">
      <c r="A161" s="1"/>
      <c r="B161" s="378">
        <v>125</v>
      </c>
      <c r="C161" s="379"/>
      <c r="D161" s="367" t="s">
        <v>528</v>
      </c>
      <c r="E161" s="368"/>
      <c r="F161" s="369">
        <v>4100054329</v>
      </c>
      <c r="G161" s="370"/>
      <c r="H161" s="391" t="s">
        <v>782</v>
      </c>
      <c r="I161" s="370"/>
      <c r="J161" s="369" t="s">
        <v>73</v>
      </c>
      <c r="K161" s="368"/>
      <c r="L161" s="7" t="s">
        <v>757</v>
      </c>
      <c r="M161" s="11"/>
      <c r="N161" s="82">
        <v>9.1</v>
      </c>
      <c r="O161" s="60">
        <v>50</v>
      </c>
    </row>
    <row r="162" spans="1:15" ht="15" customHeight="1" x14ac:dyDescent="0.25">
      <c r="A162" s="1"/>
      <c r="B162" s="378">
        <v>126</v>
      </c>
      <c r="C162" s="379"/>
      <c r="D162" s="367" t="s">
        <v>528</v>
      </c>
      <c r="E162" s="368"/>
      <c r="F162" s="369">
        <v>4100054332</v>
      </c>
      <c r="G162" s="370"/>
      <c r="H162" s="391" t="s">
        <v>782</v>
      </c>
      <c r="I162" s="370"/>
      <c r="J162" s="369" t="s">
        <v>147</v>
      </c>
      <c r="K162" s="368"/>
      <c r="L162" s="7" t="s">
        <v>757</v>
      </c>
      <c r="M162" s="11"/>
      <c r="N162" s="82">
        <v>7.88</v>
      </c>
      <c r="O162" s="60">
        <v>12</v>
      </c>
    </row>
    <row r="163" spans="1:15" ht="15" customHeight="1" x14ac:dyDescent="0.25">
      <c r="A163" s="1"/>
      <c r="B163" s="40"/>
      <c r="C163" s="36"/>
      <c r="D163" s="367" t="s">
        <v>528</v>
      </c>
      <c r="E163" s="368"/>
      <c r="F163" s="369">
        <v>4100054330</v>
      </c>
      <c r="G163" s="370"/>
      <c r="H163" s="391" t="s">
        <v>782</v>
      </c>
      <c r="I163" s="370"/>
      <c r="J163" s="369" t="s">
        <v>76</v>
      </c>
      <c r="K163" s="368"/>
      <c r="L163" s="7" t="s">
        <v>757</v>
      </c>
      <c r="M163" s="11"/>
      <c r="N163" s="83"/>
      <c r="O163" s="60">
        <v>30</v>
      </c>
    </row>
    <row r="164" spans="1:15" ht="15" x14ac:dyDescent="0.25">
      <c r="A164" s="1"/>
      <c r="B164" s="76"/>
      <c r="C164" s="69"/>
      <c r="D164" s="126" t="s">
        <v>813</v>
      </c>
      <c r="E164" s="61"/>
      <c r="F164" s="50"/>
      <c r="G164" s="62"/>
      <c r="H164" s="63"/>
      <c r="I164" s="62"/>
      <c r="J164" s="50"/>
      <c r="K164" s="61"/>
      <c r="L164" s="6"/>
      <c r="M164" s="8"/>
      <c r="N164" s="84"/>
      <c r="O164" s="123"/>
    </row>
    <row r="165" spans="1:15" ht="15" customHeight="1" x14ac:dyDescent="0.25">
      <c r="A165" s="1"/>
      <c r="B165" s="416">
        <v>127</v>
      </c>
      <c r="C165" s="417"/>
      <c r="D165" s="367" t="s">
        <v>528</v>
      </c>
      <c r="E165" s="368"/>
      <c r="F165" s="369">
        <v>4100054331</v>
      </c>
      <c r="G165" s="370"/>
      <c r="H165" s="391" t="s">
        <v>782</v>
      </c>
      <c r="I165" s="370"/>
      <c r="J165" s="369" t="s">
        <v>53</v>
      </c>
      <c r="K165" s="368"/>
      <c r="L165" s="7" t="s">
        <v>757</v>
      </c>
      <c r="M165" s="11"/>
      <c r="N165" s="83">
        <v>9.1</v>
      </c>
      <c r="O165" s="60">
        <v>50</v>
      </c>
    </row>
    <row r="166" spans="1:15" ht="15" customHeight="1" x14ac:dyDescent="0.25">
      <c r="A166" s="1"/>
      <c r="B166" s="378">
        <v>128</v>
      </c>
      <c r="C166" s="379"/>
      <c r="D166" s="367" t="s">
        <v>528</v>
      </c>
      <c r="E166" s="368"/>
      <c r="F166" s="369">
        <v>4100054331</v>
      </c>
      <c r="G166" s="370"/>
      <c r="H166" s="391" t="s">
        <v>782</v>
      </c>
      <c r="I166" s="370"/>
      <c r="J166" s="369" t="s">
        <v>53</v>
      </c>
      <c r="K166" s="368"/>
      <c r="L166" s="7" t="s">
        <v>757</v>
      </c>
      <c r="M166" s="11"/>
      <c r="N166" s="82">
        <v>8.58</v>
      </c>
      <c r="O166" s="60">
        <v>47</v>
      </c>
    </row>
    <row r="167" spans="1:15" ht="15" x14ac:dyDescent="0.25">
      <c r="A167" s="1"/>
      <c r="B167" s="365"/>
      <c r="C167" s="366"/>
      <c r="D167" s="367" t="s">
        <v>528</v>
      </c>
      <c r="E167" s="368"/>
      <c r="F167" s="369">
        <v>4100054331</v>
      </c>
      <c r="G167" s="370"/>
      <c r="H167" s="391" t="s">
        <v>782</v>
      </c>
      <c r="I167" s="370"/>
      <c r="J167" s="369" t="s">
        <v>53</v>
      </c>
      <c r="K167" s="368"/>
      <c r="L167" s="7" t="s">
        <v>783</v>
      </c>
      <c r="M167" s="11"/>
      <c r="N167" s="84"/>
      <c r="O167" s="60">
        <v>10</v>
      </c>
    </row>
    <row r="168" spans="1:15" ht="15" x14ac:dyDescent="0.25">
      <c r="A168" s="1"/>
      <c r="B168" s="375"/>
      <c r="C168" s="376"/>
      <c r="D168" s="367"/>
      <c r="E168" s="368"/>
      <c r="F168" s="369"/>
      <c r="G168" s="370"/>
      <c r="H168" s="391"/>
      <c r="I168" s="370"/>
      <c r="J168" s="369"/>
      <c r="K168" s="368"/>
      <c r="L168" s="7"/>
      <c r="M168" s="11"/>
      <c r="N168" s="81"/>
      <c r="O168" s="60"/>
    </row>
    <row r="169" spans="1:15" ht="15" x14ac:dyDescent="0.25">
      <c r="A169" s="1"/>
      <c r="B169" s="76"/>
      <c r="C169" s="65"/>
      <c r="D169" s="392"/>
      <c r="E169" s="393"/>
      <c r="F169" s="393"/>
      <c r="G169" s="393"/>
      <c r="H169" s="393"/>
      <c r="I169" s="62"/>
      <c r="J169" s="50"/>
      <c r="K169" s="61"/>
      <c r="L169" s="8"/>
      <c r="M169" s="8"/>
      <c r="N169" s="113">
        <f>SUM(N18:N168)</f>
        <v>1056.8400000000015</v>
      </c>
      <c r="O169" s="60"/>
    </row>
    <row r="170" spans="1:15" ht="15.75" x14ac:dyDescent="0.25">
      <c r="A170" s="1"/>
      <c r="B170" s="356" t="s">
        <v>29</v>
      </c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79"/>
      <c r="N170" s="75"/>
      <c r="O170" s="73">
        <f>SUM(O17:O168)</f>
        <v>2743</v>
      </c>
    </row>
    <row r="171" spans="1:15" ht="3.75" customHeight="1" x14ac:dyDescent="0.25">
      <c r="A171" s="1"/>
      <c r="B171" s="1"/>
      <c r="C171" s="1"/>
      <c r="D171" s="17"/>
      <c r="E171" s="20"/>
      <c r="F171" s="20"/>
      <c r="G171" s="3"/>
      <c r="H171" s="3"/>
      <c r="I171" s="1"/>
      <c r="J171" s="1"/>
      <c r="K171" s="1"/>
      <c r="L171" s="1"/>
      <c r="M171" s="1"/>
      <c r="N171" s="1"/>
    </row>
    <row r="172" spans="1:15" ht="15" customHeight="1" x14ac:dyDescent="0.25">
      <c r="A172" s="1"/>
      <c r="B172" s="1"/>
      <c r="C172" s="1"/>
      <c r="D172" s="1" t="s">
        <v>49</v>
      </c>
      <c r="E172" s="23"/>
      <c r="F172" s="397" t="s">
        <v>816</v>
      </c>
      <c r="G172" s="396"/>
      <c r="H172" s="1"/>
      <c r="I172" s="1"/>
      <c r="J172" s="1"/>
      <c r="K172" s="1"/>
      <c r="L172" s="1"/>
      <c r="M172" s="1"/>
      <c r="N172" s="1"/>
    </row>
    <row r="173" spans="1:15" ht="15" customHeight="1" x14ac:dyDescent="0.25">
      <c r="A173" s="1"/>
      <c r="B173" s="1"/>
      <c r="C173" s="1"/>
      <c r="D173" s="1" t="s">
        <v>817</v>
      </c>
      <c r="E173" s="23"/>
      <c r="F173" s="1"/>
      <c r="G173" s="1"/>
      <c r="H173" s="1"/>
      <c r="I173" s="1"/>
      <c r="J173" s="1"/>
      <c r="K173" s="1"/>
      <c r="L173" s="1"/>
      <c r="M173" s="1"/>
      <c r="N173" s="1"/>
    </row>
    <row r="174" spans="1:15" ht="15" customHeight="1" x14ac:dyDescent="0.25">
      <c r="A174" s="1"/>
      <c r="B174" s="1"/>
      <c r="C174" s="1"/>
      <c r="D174" s="1" t="s">
        <v>819</v>
      </c>
      <c r="E174" s="3"/>
      <c r="F174" s="1"/>
      <c r="G174" s="1"/>
      <c r="H174" s="1"/>
      <c r="I174" s="1"/>
      <c r="J174" s="1"/>
      <c r="K174" s="1"/>
      <c r="L174" s="1"/>
      <c r="M174" s="1"/>
      <c r="N174" s="1"/>
    </row>
    <row r="175" spans="1:15" ht="15" customHeight="1" x14ac:dyDescent="0.25">
      <c r="A175" s="1"/>
      <c r="B175" s="1"/>
      <c r="C175" s="1"/>
      <c r="D175" s="1" t="s">
        <v>818</v>
      </c>
      <c r="E175" s="23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customHeight="1" x14ac:dyDescent="0.25">
      <c r="A176" s="1"/>
      <c r="B176" s="1"/>
      <c r="C176" s="1"/>
      <c r="D176" s="1" t="s">
        <v>820</v>
      </c>
      <c r="E176" s="1"/>
      <c r="F176" s="1"/>
      <c r="G176" s="23"/>
      <c r="H176" s="23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460" ht="8.25" customHeight="1" x14ac:dyDescent="0.2"/>
    <row r="462" ht="8.25" customHeight="1" x14ac:dyDescent="0.2"/>
    <row r="464" ht="9" customHeight="1" x14ac:dyDescent="0.2"/>
    <row r="466" ht="7.5" customHeight="1" x14ac:dyDescent="0.2"/>
    <row r="468" ht="6.75" customHeight="1" x14ac:dyDescent="0.2"/>
    <row r="470" ht="7.5" customHeight="1" x14ac:dyDescent="0.2"/>
    <row r="472" ht="9" customHeight="1" x14ac:dyDescent="0.2"/>
    <row r="474" ht="7.5" customHeight="1" x14ac:dyDescent="0.2"/>
    <row r="476" ht="8.25" customHeight="1" x14ac:dyDescent="0.2"/>
  </sheetData>
  <mergeCells count="697">
    <mergeCell ref="B162:C162"/>
    <mergeCell ref="D162:E162"/>
    <mergeCell ref="F162:G162"/>
    <mergeCell ref="H162:I162"/>
    <mergeCell ref="J162:K162"/>
    <mergeCell ref="D163:E163"/>
    <mergeCell ref="F163:G163"/>
    <mergeCell ref="H163:I163"/>
    <mergeCell ref="J163:K163"/>
    <mergeCell ref="B159:C159"/>
    <mergeCell ref="D159:E159"/>
    <mergeCell ref="F159:G159"/>
    <mergeCell ref="H159:I159"/>
    <mergeCell ref="J159:K159"/>
    <mergeCell ref="B161:C161"/>
    <mergeCell ref="D161:E161"/>
    <mergeCell ref="F161:G161"/>
    <mergeCell ref="H161:I161"/>
    <mergeCell ref="J161:K161"/>
    <mergeCell ref="H160:I160"/>
    <mergeCell ref="J160:K160"/>
    <mergeCell ref="J156:K156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J19:K19"/>
    <mergeCell ref="J21:K21"/>
    <mergeCell ref="J20:K20"/>
    <mergeCell ref="B20:C20"/>
    <mergeCell ref="D20:E20"/>
    <mergeCell ref="F20:G20"/>
    <mergeCell ref="H20:I20"/>
    <mergeCell ref="B133:C133"/>
    <mergeCell ref="D133:E133"/>
    <mergeCell ref="B25:C25"/>
    <mergeCell ref="D25:E25"/>
    <mergeCell ref="F25:G25"/>
    <mergeCell ref="H25:I25"/>
    <mergeCell ref="B24:C24"/>
    <mergeCell ref="D24:E24"/>
    <mergeCell ref="F24:G24"/>
    <mergeCell ref="H24:I24"/>
    <mergeCell ref="J24:K24"/>
    <mergeCell ref="J25:K25"/>
    <mergeCell ref="B22:C22"/>
    <mergeCell ref="D22:E22"/>
    <mergeCell ref="F22:G22"/>
    <mergeCell ref="H22:I22"/>
    <mergeCell ref="J22:K22"/>
    <mergeCell ref="J18:K18"/>
    <mergeCell ref="B23:C23"/>
    <mergeCell ref="D23:E23"/>
    <mergeCell ref="F23:G23"/>
    <mergeCell ref="H23:I23"/>
    <mergeCell ref="J23:K23"/>
    <mergeCell ref="M14:N14"/>
    <mergeCell ref="B16:C16"/>
    <mergeCell ref="D16:E16"/>
    <mergeCell ref="F16:G16"/>
    <mergeCell ref="H16:I16"/>
    <mergeCell ref="J16:K16"/>
    <mergeCell ref="B21:C21"/>
    <mergeCell ref="D21:E21"/>
    <mergeCell ref="F21:G21"/>
    <mergeCell ref="H21:I21"/>
    <mergeCell ref="B18:C18"/>
    <mergeCell ref="D18:E18"/>
    <mergeCell ref="F18:G18"/>
    <mergeCell ref="H18:I18"/>
    <mergeCell ref="B19:C19"/>
    <mergeCell ref="D19:E19"/>
    <mergeCell ref="F19:G19"/>
    <mergeCell ref="H19:I1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6:C96"/>
    <mergeCell ref="D96:E96"/>
    <mergeCell ref="F96:G96"/>
    <mergeCell ref="H96:I96"/>
    <mergeCell ref="J96:K96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6:C106"/>
    <mergeCell ref="D106:E106"/>
    <mergeCell ref="F106:G106"/>
    <mergeCell ref="H106:I106"/>
    <mergeCell ref="J106:K106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11:C111"/>
    <mergeCell ref="D111:E111"/>
    <mergeCell ref="F111:G111"/>
    <mergeCell ref="H111:I111"/>
    <mergeCell ref="J111:K111"/>
    <mergeCell ref="B113:C113"/>
    <mergeCell ref="D113:E113"/>
    <mergeCell ref="F113:G113"/>
    <mergeCell ref="H113:I113"/>
    <mergeCell ref="J113:K113"/>
    <mergeCell ref="D112:E112"/>
    <mergeCell ref="F112:G112"/>
    <mergeCell ref="H112:I112"/>
    <mergeCell ref="J112:K112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9:C119"/>
    <mergeCell ref="D119:E119"/>
    <mergeCell ref="F119:G119"/>
    <mergeCell ref="H119:I119"/>
    <mergeCell ref="J119:K119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6:C126"/>
    <mergeCell ref="D126:E126"/>
    <mergeCell ref="F126:G126"/>
    <mergeCell ref="H126:I126"/>
    <mergeCell ref="J126:K126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7:C127"/>
    <mergeCell ref="D127:E127"/>
    <mergeCell ref="F127:G127"/>
    <mergeCell ref="H127:I127"/>
    <mergeCell ref="J127:K127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D137:E137"/>
    <mergeCell ref="F137:G137"/>
    <mergeCell ref="H137:I137"/>
    <mergeCell ref="J137:K137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47:C147"/>
    <mergeCell ref="B165:C165"/>
    <mergeCell ref="D165:E165"/>
    <mergeCell ref="F165:G165"/>
    <mergeCell ref="H165:I165"/>
    <mergeCell ref="J165:K165"/>
    <mergeCell ref="B143:C143"/>
    <mergeCell ref="D143:E143"/>
    <mergeCell ref="F143:G143"/>
    <mergeCell ref="H143:I143"/>
    <mergeCell ref="J143:K143"/>
    <mergeCell ref="D147:E147"/>
    <mergeCell ref="F147:G147"/>
    <mergeCell ref="H147:I147"/>
    <mergeCell ref="J147:K147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H168:I168"/>
    <mergeCell ref="J168:K168"/>
    <mergeCell ref="D168:E168"/>
    <mergeCell ref="D169:H169"/>
    <mergeCell ref="B170:L170"/>
    <mergeCell ref="B153:C153"/>
    <mergeCell ref="D153:E153"/>
    <mergeCell ref="F153:G153"/>
    <mergeCell ref="H153:I153"/>
    <mergeCell ref="J153:K153"/>
    <mergeCell ref="D167:E167"/>
    <mergeCell ref="F167:G167"/>
    <mergeCell ref="H167:I167"/>
    <mergeCell ref="J167:K167"/>
    <mergeCell ref="B166:C166"/>
    <mergeCell ref="D166:E166"/>
    <mergeCell ref="F166:G166"/>
    <mergeCell ref="H166:I166"/>
    <mergeCell ref="J166:K166"/>
    <mergeCell ref="B154:C154"/>
    <mergeCell ref="D154:E154"/>
    <mergeCell ref="F154:G154"/>
    <mergeCell ref="H154:I154"/>
    <mergeCell ref="J154:K154"/>
    <mergeCell ref="F172:G172"/>
    <mergeCell ref="B118:C118"/>
    <mergeCell ref="B168:C168"/>
    <mergeCell ref="B160:C160"/>
    <mergeCell ref="D160:E160"/>
    <mergeCell ref="F160:G160"/>
    <mergeCell ref="B138:C138"/>
    <mergeCell ref="B137:C137"/>
    <mergeCell ref="F168:G168"/>
    <mergeCell ref="B167:C167"/>
    <mergeCell ref="B149:C149"/>
    <mergeCell ref="D149:E149"/>
    <mergeCell ref="F149:G149"/>
    <mergeCell ref="B146:C146"/>
    <mergeCell ref="D146:E146"/>
    <mergeCell ref="F146:G146"/>
    <mergeCell ref="B144:C144"/>
    <mergeCell ref="D144:E144"/>
    <mergeCell ref="F144:G144"/>
    <mergeCell ref="B151:C151"/>
    <mergeCell ref="D151:E151"/>
    <mergeCell ref="F151:G151"/>
    <mergeCell ref="B145:C145"/>
    <mergeCell ref="D145:E145"/>
    <mergeCell ref="H151:I151"/>
    <mergeCell ref="J151:K151"/>
    <mergeCell ref="F145:G145"/>
    <mergeCell ref="H145:I145"/>
    <mergeCell ref="J145:K145"/>
    <mergeCell ref="D118:E118"/>
    <mergeCell ref="F118:G118"/>
    <mergeCell ref="H118:I118"/>
    <mergeCell ref="D138:E138"/>
    <mergeCell ref="F138:G138"/>
    <mergeCell ref="H138:I138"/>
    <mergeCell ref="J138:K138"/>
    <mergeCell ref="H149:I149"/>
    <mergeCell ref="J149:K149"/>
    <mergeCell ref="H146:I146"/>
    <mergeCell ref="J146:K146"/>
    <mergeCell ref="H144:I144"/>
    <mergeCell ref="J144:K144"/>
    <mergeCell ref="J118:K118"/>
    <mergeCell ref="F133:G133"/>
    <mergeCell ref="H133:I133"/>
    <mergeCell ref="J133:K13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sheetPr codeName="Hoja51"/>
  <dimension ref="A1:O347"/>
  <sheetViews>
    <sheetView workbookViewId="0">
      <selection activeCell="G12" sqref="G12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3.7109375" customWidth="1"/>
    <col min="4" max="4" width="14.42578125" customWidth="1"/>
    <col min="5" max="5" width="7.5703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8.140625" customWidth="1"/>
    <col min="13" max="13" width="5.2851562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809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800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37308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/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802</v>
      </c>
      <c r="E19" s="368"/>
      <c r="F19" s="369" t="s">
        <v>803</v>
      </c>
      <c r="G19" s="370"/>
      <c r="H19" s="391" t="s">
        <v>804</v>
      </c>
      <c r="I19" s="370"/>
      <c r="J19" s="369" t="s">
        <v>73</v>
      </c>
      <c r="K19" s="368"/>
      <c r="L19" s="7" t="s">
        <v>805</v>
      </c>
      <c r="M19" s="11" t="s">
        <v>485</v>
      </c>
      <c r="N19" s="82">
        <v>7</v>
      </c>
      <c r="O19" s="60">
        <v>27</v>
      </c>
    </row>
    <row r="20" spans="1:15" ht="15" x14ac:dyDescent="0.25">
      <c r="A20" s="1"/>
      <c r="B20" s="121">
        <v>2</v>
      </c>
      <c r="C20" s="45"/>
      <c r="D20" s="369" t="s">
        <v>802</v>
      </c>
      <c r="E20" s="368"/>
      <c r="F20" s="369" t="s">
        <v>803</v>
      </c>
      <c r="G20" s="370"/>
      <c r="H20" s="391" t="s">
        <v>804</v>
      </c>
      <c r="I20" s="370"/>
      <c r="J20" s="369" t="s">
        <v>73</v>
      </c>
      <c r="K20" s="368"/>
      <c r="L20" s="7" t="s">
        <v>805</v>
      </c>
      <c r="M20" s="11" t="s">
        <v>485</v>
      </c>
      <c r="N20" s="82">
        <v>7</v>
      </c>
      <c r="O20" s="60">
        <v>26</v>
      </c>
    </row>
    <row r="21" spans="1:15" ht="15" x14ac:dyDescent="0.25">
      <c r="A21" s="1"/>
      <c r="B21" s="76"/>
      <c r="C21" s="65"/>
      <c r="D21" s="392"/>
      <c r="E21" s="393"/>
      <c r="F21" s="393"/>
      <c r="G21" s="393"/>
      <c r="H21" s="393"/>
      <c r="I21" s="62"/>
      <c r="J21" s="50"/>
      <c r="K21" s="61"/>
      <c r="L21" s="8"/>
      <c r="M21" s="8"/>
      <c r="N21" s="80">
        <v>14</v>
      </c>
      <c r="O21" s="60"/>
    </row>
    <row r="22" spans="1:15" ht="15.75" x14ac:dyDescent="0.25">
      <c r="A22" s="1"/>
      <c r="B22" s="356" t="s">
        <v>29</v>
      </c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79"/>
      <c r="N22" s="75"/>
      <c r="O22" s="73">
        <v>53</v>
      </c>
    </row>
    <row r="23" spans="1:15" ht="3.75" customHeight="1" x14ac:dyDescent="0.25">
      <c r="A23" s="1"/>
      <c r="B23" s="1"/>
      <c r="C23" s="1"/>
      <c r="D23" s="17"/>
      <c r="E23" s="20"/>
      <c r="F23" s="20"/>
      <c r="G23" s="3"/>
      <c r="H23" s="3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49</v>
      </c>
      <c r="E24" s="23"/>
      <c r="F24" s="397" t="s">
        <v>806</v>
      </c>
      <c r="G24" s="396"/>
      <c r="H24" s="1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807</v>
      </c>
      <c r="E25" s="3"/>
      <c r="F25" s="1"/>
      <c r="G25" s="1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808</v>
      </c>
      <c r="E26" s="23"/>
      <c r="F26" s="1"/>
      <c r="G26" s="1"/>
      <c r="H26" s="1"/>
      <c r="I26" s="1"/>
      <c r="J26" s="1"/>
      <c r="K26" s="1"/>
      <c r="L26" s="1"/>
      <c r="M26" s="1"/>
      <c r="N26" s="1"/>
    </row>
    <row r="27" spans="1:15" ht="15" x14ac:dyDescent="0.25">
      <c r="A27" s="1"/>
      <c r="B27" s="1"/>
      <c r="C27" s="1"/>
      <c r="D27" s="1"/>
      <c r="E27" s="1"/>
      <c r="F27" s="1"/>
      <c r="G27" s="3"/>
      <c r="H27" s="3"/>
      <c r="I27" s="1"/>
      <c r="J27" s="1"/>
      <c r="K27" s="20"/>
      <c r="L27" s="1"/>
      <c r="M27" s="1"/>
      <c r="N27" s="1"/>
    </row>
    <row r="28" spans="1:15" ht="1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331" ht="8.25" customHeight="1" x14ac:dyDescent="0.2"/>
    <row r="333" ht="8.25" customHeight="1" x14ac:dyDescent="0.2"/>
    <row r="335" ht="9" customHeight="1" x14ac:dyDescent="0.2"/>
    <row r="337" ht="7.5" customHeight="1" x14ac:dyDescent="0.2"/>
    <row r="339" ht="6.75" customHeight="1" x14ac:dyDescent="0.2"/>
    <row r="341" ht="7.5" customHeight="1" x14ac:dyDescent="0.2"/>
    <row r="343" ht="9" customHeight="1" x14ac:dyDescent="0.2"/>
    <row r="345" ht="7.5" customHeight="1" x14ac:dyDescent="0.2"/>
    <row r="347" ht="8.25" customHeight="1" x14ac:dyDescent="0.2"/>
  </sheetData>
  <mergeCells count="18">
    <mergeCell ref="M15:N15"/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B22:L22"/>
    <mergeCell ref="F24:G24"/>
    <mergeCell ref="D20:E20"/>
    <mergeCell ref="F20:G20"/>
    <mergeCell ref="H20:I20"/>
    <mergeCell ref="J20:K20"/>
    <mergeCell ref="D21:H2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sheetPr codeName="Hoja52"/>
  <dimension ref="A1:O498"/>
  <sheetViews>
    <sheetView topLeftCell="A178" workbookViewId="0">
      <selection activeCell="A148" sqref="A148:IV148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798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37303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4100051752</v>
      </c>
      <c r="G18" s="370"/>
      <c r="H18" s="391" t="s">
        <v>659</v>
      </c>
      <c r="I18" s="370"/>
      <c r="J18" s="369" t="s">
        <v>53</v>
      </c>
      <c r="K18" s="368"/>
      <c r="L18" s="7" t="s">
        <v>757</v>
      </c>
      <c r="M18" s="11"/>
      <c r="N18" s="82">
        <v>7.86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4100051752</v>
      </c>
      <c r="G19" s="370"/>
      <c r="H19" s="391" t="s">
        <v>659</v>
      </c>
      <c r="I19" s="370"/>
      <c r="J19" s="369" t="s">
        <v>53</v>
      </c>
      <c r="K19" s="368"/>
      <c r="L19" s="7" t="s">
        <v>757</v>
      </c>
      <c r="M19" s="11"/>
      <c r="N19" s="82">
        <v>7.86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4100051752</v>
      </c>
      <c r="G20" s="370"/>
      <c r="H20" s="391" t="s">
        <v>659</v>
      </c>
      <c r="I20" s="370"/>
      <c r="J20" s="369" t="s">
        <v>53</v>
      </c>
      <c r="K20" s="368"/>
      <c r="L20" s="7" t="s">
        <v>757</v>
      </c>
      <c r="M20" s="11"/>
      <c r="N20" s="82">
        <v>7.86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381</v>
      </c>
      <c r="E21" s="368"/>
      <c r="F21" s="369">
        <v>4100051752</v>
      </c>
      <c r="G21" s="370"/>
      <c r="H21" s="391" t="s">
        <v>659</v>
      </c>
      <c r="I21" s="370"/>
      <c r="J21" s="369" t="s">
        <v>53</v>
      </c>
      <c r="K21" s="368"/>
      <c r="L21" s="7" t="s">
        <v>757</v>
      </c>
      <c r="M21" s="11"/>
      <c r="N21" s="82">
        <v>7.86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381</v>
      </c>
      <c r="E22" s="368"/>
      <c r="F22" s="369">
        <v>4100051752</v>
      </c>
      <c r="G22" s="370"/>
      <c r="H22" s="391" t="s">
        <v>659</v>
      </c>
      <c r="I22" s="370"/>
      <c r="J22" s="369" t="s">
        <v>53</v>
      </c>
      <c r="K22" s="368"/>
      <c r="L22" s="7" t="s">
        <v>757</v>
      </c>
      <c r="M22" s="11"/>
      <c r="N22" s="82">
        <v>7.86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381</v>
      </c>
      <c r="E23" s="368"/>
      <c r="F23" s="369">
        <v>4100051752</v>
      </c>
      <c r="G23" s="370"/>
      <c r="H23" s="391" t="s">
        <v>659</v>
      </c>
      <c r="I23" s="370"/>
      <c r="J23" s="369" t="s">
        <v>53</v>
      </c>
      <c r="K23" s="368"/>
      <c r="L23" s="7" t="s">
        <v>757</v>
      </c>
      <c r="M23" s="11"/>
      <c r="N23" s="82">
        <v>7.86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381</v>
      </c>
      <c r="E24" s="368"/>
      <c r="F24" s="369">
        <v>4100051752</v>
      </c>
      <c r="G24" s="370"/>
      <c r="H24" s="391" t="s">
        <v>659</v>
      </c>
      <c r="I24" s="370"/>
      <c r="J24" s="369" t="s">
        <v>53</v>
      </c>
      <c r="K24" s="368"/>
      <c r="L24" s="7" t="s">
        <v>757</v>
      </c>
      <c r="M24" s="11"/>
      <c r="N24" s="82">
        <v>7.86</v>
      </c>
      <c r="O24" s="60">
        <v>12</v>
      </c>
    </row>
    <row r="25" spans="1:15" ht="15" x14ac:dyDescent="0.25">
      <c r="A25" s="1"/>
      <c r="B25" s="378">
        <v>8</v>
      </c>
      <c r="C25" s="379"/>
      <c r="D25" s="367" t="s">
        <v>381</v>
      </c>
      <c r="E25" s="368"/>
      <c r="F25" s="369">
        <v>4100051752</v>
      </c>
      <c r="G25" s="370"/>
      <c r="H25" s="391" t="s">
        <v>659</v>
      </c>
      <c r="I25" s="370"/>
      <c r="J25" s="369" t="s">
        <v>53</v>
      </c>
      <c r="K25" s="368"/>
      <c r="L25" s="7" t="s">
        <v>757</v>
      </c>
      <c r="M25" s="11"/>
      <c r="N25" s="82">
        <v>7.86</v>
      </c>
      <c r="O25" s="60">
        <v>12</v>
      </c>
    </row>
    <row r="26" spans="1:15" ht="15" x14ac:dyDescent="0.25">
      <c r="A26" s="1"/>
      <c r="B26" s="378">
        <v>9</v>
      </c>
      <c r="C26" s="379"/>
      <c r="D26" s="367" t="s">
        <v>381</v>
      </c>
      <c r="E26" s="368"/>
      <c r="F26" s="369">
        <v>4100051752</v>
      </c>
      <c r="G26" s="370"/>
      <c r="H26" s="391" t="s">
        <v>659</v>
      </c>
      <c r="I26" s="370"/>
      <c r="J26" s="369" t="s">
        <v>53</v>
      </c>
      <c r="K26" s="368"/>
      <c r="L26" s="7" t="s">
        <v>757</v>
      </c>
      <c r="M26" s="11"/>
      <c r="N26" s="82">
        <v>7.86</v>
      </c>
      <c r="O26" s="60">
        <v>12</v>
      </c>
    </row>
    <row r="27" spans="1:15" ht="15" x14ac:dyDescent="0.25">
      <c r="A27" s="1"/>
      <c r="B27" s="378">
        <v>10</v>
      </c>
      <c r="C27" s="379"/>
      <c r="D27" s="367" t="s">
        <v>381</v>
      </c>
      <c r="E27" s="368"/>
      <c r="F27" s="369">
        <v>4100051752</v>
      </c>
      <c r="G27" s="370"/>
      <c r="H27" s="391" t="s">
        <v>659</v>
      </c>
      <c r="I27" s="370"/>
      <c r="J27" s="369" t="s">
        <v>53</v>
      </c>
      <c r="K27" s="368"/>
      <c r="L27" s="7" t="s">
        <v>757</v>
      </c>
      <c r="M27" s="11"/>
      <c r="N27" s="82">
        <v>7.86</v>
      </c>
      <c r="O27" s="60">
        <v>12</v>
      </c>
    </row>
    <row r="28" spans="1:15" ht="15" x14ac:dyDescent="0.25">
      <c r="A28" s="1"/>
      <c r="B28" s="378">
        <v>11</v>
      </c>
      <c r="C28" s="379"/>
      <c r="D28" s="367" t="s">
        <v>381</v>
      </c>
      <c r="E28" s="368"/>
      <c r="F28" s="369">
        <v>4100051752</v>
      </c>
      <c r="G28" s="370"/>
      <c r="H28" s="391" t="s">
        <v>659</v>
      </c>
      <c r="I28" s="370"/>
      <c r="J28" s="369" t="s">
        <v>53</v>
      </c>
      <c r="K28" s="368"/>
      <c r="L28" s="7" t="s">
        <v>757</v>
      </c>
      <c r="M28" s="11"/>
      <c r="N28" s="82">
        <v>7.86</v>
      </c>
      <c r="O28" s="60">
        <v>12</v>
      </c>
    </row>
    <row r="29" spans="1:15" ht="15" x14ac:dyDescent="0.25">
      <c r="A29" s="1"/>
      <c r="B29" s="378">
        <v>12</v>
      </c>
      <c r="C29" s="379"/>
      <c r="D29" s="367" t="s">
        <v>381</v>
      </c>
      <c r="E29" s="368"/>
      <c r="F29" s="369">
        <v>4100051752</v>
      </c>
      <c r="G29" s="370"/>
      <c r="H29" s="391" t="s">
        <v>659</v>
      </c>
      <c r="I29" s="370"/>
      <c r="J29" s="369" t="s">
        <v>53</v>
      </c>
      <c r="K29" s="368"/>
      <c r="L29" s="7" t="s">
        <v>757</v>
      </c>
      <c r="M29" s="11"/>
      <c r="N29" s="82">
        <v>7.86</v>
      </c>
      <c r="O29" s="60">
        <v>12</v>
      </c>
    </row>
    <row r="30" spans="1:15" ht="15" x14ac:dyDescent="0.25">
      <c r="A30" s="1"/>
      <c r="B30" s="378">
        <v>13</v>
      </c>
      <c r="C30" s="379"/>
      <c r="D30" s="367" t="s">
        <v>381</v>
      </c>
      <c r="E30" s="368"/>
      <c r="F30" s="369">
        <v>4100051752</v>
      </c>
      <c r="G30" s="370"/>
      <c r="H30" s="391" t="s">
        <v>659</v>
      </c>
      <c r="I30" s="370"/>
      <c r="J30" s="369" t="s">
        <v>53</v>
      </c>
      <c r="K30" s="368"/>
      <c r="L30" s="7" t="s">
        <v>757</v>
      </c>
      <c r="M30" s="11"/>
      <c r="N30" s="82">
        <v>7.86</v>
      </c>
      <c r="O30" s="60">
        <v>12</v>
      </c>
    </row>
    <row r="31" spans="1:15" ht="15" x14ac:dyDescent="0.25">
      <c r="A31" s="1"/>
      <c r="B31" s="378">
        <v>14</v>
      </c>
      <c r="C31" s="379"/>
      <c r="D31" s="367" t="s">
        <v>381</v>
      </c>
      <c r="E31" s="368"/>
      <c r="F31" s="369">
        <v>4100051752</v>
      </c>
      <c r="G31" s="370"/>
      <c r="H31" s="391" t="s">
        <v>659</v>
      </c>
      <c r="I31" s="370"/>
      <c r="J31" s="369" t="s">
        <v>53</v>
      </c>
      <c r="K31" s="368"/>
      <c r="L31" s="7" t="s">
        <v>757</v>
      </c>
      <c r="M31" s="11"/>
      <c r="N31" s="82">
        <v>7.86</v>
      </c>
      <c r="O31" s="60">
        <v>12</v>
      </c>
    </row>
    <row r="32" spans="1:15" ht="15" x14ac:dyDescent="0.25">
      <c r="A32" s="1"/>
      <c r="B32" s="378">
        <v>15</v>
      </c>
      <c r="C32" s="379"/>
      <c r="D32" s="367" t="s">
        <v>381</v>
      </c>
      <c r="E32" s="368"/>
      <c r="F32" s="369">
        <v>4100051752</v>
      </c>
      <c r="G32" s="370"/>
      <c r="H32" s="391" t="s">
        <v>659</v>
      </c>
      <c r="I32" s="370"/>
      <c r="J32" s="369" t="s">
        <v>53</v>
      </c>
      <c r="K32" s="368"/>
      <c r="L32" s="7" t="s">
        <v>757</v>
      </c>
      <c r="M32" s="11"/>
      <c r="N32" s="82">
        <v>7.86</v>
      </c>
      <c r="O32" s="60">
        <v>12</v>
      </c>
    </row>
    <row r="33" spans="1:15" ht="15" x14ac:dyDescent="0.25">
      <c r="A33" s="1"/>
      <c r="B33" s="378">
        <v>16</v>
      </c>
      <c r="C33" s="379"/>
      <c r="D33" s="367" t="s">
        <v>381</v>
      </c>
      <c r="E33" s="368"/>
      <c r="F33" s="369">
        <v>4100051752</v>
      </c>
      <c r="G33" s="370"/>
      <c r="H33" s="391" t="s">
        <v>659</v>
      </c>
      <c r="I33" s="370"/>
      <c r="J33" s="369" t="s">
        <v>53</v>
      </c>
      <c r="K33" s="368"/>
      <c r="L33" s="7" t="s">
        <v>757</v>
      </c>
      <c r="M33" s="11"/>
      <c r="N33" s="82">
        <v>7.86</v>
      </c>
      <c r="O33" s="60">
        <v>12</v>
      </c>
    </row>
    <row r="34" spans="1:15" ht="15" x14ac:dyDescent="0.25">
      <c r="A34" s="1"/>
      <c r="B34" s="77" t="s">
        <v>37</v>
      </c>
      <c r="C34" s="78"/>
      <c r="D34" s="20"/>
      <c r="E34" s="45"/>
      <c r="F34" s="20"/>
      <c r="H34" s="3"/>
      <c r="J34" s="20"/>
      <c r="K34" s="45"/>
      <c r="L34" s="1"/>
      <c r="M34" s="1"/>
      <c r="N34" s="1"/>
      <c r="O34" s="60"/>
    </row>
    <row r="35" spans="1:15" ht="15" x14ac:dyDescent="0.25">
      <c r="A35" s="1"/>
      <c r="B35" s="378">
        <v>17</v>
      </c>
      <c r="C35" s="379"/>
      <c r="D35" s="367" t="s">
        <v>381</v>
      </c>
      <c r="E35" s="368"/>
      <c r="F35" s="369">
        <v>4100051752</v>
      </c>
      <c r="G35" s="370"/>
      <c r="H35" s="391" t="s">
        <v>659</v>
      </c>
      <c r="I35" s="370"/>
      <c r="J35" s="369" t="s">
        <v>53</v>
      </c>
      <c r="K35" s="368"/>
      <c r="L35" s="7" t="s">
        <v>757</v>
      </c>
      <c r="M35" s="11"/>
      <c r="N35" s="82">
        <v>7.86</v>
      </c>
      <c r="O35" s="60">
        <v>12</v>
      </c>
    </row>
    <row r="36" spans="1:15" ht="15" x14ac:dyDescent="0.25">
      <c r="A36" s="1"/>
      <c r="B36" s="378">
        <v>18</v>
      </c>
      <c r="C36" s="379"/>
      <c r="D36" s="367" t="s">
        <v>381</v>
      </c>
      <c r="E36" s="368"/>
      <c r="F36" s="369">
        <v>4100051752</v>
      </c>
      <c r="G36" s="370"/>
      <c r="H36" s="391" t="s">
        <v>659</v>
      </c>
      <c r="I36" s="370"/>
      <c r="J36" s="369" t="s">
        <v>53</v>
      </c>
      <c r="K36" s="368"/>
      <c r="L36" s="7" t="s">
        <v>757</v>
      </c>
      <c r="M36" s="11"/>
      <c r="N36" s="82">
        <v>7.86</v>
      </c>
      <c r="O36" s="60">
        <v>12</v>
      </c>
    </row>
    <row r="37" spans="1:15" ht="15" x14ac:dyDescent="0.25">
      <c r="A37" s="1"/>
      <c r="B37" s="378">
        <v>19</v>
      </c>
      <c r="C37" s="379"/>
      <c r="D37" s="367" t="s">
        <v>381</v>
      </c>
      <c r="E37" s="368"/>
      <c r="F37" s="369">
        <v>4100051752</v>
      </c>
      <c r="G37" s="370"/>
      <c r="H37" s="391" t="s">
        <v>659</v>
      </c>
      <c r="I37" s="370"/>
      <c r="J37" s="369" t="s">
        <v>53</v>
      </c>
      <c r="K37" s="368"/>
      <c r="L37" s="7" t="s">
        <v>757</v>
      </c>
      <c r="M37" s="11"/>
      <c r="N37" s="82">
        <v>7.86</v>
      </c>
      <c r="O37" s="60">
        <v>12</v>
      </c>
    </row>
    <row r="38" spans="1:15" ht="15" x14ac:dyDescent="0.25">
      <c r="A38" s="1"/>
      <c r="B38" s="378">
        <v>20</v>
      </c>
      <c r="C38" s="379"/>
      <c r="D38" s="367" t="s">
        <v>381</v>
      </c>
      <c r="E38" s="368"/>
      <c r="F38" s="369">
        <v>4100051752</v>
      </c>
      <c r="G38" s="370"/>
      <c r="H38" s="391" t="s">
        <v>659</v>
      </c>
      <c r="I38" s="370"/>
      <c r="J38" s="369" t="s">
        <v>53</v>
      </c>
      <c r="K38" s="368"/>
      <c r="L38" s="7" t="s">
        <v>757</v>
      </c>
      <c r="M38" s="11"/>
      <c r="N38" s="82">
        <v>7.86</v>
      </c>
      <c r="O38" s="60">
        <v>12</v>
      </c>
    </row>
    <row r="39" spans="1:15" ht="15" x14ac:dyDescent="0.25">
      <c r="A39" s="1"/>
      <c r="B39" s="378">
        <v>21</v>
      </c>
      <c r="C39" s="379"/>
      <c r="D39" s="367" t="s">
        <v>381</v>
      </c>
      <c r="E39" s="368"/>
      <c r="F39" s="369">
        <v>4100051752</v>
      </c>
      <c r="G39" s="370"/>
      <c r="H39" s="391" t="s">
        <v>659</v>
      </c>
      <c r="I39" s="370"/>
      <c r="J39" s="369" t="s">
        <v>53</v>
      </c>
      <c r="K39" s="368"/>
      <c r="L39" s="7" t="s">
        <v>757</v>
      </c>
      <c r="M39" s="11"/>
      <c r="N39" s="82">
        <v>7.86</v>
      </c>
      <c r="O39" s="60">
        <v>12</v>
      </c>
    </row>
    <row r="40" spans="1:15" ht="15" x14ac:dyDescent="0.25">
      <c r="A40" s="1"/>
      <c r="B40" s="378">
        <v>22</v>
      </c>
      <c r="C40" s="379"/>
      <c r="D40" s="367" t="s">
        <v>381</v>
      </c>
      <c r="E40" s="368"/>
      <c r="F40" s="369">
        <v>4100051752</v>
      </c>
      <c r="G40" s="370"/>
      <c r="H40" s="391" t="s">
        <v>659</v>
      </c>
      <c r="I40" s="370"/>
      <c r="J40" s="369" t="s">
        <v>53</v>
      </c>
      <c r="K40" s="368"/>
      <c r="L40" s="7" t="s">
        <v>757</v>
      </c>
      <c r="M40" s="11"/>
      <c r="N40" s="82">
        <v>7.86</v>
      </c>
      <c r="O40" s="60">
        <v>12</v>
      </c>
    </row>
    <row r="41" spans="1:15" ht="15" x14ac:dyDescent="0.25">
      <c r="A41" s="1"/>
      <c r="B41" s="378">
        <v>23</v>
      </c>
      <c r="C41" s="379"/>
      <c r="D41" s="367" t="s">
        <v>381</v>
      </c>
      <c r="E41" s="368"/>
      <c r="F41" s="369">
        <v>4100051752</v>
      </c>
      <c r="G41" s="370"/>
      <c r="H41" s="391" t="s">
        <v>659</v>
      </c>
      <c r="I41" s="370"/>
      <c r="J41" s="369" t="s">
        <v>53</v>
      </c>
      <c r="K41" s="368"/>
      <c r="L41" s="7" t="s">
        <v>757</v>
      </c>
      <c r="M41" s="11"/>
      <c r="N41" s="82">
        <v>7.86</v>
      </c>
      <c r="O41" s="60">
        <v>12</v>
      </c>
    </row>
    <row r="42" spans="1:15" ht="15" x14ac:dyDescent="0.25">
      <c r="A42" s="1"/>
      <c r="B42" s="378">
        <v>24</v>
      </c>
      <c r="C42" s="379"/>
      <c r="D42" s="367" t="s">
        <v>381</v>
      </c>
      <c r="E42" s="368"/>
      <c r="F42" s="369">
        <v>4100051752</v>
      </c>
      <c r="G42" s="370"/>
      <c r="H42" s="391" t="s">
        <v>659</v>
      </c>
      <c r="I42" s="370"/>
      <c r="J42" s="369" t="s">
        <v>53</v>
      </c>
      <c r="K42" s="368"/>
      <c r="L42" s="7" t="s">
        <v>757</v>
      </c>
      <c r="M42" s="11"/>
      <c r="N42" s="82">
        <v>7.86</v>
      </c>
      <c r="O42" s="60">
        <v>12</v>
      </c>
    </row>
    <row r="43" spans="1:15" ht="15" x14ac:dyDescent="0.25">
      <c r="A43" s="1"/>
      <c r="B43" s="378">
        <v>25</v>
      </c>
      <c r="C43" s="379"/>
      <c r="D43" s="367" t="s">
        <v>381</v>
      </c>
      <c r="E43" s="368"/>
      <c r="F43" s="369">
        <v>4100051752</v>
      </c>
      <c r="G43" s="370"/>
      <c r="H43" s="391" t="s">
        <v>659</v>
      </c>
      <c r="I43" s="370"/>
      <c r="J43" s="369" t="s">
        <v>53</v>
      </c>
      <c r="K43" s="368"/>
      <c r="L43" s="7" t="s">
        <v>757</v>
      </c>
      <c r="M43" s="11"/>
      <c r="N43" s="82">
        <v>7.86</v>
      </c>
      <c r="O43" s="60">
        <v>12</v>
      </c>
    </row>
    <row r="44" spans="1:15" ht="15" x14ac:dyDescent="0.25">
      <c r="A44" s="1"/>
      <c r="B44" s="378">
        <v>26</v>
      </c>
      <c r="C44" s="379"/>
      <c r="D44" s="367" t="s">
        <v>381</v>
      </c>
      <c r="E44" s="368"/>
      <c r="F44" s="369">
        <v>4100051752</v>
      </c>
      <c r="G44" s="370"/>
      <c r="H44" s="391" t="s">
        <v>659</v>
      </c>
      <c r="I44" s="370"/>
      <c r="J44" s="369" t="s">
        <v>53</v>
      </c>
      <c r="K44" s="368"/>
      <c r="L44" s="7" t="s">
        <v>757</v>
      </c>
      <c r="M44" s="11"/>
      <c r="N44" s="82">
        <v>7.86</v>
      </c>
      <c r="O44" s="60">
        <v>12</v>
      </c>
    </row>
    <row r="45" spans="1:15" ht="15" x14ac:dyDescent="0.25">
      <c r="A45" s="1"/>
      <c r="B45" s="378">
        <v>27</v>
      </c>
      <c r="C45" s="379"/>
      <c r="D45" s="367" t="s">
        <v>381</v>
      </c>
      <c r="E45" s="368"/>
      <c r="F45" s="369">
        <v>4100051752</v>
      </c>
      <c r="G45" s="370"/>
      <c r="H45" s="391" t="s">
        <v>659</v>
      </c>
      <c r="I45" s="370"/>
      <c r="J45" s="369" t="s">
        <v>53</v>
      </c>
      <c r="K45" s="368"/>
      <c r="L45" s="7" t="s">
        <v>757</v>
      </c>
      <c r="M45" s="11"/>
      <c r="N45" s="82">
        <v>7.86</v>
      </c>
      <c r="O45" s="60">
        <v>12</v>
      </c>
    </row>
    <row r="46" spans="1:15" ht="15" x14ac:dyDescent="0.25">
      <c r="A46" s="1"/>
      <c r="B46" s="378">
        <v>28</v>
      </c>
      <c r="C46" s="379"/>
      <c r="D46" s="367" t="s">
        <v>381</v>
      </c>
      <c r="E46" s="368"/>
      <c r="F46" s="369">
        <v>4100051752</v>
      </c>
      <c r="G46" s="370"/>
      <c r="H46" s="391" t="s">
        <v>659</v>
      </c>
      <c r="I46" s="370"/>
      <c r="J46" s="369" t="s">
        <v>53</v>
      </c>
      <c r="K46" s="368"/>
      <c r="L46" s="7" t="s">
        <v>757</v>
      </c>
      <c r="M46" s="11"/>
      <c r="N46" s="82">
        <v>7.86</v>
      </c>
      <c r="O46" s="60">
        <v>12</v>
      </c>
    </row>
    <row r="47" spans="1:15" ht="15" x14ac:dyDescent="0.25">
      <c r="A47" s="1"/>
      <c r="B47" s="378">
        <v>29</v>
      </c>
      <c r="C47" s="379"/>
      <c r="D47" s="367" t="s">
        <v>381</v>
      </c>
      <c r="E47" s="368"/>
      <c r="F47" s="369">
        <v>4100051752</v>
      </c>
      <c r="G47" s="370"/>
      <c r="H47" s="391" t="s">
        <v>659</v>
      </c>
      <c r="I47" s="370"/>
      <c r="J47" s="369" t="s">
        <v>53</v>
      </c>
      <c r="K47" s="368"/>
      <c r="L47" s="7" t="s">
        <v>757</v>
      </c>
      <c r="M47" s="11"/>
      <c r="N47" s="82">
        <v>7.86</v>
      </c>
      <c r="O47" s="60">
        <v>12</v>
      </c>
    </row>
    <row r="48" spans="1:15" ht="15" x14ac:dyDescent="0.25">
      <c r="A48" s="1"/>
      <c r="B48" s="378">
        <v>30</v>
      </c>
      <c r="C48" s="379"/>
      <c r="D48" s="367" t="s">
        <v>381</v>
      </c>
      <c r="E48" s="368"/>
      <c r="F48" s="369">
        <v>4100051752</v>
      </c>
      <c r="G48" s="370"/>
      <c r="H48" s="391" t="s">
        <v>659</v>
      </c>
      <c r="I48" s="370"/>
      <c r="J48" s="369" t="s">
        <v>53</v>
      </c>
      <c r="K48" s="368"/>
      <c r="L48" s="7" t="s">
        <v>757</v>
      </c>
      <c r="M48" s="11"/>
      <c r="N48" s="82">
        <v>7.86</v>
      </c>
      <c r="O48" s="60">
        <v>12</v>
      </c>
    </row>
    <row r="49" spans="1:15" ht="15" x14ac:dyDescent="0.25">
      <c r="A49" s="1"/>
      <c r="B49" s="378">
        <v>31</v>
      </c>
      <c r="C49" s="379"/>
      <c r="D49" s="367" t="s">
        <v>381</v>
      </c>
      <c r="E49" s="368"/>
      <c r="F49" s="369">
        <v>4100051752</v>
      </c>
      <c r="G49" s="370"/>
      <c r="H49" s="391" t="s">
        <v>659</v>
      </c>
      <c r="I49" s="370"/>
      <c r="J49" s="369" t="s">
        <v>53</v>
      </c>
      <c r="K49" s="368"/>
      <c r="L49" s="7" t="s">
        <v>757</v>
      </c>
      <c r="M49" s="11"/>
      <c r="N49" s="82">
        <v>7.86</v>
      </c>
      <c r="O49" s="60">
        <v>12</v>
      </c>
    </row>
    <row r="50" spans="1:15" ht="15" x14ac:dyDescent="0.25">
      <c r="A50" s="1"/>
      <c r="B50" s="378">
        <v>32</v>
      </c>
      <c r="C50" s="379"/>
      <c r="D50" s="367" t="s">
        <v>381</v>
      </c>
      <c r="E50" s="368"/>
      <c r="F50" s="369">
        <v>4100051752</v>
      </c>
      <c r="G50" s="370"/>
      <c r="H50" s="391" t="s">
        <v>659</v>
      </c>
      <c r="I50" s="370"/>
      <c r="J50" s="369" t="s">
        <v>53</v>
      </c>
      <c r="K50" s="368"/>
      <c r="L50" s="7" t="s">
        <v>757</v>
      </c>
      <c r="M50" s="11"/>
      <c r="N50" s="82">
        <v>7.86</v>
      </c>
      <c r="O50" s="60">
        <v>12</v>
      </c>
    </row>
    <row r="51" spans="1:15" ht="15" x14ac:dyDescent="0.25">
      <c r="A51" s="1"/>
      <c r="B51" s="77" t="s">
        <v>56</v>
      </c>
      <c r="C51" s="78"/>
      <c r="D51" s="20"/>
      <c r="E51" s="45"/>
      <c r="F51" s="20"/>
      <c r="H51" s="3"/>
      <c r="J51" s="20"/>
      <c r="K51" s="45"/>
      <c r="L51" s="1"/>
      <c r="M51" s="1"/>
      <c r="N51" s="1"/>
      <c r="O51" s="60"/>
    </row>
    <row r="52" spans="1:15" ht="15" x14ac:dyDescent="0.25">
      <c r="A52" s="1"/>
      <c r="B52" s="378">
        <v>33</v>
      </c>
      <c r="C52" s="379"/>
      <c r="D52" s="367" t="s">
        <v>381</v>
      </c>
      <c r="E52" s="368"/>
      <c r="F52" s="369">
        <v>4100051752</v>
      </c>
      <c r="G52" s="370"/>
      <c r="H52" s="391" t="s">
        <v>659</v>
      </c>
      <c r="I52" s="370"/>
      <c r="J52" s="369" t="s">
        <v>53</v>
      </c>
      <c r="K52" s="368"/>
      <c r="L52" s="7" t="s">
        <v>757</v>
      </c>
      <c r="M52" s="11"/>
      <c r="N52" s="82">
        <v>7.86</v>
      </c>
      <c r="O52" s="60">
        <v>12</v>
      </c>
    </row>
    <row r="53" spans="1:15" ht="15" x14ac:dyDescent="0.25">
      <c r="A53" s="1"/>
      <c r="B53" s="378">
        <v>34</v>
      </c>
      <c r="C53" s="379"/>
      <c r="D53" s="367" t="s">
        <v>381</v>
      </c>
      <c r="E53" s="368"/>
      <c r="F53" s="369">
        <v>4100051752</v>
      </c>
      <c r="G53" s="370"/>
      <c r="H53" s="391" t="s">
        <v>659</v>
      </c>
      <c r="I53" s="370"/>
      <c r="J53" s="369" t="s">
        <v>53</v>
      </c>
      <c r="K53" s="368"/>
      <c r="L53" s="7" t="s">
        <v>757</v>
      </c>
      <c r="M53" s="11"/>
      <c r="N53" s="82">
        <v>7.86</v>
      </c>
      <c r="O53" s="60">
        <v>12</v>
      </c>
    </row>
    <row r="54" spans="1:15" ht="15" x14ac:dyDescent="0.25">
      <c r="A54" s="1"/>
      <c r="B54" s="378">
        <v>35</v>
      </c>
      <c r="C54" s="379"/>
      <c r="D54" s="367" t="s">
        <v>381</v>
      </c>
      <c r="E54" s="368"/>
      <c r="F54" s="369">
        <v>4100051752</v>
      </c>
      <c r="G54" s="370"/>
      <c r="H54" s="391" t="s">
        <v>659</v>
      </c>
      <c r="I54" s="370"/>
      <c r="J54" s="369" t="s">
        <v>53</v>
      </c>
      <c r="K54" s="368"/>
      <c r="L54" s="7" t="s">
        <v>757</v>
      </c>
      <c r="M54" s="11"/>
      <c r="N54" s="82">
        <v>7.86</v>
      </c>
      <c r="O54" s="60">
        <v>12</v>
      </c>
    </row>
    <row r="55" spans="1:15" ht="15" x14ac:dyDescent="0.25">
      <c r="A55" s="1"/>
      <c r="B55" s="378">
        <v>36</v>
      </c>
      <c r="C55" s="379"/>
      <c r="D55" s="367" t="s">
        <v>381</v>
      </c>
      <c r="E55" s="368"/>
      <c r="F55" s="369">
        <v>4100051752</v>
      </c>
      <c r="G55" s="370"/>
      <c r="H55" s="391" t="s">
        <v>659</v>
      </c>
      <c r="I55" s="370"/>
      <c r="J55" s="369" t="s">
        <v>53</v>
      </c>
      <c r="K55" s="368"/>
      <c r="L55" s="7" t="s">
        <v>757</v>
      </c>
      <c r="M55" s="11"/>
      <c r="N55" s="82">
        <v>7.86</v>
      </c>
      <c r="O55" s="60">
        <v>12</v>
      </c>
    </row>
    <row r="56" spans="1:15" ht="15" x14ac:dyDescent="0.25">
      <c r="A56" s="1"/>
      <c r="B56" s="378">
        <v>37</v>
      </c>
      <c r="C56" s="379"/>
      <c r="D56" s="367" t="s">
        <v>381</v>
      </c>
      <c r="E56" s="368"/>
      <c r="F56" s="369">
        <v>4100051752</v>
      </c>
      <c r="G56" s="370"/>
      <c r="H56" s="391" t="s">
        <v>659</v>
      </c>
      <c r="I56" s="370"/>
      <c r="J56" s="369" t="s">
        <v>53</v>
      </c>
      <c r="K56" s="368"/>
      <c r="L56" s="7" t="s">
        <v>757</v>
      </c>
      <c r="M56" s="11"/>
      <c r="N56" s="82">
        <v>7.86</v>
      </c>
      <c r="O56" s="60">
        <v>12</v>
      </c>
    </row>
    <row r="57" spans="1:15" ht="15" x14ac:dyDescent="0.25">
      <c r="A57" s="1"/>
      <c r="B57" s="378">
        <v>38</v>
      </c>
      <c r="C57" s="379"/>
      <c r="D57" s="367" t="s">
        <v>381</v>
      </c>
      <c r="E57" s="368"/>
      <c r="F57" s="369">
        <v>4100051752</v>
      </c>
      <c r="G57" s="370"/>
      <c r="H57" s="391" t="s">
        <v>659</v>
      </c>
      <c r="I57" s="370"/>
      <c r="J57" s="369" t="s">
        <v>53</v>
      </c>
      <c r="K57" s="368"/>
      <c r="L57" s="7" t="s">
        <v>757</v>
      </c>
      <c r="M57" s="11"/>
      <c r="N57" s="82">
        <v>7.86</v>
      </c>
      <c r="O57" s="60">
        <v>12</v>
      </c>
    </row>
    <row r="58" spans="1:15" ht="15" x14ac:dyDescent="0.25">
      <c r="A58" s="1"/>
      <c r="B58" s="378">
        <v>39</v>
      </c>
      <c r="C58" s="379"/>
      <c r="D58" s="367" t="s">
        <v>381</v>
      </c>
      <c r="E58" s="368"/>
      <c r="F58" s="369">
        <v>4100051752</v>
      </c>
      <c r="G58" s="370"/>
      <c r="H58" s="391" t="s">
        <v>659</v>
      </c>
      <c r="I58" s="370"/>
      <c r="J58" s="369" t="s">
        <v>53</v>
      </c>
      <c r="K58" s="368"/>
      <c r="L58" s="7" t="s">
        <v>757</v>
      </c>
      <c r="M58" s="11"/>
      <c r="N58" s="82">
        <v>7.86</v>
      </c>
      <c r="O58" s="60">
        <v>12</v>
      </c>
    </row>
    <row r="59" spans="1:15" ht="15" x14ac:dyDescent="0.25">
      <c r="A59" s="1"/>
      <c r="B59" s="378">
        <v>40</v>
      </c>
      <c r="C59" s="379"/>
      <c r="D59" s="367" t="s">
        <v>381</v>
      </c>
      <c r="E59" s="368"/>
      <c r="F59" s="369">
        <v>4100051752</v>
      </c>
      <c r="G59" s="370"/>
      <c r="H59" s="391" t="s">
        <v>659</v>
      </c>
      <c r="I59" s="370"/>
      <c r="J59" s="369" t="s">
        <v>53</v>
      </c>
      <c r="K59" s="368"/>
      <c r="L59" s="7" t="s">
        <v>757</v>
      </c>
      <c r="M59" s="11"/>
      <c r="N59" s="82">
        <v>7.86</v>
      </c>
      <c r="O59" s="60">
        <v>12</v>
      </c>
    </row>
    <row r="60" spans="1:15" ht="15" x14ac:dyDescent="0.25">
      <c r="A60" s="1"/>
      <c r="B60" s="378">
        <v>41</v>
      </c>
      <c r="C60" s="379"/>
      <c r="D60" s="367" t="s">
        <v>381</v>
      </c>
      <c r="E60" s="368"/>
      <c r="F60" s="369">
        <v>4100051752</v>
      </c>
      <c r="G60" s="370"/>
      <c r="H60" s="391" t="s">
        <v>659</v>
      </c>
      <c r="I60" s="370"/>
      <c r="J60" s="369" t="s">
        <v>53</v>
      </c>
      <c r="K60" s="368"/>
      <c r="L60" s="7" t="s">
        <v>757</v>
      </c>
      <c r="M60" s="11"/>
      <c r="N60" s="82">
        <v>7.86</v>
      </c>
      <c r="O60" s="60">
        <v>12</v>
      </c>
    </row>
    <row r="61" spans="1:15" ht="15" x14ac:dyDescent="0.25">
      <c r="A61" s="1"/>
      <c r="B61" s="378">
        <v>42</v>
      </c>
      <c r="C61" s="379"/>
      <c r="D61" s="367" t="s">
        <v>381</v>
      </c>
      <c r="E61" s="368"/>
      <c r="F61" s="369">
        <v>4100051752</v>
      </c>
      <c r="G61" s="370"/>
      <c r="H61" s="391" t="s">
        <v>659</v>
      </c>
      <c r="I61" s="370"/>
      <c r="J61" s="369" t="s">
        <v>53</v>
      </c>
      <c r="K61" s="368"/>
      <c r="L61" s="7" t="s">
        <v>757</v>
      </c>
      <c r="M61" s="11"/>
      <c r="N61" s="82">
        <v>7.86</v>
      </c>
      <c r="O61" s="60">
        <v>12</v>
      </c>
    </row>
    <row r="62" spans="1:15" ht="15" x14ac:dyDescent="0.25">
      <c r="A62" s="1"/>
      <c r="B62" s="378">
        <v>43</v>
      </c>
      <c r="C62" s="379"/>
      <c r="D62" s="367" t="s">
        <v>381</v>
      </c>
      <c r="E62" s="368"/>
      <c r="F62" s="369">
        <v>4100051752</v>
      </c>
      <c r="G62" s="370"/>
      <c r="H62" s="391" t="s">
        <v>659</v>
      </c>
      <c r="I62" s="370"/>
      <c r="J62" s="369" t="s">
        <v>53</v>
      </c>
      <c r="K62" s="368"/>
      <c r="L62" s="7" t="s">
        <v>757</v>
      </c>
      <c r="M62" s="11"/>
      <c r="N62" s="82">
        <v>7.86</v>
      </c>
      <c r="O62" s="60">
        <v>12</v>
      </c>
    </row>
    <row r="63" spans="1:15" ht="15" x14ac:dyDescent="0.25">
      <c r="A63" s="1"/>
      <c r="B63" s="378">
        <v>44</v>
      </c>
      <c r="C63" s="379"/>
      <c r="D63" s="367" t="s">
        <v>381</v>
      </c>
      <c r="E63" s="368"/>
      <c r="F63" s="369">
        <v>4100051752</v>
      </c>
      <c r="G63" s="370"/>
      <c r="H63" s="391" t="s">
        <v>659</v>
      </c>
      <c r="I63" s="370"/>
      <c r="J63" s="369" t="s">
        <v>53</v>
      </c>
      <c r="K63" s="368"/>
      <c r="L63" s="7" t="s">
        <v>757</v>
      </c>
      <c r="M63" s="11"/>
      <c r="N63" s="82">
        <v>7.86</v>
      </c>
      <c r="O63" s="60">
        <v>12</v>
      </c>
    </row>
    <row r="64" spans="1:15" ht="15" x14ac:dyDescent="0.25">
      <c r="A64" s="1"/>
      <c r="B64" s="378">
        <v>45</v>
      </c>
      <c r="C64" s="379"/>
      <c r="D64" s="367" t="s">
        <v>381</v>
      </c>
      <c r="E64" s="368"/>
      <c r="F64" s="369">
        <v>4100051752</v>
      </c>
      <c r="G64" s="370"/>
      <c r="H64" s="391" t="s">
        <v>659</v>
      </c>
      <c r="I64" s="370"/>
      <c r="J64" s="369" t="s">
        <v>53</v>
      </c>
      <c r="K64" s="368"/>
      <c r="L64" s="7" t="s">
        <v>757</v>
      </c>
      <c r="M64" s="11"/>
      <c r="N64" s="82">
        <v>7.86</v>
      </c>
      <c r="O64" s="60">
        <v>12</v>
      </c>
    </row>
    <row r="65" spans="1:15" ht="15" x14ac:dyDescent="0.25">
      <c r="A65" s="1"/>
      <c r="B65" s="378">
        <v>46</v>
      </c>
      <c r="C65" s="379"/>
      <c r="D65" s="367" t="s">
        <v>381</v>
      </c>
      <c r="E65" s="368"/>
      <c r="F65" s="369">
        <v>4100051752</v>
      </c>
      <c r="G65" s="370"/>
      <c r="H65" s="391" t="s">
        <v>659</v>
      </c>
      <c r="I65" s="370"/>
      <c r="J65" s="369" t="s">
        <v>53</v>
      </c>
      <c r="K65" s="368"/>
      <c r="L65" s="7" t="s">
        <v>757</v>
      </c>
      <c r="M65" s="11"/>
      <c r="N65" s="82">
        <v>6.74</v>
      </c>
      <c r="O65" s="60">
        <v>10</v>
      </c>
    </row>
    <row r="66" spans="1:15" ht="15" x14ac:dyDescent="0.25">
      <c r="A66" s="1"/>
      <c r="B66" s="378">
        <v>47</v>
      </c>
      <c r="C66" s="379"/>
      <c r="D66" s="367" t="s">
        <v>381</v>
      </c>
      <c r="E66" s="368"/>
      <c r="F66" s="369">
        <v>4100054364</v>
      </c>
      <c r="G66" s="370"/>
      <c r="H66" s="391" t="s">
        <v>786</v>
      </c>
      <c r="I66" s="370"/>
      <c r="J66" s="369" t="s">
        <v>73</v>
      </c>
      <c r="K66" s="368"/>
      <c r="L66" s="7" t="s">
        <v>757</v>
      </c>
      <c r="M66" s="11"/>
      <c r="N66" s="82">
        <v>7.86</v>
      </c>
      <c r="O66" s="60">
        <v>12</v>
      </c>
    </row>
    <row r="67" spans="1:15" ht="15" x14ac:dyDescent="0.25">
      <c r="A67" s="1"/>
      <c r="B67" s="378">
        <v>48</v>
      </c>
      <c r="C67" s="379"/>
      <c r="D67" s="367" t="s">
        <v>381</v>
      </c>
      <c r="E67" s="368"/>
      <c r="F67" s="369">
        <v>4100054364</v>
      </c>
      <c r="G67" s="370"/>
      <c r="H67" s="391" t="s">
        <v>786</v>
      </c>
      <c r="I67" s="370"/>
      <c r="J67" s="369" t="s">
        <v>73</v>
      </c>
      <c r="K67" s="368"/>
      <c r="L67" s="7" t="s">
        <v>757</v>
      </c>
      <c r="M67" s="11"/>
      <c r="N67" s="81">
        <v>7.86</v>
      </c>
      <c r="O67" s="60">
        <v>12</v>
      </c>
    </row>
    <row r="68" spans="1:15" ht="15" x14ac:dyDescent="0.25">
      <c r="A68" s="1"/>
      <c r="B68" s="77" t="s">
        <v>57</v>
      </c>
      <c r="C68" s="78"/>
      <c r="D68" s="20"/>
      <c r="E68" s="45"/>
      <c r="F68" s="20"/>
      <c r="H68" s="3"/>
      <c r="J68" s="20"/>
      <c r="K68" s="45"/>
      <c r="L68" s="1"/>
      <c r="M68" s="1"/>
      <c r="N68" s="1"/>
      <c r="O68" s="60"/>
    </row>
    <row r="69" spans="1:15" ht="15" x14ac:dyDescent="0.25">
      <c r="A69" s="1"/>
      <c r="B69" s="378">
        <v>49</v>
      </c>
      <c r="C69" s="379"/>
      <c r="D69" s="367" t="s">
        <v>381</v>
      </c>
      <c r="E69" s="368"/>
      <c r="F69" s="369">
        <v>4100054364</v>
      </c>
      <c r="G69" s="370"/>
      <c r="H69" s="391" t="s">
        <v>786</v>
      </c>
      <c r="I69" s="370"/>
      <c r="J69" s="369" t="s">
        <v>73</v>
      </c>
      <c r="K69" s="368"/>
      <c r="L69" s="7" t="s">
        <v>757</v>
      </c>
      <c r="M69" s="11"/>
      <c r="N69" s="82">
        <v>7.86</v>
      </c>
      <c r="O69" s="60">
        <v>12</v>
      </c>
    </row>
    <row r="70" spans="1:15" ht="15" x14ac:dyDescent="0.25">
      <c r="A70" s="1"/>
      <c r="B70" s="378">
        <v>50</v>
      </c>
      <c r="C70" s="379"/>
      <c r="D70" s="367" t="s">
        <v>381</v>
      </c>
      <c r="E70" s="368"/>
      <c r="F70" s="369">
        <v>4100054364</v>
      </c>
      <c r="G70" s="370"/>
      <c r="H70" s="391" t="s">
        <v>786</v>
      </c>
      <c r="I70" s="370"/>
      <c r="J70" s="369" t="s">
        <v>73</v>
      </c>
      <c r="K70" s="368"/>
      <c r="L70" s="7" t="s">
        <v>757</v>
      </c>
      <c r="M70" s="11"/>
      <c r="N70" s="82">
        <v>7.86</v>
      </c>
      <c r="O70" s="60">
        <v>12</v>
      </c>
    </row>
    <row r="71" spans="1:15" ht="15" x14ac:dyDescent="0.25">
      <c r="A71" s="1"/>
      <c r="B71" s="378">
        <v>51</v>
      </c>
      <c r="C71" s="379"/>
      <c r="D71" s="367" t="s">
        <v>381</v>
      </c>
      <c r="E71" s="368"/>
      <c r="F71" s="369">
        <v>4100054364</v>
      </c>
      <c r="G71" s="370"/>
      <c r="H71" s="391" t="s">
        <v>786</v>
      </c>
      <c r="I71" s="370"/>
      <c r="J71" s="369" t="s">
        <v>73</v>
      </c>
      <c r="K71" s="368"/>
      <c r="L71" s="7" t="s">
        <v>757</v>
      </c>
      <c r="M71" s="11"/>
      <c r="N71" s="82">
        <v>7.86</v>
      </c>
      <c r="O71" s="60">
        <v>12</v>
      </c>
    </row>
    <row r="72" spans="1:15" ht="15" x14ac:dyDescent="0.25">
      <c r="A72" s="1"/>
      <c r="B72" s="378">
        <v>52</v>
      </c>
      <c r="C72" s="379"/>
      <c r="D72" s="367" t="s">
        <v>381</v>
      </c>
      <c r="E72" s="368"/>
      <c r="F72" s="369">
        <v>4100054364</v>
      </c>
      <c r="G72" s="370"/>
      <c r="H72" s="391" t="s">
        <v>786</v>
      </c>
      <c r="I72" s="370"/>
      <c r="J72" s="369" t="s">
        <v>73</v>
      </c>
      <c r="K72" s="368"/>
      <c r="L72" s="7" t="s">
        <v>757</v>
      </c>
      <c r="M72" s="11"/>
      <c r="N72" s="82">
        <v>7.86</v>
      </c>
      <c r="O72" s="60">
        <v>12</v>
      </c>
    </row>
    <row r="73" spans="1:15" ht="15" x14ac:dyDescent="0.25">
      <c r="A73" s="1"/>
      <c r="B73" s="378">
        <v>53</v>
      </c>
      <c r="C73" s="379"/>
      <c r="D73" s="367" t="s">
        <v>381</v>
      </c>
      <c r="E73" s="368"/>
      <c r="F73" s="369">
        <v>4100054364</v>
      </c>
      <c r="G73" s="370"/>
      <c r="H73" s="391" t="s">
        <v>786</v>
      </c>
      <c r="I73" s="370"/>
      <c r="J73" s="369" t="s">
        <v>73</v>
      </c>
      <c r="K73" s="368"/>
      <c r="L73" s="7" t="s">
        <v>757</v>
      </c>
      <c r="M73" s="11"/>
      <c r="N73" s="82">
        <v>7.86</v>
      </c>
      <c r="O73" s="60">
        <v>12</v>
      </c>
    </row>
    <row r="74" spans="1:15" ht="15" x14ac:dyDescent="0.25">
      <c r="A74" s="1"/>
      <c r="B74" s="378">
        <v>54</v>
      </c>
      <c r="C74" s="379"/>
      <c r="D74" s="367" t="s">
        <v>381</v>
      </c>
      <c r="E74" s="368"/>
      <c r="F74" s="369">
        <v>4100054364</v>
      </c>
      <c r="G74" s="370"/>
      <c r="H74" s="391" t="s">
        <v>786</v>
      </c>
      <c r="I74" s="370"/>
      <c r="J74" s="369" t="s">
        <v>73</v>
      </c>
      <c r="K74" s="368"/>
      <c r="L74" s="7" t="s">
        <v>757</v>
      </c>
      <c r="M74" s="11"/>
      <c r="N74" s="82">
        <v>7.86</v>
      </c>
      <c r="O74" s="60">
        <v>12</v>
      </c>
    </row>
    <row r="75" spans="1:15" ht="15" x14ac:dyDescent="0.25">
      <c r="A75" s="1"/>
      <c r="B75" s="378">
        <v>55</v>
      </c>
      <c r="C75" s="379"/>
      <c r="D75" s="367" t="s">
        <v>381</v>
      </c>
      <c r="E75" s="368"/>
      <c r="F75" s="369">
        <v>4100054364</v>
      </c>
      <c r="G75" s="370"/>
      <c r="H75" s="391" t="s">
        <v>786</v>
      </c>
      <c r="I75" s="370"/>
      <c r="J75" s="369" t="s">
        <v>73</v>
      </c>
      <c r="K75" s="368"/>
      <c r="L75" s="7" t="s">
        <v>757</v>
      </c>
      <c r="M75" s="11"/>
      <c r="N75" s="82">
        <v>7.86</v>
      </c>
      <c r="O75" s="60">
        <v>12</v>
      </c>
    </row>
    <row r="76" spans="1:15" ht="15" x14ac:dyDescent="0.25">
      <c r="A76" s="1"/>
      <c r="B76" s="378">
        <v>56</v>
      </c>
      <c r="C76" s="379"/>
      <c r="D76" s="367" t="s">
        <v>381</v>
      </c>
      <c r="E76" s="368"/>
      <c r="F76" s="369">
        <v>4100054364</v>
      </c>
      <c r="G76" s="370"/>
      <c r="H76" s="391" t="s">
        <v>786</v>
      </c>
      <c r="I76" s="370"/>
      <c r="J76" s="369" t="s">
        <v>73</v>
      </c>
      <c r="K76" s="368"/>
      <c r="L76" s="7" t="s">
        <v>757</v>
      </c>
      <c r="M76" s="11"/>
      <c r="N76" s="82">
        <v>7.86</v>
      </c>
      <c r="O76" s="60">
        <v>12</v>
      </c>
    </row>
    <row r="77" spans="1:15" ht="15" x14ac:dyDescent="0.25">
      <c r="A77" s="1"/>
      <c r="B77" s="378">
        <v>57</v>
      </c>
      <c r="C77" s="379"/>
      <c r="D77" s="367" t="s">
        <v>381</v>
      </c>
      <c r="E77" s="368"/>
      <c r="F77" s="369">
        <v>4100054364</v>
      </c>
      <c r="G77" s="370"/>
      <c r="H77" s="391" t="s">
        <v>786</v>
      </c>
      <c r="I77" s="370"/>
      <c r="J77" s="369" t="s">
        <v>73</v>
      </c>
      <c r="K77" s="368"/>
      <c r="L77" s="7" t="s">
        <v>757</v>
      </c>
      <c r="M77" s="11"/>
      <c r="N77" s="82">
        <v>7.86</v>
      </c>
      <c r="O77" s="60">
        <v>12</v>
      </c>
    </row>
    <row r="78" spans="1:15" ht="15" x14ac:dyDescent="0.25">
      <c r="A78" s="1"/>
      <c r="B78" s="378">
        <v>58</v>
      </c>
      <c r="C78" s="379"/>
      <c r="D78" s="367" t="s">
        <v>381</v>
      </c>
      <c r="E78" s="368"/>
      <c r="F78" s="369">
        <v>4100054364</v>
      </c>
      <c r="G78" s="370"/>
      <c r="H78" s="391" t="s">
        <v>786</v>
      </c>
      <c r="I78" s="370"/>
      <c r="J78" s="369" t="s">
        <v>73</v>
      </c>
      <c r="K78" s="368"/>
      <c r="L78" s="7" t="s">
        <v>757</v>
      </c>
      <c r="M78" s="11"/>
      <c r="N78" s="82">
        <v>7.86</v>
      </c>
      <c r="O78" s="60">
        <v>12</v>
      </c>
    </row>
    <row r="79" spans="1:15" ht="15" x14ac:dyDescent="0.25">
      <c r="A79" s="1"/>
      <c r="B79" s="378">
        <v>59</v>
      </c>
      <c r="C79" s="379"/>
      <c r="D79" s="367" t="s">
        <v>381</v>
      </c>
      <c r="E79" s="368"/>
      <c r="F79" s="369">
        <v>4100054364</v>
      </c>
      <c r="G79" s="370"/>
      <c r="H79" s="391" t="s">
        <v>786</v>
      </c>
      <c r="I79" s="370"/>
      <c r="J79" s="369" t="s">
        <v>73</v>
      </c>
      <c r="K79" s="368"/>
      <c r="L79" s="7" t="s">
        <v>757</v>
      </c>
      <c r="M79" s="11"/>
      <c r="N79" s="82">
        <v>7.86</v>
      </c>
      <c r="O79" s="60">
        <v>12</v>
      </c>
    </row>
    <row r="80" spans="1:15" ht="15" x14ac:dyDescent="0.25">
      <c r="A80" s="1"/>
      <c r="B80" s="378">
        <v>60</v>
      </c>
      <c r="C80" s="379"/>
      <c r="D80" s="367" t="s">
        <v>381</v>
      </c>
      <c r="E80" s="368"/>
      <c r="F80" s="369">
        <v>4100054364</v>
      </c>
      <c r="G80" s="370"/>
      <c r="H80" s="391" t="s">
        <v>786</v>
      </c>
      <c r="I80" s="370"/>
      <c r="J80" s="369" t="s">
        <v>73</v>
      </c>
      <c r="K80" s="368"/>
      <c r="L80" s="7" t="s">
        <v>757</v>
      </c>
      <c r="M80" s="11"/>
      <c r="N80" s="82">
        <v>7.86</v>
      </c>
      <c r="O80" s="60">
        <v>12</v>
      </c>
    </row>
    <row r="81" spans="1:15" ht="15" x14ac:dyDescent="0.25">
      <c r="A81" s="1"/>
      <c r="B81" s="378">
        <v>61</v>
      </c>
      <c r="C81" s="379"/>
      <c r="D81" s="367" t="s">
        <v>381</v>
      </c>
      <c r="E81" s="368"/>
      <c r="F81" s="369">
        <v>4100054364</v>
      </c>
      <c r="G81" s="370"/>
      <c r="H81" s="391" t="s">
        <v>786</v>
      </c>
      <c r="I81" s="370"/>
      <c r="J81" s="369" t="s">
        <v>73</v>
      </c>
      <c r="K81" s="368"/>
      <c r="L81" s="7" t="s">
        <v>757</v>
      </c>
      <c r="M81" s="11"/>
      <c r="N81" s="82">
        <v>7.86</v>
      </c>
      <c r="O81" s="60">
        <v>12</v>
      </c>
    </row>
    <row r="82" spans="1:15" ht="15" x14ac:dyDescent="0.25">
      <c r="A82" s="1"/>
      <c r="B82" s="378">
        <v>62</v>
      </c>
      <c r="C82" s="379"/>
      <c r="D82" s="367" t="s">
        <v>381</v>
      </c>
      <c r="E82" s="368"/>
      <c r="F82" s="369">
        <v>4100054364</v>
      </c>
      <c r="G82" s="370"/>
      <c r="H82" s="391" t="s">
        <v>786</v>
      </c>
      <c r="I82" s="370"/>
      <c r="J82" s="369" t="s">
        <v>73</v>
      </c>
      <c r="K82" s="368"/>
      <c r="L82" s="7" t="s">
        <v>757</v>
      </c>
      <c r="M82" s="11"/>
      <c r="N82" s="82">
        <v>7.86</v>
      </c>
      <c r="O82" s="60">
        <v>12</v>
      </c>
    </row>
    <row r="83" spans="1:15" ht="15" x14ac:dyDescent="0.25">
      <c r="A83" s="1"/>
      <c r="B83" s="378">
        <v>63</v>
      </c>
      <c r="C83" s="379"/>
      <c r="D83" s="367" t="s">
        <v>381</v>
      </c>
      <c r="E83" s="368"/>
      <c r="F83" s="369">
        <v>4100054364</v>
      </c>
      <c r="G83" s="370"/>
      <c r="H83" s="391" t="s">
        <v>786</v>
      </c>
      <c r="I83" s="370"/>
      <c r="J83" s="369" t="s">
        <v>73</v>
      </c>
      <c r="K83" s="368"/>
      <c r="L83" s="7" t="s">
        <v>757</v>
      </c>
      <c r="M83" s="11"/>
      <c r="N83" s="82">
        <v>7.86</v>
      </c>
      <c r="O83" s="60">
        <v>12</v>
      </c>
    </row>
    <row r="84" spans="1:15" ht="15" x14ac:dyDescent="0.25">
      <c r="A84" s="1"/>
      <c r="B84" s="378">
        <v>64</v>
      </c>
      <c r="C84" s="379"/>
      <c r="D84" s="367" t="s">
        <v>381</v>
      </c>
      <c r="E84" s="368"/>
      <c r="F84" s="369">
        <v>4100054364</v>
      </c>
      <c r="G84" s="370"/>
      <c r="H84" s="391" t="s">
        <v>786</v>
      </c>
      <c r="I84" s="370"/>
      <c r="J84" s="369" t="s">
        <v>73</v>
      </c>
      <c r="K84" s="368"/>
      <c r="L84" s="7" t="s">
        <v>757</v>
      </c>
      <c r="M84" s="11"/>
      <c r="N84" s="82">
        <v>7.86</v>
      </c>
      <c r="O84" s="60">
        <v>12</v>
      </c>
    </row>
    <row r="85" spans="1:15" ht="15" x14ac:dyDescent="0.25">
      <c r="A85" s="1"/>
      <c r="B85" s="77" t="s">
        <v>103</v>
      </c>
      <c r="C85" s="78"/>
      <c r="D85" s="20"/>
      <c r="E85" s="45"/>
      <c r="F85" s="20"/>
      <c r="H85" s="3"/>
      <c r="J85" s="20"/>
      <c r="K85" s="45"/>
      <c r="L85" s="1"/>
      <c r="M85" s="1"/>
      <c r="N85" s="1"/>
      <c r="O85" s="60"/>
    </row>
    <row r="86" spans="1:15" ht="15" x14ac:dyDescent="0.25">
      <c r="A86" s="1"/>
      <c r="B86" s="378">
        <v>65</v>
      </c>
      <c r="C86" s="379"/>
      <c r="D86" s="367" t="s">
        <v>381</v>
      </c>
      <c r="E86" s="368"/>
      <c r="F86" s="369">
        <v>4100054364</v>
      </c>
      <c r="G86" s="370"/>
      <c r="H86" s="391" t="s">
        <v>786</v>
      </c>
      <c r="I86" s="370"/>
      <c r="J86" s="369" t="s">
        <v>73</v>
      </c>
      <c r="K86" s="368"/>
      <c r="L86" s="7" t="s">
        <v>757</v>
      </c>
      <c r="M86" s="11"/>
      <c r="N86" s="82">
        <v>7.86</v>
      </c>
      <c r="O86" s="60">
        <v>12</v>
      </c>
    </row>
    <row r="87" spans="1:15" ht="15" x14ac:dyDescent="0.25">
      <c r="A87" s="1"/>
      <c r="B87" s="378">
        <v>66</v>
      </c>
      <c r="C87" s="379"/>
      <c r="D87" s="367" t="s">
        <v>381</v>
      </c>
      <c r="E87" s="368"/>
      <c r="F87" s="369">
        <v>4100054364</v>
      </c>
      <c r="G87" s="370"/>
      <c r="H87" s="391" t="s">
        <v>786</v>
      </c>
      <c r="I87" s="370"/>
      <c r="J87" s="369" t="s">
        <v>73</v>
      </c>
      <c r="K87" s="368"/>
      <c r="L87" s="7" t="s">
        <v>757</v>
      </c>
      <c r="M87" s="11"/>
      <c r="N87" s="82">
        <v>7.86</v>
      </c>
      <c r="O87" s="60">
        <v>12</v>
      </c>
    </row>
    <row r="88" spans="1:15" ht="15" x14ac:dyDescent="0.25">
      <c r="A88" s="1"/>
      <c r="B88" s="378">
        <v>67</v>
      </c>
      <c r="C88" s="379"/>
      <c r="D88" s="367" t="s">
        <v>381</v>
      </c>
      <c r="E88" s="368"/>
      <c r="F88" s="369">
        <v>4100054364</v>
      </c>
      <c r="G88" s="370"/>
      <c r="H88" s="391" t="s">
        <v>786</v>
      </c>
      <c r="I88" s="370"/>
      <c r="J88" s="369" t="s">
        <v>73</v>
      </c>
      <c r="K88" s="368"/>
      <c r="L88" s="7" t="s">
        <v>757</v>
      </c>
      <c r="M88" s="11"/>
      <c r="N88" s="82">
        <v>7.86</v>
      </c>
      <c r="O88" s="60">
        <v>12</v>
      </c>
    </row>
    <row r="89" spans="1:15" ht="15" x14ac:dyDescent="0.25">
      <c r="A89" s="1"/>
      <c r="B89" s="378">
        <v>68</v>
      </c>
      <c r="C89" s="379"/>
      <c r="D89" s="367" t="s">
        <v>381</v>
      </c>
      <c r="E89" s="368"/>
      <c r="F89" s="369">
        <v>4100054364</v>
      </c>
      <c r="G89" s="370"/>
      <c r="H89" s="391" t="s">
        <v>786</v>
      </c>
      <c r="I89" s="370"/>
      <c r="J89" s="369" t="s">
        <v>73</v>
      </c>
      <c r="K89" s="368"/>
      <c r="L89" s="7" t="s">
        <v>757</v>
      </c>
      <c r="M89" s="11"/>
      <c r="N89" s="82">
        <v>7.86</v>
      </c>
      <c r="O89" s="60">
        <v>12</v>
      </c>
    </row>
    <row r="90" spans="1:15" ht="15" x14ac:dyDescent="0.25">
      <c r="A90" s="1"/>
      <c r="B90" s="378">
        <v>69</v>
      </c>
      <c r="C90" s="379"/>
      <c r="D90" s="367" t="s">
        <v>381</v>
      </c>
      <c r="E90" s="368"/>
      <c r="F90" s="369">
        <v>4100054364</v>
      </c>
      <c r="G90" s="370"/>
      <c r="H90" s="391" t="s">
        <v>786</v>
      </c>
      <c r="I90" s="370"/>
      <c r="J90" s="369" t="s">
        <v>73</v>
      </c>
      <c r="K90" s="368"/>
      <c r="L90" s="7" t="s">
        <v>757</v>
      </c>
      <c r="M90" s="11"/>
      <c r="N90" s="82">
        <v>7.86</v>
      </c>
      <c r="O90" s="60">
        <v>12</v>
      </c>
    </row>
    <row r="91" spans="1:15" ht="15" x14ac:dyDescent="0.25">
      <c r="A91" s="1"/>
      <c r="B91" s="378">
        <v>70</v>
      </c>
      <c r="C91" s="379"/>
      <c r="D91" s="367" t="s">
        <v>381</v>
      </c>
      <c r="E91" s="368"/>
      <c r="F91" s="369">
        <v>4100054364</v>
      </c>
      <c r="G91" s="370"/>
      <c r="H91" s="391" t="s">
        <v>786</v>
      </c>
      <c r="I91" s="370"/>
      <c r="J91" s="369" t="s">
        <v>73</v>
      </c>
      <c r="K91" s="368"/>
      <c r="L91" s="7" t="s">
        <v>757</v>
      </c>
      <c r="M91" s="11"/>
      <c r="N91" s="82">
        <v>7.86</v>
      </c>
      <c r="O91" s="60">
        <v>12</v>
      </c>
    </row>
    <row r="92" spans="1:15" ht="15" x14ac:dyDescent="0.25">
      <c r="A92" s="1"/>
      <c r="B92" s="378">
        <v>71</v>
      </c>
      <c r="C92" s="379"/>
      <c r="D92" s="367" t="s">
        <v>381</v>
      </c>
      <c r="E92" s="368"/>
      <c r="F92" s="369">
        <v>4100054364</v>
      </c>
      <c r="G92" s="370"/>
      <c r="H92" s="391" t="s">
        <v>786</v>
      </c>
      <c r="I92" s="370"/>
      <c r="J92" s="369" t="s">
        <v>73</v>
      </c>
      <c r="K92" s="368"/>
      <c r="L92" s="7" t="s">
        <v>757</v>
      </c>
      <c r="M92" s="11"/>
      <c r="N92" s="82">
        <v>7.86</v>
      </c>
      <c r="O92" s="60">
        <v>12</v>
      </c>
    </row>
    <row r="93" spans="1:15" ht="15" x14ac:dyDescent="0.25">
      <c r="A93" s="1"/>
      <c r="B93" s="378">
        <v>72</v>
      </c>
      <c r="C93" s="379"/>
      <c r="D93" s="367" t="s">
        <v>381</v>
      </c>
      <c r="E93" s="368"/>
      <c r="F93" s="369">
        <v>4100054364</v>
      </c>
      <c r="G93" s="370"/>
      <c r="H93" s="391" t="s">
        <v>786</v>
      </c>
      <c r="I93" s="370"/>
      <c r="J93" s="369" t="s">
        <v>73</v>
      </c>
      <c r="K93" s="368"/>
      <c r="L93" s="7" t="s">
        <v>757</v>
      </c>
      <c r="M93" s="11"/>
      <c r="N93" s="82">
        <v>7.86</v>
      </c>
      <c r="O93" s="60">
        <v>12</v>
      </c>
    </row>
    <row r="94" spans="1:15" ht="15" x14ac:dyDescent="0.25">
      <c r="A94" s="1"/>
      <c r="B94" s="378">
        <v>73</v>
      </c>
      <c r="C94" s="379"/>
      <c r="D94" s="367" t="s">
        <v>381</v>
      </c>
      <c r="E94" s="368"/>
      <c r="F94" s="369">
        <v>4100054364</v>
      </c>
      <c r="G94" s="370"/>
      <c r="H94" s="391" t="s">
        <v>786</v>
      </c>
      <c r="I94" s="370"/>
      <c r="J94" s="369" t="s">
        <v>73</v>
      </c>
      <c r="K94" s="368"/>
      <c r="L94" s="7" t="s">
        <v>757</v>
      </c>
      <c r="M94" s="11"/>
      <c r="N94" s="82">
        <v>7.86</v>
      </c>
      <c r="O94" s="60">
        <v>12</v>
      </c>
    </row>
    <row r="95" spans="1:15" ht="15" x14ac:dyDescent="0.25">
      <c r="A95" s="1"/>
      <c r="B95" s="378">
        <v>74</v>
      </c>
      <c r="C95" s="379"/>
      <c r="D95" s="367" t="s">
        <v>381</v>
      </c>
      <c r="E95" s="368"/>
      <c r="F95" s="369">
        <v>4100054364</v>
      </c>
      <c r="G95" s="370"/>
      <c r="H95" s="391" t="s">
        <v>786</v>
      </c>
      <c r="I95" s="370"/>
      <c r="J95" s="369" t="s">
        <v>73</v>
      </c>
      <c r="K95" s="368"/>
      <c r="L95" s="7" t="s">
        <v>757</v>
      </c>
      <c r="M95" s="11"/>
      <c r="N95" s="82">
        <v>7.86</v>
      </c>
      <c r="O95" s="60">
        <v>12</v>
      </c>
    </row>
    <row r="96" spans="1:15" ht="15" x14ac:dyDescent="0.25">
      <c r="A96" s="1"/>
      <c r="B96" s="378">
        <v>75</v>
      </c>
      <c r="C96" s="379"/>
      <c r="D96" s="367" t="s">
        <v>381</v>
      </c>
      <c r="E96" s="368"/>
      <c r="F96" s="369">
        <v>4100054364</v>
      </c>
      <c r="G96" s="370"/>
      <c r="H96" s="391" t="s">
        <v>786</v>
      </c>
      <c r="I96" s="370"/>
      <c r="J96" s="369" t="s">
        <v>73</v>
      </c>
      <c r="K96" s="368"/>
      <c r="L96" s="7" t="s">
        <v>757</v>
      </c>
      <c r="M96" s="11"/>
      <c r="N96" s="82">
        <v>7.86</v>
      </c>
      <c r="O96" s="60">
        <v>12</v>
      </c>
    </row>
    <row r="97" spans="1:15" ht="15" x14ac:dyDescent="0.25">
      <c r="A97" s="1"/>
      <c r="B97" s="378">
        <v>76</v>
      </c>
      <c r="C97" s="379"/>
      <c r="D97" s="367" t="s">
        <v>381</v>
      </c>
      <c r="E97" s="368"/>
      <c r="F97" s="369">
        <v>4100054364</v>
      </c>
      <c r="G97" s="370"/>
      <c r="H97" s="391" t="s">
        <v>786</v>
      </c>
      <c r="I97" s="370"/>
      <c r="J97" s="369" t="s">
        <v>73</v>
      </c>
      <c r="K97" s="368"/>
      <c r="L97" s="7" t="s">
        <v>757</v>
      </c>
      <c r="M97" s="11"/>
      <c r="N97" s="82">
        <v>7.86</v>
      </c>
      <c r="O97" s="60">
        <v>12</v>
      </c>
    </row>
    <row r="98" spans="1:15" ht="15" x14ac:dyDescent="0.25">
      <c r="A98" s="1"/>
      <c r="B98" s="378">
        <v>77</v>
      </c>
      <c r="C98" s="379"/>
      <c r="D98" s="367" t="s">
        <v>381</v>
      </c>
      <c r="E98" s="368"/>
      <c r="F98" s="369">
        <v>4100054364</v>
      </c>
      <c r="G98" s="370"/>
      <c r="H98" s="391" t="s">
        <v>786</v>
      </c>
      <c r="I98" s="370"/>
      <c r="J98" s="369" t="s">
        <v>73</v>
      </c>
      <c r="K98" s="368"/>
      <c r="L98" s="7" t="s">
        <v>757</v>
      </c>
      <c r="M98" s="11"/>
      <c r="N98" s="82">
        <v>7.86</v>
      </c>
      <c r="O98" s="60">
        <v>12</v>
      </c>
    </row>
    <row r="99" spans="1:15" ht="15" x14ac:dyDescent="0.25">
      <c r="A99" s="1"/>
      <c r="B99" s="378">
        <v>78</v>
      </c>
      <c r="C99" s="379"/>
      <c r="D99" s="367" t="s">
        <v>381</v>
      </c>
      <c r="E99" s="368"/>
      <c r="F99" s="369">
        <v>4100054364</v>
      </c>
      <c r="G99" s="370"/>
      <c r="H99" s="391" t="s">
        <v>786</v>
      </c>
      <c r="I99" s="370"/>
      <c r="J99" s="369" t="s">
        <v>73</v>
      </c>
      <c r="K99" s="368"/>
      <c r="L99" s="7" t="s">
        <v>757</v>
      </c>
      <c r="M99" s="11"/>
      <c r="N99" s="82">
        <v>7.86</v>
      </c>
      <c r="O99" s="60">
        <v>12</v>
      </c>
    </row>
    <row r="100" spans="1:15" ht="15" x14ac:dyDescent="0.25">
      <c r="A100" s="1"/>
      <c r="B100" s="378">
        <v>79</v>
      </c>
      <c r="C100" s="379"/>
      <c r="D100" s="367" t="s">
        <v>381</v>
      </c>
      <c r="E100" s="368"/>
      <c r="F100" s="369">
        <v>4100054364</v>
      </c>
      <c r="G100" s="370"/>
      <c r="H100" s="391" t="s">
        <v>786</v>
      </c>
      <c r="I100" s="370"/>
      <c r="J100" s="369" t="s">
        <v>73</v>
      </c>
      <c r="K100" s="368"/>
      <c r="L100" s="7" t="s">
        <v>757</v>
      </c>
      <c r="M100" s="11"/>
      <c r="N100" s="82">
        <v>7.86</v>
      </c>
      <c r="O100" s="60">
        <v>12</v>
      </c>
    </row>
    <row r="101" spans="1:15" ht="15" x14ac:dyDescent="0.25">
      <c r="A101" s="1"/>
      <c r="B101" s="378">
        <v>80</v>
      </c>
      <c r="C101" s="379"/>
      <c r="D101" s="367" t="s">
        <v>381</v>
      </c>
      <c r="E101" s="368"/>
      <c r="F101" s="369">
        <v>4100054364</v>
      </c>
      <c r="G101" s="370"/>
      <c r="H101" s="391" t="s">
        <v>786</v>
      </c>
      <c r="I101" s="370"/>
      <c r="J101" s="369" t="s">
        <v>73</v>
      </c>
      <c r="K101" s="368"/>
      <c r="L101" s="7" t="s">
        <v>757</v>
      </c>
      <c r="M101" s="11"/>
      <c r="N101" s="82">
        <v>7.86</v>
      </c>
      <c r="O101" s="60">
        <v>12</v>
      </c>
    </row>
    <row r="102" spans="1:15" ht="15" x14ac:dyDescent="0.25">
      <c r="A102" s="1"/>
      <c r="B102" s="77" t="s">
        <v>164</v>
      </c>
      <c r="C102" s="78"/>
      <c r="D102" s="20"/>
      <c r="E102" s="45"/>
      <c r="F102" s="20"/>
      <c r="H102" s="3"/>
      <c r="J102" s="20"/>
      <c r="K102" s="45"/>
      <c r="L102" s="1"/>
      <c r="M102" s="1"/>
      <c r="N102" s="1"/>
      <c r="O102" s="60"/>
    </row>
    <row r="103" spans="1:15" ht="15" x14ac:dyDescent="0.25">
      <c r="A103" s="1"/>
      <c r="B103" s="378">
        <v>81</v>
      </c>
      <c r="C103" s="379"/>
      <c r="D103" s="367" t="s">
        <v>381</v>
      </c>
      <c r="E103" s="368"/>
      <c r="F103" s="369">
        <v>4100054364</v>
      </c>
      <c r="G103" s="370"/>
      <c r="H103" s="391" t="s">
        <v>786</v>
      </c>
      <c r="I103" s="370"/>
      <c r="J103" s="369" t="s">
        <v>73</v>
      </c>
      <c r="K103" s="368"/>
      <c r="L103" s="7" t="s">
        <v>757</v>
      </c>
      <c r="M103" s="11"/>
      <c r="N103" s="82">
        <v>7.86</v>
      </c>
      <c r="O103" s="60">
        <v>12</v>
      </c>
    </row>
    <row r="104" spans="1:15" ht="15" x14ac:dyDescent="0.25">
      <c r="A104" s="1"/>
      <c r="B104" s="378">
        <v>82</v>
      </c>
      <c r="C104" s="379"/>
      <c r="D104" s="367" t="s">
        <v>381</v>
      </c>
      <c r="E104" s="368"/>
      <c r="F104" s="369">
        <v>4100054364</v>
      </c>
      <c r="G104" s="370"/>
      <c r="H104" s="391" t="s">
        <v>786</v>
      </c>
      <c r="I104" s="370"/>
      <c r="J104" s="369" t="s">
        <v>73</v>
      </c>
      <c r="K104" s="368"/>
      <c r="L104" s="7" t="s">
        <v>757</v>
      </c>
      <c r="M104" s="11"/>
      <c r="N104" s="82">
        <v>7.86</v>
      </c>
      <c r="O104" s="60">
        <v>12</v>
      </c>
    </row>
    <row r="105" spans="1:15" ht="15" x14ac:dyDescent="0.25">
      <c r="A105" s="1"/>
      <c r="B105" s="378">
        <v>83</v>
      </c>
      <c r="C105" s="379"/>
      <c r="D105" s="367" t="s">
        <v>381</v>
      </c>
      <c r="E105" s="368"/>
      <c r="F105" s="369">
        <v>4100054364</v>
      </c>
      <c r="G105" s="370"/>
      <c r="H105" s="391" t="s">
        <v>786</v>
      </c>
      <c r="I105" s="370"/>
      <c r="J105" s="369" t="s">
        <v>73</v>
      </c>
      <c r="K105" s="368"/>
      <c r="L105" s="7" t="s">
        <v>757</v>
      </c>
      <c r="M105" s="11"/>
      <c r="N105" s="82">
        <v>7.86</v>
      </c>
      <c r="O105" s="60">
        <v>12</v>
      </c>
    </row>
    <row r="106" spans="1:15" ht="15" x14ac:dyDescent="0.25">
      <c r="A106" s="1"/>
      <c r="B106" s="378">
        <v>84</v>
      </c>
      <c r="C106" s="379"/>
      <c r="D106" s="367" t="s">
        <v>381</v>
      </c>
      <c r="E106" s="368"/>
      <c r="F106" s="369">
        <v>4100054364</v>
      </c>
      <c r="G106" s="370"/>
      <c r="H106" s="391" t="s">
        <v>786</v>
      </c>
      <c r="I106" s="370"/>
      <c r="J106" s="369" t="s">
        <v>73</v>
      </c>
      <c r="K106" s="368"/>
      <c r="L106" s="7" t="s">
        <v>757</v>
      </c>
      <c r="M106" s="11"/>
      <c r="N106" s="82">
        <v>7.86</v>
      </c>
      <c r="O106" s="60">
        <v>12</v>
      </c>
    </row>
    <row r="107" spans="1:15" ht="15" x14ac:dyDescent="0.25">
      <c r="A107" s="1"/>
      <c r="B107" s="378">
        <v>85</v>
      </c>
      <c r="C107" s="379"/>
      <c r="D107" s="367" t="s">
        <v>381</v>
      </c>
      <c r="E107" s="368"/>
      <c r="F107" s="369">
        <v>4100054364</v>
      </c>
      <c r="G107" s="370"/>
      <c r="H107" s="391" t="s">
        <v>786</v>
      </c>
      <c r="I107" s="370"/>
      <c r="J107" s="369" t="s">
        <v>73</v>
      </c>
      <c r="K107" s="368"/>
      <c r="L107" s="7" t="s">
        <v>757</v>
      </c>
      <c r="M107" s="11"/>
      <c r="N107" s="82">
        <v>7.86</v>
      </c>
      <c r="O107" s="60">
        <v>12</v>
      </c>
    </row>
    <row r="108" spans="1:15" ht="15" x14ac:dyDescent="0.25">
      <c r="A108" s="1"/>
      <c r="B108" s="378">
        <v>86</v>
      </c>
      <c r="C108" s="379"/>
      <c r="D108" s="367" t="s">
        <v>381</v>
      </c>
      <c r="E108" s="368"/>
      <c r="F108" s="369">
        <v>4100054364</v>
      </c>
      <c r="G108" s="370"/>
      <c r="H108" s="391" t="s">
        <v>786</v>
      </c>
      <c r="I108" s="370"/>
      <c r="J108" s="369" t="s">
        <v>73</v>
      </c>
      <c r="K108" s="368"/>
      <c r="L108" s="7" t="s">
        <v>757</v>
      </c>
      <c r="M108" s="11"/>
      <c r="N108" s="82">
        <v>7.86</v>
      </c>
      <c r="O108" s="60">
        <v>12</v>
      </c>
    </row>
    <row r="109" spans="1:15" ht="15" x14ac:dyDescent="0.25">
      <c r="A109" s="1"/>
      <c r="B109" s="378">
        <v>87</v>
      </c>
      <c r="C109" s="379"/>
      <c r="D109" s="367" t="s">
        <v>381</v>
      </c>
      <c r="E109" s="368"/>
      <c r="F109" s="369">
        <v>4100054364</v>
      </c>
      <c r="G109" s="370"/>
      <c r="H109" s="391" t="s">
        <v>786</v>
      </c>
      <c r="I109" s="370"/>
      <c r="J109" s="369" t="s">
        <v>73</v>
      </c>
      <c r="K109" s="368"/>
      <c r="L109" s="7" t="s">
        <v>757</v>
      </c>
      <c r="M109" s="11"/>
      <c r="N109" s="82">
        <v>7.86</v>
      </c>
      <c r="O109" s="60">
        <v>12</v>
      </c>
    </row>
    <row r="110" spans="1:15" ht="15" x14ac:dyDescent="0.25">
      <c r="A110" s="1"/>
      <c r="B110" s="378">
        <v>88</v>
      </c>
      <c r="C110" s="379"/>
      <c r="D110" s="438" t="s">
        <v>381</v>
      </c>
      <c r="E110" s="425"/>
      <c r="F110" s="424">
        <v>4100054364</v>
      </c>
      <c r="G110" s="447"/>
      <c r="H110" s="448" t="s">
        <v>786</v>
      </c>
      <c r="I110" s="447"/>
      <c r="J110" s="424" t="s">
        <v>73</v>
      </c>
      <c r="K110" s="425"/>
      <c r="L110" s="14" t="s">
        <v>757</v>
      </c>
      <c r="M110" s="11"/>
      <c r="N110" s="82">
        <v>5.62</v>
      </c>
      <c r="O110" s="60">
        <v>11</v>
      </c>
    </row>
    <row r="111" spans="1:15" ht="15" x14ac:dyDescent="0.25">
      <c r="A111" s="1"/>
      <c r="B111" s="40"/>
      <c r="C111" s="45"/>
      <c r="D111" s="130" t="s">
        <v>787</v>
      </c>
      <c r="E111" s="61"/>
      <c r="F111" s="50"/>
      <c r="G111" s="62"/>
      <c r="H111" s="63"/>
      <c r="I111" s="62"/>
      <c r="J111" s="50"/>
      <c r="K111" s="61"/>
      <c r="L111" s="6"/>
      <c r="M111" s="6"/>
      <c r="N111" s="129"/>
      <c r="O111" s="123"/>
    </row>
    <row r="112" spans="1:15" ht="15" x14ac:dyDescent="0.25">
      <c r="A112" s="1"/>
      <c r="B112" s="378">
        <v>89</v>
      </c>
      <c r="C112" s="379"/>
      <c r="D112" s="438" t="s">
        <v>769</v>
      </c>
      <c r="E112" s="425"/>
      <c r="F112" s="424">
        <v>4100054319</v>
      </c>
      <c r="G112" s="447"/>
      <c r="H112" s="448" t="s">
        <v>770</v>
      </c>
      <c r="I112" s="447"/>
      <c r="J112" s="424" t="s">
        <v>76</v>
      </c>
      <c r="K112" s="425"/>
      <c r="L112" s="14" t="s">
        <v>757</v>
      </c>
      <c r="M112" s="11"/>
      <c r="N112" s="82">
        <v>8.5399999999999991</v>
      </c>
      <c r="O112" s="60">
        <v>10</v>
      </c>
    </row>
    <row r="113" spans="1:15" ht="15" x14ac:dyDescent="0.25">
      <c r="A113" s="1"/>
      <c r="B113" s="378">
        <v>90</v>
      </c>
      <c r="C113" s="379"/>
      <c r="D113" s="438" t="s">
        <v>769</v>
      </c>
      <c r="E113" s="425"/>
      <c r="F113" s="424">
        <v>4100054311</v>
      </c>
      <c r="G113" s="447"/>
      <c r="H113" s="448" t="s">
        <v>770</v>
      </c>
      <c r="I113" s="447"/>
      <c r="J113" s="424" t="s">
        <v>25</v>
      </c>
      <c r="K113" s="425"/>
      <c r="L113" s="14" t="s">
        <v>757</v>
      </c>
      <c r="M113" s="11"/>
      <c r="N113" s="82">
        <v>8.5399999999999991</v>
      </c>
      <c r="O113" s="60">
        <v>10</v>
      </c>
    </row>
    <row r="114" spans="1:15" ht="15" x14ac:dyDescent="0.25">
      <c r="A114" s="1"/>
      <c r="B114" s="378">
        <v>91</v>
      </c>
      <c r="C114" s="379"/>
      <c r="D114" s="438" t="s">
        <v>769</v>
      </c>
      <c r="E114" s="425"/>
      <c r="F114" s="424">
        <v>4100054311</v>
      </c>
      <c r="G114" s="447"/>
      <c r="H114" s="448" t="s">
        <v>770</v>
      </c>
      <c r="I114" s="447"/>
      <c r="J114" s="424" t="s">
        <v>25</v>
      </c>
      <c r="K114" s="425"/>
      <c r="L114" s="14" t="s">
        <v>757</v>
      </c>
      <c r="M114" s="11"/>
      <c r="N114" s="82">
        <v>8.5399999999999991</v>
      </c>
      <c r="O114" s="60">
        <v>10</v>
      </c>
    </row>
    <row r="115" spans="1:15" ht="15" x14ac:dyDescent="0.25">
      <c r="A115" s="1"/>
      <c r="B115" s="378">
        <v>92</v>
      </c>
      <c r="C115" s="379"/>
      <c r="D115" s="438" t="s">
        <v>769</v>
      </c>
      <c r="E115" s="425"/>
      <c r="F115" s="424">
        <v>4100054311</v>
      </c>
      <c r="G115" s="447"/>
      <c r="H115" s="448" t="s">
        <v>770</v>
      </c>
      <c r="I115" s="447"/>
      <c r="J115" s="424" t="s">
        <v>25</v>
      </c>
      <c r="K115" s="425"/>
      <c r="L115" s="14" t="s">
        <v>757</v>
      </c>
      <c r="M115" s="11"/>
      <c r="N115" s="82">
        <v>8.5399999999999991</v>
      </c>
      <c r="O115" s="60">
        <v>10</v>
      </c>
    </row>
    <row r="116" spans="1:15" ht="15" x14ac:dyDescent="0.25">
      <c r="A116" s="1"/>
      <c r="B116" s="378">
        <v>93</v>
      </c>
      <c r="C116" s="379"/>
      <c r="D116" s="438" t="s">
        <v>769</v>
      </c>
      <c r="E116" s="425"/>
      <c r="F116" s="424">
        <v>4100054311</v>
      </c>
      <c r="G116" s="447"/>
      <c r="H116" s="448" t="s">
        <v>770</v>
      </c>
      <c r="I116" s="447"/>
      <c r="J116" s="424" t="s">
        <v>25</v>
      </c>
      <c r="K116" s="425"/>
      <c r="L116" s="14" t="s">
        <v>757</v>
      </c>
      <c r="M116" s="11"/>
      <c r="N116" s="82">
        <v>8.5399999999999991</v>
      </c>
      <c r="O116" s="60">
        <v>10</v>
      </c>
    </row>
    <row r="117" spans="1:15" ht="15" x14ac:dyDescent="0.25">
      <c r="A117" s="1"/>
      <c r="B117" s="378">
        <v>94</v>
      </c>
      <c r="C117" s="379"/>
      <c r="D117" s="438" t="s">
        <v>769</v>
      </c>
      <c r="E117" s="425"/>
      <c r="F117" s="424">
        <v>4100054311</v>
      </c>
      <c r="G117" s="447"/>
      <c r="H117" s="448" t="s">
        <v>770</v>
      </c>
      <c r="I117" s="447"/>
      <c r="J117" s="424" t="s">
        <v>25</v>
      </c>
      <c r="K117" s="425"/>
      <c r="L117" s="14" t="s">
        <v>757</v>
      </c>
      <c r="M117" s="11"/>
      <c r="N117" s="82">
        <v>4.84</v>
      </c>
      <c r="O117" s="60">
        <v>4</v>
      </c>
    </row>
    <row r="118" spans="1:15" ht="15" x14ac:dyDescent="0.25">
      <c r="A118" s="1"/>
      <c r="B118" s="76"/>
      <c r="C118" s="69"/>
      <c r="D118" s="438" t="s">
        <v>769</v>
      </c>
      <c r="E118" s="425"/>
      <c r="F118" s="424">
        <v>4100054320</v>
      </c>
      <c r="G118" s="447"/>
      <c r="H118" s="448" t="s">
        <v>770</v>
      </c>
      <c r="I118" s="447"/>
      <c r="J118" s="424" t="s">
        <v>53</v>
      </c>
      <c r="K118" s="425"/>
      <c r="L118" s="14" t="s">
        <v>757</v>
      </c>
      <c r="M118" s="11"/>
      <c r="N118" s="84"/>
      <c r="O118" s="60">
        <v>1</v>
      </c>
    </row>
    <row r="119" spans="1:15" ht="15" x14ac:dyDescent="0.25">
      <c r="A119" s="1"/>
      <c r="B119" s="378">
        <v>95</v>
      </c>
      <c r="C119" s="379"/>
      <c r="D119" s="438" t="s">
        <v>769</v>
      </c>
      <c r="E119" s="425"/>
      <c r="F119" s="424">
        <v>4100054320</v>
      </c>
      <c r="G119" s="447"/>
      <c r="H119" s="448" t="s">
        <v>770</v>
      </c>
      <c r="I119" s="447"/>
      <c r="J119" s="424" t="s">
        <v>53</v>
      </c>
      <c r="K119" s="425"/>
      <c r="L119" s="14" t="s">
        <v>757</v>
      </c>
      <c r="M119" s="11"/>
      <c r="N119" s="82">
        <v>8.5399999999999991</v>
      </c>
      <c r="O119" s="60">
        <v>10</v>
      </c>
    </row>
    <row r="120" spans="1:15" ht="15" x14ac:dyDescent="0.25">
      <c r="A120" s="1"/>
      <c r="B120" s="375">
        <v>96</v>
      </c>
      <c r="C120" s="376"/>
      <c r="D120" s="369" t="s">
        <v>769</v>
      </c>
      <c r="E120" s="368"/>
      <c r="F120" s="369">
        <v>4100054320</v>
      </c>
      <c r="G120" s="370"/>
      <c r="H120" s="391" t="s">
        <v>770</v>
      </c>
      <c r="I120" s="370"/>
      <c r="J120" s="369" t="s">
        <v>53</v>
      </c>
      <c r="K120" s="368"/>
      <c r="L120" s="7" t="s">
        <v>757</v>
      </c>
      <c r="M120" s="11"/>
      <c r="N120" s="81">
        <v>8.5399999999999991</v>
      </c>
      <c r="O120" s="60">
        <v>10</v>
      </c>
    </row>
    <row r="121" spans="1:15" ht="15" x14ac:dyDescent="0.25">
      <c r="A121" s="1"/>
      <c r="B121" s="77" t="s">
        <v>165</v>
      </c>
      <c r="C121" s="78"/>
      <c r="D121" s="20"/>
      <c r="E121" s="45"/>
      <c r="F121" s="20"/>
      <c r="H121" s="3"/>
      <c r="J121" s="20"/>
      <c r="K121" s="45"/>
      <c r="L121" s="1"/>
      <c r="M121" s="1"/>
      <c r="N121" s="1"/>
      <c r="O121" s="60"/>
    </row>
    <row r="122" spans="1:15" ht="15" x14ac:dyDescent="0.25">
      <c r="A122" s="1"/>
      <c r="B122" s="378">
        <v>97</v>
      </c>
      <c r="C122" s="379"/>
      <c r="D122" s="438" t="s">
        <v>769</v>
      </c>
      <c r="E122" s="425"/>
      <c r="F122" s="424">
        <v>4100054320</v>
      </c>
      <c r="G122" s="447"/>
      <c r="H122" s="448" t="s">
        <v>770</v>
      </c>
      <c r="I122" s="447"/>
      <c r="J122" s="424" t="s">
        <v>53</v>
      </c>
      <c r="K122" s="425"/>
      <c r="L122" s="14" t="s">
        <v>757</v>
      </c>
      <c r="M122" s="11"/>
      <c r="N122" s="82">
        <v>8.5399999999999991</v>
      </c>
      <c r="O122" s="60">
        <v>10</v>
      </c>
    </row>
    <row r="123" spans="1:15" ht="15" x14ac:dyDescent="0.25">
      <c r="A123" s="1"/>
      <c r="B123" s="375">
        <v>98</v>
      </c>
      <c r="C123" s="376"/>
      <c r="D123" s="369" t="s">
        <v>769</v>
      </c>
      <c r="E123" s="368"/>
      <c r="F123" s="369">
        <v>4100054320</v>
      </c>
      <c r="G123" s="370"/>
      <c r="H123" s="391" t="s">
        <v>770</v>
      </c>
      <c r="I123" s="370"/>
      <c r="J123" s="369" t="s">
        <v>53</v>
      </c>
      <c r="K123" s="368"/>
      <c r="L123" s="7" t="s">
        <v>757</v>
      </c>
      <c r="M123" s="11"/>
      <c r="N123" s="81">
        <v>8.5399999999999991</v>
      </c>
      <c r="O123" s="60">
        <v>10</v>
      </c>
    </row>
    <row r="124" spans="1:15" ht="15" x14ac:dyDescent="0.25">
      <c r="A124" s="1"/>
      <c r="B124" s="378">
        <v>99</v>
      </c>
      <c r="C124" s="379"/>
      <c r="D124" s="438" t="s">
        <v>769</v>
      </c>
      <c r="E124" s="425"/>
      <c r="F124" s="424">
        <v>4100054320</v>
      </c>
      <c r="G124" s="447"/>
      <c r="H124" s="448" t="s">
        <v>770</v>
      </c>
      <c r="I124" s="447"/>
      <c r="J124" s="424" t="s">
        <v>53</v>
      </c>
      <c r="K124" s="425"/>
      <c r="L124" s="14" t="s">
        <v>757</v>
      </c>
      <c r="M124" s="11"/>
      <c r="N124" s="82">
        <v>8.5399999999999991</v>
      </c>
      <c r="O124" s="60">
        <v>10</v>
      </c>
    </row>
    <row r="125" spans="1:15" ht="15" x14ac:dyDescent="0.25">
      <c r="A125" s="1"/>
      <c r="B125" s="375">
        <v>100</v>
      </c>
      <c r="C125" s="376"/>
      <c r="D125" s="369" t="s">
        <v>769</v>
      </c>
      <c r="E125" s="368"/>
      <c r="F125" s="369">
        <v>4100054320</v>
      </c>
      <c r="G125" s="370"/>
      <c r="H125" s="391" t="s">
        <v>770</v>
      </c>
      <c r="I125" s="370"/>
      <c r="J125" s="369" t="s">
        <v>53</v>
      </c>
      <c r="K125" s="368"/>
      <c r="L125" s="7" t="s">
        <v>757</v>
      </c>
      <c r="M125" s="11"/>
      <c r="N125" s="81">
        <v>8.5399999999999991</v>
      </c>
      <c r="O125" s="60">
        <v>10</v>
      </c>
    </row>
    <row r="126" spans="1:15" ht="15" x14ac:dyDescent="0.25">
      <c r="A126" s="1"/>
      <c r="B126" s="375">
        <v>101</v>
      </c>
      <c r="C126" s="376"/>
      <c r="D126" s="369" t="s">
        <v>769</v>
      </c>
      <c r="E126" s="368"/>
      <c r="F126" s="369">
        <v>4100054320</v>
      </c>
      <c r="G126" s="370"/>
      <c r="H126" s="391" t="s">
        <v>770</v>
      </c>
      <c r="I126" s="370"/>
      <c r="J126" s="369" t="s">
        <v>53</v>
      </c>
      <c r="K126" s="368"/>
      <c r="L126" s="7" t="s">
        <v>784</v>
      </c>
      <c r="M126" s="11"/>
      <c r="N126" s="81">
        <v>8.5399999999999991</v>
      </c>
      <c r="O126" s="60">
        <v>10</v>
      </c>
    </row>
    <row r="127" spans="1:15" ht="15" x14ac:dyDescent="0.25">
      <c r="A127" s="1"/>
      <c r="B127" s="375">
        <v>102</v>
      </c>
      <c r="C127" s="376"/>
      <c r="D127" s="369" t="s">
        <v>769</v>
      </c>
      <c r="E127" s="368"/>
      <c r="F127" s="369">
        <v>4100054320</v>
      </c>
      <c r="G127" s="370"/>
      <c r="H127" s="391" t="s">
        <v>770</v>
      </c>
      <c r="I127" s="370"/>
      <c r="J127" s="369" t="s">
        <v>53</v>
      </c>
      <c r="K127" s="368"/>
      <c r="L127" s="7" t="s">
        <v>784</v>
      </c>
      <c r="M127" s="11"/>
      <c r="N127" s="81">
        <v>7.8</v>
      </c>
      <c r="O127" s="60">
        <v>9</v>
      </c>
    </row>
    <row r="128" spans="1:15" ht="15" x14ac:dyDescent="0.25">
      <c r="A128" s="1"/>
      <c r="B128" s="375">
        <v>103</v>
      </c>
      <c r="C128" s="376"/>
      <c r="D128" s="369" t="s">
        <v>747</v>
      </c>
      <c r="E128" s="368"/>
      <c r="F128" s="369">
        <v>4100054323</v>
      </c>
      <c r="G128" s="370"/>
      <c r="H128" s="391" t="s">
        <v>771</v>
      </c>
      <c r="I128" s="370"/>
      <c r="J128" s="369" t="s">
        <v>76</v>
      </c>
      <c r="K128" s="368"/>
      <c r="L128" s="7" t="s">
        <v>757</v>
      </c>
      <c r="M128" s="11"/>
      <c r="N128" s="81">
        <v>8.64</v>
      </c>
      <c r="O128" s="60">
        <v>15</v>
      </c>
    </row>
    <row r="129" spans="1:15" ht="15" x14ac:dyDescent="0.25">
      <c r="A129" s="1"/>
      <c r="B129" s="375">
        <v>104</v>
      </c>
      <c r="C129" s="376"/>
      <c r="D129" s="369" t="s">
        <v>747</v>
      </c>
      <c r="E129" s="368"/>
      <c r="F129" s="369">
        <v>4100054312</v>
      </c>
      <c r="G129" s="370"/>
      <c r="H129" s="391" t="s">
        <v>771</v>
      </c>
      <c r="I129" s="370"/>
      <c r="J129" s="369" t="s">
        <v>25</v>
      </c>
      <c r="K129" s="368"/>
      <c r="L129" s="7" t="s">
        <v>757</v>
      </c>
      <c r="M129" s="11"/>
      <c r="N129" s="81">
        <v>9.14</v>
      </c>
      <c r="O129" s="60">
        <v>16</v>
      </c>
    </row>
    <row r="130" spans="1:15" ht="15" x14ac:dyDescent="0.25">
      <c r="A130" s="1"/>
      <c r="B130" s="378">
        <v>105</v>
      </c>
      <c r="C130" s="379"/>
      <c r="D130" s="369" t="s">
        <v>747</v>
      </c>
      <c r="E130" s="368"/>
      <c r="F130" s="369">
        <v>4100054312</v>
      </c>
      <c r="G130" s="370"/>
      <c r="H130" s="391" t="s">
        <v>771</v>
      </c>
      <c r="I130" s="370"/>
      <c r="J130" s="369" t="s">
        <v>25</v>
      </c>
      <c r="K130" s="368"/>
      <c r="L130" s="7" t="s">
        <v>757</v>
      </c>
      <c r="M130" s="11"/>
      <c r="N130" s="82">
        <v>9.14</v>
      </c>
      <c r="O130" s="60">
        <v>16</v>
      </c>
    </row>
    <row r="131" spans="1:15" ht="15" x14ac:dyDescent="0.25">
      <c r="A131" s="1"/>
      <c r="B131" s="378">
        <v>106</v>
      </c>
      <c r="C131" s="379"/>
      <c r="D131" s="367" t="s">
        <v>747</v>
      </c>
      <c r="E131" s="368"/>
      <c r="F131" s="369">
        <v>4100054312</v>
      </c>
      <c r="G131" s="370"/>
      <c r="H131" s="391" t="s">
        <v>771</v>
      </c>
      <c r="I131" s="370"/>
      <c r="J131" s="369" t="s">
        <v>25</v>
      </c>
      <c r="K131" s="368"/>
      <c r="L131" s="7" t="s">
        <v>757</v>
      </c>
      <c r="M131" s="11"/>
      <c r="N131" s="82">
        <v>8.64</v>
      </c>
      <c r="O131" s="60">
        <v>10</v>
      </c>
    </row>
    <row r="132" spans="1:15" ht="15" x14ac:dyDescent="0.25">
      <c r="A132" s="1"/>
      <c r="B132" s="416"/>
      <c r="C132" s="417"/>
      <c r="D132" s="367" t="s">
        <v>747</v>
      </c>
      <c r="E132" s="368"/>
      <c r="F132" s="369">
        <v>4100054326</v>
      </c>
      <c r="G132" s="370"/>
      <c r="H132" s="391" t="s">
        <v>771</v>
      </c>
      <c r="I132" s="370"/>
      <c r="J132" s="369" t="s">
        <v>53</v>
      </c>
      <c r="K132" s="368"/>
      <c r="L132" s="7" t="s">
        <v>757</v>
      </c>
      <c r="M132" s="11"/>
      <c r="N132" s="84"/>
      <c r="O132" s="60">
        <v>5</v>
      </c>
    </row>
    <row r="133" spans="1:15" ht="15" x14ac:dyDescent="0.25">
      <c r="A133" s="1"/>
      <c r="B133" s="76"/>
      <c r="C133" s="69"/>
      <c r="D133" s="126" t="s">
        <v>792</v>
      </c>
      <c r="E133" s="61"/>
      <c r="F133" s="50"/>
      <c r="G133" s="62"/>
      <c r="H133" s="63"/>
      <c r="I133" s="62"/>
      <c r="J133" s="50"/>
      <c r="K133" s="61"/>
      <c r="L133" s="6"/>
      <c r="M133" s="6"/>
      <c r="N133" s="129"/>
      <c r="O133" s="123"/>
    </row>
    <row r="134" spans="1:15" ht="15" x14ac:dyDescent="0.25">
      <c r="A134" s="1"/>
      <c r="B134" s="365">
        <v>107</v>
      </c>
      <c r="C134" s="366"/>
      <c r="D134" s="369" t="s">
        <v>747</v>
      </c>
      <c r="E134" s="368"/>
      <c r="F134" s="369">
        <v>4100054326</v>
      </c>
      <c r="G134" s="370"/>
      <c r="H134" s="391" t="s">
        <v>771</v>
      </c>
      <c r="I134" s="370"/>
      <c r="J134" s="369" t="s">
        <v>53</v>
      </c>
      <c r="K134" s="368"/>
      <c r="L134" s="7" t="s">
        <v>757</v>
      </c>
      <c r="M134" s="11"/>
      <c r="N134" s="81">
        <v>9.14</v>
      </c>
      <c r="O134" s="60">
        <v>16</v>
      </c>
    </row>
    <row r="135" spans="1:15" ht="15" x14ac:dyDescent="0.25">
      <c r="A135" s="1"/>
      <c r="B135" s="375">
        <v>108</v>
      </c>
      <c r="C135" s="376"/>
      <c r="D135" s="369" t="s">
        <v>747</v>
      </c>
      <c r="E135" s="368"/>
      <c r="F135" s="369">
        <v>4100054326</v>
      </c>
      <c r="G135" s="370"/>
      <c r="H135" s="391" t="s">
        <v>771</v>
      </c>
      <c r="I135" s="370"/>
      <c r="J135" s="369" t="s">
        <v>53</v>
      </c>
      <c r="K135" s="368"/>
      <c r="L135" s="7" t="s">
        <v>757</v>
      </c>
      <c r="M135" s="11"/>
      <c r="N135" s="81">
        <v>9.14</v>
      </c>
      <c r="O135" s="60">
        <v>16</v>
      </c>
    </row>
    <row r="136" spans="1:15" ht="15" x14ac:dyDescent="0.25">
      <c r="A136" s="1"/>
      <c r="B136" s="375">
        <v>109</v>
      </c>
      <c r="C136" s="376"/>
      <c r="D136" s="369" t="s">
        <v>747</v>
      </c>
      <c r="E136" s="368"/>
      <c r="F136" s="369">
        <v>4100054326</v>
      </c>
      <c r="G136" s="370"/>
      <c r="H136" s="391" t="s">
        <v>771</v>
      </c>
      <c r="I136" s="370"/>
      <c r="J136" s="369" t="s">
        <v>53</v>
      </c>
      <c r="K136" s="368"/>
      <c r="L136" s="7" t="s">
        <v>757</v>
      </c>
      <c r="M136" s="11"/>
      <c r="N136" s="81">
        <v>9.14</v>
      </c>
      <c r="O136" s="60">
        <v>16</v>
      </c>
    </row>
    <row r="137" spans="1:15" ht="15" x14ac:dyDescent="0.25">
      <c r="A137" s="1"/>
      <c r="B137" s="375">
        <v>110</v>
      </c>
      <c r="C137" s="376"/>
      <c r="D137" s="369" t="s">
        <v>747</v>
      </c>
      <c r="E137" s="368"/>
      <c r="F137" s="369">
        <v>4100054326</v>
      </c>
      <c r="G137" s="370"/>
      <c r="H137" s="391" t="s">
        <v>771</v>
      </c>
      <c r="I137" s="370"/>
      <c r="J137" s="369" t="s">
        <v>53</v>
      </c>
      <c r="K137" s="368"/>
      <c r="L137" s="7" t="s">
        <v>757</v>
      </c>
      <c r="M137" s="11"/>
      <c r="N137" s="81">
        <v>9.14</v>
      </c>
      <c r="O137" s="60">
        <v>16</v>
      </c>
    </row>
    <row r="138" spans="1:15" ht="15" x14ac:dyDescent="0.25">
      <c r="A138" s="1"/>
      <c r="B138" s="375">
        <v>111</v>
      </c>
      <c r="C138" s="376"/>
      <c r="D138" s="369" t="s">
        <v>747</v>
      </c>
      <c r="E138" s="368"/>
      <c r="F138" s="369">
        <v>4100054326</v>
      </c>
      <c r="G138" s="370"/>
      <c r="H138" s="391" t="s">
        <v>771</v>
      </c>
      <c r="I138" s="370"/>
      <c r="J138" s="369" t="s">
        <v>53</v>
      </c>
      <c r="K138" s="368"/>
      <c r="L138" s="7" t="s">
        <v>757</v>
      </c>
      <c r="M138" s="11"/>
      <c r="N138" s="81">
        <v>9.14</v>
      </c>
      <c r="O138" s="60">
        <v>16</v>
      </c>
    </row>
    <row r="139" spans="1:15" ht="15" x14ac:dyDescent="0.25">
      <c r="A139" s="1"/>
      <c r="B139" s="375">
        <v>112</v>
      </c>
      <c r="C139" s="376"/>
      <c r="D139" s="369" t="s">
        <v>747</v>
      </c>
      <c r="E139" s="368"/>
      <c r="F139" s="369">
        <v>4100054326</v>
      </c>
      <c r="G139" s="370"/>
      <c r="H139" s="391" t="s">
        <v>771</v>
      </c>
      <c r="I139" s="370"/>
      <c r="J139" s="369" t="s">
        <v>53</v>
      </c>
      <c r="K139" s="368"/>
      <c r="L139" s="7" t="s">
        <v>757</v>
      </c>
      <c r="M139" s="11"/>
      <c r="N139" s="81">
        <v>9.14</v>
      </c>
      <c r="O139" s="60">
        <v>16</v>
      </c>
    </row>
    <row r="140" spans="1:15" ht="15" x14ac:dyDescent="0.25">
      <c r="A140" s="1"/>
      <c r="B140" s="77" t="s">
        <v>179</v>
      </c>
      <c r="C140" s="78"/>
      <c r="D140" s="20"/>
      <c r="E140" s="45"/>
      <c r="F140" s="20"/>
      <c r="H140" s="3"/>
      <c r="J140" s="20"/>
      <c r="K140" s="45"/>
      <c r="L140" s="1"/>
      <c r="M140" s="1"/>
      <c r="N140" s="1"/>
      <c r="O140" s="60"/>
    </row>
    <row r="141" spans="1:15" ht="15" x14ac:dyDescent="0.25">
      <c r="A141" s="1"/>
      <c r="B141" s="375">
        <v>113</v>
      </c>
      <c r="C141" s="376"/>
      <c r="D141" s="369" t="s">
        <v>747</v>
      </c>
      <c r="E141" s="368"/>
      <c r="F141" s="369">
        <v>4100054326</v>
      </c>
      <c r="G141" s="370"/>
      <c r="H141" s="391" t="s">
        <v>771</v>
      </c>
      <c r="I141" s="370"/>
      <c r="J141" s="369" t="s">
        <v>53</v>
      </c>
      <c r="K141" s="368"/>
      <c r="L141" s="7" t="s">
        <v>757</v>
      </c>
      <c r="M141" s="11"/>
      <c r="N141" s="81">
        <v>9.14</v>
      </c>
      <c r="O141" s="60">
        <v>16</v>
      </c>
    </row>
    <row r="142" spans="1:15" ht="15" x14ac:dyDescent="0.25">
      <c r="A142" s="1"/>
      <c r="B142" s="375">
        <v>114</v>
      </c>
      <c r="C142" s="376"/>
      <c r="D142" s="369" t="s">
        <v>747</v>
      </c>
      <c r="E142" s="368"/>
      <c r="F142" s="369">
        <v>4100054326</v>
      </c>
      <c r="G142" s="370"/>
      <c r="H142" s="391" t="s">
        <v>771</v>
      </c>
      <c r="I142" s="370"/>
      <c r="J142" s="369" t="s">
        <v>53</v>
      </c>
      <c r="K142" s="368"/>
      <c r="L142" s="7" t="s">
        <v>757</v>
      </c>
      <c r="M142" s="11"/>
      <c r="N142" s="81">
        <v>9.14</v>
      </c>
      <c r="O142" s="60">
        <v>16</v>
      </c>
    </row>
    <row r="143" spans="1:15" ht="15" x14ac:dyDescent="0.25">
      <c r="A143" s="1"/>
      <c r="B143" s="375">
        <v>115</v>
      </c>
      <c r="C143" s="376"/>
      <c r="D143" s="369" t="s">
        <v>747</v>
      </c>
      <c r="E143" s="368"/>
      <c r="F143" s="369">
        <v>4100054326</v>
      </c>
      <c r="G143" s="370"/>
      <c r="H143" s="391" t="s">
        <v>771</v>
      </c>
      <c r="I143" s="370"/>
      <c r="J143" s="369" t="s">
        <v>53</v>
      </c>
      <c r="K143" s="368"/>
      <c r="L143" s="7" t="s">
        <v>757</v>
      </c>
      <c r="M143" s="11"/>
      <c r="N143" s="81">
        <v>10.3</v>
      </c>
      <c r="O143" s="60">
        <v>17</v>
      </c>
    </row>
    <row r="144" spans="1:15" ht="15" x14ac:dyDescent="0.25">
      <c r="A144" s="1"/>
      <c r="B144" s="375">
        <v>116</v>
      </c>
      <c r="C144" s="376"/>
      <c r="D144" s="369" t="s">
        <v>747</v>
      </c>
      <c r="E144" s="368"/>
      <c r="F144" s="369">
        <v>4100054326</v>
      </c>
      <c r="G144" s="370"/>
      <c r="H144" s="391" t="s">
        <v>771</v>
      </c>
      <c r="I144" s="370"/>
      <c r="J144" s="369" t="s">
        <v>53</v>
      </c>
      <c r="K144" s="368"/>
      <c r="L144" s="7" t="s">
        <v>757</v>
      </c>
      <c r="M144" s="11"/>
      <c r="N144" s="81">
        <v>10.3</v>
      </c>
      <c r="O144" s="60">
        <v>17</v>
      </c>
    </row>
    <row r="145" spans="1:15" ht="15" x14ac:dyDescent="0.25">
      <c r="A145" s="1"/>
      <c r="B145" s="375">
        <v>117</v>
      </c>
      <c r="C145" s="376"/>
      <c r="D145" s="369" t="s">
        <v>747</v>
      </c>
      <c r="E145" s="368"/>
      <c r="F145" s="369">
        <v>4100054326</v>
      </c>
      <c r="G145" s="370"/>
      <c r="H145" s="391" t="s">
        <v>771</v>
      </c>
      <c r="I145" s="370"/>
      <c r="J145" s="369" t="s">
        <v>53</v>
      </c>
      <c r="K145" s="368"/>
      <c r="L145" s="7" t="s">
        <v>757</v>
      </c>
      <c r="M145" s="11"/>
      <c r="N145" s="81">
        <v>10.3</v>
      </c>
      <c r="O145" s="60">
        <v>17</v>
      </c>
    </row>
    <row r="146" spans="1:15" ht="15" x14ac:dyDescent="0.25">
      <c r="A146" s="1"/>
      <c r="B146" s="378">
        <v>118</v>
      </c>
      <c r="C146" s="379"/>
      <c r="D146" s="369" t="s">
        <v>747</v>
      </c>
      <c r="E146" s="368"/>
      <c r="F146" s="369">
        <v>4100054326</v>
      </c>
      <c r="G146" s="370"/>
      <c r="H146" s="391" t="s">
        <v>771</v>
      </c>
      <c r="I146" s="370"/>
      <c r="J146" s="369" t="s">
        <v>53</v>
      </c>
      <c r="K146" s="368"/>
      <c r="L146" s="7" t="s">
        <v>757</v>
      </c>
      <c r="M146" s="11"/>
      <c r="N146" s="82">
        <v>10.3</v>
      </c>
      <c r="O146" s="60">
        <v>17</v>
      </c>
    </row>
    <row r="147" spans="1:15" ht="15" x14ac:dyDescent="0.25">
      <c r="A147" s="1"/>
      <c r="B147" s="378">
        <v>119</v>
      </c>
      <c r="C147" s="379"/>
      <c r="D147" s="367" t="s">
        <v>747</v>
      </c>
      <c r="E147" s="368"/>
      <c r="F147" s="369">
        <v>4100054326</v>
      </c>
      <c r="G147" s="370"/>
      <c r="H147" s="391" t="s">
        <v>771</v>
      </c>
      <c r="I147" s="370"/>
      <c r="J147" s="369" t="s">
        <v>53</v>
      </c>
      <c r="K147" s="368"/>
      <c r="L147" s="7" t="s">
        <v>757</v>
      </c>
      <c r="M147" s="11"/>
      <c r="N147" s="82">
        <v>10.3</v>
      </c>
      <c r="O147" s="60">
        <v>17</v>
      </c>
    </row>
    <row r="148" spans="1:15" ht="15" x14ac:dyDescent="0.25">
      <c r="A148" s="1"/>
      <c r="B148" s="40"/>
      <c r="C148" s="36"/>
      <c r="D148" s="126" t="s">
        <v>788</v>
      </c>
      <c r="E148" s="61"/>
      <c r="F148" s="50"/>
      <c r="G148" s="62"/>
      <c r="H148" s="63"/>
      <c r="I148" s="62"/>
      <c r="J148" s="50"/>
      <c r="K148" s="61"/>
      <c r="L148" s="6"/>
      <c r="M148" s="8"/>
      <c r="N148" s="83"/>
      <c r="O148" s="123"/>
    </row>
    <row r="149" spans="1:15" ht="15" x14ac:dyDescent="0.25">
      <c r="A149" s="1"/>
      <c r="B149" s="378">
        <v>120</v>
      </c>
      <c r="C149" s="379"/>
      <c r="D149" s="367" t="s">
        <v>747</v>
      </c>
      <c r="E149" s="368"/>
      <c r="F149" s="369">
        <v>4100054317</v>
      </c>
      <c r="G149" s="370"/>
      <c r="H149" s="391" t="s">
        <v>748</v>
      </c>
      <c r="I149" s="370"/>
      <c r="J149" s="369" t="s">
        <v>53</v>
      </c>
      <c r="K149" s="368"/>
      <c r="L149" s="7" t="s">
        <v>773</v>
      </c>
      <c r="M149" s="11"/>
      <c r="N149" s="82">
        <v>9.14</v>
      </c>
      <c r="O149" s="60">
        <v>16</v>
      </c>
    </row>
    <row r="150" spans="1:15" ht="15" x14ac:dyDescent="0.25">
      <c r="A150" s="1"/>
      <c r="B150" s="378">
        <v>121</v>
      </c>
      <c r="C150" s="379"/>
      <c r="D150" s="367" t="s">
        <v>747</v>
      </c>
      <c r="E150" s="368"/>
      <c r="F150" s="369">
        <v>4100054317</v>
      </c>
      <c r="G150" s="370"/>
      <c r="H150" s="391" t="s">
        <v>748</v>
      </c>
      <c r="I150" s="370"/>
      <c r="J150" s="369" t="s">
        <v>53</v>
      </c>
      <c r="K150" s="368"/>
      <c r="L150" s="7" t="s">
        <v>773</v>
      </c>
      <c r="M150" s="11"/>
      <c r="N150" s="82">
        <v>6.5</v>
      </c>
      <c r="O150" s="60">
        <v>8</v>
      </c>
    </row>
    <row r="151" spans="1:15" ht="15" x14ac:dyDescent="0.25">
      <c r="A151" s="1"/>
      <c r="B151" s="378">
        <v>122</v>
      </c>
      <c r="C151" s="379"/>
      <c r="D151" s="367" t="s">
        <v>496</v>
      </c>
      <c r="E151" s="368"/>
      <c r="F151" s="369">
        <v>4100054367</v>
      </c>
      <c r="G151" s="370"/>
      <c r="H151" s="391" t="s">
        <v>774</v>
      </c>
      <c r="I151" s="370"/>
      <c r="J151" s="369" t="s">
        <v>76</v>
      </c>
      <c r="K151" s="368"/>
      <c r="L151" s="7" t="s">
        <v>757</v>
      </c>
      <c r="M151" s="11"/>
      <c r="N151" s="82">
        <v>8.82</v>
      </c>
      <c r="O151" s="60">
        <v>20</v>
      </c>
    </row>
    <row r="152" spans="1:15" ht="15" x14ac:dyDescent="0.25">
      <c r="A152" s="1"/>
      <c r="B152" s="365"/>
      <c r="C152" s="366"/>
      <c r="D152" s="367" t="s">
        <v>496</v>
      </c>
      <c r="E152" s="368"/>
      <c r="F152" s="369">
        <v>4100054369</v>
      </c>
      <c r="G152" s="370"/>
      <c r="H152" s="391" t="s">
        <v>774</v>
      </c>
      <c r="I152" s="370"/>
      <c r="J152" s="369" t="s">
        <v>147</v>
      </c>
      <c r="K152" s="368"/>
      <c r="L152" s="7" t="s">
        <v>757</v>
      </c>
      <c r="M152" s="11"/>
      <c r="N152" s="84"/>
      <c r="O152" s="60">
        <v>12</v>
      </c>
    </row>
    <row r="153" spans="1:15" ht="15" x14ac:dyDescent="0.25">
      <c r="A153" s="1"/>
      <c r="B153" s="375">
        <v>123</v>
      </c>
      <c r="C153" s="376"/>
      <c r="D153" s="367" t="s">
        <v>496</v>
      </c>
      <c r="E153" s="368"/>
      <c r="F153" s="369">
        <v>4100054368</v>
      </c>
      <c r="G153" s="370"/>
      <c r="H153" s="391" t="s">
        <v>774</v>
      </c>
      <c r="I153" s="370"/>
      <c r="J153" s="369" t="s">
        <v>53</v>
      </c>
      <c r="K153" s="368"/>
      <c r="L153" s="7" t="s">
        <v>757</v>
      </c>
      <c r="M153" s="11"/>
      <c r="N153" s="81">
        <v>10.62</v>
      </c>
      <c r="O153" s="60">
        <v>40</v>
      </c>
    </row>
    <row r="154" spans="1:15" ht="15" x14ac:dyDescent="0.25">
      <c r="A154" s="1"/>
      <c r="B154" s="375">
        <v>124</v>
      </c>
      <c r="C154" s="376"/>
      <c r="D154" s="367" t="s">
        <v>496</v>
      </c>
      <c r="E154" s="368"/>
      <c r="F154" s="369">
        <v>4100054368</v>
      </c>
      <c r="G154" s="370"/>
      <c r="H154" s="391" t="s">
        <v>774</v>
      </c>
      <c r="I154" s="370"/>
      <c r="J154" s="369" t="s">
        <v>53</v>
      </c>
      <c r="K154" s="368"/>
      <c r="L154" s="7" t="s">
        <v>757</v>
      </c>
      <c r="M154" s="11"/>
      <c r="N154" s="81">
        <v>10.62</v>
      </c>
      <c r="O154" s="60">
        <v>40</v>
      </c>
    </row>
    <row r="155" spans="1:15" ht="15" x14ac:dyDescent="0.25">
      <c r="A155" s="1"/>
      <c r="B155" s="375">
        <v>125</v>
      </c>
      <c r="C155" s="376"/>
      <c r="D155" s="367" t="s">
        <v>496</v>
      </c>
      <c r="E155" s="368"/>
      <c r="F155" s="369">
        <v>4100054368</v>
      </c>
      <c r="G155" s="370"/>
      <c r="H155" s="391" t="s">
        <v>774</v>
      </c>
      <c r="I155" s="370"/>
      <c r="J155" s="369" t="s">
        <v>53</v>
      </c>
      <c r="K155" s="368"/>
      <c r="L155" s="7" t="s">
        <v>757</v>
      </c>
      <c r="M155" s="11"/>
      <c r="N155" s="81">
        <v>10.62</v>
      </c>
      <c r="O155" s="60">
        <v>40</v>
      </c>
    </row>
    <row r="156" spans="1:15" ht="15" x14ac:dyDescent="0.25">
      <c r="A156" s="1"/>
      <c r="B156" s="375">
        <v>126</v>
      </c>
      <c r="C156" s="376"/>
      <c r="D156" s="367" t="s">
        <v>496</v>
      </c>
      <c r="E156" s="368"/>
      <c r="F156" s="369">
        <v>4100054368</v>
      </c>
      <c r="G156" s="370"/>
      <c r="H156" s="391" t="s">
        <v>774</v>
      </c>
      <c r="I156" s="370"/>
      <c r="J156" s="369" t="s">
        <v>53</v>
      </c>
      <c r="K156" s="368"/>
      <c r="L156" s="7" t="s">
        <v>757</v>
      </c>
      <c r="M156" s="11"/>
      <c r="N156" s="81">
        <v>10.62</v>
      </c>
      <c r="O156" s="60">
        <v>40</v>
      </c>
    </row>
    <row r="157" spans="1:15" ht="15" x14ac:dyDescent="0.25">
      <c r="A157" s="1"/>
      <c r="B157" s="375">
        <v>127</v>
      </c>
      <c r="C157" s="376"/>
      <c r="D157" s="367" t="s">
        <v>496</v>
      </c>
      <c r="E157" s="368"/>
      <c r="F157" s="369">
        <v>4100054368</v>
      </c>
      <c r="G157" s="370"/>
      <c r="H157" s="391" t="s">
        <v>774</v>
      </c>
      <c r="I157" s="370"/>
      <c r="J157" s="369" t="s">
        <v>53</v>
      </c>
      <c r="K157" s="368"/>
      <c r="L157" s="7" t="s">
        <v>757</v>
      </c>
      <c r="M157" s="11"/>
      <c r="N157" s="81">
        <v>10.62</v>
      </c>
      <c r="O157" s="60">
        <v>40</v>
      </c>
    </row>
    <row r="158" spans="1:15" ht="15" x14ac:dyDescent="0.25">
      <c r="A158" s="1"/>
      <c r="B158" s="375">
        <v>128</v>
      </c>
      <c r="C158" s="376"/>
      <c r="D158" s="367" t="s">
        <v>496</v>
      </c>
      <c r="E158" s="368"/>
      <c r="F158" s="369">
        <v>4100054368</v>
      </c>
      <c r="G158" s="370"/>
      <c r="H158" s="391" t="s">
        <v>774</v>
      </c>
      <c r="I158" s="370"/>
      <c r="J158" s="369" t="s">
        <v>53</v>
      </c>
      <c r="K158" s="368"/>
      <c r="L158" s="7" t="s">
        <v>757</v>
      </c>
      <c r="M158" s="11"/>
      <c r="N158" s="81">
        <v>10.62</v>
      </c>
      <c r="O158" s="60">
        <v>40</v>
      </c>
    </row>
    <row r="159" spans="1:15" ht="15" x14ac:dyDescent="0.25">
      <c r="A159" s="1"/>
      <c r="B159" s="77" t="s">
        <v>278</v>
      </c>
      <c r="C159" s="78"/>
      <c r="D159" s="20"/>
      <c r="E159" s="45"/>
      <c r="F159" s="20"/>
      <c r="H159" s="3"/>
      <c r="J159" s="20"/>
      <c r="K159" s="45"/>
      <c r="L159" s="1"/>
      <c r="M159" s="1"/>
      <c r="N159" s="1"/>
      <c r="O159" s="60"/>
    </row>
    <row r="160" spans="1:15" ht="15" x14ac:dyDescent="0.25">
      <c r="A160" s="1"/>
      <c r="B160" s="375">
        <v>129</v>
      </c>
      <c r="C160" s="376"/>
      <c r="D160" s="367" t="s">
        <v>496</v>
      </c>
      <c r="E160" s="368"/>
      <c r="F160" s="369">
        <v>4100054368</v>
      </c>
      <c r="G160" s="370"/>
      <c r="H160" s="391" t="s">
        <v>774</v>
      </c>
      <c r="I160" s="370"/>
      <c r="J160" s="369" t="s">
        <v>53</v>
      </c>
      <c r="K160" s="368"/>
      <c r="L160" s="7" t="s">
        <v>757</v>
      </c>
      <c r="M160" s="11"/>
      <c r="N160" s="81">
        <v>10.62</v>
      </c>
      <c r="O160" s="60">
        <v>40</v>
      </c>
    </row>
    <row r="161" spans="1:15" ht="15" x14ac:dyDescent="0.25">
      <c r="A161" s="1"/>
      <c r="B161" s="375">
        <v>130</v>
      </c>
      <c r="C161" s="376"/>
      <c r="D161" s="367" t="s">
        <v>496</v>
      </c>
      <c r="E161" s="368"/>
      <c r="F161" s="369">
        <v>4100054368</v>
      </c>
      <c r="G161" s="370"/>
      <c r="H161" s="391" t="s">
        <v>774</v>
      </c>
      <c r="I161" s="370"/>
      <c r="J161" s="369" t="s">
        <v>53</v>
      </c>
      <c r="K161" s="368"/>
      <c r="L161" s="7" t="s">
        <v>757</v>
      </c>
      <c r="M161" s="11"/>
      <c r="N161" s="81">
        <v>10.62</v>
      </c>
      <c r="O161" s="60">
        <v>40</v>
      </c>
    </row>
    <row r="162" spans="1:15" ht="15" x14ac:dyDescent="0.25">
      <c r="A162" s="1"/>
      <c r="B162" s="375">
        <v>131</v>
      </c>
      <c r="C162" s="376"/>
      <c r="D162" s="367" t="s">
        <v>496</v>
      </c>
      <c r="E162" s="368"/>
      <c r="F162" s="369">
        <v>4100054368</v>
      </c>
      <c r="G162" s="370"/>
      <c r="H162" s="391" t="s">
        <v>774</v>
      </c>
      <c r="I162" s="370"/>
      <c r="J162" s="369" t="s">
        <v>53</v>
      </c>
      <c r="K162" s="368"/>
      <c r="L162" s="7" t="s">
        <v>757</v>
      </c>
      <c r="M162" s="11"/>
      <c r="N162" s="81">
        <v>10.62</v>
      </c>
      <c r="O162" s="60">
        <v>40</v>
      </c>
    </row>
    <row r="163" spans="1:15" ht="15" x14ac:dyDescent="0.25">
      <c r="A163" s="1"/>
      <c r="B163" s="375">
        <v>132</v>
      </c>
      <c r="C163" s="376"/>
      <c r="D163" s="367" t="s">
        <v>496</v>
      </c>
      <c r="E163" s="368"/>
      <c r="F163" s="369">
        <v>4100054368</v>
      </c>
      <c r="G163" s="370"/>
      <c r="H163" s="391" t="s">
        <v>774</v>
      </c>
      <c r="I163" s="370"/>
      <c r="J163" s="369" t="s">
        <v>53</v>
      </c>
      <c r="K163" s="368"/>
      <c r="L163" s="7" t="s">
        <v>757</v>
      </c>
      <c r="M163" s="11"/>
      <c r="N163" s="81">
        <v>10.62</v>
      </c>
      <c r="O163" s="60">
        <v>40</v>
      </c>
    </row>
    <row r="164" spans="1:15" ht="15" x14ac:dyDescent="0.25">
      <c r="A164" s="1"/>
      <c r="B164" s="375">
        <v>133</v>
      </c>
      <c r="C164" s="376"/>
      <c r="D164" s="367" t="s">
        <v>496</v>
      </c>
      <c r="E164" s="368"/>
      <c r="F164" s="369">
        <v>4100054368</v>
      </c>
      <c r="G164" s="370"/>
      <c r="H164" s="391" t="s">
        <v>774</v>
      </c>
      <c r="I164" s="370"/>
      <c r="J164" s="369" t="s">
        <v>53</v>
      </c>
      <c r="K164" s="368"/>
      <c r="L164" s="7" t="s">
        <v>757</v>
      </c>
      <c r="M164" s="11"/>
      <c r="N164" s="81">
        <v>11.7</v>
      </c>
      <c r="O164" s="60">
        <v>44</v>
      </c>
    </row>
    <row r="165" spans="1:15" ht="15" x14ac:dyDescent="0.25">
      <c r="A165" s="1"/>
      <c r="B165" s="375">
        <v>134</v>
      </c>
      <c r="C165" s="376"/>
      <c r="D165" s="367" t="s">
        <v>496</v>
      </c>
      <c r="E165" s="368"/>
      <c r="F165" s="369">
        <v>4100054368</v>
      </c>
      <c r="G165" s="370"/>
      <c r="H165" s="391" t="s">
        <v>774</v>
      </c>
      <c r="I165" s="370"/>
      <c r="J165" s="369" t="s">
        <v>53</v>
      </c>
      <c r="K165" s="368"/>
      <c r="L165" s="7" t="s">
        <v>757</v>
      </c>
      <c r="M165" s="11"/>
      <c r="N165" s="81">
        <v>11.46</v>
      </c>
      <c r="O165" s="60">
        <v>41</v>
      </c>
    </row>
    <row r="166" spans="1:15" ht="15" x14ac:dyDescent="0.25">
      <c r="A166" s="1"/>
      <c r="B166" s="375">
        <v>135</v>
      </c>
      <c r="C166" s="376"/>
      <c r="D166" s="367" t="s">
        <v>789</v>
      </c>
      <c r="E166" s="368"/>
      <c r="F166" s="369">
        <v>4100057907</v>
      </c>
      <c r="G166" s="370"/>
      <c r="H166" s="391" t="s">
        <v>790</v>
      </c>
      <c r="I166" s="370"/>
      <c r="J166" s="369" t="s">
        <v>73</v>
      </c>
      <c r="K166" s="368"/>
      <c r="L166" s="7" t="s">
        <v>791</v>
      </c>
      <c r="M166" s="11"/>
      <c r="N166" s="81">
        <v>6.66</v>
      </c>
      <c r="O166" s="60">
        <v>24</v>
      </c>
    </row>
    <row r="167" spans="1:15" ht="15" x14ac:dyDescent="0.25">
      <c r="A167" s="1"/>
      <c r="B167" s="375">
        <v>136</v>
      </c>
      <c r="C167" s="376"/>
      <c r="D167" s="367" t="s">
        <v>789</v>
      </c>
      <c r="E167" s="368"/>
      <c r="F167" s="369">
        <v>4100057907</v>
      </c>
      <c r="G167" s="370"/>
      <c r="H167" s="391" t="s">
        <v>790</v>
      </c>
      <c r="I167" s="370"/>
      <c r="J167" s="369" t="s">
        <v>73</v>
      </c>
      <c r="K167" s="368"/>
      <c r="L167" s="7" t="s">
        <v>791</v>
      </c>
      <c r="M167" s="11"/>
      <c r="N167" s="81">
        <v>6.66</v>
      </c>
      <c r="O167" s="60">
        <v>24</v>
      </c>
    </row>
    <row r="168" spans="1:15" ht="15" x14ac:dyDescent="0.25">
      <c r="A168" s="1"/>
      <c r="B168" s="378">
        <v>137</v>
      </c>
      <c r="C168" s="379"/>
      <c r="D168" s="367" t="s">
        <v>528</v>
      </c>
      <c r="E168" s="368"/>
      <c r="F168" s="369">
        <v>4100054329</v>
      </c>
      <c r="G168" s="370"/>
      <c r="H168" s="391" t="s">
        <v>782</v>
      </c>
      <c r="I168" s="370"/>
      <c r="J168" s="369" t="s">
        <v>73</v>
      </c>
      <c r="K168" s="368"/>
      <c r="L168" s="7" t="s">
        <v>784</v>
      </c>
      <c r="M168" s="11"/>
      <c r="N168" s="82">
        <v>7.44</v>
      </c>
      <c r="O168" s="60">
        <v>40</v>
      </c>
    </row>
    <row r="169" spans="1:15" ht="15" x14ac:dyDescent="0.25">
      <c r="A169" s="1"/>
      <c r="B169" s="378">
        <v>138</v>
      </c>
      <c r="C169" s="379"/>
      <c r="D169" s="367" t="s">
        <v>528</v>
      </c>
      <c r="E169" s="368"/>
      <c r="F169" s="369">
        <v>4100054329</v>
      </c>
      <c r="G169" s="370"/>
      <c r="H169" s="391" t="s">
        <v>782</v>
      </c>
      <c r="I169" s="370"/>
      <c r="J169" s="369" t="s">
        <v>73</v>
      </c>
      <c r="K169" s="368"/>
      <c r="L169" s="7" t="s">
        <v>784</v>
      </c>
      <c r="M169" s="11"/>
      <c r="N169" s="82">
        <v>7.28</v>
      </c>
      <c r="O169" s="60">
        <v>36</v>
      </c>
    </row>
    <row r="170" spans="1:15" ht="15" x14ac:dyDescent="0.25">
      <c r="A170" s="1"/>
      <c r="B170" s="76"/>
      <c r="C170" s="69"/>
      <c r="D170" s="367" t="s">
        <v>528</v>
      </c>
      <c r="E170" s="368"/>
      <c r="F170" s="369">
        <v>4100054332</v>
      </c>
      <c r="G170" s="370"/>
      <c r="H170" s="391" t="s">
        <v>782</v>
      </c>
      <c r="I170" s="370"/>
      <c r="J170" s="369" t="s">
        <v>147</v>
      </c>
      <c r="K170" s="368"/>
      <c r="L170" s="7" t="s">
        <v>784</v>
      </c>
      <c r="M170" s="11"/>
      <c r="N170" s="84"/>
      <c r="O170" s="60">
        <v>3</v>
      </c>
    </row>
    <row r="171" spans="1:15" ht="15" x14ac:dyDescent="0.25">
      <c r="A171" s="1"/>
      <c r="B171" s="365">
        <v>139</v>
      </c>
      <c r="C171" s="366"/>
      <c r="D171" s="367" t="s">
        <v>528</v>
      </c>
      <c r="E171" s="368"/>
      <c r="F171" s="369">
        <v>4100054331</v>
      </c>
      <c r="G171" s="370"/>
      <c r="H171" s="391" t="s">
        <v>782</v>
      </c>
      <c r="I171" s="370"/>
      <c r="J171" s="369" t="s">
        <v>53</v>
      </c>
      <c r="K171" s="368"/>
      <c r="L171" s="7" t="s">
        <v>784</v>
      </c>
      <c r="M171" s="11"/>
      <c r="N171" s="84">
        <v>7.44</v>
      </c>
      <c r="O171" s="60">
        <v>40</v>
      </c>
    </row>
    <row r="172" spans="1:15" ht="15" x14ac:dyDescent="0.25">
      <c r="A172" s="1"/>
      <c r="B172" s="378">
        <v>140</v>
      </c>
      <c r="C172" s="379"/>
      <c r="D172" s="367" t="s">
        <v>528</v>
      </c>
      <c r="E172" s="368"/>
      <c r="F172" s="369">
        <v>4100054331</v>
      </c>
      <c r="G172" s="370"/>
      <c r="H172" s="391" t="s">
        <v>782</v>
      </c>
      <c r="I172" s="370"/>
      <c r="J172" s="369" t="s">
        <v>53</v>
      </c>
      <c r="K172" s="368"/>
      <c r="L172" s="7" t="s">
        <v>784</v>
      </c>
      <c r="M172" s="11"/>
      <c r="N172" s="82">
        <v>7.44</v>
      </c>
      <c r="O172" s="60">
        <v>40</v>
      </c>
    </row>
    <row r="173" spans="1:15" ht="15" x14ac:dyDescent="0.25">
      <c r="A173" s="1"/>
      <c r="B173" s="378">
        <v>141</v>
      </c>
      <c r="C173" s="379"/>
      <c r="D173" s="367" t="s">
        <v>528</v>
      </c>
      <c r="E173" s="368"/>
      <c r="F173" s="369">
        <v>4100054331</v>
      </c>
      <c r="G173" s="370"/>
      <c r="H173" s="391" t="s">
        <v>782</v>
      </c>
      <c r="I173" s="370"/>
      <c r="J173" s="369" t="s">
        <v>53</v>
      </c>
      <c r="K173" s="368"/>
      <c r="L173" s="7" t="s">
        <v>784</v>
      </c>
      <c r="M173" s="11"/>
      <c r="N173" s="82">
        <v>7.6</v>
      </c>
      <c r="O173" s="60">
        <v>41</v>
      </c>
    </row>
    <row r="174" spans="1:15" ht="15" x14ac:dyDescent="0.25">
      <c r="A174" s="1"/>
      <c r="B174" s="76"/>
      <c r="C174" s="69"/>
      <c r="D174" s="126" t="s">
        <v>793</v>
      </c>
      <c r="E174" s="61"/>
      <c r="F174" s="50"/>
      <c r="G174" s="62"/>
      <c r="H174" s="63"/>
      <c r="I174" s="62"/>
      <c r="J174" s="50"/>
      <c r="K174" s="61"/>
      <c r="L174" s="6"/>
      <c r="M174" s="8"/>
      <c r="N174" s="84"/>
      <c r="O174" s="123"/>
    </row>
    <row r="175" spans="1:15" ht="15" x14ac:dyDescent="0.25">
      <c r="A175" s="1"/>
      <c r="B175" s="416">
        <v>142</v>
      </c>
      <c r="C175" s="417"/>
      <c r="D175" s="367" t="s">
        <v>528</v>
      </c>
      <c r="E175" s="368"/>
      <c r="F175" s="369">
        <v>4100054331</v>
      </c>
      <c r="G175" s="370"/>
      <c r="H175" s="391" t="s">
        <v>782</v>
      </c>
      <c r="I175" s="370"/>
      <c r="J175" s="369" t="s">
        <v>53</v>
      </c>
      <c r="K175" s="368"/>
      <c r="L175" s="7" t="s">
        <v>783</v>
      </c>
      <c r="M175" s="11"/>
      <c r="N175" s="83">
        <v>7.44</v>
      </c>
      <c r="O175" s="60">
        <v>40</v>
      </c>
    </row>
    <row r="176" spans="1:15" ht="15" x14ac:dyDescent="0.25">
      <c r="A176" s="1"/>
      <c r="B176" s="378">
        <v>143</v>
      </c>
      <c r="C176" s="379"/>
      <c r="D176" s="367" t="s">
        <v>528</v>
      </c>
      <c r="E176" s="368"/>
      <c r="F176" s="369">
        <v>4100054331</v>
      </c>
      <c r="G176" s="370"/>
      <c r="H176" s="391" t="s">
        <v>782</v>
      </c>
      <c r="I176" s="370"/>
      <c r="J176" s="369" t="s">
        <v>53</v>
      </c>
      <c r="K176" s="368"/>
      <c r="L176" s="7" t="s">
        <v>783</v>
      </c>
      <c r="M176" s="11"/>
      <c r="N176" s="82">
        <v>5.52</v>
      </c>
      <c r="O176" s="60">
        <v>27</v>
      </c>
    </row>
    <row r="177" spans="1:15" ht="15" x14ac:dyDescent="0.25">
      <c r="A177" s="1"/>
      <c r="B177" s="76"/>
      <c r="C177" s="69"/>
      <c r="D177" s="367" t="s">
        <v>528</v>
      </c>
      <c r="E177" s="368"/>
      <c r="F177" s="369">
        <v>4100054332</v>
      </c>
      <c r="G177" s="370"/>
      <c r="H177" s="391" t="s">
        <v>782</v>
      </c>
      <c r="I177" s="370"/>
      <c r="J177" s="369" t="s">
        <v>147</v>
      </c>
      <c r="K177" s="368"/>
      <c r="L177" s="7" t="s">
        <v>783</v>
      </c>
      <c r="M177" s="11"/>
      <c r="N177" s="84"/>
      <c r="O177" s="60">
        <v>2</v>
      </c>
    </row>
    <row r="178" spans="1:15" ht="15" x14ac:dyDescent="0.25">
      <c r="A178" s="1"/>
      <c r="B178" s="378">
        <v>144</v>
      </c>
      <c r="C178" s="379"/>
      <c r="D178" s="367" t="s">
        <v>528</v>
      </c>
      <c r="E178" s="368"/>
      <c r="F178" s="369">
        <v>4100054331</v>
      </c>
      <c r="G178" s="370"/>
      <c r="H178" s="391" t="s">
        <v>782</v>
      </c>
      <c r="I178" s="370"/>
      <c r="J178" s="369" t="s">
        <v>53</v>
      </c>
      <c r="K178" s="368"/>
      <c r="L178" s="7" t="s">
        <v>757</v>
      </c>
      <c r="M178" s="11"/>
      <c r="N178" s="81">
        <v>7.44</v>
      </c>
      <c r="O178" s="60">
        <v>40</v>
      </c>
    </row>
    <row r="179" spans="1:15" ht="15" x14ac:dyDescent="0.25">
      <c r="A179" s="1"/>
      <c r="B179" s="378">
        <v>145</v>
      </c>
      <c r="C179" s="379"/>
      <c r="D179" s="367" t="s">
        <v>528</v>
      </c>
      <c r="E179" s="368"/>
      <c r="F179" s="369">
        <v>4100054331</v>
      </c>
      <c r="G179" s="370"/>
      <c r="H179" s="391" t="s">
        <v>782</v>
      </c>
      <c r="I179" s="370"/>
      <c r="J179" s="369" t="s">
        <v>53</v>
      </c>
      <c r="K179" s="368"/>
      <c r="L179" s="7" t="s">
        <v>757</v>
      </c>
      <c r="M179" s="11"/>
      <c r="N179" s="81">
        <v>7.44</v>
      </c>
      <c r="O179" s="60">
        <v>40</v>
      </c>
    </row>
    <row r="180" spans="1:15" ht="15" x14ac:dyDescent="0.25">
      <c r="A180" s="1"/>
      <c r="B180" s="375">
        <v>146</v>
      </c>
      <c r="C180" s="376"/>
      <c r="D180" s="367" t="s">
        <v>528</v>
      </c>
      <c r="E180" s="368"/>
      <c r="F180" s="369">
        <v>4100054331</v>
      </c>
      <c r="G180" s="370"/>
      <c r="H180" s="391" t="s">
        <v>782</v>
      </c>
      <c r="I180" s="370"/>
      <c r="J180" s="369" t="s">
        <v>53</v>
      </c>
      <c r="K180" s="368"/>
      <c r="L180" s="7" t="s">
        <v>757</v>
      </c>
      <c r="M180" s="11"/>
      <c r="N180" s="81">
        <v>7.44</v>
      </c>
      <c r="O180" s="60">
        <v>40</v>
      </c>
    </row>
    <row r="181" spans="1:15" ht="15" x14ac:dyDescent="0.25">
      <c r="A181" s="1"/>
      <c r="B181" s="378">
        <v>147</v>
      </c>
      <c r="C181" s="379"/>
      <c r="D181" s="367" t="s">
        <v>528</v>
      </c>
      <c r="E181" s="368"/>
      <c r="F181" s="369">
        <v>4100054331</v>
      </c>
      <c r="G181" s="370"/>
      <c r="H181" s="391" t="s">
        <v>782</v>
      </c>
      <c r="I181" s="370"/>
      <c r="J181" s="369" t="s">
        <v>53</v>
      </c>
      <c r="K181" s="368"/>
      <c r="L181" s="7" t="s">
        <v>757</v>
      </c>
      <c r="M181" s="11"/>
      <c r="N181" s="81">
        <v>7.44</v>
      </c>
      <c r="O181" s="60">
        <v>40</v>
      </c>
    </row>
    <row r="182" spans="1:15" ht="15" x14ac:dyDescent="0.25">
      <c r="A182" s="1"/>
      <c r="B182" s="378">
        <v>148</v>
      </c>
      <c r="C182" s="379"/>
      <c r="D182" s="367" t="s">
        <v>528</v>
      </c>
      <c r="E182" s="368"/>
      <c r="F182" s="369">
        <v>4100054331</v>
      </c>
      <c r="G182" s="370"/>
      <c r="H182" s="391" t="s">
        <v>782</v>
      </c>
      <c r="I182" s="370"/>
      <c r="J182" s="369" t="s">
        <v>53</v>
      </c>
      <c r="K182" s="368"/>
      <c r="L182" s="7" t="s">
        <v>757</v>
      </c>
      <c r="M182" s="11"/>
      <c r="N182" s="81">
        <v>7.44</v>
      </c>
      <c r="O182" s="60">
        <v>40</v>
      </c>
    </row>
    <row r="183" spans="1:15" ht="15" x14ac:dyDescent="0.25">
      <c r="A183" s="1"/>
      <c r="B183" s="375">
        <v>149</v>
      </c>
      <c r="C183" s="376"/>
      <c r="D183" s="367" t="s">
        <v>528</v>
      </c>
      <c r="E183" s="368"/>
      <c r="F183" s="369">
        <v>4100054331</v>
      </c>
      <c r="G183" s="370"/>
      <c r="H183" s="391" t="s">
        <v>782</v>
      </c>
      <c r="I183" s="370"/>
      <c r="J183" s="369" t="s">
        <v>53</v>
      </c>
      <c r="K183" s="368"/>
      <c r="L183" s="7" t="s">
        <v>757</v>
      </c>
      <c r="M183" s="11"/>
      <c r="N183" s="81">
        <v>7.44</v>
      </c>
      <c r="O183" s="60">
        <v>40</v>
      </c>
    </row>
    <row r="184" spans="1:15" ht="15" x14ac:dyDescent="0.25">
      <c r="A184" s="1"/>
      <c r="B184" s="378">
        <v>150</v>
      </c>
      <c r="C184" s="379"/>
      <c r="D184" s="367" t="s">
        <v>528</v>
      </c>
      <c r="E184" s="368"/>
      <c r="F184" s="369">
        <v>4100054331</v>
      </c>
      <c r="G184" s="370"/>
      <c r="H184" s="391" t="s">
        <v>782</v>
      </c>
      <c r="I184" s="370"/>
      <c r="J184" s="369" t="s">
        <v>53</v>
      </c>
      <c r="K184" s="368"/>
      <c r="L184" s="7" t="s">
        <v>757</v>
      </c>
      <c r="M184" s="11"/>
      <c r="N184" s="81">
        <v>7.44</v>
      </c>
      <c r="O184" s="60">
        <v>40</v>
      </c>
    </row>
    <row r="185" spans="1:15" ht="15" x14ac:dyDescent="0.25">
      <c r="A185" s="1"/>
      <c r="B185" s="375">
        <v>151</v>
      </c>
      <c r="C185" s="376"/>
      <c r="D185" s="367" t="s">
        <v>528</v>
      </c>
      <c r="E185" s="368"/>
      <c r="F185" s="369">
        <v>4100054331</v>
      </c>
      <c r="G185" s="370"/>
      <c r="H185" s="391" t="s">
        <v>782</v>
      </c>
      <c r="I185" s="370"/>
      <c r="J185" s="369" t="s">
        <v>53</v>
      </c>
      <c r="K185" s="368"/>
      <c r="L185" s="7" t="s">
        <v>757</v>
      </c>
      <c r="M185" s="11"/>
      <c r="N185" s="81">
        <v>7.44</v>
      </c>
      <c r="O185" s="60">
        <v>40</v>
      </c>
    </row>
    <row r="186" spans="1:15" ht="15" x14ac:dyDescent="0.25">
      <c r="A186" s="1"/>
      <c r="B186" s="378">
        <v>152</v>
      </c>
      <c r="C186" s="379"/>
      <c r="D186" s="367" t="s">
        <v>528</v>
      </c>
      <c r="E186" s="368"/>
      <c r="F186" s="369">
        <v>4100054331</v>
      </c>
      <c r="G186" s="370"/>
      <c r="H186" s="391" t="s">
        <v>782</v>
      </c>
      <c r="I186" s="370"/>
      <c r="J186" s="369" t="s">
        <v>53</v>
      </c>
      <c r="K186" s="368"/>
      <c r="L186" s="7" t="s">
        <v>757</v>
      </c>
      <c r="M186" s="11"/>
      <c r="N186" s="81">
        <v>7.44</v>
      </c>
      <c r="O186" s="60">
        <v>40</v>
      </c>
    </row>
    <row r="187" spans="1:15" ht="15" x14ac:dyDescent="0.25">
      <c r="A187" s="1"/>
      <c r="B187" s="378">
        <v>153</v>
      </c>
      <c r="C187" s="379"/>
      <c r="D187" s="367" t="s">
        <v>528</v>
      </c>
      <c r="E187" s="368"/>
      <c r="F187" s="369">
        <v>4100054331</v>
      </c>
      <c r="G187" s="370"/>
      <c r="H187" s="391" t="s">
        <v>782</v>
      </c>
      <c r="I187" s="370"/>
      <c r="J187" s="369" t="s">
        <v>53</v>
      </c>
      <c r="K187" s="368"/>
      <c r="L187" s="7" t="s">
        <v>757</v>
      </c>
      <c r="M187" s="11"/>
      <c r="N187" s="82">
        <v>6.78</v>
      </c>
      <c r="O187" s="60">
        <v>36</v>
      </c>
    </row>
    <row r="188" spans="1:15" ht="15" x14ac:dyDescent="0.25">
      <c r="A188" s="1"/>
      <c r="B188" s="378">
        <v>154</v>
      </c>
      <c r="C188" s="379"/>
      <c r="D188" s="367" t="s">
        <v>528</v>
      </c>
      <c r="E188" s="368"/>
      <c r="F188" s="369">
        <v>4100054313</v>
      </c>
      <c r="G188" s="370"/>
      <c r="H188" s="391" t="s">
        <v>782</v>
      </c>
      <c r="I188" s="370"/>
      <c r="J188" s="369" t="s">
        <v>25</v>
      </c>
      <c r="K188" s="368"/>
      <c r="L188" s="7" t="s">
        <v>757</v>
      </c>
      <c r="M188" s="11"/>
      <c r="N188" s="82">
        <v>7.44</v>
      </c>
      <c r="O188" s="60">
        <v>40</v>
      </c>
    </row>
    <row r="189" spans="1:15" ht="15" x14ac:dyDescent="0.25">
      <c r="A189" s="1"/>
      <c r="B189" s="378">
        <v>155</v>
      </c>
      <c r="C189" s="379"/>
      <c r="D189" s="367" t="s">
        <v>528</v>
      </c>
      <c r="E189" s="368"/>
      <c r="F189" s="369">
        <v>4100054313</v>
      </c>
      <c r="G189" s="370"/>
      <c r="H189" s="391" t="s">
        <v>782</v>
      </c>
      <c r="I189" s="370"/>
      <c r="J189" s="369" t="s">
        <v>25</v>
      </c>
      <c r="K189" s="368"/>
      <c r="L189" s="7" t="s">
        <v>757</v>
      </c>
      <c r="M189" s="11"/>
      <c r="N189" s="82">
        <v>9.5399999999999991</v>
      </c>
      <c r="O189" s="60">
        <v>53</v>
      </c>
    </row>
    <row r="190" spans="1:15" ht="15" x14ac:dyDescent="0.25">
      <c r="A190" s="1"/>
      <c r="B190" s="375"/>
      <c r="C190" s="376"/>
      <c r="D190" s="367"/>
      <c r="E190" s="368"/>
      <c r="F190" s="369"/>
      <c r="G190" s="370"/>
      <c r="H190" s="391"/>
      <c r="I190" s="370"/>
      <c r="J190" s="369"/>
      <c r="K190" s="368"/>
      <c r="L190" s="7"/>
      <c r="M190" s="11"/>
      <c r="N190" s="81"/>
      <c r="O190" s="60"/>
    </row>
    <row r="191" spans="1:15" ht="15" x14ac:dyDescent="0.25">
      <c r="A191" s="1"/>
      <c r="B191" s="76"/>
      <c r="C191" s="65"/>
      <c r="D191" s="392"/>
      <c r="E191" s="393"/>
      <c r="F191" s="393"/>
      <c r="G191" s="393"/>
      <c r="H191" s="393"/>
      <c r="I191" s="62"/>
      <c r="J191" s="50"/>
      <c r="K191" s="61"/>
      <c r="L191" s="8"/>
      <c r="M191" s="8"/>
      <c r="N191" s="113">
        <f>SUM(N18:N190)</f>
        <v>1271.6400000000003</v>
      </c>
      <c r="O191" s="60"/>
    </row>
    <row r="192" spans="1:15" ht="15.75" x14ac:dyDescent="0.25">
      <c r="A192" s="1"/>
      <c r="B192" s="356" t="s">
        <v>29</v>
      </c>
      <c r="C192" s="357"/>
      <c r="D192" s="357"/>
      <c r="E192" s="357"/>
      <c r="F192" s="357"/>
      <c r="G192" s="357"/>
      <c r="H192" s="357"/>
      <c r="I192" s="357"/>
      <c r="J192" s="357"/>
      <c r="K192" s="357"/>
      <c r="L192" s="357"/>
      <c r="M192" s="79"/>
      <c r="N192" s="75"/>
      <c r="O192" s="73">
        <f>SUM(O17:O190)</f>
        <v>2809</v>
      </c>
    </row>
    <row r="193" spans="1:14" ht="3.75" customHeight="1" x14ac:dyDescent="0.25">
      <c r="A193" s="1"/>
      <c r="B193" s="1"/>
      <c r="C193" s="1"/>
      <c r="D193" s="17"/>
      <c r="E193" s="20"/>
      <c r="F193" s="20"/>
      <c r="G193" s="3"/>
      <c r="H193" s="3"/>
      <c r="I193" s="1"/>
      <c r="J193" s="1"/>
      <c r="K193" s="1"/>
      <c r="L193" s="1"/>
      <c r="M193" s="1"/>
      <c r="N193" s="1"/>
    </row>
    <row r="194" spans="1:14" ht="15" customHeight="1" x14ac:dyDescent="0.25">
      <c r="A194" s="1"/>
      <c r="B194" s="1"/>
      <c r="C194" s="1"/>
      <c r="D194" s="1" t="s">
        <v>49</v>
      </c>
      <c r="E194" s="23"/>
      <c r="F194" s="397" t="s">
        <v>794</v>
      </c>
      <c r="G194" s="396"/>
      <c r="H194" s="1"/>
      <c r="I194" s="1"/>
      <c r="J194" s="1"/>
      <c r="K194" s="1"/>
      <c r="L194" s="1"/>
      <c r="M194" s="1"/>
      <c r="N194" s="1"/>
    </row>
    <row r="195" spans="1:14" ht="15" customHeight="1" x14ac:dyDescent="0.25">
      <c r="A195" s="1"/>
      <c r="B195" s="1"/>
      <c r="C195" s="1"/>
      <c r="D195" s="1" t="s">
        <v>795</v>
      </c>
      <c r="E195" s="23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customHeight="1" x14ac:dyDescent="0.25">
      <c r="A196" s="1"/>
      <c r="B196" s="1"/>
      <c r="C196" s="1"/>
      <c r="D196" s="1" t="s">
        <v>796</v>
      </c>
      <c r="E196" s="3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customHeight="1" x14ac:dyDescent="0.25">
      <c r="A197" s="1"/>
      <c r="B197" s="1"/>
      <c r="C197" s="1"/>
      <c r="D197" s="1" t="s">
        <v>797</v>
      </c>
      <c r="E197" s="23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customHeight="1" x14ac:dyDescent="0.25">
      <c r="A198" s="1"/>
      <c r="B198" s="1"/>
      <c r="C198" s="1"/>
      <c r="D198" s="1" t="s">
        <v>799</v>
      </c>
      <c r="E198" s="1"/>
      <c r="F198" s="1"/>
      <c r="G198" s="23"/>
      <c r="H198" s="23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482" ht="8.25" customHeight="1" x14ac:dyDescent="0.2"/>
    <row r="484" ht="8.25" customHeight="1" x14ac:dyDescent="0.2"/>
    <row r="486" ht="9" customHeight="1" x14ac:dyDescent="0.2"/>
    <row r="488" ht="7.5" customHeight="1" x14ac:dyDescent="0.2"/>
    <row r="490" ht="6.75" customHeight="1" x14ac:dyDescent="0.2"/>
    <row r="492" ht="7.5" customHeight="1" x14ac:dyDescent="0.2"/>
    <row r="494" ht="9" customHeight="1" x14ac:dyDescent="0.2"/>
    <row r="496" ht="7.5" customHeight="1" x14ac:dyDescent="0.2"/>
    <row r="498" ht="8.25" customHeight="1" x14ac:dyDescent="0.2"/>
  </sheetData>
  <mergeCells count="811">
    <mergeCell ref="B188:C188"/>
    <mergeCell ref="D188:E188"/>
    <mergeCell ref="F188:G188"/>
    <mergeCell ref="H188:I188"/>
    <mergeCell ref="J188:K188"/>
    <mergeCell ref="B189:C189"/>
    <mergeCell ref="D189:E189"/>
    <mergeCell ref="F189:G189"/>
    <mergeCell ref="H189:I189"/>
    <mergeCell ref="J189:K189"/>
    <mergeCell ref="B186:C186"/>
    <mergeCell ref="D186:E186"/>
    <mergeCell ref="F186:G186"/>
    <mergeCell ref="H186:I186"/>
    <mergeCell ref="J186:K186"/>
    <mergeCell ref="B187:C187"/>
    <mergeCell ref="D187:E187"/>
    <mergeCell ref="F187:G187"/>
    <mergeCell ref="H187:I187"/>
    <mergeCell ref="J187:K187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82:C182"/>
    <mergeCell ref="D182:E182"/>
    <mergeCell ref="F182:G182"/>
    <mergeCell ref="H182:I182"/>
    <mergeCell ref="J182:K182"/>
    <mergeCell ref="B183:C183"/>
    <mergeCell ref="D183:E183"/>
    <mergeCell ref="F183:G183"/>
    <mergeCell ref="H183:I183"/>
    <mergeCell ref="J183:K183"/>
    <mergeCell ref="M14:N14"/>
    <mergeCell ref="B16:C16"/>
    <mergeCell ref="D16:E16"/>
    <mergeCell ref="F16:G16"/>
    <mergeCell ref="H16:I16"/>
    <mergeCell ref="J16:K16"/>
    <mergeCell ref="D171:E171"/>
    <mergeCell ref="F171:G171"/>
    <mergeCell ref="H171:I171"/>
    <mergeCell ref="J171:K171"/>
    <mergeCell ref="B168:C168"/>
    <mergeCell ref="D168:E168"/>
    <mergeCell ref="F168:G168"/>
    <mergeCell ref="H168:I168"/>
    <mergeCell ref="J168:K168"/>
    <mergeCell ref="B171:C171"/>
    <mergeCell ref="B166:C166"/>
    <mergeCell ref="D166:E166"/>
    <mergeCell ref="F166:G166"/>
    <mergeCell ref="H166:I166"/>
    <mergeCell ref="J166:K166"/>
    <mergeCell ref="B169:C169"/>
    <mergeCell ref="D169:E169"/>
    <mergeCell ref="F169:G169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1:C31"/>
    <mergeCell ref="D31:E31"/>
    <mergeCell ref="F31:G31"/>
    <mergeCell ref="H31:I31"/>
    <mergeCell ref="J31:K31"/>
    <mergeCell ref="D28:E28"/>
    <mergeCell ref="F28:G28"/>
    <mergeCell ref="H28:I28"/>
    <mergeCell ref="J28:K28"/>
    <mergeCell ref="D29:E29"/>
    <mergeCell ref="F29:G29"/>
    <mergeCell ref="H29:I29"/>
    <mergeCell ref="J29:K29"/>
    <mergeCell ref="D32:E32"/>
    <mergeCell ref="F32:G32"/>
    <mergeCell ref="H32:I32"/>
    <mergeCell ref="J32:K32"/>
    <mergeCell ref="D33:E33"/>
    <mergeCell ref="F33:G33"/>
    <mergeCell ref="H33:I33"/>
    <mergeCell ref="J33:K33"/>
    <mergeCell ref="D30:E30"/>
    <mergeCell ref="F30:G30"/>
    <mergeCell ref="H30:I30"/>
    <mergeCell ref="J30:K30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37:C37"/>
    <mergeCell ref="D37:E37"/>
    <mergeCell ref="F37:G37"/>
    <mergeCell ref="H37:I37"/>
    <mergeCell ref="J37:K37"/>
    <mergeCell ref="B113:C113"/>
    <mergeCell ref="D113:E113"/>
    <mergeCell ref="F113:G113"/>
    <mergeCell ref="H113:I113"/>
    <mergeCell ref="J113:K113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1:C41"/>
    <mergeCell ref="D41:E41"/>
    <mergeCell ref="F41:G41"/>
    <mergeCell ref="H41:I41"/>
    <mergeCell ref="J41:K41"/>
    <mergeCell ref="B40:C40"/>
    <mergeCell ref="D40:E40"/>
    <mergeCell ref="F40:G40"/>
    <mergeCell ref="H40:I40"/>
    <mergeCell ref="J40:K40"/>
    <mergeCell ref="J44:K44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120:C120"/>
    <mergeCell ref="D120:E120"/>
    <mergeCell ref="F120:G120"/>
    <mergeCell ref="H120:I120"/>
    <mergeCell ref="J120:K120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45:C45"/>
    <mergeCell ref="D45:E45"/>
    <mergeCell ref="F45:G45"/>
    <mergeCell ref="H45:I45"/>
    <mergeCell ref="J45:K45"/>
    <mergeCell ref="B44:C44"/>
    <mergeCell ref="D44:E44"/>
    <mergeCell ref="F44:G44"/>
    <mergeCell ref="H44:I44"/>
    <mergeCell ref="D191:H191"/>
    <mergeCell ref="B192:L192"/>
    <mergeCell ref="F194:G194"/>
    <mergeCell ref="B28:C28"/>
    <mergeCell ref="B29:C29"/>
    <mergeCell ref="B30:C30"/>
    <mergeCell ref="B32:C32"/>
    <mergeCell ref="B33:C33"/>
    <mergeCell ref="B38:C38"/>
    <mergeCell ref="B190:C190"/>
    <mergeCell ref="D190:E190"/>
    <mergeCell ref="F190:G190"/>
    <mergeCell ref="H190:I190"/>
    <mergeCell ref="J190:K190"/>
    <mergeCell ref="B150:C150"/>
    <mergeCell ref="D150:E150"/>
    <mergeCell ref="F150:G150"/>
    <mergeCell ref="H150:I150"/>
    <mergeCell ref="J152:K152"/>
    <mergeCell ref="J150:K150"/>
    <mergeCell ref="B151:C151"/>
    <mergeCell ref="D151:E151"/>
    <mergeCell ref="F151:G151"/>
    <mergeCell ref="H151:I151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2:C112"/>
    <mergeCell ref="D112:E112"/>
    <mergeCell ref="F112:G112"/>
    <mergeCell ref="H112:I112"/>
    <mergeCell ref="J112:K112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H123:I123"/>
    <mergeCell ref="J123:K123"/>
    <mergeCell ref="B124:C124"/>
    <mergeCell ref="D124:E124"/>
    <mergeCell ref="F124:G124"/>
    <mergeCell ref="H124:I124"/>
    <mergeCell ref="J124:K124"/>
    <mergeCell ref="D118:E118"/>
    <mergeCell ref="F118:G118"/>
    <mergeCell ref="H118:I118"/>
    <mergeCell ref="J118:K118"/>
    <mergeCell ref="B122:C122"/>
    <mergeCell ref="D122:E122"/>
    <mergeCell ref="F122:G122"/>
    <mergeCell ref="H122:I122"/>
    <mergeCell ref="J122:K122"/>
    <mergeCell ref="B119:C119"/>
    <mergeCell ref="D119:E119"/>
    <mergeCell ref="F119:G119"/>
    <mergeCell ref="H119:I119"/>
    <mergeCell ref="B123:C123"/>
    <mergeCell ref="D123:E123"/>
    <mergeCell ref="F123:G123"/>
    <mergeCell ref="J119:K119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J151:K151"/>
    <mergeCell ref="B152:C152"/>
    <mergeCell ref="D152:E152"/>
    <mergeCell ref="F152:G152"/>
    <mergeCell ref="H152:I152"/>
    <mergeCell ref="B147:C147"/>
    <mergeCell ref="D147:E147"/>
    <mergeCell ref="F147:G147"/>
    <mergeCell ref="H147:I147"/>
    <mergeCell ref="J147:K147"/>
    <mergeCell ref="B149:C149"/>
    <mergeCell ref="D149:E149"/>
    <mergeCell ref="F149:G149"/>
    <mergeCell ref="H149:I149"/>
    <mergeCell ref="J149:K149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60:C160"/>
    <mergeCell ref="D160:E160"/>
    <mergeCell ref="F160:G160"/>
    <mergeCell ref="H160:I160"/>
    <mergeCell ref="J160:K160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61:C161"/>
    <mergeCell ref="D161:E161"/>
    <mergeCell ref="F161:G161"/>
    <mergeCell ref="H161:I161"/>
    <mergeCell ref="J161:K161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80:C180"/>
    <mergeCell ref="D180:E180"/>
    <mergeCell ref="F180:G180"/>
    <mergeCell ref="H180:I180"/>
    <mergeCell ref="J180:K180"/>
    <mergeCell ref="B164:C164"/>
    <mergeCell ref="D164:E164"/>
    <mergeCell ref="F164:G164"/>
    <mergeCell ref="H164:I164"/>
    <mergeCell ref="J164:K164"/>
    <mergeCell ref="B172:C172"/>
    <mergeCell ref="D172:E172"/>
    <mergeCell ref="F172:G172"/>
    <mergeCell ref="H172:I172"/>
    <mergeCell ref="J172:K172"/>
    <mergeCell ref="D173:E173"/>
    <mergeCell ref="F173:G173"/>
    <mergeCell ref="H173:I173"/>
    <mergeCell ref="J173:K173"/>
    <mergeCell ref="B165:C165"/>
    <mergeCell ref="D165:E165"/>
    <mergeCell ref="F165:G165"/>
    <mergeCell ref="H165:I165"/>
    <mergeCell ref="J165:K165"/>
    <mergeCell ref="B179:C179"/>
    <mergeCell ref="D179:E179"/>
    <mergeCell ref="F179:G179"/>
    <mergeCell ref="H179:I179"/>
    <mergeCell ref="J179:K179"/>
    <mergeCell ref="H169:I169"/>
    <mergeCell ref="J169:K169"/>
    <mergeCell ref="D170:E170"/>
    <mergeCell ref="F170:G170"/>
    <mergeCell ref="H170:I170"/>
    <mergeCell ref="J170:K170"/>
    <mergeCell ref="B175:C175"/>
    <mergeCell ref="D175:E175"/>
    <mergeCell ref="F175:G175"/>
    <mergeCell ref="H175:I175"/>
    <mergeCell ref="J175:K175"/>
    <mergeCell ref="B173:C173"/>
    <mergeCell ref="B176:C176"/>
    <mergeCell ref="D176:E176"/>
    <mergeCell ref="B181:C181"/>
    <mergeCell ref="D181:E181"/>
    <mergeCell ref="F181:G181"/>
    <mergeCell ref="H181:I181"/>
    <mergeCell ref="J181:K181"/>
    <mergeCell ref="B167:C167"/>
    <mergeCell ref="D167:E167"/>
    <mergeCell ref="F167:G167"/>
    <mergeCell ref="H167:I167"/>
    <mergeCell ref="J167:K167"/>
    <mergeCell ref="B178:C178"/>
    <mergeCell ref="D178:E178"/>
    <mergeCell ref="F178:G178"/>
    <mergeCell ref="H178:I178"/>
    <mergeCell ref="J178:K178"/>
    <mergeCell ref="F176:G176"/>
    <mergeCell ref="H176:I176"/>
    <mergeCell ref="J176:K176"/>
    <mergeCell ref="D177:E177"/>
    <mergeCell ref="F177:G177"/>
    <mergeCell ref="H177:I177"/>
    <mergeCell ref="J177:K17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sheetPr codeName="Hoja53"/>
  <dimension ref="A1:O427"/>
  <sheetViews>
    <sheetView topLeftCell="A118" workbookViewId="0">
      <selection activeCell="O51" sqref="O51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754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37290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4100051752</v>
      </c>
      <c r="G18" s="370"/>
      <c r="H18" s="391" t="s">
        <v>659</v>
      </c>
      <c r="I18" s="370"/>
      <c r="J18" s="369" t="s">
        <v>53</v>
      </c>
      <c r="K18" s="368"/>
      <c r="L18" s="7" t="s">
        <v>425</v>
      </c>
      <c r="M18" s="11"/>
      <c r="N18" s="82">
        <v>8.5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4100051752</v>
      </c>
      <c r="G19" s="370"/>
      <c r="H19" s="391" t="s">
        <v>659</v>
      </c>
      <c r="I19" s="370"/>
      <c r="J19" s="369" t="s">
        <v>53</v>
      </c>
      <c r="K19" s="368"/>
      <c r="L19" s="7" t="s">
        <v>425</v>
      </c>
      <c r="M19" s="11"/>
      <c r="N19" s="82">
        <v>8.5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4100051752</v>
      </c>
      <c r="G20" s="370"/>
      <c r="H20" s="391" t="s">
        <v>659</v>
      </c>
      <c r="I20" s="370"/>
      <c r="J20" s="369" t="s">
        <v>53</v>
      </c>
      <c r="K20" s="368"/>
      <c r="L20" s="7" t="s">
        <v>425</v>
      </c>
      <c r="M20" s="11"/>
      <c r="N20" s="82">
        <v>8.5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381</v>
      </c>
      <c r="E21" s="368"/>
      <c r="F21" s="369">
        <v>4100051752</v>
      </c>
      <c r="G21" s="370"/>
      <c r="H21" s="391" t="s">
        <v>659</v>
      </c>
      <c r="I21" s="370"/>
      <c r="J21" s="369" t="s">
        <v>53</v>
      </c>
      <c r="K21" s="368"/>
      <c r="L21" s="7" t="s">
        <v>425</v>
      </c>
      <c r="M21" s="11"/>
      <c r="N21" s="82">
        <v>8.5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381</v>
      </c>
      <c r="E22" s="368"/>
      <c r="F22" s="369">
        <v>4100051752</v>
      </c>
      <c r="G22" s="370"/>
      <c r="H22" s="391" t="s">
        <v>659</v>
      </c>
      <c r="I22" s="370"/>
      <c r="J22" s="369" t="s">
        <v>53</v>
      </c>
      <c r="K22" s="368"/>
      <c r="L22" s="7" t="s">
        <v>425</v>
      </c>
      <c r="M22" s="11"/>
      <c r="N22" s="82">
        <v>8.5</v>
      </c>
      <c r="O22" s="60">
        <v>12</v>
      </c>
    </row>
    <row r="23" spans="1:15" ht="15" x14ac:dyDescent="0.25">
      <c r="A23" s="1"/>
      <c r="B23" s="378">
        <v>6</v>
      </c>
      <c r="C23" s="379"/>
      <c r="D23" s="438" t="s">
        <v>381</v>
      </c>
      <c r="E23" s="425"/>
      <c r="F23" s="424">
        <v>4100051752</v>
      </c>
      <c r="G23" s="447"/>
      <c r="H23" s="448" t="s">
        <v>659</v>
      </c>
      <c r="I23" s="447"/>
      <c r="J23" s="424" t="s">
        <v>53</v>
      </c>
      <c r="K23" s="425"/>
      <c r="L23" s="14" t="s">
        <v>425</v>
      </c>
      <c r="M23" s="11"/>
      <c r="N23" s="82">
        <v>8.5</v>
      </c>
      <c r="O23" s="60">
        <v>5</v>
      </c>
    </row>
    <row r="24" spans="1:15" ht="15" x14ac:dyDescent="0.25">
      <c r="A24" s="1"/>
      <c r="B24" s="365"/>
      <c r="C24" s="366"/>
      <c r="D24" s="375" t="s">
        <v>381</v>
      </c>
      <c r="E24" s="456"/>
      <c r="F24" s="369">
        <v>4100057236</v>
      </c>
      <c r="G24" s="370"/>
      <c r="H24" s="457" t="s">
        <v>659</v>
      </c>
      <c r="I24" s="374"/>
      <c r="J24" s="375" t="s">
        <v>84</v>
      </c>
      <c r="K24" s="376"/>
      <c r="L24" s="6" t="s">
        <v>425</v>
      </c>
      <c r="M24" s="8"/>
      <c r="N24" s="84"/>
      <c r="O24" s="60">
        <v>7</v>
      </c>
    </row>
    <row r="25" spans="1:15" ht="15" x14ac:dyDescent="0.25">
      <c r="A25" s="1"/>
      <c r="B25" s="378">
        <v>7</v>
      </c>
      <c r="C25" s="379"/>
      <c r="D25" s="367" t="s">
        <v>381</v>
      </c>
      <c r="E25" s="368"/>
      <c r="F25" s="369">
        <v>4100053936</v>
      </c>
      <c r="G25" s="370"/>
      <c r="H25" s="391" t="s">
        <v>755</v>
      </c>
      <c r="I25" s="370"/>
      <c r="J25" s="369" t="s">
        <v>25</v>
      </c>
      <c r="K25" s="368"/>
      <c r="L25" s="7" t="s">
        <v>756</v>
      </c>
      <c r="M25" s="11"/>
      <c r="N25" s="82">
        <v>8.5</v>
      </c>
      <c r="O25" s="60">
        <v>12</v>
      </c>
    </row>
    <row r="26" spans="1:15" ht="15" x14ac:dyDescent="0.25">
      <c r="A26" s="1"/>
      <c r="B26" s="378">
        <v>8</v>
      </c>
      <c r="C26" s="379"/>
      <c r="D26" s="367" t="s">
        <v>381</v>
      </c>
      <c r="E26" s="368"/>
      <c r="F26" s="369">
        <v>4100053936</v>
      </c>
      <c r="G26" s="370"/>
      <c r="H26" s="391" t="s">
        <v>755</v>
      </c>
      <c r="I26" s="370"/>
      <c r="J26" s="369" t="s">
        <v>25</v>
      </c>
      <c r="K26" s="368"/>
      <c r="L26" s="7" t="s">
        <v>756</v>
      </c>
      <c r="M26" s="11"/>
      <c r="N26" s="82">
        <v>8.5</v>
      </c>
      <c r="O26" s="60">
        <v>12</v>
      </c>
    </row>
    <row r="27" spans="1:15" ht="15" x14ac:dyDescent="0.25">
      <c r="A27" s="1"/>
      <c r="B27" s="378">
        <v>9</v>
      </c>
      <c r="C27" s="379"/>
      <c r="D27" s="367" t="s">
        <v>381</v>
      </c>
      <c r="E27" s="368"/>
      <c r="F27" s="369">
        <v>4100053936</v>
      </c>
      <c r="G27" s="370"/>
      <c r="H27" s="391" t="s">
        <v>755</v>
      </c>
      <c r="I27" s="370"/>
      <c r="J27" s="369" t="s">
        <v>25</v>
      </c>
      <c r="K27" s="368"/>
      <c r="L27" s="7" t="s">
        <v>756</v>
      </c>
      <c r="M27" s="11"/>
      <c r="N27" s="82">
        <v>8.5</v>
      </c>
      <c r="O27" s="60">
        <v>12</v>
      </c>
    </row>
    <row r="28" spans="1:15" ht="15" x14ac:dyDescent="0.25">
      <c r="A28" s="1"/>
      <c r="B28" s="378">
        <v>10</v>
      </c>
      <c r="C28" s="379"/>
      <c r="D28" s="367" t="s">
        <v>381</v>
      </c>
      <c r="E28" s="368"/>
      <c r="F28" s="369">
        <v>4100053936</v>
      </c>
      <c r="G28" s="370"/>
      <c r="H28" s="391" t="s">
        <v>755</v>
      </c>
      <c r="I28" s="370"/>
      <c r="J28" s="369" t="s">
        <v>25</v>
      </c>
      <c r="K28" s="368"/>
      <c r="L28" s="7" t="s">
        <v>756</v>
      </c>
      <c r="M28" s="11"/>
      <c r="N28" s="82">
        <v>8.5</v>
      </c>
      <c r="O28" s="60">
        <v>12</v>
      </c>
    </row>
    <row r="29" spans="1:15" ht="15" x14ac:dyDescent="0.25">
      <c r="A29" s="1"/>
      <c r="B29" s="378">
        <v>11</v>
      </c>
      <c r="C29" s="379"/>
      <c r="D29" s="367" t="s">
        <v>381</v>
      </c>
      <c r="E29" s="368"/>
      <c r="F29" s="369">
        <v>4100053936</v>
      </c>
      <c r="G29" s="370"/>
      <c r="H29" s="391" t="s">
        <v>755</v>
      </c>
      <c r="I29" s="370"/>
      <c r="J29" s="369" t="s">
        <v>25</v>
      </c>
      <c r="K29" s="368"/>
      <c r="L29" s="7" t="s">
        <v>756</v>
      </c>
      <c r="M29" s="11"/>
      <c r="N29" s="82">
        <v>8.5</v>
      </c>
      <c r="O29" s="60">
        <v>12</v>
      </c>
    </row>
    <row r="30" spans="1:15" ht="15" x14ac:dyDescent="0.25">
      <c r="A30" s="1"/>
      <c r="B30" s="378">
        <v>12</v>
      </c>
      <c r="C30" s="379"/>
      <c r="D30" s="367" t="s">
        <v>381</v>
      </c>
      <c r="E30" s="368"/>
      <c r="F30" s="369">
        <v>4100053936</v>
      </c>
      <c r="G30" s="370"/>
      <c r="H30" s="391" t="s">
        <v>755</v>
      </c>
      <c r="I30" s="370"/>
      <c r="J30" s="369" t="s">
        <v>25</v>
      </c>
      <c r="K30" s="368"/>
      <c r="L30" s="7" t="s">
        <v>756</v>
      </c>
      <c r="M30" s="11"/>
      <c r="N30" s="82">
        <v>8.5</v>
      </c>
      <c r="O30" s="60">
        <v>12</v>
      </c>
    </row>
    <row r="31" spans="1:15" ht="15" x14ac:dyDescent="0.25">
      <c r="A31" s="1"/>
      <c r="B31" s="375">
        <v>13</v>
      </c>
      <c r="C31" s="376"/>
      <c r="D31" s="367" t="s">
        <v>381</v>
      </c>
      <c r="E31" s="368"/>
      <c r="F31" s="369">
        <v>4100053936</v>
      </c>
      <c r="G31" s="370"/>
      <c r="H31" s="391" t="s">
        <v>755</v>
      </c>
      <c r="I31" s="370"/>
      <c r="J31" s="369" t="s">
        <v>25</v>
      </c>
      <c r="K31" s="368"/>
      <c r="L31" s="7" t="s">
        <v>756</v>
      </c>
      <c r="M31" s="11"/>
      <c r="N31" s="81">
        <v>3</v>
      </c>
      <c r="O31" s="60">
        <v>3</v>
      </c>
    </row>
    <row r="32" spans="1:15" ht="15" x14ac:dyDescent="0.25">
      <c r="A32" s="1"/>
      <c r="B32" s="378">
        <v>14</v>
      </c>
      <c r="C32" s="379"/>
      <c r="D32" s="367" t="s">
        <v>381</v>
      </c>
      <c r="E32" s="368"/>
      <c r="F32" s="369">
        <v>4100051752</v>
      </c>
      <c r="G32" s="370"/>
      <c r="H32" s="391" t="s">
        <v>659</v>
      </c>
      <c r="I32" s="370"/>
      <c r="J32" s="369" t="s">
        <v>53</v>
      </c>
      <c r="K32" s="368"/>
      <c r="L32" s="7" t="s">
        <v>757</v>
      </c>
      <c r="M32" s="11"/>
      <c r="N32" s="82">
        <v>8.5</v>
      </c>
      <c r="O32" s="60">
        <v>12</v>
      </c>
    </row>
    <row r="33" spans="1:15" ht="15" x14ac:dyDescent="0.25">
      <c r="A33" s="1"/>
      <c r="B33" s="378">
        <v>15</v>
      </c>
      <c r="C33" s="379"/>
      <c r="D33" s="367" t="s">
        <v>381</v>
      </c>
      <c r="E33" s="368"/>
      <c r="F33" s="369">
        <v>4100051752</v>
      </c>
      <c r="G33" s="370"/>
      <c r="H33" s="391" t="s">
        <v>659</v>
      </c>
      <c r="I33" s="370"/>
      <c r="J33" s="369" t="s">
        <v>53</v>
      </c>
      <c r="K33" s="368"/>
      <c r="L33" s="7" t="s">
        <v>757</v>
      </c>
      <c r="M33" s="11"/>
      <c r="N33" s="82">
        <v>8.5</v>
      </c>
      <c r="O33" s="60">
        <v>12</v>
      </c>
    </row>
    <row r="34" spans="1:15" ht="15" x14ac:dyDescent="0.25">
      <c r="A34" s="1"/>
      <c r="B34" s="375">
        <v>16</v>
      </c>
      <c r="C34" s="376"/>
      <c r="D34" s="367" t="s">
        <v>381</v>
      </c>
      <c r="E34" s="368"/>
      <c r="F34" s="369">
        <v>4100051752</v>
      </c>
      <c r="G34" s="370"/>
      <c r="H34" s="391" t="s">
        <v>659</v>
      </c>
      <c r="I34" s="370"/>
      <c r="J34" s="369" t="s">
        <v>53</v>
      </c>
      <c r="K34" s="368"/>
      <c r="L34" s="7" t="s">
        <v>757</v>
      </c>
      <c r="M34" s="11"/>
      <c r="N34" s="81">
        <v>8.5</v>
      </c>
      <c r="O34" s="60">
        <v>12</v>
      </c>
    </row>
    <row r="35" spans="1:15" ht="15" x14ac:dyDescent="0.25">
      <c r="A35" s="1"/>
      <c r="B35" s="111" t="s">
        <v>37</v>
      </c>
      <c r="C35" s="92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7" t="s">
        <v>381</v>
      </c>
      <c r="E36" s="368"/>
      <c r="F36" s="369">
        <v>4100051752</v>
      </c>
      <c r="G36" s="370"/>
      <c r="H36" s="391" t="s">
        <v>659</v>
      </c>
      <c r="I36" s="370"/>
      <c r="J36" s="369" t="s">
        <v>53</v>
      </c>
      <c r="K36" s="368"/>
      <c r="L36" s="7" t="s">
        <v>757</v>
      </c>
      <c r="M36" s="11"/>
      <c r="N36" s="82">
        <v>8.5</v>
      </c>
      <c r="O36" s="60">
        <v>12</v>
      </c>
    </row>
    <row r="37" spans="1:15" ht="15" x14ac:dyDescent="0.25">
      <c r="A37" s="1"/>
      <c r="B37" s="378">
        <v>18</v>
      </c>
      <c r="C37" s="379"/>
      <c r="D37" s="367" t="s">
        <v>381</v>
      </c>
      <c r="E37" s="368"/>
      <c r="F37" s="369">
        <v>4100051752</v>
      </c>
      <c r="G37" s="370"/>
      <c r="H37" s="391" t="s">
        <v>659</v>
      </c>
      <c r="I37" s="370"/>
      <c r="J37" s="369" t="s">
        <v>53</v>
      </c>
      <c r="K37" s="368"/>
      <c r="L37" s="7" t="s">
        <v>757</v>
      </c>
      <c r="M37" s="11"/>
      <c r="N37" s="82">
        <v>8.5</v>
      </c>
      <c r="O37" s="60">
        <v>12</v>
      </c>
    </row>
    <row r="38" spans="1:15" ht="15" x14ac:dyDescent="0.25">
      <c r="A38" s="1"/>
      <c r="B38" s="378">
        <v>19</v>
      </c>
      <c r="C38" s="379"/>
      <c r="D38" s="367" t="s">
        <v>381</v>
      </c>
      <c r="E38" s="368"/>
      <c r="F38" s="369">
        <v>4100051752</v>
      </c>
      <c r="G38" s="370"/>
      <c r="H38" s="391" t="s">
        <v>659</v>
      </c>
      <c r="I38" s="370"/>
      <c r="J38" s="369" t="s">
        <v>53</v>
      </c>
      <c r="K38" s="368"/>
      <c r="L38" s="7" t="s">
        <v>757</v>
      </c>
      <c r="M38" s="11"/>
      <c r="N38" s="82">
        <v>8.5</v>
      </c>
      <c r="O38" s="60">
        <v>12</v>
      </c>
    </row>
    <row r="39" spans="1:15" ht="15" x14ac:dyDescent="0.25">
      <c r="A39" s="1"/>
      <c r="B39" s="378">
        <v>20</v>
      </c>
      <c r="C39" s="379"/>
      <c r="D39" s="367" t="s">
        <v>381</v>
      </c>
      <c r="E39" s="368"/>
      <c r="F39" s="369">
        <v>4100051752</v>
      </c>
      <c r="G39" s="370"/>
      <c r="H39" s="391" t="s">
        <v>659</v>
      </c>
      <c r="I39" s="370"/>
      <c r="J39" s="369" t="s">
        <v>53</v>
      </c>
      <c r="K39" s="368"/>
      <c r="L39" s="7" t="s">
        <v>757</v>
      </c>
      <c r="M39" s="11"/>
      <c r="N39" s="82">
        <v>8.5</v>
      </c>
      <c r="O39" s="60">
        <v>12</v>
      </c>
    </row>
    <row r="40" spans="1:15" ht="15" x14ac:dyDescent="0.25">
      <c r="A40" s="1"/>
      <c r="B40" s="378">
        <v>21</v>
      </c>
      <c r="C40" s="379"/>
      <c r="D40" s="367" t="s">
        <v>381</v>
      </c>
      <c r="E40" s="368"/>
      <c r="F40" s="369">
        <v>4100051752</v>
      </c>
      <c r="G40" s="370"/>
      <c r="H40" s="391" t="s">
        <v>659</v>
      </c>
      <c r="I40" s="370"/>
      <c r="J40" s="369" t="s">
        <v>53</v>
      </c>
      <c r="K40" s="368"/>
      <c r="L40" s="7" t="s">
        <v>757</v>
      </c>
      <c r="M40" s="11"/>
      <c r="N40" s="82">
        <v>8.5</v>
      </c>
      <c r="O40" s="60">
        <v>12</v>
      </c>
    </row>
    <row r="41" spans="1:15" ht="15" x14ac:dyDescent="0.25">
      <c r="A41" s="1"/>
      <c r="B41" s="378">
        <v>22</v>
      </c>
      <c r="C41" s="379"/>
      <c r="D41" s="367" t="s">
        <v>381</v>
      </c>
      <c r="E41" s="368"/>
      <c r="F41" s="369">
        <v>4100051752</v>
      </c>
      <c r="G41" s="370"/>
      <c r="H41" s="391" t="s">
        <v>659</v>
      </c>
      <c r="I41" s="370"/>
      <c r="J41" s="369" t="s">
        <v>53</v>
      </c>
      <c r="K41" s="368"/>
      <c r="L41" s="7" t="s">
        <v>757</v>
      </c>
      <c r="M41" s="11"/>
      <c r="N41" s="82">
        <v>8.5</v>
      </c>
      <c r="O41" s="60">
        <v>12</v>
      </c>
    </row>
    <row r="42" spans="1:15" ht="15" x14ac:dyDescent="0.25">
      <c r="A42" s="1"/>
      <c r="B42" s="378">
        <v>23</v>
      </c>
      <c r="C42" s="379"/>
      <c r="D42" s="367" t="s">
        <v>381</v>
      </c>
      <c r="E42" s="368"/>
      <c r="F42" s="369">
        <v>4100051752</v>
      </c>
      <c r="G42" s="370"/>
      <c r="H42" s="391" t="s">
        <v>659</v>
      </c>
      <c r="I42" s="370"/>
      <c r="J42" s="369" t="s">
        <v>53</v>
      </c>
      <c r="K42" s="368"/>
      <c r="L42" s="7" t="s">
        <v>757</v>
      </c>
      <c r="M42" s="11"/>
      <c r="N42" s="82">
        <v>6</v>
      </c>
      <c r="O42" s="60">
        <v>7</v>
      </c>
    </row>
    <row r="43" spans="1:15" ht="15" x14ac:dyDescent="0.25">
      <c r="A43" s="1"/>
      <c r="B43" s="40"/>
      <c r="C43" s="36"/>
      <c r="D43" s="126" t="s">
        <v>758</v>
      </c>
      <c r="E43" s="122"/>
      <c r="F43" s="124"/>
      <c r="G43" s="57"/>
      <c r="H43" s="125"/>
      <c r="I43" s="128"/>
      <c r="J43" s="50"/>
      <c r="K43" s="61"/>
      <c r="L43" s="8"/>
      <c r="M43" s="6"/>
      <c r="N43" s="129"/>
      <c r="O43" s="123"/>
    </row>
    <row r="44" spans="1:15" ht="15" x14ac:dyDescent="0.25">
      <c r="A44" s="1"/>
      <c r="B44" s="378">
        <v>24</v>
      </c>
      <c r="C44" s="379"/>
      <c r="D44" s="367" t="s">
        <v>660</v>
      </c>
      <c r="E44" s="368"/>
      <c r="F44" s="369">
        <v>4100053935</v>
      </c>
      <c r="G44" s="370"/>
      <c r="H44" s="391" t="s">
        <v>759</v>
      </c>
      <c r="I44" s="370"/>
      <c r="J44" s="369" t="s">
        <v>25</v>
      </c>
      <c r="K44" s="368"/>
      <c r="L44" s="7" t="s">
        <v>756</v>
      </c>
      <c r="M44" s="11"/>
      <c r="N44" s="82">
        <v>7.88</v>
      </c>
      <c r="O44" s="60">
        <v>10</v>
      </c>
    </row>
    <row r="45" spans="1:15" ht="15" x14ac:dyDescent="0.25">
      <c r="A45" s="1"/>
      <c r="B45" s="378">
        <v>25</v>
      </c>
      <c r="C45" s="379"/>
      <c r="D45" s="367" t="s">
        <v>660</v>
      </c>
      <c r="E45" s="368"/>
      <c r="F45" s="369">
        <v>4100053935</v>
      </c>
      <c r="G45" s="370"/>
      <c r="H45" s="391" t="s">
        <v>759</v>
      </c>
      <c r="I45" s="370"/>
      <c r="J45" s="369" t="s">
        <v>25</v>
      </c>
      <c r="K45" s="368"/>
      <c r="L45" s="7" t="s">
        <v>756</v>
      </c>
      <c r="M45" s="11"/>
      <c r="N45" s="82">
        <v>7.88</v>
      </c>
      <c r="O45" s="60">
        <v>10</v>
      </c>
    </row>
    <row r="46" spans="1:15" ht="15" x14ac:dyDescent="0.25">
      <c r="A46" s="1"/>
      <c r="B46" s="378">
        <v>26</v>
      </c>
      <c r="C46" s="379"/>
      <c r="D46" s="367" t="s">
        <v>660</v>
      </c>
      <c r="E46" s="368"/>
      <c r="F46" s="369">
        <v>4100053935</v>
      </c>
      <c r="G46" s="370"/>
      <c r="H46" s="391" t="s">
        <v>759</v>
      </c>
      <c r="I46" s="370"/>
      <c r="J46" s="369" t="s">
        <v>25</v>
      </c>
      <c r="K46" s="368"/>
      <c r="L46" s="7" t="s">
        <v>756</v>
      </c>
      <c r="M46" s="11"/>
      <c r="N46" s="82">
        <v>7.88</v>
      </c>
      <c r="O46" s="60">
        <v>10</v>
      </c>
    </row>
    <row r="47" spans="1:15" ht="15" x14ac:dyDescent="0.25">
      <c r="A47" s="1"/>
      <c r="B47" s="378">
        <v>27</v>
      </c>
      <c r="C47" s="379"/>
      <c r="D47" s="367" t="s">
        <v>660</v>
      </c>
      <c r="E47" s="368"/>
      <c r="F47" s="369">
        <v>4100053935</v>
      </c>
      <c r="G47" s="370"/>
      <c r="H47" s="391" t="s">
        <v>759</v>
      </c>
      <c r="I47" s="370"/>
      <c r="J47" s="369" t="s">
        <v>25</v>
      </c>
      <c r="K47" s="368"/>
      <c r="L47" s="7" t="s">
        <v>756</v>
      </c>
      <c r="M47" s="11"/>
      <c r="N47" s="82">
        <v>7.88</v>
      </c>
      <c r="O47" s="60">
        <v>10</v>
      </c>
    </row>
    <row r="48" spans="1:15" ht="15" x14ac:dyDescent="0.25">
      <c r="A48" s="1"/>
      <c r="B48" s="378">
        <v>28</v>
      </c>
      <c r="C48" s="379"/>
      <c r="D48" s="367" t="s">
        <v>660</v>
      </c>
      <c r="E48" s="368"/>
      <c r="F48" s="369">
        <v>4100053935</v>
      </c>
      <c r="G48" s="370"/>
      <c r="H48" s="391" t="s">
        <v>759</v>
      </c>
      <c r="I48" s="370"/>
      <c r="J48" s="369" t="s">
        <v>25</v>
      </c>
      <c r="K48" s="368"/>
      <c r="L48" s="7" t="s">
        <v>756</v>
      </c>
      <c r="M48" s="11"/>
      <c r="N48" s="82">
        <v>5.52</v>
      </c>
      <c r="O48" s="60">
        <v>6</v>
      </c>
    </row>
    <row r="49" spans="1:15" ht="15" x14ac:dyDescent="0.25">
      <c r="A49" s="1"/>
      <c r="B49" s="378">
        <v>29</v>
      </c>
      <c r="C49" s="379"/>
      <c r="D49" s="367" t="s">
        <v>436</v>
      </c>
      <c r="E49" s="368"/>
      <c r="F49" s="369">
        <v>4100053934</v>
      </c>
      <c r="G49" s="370"/>
      <c r="H49" s="391" t="s">
        <v>760</v>
      </c>
      <c r="I49" s="370"/>
      <c r="J49" s="369" t="s">
        <v>25</v>
      </c>
      <c r="K49" s="368"/>
      <c r="L49" s="7" t="s">
        <v>756</v>
      </c>
      <c r="M49" s="11"/>
      <c r="N49" s="82">
        <v>8.48</v>
      </c>
      <c r="O49" s="60">
        <v>18</v>
      </c>
    </row>
    <row r="50" spans="1:15" ht="15" x14ac:dyDescent="0.25">
      <c r="A50" s="1"/>
      <c r="B50" s="378">
        <v>30</v>
      </c>
      <c r="C50" s="379"/>
      <c r="D50" s="367" t="s">
        <v>436</v>
      </c>
      <c r="E50" s="368"/>
      <c r="F50" s="369">
        <v>4100053934</v>
      </c>
      <c r="G50" s="370"/>
      <c r="H50" s="391" t="s">
        <v>760</v>
      </c>
      <c r="I50" s="370"/>
      <c r="J50" s="369" t="s">
        <v>25</v>
      </c>
      <c r="K50" s="368"/>
      <c r="L50" s="7" t="s">
        <v>756</v>
      </c>
      <c r="M50" s="11"/>
      <c r="N50" s="82">
        <v>8.48</v>
      </c>
      <c r="O50" s="60">
        <v>18</v>
      </c>
    </row>
    <row r="51" spans="1:15" ht="15" x14ac:dyDescent="0.25">
      <c r="A51" s="1"/>
      <c r="B51" s="378">
        <v>31</v>
      </c>
      <c r="C51" s="379"/>
      <c r="D51" s="367" t="s">
        <v>436</v>
      </c>
      <c r="E51" s="368"/>
      <c r="F51" s="369">
        <v>4100053934</v>
      </c>
      <c r="G51" s="370"/>
      <c r="H51" s="391" t="s">
        <v>760</v>
      </c>
      <c r="I51" s="370"/>
      <c r="J51" s="369" t="s">
        <v>25</v>
      </c>
      <c r="K51" s="368"/>
      <c r="L51" s="7" t="s">
        <v>756</v>
      </c>
      <c r="M51" s="11"/>
      <c r="N51" s="82">
        <v>8.98</v>
      </c>
      <c r="O51" s="60">
        <v>19</v>
      </c>
    </row>
    <row r="52" spans="1:15" ht="15" x14ac:dyDescent="0.25">
      <c r="A52" s="1"/>
      <c r="B52" s="375">
        <v>32</v>
      </c>
      <c r="C52" s="376"/>
      <c r="D52" s="367" t="s">
        <v>436</v>
      </c>
      <c r="E52" s="368"/>
      <c r="F52" s="369">
        <v>4100053934</v>
      </c>
      <c r="G52" s="370"/>
      <c r="H52" s="391" t="s">
        <v>760</v>
      </c>
      <c r="I52" s="370"/>
      <c r="J52" s="369" t="s">
        <v>25</v>
      </c>
      <c r="K52" s="368"/>
      <c r="L52" s="7" t="s">
        <v>756</v>
      </c>
      <c r="M52" s="11"/>
      <c r="N52" s="81">
        <v>8.98</v>
      </c>
      <c r="O52" s="60">
        <v>19</v>
      </c>
    </row>
    <row r="53" spans="1:15" ht="15" x14ac:dyDescent="0.25">
      <c r="A53" s="1"/>
      <c r="B53" s="111" t="s">
        <v>56</v>
      </c>
      <c r="C53" s="92"/>
      <c r="D53" s="20"/>
      <c r="E53" s="45"/>
      <c r="F53" s="20"/>
      <c r="H53" s="3"/>
      <c r="J53" s="20"/>
      <c r="K53" s="45"/>
      <c r="L53" s="1"/>
      <c r="M53" s="1"/>
      <c r="N53" s="1"/>
      <c r="O53" s="60"/>
    </row>
    <row r="54" spans="1:15" ht="15" x14ac:dyDescent="0.25">
      <c r="A54" s="1"/>
      <c r="B54" s="369">
        <v>33</v>
      </c>
      <c r="C54" s="368"/>
      <c r="D54" s="367" t="s">
        <v>747</v>
      </c>
      <c r="E54" s="368"/>
      <c r="F54" s="369">
        <v>4100052739</v>
      </c>
      <c r="G54" s="370"/>
      <c r="H54" s="391" t="s">
        <v>748</v>
      </c>
      <c r="I54" s="370"/>
      <c r="J54" s="369" t="s">
        <v>76</v>
      </c>
      <c r="K54" s="368"/>
      <c r="L54" s="7" t="s">
        <v>761</v>
      </c>
      <c r="M54" s="11"/>
      <c r="N54" s="81">
        <v>9.6999999999999993</v>
      </c>
      <c r="O54" s="60">
        <v>16</v>
      </c>
    </row>
    <row r="55" spans="1:15" ht="15" x14ac:dyDescent="0.25">
      <c r="A55" s="1"/>
      <c r="B55" s="369">
        <v>34</v>
      </c>
      <c r="C55" s="368"/>
      <c r="D55" s="367" t="s">
        <v>747</v>
      </c>
      <c r="E55" s="368"/>
      <c r="F55" s="369">
        <v>4100052739</v>
      </c>
      <c r="G55" s="370"/>
      <c r="H55" s="391" t="s">
        <v>748</v>
      </c>
      <c r="I55" s="370"/>
      <c r="J55" s="369" t="s">
        <v>76</v>
      </c>
      <c r="K55" s="368"/>
      <c r="L55" s="7" t="s">
        <v>761</v>
      </c>
      <c r="M55" s="11"/>
      <c r="N55" s="81">
        <v>9.6999999999999993</v>
      </c>
      <c r="O55" s="60">
        <v>16</v>
      </c>
    </row>
    <row r="56" spans="1:15" ht="15" x14ac:dyDescent="0.25">
      <c r="A56" s="1"/>
      <c r="B56" s="424">
        <v>35</v>
      </c>
      <c r="C56" s="425"/>
      <c r="D56" s="367" t="s">
        <v>747</v>
      </c>
      <c r="E56" s="368"/>
      <c r="F56" s="369">
        <v>4100052739</v>
      </c>
      <c r="G56" s="370"/>
      <c r="H56" s="391" t="s">
        <v>748</v>
      </c>
      <c r="I56" s="370"/>
      <c r="J56" s="369" t="s">
        <v>76</v>
      </c>
      <c r="K56" s="368"/>
      <c r="L56" s="7" t="s">
        <v>761</v>
      </c>
      <c r="M56" s="11"/>
      <c r="N56" s="82">
        <v>9.6999999999999993</v>
      </c>
      <c r="O56" s="60">
        <v>16</v>
      </c>
    </row>
    <row r="57" spans="1:15" ht="15" x14ac:dyDescent="0.25">
      <c r="A57" s="1"/>
      <c r="B57" s="378">
        <v>36</v>
      </c>
      <c r="C57" s="379"/>
      <c r="D57" s="367" t="s">
        <v>747</v>
      </c>
      <c r="E57" s="368"/>
      <c r="F57" s="369">
        <v>4100052739</v>
      </c>
      <c r="G57" s="370"/>
      <c r="H57" s="391" t="s">
        <v>748</v>
      </c>
      <c r="I57" s="370"/>
      <c r="J57" s="369" t="s">
        <v>76</v>
      </c>
      <c r="K57" s="368"/>
      <c r="L57" s="7" t="s">
        <v>761</v>
      </c>
      <c r="M57" s="11"/>
      <c r="N57" s="82">
        <v>8.9600000000000009</v>
      </c>
      <c r="O57" s="60">
        <v>2</v>
      </c>
    </row>
    <row r="58" spans="1:15" ht="15" x14ac:dyDescent="0.25">
      <c r="A58" s="1"/>
      <c r="B58" s="416"/>
      <c r="C58" s="417"/>
      <c r="D58" s="367" t="s">
        <v>747</v>
      </c>
      <c r="E58" s="368"/>
      <c r="F58" s="369">
        <v>4100052740</v>
      </c>
      <c r="G58" s="370"/>
      <c r="H58" s="391" t="s">
        <v>748</v>
      </c>
      <c r="I58" s="370"/>
      <c r="J58" s="369" t="s">
        <v>90</v>
      </c>
      <c r="K58" s="368"/>
      <c r="L58" s="7" t="s">
        <v>761</v>
      </c>
      <c r="M58" s="11"/>
      <c r="N58" s="83"/>
      <c r="O58" s="60">
        <v>4</v>
      </c>
    </row>
    <row r="59" spans="1:15" ht="15" x14ac:dyDescent="0.25">
      <c r="A59" s="1"/>
      <c r="B59" s="365"/>
      <c r="C59" s="366"/>
      <c r="D59" s="367" t="s">
        <v>747</v>
      </c>
      <c r="E59" s="368"/>
      <c r="F59" s="369">
        <v>4100052736</v>
      </c>
      <c r="G59" s="370"/>
      <c r="H59" s="391" t="s">
        <v>748</v>
      </c>
      <c r="I59" s="370"/>
      <c r="J59" s="369" t="s">
        <v>25</v>
      </c>
      <c r="K59" s="368"/>
      <c r="L59" s="7" t="s">
        <v>761</v>
      </c>
      <c r="M59" s="11"/>
      <c r="N59" s="84"/>
      <c r="O59" s="60">
        <v>9</v>
      </c>
    </row>
    <row r="60" spans="1:15" ht="15" x14ac:dyDescent="0.25">
      <c r="A60" s="1"/>
      <c r="B60" s="369">
        <v>37</v>
      </c>
      <c r="C60" s="368"/>
      <c r="D60" s="367" t="s">
        <v>747</v>
      </c>
      <c r="E60" s="368"/>
      <c r="F60" s="369">
        <v>4100052742</v>
      </c>
      <c r="G60" s="370"/>
      <c r="H60" s="391" t="s">
        <v>748</v>
      </c>
      <c r="I60" s="370"/>
      <c r="J60" s="369" t="s">
        <v>147</v>
      </c>
      <c r="K60" s="368"/>
      <c r="L60" s="7" t="s">
        <v>761</v>
      </c>
      <c r="M60" s="11"/>
      <c r="N60" s="81">
        <v>8.9600000000000009</v>
      </c>
      <c r="O60" s="60">
        <v>15</v>
      </c>
    </row>
    <row r="61" spans="1:15" ht="15" x14ac:dyDescent="0.25">
      <c r="A61" s="1"/>
      <c r="B61" s="369">
        <v>38</v>
      </c>
      <c r="C61" s="368"/>
      <c r="D61" s="367" t="s">
        <v>747</v>
      </c>
      <c r="E61" s="368"/>
      <c r="F61" s="369">
        <v>4100052737</v>
      </c>
      <c r="G61" s="370"/>
      <c r="H61" s="391" t="s">
        <v>748</v>
      </c>
      <c r="I61" s="370"/>
      <c r="J61" s="369" t="s">
        <v>81</v>
      </c>
      <c r="K61" s="368"/>
      <c r="L61" s="7" t="s">
        <v>761</v>
      </c>
      <c r="M61" s="11"/>
      <c r="N61" s="81">
        <v>8.5</v>
      </c>
      <c r="O61" s="60">
        <v>14</v>
      </c>
    </row>
    <row r="62" spans="1:15" ht="15" x14ac:dyDescent="0.25">
      <c r="A62" s="1"/>
      <c r="B62" s="369">
        <v>39</v>
      </c>
      <c r="C62" s="368"/>
      <c r="D62" s="367" t="s">
        <v>747</v>
      </c>
      <c r="E62" s="368"/>
      <c r="F62" s="369">
        <v>4100052736</v>
      </c>
      <c r="G62" s="370"/>
      <c r="H62" s="391" t="s">
        <v>748</v>
      </c>
      <c r="I62" s="370"/>
      <c r="J62" s="369" t="s">
        <v>134</v>
      </c>
      <c r="K62" s="368"/>
      <c r="L62" s="7" t="s">
        <v>761</v>
      </c>
      <c r="M62" s="11"/>
      <c r="N62" s="81">
        <v>9.6999999999999993</v>
      </c>
      <c r="O62" s="60">
        <v>16</v>
      </c>
    </row>
    <row r="63" spans="1:15" ht="15" x14ac:dyDescent="0.25">
      <c r="A63" s="1"/>
      <c r="B63" s="369">
        <v>40</v>
      </c>
      <c r="C63" s="368"/>
      <c r="D63" s="367" t="s">
        <v>747</v>
      </c>
      <c r="E63" s="368"/>
      <c r="F63" s="369">
        <v>4100052736</v>
      </c>
      <c r="G63" s="370"/>
      <c r="H63" s="391" t="s">
        <v>748</v>
      </c>
      <c r="I63" s="370"/>
      <c r="J63" s="369" t="s">
        <v>134</v>
      </c>
      <c r="K63" s="368"/>
      <c r="L63" s="7" t="s">
        <v>761</v>
      </c>
      <c r="M63" s="11"/>
      <c r="N63" s="81">
        <v>9.6999999999999993</v>
      </c>
      <c r="O63" s="60">
        <v>16</v>
      </c>
    </row>
    <row r="64" spans="1:15" ht="15" x14ac:dyDescent="0.25">
      <c r="A64" s="1"/>
      <c r="B64" s="369">
        <v>41</v>
      </c>
      <c r="C64" s="368"/>
      <c r="D64" s="367" t="s">
        <v>747</v>
      </c>
      <c r="E64" s="368"/>
      <c r="F64" s="369">
        <v>4100052736</v>
      </c>
      <c r="G64" s="370"/>
      <c r="H64" s="391" t="s">
        <v>748</v>
      </c>
      <c r="I64" s="370"/>
      <c r="J64" s="369" t="s">
        <v>134</v>
      </c>
      <c r="K64" s="368"/>
      <c r="L64" s="7" t="s">
        <v>761</v>
      </c>
      <c r="M64" s="11"/>
      <c r="N64" s="81">
        <v>9.6999999999999993</v>
      </c>
      <c r="O64" s="60">
        <v>16</v>
      </c>
    </row>
    <row r="65" spans="1:15" ht="15" x14ac:dyDescent="0.25">
      <c r="A65" s="1"/>
      <c r="B65" s="369">
        <v>42</v>
      </c>
      <c r="C65" s="368"/>
      <c r="D65" s="367" t="s">
        <v>747</v>
      </c>
      <c r="E65" s="368"/>
      <c r="F65" s="369">
        <v>4100052736</v>
      </c>
      <c r="G65" s="370"/>
      <c r="H65" s="391" t="s">
        <v>748</v>
      </c>
      <c r="I65" s="370"/>
      <c r="J65" s="369" t="s">
        <v>134</v>
      </c>
      <c r="K65" s="368"/>
      <c r="L65" s="7" t="s">
        <v>761</v>
      </c>
      <c r="M65" s="11"/>
      <c r="N65" s="81">
        <v>9.6999999999999993</v>
      </c>
      <c r="O65" s="60">
        <v>16</v>
      </c>
    </row>
    <row r="66" spans="1:15" ht="15" x14ac:dyDescent="0.25">
      <c r="A66" s="1"/>
      <c r="B66" s="369">
        <v>43</v>
      </c>
      <c r="C66" s="368"/>
      <c r="D66" s="367" t="s">
        <v>747</v>
      </c>
      <c r="E66" s="368"/>
      <c r="F66" s="369">
        <v>4100052736</v>
      </c>
      <c r="G66" s="370"/>
      <c r="H66" s="391" t="s">
        <v>748</v>
      </c>
      <c r="I66" s="370"/>
      <c r="J66" s="369" t="s">
        <v>134</v>
      </c>
      <c r="K66" s="368"/>
      <c r="L66" s="7" t="s">
        <v>761</v>
      </c>
      <c r="M66" s="11"/>
      <c r="N66" s="81">
        <v>9.6999999999999993</v>
      </c>
      <c r="O66" s="60">
        <v>16</v>
      </c>
    </row>
    <row r="67" spans="1:15" ht="15" x14ac:dyDescent="0.25">
      <c r="A67" s="1"/>
      <c r="B67" s="369">
        <v>44</v>
      </c>
      <c r="C67" s="368"/>
      <c r="D67" s="367" t="s">
        <v>747</v>
      </c>
      <c r="E67" s="368"/>
      <c r="F67" s="369">
        <v>4100052736</v>
      </c>
      <c r="G67" s="370"/>
      <c r="H67" s="391" t="s">
        <v>748</v>
      </c>
      <c r="I67" s="370"/>
      <c r="J67" s="369" t="s">
        <v>134</v>
      </c>
      <c r="K67" s="368"/>
      <c r="L67" s="7" t="s">
        <v>761</v>
      </c>
      <c r="M67" s="11"/>
      <c r="N67" s="81">
        <v>9.6999999999999993</v>
      </c>
      <c r="O67" s="60">
        <v>16</v>
      </c>
    </row>
    <row r="68" spans="1:15" ht="15" x14ac:dyDescent="0.25">
      <c r="A68" s="1"/>
      <c r="B68" s="369">
        <v>45</v>
      </c>
      <c r="C68" s="368"/>
      <c r="D68" s="367" t="s">
        <v>747</v>
      </c>
      <c r="E68" s="368"/>
      <c r="F68" s="369">
        <v>4100052736</v>
      </c>
      <c r="G68" s="370"/>
      <c r="H68" s="391" t="s">
        <v>748</v>
      </c>
      <c r="I68" s="370"/>
      <c r="J68" s="369" t="s">
        <v>134</v>
      </c>
      <c r="K68" s="368"/>
      <c r="L68" s="7" t="s">
        <v>761</v>
      </c>
      <c r="M68" s="11"/>
      <c r="N68" s="81">
        <v>9.6999999999999993</v>
      </c>
      <c r="O68" s="60">
        <v>16</v>
      </c>
    </row>
    <row r="69" spans="1:15" ht="15" x14ac:dyDescent="0.25">
      <c r="A69" s="1"/>
      <c r="B69" s="369">
        <v>46</v>
      </c>
      <c r="C69" s="368"/>
      <c r="D69" s="367" t="s">
        <v>747</v>
      </c>
      <c r="E69" s="368"/>
      <c r="F69" s="369">
        <v>4100052736</v>
      </c>
      <c r="G69" s="370"/>
      <c r="H69" s="391" t="s">
        <v>748</v>
      </c>
      <c r="I69" s="370"/>
      <c r="J69" s="369" t="s">
        <v>134</v>
      </c>
      <c r="K69" s="368"/>
      <c r="L69" s="7" t="s">
        <v>761</v>
      </c>
      <c r="M69" s="11"/>
      <c r="N69" s="81">
        <v>9.6999999999999993</v>
      </c>
      <c r="O69" s="60">
        <v>16</v>
      </c>
    </row>
    <row r="70" spans="1:15" ht="15" x14ac:dyDescent="0.25">
      <c r="A70" s="1"/>
      <c r="B70" s="369">
        <v>47</v>
      </c>
      <c r="C70" s="368"/>
      <c r="D70" s="367" t="s">
        <v>747</v>
      </c>
      <c r="E70" s="368"/>
      <c r="F70" s="369">
        <v>4100052743</v>
      </c>
      <c r="G70" s="370"/>
      <c r="H70" s="391" t="s">
        <v>748</v>
      </c>
      <c r="I70" s="370"/>
      <c r="J70" s="369" t="s">
        <v>84</v>
      </c>
      <c r="K70" s="368"/>
      <c r="L70" s="7" t="s">
        <v>761</v>
      </c>
      <c r="M70" s="11"/>
      <c r="N70" s="81">
        <v>9.6999999999999993</v>
      </c>
      <c r="O70" s="60">
        <v>16</v>
      </c>
    </row>
    <row r="71" spans="1:15" ht="15" x14ac:dyDescent="0.25">
      <c r="A71" s="1"/>
      <c r="B71" s="369">
        <v>48</v>
      </c>
      <c r="C71" s="368"/>
      <c r="D71" s="367" t="s">
        <v>747</v>
      </c>
      <c r="E71" s="368"/>
      <c r="F71" s="369">
        <v>4100052743</v>
      </c>
      <c r="G71" s="370"/>
      <c r="H71" s="391" t="s">
        <v>748</v>
      </c>
      <c r="I71" s="370"/>
      <c r="J71" s="369" t="s">
        <v>84</v>
      </c>
      <c r="K71" s="368"/>
      <c r="L71" s="7" t="s">
        <v>761</v>
      </c>
      <c r="M71" s="11"/>
      <c r="N71" s="81">
        <v>8.48</v>
      </c>
      <c r="O71" s="60">
        <v>14</v>
      </c>
    </row>
    <row r="72" spans="1:15" ht="15" x14ac:dyDescent="0.25">
      <c r="A72" s="1"/>
      <c r="B72" s="111" t="s">
        <v>57</v>
      </c>
      <c r="C72" s="92"/>
      <c r="D72" s="20"/>
      <c r="E72" s="45"/>
      <c r="F72" s="20"/>
      <c r="H72" s="3"/>
      <c r="J72" s="20"/>
      <c r="K72" s="45"/>
      <c r="L72" s="1"/>
      <c r="M72" s="1"/>
      <c r="N72" s="1"/>
      <c r="O72" s="60"/>
    </row>
    <row r="73" spans="1:15" ht="15" x14ac:dyDescent="0.25">
      <c r="A73" s="1"/>
      <c r="B73" s="369">
        <v>49</v>
      </c>
      <c r="C73" s="368"/>
      <c r="D73" s="367" t="s">
        <v>747</v>
      </c>
      <c r="E73" s="368"/>
      <c r="F73" s="369">
        <v>4100052741</v>
      </c>
      <c r="G73" s="370"/>
      <c r="H73" s="391" t="s">
        <v>748</v>
      </c>
      <c r="I73" s="370"/>
      <c r="J73" s="369" t="s">
        <v>53</v>
      </c>
      <c r="K73" s="368"/>
      <c r="L73" s="7" t="s">
        <v>761</v>
      </c>
      <c r="M73" s="11"/>
      <c r="N73" s="81">
        <v>9.6999999999999993</v>
      </c>
      <c r="O73" s="60">
        <v>16</v>
      </c>
    </row>
    <row r="74" spans="1:15" ht="15" x14ac:dyDescent="0.25">
      <c r="A74" s="1"/>
      <c r="B74" s="369">
        <v>50</v>
      </c>
      <c r="C74" s="368"/>
      <c r="D74" s="367" t="s">
        <v>747</v>
      </c>
      <c r="E74" s="368"/>
      <c r="F74" s="369">
        <v>4100052741</v>
      </c>
      <c r="G74" s="370"/>
      <c r="H74" s="391" t="s">
        <v>748</v>
      </c>
      <c r="I74" s="370"/>
      <c r="J74" s="369" t="s">
        <v>53</v>
      </c>
      <c r="K74" s="368"/>
      <c r="L74" s="7" t="s">
        <v>761</v>
      </c>
      <c r="M74" s="11"/>
      <c r="N74" s="81">
        <v>9.6999999999999993</v>
      </c>
      <c r="O74" s="60">
        <v>16</v>
      </c>
    </row>
    <row r="75" spans="1:15" ht="15" x14ac:dyDescent="0.25">
      <c r="A75" s="1"/>
      <c r="B75" s="369">
        <v>51</v>
      </c>
      <c r="C75" s="368"/>
      <c r="D75" s="367" t="s">
        <v>747</v>
      </c>
      <c r="E75" s="368"/>
      <c r="F75" s="369">
        <v>4100052741</v>
      </c>
      <c r="G75" s="370"/>
      <c r="H75" s="391" t="s">
        <v>748</v>
      </c>
      <c r="I75" s="370"/>
      <c r="J75" s="369" t="s">
        <v>53</v>
      </c>
      <c r="K75" s="368"/>
      <c r="L75" s="7" t="s">
        <v>761</v>
      </c>
      <c r="M75" s="11"/>
      <c r="N75" s="81">
        <v>9.6999999999999993</v>
      </c>
      <c r="O75" s="60">
        <v>16</v>
      </c>
    </row>
    <row r="76" spans="1:15" ht="15" x14ac:dyDescent="0.25">
      <c r="A76" s="1"/>
      <c r="B76" s="369">
        <v>52</v>
      </c>
      <c r="C76" s="368"/>
      <c r="D76" s="367" t="s">
        <v>747</v>
      </c>
      <c r="E76" s="368"/>
      <c r="F76" s="369">
        <v>4100052741</v>
      </c>
      <c r="G76" s="370"/>
      <c r="H76" s="391" t="s">
        <v>748</v>
      </c>
      <c r="I76" s="370"/>
      <c r="J76" s="369" t="s">
        <v>53</v>
      </c>
      <c r="K76" s="368"/>
      <c r="L76" s="7" t="s">
        <v>761</v>
      </c>
      <c r="M76" s="11"/>
      <c r="N76" s="81">
        <v>9.6999999999999993</v>
      </c>
      <c r="O76" s="60">
        <v>16</v>
      </c>
    </row>
    <row r="77" spans="1:15" ht="15" x14ac:dyDescent="0.25">
      <c r="A77" s="1"/>
      <c r="B77" s="369">
        <v>53</v>
      </c>
      <c r="C77" s="368"/>
      <c r="D77" s="367" t="s">
        <v>747</v>
      </c>
      <c r="E77" s="368"/>
      <c r="F77" s="369">
        <v>4100052741</v>
      </c>
      <c r="G77" s="370"/>
      <c r="H77" s="391" t="s">
        <v>748</v>
      </c>
      <c r="I77" s="370"/>
      <c r="J77" s="369" t="s">
        <v>53</v>
      </c>
      <c r="K77" s="368"/>
      <c r="L77" s="7" t="s">
        <v>761</v>
      </c>
      <c r="M77" s="11"/>
      <c r="N77" s="81">
        <v>9.6999999999999993</v>
      </c>
      <c r="O77" s="60">
        <v>16</v>
      </c>
    </row>
    <row r="78" spans="1:15" ht="15" x14ac:dyDescent="0.25">
      <c r="A78" s="1"/>
      <c r="B78" s="369">
        <v>54</v>
      </c>
      <c r="C78" s="368"/>
      <c r="D78" s="367" t="s">
        <v>747</v>
      </c>
      <c r="E78" s="368"/>
      <c r="F78" s="369">
        <v>4100052741</v>
      </c>
      <c r="G78" s="370"/>
      <c r="H78" s="391" t="s">
        <v>748</v>
      </c>
      <c r="I78" s="370"/>
      <c r="J78" s="369" t="s">
        <v>53</v>
      </c>
      <c r="K78" s="368"/>
      <c r="L78" s="7" t="s">
        <v>761</v>
      </c>
      <c r="M78" s="11"/>
      <c r="N78" s="81">
        <v>9.6999999999999993</v>
      </c>
      <c r="O78" s="60">
        <v>16</v>
      </c>
    </row>
    <row r="79" spans="1:15" ht="15" x14ac:dyDescent="0.25">
      <c r="A79" s="1"/>
      <c r="B79" s="369">
        <v>55</v>
      </c>
      <c r="C79" s="368"/>
      <c r="D79" s="367" t="s">
        <v>747</v>
      </c>
      <c r="E79" s="368"/>
      <c r="F79" s="369">
        <v>4100052741</v>
      </c>
      <c r="G79" s="370"/>
      <c r="H79" s="391" t="s">
        <v>748</v>
      </c>
      <c r="I79" s="370"/>
      <c r="J79" s="369" t="s">
        <v>53</v>
      </c>
      <c r="K79" s="368"/>
      <c r="L79" s="7" t="s">
        <v>761</v>
      </c>
      <c r="M79" s="11"/>
      <c r="N79" s="81">
        <v>9.6999999999999993</v>
      </c>
      <c r="O79" s="60">
        <v>16</v>
      </c>
    </row>
    <row r="80" spans="1:15" ht="15" x14ac:dyDescent="0.25">
      <c r="A80" s="1"/>
      <c r="B80" s="369">
        <v>56</v>
      </c>
      <c r="C80" s="368"/>
      <c r="D80" s="367" t="s">
        <v>747</v>
      </c>
      <c r="E80" s="368"/>
      <c r="F80" s="369">
        <v>4100052741</v>
      </c>
      <c r="G80" s="370"/>
      <c r="H80" s="391" t="s">
        <v>748</v>
      </c>
      <c r="I80" s="370"/>
      <c r="J80" s="369" t="s">
        <v>53</v>
      </c>
      <c r="K80" s="368"/>
      <c r="L80" s="7" t="s">
        <v>761</v>
      </c>
      <c r="M80" s="11"/>
      <c r="N80" s="81">
        <v>9.6999999999999993</v>
      </c>
      <c r="O80" s="60">
        <v>16</v>
      </c>
    </row>
    <row r="81" spans="1:15" ht="15" x14ac:dyDescent="0.25">
      <c r="A81" s="1"/>
      <c r="B81" s="369">
        <v>57</v>
      </c>
      <c r="C81" s="368"/>
      <c r="D81" s="367" t="s">
        <v>747</v>
      </c>
      <c r="E81" s="368"/>
      <c r="F81" s="369">
        <v>4100052741</v>
      </c>
      <c r="G81" s="370"/>
      <c r="H81" s="391" t="s">
        <v>748</v>
      </c>
      <c r="I81" s="370"/>
      <c r="J81" s="369" t="s">
        <v>53</v>
      </c>
      <c r="K81" s="368"/>
      <c r="L81" s="7" t="s">
        <v>761</v>
      </c>
      <c r="M81" s="11"/>
      <c r="N81" s="81">
        <v>9.6999999999999993</v>
      </c>
      <c r="O81" s="60">
        <v>16</v>
      </c>
    </row>
    <row r="82" spans="1:15" ht="15" x14ac:dyDescent="0.25">
      <c r="A82" s="1"/>
      <c r="B82" s="369">
        <v>58</v>
      </c>
      <c r="C82" s="368"/>
      <c r="D82" s="367" t="s">
        <v>747</v>
      </c>
      <c r="E82" s="368"/>
      <c r="F82" s="369">
        <v>4100052741</v>
      </c>
      <c r="G82" s="370"/>
      <c r="H82" s="391" t="s">
        <v>748</v>
      </c>
      <c r="I82" s="370"/>
      <c r="J82" s="369" t="s">
        <v>53</v>
      </c>
      <c r="K82" s="368"/>
      <c r="L82" s="7" t="s">
        <v>761</v>
      </c>
      <c r="M82" s="11"/>
      <c r="N82" s="81">
        <v>9.6999999999999993</v>
      </c>
      <c r="O82" s="60">
        <v>16</v>
      </c>
    </row>
    <row r="83" spans="1:15" ht="15" x14ac:dyDescent="0.25">
      <c r="A83" s="1"/>
      <c r="B83" s="369">
        <v>59</v>
      </c>
      <c r="C83" s="368"/>
      <c r="D83" s="367" t="s">
        <v>747</v>
      </c>
      <c r="E83" s="368"/>
      <c r="F83" s="369">
        <v>4100052741</v>
      </c>
      <c r="G83" s="370"/>
      <c r="H83" s="391" t="s">
        <v>748</v>
      </c>
      <c r="I83" s="370"/>
      <c r="J83" s="369" t="s">
        <v>53</v>
      </c>
      <c r="K83" s="368"/>
      <c r="L83" s="7" t="s">
        <v>761</v>
      </c>
      <c r="M83" s="11"/>
      <c r="N83" s="81">
        <v>9.6999999999999993</v>
      </c>
      <c r="O83" s="60">
        <v>16</v>
      </c>
    </row>
    <row r="84" spans="1:15" ht="15" x14ac:dyDescent="0.25">
      <c r="A84" s="1"/>
      <c r="B84" s="369">
        <v>60</v>
      </c>
      <c r="C84" s="368"/>
      <c r="D84" s="367" t="s">
        <v>747</v>
      </c>
      <c r="E84" s="368"/>
      <c r="F84" s="369">
        <v>4100052741</v>
      </c>
      <c r="G84" s="370"/>
      <c r="H84" s="391" t="s">
        <v>748</v>
      </c>
      <c r="I84" s="370"/>
      <c r="J84" s="369" t="s">
        <v>53</v>
      </c>
      <c r="K84" s="368"/>
      <c r="L84" s="7" t="s">
        <v>761</v>
      </c>
      <c r="M84" s="11"/>
      <c r="N84" s="81">
        <v>9.6999999999999993</v>
      </c>
      <c r="O84" s="60">
        <v>16</v>
      </c>
    </row>
    <row r="85" spans="1:15" ht="15" x14ac:dyDescent="0.25">
      <c r="A85" s="1"/>
      <c r="B85" s="369">
        <v>61</v>
      </c>
      <c r="C85" s="368"/>
      <c r="D85" s="367" t="s">
        <v>747</v>
      </c>
      <c r="E85" s="368"/>
      <c r="F85" s="369">
        <v>4100052741</v>
      </c>
      <c r="G85" s="370"/>
      <c r="H85" s="391" t="s">
        <v>748</v>
      </c>
      <c r="I85" s="370"/>
      <c r="J85" s="369" t="s">
        <v>53</v>
      </c>
      <c r="K85" s="368"/>
      <c r="L85" s="7" t="s">
        <v>761</v>
      </c>
      <c r="M85" s="11"/>
      <c r="N85" s="81">
        <v>9.6999999999999993</v>
      </c>
      <c r="O85" s="60">
        <v>16</v>
      </c>
    </row>
    <row r="86" spans="1:15" ht="15" x14ac:dyDescent="0.25">
      <c r="A86" s="1"/>
      <c r="B86" s="369">
        <v>62</v>
      </c>
      <c r="C86" s="368"/>
      <c r="D86" s="367" t="s">
        <v>747</v>
      </c>
      <c r="E86" s="368"/>
      <c r="F86" s="369">
        <v>4100052741</v>
      </c>
      <c r="G86" s="370"/>
      <c r="H86" s="391" t="s">
        <v>748</v>
      </c>
      <c r="I86" s="370"/>
      <c r="J86" s="369" t="s">
        <v>53</v>
      </c>
      <c r="K86" s="368"/>
      <c r="L86" s="7" t="s">
        <v>761</v>
      </c>
      <c r="M86" s="11"/>
      <c r="N86" s="81">
        <v>9.6999999999999993</v>
      </c>
      <c r="O86" s="60">
        <v>16</v>
      </c>
    </row>
    <row r="87" spans="1:15" ht="15" x14ac:dyDescent="0.25">
      <c r="A87" s="1"/>
      <c r="B87" s="369">
        <v>63</v>
      </c>
      <c r="C87" s="368"/>
      <c r="D87" s="367" t="s">
        <v>747</v>
      </c>
      <c r="E87" s="368"/>
      <c r="F87" s="369">
        <v>4100052741</v>
      </c>
      <c r="G87" s="370"/>
      <c r="H87" s="391" t="s">
        <v>748</v>
      </c>
      <c r="I87" s="370"/>
      <c r="J87" s="369" t="s">
        <v>53</v>
      </c>
      <c r="K87" s="368"/>
      <c r="L87" s="7" t="s">
        <v>761</v>
      </c>
      <c r="M87" s="11"/>
      <c r="N87" s="81">
        <v>9.6999999999999993</v>
      </c>
      <c r="O87" s="60">
        <v>16</v>
      </c>
    </row>
    <row r="88" spans="1:15" ht="15" x14ac:dyDescent="0.25">
      <c r="A88" s="1"/>
      <c r="B88" s="369">
        <v>64</v>
      </c>
      <c r="C88" s="368"/>
      <c r="D88" s="367" t="s">
        <v>747</v>
      </c>
      <c r="E88" s="368"/>
      <c r="F88" s="369">
        <v>4100052741</v>
      </c>
      <c r="G88" s="370"/>
      <c r="H88" s="391" t="s">
        <v>748</v>
      </c>
      <c r="I88" s="370"/>
      <c r="J88" s="369" t="s">
        <v>53</v>
      </c>
      <c r="K88" s="368"/>
      <c r="L88" s="7" t="s">
        <v>761</v>
      </c>
      <c r="M88" s="11"/>
      <c r="N88" s="81">
        <v>9.6999999999999993</v>
      </c>
      <c r="O88" s="60">
        <v>16</v>
      </c>
    </row>
    <row r="89" spans="1:15" ht="15" x14ac:dyDescent="0.25">
      <c r="A89" s="1"/>
      <c r="B89" s="111" t="s">
        <v>103</v>
      </c>
      <c r="C89" s="92"/>
      <c r="D89" s="20"/>
      <c r="E89" s="45"/>
      <c r="F89" s="20"/>
      <c r="H89" s="3"/>
      <c r="J89" s="20"/>
      <c r="K89" s="45"/>
      <c r="L89" s="1"/>
      <c r="M89" s="1"/>
      <c r="N89" s="1"/>
      <c r="O89" s="60"/>
    </row>
    <row r="90" spans="1:15" ht="15" x14ac:dyDescent="0.25">
      <c r="A90" s="1"/>
      <c r="B90" s="424">
        <v>65</v>
      </c>
      <c r="C90" s="425"/>
      <c r="D90" s="367" t="s">
        <v>747</v>
      </c>
      <c r="E90" s="368"/>
      <c r="F90" s="369">
        <v>4100052741</v>
      </c>
      <c r="G90" s="370"/>
      <c r="H90" s="391" t="s">
        <v>748</v>
      </c>
      <c r="I90" s="370"/>
      <c r="J90" s="369" t="s">
        <v>53</v>
      </c>
      <c r="K90" s="368"/>
      <c r="L90" s="7" t="s">
        <v>761</v>
      </c>
      <c r="M90" s="11"/>
      <c r="N90" s="82">
        <v>9.6999999999999993</v>
      </c>
      <c r="O90" s="60">
        <v>16</v>
      </c>
    </row>
    <row r="91" spans="1:15" ht="15" x14ac:dyDescent="0.25">
      <c r="A91" s="1"/>
      <c r="B91" s="378">
        <v>66</v>
      </c>
      <c r="C91" s="379"/>
      <c r="D91" s="438" t="s">
        <v>747</v>
      </c>
      <c r="E91" s="425"/>
      <c r="F91" s="424">
        <v>4100052741</v>
      </c>
      <c r="G91" s="447"/>
      <c r="H91" s="448" t="s">
        <v>748</v>
      </c>
      <c r="I91" s="447"/>
      <c r="J91" s="424" t="s">
        <v>53</v>
      </c>
      <c r="K91" s="425"/>
      <c r="L91" s="14" t="s">
        <v>761</v>
      </c>
      <c r="M91" s="12"/>
      <c r="N91" s="82">
        <v>3.78</v>
      </c>
      <c r="O91" s="60">
        <v>5</v>
      </c>
    </row>
    <row r="92" spans="1:15" ht="15" x14ac:dyDescent="0.25">
      <c r="A92" s="1"/>
      <c r="B92" s="76"/>
      <c r="C92" s="65"/>
      <c r="D92" s="130" t="s">
        <v>762</v>
      </c>
      <c r="E92" s="61"/>
      <c r="F92" s="50"/>
      <c r="G92" s="62"/>
      <c r="H92" s="63"/>
      <c r="I92" s="62"/>
      <c r="J92" s="50"/>
      <c r="K92" s="61"/>
      <c r="L92" s="8"/>
      <c r="M92" s="6"/>
      <c r="N92" s="131"/>
      <c r="O92" s="123"/>
    </row>
    <row r="93" spans="1:15" ht="15" x14ac:dyDescent="0.25">
      <c r="A93" s="1"/>
      <c r="B93" s="375">
        <v>67</v>
      </c>
      <c r="C93" s="376"/>
      <c r="D93" s="367" t="s">
        <v>747</v>
      </c>
      <c r="E93" s="368"/>
      <c r="F93" s="369">
        <v>4100052738</v>
      </c>
      <c r="G93" s="370"/>
      <c r="H93" s="391" t="s">
        <v>748</v>
      </c>
      <c r="I93" s="370"/>
      <c r="J93" s="369" t="s">
        <v>73</v>
      </c>
      <c r="K93" s="368"/>
      <c r="L93" s="7" t="s">
        <v>757</v>
      </c>
      <c r="M93" s="11"/>
      <c r="N93" s="81">
        <v>9.6999999999999993</v>
      </c>
      <c r="O93" s="60">
        <v>16</v>
      </c>
    </row>
    <row r="94" spans="1:15" ht="15" x14ac:dyDescent="0.25">
      <c r="A94" s="1"/>
      <c r="B94" s="378">
        <v>68</v>
      </c>
      <c r="C94" s="379"/>
      <c r="D94" s="367" t="s">
        <v>747</v>
      </c>
      <c r="E94" s="368"/>
      <c r="F94" s="369">
        <v>4100052738</v>
      </c>
      <c r="G94" s="370"/>
      <c r="H94" s="391" t="s">
        <v>748</v>
      </c>
      <c r="I94" s="370"/>
      <c r="J94" s="369" t="s">
        <v>73</v>
      </c>
      <c r="K94" s="368"/>
      <c r="L94" s="7" t="s">
        <v>757</v>
      </c>
      <c r="M94" s="11"/>
      <c r="N94" s="82">
        <v>9.6999999999999993</v>
      </c>
      <c r="O94" s="60">
        <v>16</v>
      </c>
    </row>
    <row r="95" spans="1:15" ht="15" x14ac:dyDescent="0.25">
      <c r="A95" s="1"/>
      <c r="B95" s="378">
        <v>69</v>
      </c>
      <c r="C95" s="379"/>
      <c r="D95" s="367" t="s">
        <v>747</v>
      </c>
      <c r="E95" s="368"/>
      <c r="F95" s="369">
        <v>4100052738</v>
      </c>
      <c r="G95" s="370"/>
      <c r="H95" s="391" t="s">
        <v>748</v>
      </c>
      <c r="I95" s="370"/>
      <c r="J95" s="369" t="s">
        <v>73</v>
      </c>
      <c r="K95" s="368"/>
      <c r="L95" s="7" t="s">
        <v>757</v>
      </c>
      <c r="M95" s="11"/>
      <c r="N95" s="82">
        <v>9.6999999999999993</v>
      </c>
      <c r="O95" s="60">
        <v>10</v>
      </c>
    </row>
    <row r="96" spans="1:15" ht="15" x14ac:dyDescent="0.25">
      <c r="A96" s="1"/>
      <c r="B96" s="365"/>
      <c r="C96" s="366"/>
      <c r="D96" s="367" t="s">
        <v>747</v>
      </c>
      <c r="E96" s="368"/>
      <c r="F96" s="369">
        <v>4100052742</v>
      </c>
      <c r="G96" s="370"/>
      <c r="H96" s="391" t="s">
        <v>748</v>
      </c>
      <c r="I96" s="370"/>
      <c r="J96" s="369" t="s">
        <v>147</v>
      </c>
      <c r="K96" s="368"/>
      <c r="L96" s="7" t="s">
        <v>757</v>
      </c>
      <c r="M96" s="11"/>
      <c r="N96" s="84"/>
      <c r="O96" s="60">
        <v>6</v>
      </c>
    </row>
    <row r="97" spans="1:15" ht="15" x14ac:dyDescent="0.25">
      <c r="A97" s="1"/>
      <c r="B97" s="375">
        <v>70</v>
      </c>
      <c r="C97" s="376"/>
      <c r="D97" s="367" t="s">
        <v>747</v>
      </c>
      <c r="E97" s="368"/>
      <c r="F97" s="369">
        <v>4100052739</v>
      </c>
      <c r="G97" s="370"/>
      <c r="H97" s="391" t="s">
        <v>748</v>
      </c>
      <c r="I97" s="370"/>
      <c r="J97" s="369" t="s">
        <v>76</v>
      </c>
      <c r="K97" s="368"/>
      <c r="L97" s="7" t="s">
        <v>757</v>
      </c>
      <c r="M97" s="11"/>
      <c r="N97" s="81">
        <v>10.48</v>
      </c>
      <c r="O97" s="60">
        <v>18</v>
      </c>
    </row>
    <row r="98" spans="1:15" ht="15" x14ac:dyDescent="0.25">
      <c r="A98" s="1"/>
      <c r="B98" s="375">
        <v>71</v>
      </c>
      <c r="C98" s="376"/>
      <c r="D98" s="367" t="s">
        <v>747</v>
      </c>
      <c r="E98" s="368"/>
      <c r="F98" s="369">
        <v>4100052736</v>
      </c>
      <c r="G98" s="370"/>
      <c r="H98" s="391" t="s">
        <v>748</v>
      </c>
      <c r="I98" s="370"/>
      <c r="J98" s="369" t="s">
        <v>25</v>
      </c>
      <c r="K98" s="368"/>
      <c r="L98" s="7" t="s">
        <v>757</v>
      </c>
      <c r="M98" s="11"/>
      <c r="N98" s="81">
        <v>9.6999999999999993</v>
      </c>
      <c r="O98" s="60">
        <v>16</v>
      </c>
    </row>
    <row r="99" spans="1:15" ht="15" x14ac:dyDescent="0.25">
      <c r="A99" s="1"/>
      <c r="B99" s="375">
        <v>72</v>
      </c>
      <c r="C99" s="376"/>
      <c r="D99" s="367" t="s">
        <v>747</v>
      </c>
      <c r="E99" s="368"/>
      <c r="F99" s="369">
        <v>4100052736</v>
      </c>
      <c r="G99" s="370"/>
      <c r="H99" s="391" t="s">
        <v>748</v>
      </c>
      <c r="I99" s="370"/>
      <c r="J99" s="369" t="s">
        <v>25</v>
      </c>
      <c r="K99" s="368"/>
      <c r="L99" s="7" t="s">
        <v>757</v>
      </c>
      <c r="M99" s="11"/>
      <c r="N99" s="81">
        <v>9.6999999999999993</v>
      </c>
      <c r="O99" s="60">
        <v>16</v>
      </c>
    </row>
    <row r="100" spans="1:15" ht="15" x14ac:dyDescent="0.25">
      <c r="A100" s="1"/>
      <c r="B100" s="375">
        <v>73</v>
      </c>
      <c r="C100" s="376"/>
      <c r="D100" s="367" t="s">
        <v>747</v>
      </c>
      <c r="E100" s="368"/>
      <c r="F100" s="369">
        <v>4100052736</v>
      </c>
      <c r="G100" s="370"/>
      <c r="H100" s="391" t="s">
        <v>748</v>
      </c>
      <c r="I100" s="370"/>
      <c r="J100" s="369" t="s">
        <v>25</v>
      </c>
      <c r="K100" s="368"/>
      <c r="L100" s="7" t="s">
        <v>757</v>
      </c>
      <c r="M100" s="11"/>
      <c r="N100" s="81">
        <v>9.6999999999999993</v>
      </c>
      <c r="O100" s="60">
        <v>16</v>
      </c>
    </row>
    <row r="101" spans="1:15" ht="15" x14ac:dyDescent="0.25">
      <c r="A101" s="1"/>
      <c r="B101" s="378">
        <v>74</v>
      </c>
      <c r="C101" s="379"/>
      <c r="D101" s="367" t="s">
        <v>747</v>
      </c>
      <c r="E101" s="368"/>
      <c r="F101" s="369">
        <v>4100052736</v>
      </c>
      <c r="G101" s="370"/>
      <c r="H101" s="391" t="s">
        <v>748</v>
      </c>
      <c r="I101" s="370"/>
      <c r="J101" s="369" t="s">
        <v>25</v>
      </c>
      <c r="K101" s="368"/>
      <c r="L101" s="7" t="s">
        <v>757</v>
      </c>
      <c r="M101" s="11"/>
      <c r="N101" s="82">
        <v>9.6999999999999993</v>
      </c>
      <c r="O101" s="60">
        <v>16</v>
      </c>
    </row>
    <row r="102" spans="1:15" ht="15" x14ac:dyDescent="0.25">
      <c r="A102" s="1"/>
      <c r="B102" s="378">
        <v>75</v>
      </c>
      <c r="C102" s="379"/>
      <c r="D102" s="367" t="s">
        <v>747</v>
      </c>
      <c r="E102" s="368"/>
      <c r="F102" s="369">
        <v>4100052736</v>
      </c>
      <c r="G102" s="370"/>
      <c r="H102" s="391" t="s">
        <v>748</v>
      </c>
      <c r="I102" s="370"/>
      <c r="J102" s="369" t="s">
        <v>25</v>
      </c>
      <c r="K102" s="368"/>
      <c r="L102" s="7" t="s">
        <v>757</v>
      </c>
      <c r="M102" s="11"/>
      <c r="N102" s="82">
        <v>9.6999999999999993</v>
      </c>
      <c r="O102" s="60">
        <v>8</v>
      </c>
    </row>
    <row r="103" spans="1:15" ht="15" x14ac:dyDescent="0.25">
      <c r="A103" s="1"/>
      <c r="B103" s="416"/>
      <c r="C103" s="417"/>
      <c r="D103" s="367" t="s">
        <v>747</v>
      </c>
      <c r="E103" s="368"/>
      <c r="F103" s="369">
        <v>4100052737</v>
      </c>
      <c r="G103" s="370"/>
      <c r="H103" s="391" t="s">
        <v>748</v>
      </c>
      <c r="I103" s="370"/>
      <c r="J103" s="369" t="s">
        <v>81</v>
      </c>
      <c r="K103" s="368"/>
      <c r="L103" s="7" t="s">
        <v>757</v>
      </c>
      <c r="M103" s="11"/>
      <c r="N103" s="83"/>
      <c r="O103" s="60">
        <v>8</v>
      </c>
    </row>
    <row r="104" spans="1:15" ht="15" x14ac:dyDescent="0.25">
      <c r="A104" s="1"/>
      <c r="B104" s="76"/>
      <c r="C104" s="69"/>
      <c r="D104" s="126" t="s">
        <v>763</v>
      </c>
      <c r="E104" s="61"/>
      <c r="F104" s="50"/>
      <c r="G104" s="62"/>
      <c r="H104" s="63"/>
      <c r="I104" s="62"/>
      <c r="J104" s="50"/>
      <c r="K104" s="61"/>
      <c r="L104" s="8"/>
      <c r="M104" s="8"/>
      <c r="N104" s="84"/>
      <c r="O104" s="123"/>
    </row>
    <row r="105" spans="1:15" ht="15" x14ac:dyDescent="0.25">
      <c r="A105" s="1"/>
      <c r="B105" s="378">
        <v>76</v>
      </c>
      <c r="C105" s="379"/>
      <c r="D105" s="367" t="s">
        <v>747</v>
      </c>
      <c r="E105" s="368"/>
      <c r="F105" s="369">
        <v>4100052743</v>
      </c>
      <c r="G105" s="370"/>
      <c r="H105" s="391" t="s">
        <v>748</v>
      </c>
      <c r="I105" s="370"/>
      <c r="J105" s="369" t="s">
        <v>84</v>
      </c>
      <c r="K105" s="368"/>
      <c r="L105" s="7" t="s">
        <v>757</v>
      </c>
      <c r="M105" s="11"/>
      <c r="N105" s="82">
        <v>9.6999999999999993</v>
      </c>
      <c r="O105" s="60">
        <v>16</v>
      </c>
    </row>
    <row r="106" spans="1:15" ht="15" x14ac:dyDescent="0.25">
      <c r="A106" s="1"/>
      <c r="B106" s="378">
        <v>77</v>
      </c>
      <c r="C106" s="379"/>
      <c r="D106" s="367" t="s">
        <v>747</v>
      </c>
      <c r="E106" s="368"/>
      <c r="F106" s="369">
        <v>4100052743</v>
      </c>
      <c r="G106" s="370"/>
      <c r="H106" s="391" t="s">
        <v>748</v>
      </c>
      <c r="I106" s="370"/>
      <c r="J106" s="369" t="s">
        <v>84</v>
      </c>
      <c r="K106" s="368"/>
      <c r="L106" s="7" t="s">
        <v>757</v>
      </c>
      <c r="M106" s="11"/>
      <c r="N106" s="82">
        <v>9.09</v>
      </c>
      <c r="O106" s="60">
        <v>7</v>
      </c>
    </row>
    <row r="107" spans="1:15" ht="15" x14ac:dyDescent="0.25">
      <c r="A107" s="1"/>
      <c r="B107" s="365"/>
      <c r="C107" s="366"/>
      <c r="D107" s="367" t="s">
        <v>747</v>
      </c>
      <c r="E107" s="368"/>
      <c r="F107" s="369">
        <v>4100052741</v>
      </c>
      <c r="G107" s="370"/>
      <c r="H107" s="391" t="s">
        <v>748</v>
      </c>
      <c r="I107" s="370"/>
      <c r="J107" s="369" t="s">
        <v>53</v>
      </c>
      <c r="K107" s="368"/>
      <c r="L107" s="7" t="s">
        <v>757</v>
      </c>
      <c r="M107" s="11"/>
      <c r="N107" s="84"/>
      <c r="O107" s="60">
        <v>8</v>
      </c>
    </row>
    <row r="108" spans="1:15" ht="15" x14ac:dyDescent="0.25">
      <c r="A108" s="1"/>
      <c r="B108" s="375">
        <v>78</v>
      </c>
      <c r="C108" s="376"/>
      <c r="D108" s="367" t="s">
        <v>747</v>
      </c>
      <c r="E108" s="368"/>
      <c r="F108" s="369">
        <v>4100052741</v>
      </c>
      <c r="G108" s="370"/>
      <c r="H108" s="391" t="s">
        <v>748</v>
      </c>
      <c r="I108" s="370"/>
      <c r="J108" s="369" t="s">
        <v>53</v>
      </c>
      <c r="K108" s="368"/>
      <c r="L108" s="7" t="s">
        <v>757</v>
      </c>
      <c r="M108" s="11"/>
      <c r="N108" s="81">
        <v>9.6999999999999993</v>
      </c>
      <c r="O108" s="60">
        <v>16</v>
      </c>
    </row>
    <row r="109" spans="1:15" ht="15" x14ac:dyDescent="0.25">
      <c r="A109" s="1"/>
      <c r="B109" s="375">
        <v>79</v>
      </c>
      <c r="C109" s="376"/>
      <c r="D109" s="367" t="s">
        <v>747</v>
      </c>
      <c r="E109" s="368"/>
      <c r="F109" s="369">
        <v>4100052741</v>
      </c>
      <c r="G109" s="370"/>
      <c r="H109" s="391" t="s">
        <v>748</v>
      </c>
      <c r="I109" s="370"/>
      <c r="J109" s="369" t="s">
        <v>53</v>
      </c>
      <c r="K109" s="368"/>
      <c r="L109" s="7" t="s">
        <v>757</v>
      </c>
      <c r="M109" s="11"/>
      <c r="N109" s="81">
        <v>9.6999999999999993</v>
      </c>
      <c r="O109" s="60">
        <v>16</v>
      </c>
    </row>
    <row r="110" spans="1:15" ht="15" x14ac:dyDescent="0.25">
      <c r="A110" s="1"/>
      <c r="B110" s="375">
        <v>80</v>
      </c>
      <c r="C110" s="376"/>
      <c r="D110" s="367" t="s">
        <v>747</v>
      </c>
      <c r="E110" s="368"/>
      <c r="F110" s="369">
        <v>4100052741</v>
      </c>
      <c r="G110" s="370"/>
      <c r="H110" s="391" t="s">
        <v>748</v>
      </c>
      <c r="I110" s="370"/>
      <c r="J110" s="369" t="s">
        <v>53</v>
      </c>
      <c r="K110" s="368"/>
      <c r="L110" s="7" t="s">
        <v>757</v>
      </c>
      <c r="M110" s="11"/>
      <c r="N110" s="81">
        <v>9.6999999999999993</v>
      </c>
      <c r="O110" s="60">
        <v>16</v>
      </c>
    </row>
    <row r="111" spans="1:15" ht="15" x14ac:dyDescent="0.25">
      <c r="A111" s="1"/>
      <c r="B111" s="111" t="s">
        <v>164</v>
      </c>
      <c r="C111" s="92"/>
      <c r="D111" s="20"/>
      <c r="E111" s="45"/>
      <c r="F111" s="20"/>
      <c r="H111" s="3"/>
      <c r="J111" s="20"/>
      <c r="K111" s="45"/>
      <c r="L111" s="1"/>
      <c r="M111" s="1"/>
      <c r="N111" s="1"/>
      <c r="O111" s="60"/>
    </row>
    <row r="112" spans="1:15" ht="15" x14ac:dyDescent="0.25">
      <c r="A112" s="1"/>
      <c r="B112" s="375">
        <v>81</v>
      </c>
      <c r="C112" s="376"/>
      <c r="D112" s="367" t="s">
        <v>747</v>
      </c>
      <c r="E112" s="368"/>
      <c r="F112" s="369">
        <v>4100052741</v>
      </c>
      <c r="G112" s="370"/>
      <c r="H112" s="391" t="s">
        <v>748</v>
      </c>
      <c r="I112" s="370"/>
      <c r="J112" s="369" t="s">
        <v>53</v>
      </c>
      <c r="K112" s="368"/>
      <c r="L112" s="7" t="s">
        <v>757</v>
      </c>
      <c r="M112" s="11"/>
      <c r="N112" s="81">
        <v>9.6999999999999993</v>
      </c>
      <c r="O112" s="60">
        <v>16</v>
      </c>
    </row>
    <row r="113" spans="1:15" ht="15" x14ac:dyDescent="0.25">
      <c r="A113" s="1"/>
      <c r="B113" s="375">
        <v>82</v>
      </c>
      <c r="C113" s="376"/>
      <c r="D113" s="367" t="s">
        <v>747</v>
      </c>
      <c r="E113" s="368"/>
      <c r="F113" s="369">
        <v>4100052741</v>
      </c>
      <c r="G113" s="370"/>
      <c r="H113" s="391" t="s">
        <v>748</v>
      </c>
      <c r="I113" s="370"/>
      <c r="J113" s="369" t="s">
        <v>53</v>
      </c>
      <c r="K113" s="368"/>
      <c r="L113" s="7" t="s">
        <v>757</v>
      </c>
      <c r="M113" s="11"/>
      <c r="N113" s="81">
        <v>9.6999999999999993</v>
      </c>
      <c r="O113" s="60">
        <v>16</v>
      </c>
    </row>
    <row r="114" spans="1:15" ht="15" x14ac:dyDescent="0.25">
      <c r="A114" s="1"/>
      <c r="B114" s="375">
        <v>83</v>
      </c>
      <c r="C114" s="376"/>
      <c r="D114" s="367" t="s">
        <v>747</v>
      </c>
      <c r="E114" s="368"/>
      <c r="F114" s="369">
        <v>4100052741</v>
      </c>
      <c r="G114" s="370"/>
      <c r="H114" s="391" t="s">
        <v>748</v>
      </c>
      <c r="I114" s="370"/>
      <c r="J114" s="369" t="s">
        <v>53</v>
      </c>
      <c r="K114" s="368"/>
      <c r="L114" s="7" t="s">
        <v>757</v>
      </c>
      <c r="M114" s="11"/>
      <c r="N114" s="81">
        <v>9.6999999999999993</v>
      </c>
      <c r="O114" s="60">
        <v>16</v>
      </c>
    </row>
    <row r="115" spans="1:15" ht="15" x14ac:dyDescent="0.25">
      <c r="A115" s="1"/>
      <c r="B115" s="375">
        <v>84</v>
      </c>
      <c r="C115" s="376"/>
      <c r="D115" s="367" t="s">
        <v>747</v>
      </c>
      <c r="E115" s="368"/>
      <c r="F115" s="369">
        <v>4100052741</v>
      </c>
      <c r="G115" s="370"/>
      <c r="H115" s="391" t="s">
        <v>748</v>
      </c>
      <c r="I115" s="370"/>
      <c r="J115" s="369" t="s">
        <v>53</v>
      </c>
      <c r="K115" s="368"/>
      <c r="L115" s="7" t="s">
        <v>757</v>
      </c>
      <c r="M115" s="11"/>
      <c r="N115" s="81">
        <v>8.5399999999999991</v>
      </c>
      <c r="O115" s="60">
        <v>14</v>
      </c>
    </row>
    <row r="116" spans="1:15" ht="15" x14ac:dyDescent="0.25">
      <c r="A116" s="1"/>
      <c r="B116" s="375">
        <v>85</v>
      </c>
      <c r="C116" s="376"/>
      <c r="D116" s="367" t="s">
        <v>486</v>
      </c>
      <c r="E116" s="368"/>
      <c r="F116" s="369">
        <v>4100053937</v>
      </c>
      <c r="G116" s="370"/>
      <c r="H116" s="391" t="s">
        <v>487</v>
      </c>
      <c r="I116" s="370"/>
      <c r="J116" s="369" t="s">
        <v>25</v>
      </c>
      <c r="K116" s="368"/>
      <c r="L116" s="7" t="s">
        <v>756</v>
      </c>
      <c r="M116" s="11"/>
      <c r="N116" s="81">
        <v>10.72</v>
      </c>
      <c r="O116" s="60">
        <v>29</v>
      </c>
    </row>
    <row r="117" spans="1:15" ht="15" x14ac:dyDescent="0.25">
      <c r="A117" s="1"/>
      <c r="B117" s="375">
        <v>86</v>
      </c>
      <c r="C117" s="376"/>
      <c r="D117" s="367" t="s">
        <v>486</v>
      </c>
      <c r="E117" s="368"/>
      <c r="F117" s="369">
        <v>4100053937</v>
      </c>
      <c r="G117" s="370"/>
      <c r="H117" s="391" t="s">
        <v>487</v>
      </c>
      <c r="I117" s="370"/>
      <c r="J117" s="369" t="s">
        <v>25</v>
      </c>
      <c r="K117" s="368"/>
      <c r="L117" s="7" t="s">
        <v>756</v>
      </c>
      <c r="M117" s="11"/>
      <c r="N117" s="81">
        <v>10.72</v>
      </c>
      <c r="O117" s="60">
        <v>29</v>
      </c>
    </row>
    <row r="118" spans="1:15" ht="15" x14ac:dyDescent="0.25">
      <c r="A118" s="1"/>
      <c r="B118" s="375">
        <v>87</v>
      </c>
      <c r="C118" s="376"/>
      <c r="D118" s="367" t="s">
        <v>486</v>
      </c>
      <c r="E118" s="368"/>
      <c r="F118" s="369">
        <v>4100053937</v>
      </c>
      <c r="G118" s="370"/>
      <c r="H118" s="391" t="s">
        <v>487</v>
      </c>
      <c r="I118" s="370"/>
      <c r="J118" s="369" t="s">
        <v>25</v>
      </c>
      <c r="K118" s="368"/>
      <c r="L118" s="7" t="s">
        <v>756</v>
      </c>
      <c r="M118" s="11"/>
      <c r="N118" s="81">
        <v>10.4</v>
      </c>
      <c r="O118" s="60">
        <v>28</v>
      </c>
    </row>
    <row r="119" spans="1:15" ht="15" x14ac:dyDescent="0.25">
      <c r="A119" s="1"/>
      <c r="B119" s="375"/>
      <c r="C119" s="376"/>
      <c r="D119" s="367"/>
      <c r="E119" s="368"/>
      <c r="F119" s="369"/>
      <c r="G119" s="370"/>
      <c r="H119" s="391"/>
      <c r="I119" s="370"/>
      <c r="J119" s="369"/>
      <c r="K119" s="368"/>
      <c r="L119" s="7"/>
      <c r="M119" s="11"/>
      <c r="N119" s="81"/>
      <c r="O119" s="60"/>
    </row>
    <row r="120" spans="1:15" ht="15" x14ac:dyDescent="0.25">
      <c r="A120" s="1"/>
      <c r="B120" s="76"/>
      <c r="C120" s="65"/>
      <c r="D120" s="392"/>
      <c r="E120" s="393"/>
      <c r="F120" s="393"/>
      <c r="G120" s="393"/>
      <c r="H120" s="393"/>
      <c r="I120" s="62"/>
      <c r="J120" s="50"/>
      <c r="K120" s="61"/>
      <c r="L120" s="8"/>
      <c r="M120" s="8"/>
      <c r="N120" s="113">
        <f>SUM(N18:N119)</f>
        <v>784.89000000000067</v>
      </c>
      <c r="O120" s="60"/>
    </row>
    <row r="121" spans="1:15" ht="15.75" x14ac:dyDescent="0.25">
      <c r="A121" s="1"/>
      <c r="B121" s="356" t="s">
        <v>29</v>
      </c>
      <c r="C121" s="357"/>
      <c r="D121" s="357"/>
      <c r="E121" s="357"/>
      <c r="F121" s="357"/>
      <c r="G121" s="357"/>
      <c r="H121" s="357"/>
      <c r="I121" s="357"/>
      <c r="J121" s="357"/>
      <c r="K121" s="357"/>
      <c r="L121" s="357"/>
      <c r="M121" s="79"/>
      <c r="N121" s="75"/>
      <c r="O121" s="73">
        <f>SUM(O17:O119)</f>
        <v>1282</v>
      </c>
    </row>
    <row r="122" spans="1:15" ht="3.75" customHeight="1" x14ac:dyDescent="0.25">
      <c r="A122" s="1"/>
      <c r="B122" s="1"/>
      <c r="C122" s="1"/>
      <c r="D122" s="17"/>
      <c r="E122" s="20"/>
      <c r="F122" s="20"/>
      <c r="G122" s="3"/>
      <c r="H122" s="3"/>
      <c r="I122" s="1"/>
      <c r="J122" s="1"/>
      <c r="K122" s="1"/>
      <c r="L122" s="1"/>
      <c r="M122" s="1"/>
      <c r="N122" s="1"/>
    </row>
    <row r="123" spans="1:15" ht="15" customHeight="1" x14ac:dyDescent="0.25">
      <c r="A123" s="1"/>
      <c r="B123" s="1"/>
      <c r="C123" s="1"/>
      <c r="D123" s="1" t="s">
        <v>49</v>
      </c>
      <c r="E123" s="23"/>
      <c r="F123" s="397" t="s">
        <v>764</v>
      </c>
      <c r="G123" s="396"/>
      <c r="H123" s="1"/>
      <c r="I123" s="1"/>
      <c r="J123" s="1"/>
      <c r="K123" s="1"/>
      <c r="L123" s="1"/>
      <c r="M123" s="1"/>
      <c r="N123" s="1"/>
    </row>
    <row r="124" spans="1:15" ht="15" customHeight="1" x14ac:dyDescent="0.25">
      <c r="A124" s="1"/>
      <c r="B124" s="1"/>
      <c r="C124" s="1"/>
      <c r="D124" s="1" t="s">
        <v>765</v>
      </c>
      <c r="E124" s="23"/>
      <c r="F124" s="1"/>
      <c r="G124" s="1"/>
      <c r="H124" s="1"/>
      <c r="I124" s="1"/>
      <c r="J124" s="1"/>
      <c r="K124" s="1"/>
      <c r="L124" s="1"/>
      <c r="M124" s="1"/>
      <c r="N124" s="1"/>
    </row>
    <row r="125" spans="1:15" ht="15" customHeight="1" x14ac:dyDescent="0.25">
      <c r="A125" s="1"/>
      <c r="B125" s="1"/>
      <c r="C125" s="1"/>
      <c r="D125" s="1" t="s">
        <v>766</v>
      </c>
      <c r="E125" s="3"/>
      <c r="F125" s="1"/>
      <c r="G125" s="1"/>
      <c r="H125" s="1"/>
      <c r="I125" s="1"/>
      <c r="J125" s="1"/>
      <c r="K125" s="1"/>
      <c r="L125" s="1"/>
      <c r="M125" s="1"/>
      <c r="N125" s="1"/>
    </row>
    <row r="126" spans="1:15" ht="15" customHeight="1" x14ac:dyDescent="0.25">
      <c r="A126" s="1"/>
      <c r="B126" s="1"/>
      <c r="C126" s="1"/>
      <c r="D126" s="1" t="s">
        <v>767</v>
      </c>
      <c r="E126" s="23"/>
      <c r="F126" s="1"/>
      <c r="G126" s="1"/>
      <c r="H126" s="1"/>
      <c r="I126" s="1"/>
      <c r="J126" s="1"/>
      <c r="K126" s="1"/>
      <c r="L126" s="1"/>
      <c r="M126" s="1"/>
      <c r="N126" s="1"/>
    </row>
    <row r="127" spans="1:15" ht="15" customHeight="1" x14ac:dyDescent="0.25">
      <c r="A127" s="1"/>
      <c r="B127" s="1"/>
      <c r="C127" s="1"/>
      <c r="D127" s="1" t="s">
        <v>768</v>
      </c>
      <c r="E127" s="1"/>
      <c r="F127" s="1"/>
      <c r="G127" s="23"/>
      <c r="H127" s="23"/>
      <c r="I127" s="1"/>
      <c r="J127" s="1"/>
      <c r="K127" s="1"/>
      <c r="L127" s="1"/>
      <c r="M127" s="1"/>
      <c r="N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411" ht="8.25" customHeight="1" x14ac:dyDescent="0.2"/>
    <row r="413" ht="8.25" customHeight="1" x14ac:dyDescent="0.2"/>
    <row r="415" ht="9" customHeight="1" x14ac:dyDescent="0.2"/>
    <row r="417" ht="7.5" customHeight="1" x14ac:dyDescent="0.2"/>
    <row r="419" ht="6.75" customHeight="1" x14ac:dyDescent="0.2"/>
    <row r="421" ht="7.5" customHeight="1" x14ac:dyDescent="0.2"/>
    <row r="423" ht="9" customHeight="1" x14ac:dyDescent="0.2"/>
    <row r="425" ht="7.5" customHeight="1" x14ac:dyDescent="0.2"/>
    <row r="427" ht="8.25" customHeight="1" x14ac:dyDescent="0.2"/>
  </sheetData>
  <mergeCells count="479">
    <mergeCell ref="B106:C106"/>
    <mergeCell ref="D115:E115"/>
    <mergeCell ref="F115:G115"/>
    <mergeCell ref="H115:I115"/>
    <mergeCell ref="J115:K115"/>
    <mergeCell ref="B118:C118"/>
    <mergeCell ref="D118:E118"/>
    <mergeCell ref="F118:G118"/>
    <mergeCell ref="H118:I118"/>
    <mergeCell ref="J118:K118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09:C109"/>
    <mergeCell ref="D109:E109"/>
    <mergeCell ref="F109:G109"/>
    <mergeCell ref="H109:I109"/>
    <mergeCell ref="J109:K109"/>
    <mergeCell ref="B112:C112"/>
    <mergeCell ref="D112:E112"/>
    <mergeCell ref="F112:G112"/>
    <mergeCell ref="H112:I112"/>
    <mergeCell ref="J112:K112"/>
    <mergeCell ref="B114:C114"/>
    <mergeCell ref="D114:E114"/>
    <mergeCell ref="F114:G114"/>
    <mergeCell ref="H114:I114"/>
    <mergeCell ref="J114:K114"/>
    <mergeCell ref="B113:C113"/>
    <mergeCell ref="D113:E113"/>
    <mergeCell ref="F113:G113"/>
    <mergeCell ref="H113:I113"/>
    <mergeCell ref="J113:K113"/>
    <mergeCell ref="D106:E106"/>
    <mergeCell ref="F106:G106"/>
    <mergeCell ref="B105:C105"/>
    <mergeCell ref="D105:E105"/>
    <mergeCell ref="F105:G105"/>
    <mergeCell ref="H105:I105"/>
    <mergeCell ref="J105:K105"/>
    <mergeCell ref="D101:E101"/>
    <mergeCell ref="F101:G101"/>
    <mergeCell ref="H101:I101"/>
    <mergeCell ref="J101:K101"/>
    <mergeCell ref="B103:C103"/>
    <mergeCell ref="D103:E103"/>
    <mergeCell ref="F103:G103"/>
    <mergeCell ref="H103:I103"/>
    <mergeCell ref="J103:K103"/>
    <mergeCell ref="B102:C102"/>
    <mergeCell ref="D102:E102"/>
    <mergeCell ref="F102:G102"/>
    <mergeCell ref="H102:I102"/>
    <mergeCell ref="J102:K102"/>
    <mergeCell ref="B101:C101"/>
    <mergeCell ref="H106:I106"/>
    <mergeCell ref="J106:K106"/>
    <mergeCell ref="H99:I99"/>
    <mergeCell ref="J99:K99"/>
    <mergeCell ref="B100:C100"/>
    <mergeCell ref="D100:E100"/>
    <mergeCell ref="B99:C99"/>
    <mergeCell ref="D99:E99"/>
    <mergeCell ref="F99:G99"/>
    <mergeCell ref="F100:G100"/>
    <mergeCell ref="H100:I100"/>
    <mergeCell ref="J100:K100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3:C73"/>
    <mergeCell ref="D73:E73"/>
    <mergeCell ref="F73:G73"/>
    <mergeCell ref="H73:I73"/>
    <mergeCell ref="J73:K73"/>
    <mergeCell ref="J50:K50"/>
    <mergeCell ref="B74:C74"/>
    <mergeCell ref="D74:E74"/>
    <mergeCell ref="F74:G74"/>
    <mergeCell ref="H74:I74"/>
    <mergeCell ref="J74:K74"/>
    <mergeCell ref="B51:C51"/>
    <mergeCell ref="D51:E51"/>
    <mergeCell ref="F51:G51"/>
    <mergeCell ref="H51:I51"/>
    <mergeCell ref="J51:K51"/>
    <mergeCell ref="H56:I56"/>
    <mergeCell ref="J56:K56"/>
    <mergeCell ref="B57:C57"/>
    <mergeCell ref="D57:E57"/>
    <mergeCell ref="F57:G57"/>
    <mergeCell ref="H57:I57"/>
    <mergeCell ref="J57:K57"/>
    <mergeCell ref="H54:I54"/>
    <mergeCell ref="D21:E21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H18:I18"/>
    <mergeCell ref="J18:K18"/>
    <mergeCell ref="B22:C22"/>
    <mergeCell ref="D22:E22"/>
    <mergeCell ref="F22:G22"/>
    <mergeCell ref="H22:I22"/>
    <mergeCell ref="J22:K22"/>
    <mergeCell ref="B23:C23"/>
    <mergeCell ref="D23:E23"/>
    <mergeCell ref="B19:C19"/>
    <mergeCell ref="D19:E19"/>
    <mergeCell ref="H23:I23"/>
    <mergeCell ref="J23:K23"/>
    <mergeCell ref="B20:C20"/>
    <mergeCell ref="D20:E20"/>
    <mergeCell ref="F20:G20"/>
    <mergeCell ref="H20:I20"/>
    <mergeCell ref="F23:G23"/>
    <mergeCell ref="F19:G19"/>
    <mergeCell ref="H19:I19"/>
    <mergeCell ref="J19:K19"/>
    <mergeCell ref="F21:G21"/>
    <mergeCell ref="H21:I21"/>
    <mergeCell ref="J21:K21"/>
    <mergeCell ref="J20:K20"/>
    <mergeCell ref="B21:C21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8:C28"/>
    <mergeCell ref="D28:E28"/>
    <mergeCell ref="F28:G28"/>
    <mergeCell ref="H28:I28"/>
    <mergeCell ref="J28:K28"/>
    <mergeCell ref="B27:C27"/>
    <mergeCell ref="D27:E27"/>
    <mergeCell ref="F27:G27"/>
    <mergeCell ref="H27:I27"/>
    <mergeCell ref="J27:K27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D34:E34"/>
    <mergeCell ref="B36:C36"/>
    <mergeCell ref="D36:E36"/>
    <mergeCell ref="F34:G34"/>
    <mergeCell ref="H34:I34"/>
    <mergeCell ref="J34:K34"/>
    <mergeCell ref="F37:G37"/>
    <mergeCell ref="H37:I37"/>
    <mergeCell ref="J37:K37"/>
    <mergeCell ref="B46:C46"/>
    <mergeCell ref="D46:E46"/>
    <mergeCell ref="F46:G46"/>
    <mergeCell ref="H46:I46"/>
    <mergeCell ref="J46:K46"/>
    <mergeCell ref="B38:C38"/>
    <mergeCell ref="D38:E38"/>
    <mergeCell ref="B45:C45"/>
    <mergeCell ref="D45:E45"/>
    <mergeCell ref="F45:G45"/>
    <mergeCell ref="H45:I45"/>
    <mergeCell ref="J45:K45"/>
    <mergeCell ref="F38:G38"/>
    <mergeCell ref="H38:I38"/>
    <mergeCell ref="J38:K38"/>
    <mergeCell ref="B39:C39"/>
    <mergeCell ref="D39:E39"/>
    <mergeCell ref="F39:G39"/>
    <mergeCell ref="H39:I39"/>
    <mergeCell ref="J39:K39"/>
    <mergeCell ref="B37:C37"/>
    <mergeCell ref="D37:E37"/>
    <mergeCell ref="B42:C42"/>
    <mergeCell ref="D42:E42"/>
    <mergeCell ref="F42:G42"/>
    <mergeCell ref="H42:I42"/>
    <mergeCell ref="J42:K42"/>
    <mergeCell ref="B47:C47"/>
    <mergeCell ref="D47:E47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F47:G47"/>
    <mergeCell ref="H47:I47"/>
    <mergeCell ref="J47:K47"/>
    <mergeCell ref="B44:C44"/>
    <mergeCell ref="D44:E44"/>
    <mergeCell ref="F44:G44"/>
    <mergeCell ref="H44:I44"/>
    <mergeCell ref="J44:K44"/>
    <mergeCell ref="B52:C52"/>
    <mergeCell ref="D52:E52"/>
    <mergeCell ref="F52:G52"/>
    <mergeCell ref="H52:I52"/>
    <mergeCell ref="J52:K52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H119:I119"/>
    <mergeCell ref="J119:K119"/>
    <mergeCell ref="D120:H120"/>
    <mergeCell ref="B121:L121"/>
    <mergeCell ref="F123:G123"/>
    <mergeCell ref="B119:C119"/>
    <mergeCell ref="D119:E119"/>
    <mergeCell ref="B107:C107"/>
    <mergeCell ref="D107:E107"/>
    <mergeCell ref="F119:G119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10:C110"/>
    <mergeCell ref="D110:E110"/>
    <mergeCell ref="F110:G110"/>
    <mergeCell ref="H110:I110"/>
    <mergeCell ref="J110:K110"/>
    <mergeCell ref="B115:C115"/>
    <mergeCell ref="J54:K54"/>
    <mergeCell ref="B55:C55"/>
    <mergeCell ref="D55:E55"/>
    <mergeCell ref="F55:G55"/>
    <mergeCell ref="H55:I55"/>
    <mergeCell ref="J55:K55"/>
    <mergeCell ref="B54:C54"/>
    <mergeCell ref="D54:E54"/>
    <mergeCell ref="F54:G54"/>
    <mergeCell ref="B56:C56"/>
    <mergeCell ref="D56:E56"/>
    <mergeCell ref="F56:G56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8:C58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sheetPr codeName="Hoja54"/>
  <dimension ref="A1:O361"/>
  <sheetViews>
    <sheetView workbookViewId="0">
      <selection activeCell="A38" sqref="A38:IV38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746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37284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747</v>
      </c>
      <c r="E18" s="368"/>
      <c r="F18" s="369">
        <v>4100052738</v>
      </c>
      <c r="G18" s="370"/>
      <c r="H18" s="391" t="s">
        <v>748</v>
      </c>
      <c r="I18" s="370"/>
      <c r="J18" s="369" t="s">
        <v>73</v>
      </c>
      <c r="K18" s="368"/>
      <c r="L18" s="7" t="s">
        <v>387</v>
      </c>
      <c r="M18" s="11"/>
      <c r="N18" s="82">
        <v>9.6999999999999993</v>
      </c>
      <c r="O18" s="60">
        <v>16</v>
      </c>
    </row>
    <row r="19" spans="1:15" ht="15" x14ac:dyDescent="0.25">
      <c r="A19" s="1"/>
      <c r="B19" s="378">
        <v>2</v>
      </c>
      <c r="C19" s="379"/>
      <c r="D19" s="367" t="s">
        <v>747</v>
      </c>
      <c r="E19" s="368"/>
      <c r="F19" s="369">
        <v>4100052738</v>
      </c>
      <c r="G19" s="370"/>
      <c r="H19" s="391" t="s">
        <v>748</v>
      </c>
      <c r="I19" s="370"/>
      <c r="J19" s="369" t="s">
        <v>73</v>
      </c>
      <c r="K19" s="368"/>
      <c r="L19" s="7" t="s">
        <v>387</v>
      </c>
      <c r="M19" s="11"/>
      <c r="N19" s="82">
        <v>9.6999999999999993</v>
      </c>
      <c r="O19" s="60">
        <v>16</v>
      </c>
    </row>
    <row r="20" spans="1:15" ht="15" x14ac:dyDescent="0.25">
      <c r="A20" s="1"/>
      <c r="B20" s="378">
        <v>3</v>
      </c>
      <c r="C20" s="379"/>
      <c r="D20" s="367" t="s">
        <v>747</v>
      </c>
      <c r="E20" s="368"/>
      <c r="F20" s="369">
        <v>4100052738</v>
      </c>
      <c r="G20" s="370"/>
      <c r="H20" s="391" t="s">
        <v>748</v>
      </c>
      <c r="I20" s="370"/>
      <c r="J20" s="369" t="s">
        <v>73</v>
      </c>
      <c r="K20" s="368"/>
      <c r="L20" s="7" t="s">
        <v>387</v>
      </c>
      <c r="M20" s="11"/>
      <c r="N20" s="82">
        <v>9.6999999999999993</v>
      </c>
      <c r="O20" s="60">
        <v>16</v>
      </c>
    </row>
    <row r="21" spans="1:15" ht="15" x14ac:dyDescent="0.25">
      <c r="A21" s="1"/>
      <c r="B21" s="378">
        <v>4</v>
      </c>
      <c r="C21" s="379"/>
      <c r="D21" s="367" t="s">
        <v>747</v>
      </c>
      <c r="E21" s="368"/>
      <c r="F21" s="369">
        <v>4100052738</v>
      </c>
      <c r="G21" s="370"/>
      <c r="H21" s="391" t="s">
        <v>748</v>
      </c>
      <c r="I21" s="370"/>
      <c r="J21" s="369" t="s">
        <v>73</v>
      </c>
      <c r="K21" s="368"/>
      <c r="L21" s="7" t="s">
        <v>387</v>
      </c>
      <c r="M21" s="11"/>
      <c r="N21" s="82">
        <v>9.6999999999999993</v>
      </c>
      <c r="O21" s="60">
        <v>16</v>
      </c>
    </row>
    <row r="22" spans="1:15" ht="15" x14ac:dyDescent="0.25">
      <c r="A22" s="1"/>
      <c r="B22" s="378">
        <v>5</v>
      </c>
      <c r="C22" s="379"/>
      <c r="D22" s="367" t="s">
        <v>747</v>
      </c>
      <c r="E22" s="368"/>
      <c r="F22" s="369">
        <v>4100052738</v>
      </c>
      <c r="G22" s="370"/>
      <c r="H22" s="391" t="s">
        <v>748</v>
      </c>
      <c r="I22" s="370"/>
      <c r="J22" s="369" t="s">
        <v>73</v>
      </c>
      <c r="K22" s="368"/>
      <c r="L22" s="7" t="s">
        <v>387</v>
      </c>
      <c r="M22" s="11"/>
      <c r="N22" s="82">
        <v>7.5</v>
      </c>
      <c r="O22" s="60">
        <v>8</v>
      </c>
    </row>
    <row r="23" spans="1:15" ht="15" x14ac:dyDescent="0.25">
      <c r="A23" s="1"/>
      <c r="B23" s="365"/>
      <c r="C23" s="366"/>
      <c r="D23" s="367" t="s">
        <v>747</v>
      </c>
      <c r="E23" s="368"/>
      <c r="F23" s="369">
        <v>4100052740</v>
      </c>
      <c r="G23" s="370"/>
      <c r="H23" s="391" t="s">
        <v>748</v>
      </c>
      <c r="I23" s="370"/>
      <c r="J23" s="369" t="s">
        <v>90</v>
      </c>
      <c r="K23" s="368"/>
      <c r="L23" s="7" t="s">
        <v>387</v>
      </c>
      <c r="M23" s="11"/>
      <c r="N23" s="84"/>
      <c r="O23" s="60">
        <v>4</v>
      </c>
    </row>
    <row r="24" spans="1:15" ht="15" x14ac:dyDescent="0.25">
      <c r="A24" s="1"/>
      <c r="B24" s="378">
        <v>6</v>
      </c>
      <c r="C24" s="379"/>
      <c r="D24" s="367" t="s">
        <v>747</v>
      </c>
      <c r="E24" s="368"/>
      <c r="F24" s="369">
        <v>4100052739</v>
      </c>
      <c r="G24" s="370"/>
      <c r="H24" s="391" t="s">
        <v>748</v>
      </c>
      <c r="I24" s="370"/>
      <c r="J24" s="369" t="s">
        <v>76</v>
      </c>
      <c r="K24" s="368"/>
      <c r="L24" s="7" t="s">
        <v>387</v>
      </c>
      <c r="M24" s="11"/>
      <c r="N24" s="82">
        <v>9.6999999999999993</v>
      </c>
      <c r="O24" s="60">
        <v>16</v>
      </c>
    </row>
    <row r="25" spans="1:15" ht="15" x14ac:dyDescent="0.25">
      <c r="A25" s="1"/>
      <c r="B25" s="378">
        <v>7</v>
      </c>
      <c r="C25" s="379"/>
      <c r="D25" s="367" t="s">
        <v>747</v>
      </c>
      <c r="E25" s="368"/>
      <c r="F25" s="369">
        <v>4100052739</v>
      </c>
      <c r="G25" s="370"/>
      <c r="H25" s="391" t="s">
        <v>748</v>
      </c>
      <c r="I25" s="370"/>
      <c r="J25" s="369" t="s">
        <v>76</v>
      </c>
      <c r="K25" s="368"/>
      <c r="L25" s="7" t="s">
        <v>387</v>
      </c>
      <c r="M25" s="11"/>
      <c r="N25" s="82">
        <v>9.6999999999999993</v>
      </c>
      <c r="O25" s="60">
        <v>16</v>
      </c>
    </row>
    <row r="26" spans="1:15" ht="15" x14ac:dyDescent="0.25">
      <c r="A26" s="1"/>
      <c r="B26" s="378">
        <v>8</v>
      </c>
      <c r="C26" s="379"/>
      <c r="D26" s="367" t="s">
        <v>747</v>
      </c>
      <c r="E26" s="368"/>
      <c r="F26" s="369">
        <v>4100052742</v>
      </c>
      <c r="G26" s="370"/>
      <c r="H26" s="391" t="s">
        <v>748</v>
      </c>
      <c r="I26" s="370"/>
      <c r="J26" s="369" t="s">
        <v>147</v>
      </c>
      <c r="K26" s="368"/>
      <c r="L26" s="7" t="s">
        <v>387</v>
      </c>
      <c r="M26" s="11"/>
      <c r="N26" s="82">
        <v>7.5</v>
      </c>
      <c r="O26" s="60">
        <v>12</v>
      </c>
    </row>
    <row r="27" spans="1:15" ht="15" x14ac:dyDescent="0.25">
      <c r="A27" s="1"/>
      <c r="B27" s="378">
        <v>9</v>
      </c>
      <c r="C27" s="379"/>
      <c r="D27" s="367" t="s">
        <v>747</v>
      </c>
      <c r="E27" s="368"/>
      <c r="F27" s="369">
        <v>4100052737</v>
      </c>
      <c r="G27" s="370"/>
      <c r="H27" s="391" t="s">
        <v>748</v>
      </c>
      <c r="I27" s="370"/>
      <c r="J27" s="424" t="s">
        <v>81</v>
      </c>
      <c r="K27" s="425"/>
      <c r="L27" s="14" t="s">
        <v>387</v>
      </c>
      <c r="M27" s="12"/>
      <c r="N27" s="82">
        <v>9.0399999999999991</v>
      </c>
      <c r="O27" s="60">
        <v>15</v>
      </c>
    </row>
    <row r="28" spans="1:15" ht="15" x14ac:dyDescent="0.25">
      <c r="A28" s="1"/>
      <c r="B28" s="40"/>
      <c r="C28" s="36"/>
      <c r="D28" s="126" t="s">
        <v>749</v>
      </c>
      <c r="E28" s="122"/>
      <c r="F28" s="124"/>
      <c r="G28" s="57"/>
      <c r="H28" s="125"/>
      <c r="I28" s="128"/>
      <c r="J28" s="50"/>
      <c r="K28" s="61"/>
      <c r="L28" s="8"/>
      <c r="M28" s="6"/>
      <c r="N28" s="129"/>
      <c r="O28" s="123"/>
    </row>
    <row r="29" spans="1:15" ht="15" x14ac:dyDescent="0.25">
      <c r="A29" s="1"/>
      <c r="B29" s="378">
        <v>10</v>
      </c>
      <c r="C29" s="379"/>
      <c r="D29" s="367" t="s">
        <v>747</v>
      </c>
      <c r="E29" s="368"/>
      <c r="F29" s="369">
        <v>4100052743</v>
      </c>
      <c r="G29" s="370"/>
      <c r="H29" s="391" t="s">
        <v>748</v>
      </c>
      <c r="I29" s="370"/>
      <c r="J29" s="369" t="s">
        <v>84</v>
      </c>
      <c r="K29" s="368"/>
      <c r="L29" s="7" t="s">
        <v>387</v>
      </c>
      <c r="M29" s="11"/>
      <c r="N29" s="82">
        <v>9.6999999999999993</v>
      </c>
      <c r="O29" s="60">
        <v>16</v>
      </c>
    </row>
    <row r="30" spans="1:15" ht="15" x14ac:dyDescent="0.25">
      <c r="A30" s="1"/>
      <c r="B30" s="378">
        <v>11</v>
      </c>
      <c r="C30" s="379"/>
      <c r="D30" s="367" t="s">
        <v>747</v>
      </c>
      <c r="E30" s="368"/>
      <c r="F30" s="369">
        <v>4100052743</v>
      </c>
      <c r="G30" s="370"/>
      <c r="H30" s="391" t="s">
        <v>748</v>
      </c>
      <c r="I30" s="370"/>
      <c r="J30" s="369" t="s">
        <v>84</v>
      </c>
      <c r="K30" s="368"/>
      <c r="L30" s="7" t="s">
        <v>387</v>
      </c>
      <c r="M30" s="11"/>
      <c r="N30" s="82">
        <v>9.6999999999999993</v>
      </c>
      <c r="O30" s="60">
        <v>16</v>
      </c>
    </row>
    <row r="31" spans="1:15" ht="15" x14ac:dyDescent="0.25">
      <c r="A31" s="1"/>
      <c r="B31" s="378">
        <v>12</v>
      </c>
      <c r="C31" s="379"/>
      <c r="D31" s="367" t="s">
        <v>747</v>
      </c>
      <c r="E31" s="368"/>
      <c r="F31" s="369">
        <v>4100052743</v>
      </c>
      <c r="G31" s="370"/>
      <c r="H31" s="391" t="s">
        <v>748</v>
      </c>
      <c r="I31" s="370"/>
      <c r="J31" s="369" t="s">
        <v>84</v>
      </c>
      <c r="K31" s="368"/>
      <c r="L31" s="7" t="s">
        <v>387</v>
      </c>
      <c r="M31" s="11"/>
      <c r="N31" s="82">
        <v>10.199999999999999</v>
      </c>
      <c r="O31" s="60">
        <v>6</v>
      </c>
    </row>
    <row r="32" spans="1:15" ht="15" x14ac:dyDescent="0.25">
      <c r="A32" s="1"/>
      <c r="B32" s="365"/>
      <c r="C32" s="366"/>
      <c r="D32" s="367" t="s">
        <v>747</v>
      </c>
      <c r="E32" s="368"/>
      <c r="F32" s="369">
        <v>4100052736</v>
      </c>
      <c r="G32" s="370"/>
      <c r="H32" s="391" t="s">
        <v>748</v>
      </c>
      <c r="I32" s="370"/>
      <c r="J32" s="369" t="s">
        <v>25</v>
      </c>
      <c r="K32" s="368"/>
      <c r="L32" s="7" t="s">
        <v>387</v>
      </c>
      <c r="M32" s="11"/>
      <c r="N32" s="84"/>
      <c r="O32" s="60">
        <v>11</v>
      </c>
    </row>
    <row r="33" spans="1:15" ht="15" x14ac:dyDescent="0.25">
      <c r="A33" s="1"/>
      <c r="B33" s="378">
        <v>13</v>
      </c>
      <c r="C33" s="379"/>
      <c r="D33" s="367" t="s">
        <v>747</v>
      </c>
      <c r="E33" s="368"/>
      <c r="F33" s="369">
        <v>4100052736</v>
      </c>
      <c r="G33" s="370"/>
      <c r="H33" s="391" t="s">
        <v>748</v>
      </c>
      <c r="I33" s="370"/>
      <c r="J33" s="369" t="s">
        <v>25</v>
      </c>
      <c r="K33" s="368"/>
      <c r="L33" s="7" t="s">
        <v>387</v>
      </c>
      <c r="M33" s="11"/>
      <c r="N33" s="82">
        <v>9.6999999999999993</v>
      </c>
      <c r="O33" s="60">
        <v>16</v>
      </c>
    </row>
    <row r="34" spans="1:15" ht="15" x14ac:dyDescent="0.25">
      <c r="A34" s="1"/>
      <c r="B34" s="378">
        <v>14</v>
      </c>
      <c r="C34" s="379"/>
      <c r="D34" s="367" t="s">
        <v>747</v>
      </c>
      <c r="E34" s="368"/>
      <c r="F34" s="369">
        <v>4100052736</v>
      </c>
      <c r="G34" s="370"/>
      <c r="H34" s="391" t="s">
        <v>748</v>
      </c>
      <c r="I34" s="370"/>
      <c r="J34" s="369" t="s">
        <v>25</v>
      </c>
      <c r="K34" s="368"/>
      <c r="L34" s="7" t="s">
        <v>387</v>
      </c>
      <c r="M34" s="11"/>
      <c r="N34" s="82">
        <v>9.6999999999999993</v>
      </c>
      <c r="O34" s="60">
        <v>16</v>
      </c>
    </row>
    <row r="35" spans="1:15" ht="15" x14ac:dyDescent="0.25">
      <c r="A35" s="1"/>
      <c r="B35" s="378">
        <v>15</v>
      </c>
      <c r="C35" s="379"/>
      <c r="D35" s="367" t="s">
        <v>747</v>
      </c>
      <c r="E35" s="368"/>
      <c r="F35" s="369">
        <v>4100052736</v>
      </c>
      <c r="G35" s="370"/>
      <c r="H35" s="391" t="s">
        <v>748</v>
      </c>
      <c r="I35" s="370"/>
      <c r="J35" s="369" t="s">
        <v>25</v>
      </c>
      <c r="K35" s="368"/>
      <c r="L35" s="7" t="s">
        <v>387</v>
      </c>
      <c r="M35" s="11"/>
      <c r="N35" s="82">
        <v>9.6999999999999993</v>
      </c>
      <c r="O35" s="60">
        <v>16</v>
      </c>
    </row>
    <row r="36" spans="1:15" ht="15" x14ac:dyDescent="0.25">
      <c r="A36" s="1"/>
      <c r="B36" s="375">
        <v>16</v>
      </c>
      <c r="C36" s="376"/>
      <c r="D36" s="367" t="s">
        <v>747</v>
      </c>
      <c r="E36" s="368"/>
      <c r="F36" s="369">
        <v>4100052736</v>
      </c>
      <c r="G36" s="370"/>
      <c r="H36" s="391" t="s">
        <v>748</v>
      </c>
      <c r="I36" s="370"/>
      <c r="J36" s="369" t="s">
        <v>25</v>
      </c>
      <c r="K36" s="368"/>
      <c r="L36" s="7" t="s">
        <v>387</v>
      </c>
      <c r="M36" s="11"/>
      <c r="N36" s="81">
        <v>9.6999999999999993</v>
      </c>
      <c r="O36" s="60">
        <v>16</v>
      </c>
    </row>
    <row r="37" spans="1:15" ht="15" x14ac:dyDescent="0.25">
      <c r="A37" s="1"/>
      <c r="B37" s="111" t="s">
        <v>37</v>
      </c>
      <c r="C37" s="92"/>
      <c r="D37" s="20"/>
      <c r="E37" s="45"/>
      <c r="F37" s="20"/>
      <c r="H37" s="3"/>
      <c r="J37" s="20"/>
      <c r="K37" s="45"/>
      <c r="L37" s="1"/>
      <c r="M37" s="1"/>
      <c r="N37" s="1"/>
      <c r="O37" s="60"/>
    </row>
    <row r="38" spans="1:15" ht="15" x14ac:dyDescent="0.25">
      <c r="A38" s="1"/>
      <c r="B38" s="378">
        <v>17</v>
      </c>
      <c r="C38" s="379"/>
      <c r="D38" s="367" t="s">
        <v>747</v>
      </c>
      <c r="E38" s="368"/>
      <c r="F38" s="369">
        <v>4100052736</v>
      </c>
      <c r="G38" s="370"/>
      <c r="H38" s="391" t="s">
        <v>748</v>
      </c>
      <c r="I38" s="370"/>
      <c r="J38" s="369" t="s">
        <v>25</v>
      </c>
      <c r="K38" s="368"/>
      <c r="L38" s="7" t="s">
        <v>387</v>
      </c>
      <c r="M38" s="11"/>
      <c r="N38" s="82">
        <v>9.6999999999999993</v>
      </c>
      <c r="O38" s="60">
        <v>16</v>
      </c>
    </row>
    <row r="39" spans="1:15" ht="15" x14ac:dyDescent="0.25">
      <c r="A39" s="1"/>
      <c r="B39" s="378">
        <v>18</v>
      </c>
      <c r="C39" s="379"/>
      <c r="D39" s="367" t="s">
        <v>747</v>
      </c>
      <c r="E39" s="368"/>
      <c r="F39" s="369">
        <v>4100052736</v>
      </c>
      <c r="G39" s="370"/>
      <c r="H39" s="391" t="s">
        <v>748</v>
      </c>
      <c r="I39" s="370"/>
      <c r="J39" s="369" t="s">
        <v>25</v>
      </c>
      <c r="K39" s="368"/>
      <c r="L39" s="7" t="s">
        <v>387</v>
      </c>
      <c r="M39" s="11"/>
      <c r="N39" s="82">
        <v>9.6999999999999993</v>
      </c>
      <c r="O39" s="60">
        <v>16</v>
      </c>
    </row>
    <row r="40" spans="1:15" ht="15" x14ac:dyDescent="0.25">
      <c r="A40" s="1"/>
      <c r="B40" s="378">
        <v>19</v>
      </c>
      <c r="C40" s="379"/>
      <c r="D40" s="367" t="s">
        <v>747</v>
      </c>
      <c r="E40" s="368"/>
      <c r="F40" s="369">
        <v>4100052736</v>
      </c>
      <c r="G40" s="370"/>
      <c r="H40" s="391" t="s">
        <v>748</v>
      </c>
      <c r="I40" s="370"/>
      <c r="J40" s="369" t="s">
        <v>25</v>
      </c>
      <c r="K40" s="368"/>
      <c r="L40" s="7" t="s">
        <v>387</v>
      </c>
      <c r="M40" s="11"/>
      <c r="N40" s="82">
        <v>9.6999999999999993</v>
      </c>
      <c r="O40" s="60">
        <v>16</v>
      </c>
    </row>
    <row r="41" spans="1:15" ht="15" x14ac:dyDescent="0.25">
      <c r="A41" s="1"/>
      <c r="B41" s="378">
        <v>20</v>
      </c>
      <c r="C41" s="379"/>
      <c r="D41" s="367" t="s">
        <v>747</v>
      </c>
      <c r="E41" s="368"/>
      <c r="F41" s="369">
        <v>4100052741</v>
      </c>
      <c r="G41" s="370"/>
      <c r="H41" s="391" t="s">
        <v>748</v>
      </c>
      <c r="I41" s="370"/>
      <c r="J41" s="369" t="s">
        <v>53</v>
      </c>
      <c r="K41" s="368"/>
      <c r="L41" s="7" t="s">
        <v>387</v>
      </c>
      <c r="M41" s="11"/>
      <c r="N41" s="82">
        <v>9.6999999999999993</v>
      </c>
      <c r="O41" s="60">
        <v>16</v>
      </c>
    </row>
    <row r="42" spans="1:15" ht="15" x14ac:dyDescent="0.25">
      <c r="A42" s="1"/>
      <c r="B42" s="378">
        <v>21</v>
      </c>
      <c r="C42" s="379"/>
      <c r="D42" s="367" t="s">
        <v>747</v>
      </c>
      <c r="E42" s="368"/>
      <c r="F42" s="369">
        <v>4100052741</v>
      </c>
      <c r="G42" s="370"/>
      <c r="H42" s="391" t="s">
        <v>748</v>
      </c>
      <c r="I42" s="370"/>
      <c r="J42" s="369" t="s">
        <v>53</v>
      </c>
      <c r="K42" s="368"/>
      <c r="L42" s="7" t="s">
        <v>387</v>
      </c>
      <c r="M42" s="11"/>
      <c r="N42" s="82">
        <v>9.6999999999999993</v>
      </c>
      <c r="O42" s="60">
        <v>16</v>
      </c>
    </row>
    <row r="43" spans="1:15" ht="15" x14ac:dyDescent="0.25">
      <c r="A43" s="1"/>
      <c r="B43" s="378">
        <v>22</v>
      </c>
      <c r="C43" s="379"/>
      <c r="D43" s="367" t="s">
        <v>747</v>
      </c>
      <c r="E43" s="368"/>
      <c r="F43" s="369">
        <v>4100052741</v>
      </c>
      <c r="G43" s="370"/>
      <c r="H43" s="391" t="s">
        <v>748</v>
      </c>
      <c r="I43" s="370"/>
      <c r="J43" s="369" t="s">
        <v>53</v>
      </c>
      <c r="K43" s="368"/>
      <c r="L43" s="7" t="s">
        <v>387</v>
      </c>
      <c r="M43" s="11"/>
      <c r="N43" s="82">
        <v>9.6999999999999993</v>
      </c>
      <c r="O43" s="60">
        <v>16</v>
      </c>
    </row>
    <row r="44" spans="1:15" ht="15" x14ac:dyDescent="0.25">
      <c r="A44" s="1"/>
      <c r="B44" s="378">
        <v>23</v>
      </c>
      <c r="C44" s="379"/>
      <c r="D44" s="367" t="s">
        <v>747</v>
      </c>
      <c r="E44" s="368"/>
      <c r="F44" s="369">
        <v>4100052741</v>
      </c>
      <c r="G44" s="370"/>
      <c r="H44" s="391" t="s">
        <v>748</v>
      </c>
      <c r="I44" s="370"/>
      <c r="J44" s="369" t="s">
        <v>53</v>
      </c>
      <c r="K44" s="368"/>
      <c r="L44" s="7" t="s">
        <v>387</v>
      </c>
      <c r="M44" s="11"/>
      <c r="N44" s="82">
        <v>9.6999999999999993</v>
      </c>
      <c r="O44" s="60">
        <v>16</v>
      </c>
    </row>
    <row r="45" spans="1:15" ht="15" x14ac:dyDescent="0.25">
      <c r="A45" s="1"/>
      <c r="B45" s="378">
        <v>24</v>
      </c>
      <c r="C45" s="379"/>
      <c r="D45" s="367" t="s">
        <v>747</v>
      </c>
      <c r="E45" s="368"/>
      <c r="F45" s="369">
        <v>4100052741</v>
      </c>
      <c r="G45" s="370"/>
      <c r="H45" s="391" t="s">
        <v>748</v>
      </c>
      <c r="I45" s="370"/>
      <c r="J45" s="369" t="s">
        <v>53</v>
      </c>
      <c r="K45" s="368"/>
      <c r="L45" s="7" t="s">
        <v>387</v>
      </c>
      <c r="M45" s="11"/>
      <c r="N45" s="82">
        <v>9.6999999999999993</v>
      </c>
      <c r="O45" s="60">
        <v>16</v>
      </c>
    </row>
    <row r="46" spans="1:15" ht="15" x14ac:dyDescent="0.25">
      <c r="A46" s="1"/>
      <c r="B46" s="378">
        <v>25</v>
      </c>
      <c r="C46" s="379"/>
      <c r="D46" s="367" t="s">
        <v>747</v>
      </c>
      <c r="E46" s="368"/>
      <c r="F46" s="369">
        <v>4100052741</v>
      </c>
      <c r="G46" s="370"/>
      <c r="H46" s="391" t="s">
        <v>748</v>
      </c>
      <c r="I46" s="370"/>
      <c r="J46" s="369" t="s">
        <v>53</v>
      </c>
      <c r="K46" s="368"/>
      <c r="L46" s="7" t="s">
        <v>387</v>
      </c>
      <c r="M46" s="11"/>
      <c r="N46" s="82">
        <v>9.6999999999999993</v>
      </c>
      <c r="O46" s="60">
        <v>16</v>
      </c>
    </row>
    <row r="47" spans="1:15" ht="15" x14ac:dyDescent="0.25">
      <c r="A47" s="1"/>
      <c r="B47" s="378">
        <v>26</v>
      </c>
      <c r="C47" s="379"/>
      <c r="D47" s="367" t="s">
        <v>747</v>
      </c>
      <c r="E47" s="368"/>
      <c r="F47" s="369">
        <v>4100052741</v>
      </c>
      <c r="G47" s="370"/>
      <c r="H47" s="391" t="s">
        <v>748</v>
      </c>
      <c r="I47" s="370"/>
      <c r="J47" s="369" t="s">
        <v>53</v>
      </c>
      <c r="K47" s="368"/>
      <c r="L47" s="7" t="s">
        <v>387</v>
      </c>
      <c r="M47" s="11"/>
      <c r="N47" s="82">
        <v>9.6999999999999993</v>
      </c>
      <c r="O47" s="60">
        <v>16</v>
      </c>
    </row>
    <row r="48" spans="1:15" ht="15" x14ac:dyDescent="0.25">
      <c r="A48" s="1"/>
      <c r="B48" s="378">
        <v>27</v>
      </c>
      <c r="C48" s="379"/>
      <c r="D48" s="367" t="s">
        <v>747</v>
      </c>
      <c r="E48" s="368"/>
      <c r="F48" s="369">
        <v>4100052741</v>
      </c>
      <c r="G48" s="370"/>
      <c r="H48" s="391" t="s">
        <v>748</v>
      </c>
      <c r="I48" s="370"/>
      <c r="J48" s="369" t="s">
        <v>53</v>
      </c>
      <c r="K48" s="368"/>
      <c r="L48" s="7" t="s">
        <v>387</v>
      </c>
      <c r="M48" s="11"/>
      <c r="N48" s="82">
        <v>9.6999999999999993</v>
      </c>
      <c r="O48" s="60">
        <v>16</v>
      </c>
    </row>
    <row r="49" spans="1:15" ht="15" x14ac:dyDescent="0.25">
      <c r="A49" s="1"/>
      <c r="B49" s="378">
        <v>28</v>
      </c>
      <c r="C49" s="379"/>
      <c r="D49" s="367" t="s">
        <v>747</v>
      </c>
      <c r="E49" s="368"/>
      <c r="F49" s="369">
        <v>4100052741</v>
      </c>
      <c r="G49" s="370"/>
      <c r="H49" s="391" t="s">
        <v>748</v>
      </c>
      <c r="I49" s="370"/>
      <c r="J49" s="369" t="s">
        <v>53</v>
      </c>
      <c r="K49" s="368"/>
      <c r="L49" s="7" t="s">
        <v>387</v>
      </c>
      <c r="M49" s="11"/>
      <c r="N49" s="82">
        <v>9.6999999999999993</v>
      </c>
      <c r="O49" s="60">
        <v>16</v>
      </c>
    </row>
    <row r="50" spans="1:15" ht="15" x14ac:dyDescent="0.25">
      <c r="A50" s="1"/>
      <c r="B50" s="378">
        <v>29</v>
      </c>
      <c r="C50" s="379"/>
      <c r="D50" s="367" t="s">
        <v>747</v>
      </c>
      <c r="E50" s="368"/>
      <c r="F50" s="369">
        <v>4100052741</v>
      </c>
      <c r="G50" s="370"/>
      <c r="H50" s="391" t="s">
        <v>748</v>
      </c>
      <c r="I50" s="370"/>
      <c r="J50" s="369" t="s">
        <v>53</v>
      </c>
      <c r="K50" s="368"/>
      <c r="L50" s="7" t="s">
        <v>387</v>
      </c>
      <c r="M50" s="11"/>
      <c r="N50" s="82">
        <v>9.6999999999999993</v>
      </c>
      <c r="O50" s="60">
        <v>16</v>
      </c>
    </row>
    <row r="51" spans="1:15" ht="15" x14ac:dyDescent="0.25">
      <c r="A51" s="1"/>
      <c r="B51" s="378">
        <v>30</v>
      </c>
      <c r="C51" s="379"/>
      <c r="D51" s="367" t="s">
        <v>747</v>
      </c>
      <c r="E51" s="368"/>
      <c r="F51" s="369">
        <v>4100052741</v>
      </c>
      <c r="G51" s="370"/>
      <c r="H51" s="391" t="s">
        <v>748</v>
      </c>
      <c r="I51" s="370"/>
      <c r="J51" s="369" t="s">
        <v>53</v>
      </c>
      <c r="K51" s="368"/>
      <c r="L51" s="7" t="s">
        <v>387</v>
      </c>
      <c r="M51" s="11"/>
      <c r="N51" s="82">
        <v>9.6999999999999993</v>
      </c>
      <c r="O51" s="60">
        <v>16</v>
      </c>
    </row>
    <row r="52" spans="1:15" ht="15" x14ac:dyDescent="0.25">
      <c r="A52" s="1"/>
      <c r="B52" s="378">
        <v>31</v>
      </c>
      <c r="C52" s="379"/>
      <c r="D52" s="367" t="s">
        <v>747</v>
      </c>
      <c r="E52" s="368"/>
      <c r="F52" s="369">
        <v>4100052741</v>
      </c>
      <c r="G52" s="370"/>
      <c r="H52" s="391" t="s">
        <v>748</v>
      </c>
      <c r="I52" s="370"/>
      <c r="J52" s="369" t="s">
        <v>53</v>
      </c>
      <c r="K52" s="368"/>
      <c r="L52" s="7" t="s">
        <v>387</v>
      </c>
      <c r="M52" s="11"/>
      <c r="N52" s="82">
        <v>9.6999999999999993</v>
      </c>
      <c r="O52" s="60">
        <v>19</v>
      </c>
    </row>
    <row r="53" spans="1:15" ht="15" x14ac:dyDescent="0.25">
      <c r="A53" s="1"/>
      <c r="B53" s="375">
        <v>32</v>
      </c>
      <c r="C53" s="376"/>
      <c r="D53" s="367" t="s">
        <v>747</v>
      </c>
      <c r="E53" s="368"/>
      <c r="F53" s="369">
        <v>4100052741</v>
      </c>
      <c r="G53" s="370"/>
      <c r="H53" s="391" t="s">
        <v>748</v>
      </c>
      <c r="I53" s="370"/>
      <c r="J53" s="369" t="s">
        <v>53</v>
      </c>
      <c r="K53" s="368"/>
      <c r="L53" s="7" t="s">
        <v>387</v>
      </c>
      <c r="M53" s="11"/>
      <c r="N53" s="81">
        <v>9.6999999999999993</v>
      </c>
      <c r="O53" s="60">
        <v>18</v>
      </c>
    </row>
    <row r="54" spans="1:15" ht="15" x14ac:dyDescent="0.25">
      <c r="A54" s="1"/>
      <c r="B54" s="76"/>
      <c r="C54" s="65"/>
      <c r="D54" s="392"/>
      <c r="E54" s="393"/>
      <c r="F54" s="393"/>
      <c r="G54" s="393"/>
      <c r="H54" s="393"/>
      <c r="I54" s="62"/>
      <c r="J54" s="50"/>
      <c r="K54" s="61"/>
      <c r="L54" s="8"/>
      <c r="M54" s="8"/>
      <c r="N54" s="113">
        <f>SUM(N18:N53)</f>
        <v>305.8399999999998</v>
      </c>
      <c r="O54" s="60"/>
    </row>
    <row r="55" spans="1:15" ht="15.75" x14ac:dyDescent="0.25">
      <c r="A55" s="1"/>
      <c r="B55" s="356" t="s">
        <v>29</v>
      </c>
      <c r="C55" s="357"/>
      <c r="D55" s="357"/>
      <c r="E55" s="357"/>
      <c r="F55" s="357"/>
      <c r="G55" s="357"/>
      <c r="H55" s="357"/>
      <c r="I55" s="357"/>
      <c r="J55" s="357"/>
      <c r="K55" s="357"/>
      <c r="L55" s="357"/>
      <c r="M55" s="79"/>
      <c r="N55" s="75"/>
      <c r="O55" s="73">
        <f>SUM(O17:O53)</f>
        <v>509</v>
      </c>
    </row>
    <row r="56" spans="1:15" ht="3.75" customHeight="1" x14ac:dyDescent="0.25">
      <c r="A56" s="1"/>
      <c r="B56" s="1"/>
      <c r="C56" s="1"/>
      <c r="D56" s="17"/>
      <c r="E56" s="20"/>
      <c r="F56" s="20"/>
      <c r="G56" s="3"/>
      <c r="H56" s="3"/>
      <c r="I56" s="1"/>
      <c r="J56" s="1"/>
      <c r="K56" s="1"/>
      <c r="L56" s="1"/>
      <c r="M56" s="1"/>
      <c r="N56" s="1"/>
    </row>
    <row r="57" spans="1:15" ht="15" customHeight="1" x14ac:dyDescent="0.25">
      <c r="A57" s="1"/>
      <c r="B57" s="1"/>
      <c r="C57" s="1"/>
      <c r="D57" s="1" t="s">
        <v>49</v>
      </c>
      <c r="E57" s="23"/>
      <c r="F57" s="397" t="s">
        <v>750</v>
      </c>
      <c r="G57" s="396"/>
      <c r="H57" s="1"/>
      <c r="I57" s="1"/>
      <c r="J57" s="1"/>
      <c r="K57" s="1"/>
      <c r="L57" s="1"/>
      <c r="M57" s="1"/>
      <c r="N57" s="1"/>
    </row>
    <row r="58" spans="1:15" ht="15" customHeight="1" x14ac:dyDescent="0.25">
      <c r="A58" s="1"/>
      <c r="B58" s="1"/>
      <c r="C58" s="1"/>
      <c r="D58" s="1" t="s">
        <v>751</v>
      </c>
      <c r="E58" s="23"/>
      <c r="F58" s="1"/>
      <c r="G58" s="1"/>
      <c r="H58" s="1"/>
      <c r="I58" s="1"/>
      <c r="J58" s="1"/>
      <c r="K58" s="1"/>
      <c r="L58" s="1"/>
      <c r="M58" s="1"/>
      <c r="N58" s="1"/>
    </row>
    <row r="59" spans="1:15" ht="15" customHeight="1" x14ac:dyDescent="0.25">
      <c r="A59" s="1"/>
      <c r="B59" s="1"/>
      <c r="C59" s="1"/>
      <c r="D59" s="1" t="s">
        <v>70</v>
      </c>
      <c r="E59" s="3"/>
      <c r="F59" s="1"/>
      <c r="G59" s="1"/>
      <c r="H59" s="1"/>
      <c r="I59" s="1"/>
      <c r="J59" s="1"/>
      <c r="K59" s="1"/>
      <c r="L59" s="1"/>
      <c r="M59" s="1"/>
      <c r="N59" s="1"/>
    </row>
    <row r="60" spans="1:15" ht="15" customHeight="1" x14ac:dyDescent="0.25">
      <c r="A60" s="1"/>
      <c r="B60" s="1"/>
      <c r="C60" s="1"/>
      <c r="D60" s="1" t="s">
        <v>752</v>
      </c>
      <c r="E60" s="23"/>
      <c r="F60" s="1"/>
      <c r="G60" s="1"/>
      <c r="H60" s="1"/>
      <c r="I60" s="1"/>
      <c r="J60" s="1"/>
      <c r="K60" s="1"/>
      <c r="L60" s="1"/>
      <c r="M60" s="1"/>
      <c r="N60" s="1"/>
    </row>
    <row r="61" spans="1:15" ht="15" customHeight="1" x14ac:dyDescent="0.25">
      <c r="A61" s="1"/>
      <c r="B61" s="1"/>
      <c r="C61" s="1"/>
      <c r="D61" s="1" t="s">
        <v>753</v>
      </c>
      <c r="E61" s="1"/>
      <c r="F61" s="1"/>
      <c r="G61" s="23"/>
      <c r="H61" s="23"/>
      <c r="I61" s="1"/>
      <c r="J61" s="1"/>
      <c r="K61" s="1"/>
      <c r="L61" s="1"/>
      <c r="M61" s="1"/>
      <c r="N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345" ht="8.25" customHeight="1" x14ac:dyDescent="0.2"/>
    <row r="347" ht="8.25" customHeight="1" x14ac:dyDescent="0.2"/>
    <row r="349" ht="9" customHeight="1" x14ac:dyDescent="0.2"/>
    <row r="351" ht="7.5" customHeight="1" x14ac:dyDescent="0.2"/>
    <row r="353" ht="6.75" customHeight="1" x14ac:dyDescent="0.2"/>
    <row r="355" ht="7.5" customHeight="1" x14ac:dyDescent="0.2"/>
    <row r="357" ht="9" customHeight="1" x14ac:dyDescent="0.2"/>
    <row r="359" ht="7.5" customHeight="1" x14ac:dyDescent="0.2"/>
    <row r="361" ht="8.25" customHeight="1" x14ac:dyDescent="0.2"/>
  </sheetData>
  <mergeCells count="179">
    <mergeCell ref="B35:C35"/>
    <mergeCell ref="B55:L55"/>
    <mergeCell ref="F57:G57"/>
    <mergeCell ref="B44:C44"/>
    <mergeCell ref="D44:E44"/>
    <mergeCell ref="D54:H54"/>
    <mergeCell ref="B53:C53"/>
    <mergeCell ref="F44:G44"/>
    <mergeCell ref="H44:I44"/>
    <mergeCell ref="J44:K44"/>
    <mergeCell ref="B45:C45"/>
    <mergeCell ref="D53:E53"/>
    <mergeCell ref="F53:G53"/>
    <mergeCell ref="H53:I53"/>
    <mergeCell ref="J53:K53"/>
    <mergeCell ref="B51:C51"/>
    <mergeCell ref="D51:E51"/>
    <mergeCell ref="F51:G51"/>
    <mergeCell ref="H51:I51"/>
    <mergeCell ref="J51:K51"/>
    <mergeCell ref="B52:C52"/>
    <mergeCell ref="B47:C47"/>
    <mergeCell ref="D47:E47"/>
    <mergeCell ref="F47:G47"/>
    <mergeCell ref="D52:E52"/>
    <mergeCell ref="F52:G52"/>
    <mergeCell ref="H52:I52"/>
    <mergeCell ref="J52:K52"/>
    <mergeCell ref="B49:C49"/>
    <mergeCell ref="D49:E49"/>
    <mergeCell ref="F49:G49"/>
    <mergeCell ref="H49:I49"/>
    <mergeCell ref="J49:K49"/>
    <mergeCell ref="B50:C50"/>
    <mergeCell ref="D45:E45"/>
    <mergeCell ref="F45:G45"/>
    <mergeCell ref="H45:I45"/>
    <mergeCell ref="J45:K45"/>
    <mergeCell ref="D50:E50"/>
    <mergeCell ref="F50:G50"/>
    <mergeCell ref="H50:I50"/>
    <mergeCell ref="J50:K50"/>
    <mergeCell ref="B46:C46"/>
    <mergeCell ref="D46:E46"/>
    <mergeCell ref="F46:G46"/>
    <mergeCell ref="H46:I46"/>
    <mergeCell ref="J46:K46"/>
    <mergeCell ref="H47:I47"/>
    <mergeCell ref="J47:K47"/>
    <mergeCell ref="B48:C48"/>
    <mergeCell ref="D48:E48"/>
    <mergeCell ref="F48:G48"/>
    <mergeCell ref="H48:I48"/>
    <mergeCell ref="J48:K48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32:C32"/>
    <mergeCell ref="D32:E32"/>
    <mergeCell ref="F32:G32"/>
    <mergeCell ref="H32:I32"/>
    <mergeCell ref="J32:K32"/>
    <mergeCell ref="B36:C36"/>
    <mergeCell ref="D36:E36"/>
    <mergeCell ref="F36:G36"/>
    <mergeCell ref="H36:I36"/>
    <mergeCell ref="J36:K36"/>
    <mergeCell ref="B34:C34"/>
    <mergeCell ref="D34:E34"/>
    <mergeCell ref="F34:G34"/>
    <mergeCell ref="H34:I34"/>
    <mergeCell ref="J34:K34"/>
    <mergeCell ref="D35:E35"/>
    <mergeCell ref="F35:G35"/>
    <mergeCell ref="H35:I35"/>
    <mergeCell ref="J35:K35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5:C25"/>
    <mergeCell ref="D25:E25"/>
    <mergeCell ref="F25:G25"/>
    <mergeCell ref="H25:I25"/>
    <mergeCell ref="J25:K25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F18:G18"/>
    <mergeCell ref="H18:I18"/>
    <mergeCell ref="B20:C20"/>
    <mergeCell ref="D20:E20"/>
    <mergeCell ref="F20:G20"/>
    <mergeCell ref="H20:I20"/>
    <mergeCell ref="J20:K20"/>
    <mergeCell ref="M14:N14"/>
    <mergeCell ref="B16:C16"/>
    <mergeCell ref="D16:E16"/>
    <mergeCell ref="F16:G16"/>
    <mergeCell ref="H16:I16"/>
    <mergeCell ref="J18:K18"/>
    <mergeCell ref="J16:K16"/>
    <mergeCell ref="B19:C19"/>
    <mergeCell ref="D19:E19"/>
    <mergeCell ref="F19:G19"/>
    <mergeCell ref="H19:I19"/>
    <mergeCell ref="J19:K19"/>
    <mergeCell ref="B18:C18"/>
    <mergeCell ref="D18:E1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sheetPr codeName="Hoja55"/>
  <dimension ref="A1:O476"/>
  <sheetViews>
    <sheetView topLeftCell="A121" workbookViewId="0">
      <selection activeCell="O128" sqref="O128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709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37278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718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719</v>
      </c>
      <c r="E18" s="368"/>
      <c r="F18" s="369">
        <v>4100053019</v>
      </c>
      <c r="G18" s="370"/>
      <c r="H18" s="391" t="s">
        <v>720</v>
      </c>
      <c r="I18" s="370"/>
      <c r="J18" s="369" t="s">
        <v>73</v>
      </c>
      <c r="K18" s="368"/>
      <c r="L18" s="7" t="s">
        <v>415</v>
      </c>
      <c r="M18" s="11"/>
      <c r="N18" s="82">
        <v>7.94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719</v>
      </c>
      <c r="E19" s="368"/>
      <c r="F19" s="369">
        <v>4100053019</v>
      </c>
      <c r="G19" s="370"/>
      <c r="H19" s="391" t="s">
        <v>720</v>
      </c>
      <c r="I19" s="370"/>
      <c r="J19" s="369" t="s">
        <v>73</v>
      </c>
      <c r="K19" s="368"/>
      <c r="L19" s="7" t="s">
        <v>415</v>
      </c>
      <c r="M19" s="11"/>
      <c r="N19" s="82">
        <v>7.94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719</v>
      </c>
      <c r="E20" s="368"/>
      <c r="F20" s="369">
        <v>4100053019</v>
      </c>
      <c r="G20" s="370"/>
      <c r="H20" s="391" t="s">
        <v>720</v>
      </c>
      <c r="I20" s="370"/>
      <c r="J20" s="369" t="s">
        <v>73</v>
      </c>
      <c r="K20" s="368"/>
      <c r="L20" s="7" t="s">
        <v>415</v>
      </c>
      <c r="M20" s="11"/>
      <c r="N20" s="82">
        <v>7.94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719</v>
      </c>
      <c r="E21" s="368"/>
      <c r="F21" s="369">
        <v>4100053019</v>
      </c>
      <c r="G21" s="370"/>
      <c r="H21" s="391" t="s">
        <v>720</v>
      </c>
      <c r="I21" s="370"/>
      <c r="J21" s="369" t="s">
        <v>73</v>
      </c>
      <c r="K21" s="368"/>
      <c r="L21" s="7" t="s">
        <v>415</v>
      </c>
      <c r="M21" s="11"/>
      <c r="N21" s="82">
        <v>7.94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719</v>
      </c>
      <c r="E22" s="368"/>
      <c r="F22" s="369">
        <v>4100053019</v>
      </c>
      <c r="G22" s="370"/>
      <c r="H22" s="391" t="s">
        <v>720</v>
      </c>
      <c r="I22" s="370"/>
      <c r="J22" s="369" t="s">
        <v>73</v>
      </c>
      <c r="K22" s="368"/>
      <c r="L22" s="7" t="s">
        <v>415</v>
      </c>
      <c r="M22" s="11"/>
      <c r="N22" s="82">
        <v>7.94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719</v>
      </c>
      <c r="E23" s="368"/>
      <c r="F23" s="369">
        <v>4100053019</v>
      </c>
      <c r="G23" s="370"/>
      <c r="H23" s="391" t="s">
        <v>720</v>
      </c>
      <c r="I23" s="370"/>
      <c r="J23" s="369" t="s">
        <v>73</v>
      </c>
      <c r="K23" s="368"/>
      <c r="L23" s="7" t="s">
        <v>415</v>
      </c>
      <c r="M23" s="11"/>
      <c r="N23" s="82">
        <v>7.94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719</v>
      </c>
      <c r="E24" s="368"/>
      <c r="F24" s="369">
        <v>4100053019</v>
      </c>
      <c r="G24" s="370"/>
      <c r="H24" s="391" t="s">
        <v>720</v>
      </c>
      <c r="I24" s="370"/>
      <c r="J24" s="369" t="s">
        <v>73</v>
      </c>
      <c r="K24" s="368"/>
      <c r="L24" s="7" t="s">
        <v>415</v>
      </c>
      <c r="M24" s="11"/>
      <c r="N24" s="82">
        <v>7.94</v>
      </c>
      <c r="O24" s="60">
        <v>12</v>
      </c>
    </row>
    <row r="25" spans="1:15" ht="15" x14ac:dyDescent="0.25">
      <c r="A25" s="1"/>
      <c r="B25" s="378">
        <v>8</v>
      </c>
      <c r="C25" s="379"/>
      <c r="D25" s="367" t="s">
        <v>719</v>
      </c>
      <c r="E25" s="368"/>
      <c r="F25" s="369">
        <v>4100053019</v>
      </c>
      <c r="G25" s="370"/>
      <c r="H25" s="391" t="s">
        <v>720</v>
      </c>
      <c r="I25" s="370"/>
      <c r="J25" s="369" t="s">
        <v>73</v>
      </c>
      <c r="K25" s="368"/>
      <c r="L25" s="7" t="s">
        <v>415</v>
      </c>
      <c r="M25" s="11"/>
      <c r="N25" s="82">
        <v>7.94</v>
      </c>
      <c r="O25" s="60">
        <v>12</v>
      </c>
    </row>
    <row r="26" spans="1:15" ht="15" x14ac:dyDescent="0.25">
      <c r="A26" s="1"/>
      <c r="B26" s="378">
        <v>9</v>
      </c>
      <c r="C26" s="379"/>
      <c r="D26" s="367" t="s">
        <v>719</v>
      </c>
      <c r="E26" s="368"/>
      <c r="F26" s="369">
        <v>4100053019</v>
      </c>
      <c r="G26" s="370"/>
      <c r="H26" s="391" t="s">
        <v>720</v>
      </c>
      <c r="I26" s="370"/>
      <c r="J26" s="369" t="s">
        <v>73</v>
      </c>
      <c r="K26" s="368"/>
      <c r="L26" s="7" t="s">
        <v>415</v>
      </c>
      <c r="M26" s="11"/>
      <c r="N26" s="82">
        <v>7.94</v>
      </c>
      <c r="O26" s="60">
        <v>12</v>
      </c>
    </row>
    <row r="27" spans="1:15" ht="15" x14ac:dyDescent="0.25">
      <c r="A27" s="1"/>
      <c r="B27" s="378">
        <v>10</v>
      </c>
      <c r="C27" s="379"/>
      <c r="D27" s="367" t="s">
        <v>719</v>
      </c>
      <c r="E27" s="368"/>
      <c r="F27" s="369">
        <v>4100053019</v>
      </c>
      <c r="G27" s="370"/>
      <c r="H27" s="391" t="s">
        <v>720</v>
      </c>
      <c r="I27" s="370"/>
      <c r="J27" s="369" t="s">
        <v>73</v>
      </c>
      <c r="K27" s="368"/>
      <c r="L27" s="7" t="s">
        <v>415</v>
      </c>
      <c r="M27" s="11"/>
      <c r="N27" s="82">
        <v>7.94</v>
      </c>
      <c r="O27" s="60">
        <v>12</v>
      </c>
    </row>
    <row r="28" spans="1:15" ht="15" x14ac:dyDescent="0.25">
      <c r="A28" s="1"/>
      <c r="B28" s="378">
        <v>11</v>
      </c>
      <c r="C28" s="379"/>
      <c r="D28" s="367" t="s">
        <v>719</v>
      </c>
      <c r="E28" s="368"/>
      <c r="F28" s="369">
        <v>4100053019</v>
      </c>
      <c r="G28" s="370"/>
      <c r="H28" s="391" t="s">
        <v>720</v>
      </c>
      <c r="I28" s="370"/>
      <c r="J28" s="369" t="s">
        <v>73</v>
      </c>
      <c r="K28" s="368"/>
      <c r="L28" s="7" t="s">
        <v>415</v>
      </c>
      <c r="M28" s="11"/>
      <c r="N28" s="82">
        <v>7.94</v>
      </c>
      <c r="O28" s="60">
        <v>12</v>
      </c>
    </row>
    <row r="29" spans="1:15" ht="15" x14ac:dyDescent="0.25">
      <c r="A29" s="1"/>
      <c r="B29" s="378">
        <v>12</v>
      </c>
      <c r="C29" s="379"/>
      <c r="D29" s="367" t="s">
        <v>719</v>
      </c>
      <c r="E29" s="368"/>
      <c r="F29" s="369">
        <v>4100053019</v>
      </c>
      <c r="G29" s="370"/>
      <c r="H29" s="391" t="s">
        <v>720</v>
      </c>
      <c r="I29" s="370"/>
      <c r="J29" s="369" t="s">
        <v>73</v>
      </c>
      <c r="K29" s="368"/>
      <c r="L29" s="7" t="s">
        <v>415</v>
      </c>
      <c r="M29" s="11"/>
      <c r="N29" s="82">
        <v>7.94</v>
      </c>
      <c r="O29" s="60">
        <v>12</v>
      </c>
    </row>
    <row r="30" spans="1:15" ht="15" x14ac:dyDescent="0.25">
      <c r="A30" s="1"/>
      <c r="B30" s="378">
        <v>13</v>
      </c>
      <c r="C30" s="379"/>
      <c r="D30" s="367" t="s">
        <v>719</v>
      </c>
      <c r="E30" s="368"/>
      <c r="F30" s="369">
        <v>4100053019</v>
      </c>
      <c r="G30" s="370"/>
      <c r="H30" s="391" t="s">
        <v>720</v>
      </c>
      <c r="I30" s="370"/>
      <c r="J30" s="369" t="s">
        <v>73</v>
      </c>
      <c r="K30" s="368"/>
      <c r="L30" s="7" t="s">
        <v>415</v>
      </c>
      <c r="M30" s="11"/>
      <c r="N30" s="82">
        <v>7.94</v>
      </c>
      <c r="O30" s="60">
        <v>12</v>
      </c>
    </row>
    <row r="31" spans="1:15" ht="15" x14ac:dyDescent="0.25">
      <c r="A31" s="1"/>
      <c r="B31" s="378">
        <v>14</v>
      </c>
      <c r="C31" s="379"/>
      <c r="D31" s="367" t="s">
        <v>719</v>
      </c>
      <c r="E31" s="368"/>
      <c r="F31" s="369">
        <v>4100053019</v>
      </c>
      <c r="G31" s="370"/>
      <c r="H31" s="391" t="s">
        <v>720</v>
      </c>
      <c r="I31" s="370"/>
      <c r="J31" s="369" t="s">
        <v>73</v>
      </c>
      <c r="K31" s="368"/>
      <c r="L31" s="7" t="s">
        <v>415</v>
      </c>
      <c r="M31" s="11"/>
      <c r="N31" s="82">
        <v>7.94</v>
      </c>
      <c r="O31" s="60">
        <v>12</v>
      </c>
    </row>
    <row r="32" spans="1:15" ht="15" x14ac:dyDescent="0.25">
      <c r="A32" s="1"/>
      <c r="B32" s="378">
        <v>15</v>
      </c>
      <c r="C32" s="379"/>
      <c r="D32" s="367" t="s">
        <v>719</v>
      </c>
      <c r="E32" s="368"/>
      <c r="F32" s="369">
        <v>4100053019</v>
      </c>
      <c r="G32" s="370"/>
      <c r="H32" s="391" t="s">
        <v>720</v>
      </c>
      <c r="I32" s="370"/>
      <c r="J32" s="369" t="s">
        <v>73</v>
      </c>
      <c r="K32" s="368"/>
      <c r="L32" s="7" t="s">
        <v>415</v>
      </c>
      <c r="M32" s="11"/>
      <c r="N32" s="82">
        <v>7.94</v>
      </c>
      <c r="O32" s="60">
        <v>12</v>
      </c>
    </row>
    <row r="33" spans="1:15" ht="15" x14ac:dyDescent="0.25">
      <c r="A33" s="1"/>
      <c r="B33" s="378">
        <v>16</v>
      </c>
      <c r="C33" s="379"/>
      <c r="D33" s="367" t="s">
        <v>719</v>
      </c>
      <c r="E33" s="368"/>
      <c r="F33" s="369">
        <v>4100053019</v>
      </c>
      <c r="G33" s="370"/>
      <c r="H33" s="391" t="s">
        <v>720</v>
      </c>
      <c r="I33" s="370"/>
      <c r="J33" s="369" t="s">
        <v>73</v>
      </c>
      <c r="K33" s="368"/>
      <c r="L33" s="7" t="s">
        <v>415</v>
      </c>
      <c r="M33" s="11"/>
      <c r="N33" s="82">
        <v>7.94</v>
      </c>
      <c r="O33" s="60">
        <v>12</v>
      </c>
    </row>
    <row r="34" spans="1:15" ht="15" x14ac:dyDescent="0.25">
      <c r="A34" s="1"/>
      <c r="B34" s="111" t="s">
        <v>37</v>
      </c>
      <c r="C34" s="92"/>
      <c r="D34" s="20"/>
      <c r="E34" s="45"/>
      <c r="F34" s="20"/>
      <c r="H34" s="3"/>
      <c r="J34" s="20"/>
      <c r="K34" s="45"/>
      <c r="L34" s="1"/>
      <c r="M34" s="1"/>
      <c r="N34" s="1"/>
      <c r="O34" s="60"/>
    </row>
    <row r="35" spans="1:15" ht="15" x14ac:dyDescent="0.25">
      <c r="A35" s="1"/>
      <c r="B35" s="378">
        <v>17</v>
      </c>
      <c r="C35" s="379"/>
      <c r="D35" s="367" t="s">
        <v>719</v>
      </c>
      <c r="E35" s="368"/>
      <c r="F35" s="369">
        <v>4100053019</v>
      </c>
      <c r="G35" s="370"/>
      <c r="H35" s="391" t="s">
        <v>720</v>
      </c>
      <c r="I35" s="370"/>
      <c r="J35" s="369" t="s">
        <v>73</v>
      </c>
      <c r="K35" s="368"/>
      <c r="L35" s="7" t="s">
        <v>415</v>
      </c>
      <c r="M35" s="11"/>
      <c r="N35" s="82">
        <v>7.94</v>
      </c>
      <c r="O35" s="60">
        <v>12</v>
      </c>
    </row>
    <row r="36" spans="1:15" ht="15" x14ac:dyDescent="0.25">
      <c r="A36" s="1"/>
      <c r="B36" s="378">
        <v>18</v>
      </c>
      <c r="C36" s="379"/>
      <c r="D36" s="367" t="s">
        <v>719</v>
      </c>
      <c r="E36" s="368"/>
      <c r="F36" s="369">
        <v>4100053019</v>
      </c>
      <c r="G36" s="370"/>
      <c r="H36" s="391" t="s">
        <v>720</v>
      </c>
      <c r="I36" s="370"/>
      <c r="J36" s="369" t="s">
        <v>73</v>
      </c>
      <c r="K36" s="368"/>
      <c r="L36" s="7" t="s">
        <v>415</v>
      </c>
      <c r="M36" s="11"/>
      <c r="N36" s="82">
        <v>7.94</v>
      </c>
      <c r="O36" s="60">
        <v>12</v>
      </c>
    </row>
    <row r="37" spans="1:15" ht="15" x14ac:dyDescent="0.25">
      <c r="A37" s="1"/>
      <c r="B37" s="378">
        <v>19</v>
      </c>
      <c r="C37" s="379"/>
      <c r="D37" s="367" t="s">
        <v>719</v>
      </c>
      <c r="E37" s="368"/>
      <c r="F37" s="369">
        <v>4100053019</v>
      </c>
      <c r="G37" s="370"/>
      <c r="H37" s="391" t="s">
        <v>720</v>
      </c>
      <c r="I37" s="370"/>
      <c r="J37" s="369" t="s">
        <v>73</v>
      </c>
      <c r="K37" s="368"/>
      <c r="L37" s="7" t="s">
        <v>415</v>
      </c>
      <c r="M37" s="11"/>
      <c r="N37" s="82">
        <v>7.94</v>
      </c>
      <c r="O37" s="60">
        <v>12</v>
      </c>
    </row>
    <row r="38" spans="1:15" ht="15" x14ac:dyDescent="0.25">
      <c r="A38" s="1"/>
      <c r="B38" s="378">
        <v>20</v>
      </c>
      <c r="C38" s="379"/>
      <c r="D38" s="367" t="s">
        <v>719</v>
      </c>
      <c r="E38" s="368"/>
      <c r="F38" s="369">
        <v>4100053019</v>
      </c>
      <c r="G38" s="370"/>
      <c r="H38" s="391" t="s">
        <v>720</v>
      </c>
      <c r="I38" s="370"/>
      <c r="J38" s="369" t="s">
        <v>73</v>
      </c>
      <c r="K38" s="368"/>
      <c r="L38" s="7" t="s">
        <v>415</v>
      </c>
      <c r="M38" s="11"/>
      <c r="N38" s="82">
        <v>3.9</v>
      </c>
      <c r="O38" s="60">
        <v>5</v>
      </c>
    </row>
    <row r="39" spans="1:15" ht="15" x14ac:dyDescent="0.25">
      <c r="A39" s="1"/>
      <c r="B39" s="378">
        <v>21</v>
      </c>
      <c r="C39" s="379"/>
      <c r="D39" s="367" t="s">
        <v>670</v>
      </c>
      <c r="E39" s="368"/>
      <c r="F39" s="369">
        <v>4100052722</v>
      </c>
      <c r="G39" s="370"/>
      <c r="H39" s="391" t="s">
        <v>713</v>
      </c>
      <c r="I39" s="370"/>
      <c r="J39" s="369" t="s">
        <v>76</v>
      </c>
      <c r="K39" s="368"/>
      <c r="L39" s="7" t="s">
        <v>387</v>
      </c>
      <c r="M39" s="11"/>
      <c r="N39" s="82">
        <v>7.9</v>
      </c>
      <c r="O39" s="60">
        <v>30</v>
      </c>
    </row>
    <row r="40" spans="1:15" ht="15" x14ac:dyDescent="0.25">
      <c r="A40" s="1"/>
      <c r="B40" s="40"/>
      <c r="C40" s="36"/>
      <c r="D40" s="367" t="s">
        <v>670</v>
      </c>
      <c r="E40" s="368"/>
      <c r="F40" s="369">
        <v>4100052715</v>
      </c>
      <c r="G40" s="370"/>
      <c r="H40" s="391" t="s">
        <v>713</v>
      </c>
      <c r="I40" s="370"/>
      <c r="J40" s="369" t="s">
        <v>25</v>
      </c>
      <c r="K40" s="368"/>
      <c r="L40" s="7" t="s">
        <v>387</v>
      </c>
      <c r="M40" s="11"/>
      <c r="N40" s="83"/>
      <c r="O40" s="60">
        <v>17</v>
      </c>
    </row>
    <row r="41" spans="1:15" ht="15" x14ac:dyDescent="0.25">
      <c r="A41" s="1"/>
      <c r="B41" s="40"/>
      <c r="C41" s="36"/>
      <c r="D41" s="126" t="s">
        <v>739</v>
      </c>
      <c r="E41" s="127"/>
      <c r="F41" s="127"/>
      <c r="G41" s="127"/>
      <c r="H41" s="125"/>
      <c r="I41" s="57"/>
      <c r="J41" s="124"/>
      <c r="K41" s="122"/>
      <c r="L41" s="7"/>
      <c r="M41" s="11"/>
      <c r="N41" s="83"/>
      <c r="O41" s="123"/>
    </row>
    <row r="42" spans="1:15" ht="15" x14ac:dyDescent="0.25">
      <c r="A42" s="1"/>
      <c r="B42" s="76"/>
      <c r="C42" s="69"/>
      <c r="D42" s="367" t="s">
        <v>670</v>
      </c>
      <c r="E42" s="368"/>
      <c r="F42" s="369">
        <v>4100052723</v>
      </c>
      <c r="G42" s="370"/>
      <c r="H42" s="391" t="s">
        <v>713</v>
      </c>
      <c r="I42" s="370"/>
      <c r="J42" s="369" t="s">
        <v>53</v>
      </c>
      <c r="K42" s="368"/>
      <c r="L42" s="7" t="s">
        <v>387</v>
      </c>
      <c r="M42" s="11"/>
      <c r="N42" s="84"/>
      <c r="O42" s="60">
        <v>6</v>
      </c>
    </row>
    <row r="43" spans="1:15" ht="15" x14ac:dyDescent="0.25">
      <c r="A43" s="1"/>
      <c r="B43" s="375">
        <v>22</v>
      </c>
      <c r="C43" s="376"/>
      <c r="D43" s="367" t="s">
        <v>670</v>
      </c>
      <c r="E43" s="368"/>
      <c r="F43" s="369">
        <v>4100052715</v>
      </c>
      <c r="G43" s="370"/>
      <c r="H43" s="391" t="s">
        <v>713</v>
      </c>
      <c r="I43" s="370"/>
      <c r="J43" s="369" t="s">
        <v>25</v>
      </c>
      <c r="K43" s="368"/>
      <c r="L43" s="7" t="s">
        <v>387</v>
      </c>
      <c r="M43" s="11"/>
      <c r="N43" s="81">
        <v>8.48</v>
      </c>
      <c r="O43" s="60">
        <v>60</v>
      </c>
    </row>
    <row r="44" spans="1:15" ht="15" x14ac:dyDescent="0.25">
      <c r="A44" s="1"/>
      <c r="B44" s="375">
        <v>23</v>
      </c>
      <c r="C44" s="376"/>
      <c r="D44" s="367" t="s">
        <v>670</v>
      </c>
      <c r="E44" s="368"/>
      <c r="F44" s="369">
        <v>4100052723</v>
      </c>
      <c r="G44" s="370"/>
      <c r="H44" s="391" t="s">
        <v>713</v>
      </c>
      <c r="I44" s="370"/>
      <c r="J44" s="369" t="s">
        <v>53</v>
      </c>
      <c r="K44" s="368"/>
      <c r="L44" s="7" t="s">
        <v>387</v>
      </c>
      <c r="M44" s="11"/>
      <c r="N44" s="84">
        <v>8.48</v>
      </c>
      <c r="O44" s="60">
        <v>60</v>
      </c>
    </row>
    <row r="45" spans="1:15" ht="15" x14ac:dyDescent="0.25">
      <c r="A45" s="1"/>
      <c r="B45" s="375">
        <v>24</v>
      </c>
      <c r="C45" s="376"/>
      <c r="D45" s="367" t="s">
        <v>670</v>
      </c>
      <c r="E45" s="368"/>
      <c r="F45" s="369">
        <v>4100052730</v>
      </c>
      <c r="G45" s="370"/>
      <c r="H45" s="391" t="s">
        <v>714</v>
      </c>
      <c r="I45" s="370"/>
      <c r="J45" s="369" t="s">
        <v>73</v>
      </c>
      <c r="K45" s="368"/>
      <c r="L45" s="7" t="s">
        <v>675</v>
      </c>
      <c r="M45" s="11"/>
      <c r="N45" s="83">
        <v>8.48</v>
      </c>
      <c r="O45" s="60">
        <v>60</v>
      </c>
    </row>
    <row r="46" spans="1:15" ht="15" x14ac:dyDescent="0.25">
      <c r="A46" s="1"/>
      <c r="B46" s="378">
        <v>25</v>
      </c>
      <c r="C46" s="379"/>
      <c r="D46" s="367" t="s">
        <v>670</v>
      </c>
      <c r="E46" s="368"/>
      <c r="F46" s="369">
        <v>4100052730</v>
      </c>
      <c r="G46" s="370"/>
      <c r="H46" s="391" t="s">
        <v>714</v>
      </c>
      <c r="I46" s="370"/>
      <c r="J46" s="369" t="s">
        <v>73</v>
      </c>
      <c r="K46" s="368"/>
      <c r="L46" s="7" t="s">
        <v>675</v>
      </c>
      <c r="M46" s="11"/>
      <c r="N46" s="82">
        <v>7.6</v>
      </c>
      <c r="O46" s="60">
        <v>30</v>
      </c>
    </row>
    <row r="47" spans="1:15" ht="15" x14ac:dyDescent="0.25">
      <c r="A47" s="1"/>
      <c r="B47" s="365"/>
      <c r="C47" s="366"/>
      <c r="D47" s="367" t="s">
        <v>670</v>
      </c>
      <c r="E47" s="368"/>
      <c r="F47" s="369">
        <v>4100052731</v>
      </c>
      <c r="G47" s="370"/>
      <c r="H47" s="391" t="s">
        <v>714</v>
      </c>
      <c r="I47" s="370"/>
      <c r="J47" s="369" t="s">
        <v>76</v>
      </c>
      <c r="K47" s="368"/>
      <c r="L47" s="7" t="s">
        <v>675</v>
      </c>
      <c r="M47" s="11"/>
      <c r="N47" s="84"/>
      <c r="O47" s="60">
        <v>20</v>
      </c>
    </row>
    <row r="48" spans="1:15" ht="15" x14ac:dyDescent="0.25">
      <c r="A48" s="1"/>
      <c r="B48" s="375">
        <v>26</v>
      </c>
      <c r="C48" s="376"/>
      <c r="D48" s="367" t="s">
        <v>670</v>
      </c>
      <c r="E48" s="368"/>
      <c r="F48" s="369">
        <v>4100052718</v>
      </c>
      <c r="G48" s="370"/>
      <c r="H48" s="391" t="s">
        <v>714</v>
      </c>
      <c r="I48" s="370"/>
      <c r="J48" s="369" t="s">
        <v>25</v>
      </c>
      <c r="K48" s="368"/>
      <c r="L48" s="7" t="s">
        <v>675</v>
      </c>
      <c r="M48" s="11"/>
      <c r="N48" s="84">
        <v>4.34</v>
      </c>
      <c r="O48" s="60">
        <v>28</v>
      </c>
    </row>
    <row r="49" spans="1:15" ht="15" x14ac:dyDescent="0.25">
      <c r="A49" s="1"/>
      <c r="B49" s="378">
        <v>27</v>
      </c>
      <c r="C49" s="379"/>
      <c r="D49" s="367" t="s">
        <v>670</v>
      </c>
      <c r="E49" s="368"/>
      <c r="F49" s="369">
        <v>4100052732</v>
      </c>
      <c r="G49" s="370"/>
      <c r="H49" s="391" t="s">
        <v>714</v>
      </c>
      <c r="I49" s="370"/>
      <c r="J49" s="369" t="s">
        <v>53</v>
      </c>
      <c r="K49" s="368"/>
      <c r="L49" s="7" t="s">
        <v>675</v>
      </c>
      <c r="M49" s="11"/>
      <c r="N49" s="83">
        <v>5.34</v>
      </c>
      <c r="O49" s="60">
        <v>38</v>
      </c>
    </row>
    <row r="50" spans="1:15" ht="15" x14ac:dyDescent="0.25">
      <c r="A50" s="1"/>
      <c r="B50" s="378">
        <v>28</v>
      </c>
      <c r="C50" s="379"/>
      <c r="D50" s="367" t="s">
        <v>670</v>
      </c>
      <c r="E50" s="368"/>
      <c r="F50" s="369">
        <v>4100052730</v>
      </c>
      <c r="G50" s="370"/>
      <c r="H50" s="391" t="s">
        <v>714</v>
      </c>
      <c r="I50" s="370"/>
      <c r="J50" s="369" t="s">
        <v>73</v>
      </c>
      <c r="K50" s="368"/>
      <c r="L50" s="7" t="s">
        <v>386</v>
      </c>
      <c r="M50" s="11"/>
      <c r="N50" s="82">
        <v>8.84</v>
      </c>
      <c r="O50" s="123">
        <v>61</v>
      </c>
    </row>
    <row r="51" spans="1:15" ht="15" x14ac:dyDescent="0.25">
      <c r="A51" s="1"/>
      <c r="B51" s="76"/>
      <c r="C51" s="69"/>
      <c r="D51" s="126" t="s">
        <v>721</v>
      </c>
      <c r="E51" s="127"/>
      <c r="F51" s="127"/>
      <c r="G51" s="127"/>
      <c r="H51" s="125"/>
      <c r="I51" s="57"/>
      <c r="J51" s="124"/>
      <c r="K51" s="122"/>
      <c r="L51" s="7"/>
      <c r="M51" s="11"/>
      <c r="N51" s="84"/>
      <c r="O51" s="123"/>
    </row>
    <row r="52" spans="1:15" ht="15" x14ac:dyDescent="0.25">
      <c r="A52" s="1"/>
      <c r="B52" s="416">
        <v>29</v>
      </c>
      <c r="C52" s="417"/>
      <c r="D52" s="367" t="s">
        <v>381</v>
      </c>
      <c r="E52" s="368"/>
      <c r="F52" s="369">
        <v>4100051752</v>
      </c>
      <c r="G52" s="370"/>
      <c r="H52" s="391" t="s">
        <v>659</v>
      </c>
      <c r="I52" s="370"/>
      <c r="J52" s="369" t="s">
        <v>53</v>
      </c>
      <c r="K52" s="368"/>
      <c r="L52" s="7" t="s">
        <v>387</v>
      </c>
      <c r="M52" s="11"/>
      <c r="N52" s="84">
        <v>8.5</v>
      </c>
      <c r="O52" s="60">
        <v>12</v>
      </c>
    </row>
    <row r="53" spans="1:15" ht="15" x14ac:dyDescent="0.25">
      <c r="A53" s="1"/>
      <c r="B53" s="378">
        <v>30</v>
      </c>
      <c r="C53" s="379"/>
      <c r="D53" s="367" t="s">
        <v>381</v>
      </c>
      <c r="E53" s="368"/>
      <c r="F53" s="369">
        <v>4100051752</v>
      </c>
      <c r="G53" s="370"/>
      <c r="H53" s="391" t="s">
        <v>659</v>
      </c>
      <c r="I53" s="370"/>
      <c r="J53" s="369" t="s">
        <v>53</v>
      </c>
      <c r="K53" s="368"/>
      <c r="L53" s="7" t="s">
        <v>387</v>
      </c>
      <c r="M53" s="11"/>
      <c r="N53" s="81">
        <v>8.5</v>
      </c>
      <c r="O53" s="60">
        <v>12</v>
      </c>
    </row>
    <row r="54" spans="1:15" ht="15" x14ac:dyDescent="0.25">
      <c r="A54" s="1"/>
      <c r="B54" s="378">
        <v>31</v>
      </c>
      <c r="C54" s="379"/>
      <c r="D54" s="367" t="s">
        <v>381</v>
      </c>
      <c r="E54" s="368"/>
      <c r="F54" s="369">
        <v>4100051752</v>
      </c>
      <c r="G54" s="370"/>
      <c r="H54" s="391" t="s">
        <v>659</v>
      </c>
      <c r="I54" s="370"/>
      <c r="J54" s="369" t="s">
        <v>53</v>
      </c>
      <c r="K54" s="368"/>
      <c r="L54" s="7" t="s">
        <v>387</v>
      </c>
      <c r="M54" s="11"/>
      <c r="N54" s="81">
        <v>8.5</v>
      </c>
      <c r="O54" s="60">
        <v>12</v>
      </c>
    </row>
    <row r="55" spans="1:15" ht="15" x14ac:dyDescent="0.25">
      <c r="A55" s="1"/>
      <c r="B55" s="378">
        <v>32</v>
      </c>
      <c r="C55" s="379"/>
      <c r="D55" s="367" t="s">
        <v>381</v>
      </c>
      <c r="E55" s="368"/>
      <c r="F55" s="369">
        <v>4100051752</v>
      </c>
      <c r="G55" s="370"/>
      <c r="H55" s="391" t="s">
        <v>659</v>
      </c>
      <c r="I55" s="370"/>
      <c r="J55" s="369" t="s">
        <v>53</v>
      </c>
      <c r="K55" s="368"/>
      <c r="L55" s="7" t="s">
        <v>387</v>
      </c>
      <c r="M55" s="11"/>
      <c r="N55" s="81">
        <v>8.5</v>
      </c>
      <c r="O55" s="60">
        <v>12</v>
      </c>
    </row>
    <row r="56" spans="1:15" ht="15" x14ac:dyDescent="0.25">
      <c r="A56" s="1"/>
      <c r="B56" s="375" t="s">
        <v>722</v>
      </c>
      <c r="C56" s="376"/>
      <c r="D56" s="367" t="s">
        <v>626</v>
      </c>
      <c r="E56" s="368"/>
      <c r="F56" s="369">
        <v>4100052716</v>
      </c>
      <c r="G56" s="370"/>
      <c r="H56" s="391" t="s">
        <v>716</v>
      </c>
      <c r="I56" s="370"/>
      <c r="J56" s="369" t="s">
        <v>25</v>
      </c>
      <c r="K56" s="368"/>
      <c r="L56" s="7" t="s">
        <v>387</v>
      </c>
      <c r="M56" s="11"/>
      <c r="N56" s="84">
        <v>9.4600000000000009</v>
      </c>
      <c r="O56" s="123">
        <v>35</v>
      </c>
    </row>
    <row r="57" spans="1:15" ht="15" x14ac:dyDescent="0.25">
      <c r="A57" s="1"/>
      <c r="B57" s="375" t="s">
        <v>723</v>
      </c>
      <c r="C57" s="376"/>
      <c r="D57" s="367" t="s">
        <v>626</v>
      </c>
      <c r="E57" s="368"/>
      <c r="F57" s="369">
        <v>4100052716</v>
      </c>
      <c r="G57" s="370"/>
      <c r="H57" s="391" t="s">
        <v>716</v>
      </c>
      <c r="I57" s="370"/>
      <c r="J57" s="369" t="s">
        <v>25</v>
      </c>
      <c r="K57" s="368"/>
      <c r="L57" s="7" t="s">
        <v>387</v>
      </c>
      <c r="M57" s="11"/>
      <c r="N57" s="84">
        <v>9.4600000000000009</v>
      </c>
      <c r="O57" s="123">
        <v>35</v>
      </c>
    </row>
    <row r="58" spans="1:15" ht="15" x14ac:dyDescent="0.25">
      <c r="A58" s="1"/>
      <c r="B58" s="378" t="s">
        <v>724</v>
      </c>
      <c r="C58" s="379"/>
      <c r="D58" s="367" t="s">
        <v>626</v>
      </c>
      <c r="E58" s="368"/>
      <c r="F58" s="369">
        <v>4100052724</v>
      </c>
      <c r="G58" s="370"/>
      <c r="H58" s="391" t="s">
        <v>716</v>
      </c>
      <c r="I58" s="370"/>
      <c r="J58" s="369" t="s">
        <v>53</v>
      </c>
      <c r="K58" s="368"/>
      <c r="L58" s="7" t="s">
        <v>387</v>
      </c>
      <c r="M58" s="11"/>
      <c r="N58" s="83">
        <v>9.4600000000000009</v>
      </c>
      <c r="O58" s="123">
        <v>35</v>
      </c>
    </row>
    <row r="59" spans="1:15" ht="15" x14ac:dyDescent="0.25">
      <c r="A59" s="1"/>
      <c r="B59" s="378" t="s">
        <v>725</v>
      </c>
      <c r="C59" s="438"/>
      <c r="D59" s="386" t="s">
        <v>626</v>
      </c>
      <c r="E59" s="367"/>
      <c r="F59" s="375">
        <v>4100052716</v>
      </c>
      <c r="G59" s="367"/>
      <c r="H59" s="419" t="s">
        <v>716</v>
      </c>
      <c r="I59" s="420"/>
      <c r="J59" s="375" t="s">
        <v>25</v>
      </c>
      <c r="K59" s="367"/>
      <c r="L59" s="7" t="s">
        <v>387</v>
      </c>
      <c r="M59" s="11"/>
      <c r="N59" s="82">
        <v>6.74</v>
      </c>
      <c r="O59" s="123">
        <v>6</v>
      </c>
    </row>
    <row r="60" spans="1:15" ht="15" x14ac:dyDescent="0.25">
      <c r="A60" s="1"/>
      <c r="B60" s="40"/>
      <c r="C60" s="36"/>
      <c r="D60" s="126" t="s">
        <v>731</v>
      </c>
      <c r="E60" s="127"/>
      <c r="F60" s="127"/>
      <c r="G60" s="127"/>
      <c r="H60" s="125"/>
      <c r="I60" s="57"/>
      <c r="J60" s="124"/>
      <c r="K60" s="122"/>
      <c r="L60" s="7"/>
      <c r="M60" s="11"/>
      <c r="N60" s="83"/>
      <c r="O60" s="123"/>
    </row>
    <row r="61" spans="1:15" ht="15" x14ac:dyDescent="0.25">
      <c r="A61" s="1"/>
      <c r="B61" s="40"/>
      <c r="C61" s="36"/>
      <c r="D61" s="367" t="s">
        <v>626</v>
      </c>
      <c r="E61" s="368"/>
      <c r="F61" s="369">
        <v>4100052724</v>
      </c>
      <c r="G61" s="370"/>
      <c r="H61" s="391" t="s">
        <v>716</v>
      </c>
      <c r="I61" s="370"/>
      <c r="J61" s="424" t="s">
        <v>53</v>
      </c>
      <c r="K61" s="425"/>
      <c r="L61" s="14" t="s">
        <v>387</v>
      </c>
      <c r="M61" s="11"/>
      <c r="N61" s="83"/>
      <c r="O61" s="123">
        <v>17</v>
      </c>
    </row>
    <row r="62" spans="1:15" ht="15" x14ac:dyDescent="0.25">
      <c r="A62" s="1"/>
      <c r="B62" s="76"/>
      <c r="C62" s="69"/>
      <c r="D62" s="126" t="s">
        <v>730</v>
      </c>
      <c r="E62" s="127"/>
      <c r="F62" s="127"/>
      <c r="G62" s="127"/>
      <c r="H62" s="3"/>
      <c r="J62" s="50"/>
      <c r="K62" s="61"/>
      <c r="L62" s="6"/>
      <c r="M62" s="8"/>
      <c r="N62" s="84"/>
      <c r="O62" s="123"/>
    </row>
    <row r="63" spans="1:15" ht="15" x14ac:dyDescent="0.25">
      <c r="A63" s="1"/>
      <c r="B63" s="365" t="s">
        <v>726</v>
      </c>
      <c r="C63" s="366"/>
      <c r="D63" s="367" t="s">
        <v>626</v>
      </c>
      <c r="E63" s="368"/>
      <c r="F63" s="369">
        <v>4100052733</v>
      </c>
      <c r="G63" s="370"/>
      <c r="H63" s="391" t="s">
        <v>717</v>
      </c>
      <c r="I63" s="370"/>
      <c r="J63" s="355" t="s">
        <v>73</v>
      </c>
      <c r="K63" s="352"/>
      <c r="L63" s="27" t="s">
        <v>675</v>
      </c>
      <c r="M63" s="11"/>
      <c r="N63" s="84">
        <v>9.48</v>
      </c>
      <c r="O63" s="123">
        <v>35</v>
      </c>
    </row>
    <row r="64" spans="1:15" ht="15" x14ac:dyDescent="0.25">
      <c r="A64" s="1"/>
      <c r="B64" s="375" t="s">
        <v>727</v>
      </c>
      <c r="C64" s="376"/>
      <c r="D64" s="367" t="s">
        <v>626</v>
      </c>
      <c r="E64" s="368"/>
      <c r="F64" s="369">
        <v>4100052733</v>
      </c>
      <c r="G64" s="370"/>
      <c r="H64" s="391" t="s">
        <v>717</v>
      </c>
      <c r="I64" s="370"/>
      <c r="J64" s="369" t="s">
        <v>73</v>
      </c>
      <c r="K64" s="368"/>
      <c r="L64" s="7" t="s">
        <v>675</v>
      </c>
      <c r="M64" s="11"/>
      <c r="N64" s="84">
        <v>9.48</v>
      </c>
      <c r="O64" s="123">
        <v>35</v>
      </c>
    </row>
    <row r="65" spans="1:15" ht="15" x14ac:dyDescent="0.25">
      <c r="A65" s="1"/>
      <c r="B65" s="378" t="s">
        <v>728</v>
      </c>
      <c r="C65" s="379"/>
      <c r="D65" s="367" t="s">
        <v>626</v>
      </c>
      <c r="E65" s="368"/>
      <c r="F65" s="369">
        <v>4100052719</v>
      </c>
      <c r="G65" s="370"/>
      <c r="H65" s="391" t="s">
        <v>717</v>
      </c>
      <c r="I65" s="370"/>
      <c r="J65" s="369" t="s">
        <v>25</v>
      </c>
      <c r="K65" s="368"/>
      <c r="L65" s="7" t="s">
        <v>675</v>
      </c>
      <c r="M65" s="11"/>
      <c r="N65" s="83">
        <v>7.7</v>
      </c>
      <c r="O65" s="123">
        <v>28</v>
      </c>
    </row>
    <row r="66" spans="1:15" ht="15" x14ac:dyDescent="0.25">
      <c r="A66" s="1"/>
      <c r="B66" s="378" t="s">
        <v>729</v>
      </c>
      <c r="C66" s="379"/>
      <c r="D66" s="367" t="s">
        <v>626</v>
      </c>
      <c r="E66" s="368"/>
      <c r="F66" s="369">
        <v>4100052735</v>
      </c>
      <c r="G66" s="370"/>
      <c r="H66" s="391" t="s">
        <v>717</v>
      </c>
      <c r="I66" s="370"/>
      <c r="J66" s="369" t="s">
        <v>84</v>
      </c>
      <c r="K66" s="368"/>
      <c r="L66" s="7" t="s">
        <v>675</v>
      </c>
      <c r="M66" s="11"/>
      <c r="N66" s="82">
        <v>5.18</v>
      </c>
      <c r="O66" s="123">
        <v>1</v>
      </c>
    </row>
    <row r="67" spans="1:15" ht="15" x14ac:dyDescent="0.25">
      <c r="A67" s="1"/>
      <c r="B67" s="416"/>
      <c r="C67" s="417"/>
      <c r="D67" s="367" t="s">
        <v>626</v>
      </c>
      <c r="E67" s="368"/>
      <c r="F67" s="369">
        <v>4100052734</v>
      </c>
      <c r="G67" s="370"/>
      <c r="H67" s="391" t="s">
        <v>717</v>
      </c>
      <c r="I67" s="370"/>
      <c r="J67" s="369" t="s">
        <v>53</v>
      </c>
      <c r="K67" s="368"/>
      <c r="L67" s="7" t="s">
        <v>675</v>
      </c>
      <c r="M67" s="11"/>
      <c r="N67" s="83"/>
      <c r="O67" s="123">
        <v>17</v>
      </c>
    </row>
    <row r="68" spans="1:15" ht="15" x14ac:dyDescent="0.25">
      <c r="A68" s="1"/>
      <c r="B68" s="76"/>
      <c r="C68" s="69"/>
      <c r="D68" s="126" t="s">
        <v>732</v>
      </c>
      <c r="E68" s="127"/>
      <c r="F68" s="127"/>
      <c r="G68" s="127"/>
      <c r="H68" s="3"/>
      <c r="J68" s="50"/>
      <c r="K68" s="61"/>
      <c r="L68" s="6"/>
      <c r="M68" s="8"/>
      <c r="N68" s="84"/>
      <c r="O68" s="123"/>
    </row>
    <row r="69" spans="1:15" ht="15" x14ac:dyDescent="0.25">
      <c r="A69" s="1"/>
      <c r="B69" s="365" t="s">
        <v>733</v>
      </c>
      <c r="C69" s="366"/>
      <c r="D69" s="367" t="s">
        <v>626</v>
      </c>
      <c r="E69" s="368"/>
      <c r="F69" s="369">
        <v>4100052733</v>
      </c>
      <c r="G69" s="370"/>
      <c r="H69" s="391" t="s">
        <v>717</v>
      </c>
      <c r="I69" s="370"/>
      <c r="J69" s="369" t="s">
        <v>73</v>
      </c>
      <c r="K69" s="368"/>
      <c r="L69" s="7" t="s">
        <v>386</v>
      </c>
      <c r="M69" s="11"/>
      <c r="N69" s="84">
        <v>9.48</v>
      </c>
      <c r="O69" s="123">
        <v>35</v>
      </c>
    </row>
    <row r="70" spans="1:15" ht="15" x14ac:dyDescent="0.25">
      <c r="A70" s="1"/>
      <c r="B70" s="378" t="s">
        <v>734</v>
      </c>
      <c r="C70" s="379"/>
      <c r="D70" s="367" t="s">
        <v>626</v>
      </c>
      <c r="E70" s="368"/>
      <c r="F70" s="369">
        <v>4100052734</v>
      </c>
      <c r="G70" s="370"/>
      <c r="H70" s="391" t="s">
        <v>717</v>
      </c>
      <c r="I70" s="370"/>
      <c r="J70" s="369" t="s">
        <v>53</v>
      </c>
      <c r="K70" s="368"/>
      <c r="L70" s="7" t="s">
        <v>386</v>
      </c>
      <c r="M70" s="11"/>
      <c r="N70" s="83">
        <v>9.48</v>
      </c>
      <c r="O70" s="123">
        <v>35</v>
      </c>
    </row>
    <row r="71" spans="1:15" ht="15" x14ac:dyDescent="0.25">
      <c r="A71" s="1"/>
      <c r="B71" s="378" t="s">
        <v>735</v>
      </c>
      <c r="C71" s="379"/>
      <c r="D71" s="367" t="s">
        <v>626</v>
      </c>
      <c r="E71" s="368"/>
      <c r="F71" s="369">
        <v>4100052733</v>
      </c>
      <c r="G71" s="370"/>
      <c r="H71" s="391" t="s">
        <v>717</v>
      </c>
      <c r="I71" s="370"/>
      <c r="J71" s="369" t="s">
        <v>73</v>
      </c>
      <c r="K71" s="368"/>
      <c r="L71" s="7" t="s">
        <v>386</v>
      </c>
      <c r="M71" s="11"/>
      <c r="N71" s="82">
        <v>7.04</v>
      </c>
      <c r="O71" s="123">
        <v>18</v>
      </c>
    </row>
    <row r="72" spans="1:15" ht="15" x14ac:dyDescent="0.25">
      <c r="A72" s="1"/>
      <c r="B72" s="40"/>
      <c r="C72" s="36"/>
      <c r="D72" s="126" t="s">
        <v>737</v>
      </c>
      <c r="E72" s="122"/>
      <c r="F72" s="124"/>
      <c r="G72" s="57"/>
      <c r="H72" s="125"/>
      <c r="I72" s="57"/>
      <c r="J72" s="124"/>
      <c r="K72" s="122"/>
      <c r="L72" s="7"/>
      <c r="M72" s="11"/>
      <c r="N72" s="83"/>
      <c r="O72" s="123"/>
    </row>
    <row r="73" spans="1:15" ht="15" x14ac:dyDescent="0.25">
      <c r="A73" s="1"/>
      <c r="B73" s="40"/>
      <c r="C73" s="36"/>
      <c r="D73" s="367" t="s">
        <v>626</v>
      </c>
      <c r="E73" s="368"/>
      <c r="F73" s="369">
        <v>4100052734</v>
      </c>
      <c r="G73" s="370"/>
      <c r="H73" s="391" t="s">
        <v>717</v>
      </c>
      <c r="I73" s="370"/>
      <c r="J73" s="369" t="s">
        <v>53</v>
      </c>
      <c r="K73" s="368"/>
      <c r="L73" s="7" t="s">
        <v>386</v>
      </c>
      <c r="M73" s="11"/>
      <c r="N73" s="83"/>
      <c r="O73" s="123">
        <v>8</v>
      </c>
    </row>
    <row r="74" spans="1:15" ht="15" x14ac:dyDescent="0.25">
      <c r="A74" s="1"/>
      <c r="B74" s="40"/>
      <c r="C74" s="36"/>
      <c r="D74" s="126" t="s">
        <v>736</v>
      </c>
      <c r="E74" s="127"/>
      <c r="F74" s="127"/>
      <c r="G74" s="127"/>
      <c r="H74" s="125"/>
      <c r="I74" s="57"/>
      <c r="J74" s="124"/>
      <c r="K74" s="122"/>
      <c r="L74" s="7"/>
      <c r="M74" s="11"/>
      <c r="N74" s="83"/>
      <c r="O74" s="123"/>
    </row>
    <row r="75" spans="1:15" ht="15" x14ac:dyDescent="0.25">
      <c r="A75" s="1"/>
      <c r="B75" s="378" t="s">
        <v>738</v>
      </c>
      <c r="C75" s="379"/>
      <c r="D75" s="367" t="s">
        <v>670</v>
      </c>
      <c r="E75" s="368"/>
      <c r="F75" s="369">
        <v>4100052732</v>
      </c>
      <c r="G75" s="370"/>
      <c r="H75" s="391" t="s">
        <v>714</v>
      </c>
      <c r="I75" s="370"/>
      <c r="J75" s="369" t="s">
        <v>53</v>
      </c>
      <c r="K75" s="368"/>
      <c r="L75" s="7" t="s">
        <v>386</v>
      </c>
      <c r="M75" s="11"/>
      <c r="N75" s="82">
        <v>7.02</v>
      </c>
      <c r="O75" s="123">
        <v>47</v>
      </c>
    </row>
    <row r="76" spans="1:15" ht="15" x14ac:dyDescent="0.25">
      <c r="A76" s="1"/>
      <c r="B76" s="76"/>
      <c r="C76" s="69"/>
      <c r="D76" s="126" t="s">
        <v>740</v>
      </c>
      <c r="E76" s="127"/>
      <c r="F76" s="127"/>
      <c r="G76" s="127"/>
      <c r="H76" s="125"/>
      <c r="I76" s="57"/>
      <c r="J76" s="124"/>
      <c r="K76" s="122"/>
      <c r="L76" s="7"/>
      <c r="M76" s="11"/>
      <c r="N76" s="84"/>
      <c r="O76" s="123"/>
    </row>
    <row r="77" spans="1:15" ht="15" x14ac:dyDescent="0.25">
      <c r="A77" s="1"/>
      <c r="B77" s="111" t="s">
        <v>56</v>
      </c>
      <c r="C77" s="92"/>
      <c r="D77" s="20"/>
      <c r="E77" s="45"/>
      <c r="F77" s="20"/>
      <c r="H77" s="3"/>
      <c r="J77" s="20"/>
      <c r="K77" s="45"/>
      <c r="L77" s="1"/>
      <c r="M77" s="1"/>
      <c r="N77" s="1"/>
      <c r="O77" s="60"/>
    </row>
    <row r="78" spans="1:15" ht="15" x14ac:dyDescent="0.25">
      <c r="A78" s="1"/>
      <c r="B78" s="378">
        <v>33</v>
      </c>
      <c r="C78" s="379"/>
      <c r="D78" s="367" t="s">
        <v>381</v>
      </c>
      <c r="E78" s="368"/>
      <c r="F78" s="369">
        <v>4100051752</v>
      </c>
      <c r="G78" s="370"/>
      <c r="H78" s="391" t="s">
        <v>659</v>
      </c>
      <c r="I78" s="370"/>
      <c r="J78" s="369" t="s">
        <v>53</v>
      </c>
      <c r="K78" s="368"/>
      <c r="L78" s="7" t="s">
        <v>387</v>
      </c>
      <c r="M78" s="11"/>
      <c r="N78" s="81">
        <v>8.5</v>
      </c>
      <c r="O78" s="60">
        <v>12</v>
      </c>
    </row>
    <row r="79" spans="1:15" ht="15" x14ac:dyDescent="0.25">
      <c r="A79" s="1"/>
      <c r="B79" s="378">
        <v>34</v>
      </c>
      <c r="C79" s="379"/>
      <c r="D79" s="367" t="s">
        <v>381</v>
      </c>
      <c r="E79" s="368"/>
      <c r="F79" s="369">
        <v>4100051752</v>
      </c>
      <c r="G79" s="370"/>
      <c r="H79" s="391" t="s">
        <v>659</v>
      </c>
      <c r="I79" s="370"/>
      <c r="J79" s="369" t="s">
        <v>53</v>
      </c>
      <c r="K79" s="368"/>
      <c r="L79" s="7" t="s">
        <v>387</v>
      </c>
      <c r="M79" s="11"/>
      <c r="N79" s="81">
        <v>8.5</v>
      </c>
      <c r="O79" s="60">
        <v>12</v>
      </c>
    </row>
    <row r="80" spans="1:15" ht="15" x14ac:dyDescent="0.25">
      <c r="A80" s="1"/>
      <c r="B80" s="378">
        <v>35</v>
      </c>
      <c r="C80" s="379"/>
      <c r="D80" s="367" t="s">
        <v>381</v>
      </c>
      <c r="E80" s="368"/>
      <c r="F80" s="369">
        <v>4100051752</v>
      </c>
      <c r="G80" s="370"/>
      <c r="H80" s="391" t="s">
        <v>659</v>
      </c>
      <c r="I80" s="370"/>
      <c r="J80" s="369" t="s">
        <v>53</v>
      </c>
      <c r="K80" s="368"/>
      <c r="L80" s="7" t="s">
        <v>387</v>
      </c>
      <c r="M80" s="11"/>
      <c r="N80" s="81">
        <v>8.5</v>
      </c>
      <c r="O80" s="60">
        <v>12</v>
      </c>
    </row>
    <row r="81" spans="1:15" ht="15" x14ac:dyDescent="0.25">
      <c r="A81" s="1"/>
      <c r="B81" s="378">
        <v>36</v>
      </c>
      <c r="C81" s="379"/>
      <c r="D81" s="367" t="s">
        <v>381</v>
      </c>
      <c r="E81" s="368"/>
      <c r="F81" s="369">
        <v>4100051752</v>
      </c>
      <c r="G81" s="370"/>
      <c r="H81" s="391" t="s">
        <v>659</v>
      </c>
      <c r="I81" s="370"/>
      <c r="J81" s="369" t="s">
        <v>53</v>
      </c>
      <c r="K81" s="368"/>
      <c r="L81" s="7" t="s">
        <v>387</v>
      </c>
      <c r="M81" s="11"/>
      <c r="N81" s="81">
        <v>8.5</v>
      </c>
      <c r="O81" s="60">
        <v>12</v>
      </c>
    </row>
    <row r="82" spans="1:15" ht="15" x14ac:dyDescent="0.25">
      <c r="A82" s="1"/>
      <c r="B82" s="378">
        <v>37</v>
      </c>
      <c r="C82" s="379"/>
      <c r="D82" s="367" t="s">
        <v>381</v>
      </c>
      <c r="E82" s="368"/>
      <c r="F82" s="369">
        <v>4100051752</v>
      </c>
      <c r="G82" s="370"/>
      <c r="H82" s="391" t="s">
        <v>659</v>
      </c>
      <c r="I82" s="370"/>
      <c r="J82" s="369" t="s">
        <v>53</v>
      </c>
      <c r="K82" s="368"/>
      <c r="L82" s="7" t="s">
        <v>387</v>
      </c>
      <c r="M82" s="11"/>
      <c r="N82" s="81">
        <v>8.5</v>
      </c>
      <c r="O82" s="60">
        <v>12</v>
      </c>
    </row>
    <row r="83" spans="1:15" ht="15" x14ac:dyDescent="0.25">
      <c r="A83" s="1"/>
      <c r="B83" s="378">
        <v>38</v>
      </c>
      <c r="C83" s="379"/>
      <c r="D83" s="367" t="s">
        <v>381</v>
      </c>
      <c r="E83" s="368"/>
      <c r="F83" s="369">
        <v>4100051752</v>
      </c>
      <c r="G83" s="370"/>
      <c r="H83" s="391" t="s">
        <v>659</v>
      </c>
      <c r="I83" s="370"/>
      <c r="J83" s="369" t="s">
        <v>53</v>
      </c>
      <c r="K83" s="368"/>
      <c r="L83" s="7" t="s">
        <v>387</v>
      </c>
      <c r="M83" s="11"/>
      <c r="N83" s="81">
        <v>8.5</v>
      </c>
      <c r="O83" s="60">
        <v>12</v>
      </c>
    </row>
    <row r="84" spans="1:15" ht="15" x14ac:dyDescent="0.25">
      <c r="A84" s="1"/>
      <c r="B84" s="378">
        <v>39</v>
      </c>
      <c r="C84" s="379"/>
      <c r="D84" s="367" t="s">
        <v>381</v>
      </c>
      <c r="E84" s="368"/>
      <c r="F84" s="369">
        <v>4100051752</v>
      </c>
      <c r="G84" s="370"/>
      <c r="H84" s="391" t="s">
        <v>659</v>
      </c>
      <c r="I84" s="370"/>
      <c r="J84" s="369" t="s">
        <v>53</v>
      </c>
      <c r="K84" s="368"/>
      <c r="L84" s="7" t="s">
        <v>387</v>
      </c>
      <c r="M84" s="11"/>
      <c r="N84" s="81">
        <v>8.5</v>
      </c>
      <c r="O84" s="60">
        <v>12</v>
      </c>
    </row>
    <row r="85" spans="1:15" ht="15" x14ac:dyDescent="0.25">
      <c r="A85" s="1"/>
      <c r="B85" s="378">
        <v>40</v>
      </c>
      <c r="C85" s="379"/>
      <c r="D85" s="367" t="s">
        <v>381</v>
      </c>
      <c r="E85" s="368"/>
      <c r="F85" s="369">
        <v>4100051752</v>
      </c>
      <c r="G85" s="370"/>
      <c r="H85" s="391" t="s">
        <v>659</v>
      </c>
      <c r="I85" s="370"/>
      <c r="J85" s="369" t="s">
        <v>53</v>
      </c>
      <c r="K85" s="368"/>
      <c r="L85" s="7" t="s">
        <v>387</v>
      </c>
      <c r="M85" s="11"/>
      <c r="N85" s="81">
        <v>8.5</v>
      </c>
      <c r="O85" s="60">
        <v>12</v>
      </c>
    </row>
    <row r="86" spans="1:15" ht="15" x14ac:dyDescent="0.25">
      <c r="A86" s="1"/>
      <c r="B86" s="378">
        <v>41</v>
      </c>
      <c r="C86" s="379"/>
      <c r="D86" s="367" t="s">
        <v>381</v>
      </c>
      <c r="E86" s="368"/>
      <c r="F86" s="369">
        <v>4100051752</v>
      </c>
      <c r="G86" s="370"/>
      <c r="H86" s="391" t="s">
        <v>659</v>
      </c>
      <c r="I86" s="370"/>
      <c r="J86" s="369" t="s">
        <v>53</v>
      </c>
      <c r="K86" s="368"/>
      <c r="L86" s="7" t="s">
        <v>387</v>
      </c>
      <c r="M86" s="11"/>
      <c r="N86" s="81">
        <v>8.5</v>
      </c>
      <c r="O86" s="60">
        <v>12</v>
      </c>
    </row>
    <row r="87" spans="1:15" ht="15" x14ac:dyDescent="0.25">
      <c r="A87" s="1"/>
      <c r="B87" s="378">
        <v>42</v>
      </c>
      <c r="C87" s="379"/>
      <c r="D87" s="367" t="s">
        <v>381</v>
      </c>
      <c r="E87" s="368"/>
      <c r="F87" s="369">
        <v>4100051752</v>
      </c>
      <c r="G87" s="370"/>
      <c r="H87" s="391" t="s">
        <v>659</v>
      </c>
      <c r="I87" s="370"/>
      <c r="J87" s="369" t="s">
        <v>53</v>
      </c>
      <c r="K87" s="368"/>
      <c r="L87" s="7" t="s">
        <v>387</v>
      </c>
      <c r="M87" s="11"/>
      <c r="N87" s="81">
        <v>8.5</v>
      </c>
      <c r="O87" s="60">
        <v>12</v>
      </c>
    </row>
    <row r="88" spans="1:15" ht="15" x14ac:dyDescent="0.25">
      <c r="A88" s="1"/>
      <c r="B88" s="378">
        <v>43</v>
      </c>
      <c r="C88" s="379"/>
      <c r="D88" s="367" t="s">
        <v>381</v>
      </c>
      <c r="E88" s="368"/>
      <c r="F88" s="369">
        <v>4100051752</v>
      </c>
      <c r="G88" s="370"/>
      <c r="H88" s="391" t="s">
        <v>659</v>
      </c>
      <c r="I88" s="370"/>
      <c r="J88" s="369" t="s">
        <v>53</v>
      </c>
      <c r="K88" s="368"/>
      <c r="L88" s="7" t="s">
        <v>387</v>
      </c>
      <c r="M88" s="11"/>
      <c r="N88" s="81">
        <v>8.5</v>
      </c>
      <c r="O88" s="60">
        <v>12</v>
      </c>
    </row>
    <row r="89" spans="1:15" ht="15" x14ac:dyDescent="0.25">
      <c r="A89" s="1"/>
      <c r="B89" s="378">
        <v>44</v>
      </c>
      <c r="C89" s="379"/>
      <c r="D89" s="367" t="s">
        <v>381</v>
      </c>
      <c r="E89" s="368"/>
      <c r="F89" s="369">
        <v>4100051752</v>
      </c>
      <c r="G89" s="370"/>
      <c r="H89" s="391" t="s">
        <v>659</v>
      </c>
      <c r="I89" s="370"/>
      <c r="J89" s="369" t="s">
        <v>53</v>
      </c>
      <c r="K89" s="368"/>
      <c r="L89" s="7" t="s">
        <v>387</v>
      </c>
      <c r="M89" s="11"/>
      <c r="N89" s="81">
        <v>8.5</v>
      </c>
      <c r="O89" s="60">
        <v>12</v>
      </c>
    </row>
    <row r="90" spans="1:15" ht="15" x14ac:dyDescent="0.25">
      <c r="A90" s="1"/>
      <c r="B90" s="378">
        <v>45</v>
      </c>
      <c r="C90" s="379"/>
      <c r="D90" s="367" t="s">
        <v>381</v>
      </c>
      <c r="E90" s="368"/>
      <c r="F90" s="369">
        <v>4100051752</v>
      </c>
      <c r="G90" s="370"/>
      <c r="H90" s="391" t="s">
        <v>659</v>
      </c>
      <c r="I90" s="370"/>
      <c r="J90" s="369" t="s">
        <v>53</v>
      </c>
      <c r="K90" s="368"/>
      <c r="L90" s="7" t="s">
        <v>387</v>
      </c>
      <c r="M90" s="11"/>
      <c r="N90" s="81">
        <v>8.5</v>
      </c>
      <c r="O90" s="60">
        <v>12</v>
      </c>
    </row>
    <row r="91" spans="1:15" ht="15" x14ac:dyDescent="0.25">
      <c r="A91" s="1"/>
      <c r="B91" s="378">
        <v>46</v>
      </c>
      <c r="C91" s="379"/>
      <c r="D91" s="367" t="s">
        <v>381</v>
      </c>
      <c r="E91" s="368"/>
      <c r="F91" s="369">
        <v>4100051752</v>
      </c>
      <c r="G91" s="370"/>
      <c r="H91" s="391" t="s">
        <v>659</v>
      </c>
      <c r="I91" s="370"/>
      <c r="J91" s="369" t="s">
        <v>53</v>
      </c>
      <c r="K91" s="368"/>
      <c r="L91" s="7" t="s">
        <v>387</v>
      </c>
      <c r="M91" s="11"/>
      <c r="N91" s="81">
        <v>8.5</v>
      </c>
      <c r="O91" s="60">
        <v>12</v>
      </c>
    </row>
    <row r="92" spans="1:15" ht="15" x14ac:dyDescent="0.25">
      <c r="A92" s="1"/>
      <c r="B92" s="378">
        <v>47</v>
      </c>
      <c r="C92" s="379"/>
      <c r="D92" s="367" t="s">
        <v>381</v>
      </c>
      <c r="E92" s="368"/>
      <c r="F92" s="369">
        <v>4100051752</v>
      </c>
      <c r="G92" s="370"/>
      <c r="H92" s="391" t="s">
        <v>659</v>
      </c>
      <c r="I92" s="370"/>
      <c r="J92" s="369" t="s">
        <v>53</v>
      </c>
      <c r="K92" s="368"/>
      <c r="L92" s="7" t="s">
        <v>387</v>
      </c>
      <c r="M92" s="11"/>
      <c r="N92" s="81">
        <v>8.5</v>
      </c>
      <c r="O92" s="60">
        <v>12</v>
      </c>
    </row>
    <row r="93" spans="1:15" ht="15" x14ac:dyDescent="0.25">
      <c r="A93" s="1"/>
      <c r="B93" s="375">
        <v>48</v>
      </c>
      <c r="C93" s="376"/>
      <c r="D93" s="367" t="s">
        <v>381</v>
      </c>
      <c r="E93" s="368"/>
      <c r="F93" s="369">
        <v>4100051752</v>
      </c>
      <c r="G93" s="370"/>
      <c r="H93" s="391" t="s">
        <v>659</v>
      </c>
      <c r="I93" s="370"/>
      <c r="J93" s="369" t="s">
        <v>53</v>
      </c>
      <c r="K93" s="368"/>
      <c r="L93" s="7" t="s">
        <v>387</v>
      </c>
      <c r="M93" s="11"/>
      <c r="N93" s="81">
        <v>8.5</v>
      </c>
      <c r="O93" s="60">
        <v>12</v>
      </c>
    </row>
    <row r="94" spans="1:15" ht="15" x14ac:dyDescent="0.25">
      <c r="A94" s="1"/>
      <c r="B94" s="111" t="s">
        <v>57</v>
      </c>
      <c r="C94" s="92"/>
      <c r="D94" s="20"/>
      <c r="E94" s="45"/>
      <c r="F94" s="20"/>
      <c r="H94" s="3"/>
      <c r="J94" s="20"/>
      <c r="K94" s="45"/>
      <c r="L94" s="1"/>
      <c r="M94" s="1"/>
      <c r="N94" s="1"/>
      <c r="O94" s="60"/>
    </row>
    <row r="95" spans="1:15" ht="15" x14ac:dyDescent="0.25">
      <c r="A95" s="1"/>
      <c r="B95" s="378">
        <v>49</v>
      </c>
      <c r="C95" s="379"/>
      <c r="D95" s="367" t="s">
        <v>381</v>
      </c>
      <c r="E95" s="368"/>
      <c r="F95" s="369">
        <v>4100051752</v>
      </c>
      <c r="G95" s="370"/>
      <c r="H95" s="391" t="s">
        <v>659</v>
      </c>
      <c r="I95" s="370"/>
      <c r="J95" s="369" t="s">
        <v>53</v>
      </c>
      <c r="K95" s="368"/>
      <c r="L95" s="7" t="s">
        <v>387</v>
      </c>
      <c r="M95" s="11"/>
      <c r="N95" s="81">
        <v>8.5</v>
      </c>
      <c r="O95" s="60">
        <v>12</v>
      </c>
    </row>
    <row r="96" spans="1:15" ht="15" x14ac:dyDescent="0.25">
      <c r="A96" s="1"/>
      <c r="B96" s="378">
        <v>50</v>
      </c>
      <c r="C96" s="379"/>
      <c r="D96" s="367" t="s">
        <v>381</v>
      </c>
      <c r="E96" s="368"/>
      <c r="F96" s="369">
        <v>4100051752</v>
      </c>
      <c r="G96" s="370"/>
      <c r="H96" s="391" t="s">
        <v>659</v>
      </c>
      <c r="I96" s="370"/>
      <c r="J96" s="369" t="s">
        <v>53</v>
      </c>
      <c r="K96" s="368"/>
      <c r="L96" s="7" t="s">
        <v>387</v>
      </c>
      <c r="M96" s="11"/>
      <c r="N96" s="81">
        <v>8.5</v>
      </c>
      <c r="O96" s="60">
        <v>12</v>
      </c>
    </row>
    <row r="97" spans="1:15" ht="15" x14ac:dyDescent="0.25">
      <c r="A97" s="1"/>
      <c r="B97" s="378">
        <v>51</v>
      </c>
      <c r="C97" s="379"/>
      <c r="D97" s="367" t="s">
        <v>381</v>
      </c>
      <c r="E97" s="368"/>
      <c r="F97" s="369">
        <v>4100051752</v>
      </c>
      <c r="G97" s="370"/>
      <c r="H97" s="391" t="s">
        <v>659</v>
      </c>
      <c r="I97" s="370"/>
      <c r="J97" s="369" t="s">
        <v>53</v>
      </c>
      <c r="K97" s="368"/>
      <c r="L97" s="7" t="s">
        <v>387</v>
      </c>
      <c r="M97" s="11"/>
      <c r="N97" s="81">
        <v>8.5</v>
      </c>
      <c r="O97" s="60">
        <v>12</v>
      </c>
    </row>
    <row r="98" spans="1:15" ht="15" x14ac:dyDescent="0.25">
      <c r="A98" s="1"/>
      <c r="B98" s="378">
        <v>52</v>
      </c>
      <c r="C98" s="379"/>
      <c r="D98" s="367" t="s">
        <v>381</v>
      </c>
      <c r="E98" s="368"/>
      <c r="F98" s="369">
        <v>4100051752</v>
      </c>
      <c r="G98" s="370"/>
      <c r="H98" s="391" t="s">
        <v>659</v>
      </c>
      <c r="I98" s="370"/>
      <c r="J98" s="369" t="s">
        <v>53</v>
      </c>
      <c r="K98" s="368"/>
      <c r="L98" s="7" t="s">
        <v>387</v>
      </c>
      <c r="M98" s="11"/>
      <c r="N98" s="81">
        <v>8.5</v>
      </c>
      <c r="O98" s="60">
        <v>12</v>
      </c>
    </row>
    <row r="99" spans="1:15" ht="15" x14ac:dyDescent="0.25">
      <c r="A99" s="1"/>
      <c r="B99" s="378">
        <v>53</v>
      </c>
      <c r="C99" s="379"/>
      <c r="D99" s="367" t="s">
        <v>710</v>
      </c>
      <c r="E99" s="368"/>
      <c r="F99" s="369">
        <v>4100052725</v>
      </c>
      <c r="G99" s="370"/>
      <c r="H99" s="391" t="s">
        <v>711</v>
      </c>
      <c r="I99" s="370"/>
      <c r="J99" s="369" t="s">
        <v>73</v>
      </c>
      <c r="K99" s="368"/>
      <c r="L99" s="7" t="s">
        <v>387</v>
      </c>
      <c r="M99" s="11"/>
      <c r="N99" s="81">
        <v>7.68</v>
      </c>
      <c r="O99" s="60">
        <v>10</v>
      </c>
    </row>
    <row r="100" spans="1:15" ht="15" x14ac:dyDescent="0.25">
      <c r="A100" s="1"/>
      <c r="B100" s="378">
        <v>54</v>
      </c>
      <c r="C100" s="379"/>
      <c r="D100" s="367" t="s">
        <v>710</v>
      </c>
      <c r="E100" s="368"/>
      <c r="F100" s="369">
        <v>4100052725</v>
      </c>
      <c r="G100" s="370"/>
      <c r="H100" s="391" t="s">
        <v>711</v>
      </c>
      <c r="I100" s="370"/>
      <c r="J100" s="369" t="s">
        <v>73</v>
      </c>
      <c r="K100" s="368"/>
      <c r="L100" s="7" t="s">
        <v>387</v>
      </c>
      <c r="M100" s="11"/>
      <c r="N100" s="81">
        <v>7.68</v>
      </c>
      <c r="O100" s="60">
        <v>10</v>
      </c>
    </row>
    <row r="101" spans="1:15" ht="15" x14ac:dyDescent="0.25">
      <c r="A101" s="1"/>
      <c r="B101" s="378">
        <v>55</v>
      </c>
      <c r="C101" s="379"/>
      <c r="D101" s="367" t="s">
        <v>710</v>
      </c>
      <c r="E101" s="368"/>
      <c r="F101" s="369">
        <v>4100052725</v>
      </c>
      <c r="G101" s="370"/>
      <c r="H101" s="391" t="s">
        <v>711</v>
      </c>
      <c r="I101" s="370"/>
      <c r="J101" s="369" t="s">
        <v>73</v>
      </c>
      <c r="K101" s="368"/>
      <c r="L101" s="7" t="s">
        <v>387</v>
      </c>
      <c r="M101" s="11"/>
      <c r="N101" s="82">
        <v>7.68</v>
      </c>
      <c r="O101" s="60">
        <v>10</v>
      </c>
    </row>
    <row r="102" spans="1:15" ht="15" x14ac:dyDescent="0.25">
      <c r="A102" s="1"/>
      <c r="B102" s="378">
        <v>56</v>
      </c>
      <c r="C102" s="379"/>
      <c r="D102" s="367" t="s">
        <v>710</v>
      </c>
      <c r="E102" s="368"/>
      <c r="F102" s="369">
        <v>4100052725</v>
      </c>
      <c r="G102" s="370"/>
      <c r="H102" s="391" t="s">
        <v>711</v>
      </c>
      <c r="I102" s="370"/>
      <c r="J102" s="369" t="s">
        <v>73</v>
      </c>
      <c r="K102" s="368"/>
      <c r="L102" s="7" t="s">
        <v>387</v>
      </c>
      <c r="M102" s="11"/>
      <c r="N102" s="82">
        <v>7.2</v>
      </c>
      <c r="O102" s="60">
        <v>3</v>
      </c>
    </row>
    <row r="103" spans="1:15" ht="15" x14ac:dyDescent="0.25">
      <c r="A103" s="1"/>
      <c r="B103" s="40"/>
      <c r="C103" s="36"/>
      <c r="D103" s="367" t="s">
        <v>710</v>
      </c>
      <c r="E103" s="368"/>
      <c r="F103" s="369">
        <v>4100052717</v>
      </c>
      <c r="G103" s="370"/>
      <c r="H103" s="391" t="s">
        <v>711</v>
      </c>
      <c r="I103" s="370"/>
      <c r="J103" s="369" t="s">
        <v>25</v>
      </c>
      <c r="K103" s="368"/>
      <c r="L103" s="7" t="s">
        <v>387</v>
      </c>
      <c r="M103" s="11"/>
      <c r="N103" s="83"/>
      <c r="O103" s="60">
        <v>3</v>
      </c>
    </row>
    <row r="104" spans="1:15" ht="15" x14ac:dyDescent="0.25">
      <c r="A104" s="1"/>
      <c r="B104" s="76"/>
      <c r="C104" s="69"/>
      <c r="D104" s="367" t="s">
        <v>710</v>
      </c>
      <c r="E104" s="368"/>
      <c r="F104" s="369">
        <v>4100052729</v>
      </c>
      <c r="G104" s="370"/>
      <c r="H104" s="391" t="s">
        <v>711</v>
      </c>
      <c r="I104" s="370"/>
      <c r="J104" s="369" t="s">
        <v>84</v>
      </c>
      <c r="K104" s="368"/>
      <c r="L104" s="7" t="s">
        <v>387</v>
      </c>
      <c r="M104" s="11"/>
      <c r="N104" s="84"/>
      <c r="O104" s="60">
        <v>3</v>
      </c>
    </row>
    <row r="105" spans="1:15" ht="15" x14ac:dyDescent="0.25">
      <c r="A105" s="1"/>
      <c r="B105" s="378">
        <v>57</v>
      </c>
      <c r="C105" s="379"/>
      <c r="D105" s="367" t="s">
        <v>710</v>
      </c>
      <c r="E105" s="368"/>
      <c r="F105" s="369">
        <v>4100052726</v>
      </c>
      <c r="G105" s="370"/>
      <c r="H105" s="391" t="s">
        <v>711</v>
      </c>
      <c r="I105" s="370"/>
      <c r="J105" s="369" t="s">
        <v>76</v>
      </c>
      <c r="K105" s="368"/>
      <c r="L105" s="7" t="s">
        <v>387</v>
      </c>
      <c r="M105" s="11"/>
      <c r="N105" s="82">
        <v>7.68</v>
      </c>
      <c r="O105" s="60">
        <v>10</v>
      </c>
    </row>
    <row r="106" spans="1:15" ht="15" x14ac:dyDescent="0.25">
      <c r="A106" s="1"/>
      <c r="B106" s="378">
        <v>58</v>
      </c>
      <c r="C106" s="379"/>
      <c r="D106" s="367" t="s">
        <v>710</v>
      </c>
      <c r="E106" s="368"/>
      <c r="F106" s="369">
        <v>4100052726</v>
      </c>
      <c r="G106" s="370"/>
      <c r="H106" s="391" t="s">
        <v>711</v>
      </c>
      <c r="I106" s="370"/>
      <c r="J106" s="369" t="s">
        <v>76</v>
      </c>
      <c r="K106" s="368"/>
      <c r="L106" s="7" t="s">
        <v>387</v>
      </c>
      <c r="M106" s="11"/>
      <c r="N106" s="82">
        <v>7.68</v>
      </c>
      <c r="O106" s="60">
        <v>10</v>
      </c>
    </row>
    <row r="107" spans="1:15" ht="15" x14ac:dyDescent="0.25">
      <c r="A107" s="1"/>
      <c r="B107" s="378">
        <v>59</v>
      </c>
      <c r="C107" s="379"/>
      <c r="D107" s="367" t="s">
        <v>710</v>
      </c>
      <c r="E107" s="368"/>
      <c r="F107" s="369">
        <v>4100052728</v>
      </c>
      <c r="G107" s="370"/>
      <c r="H107" s="391" t="s">
        <v>711</v>
      </c>
      <c r="I107" s="370"/>
      <c r="J107" s="369" t="s">
        <v>147</v>
      </c>
      <c r="K107" s="368"/>
      <c r="L107" s="7" t="s">
        <v>387</v>
      </c>
      <c r="M107" s="11"/>
      <c r="N107" s="82">
        <v>6.74</v>
      </c>
      <c r="O107" s="60">
        <v>8</v>
      </c>
    </row>
    <row r="108" spans="1:15" ht="15" x14ac:dyDescent="0.25">
      <c r="A108" s="1"/>
      <c r="B108" s="378">
        <v>60</v>
      </c>
      <c r="C108" s="379"/>
      <c r="D108" s="367" t="s">
        <v>710</v>
      </c>
      <c r="E108" s="368"/>
      <c r="F108" s="369">
        <v>4100052717</v>
      </c>
      <c r="G108" s="370"/>
      <c r="H108" s="391" t="s">
        <v>711</v>
      </c>
      <c r="I108" s="370"/>
      <c r="J108" s="369" t="s">
        <v>25</v>
      </c>
      <c r="K108" s="368"/>
      <c r="L108" s="7" t="s">
        <v>387</v>
      </c>
      <c r="M108" s="11"/>
      <c r="N108" s="82">
        <v>7.68</v>
      </c>
      <c r="O108" s="60">
        <v>10</v>
      </c>
    </row>
    <row r="109" spans="1:15" ht="15" x14ac:dyDescent="0.25">
      <c r="A109" s="1"/>
      <c r="B109" s="378">
        <v>61</v>
      </c>
      <c r="C109" s="379"/>
      <c r="D109" s="367" t="s">
        <v>710</v>
      </c>
      <c r="E109" s="368"/>
      <c r="F109" s="369">
        <v>4100052717</v>
      </c>
      <c r="G109" s="370"/>
      <c r="H109" s="391" t="s">
        <v>711</v>
      </c>
      <c r="I109" s="370"/>
      <c r="J109" s="369" t="s">
        <v>25</v>
      </c>
      <c r="K109" s="368"/>
      <c r="L109" s="7" t="s">
        <v>387</v>
      </c>
      <c r="M109" s="11"/>
      <c r="N109" s="82">
        <v>7.68</v>
      </c>
      <c r="O109" s="60">
        <v>10</v>
      </c>
    </row>
    <row r="110" spans="1:15" ht="15" x14ac:dyDescent="0.25">
      <c r="A110" s="1"/>
      <c r="B110" s="378">
        <v>62</v>
      </c>
      <c r="C110" s="379"/>
      <c r="D110" s="367" t="s">
        <v>710</v>
      </c>
      <c r="E110" s="368"/>
      <c r="F110" s="369">
        <v>4100052717</v>
      </c>
      <c r="G110" s="370"/>
      <c r="H110" s="391" t="s">
        <v>711</v>
      </c>
      <c r="I110" s="370"/>
      <c r="J110" s="369" t="s">
        <v>25</v>
      </c>
      <c r="K110" s="368"/>
      <c r="L110" s="7" t="s">
        <v>387</v>
      </c>
      <c r="M110" s="11"/>
      <c r="N110" s="82">
        <v>7.68</v>
      </c>
      <c r="O110" s="60">
        <v>10</v>
      </c>
    </row>
    <row r="111" spans="1:15" ht="15" x14ac:dyDescent="0.25">
      <c r="A111" s="1"/>
      <c r="B111" s="378">
        <v>63</v>
      </c>
      <c r="C111" s="379"/>
      <c r="D111" s="367" t="s">
        <v>710</v>
      </c>
      <c r="E111" s="368"/>
      <c r="F111" s="369">
        <v>4100052717</v>
      </c>
      <c r="G111" s="370"/>
      <c r="H111" s="391" t="s">
        <v>711</v>
      </c>
      <c r="I111" s="370"/>
      <c r="J111" s="369" t="s">
        <v>25</v>
      </c>
      <c r="K111" s="368"/>
      <c r="L111" s="7" t="s">
        <v>387</v>
      </c>
      <c r="M111" s="11"/>
      <c r="N111" s="82">
        <v>7.68</v>
      </c>
      <c r="O111" s="60">
        <v>10</v>
      </c>
    </row>
    <row r="112" spans="1:15" ht="15" x14ac:dyDescent="0.25">
      <c r="A112" s="1"/>
      <c r="B112" s="375">
        <v>64</v>
      </c>
      <c r="C112" s="376"/>
      <c r="D112" s="367" t="s">
        <v>710</v>
      </c>
      <c r="E112" s="368"/>
      <c r="F112" s="369">
        <v>4100052717</v>
      </c>
      <c r="G112" s="370"/>
      <c r="H112" s="391" t="s">
        <v>711</v>
      </c>
      <c r="I112" s="370"/>
      <c r="J112" s="369" t="s">
        <v>25</v>
      </c>
      <c r="K112" s="368"/>
      <c r="L112" s="7" t="s">
        <v>387</v>
      </c>
      <c r="M112" s="11"/>
      <c r="N112" s="81">
        <v>7.68</v>
      </c>
      <c r="O112" s="60">
        <v>10</v>
      </c>
    </row>
    <row r="113" spans="1:15" ht="15" x14ac:dyDescent="0.25">
      <c r="A113" s="1"/>
      <c r="B113" s="111" t="s">
        <v>103</v>
      </c>
      <c r="C113" s="92"/>
      <c r="D113" s="20"/>
      <c r="E113" s="45"/>
      <c r="F113" s="20"/>
      <c r="H113" s="3"/>
      <c r="J113" s="20"/>
      <c r="K113" s="45"/>
      <c r="L113" s="1"/>
      <c r="M113" s="1"/>
      <c r="N113" s="1"/>
      <c r="O113" s="60"/>
    </row>
    <row r="114" spans="1:15" ht="15" x14ac:dyDescent="0.25">
      <c r="A114" s="1"/>
      <c r="B114" s="375">
        <v>65</v>
      </c>
      <c r="C114" s="376"/>
      <c r="D114" s="367" t="s">
        <v>710</v>
      </c>
      <c r="E114" s="368"/>
      <c r="F114" s="369">
        <v>4100052729</v>
      </c>
      <c r="G114" s="370"/>
      <c r="H114" s="391" t="s">
        <v>711</v>
      </c>
      <c r="I114" s="370"/>
      <c r="J114" s="369" t="s">
        <v>84</v>
      </c>
      <c r="K114" s="368"/>
      <c r="L114" s="7" t="s">
        <v>387</v>
      </c>
      <c r="M114" s="11"/>
      <c r="N114" s="81">
        <v>7.68</v>
      </c>
      <c r="O114" s="60">
        <v>10</v>
      </c>
    </row>
    <row r="115" spans="1:15" ht="15" x14ac:dyDescent="0.25">
      <c r="A115" s="1"/>
      <c r="B115" s="375">
        <v>66</v>
      </c>
      <c r="C115" s="376"/>
      <c r="D115" s="367" t="s">
        <v>710</v>
      </c>
      <c r="E115" s="368"/>
      <c r="F115" s="369">
        <v>4100052729</v>
      </c>
      <c r="G115" s="370"/>
      <c r="H115" s="391" t="s">
        <v>711</v>
      </c>
      <c r="I115" s="370"/>
      <c r="J115" s="369" t="s">
        <v>84</v>
      </c>
      <c r="K115" s="368"/>
      <c r="L115" s="7" t="s">
        <v>387</v>
      </c>
      <c r="M115" s="11"/>
      <c r="N115" s="81">
        <v>7.68</v>
      </c>
      <c r="O115" s="60">
        <v>10</v>
      </c>
    </row>
    <row r="116" spans="1:15" ht="15" x14ac:dyDescent="0.25">
      <c r="A116" s="1"/>
      <c r="B116" s="375">
        <v>67</v>
      </c>
      <c r="C116" s="376"/>
      <c r="D116" s="367" t="s">
        <v>710</v>
      </c>
      <c r="E116" s="368"/>
      <c r="F116" s="369">
        <v>4100052729</v>
      </c>
      <c r="G116" s="370"/>
      <c r="H116" s="391" t="s">
        <v>711</v>
      </c>
      <c r="I116" s="370"/>
      <c r="J116" s="369" t="s">
        <v>84</v>
      </c>
      <c r="K116" s="368"/>
      <c r="L116" s="7" t="s">
        <v>387</v>
      </c>
      <c r="M116" s="11"/>
      <c r="N116" s="81">
        <v>7.68</v>
      </c>
      <c r="O116" s="60">
        <v>10</v>
      </c>
    </row>
    <row r="117" spans="1:15" ht="15" x14ac:dyDescent="0.25">
      <c r="A117" s="1"/>
      <c r="B117" s="375">
        <v>68</v>
      </c>
      <c r="C117" s="376"/>
      <c r="D117" s="367" t="s">
        <v>710</v>
      </c>
      <c r="E117" s="368"/>
      <c r="F117" s="369">
        <v>4100052727</v>
      </c>
      <c r="G117" s="370"/>
      <c r="H117" s="391" t="s">
        <v>711</v>
      </c>
      <c r="I117" s="370"/>
      <c r="J117" s="369" t="s">
        <v>53</v>
      </c>
      <c r="K117" s="368"/>
      <c r="L117" s="7" t="s">
        <v>387</v>
      </c>
      <c r="M117" s="11"/>
      <c r="N117" s="81">
        <v>7.68</v>
      </c>
      <c r="O117" s="60">
        <v>10</v>
      </c>
    </row>
    <row r="118" spans="1:15" ht="15" x14ac:dyDescent="0.25">
      <c r="A118" s="1"/>
      <c r="B118" s="375">
        <v>69</v>
      </c>
      <c r="C118" s="376"/>
      <c r="D118" s="367" t="s">
        <v>710</v>
      </c>
      <c r="E118" s="368"/>
      <c r="F118" s="369">
        <v>4100052727</v>
      </c>
      <c r="G118" s="370"/>
      <c r="H118" s="391" t="s">
        <v>711</v>
      </c>
      <c r="I118" s="370"/>
      <c r="J118" s="369" t="s">
        <v>53</v>
      </c>
      <c r="K118" s="368"/>
      <c r="L118" s="7" t="s">
        <v>387</v>
      </c>
      <c r="M118" s="11"/>
      <c r="N118" s="81">
        <v>7.68</v>
      </c>
      <c r="O118" s="60">
        <v>10</v>
      </c>
    </row>
    <row r="119" spans="1:15" ht="15" x14ac:dyDescent="0.25">
      <c r="A119" s="1"/>
      <c r="B119" s="375">
        <v>70</v>
      </c>
      <c r="C119" s="376"/>
      <c r="D119" s="367" t="s">
        <v>710</v>
      </c>
      <c r="E119" s="368"/>
      <c r="F119" s="369">
        <v>4100052727</v>
      </c>
      <c r="G119" s="370"/>
      <c r="H119" s="391" t="s">
        <v>711</v>
      </c>
      <c r="I119" s="370"/>
      <c r="J119" s="369" t="s">
        <v>53</v>
      </c>
      <c r="K119" s="368"/>
      <c r="L119" s="7" t="s">
        <v>387</v>
      </c>
      <c r="M119" s="11"/>
      <c r="N119" s="81">
        <v>7.68</v>
      </c>
      <c r="O119" s="60">
        <v>10</v>
      </c>
    </row>
    <row r="120" spans="1:15" ht="15" x14ac:dyDescent="0.25">
      <c r="A120" s="1"/>
      <c r="B120" s="375">
        <v>71</v>
      </c>
      <c r="C120" s="376"/>
      <c r="D120" s="367" t="s">
        <v>710</v>
      </c>
      <c r="E120" s="368"/>
      <c r="F120" s="369">
        <v>4100052727</v>
      </c>
      <c r="G120" s="370"/>
      <c r="H120" s="391" t="s">
        <v>711</v>
      </c>
      <c r="I120" s="370"/>
      <c r="J120" s="369" t="s">
        <v>53</v>
      </c>
      <c r="K120" s="368"/>
      <c r="L120" s="7" t="s">
        <v>387</v>
      </c>
      <c r="M120" s="11"/>
      <c r="N120" s="81">
        <v>7.68</v>
      </c>
      <c r="O120" s="60">
        <v>10</v>
      </c>
    </row>
    <row r="121" spans="1:15" ht="15" x14ac:dyDescent="0.25">
      <c r="A121" s="1"/>
      <c r="B121" s="375">
        <v>72</v>
      </c>
      <c r="C121" s="376"/>
      <c r="D121" s="367" t="s">
        <v>710</v>
      </c>
      <c r="E121" s="368"/>
      <c r="F121" s="369">
        <v>4100052727</v>
      </c>
      <c r="G121" s="370"/>
      <c r="H121" s="391" t="s">
        <v>711</v>
      </c>
      <c r="I121" s="370"/>
      <c r="J121" s="369" t="s">
        <v>53</v>
      </c>
      <c r="K121" s="368"/>
      <c r="L121" s="7" t="s">
        <v>387</v>
      </c>
      <c r="M121" s="11"/>
      <c r="N121" s="81">
        <v>7.68</v>
      </c>
      <c r="O121" s="60">
        <v>10</v>
      </c>
    </row>
    <row r="122" spans="1:15" ht="15" x14ac:dyDescent="0.25">
      <c r="A122" s="1"/>
      <c r="B122" s="375">
        <v>73</v>
      </c>
      <c r="C122" s="376"/>
      <c r="D122" s="367" t="s">
        <v>710</v>
      </c>
      <c r="E122" s="368"/>
      <c r="F122" s="369">
        <v>4100052727</v>
      </c>
      <c r="G122" s="370"/>
      <c r="H122" s="391" t="s">
        <v>711</v>
      </c>
      <c r="I122" s="370"/>
      <c r="J122" s="369" t="s">
        <v>53</v>
      </c>
      <c r="K122" s="368"/>
      <c r="L122" s="7" t="s">
        <v>387</v>
      </c>
      <c r="M122" s="11"/>
      <c r="N122" s="81">
        <v>7.68</v>
      </c>
      <c r="O122" s="60">
        <v>10</v>
      </c>
    </row>
    <row r="123" spans="1:15" ht="15" x14ac:dyDescent="0.25">
      <c r="A123" s="1"/>
      <c r="B123" s="375">
        <v>74</v>
      </c>
      <c r="C123" s="376"/>
      <c r="D123" s="367" t="s">
        <v>710</v>
      </c>
      <c r="E123" s="368"/>
      <c r="F123" s="369">
        <v>4100052727</v>
      </c>
      <c r="G123" s="370"/>
      <c r="H123" s="391" t="s">
        <v>711</v>
      </c>
      <c r="I123" s="370"/>
      <c r="J123" s="369" t="s">
        <v>53</v>
      </c>
      <c r="K123" s="368"/>
      <c r="L123" s="7" t="s">
        <v>387</v>
      </c>
      <c r="M123" s="11"/>
      <c r="N123" s="81">
        <v>7.68</v>
      </c>
      <c r="O123" s="60">
        <v>10</v>
      </c>
    </row>
    <row r="124" spans="1:15" ht="15" x14ac:dyDescent="0.25">
      <c r="A124" s="1"/>
      <c r="B124" s="375">
        <v>75</v>
      </c>
      <c r="C124" s="376"/>
      <c r="D124" s="367" t="s">
        <v>710</v>
      </c>
      <c r="E124" s="368"/>
      <c r="F124" s="369">
        <v>4100052727</v>
      </c>
      <c r="G124" s="370"/>
      <c r="H124" s="391" t="s">
        <v>711</v>
      </c>
      <c r="I124" s="370"/>
      <c r="J124" s="369" t="s">
        <v>53</v>
      </c>
      <c r="K124" s="368"/>
      <c r="L124" s="7" t="s">
        <v>387</v>
      </c>
      <c r="M124" s="11"/>
      <c r="N124" s="81">
        <v>7.68</v>
      </c>
      <c r="O124" s="60">
        <v>10</v>
      </c>
    </row>
    <row r="125" spans="1:15" ht="15" x14ac:dyDescent="0.25">
      <c r="A125" s="1"/>
      <c r="B125" s="375">
        <v>76</v>
      </c>
      <c r="C125" s="376"/>
      <c r="D125" s="367" t="s">
        <v>710</v>
      </c>
      <c r="E125" s="368"/>
      <c r="F125" s="369">
        <v>4100052727</v>
      </c>
      <c r="G125" s="370"/>
      <c r="H125" s="391" t="s">
        <v>711</v>
      </c>
      <c r="I125" s="370"/>
      <c r="J125" s="369" t="s">
        <v>53</v>
      </c>
      <c r="K125" s="368"/>
      <c r="L125" s="7" t="s">
        <v>387</v>
      </c>
      <c r="M125" s="11"/>
      <c r="N125" s="81">
        <v>7.68</v>
      </c>
      <c r="O125" s="60">
        <v>10</v>
      </c>
    </row>
    <row r="126" spans="1:15" ht="15" x14ac:dyDescent="0.25">
      <c r="A126" s="1"/>
      <c r="B126" s="375">
        <v>77</v>
      </c>
      <c r="C126" s="376"/>
      <c r="D126" s="367" t="s">
        <v>710</v>
      </c>
      <c r="E126" s="368"/>
      <c r="F126" s="369">
        <v>4100052727</v>
      </c>
      <c r="G126" s="370"/>
      <c r="H126" s="391" t="s">
        <v>711</v>
      </c>
      <c r="I126" s="370"/>
      <c r="J126" s="369" t="s">
        <v>53</v>
      </c>
      <c r="K126" s="368"/>
      <c r="L126" s="7" t="s">
        <v>387</v>
      </c>
      <c r="M126" s="11"/>
      <c r="N126" s="81">
        <v>7.68</v>
      </c>
      <c r="O126" s="60">
        <v>10</v>
      </c>
    </row>
    <row r="127" spans="1:15" ht="15" x14ac:dyDescent="0.25">
      <c r="A127" s="1"/>
      <c r="B127" s="375">
        <v>78</v>
      </c>
      <c r="C127" s="376"/>
      <c r="D127" s="367" t="s">
        <v>710</v>
      </c>
      <c r="E127" s="368"/>
      <c r="F127" s="369">
        <v>4100052727</v>
      </c>
      <c r="G127" s="370"/>
      <c r="H127" s="391" t="s">
        <v>711</v>
      </c>
      <c r="I127" s="370"/>
      <c r="J127" s="369" t="s">
        <v>53</v>
      </c>
      <c r="K127" s="368"/>
      <c r="L127" s="7" t="s">
        <v>387</v>
      </c>
      <c r="M127" s="11"/>
      <c r="N127" s="81">
        <v>7.68</v>
      </c>
      <c r="O127" s="60">
        <v>10</v>
      </c>
    </row>
    <row r="128" spans="1:15" ht="15" x14ac:dyDescent="0.25">
      <c r="A128" s="1"/>
      <c r="B128" s="375">
        <v>79</v>
      </c>
      <c r="C128" s="376"/>
      <c r="D128" s="367" t="s">
        <v>710</v>
      </c>
      <c r="E128" s="368"/>
      <c r="F128" s="369">
        <v>4100052727</v>
      </c>
      <c r="G128" s="370"/>
      <c r="H128" s="391" t="s">
        <v>711</v>
      </c>
      <c r="I128" s="370"/>
      <c r="J128" s="369" t="s">
        <v>53</v>
      </c>
      <c r="K128" s="368"/>
      <c r="L128" s="7" t="s">
        <v>387</v>
      </c>
      <c r="M128" s="11"/>
      <c r="N128" s="81">
        <v>8.36</v>
      </c>
      <c r="O128" s="60">
        <v>11</v>
      </c>
    </row>
    <row r="129" spans="1:15" ht="15" x14ac:dyDescent="0.25">
      <c r="A129" s="1"/>
      <c r="B129" s="375">
        <v>80</v>
      </c>
      <c r="C129" s="376"/>
      <c r="D129" s="367" t="s">
        <v>660</v>
      </c>
      <c r="E129" s="368"/>
      <c r="F129" s="369">
        <v>4100051894</v>
      </c>
      <c r="G129" s="370"/>
      <c r="H129" s="391" t="s">
        <v>715</v>
      </c>
      <c r="I129" s="370"/>
      <c r="J129" s="369" t="s">
        <v>53</v>
      </c>
      <c r="K129" s="368"/>
      <c r="L129" s="7" t="s">
        <v>675</v>
      </c>
      <c r="M129" s="11"/>
      <c r="N129" s="81">
        <v>7.45</v>
      </c>
      <c r="O129" s="60">
        <v>10</v>
      </c>
    </row>
    <row r="130" spans="1:15" ht="15" x14ac:dyDescent="0.25">
      <c r="A130" s="1"/>
      <c r="B130" s="111" t="s">
        <v>164</v>
      </c>
      <c r="C130" s="92"/>
      <c r="D130" s="20"/>
      <c r="E130" s="45"/>
      <c r="F130" s="20"/>
      <c r="H130" s="3"/>
      <c r="J130" s="20"/>
      <c r="K130" s="45"/>
      <c r="L130" s="1"/>
      <c r="M130" s="1"/>
      <c r="N130" s="1"/>
      <c r="O130" s="60"/>
    </row>
    <row r="131" spans="1:15" ht="15" x14ac:dyDescent="0.25">
      <c r="A131" s="1"/>
      <c r="B131" s="375">
        <v>81</v>
      </c>
      <c r="C131" s="376"/>
      <c r="D131" s="367" t="s">
        <v>710</v>
      </c>
      <c r="E131" s="368"/>
      <c r="F131" s="369">
        <v>4100052725</v>
      </c>
      <c r="G131" s="370"/>
      <c r="H131" s="391" t="s">
        <v>711</v>
      </c>
      <c r="I131" s="370"/>
      <c r="J131" s="369" t="s">
        <v>73</v>
      </c>
      <c r="K131" s="368"/>
      <c r="L131" s="7" t="s">
        <v>415</v>
      </c>
      <c r="M131" s="11"/>
      <c r="N131" s="81">
        <v>7.68</v>
      </c>
      <c r="O131" s="60">
        <v>10</v>
      </c>
    </row>
    <row r="132" spans="1:15" ht="15" x14ac:dyDescent="0.25">
      <c r="A132" s="1"/>
      <c r="B132" s="378">
        <v>82</v>
      </c>
      <c r="C132" s="379"/>
      <c r="D132" s="367" t="s">
        <v>710</v>
      </c>
      <c r="E132" s="368"/>
      <c r="F132" s="369">
        <v>4100052725</v>
      </c>
      <c r="G132" s="370"/>
      <c r="H132" s="391" t="s">
        <v>711</v>
      </c>
      <c r="I132" s="370"/>
      <c r="J132" s="369" t="s">
        <v>73</v>
      </c>
      <c r="K132" s="368"/>
      <c r="L132" s="7" t="s">
        <v>415</v>
      </c>
      <c r="M132" s="11"/>
      <c r="N132" s="82">
        <v>7.68</v>
      </c>
      <c r="O132" s="60">
        <v>10</v>
      </c>
    </row>
    <row r="133" spans="1:15" ht="15" x14ac:dyDescent="0.25">
      <c r="A133" s="1"/>
      <c r="B133" s="378">
        <v>83</v>
      </c>
      <c r="C133" s="379"/>
      <c r="D133" s="367" t="s">
        <v>710</v>
      </c>
      <c r="E133" s="368"/>
      <c r="F133" s="369">
        <v>4100052725</v>
      </c>
      <c r="G133" s="370"/>
      <c r="H133" s="391" t="s">
        <v>711</v>
      </c>
      <c r="I133" s="370"/>
      <c r="J133" s="369" t="s">
        <v>73</v>
      </c>
      <c r="K133" s="368"/>
      <c r="L133" s="7" t="s">
        <v>415</v>
      </c>
      <c r="M133" s="11"/>
      <c r="N133" s="82">
        <v>6.74</v>
      </c>
      <c r="O133" s="60">
        <v>3</v>
      </c>
    </row>
    <row r="134" spans="1:15" ht="14.25" customHeight="1" x14ac:dyDescent="0.25">
      <c r="A134" s="1"/>
      <c r="B134" s="365"/>
      <c r="C134" s="366"/>
      <c r="D134" s="367" t="s">
        <v>710</v>
      </c>
      <c r="E134" s="368"/>
      <c r="F134" s="369">
        <v>4100052728</v>
      </c>
      <c r="G134" s="370"/>
      <c r="H134" s="391" t="s">
        <v>711</v>
      </c>
      <c r="I134" s="370"/>
      <c r="J134" s="369" t="s">
        <v>147</v>
      </c>
      <c r="K134" s="368"/>
      <c r="L134" s="7" t="s">
        <v>415</v>
      </c>
      <c r="M134" s="11"/>
      <c r="N134" s="84"/>
      <c r="O134" s="60">
        <v>5</v>
      </c>
    </row>
    <row r="135" spans="1:15" ht="15" x14ac:dyDescent="0.25">
      <c r="A135" s="1"/>
      <c r="B135" s="375">
        <v>84</v>
      </c>
      <c r="C135" s="376"/>
      <c r="D135" s="367" t="s">
        <v>710</v>
      </c>
      <c r="E135" s="368"/>
      <c r="F135" s="369">
        <v>4100052726</v>
      </c>
      <c r="G135" s="370"/>
      <c r="H135" s="391" t="s">
        <v>711</v>
      </c>
      <c r="I135" s="370"/>
      <c r="J135" s="369" t="s">
        <v>76</v>
      </c>
      <c r="K135" s="368"/>
      <c r="L135" s="7" t="s">
        <v>415</v>
      </c>
      <c r="M135" s="11"/>
      <c r="N135" s="81">
        <v>7.68</v>
      </c>
      <c r="O135" s="60">
        <v>10</v>
      </c>
    </row>
    <row r="136" spans="1:15" ht="15" x14ac:dyDescent="0.25">
      <c r="A136" s="1"/>
      <c r="B136" s="375">
        <v>85</v>
      </c>
      <c r="C136" s="376"/>
      <c r="D136" s="367" t="s">
        <v>710</v>
      </c>
      <c r="E136" s="368"/>
      <c r="F136" s="369">
        <v>4100052726</v>
      </c>
      <c r="G136" s="370"/>
      <c r="H136" s="391" t="s">
        <v>711</v>
      </c>
      <c r="I136" s="370"/>
      <c r="J136" s="369" t="s">
        <v>76</v>
      </c>
      <c r="K136" s="368"/>
      <c r="L136" s="7" t="s">
        <v>415</v>
      </c>
      <c r="M136" s="11"/>
      <c r="N136" s="81">
        <v>7.68</v>
      </c>
      <c r="O136" s="60">
        <v>10</v>
      </c>
    </row>
    <row r="137" spans="1:15" ht="15" x14ac:dyDescent="0.25">
      <c r="A137" s="1"/>
      <c r="B137" s="375">
        <v>86</v>
      </c>
      <c r="C137" s="376"/>
      <c r="D137" s="367" t="s">
        <v>710</v>
      </c>
      <c r="E137" s="368"/>
      <c r="F137" s="369">
        <v>4100052717</v>
      </c>
      <c r="G137" s="370"/>
      <c r="H137" s="391" t="s">
        <v>711</v>
      </c>
      <c r="I137" s="370"/>
      <c r="J137" s="369" t="s">
        <v>25</v>
      </c>
      <c r="K137" s="368"/>
      <c r="L137" s="7" t="s">
        <v>415</v>
      </c>
      <c r="M137" s="11"/>
      <c r="N137" s="81">
        <v>7.68</v>
      </c>
      <c r="O137" s="60">
        <v>10</v>
      </c>
    </row>
    <row r="138" spans="1:15" ht="15" x14ac:dyDescent="0.25">
      <c r="A138" s="1"/>
      <c r="B138" s="375">
        <v>87</v>
      </c>
      <c r="C138" s="376"/>
      <c r="D138" s="367" t="s">
        <v>710</v>
      </c>
      <c r="E138" s="368"/>
      <c r="F138" s="369">
        <v>4100052717</v>
      </c>
      <c r="G138" s="370"/>
      <c r="H138" s="391" t="s">
        <v>711</v>
      </c>
      <c r="I138" s="370"/>
      <c r="J138" s="369" t="s">
        <v>25</v>
      </c>
      <c r="K138" s="368"/>
      <c r="L138" s="7" t="s">
        <v>415</v>
      </c>
      <c r="M138" s="11"/>
      <c r="N138" s="81">
        <v>7.68</v>
      </c>
      <c r="O138" s="60">
        <v>10</v>
      </c>
    </row>
    <row r="139" spans="1:15" ht="15" x14ac:dyDescent="0.25">
      <c r="A139" s="1"/>
      <c r="B139" s="378">
        <v>88</v>
      </c>
      <c r="C139" s="379"/>
      <c r="D139" s="367" t="s">
        <v>710</v>
      </c>
      <c r="E139" s="368"/>
      <c r="F139" s="369">
        <v>4100052717</v>
      </c>
      <c r="G139" s="370"/>
      <c r="H139" s="391" t="s">
        <v>711</v>
      </c>
      <c r="I139" s="370"/>
      <c r="J139" s="369" t="s">
        <v>25</v>
      </c>
      <c r="K139" s="368"/>
      <c r="L139" s="7" t="s">
        <v>415</v>
      </c>
      <c r="M139" s="11"/>
      <c r="N139" s="82">
        <v>7.68</v>
      </c>
      <c r="O139" s="60">
        <v>10</v>
      </c>
    </row>
    <row r="140" spans="1:15" ht="15" x14ac:dyDescent="0.25">
      <c r="A140" s="1"/>
      <c r="B140" s="378">
        <v>89</v>
      </c>
      <c r="C140" s="379"/>
      <c r="D140" s="367" t="s">
        <v>710</v>
      </c>
      <c r="E140" s="368"/>
      <c r="F140" s="369">
        <v>4100052717</v>
      </c>
      <c r="G140" s="370"/>
      <c r="H140" s="391" t="s">
        <v>711</v>
      </c>
      <c r="I140" s="370"/>
      <c r="J140" s="369" t="s">
        <v>25</v>
      </c>
      <c r="K140" s="368"/>
      <c r="L140" s="7" t="s">
        <v>415</v>
      </c>
      <c r="M140" s="11"/>
      <c r="N140" s="82">
        <v>7.2</v>
      </c>
      <c r="O140" s="60">
        <v>4</v>
      </c>
    </row>
    <row r="141" spans="1:15" ht="14.25" customHeight="1" x14ac:dyDescent="0.25">
      <c r="A141" s="1"/>
      <c r="B141" s="76"/>
      <c r="C141" s="69"/>
      <c r="D141" s="367" t="s">
        <v>710</v>
      </c>
      <c r="E141" s="368"/>
      <c r="F141" s="369">
        <v>4100052729</v>
      </c>
      <c r="G141" s="370"/>
      <c r="H141" s="391" t="s">
        <v>711</v>
      </c>
      <c r="I141" s="370"/>
      <c r="J141" s="369" t="s">
        <v>84</v>
      </c>
      <c r="K141" s="368"/>
      <c r="L141" s="7" t="s">
        <v>415</v>
      </c>
      <c r="M141" s="11"/>
      <c r="N141" s="84"/>
      <c r="O141" s="60">
        <v>5</v>
      </c>
    </row>
    <row r="142" spans="1:15" ht="15" x14ac:dyDescent="0.25">
      <c r="A142" s="1"/>
      <c r="B142" s="375">
        <v>90</v>
      </c>
      <c r="C142" s="376"/>
      <c r="D142" s="367" t="s">
        <v>710</v>
      </c>
      <c r="E142" s="368"/>
      <c r="F142" s="369">
        <v>4100052729</v>
      </c>
      <c r="G142" s="370"/>
      <c r="H142" s="391" t="s">
        <v>711</v>
      </c>
      <c r="I142" s="370"/>
      <c r="J142" s="369" t="s">
        <v>84</v>
      </c>
      <c r="K142" s="368"/>
      <c r="L142" s="7" t="s">
        <v>415</v>
      </c>
      <c r="M142" s="11"/>
      <c r="N142" s="81">
        <v>7.68</v>
      </c>
      <c r="O142" s="60">
        <v>10</v>
      </c>
    </row>
    <row r="143" spans="1:15" ht="15" x14ac:dyDescent="0.25">
      <c r="A143" s="1"/>
      <c r="B143" s="375">
        <v>91</v>
      </c>
      <c r="C143" s="376"/>
      <c r="D143" s="367" t="s">
        <v>710</v>
      </c>
      <c r="E143" s="368"/>
      <c r="F143" s="369">
        <v>4100052727</v>
      </c>
      <c r="G143" s="370"/>
      <c r="H143" s="391" t="s">
        <v>711</v>
      </c>
      <c r="I143" s="370"/>
      <c r="J143" s="369" t="s">
        <v>53</v>
      </c>
      <c r="K143" s="368"/>
      <c r="L143" s="7" t="s">
        <v>415</v>
      </c>
      <c r="M143" s="11"/>
      <c r="N143" s="81">
        <v>7.68</v>
      </c>
      <c r="O143" s="60">
        <v>10</v>
      </c>
    </row>
    <row r="144" spans="1:15" ht="15" x14ac:dyDescent="0.25">
      <c r="A144" s="1"/>
      <c r="B144" s="375">
        <v>92</v>
      </c>
      <c r="C144" s="376"/>
      <c r="D144" s="367" t="s">
        <v>710</v>
      </c>
      <c r="E144" s="368"/>
      <c r="F144" s="369">
        <v>4100052727</v>
      </c>
      <c r="G144" s="370"/>
      <c r="H144" s="391" t="s">
        <v>711</v>
      </c>
      <c r="I144" s="370"/>
      <c r="J144" s="369" t="s">
        <v>53</v>
      </c>
      <c r="K144" s="368"/>
      <c r="L144" s="7" t="s">
        <v>415</v>
      </c>
      <c r="M144" s="11"/>
      <c r="N144" s="81">
        <v>7.68</v>
      </c>
      <c r="O144" s="60">
        <v>10</v>
      </c>
    </row>
    <row r="145" spans="1:15" ht="15" x14ac:dyDescent="0.25">
      <c r="A145" s="1"/>
      <c r="B145" s="375">
        <v>93</v>
      </c>
      <c r="C145" s="376"/>
      <c r="D145" s="367" t="s">
        <v>710</v>
      </c>
      <c r="E145" s="368"/>
      <c r="F145" s="369">
        <v>4100052727</v>
      </c>
      <c r="G145" s="370"/>
      <c r="H145" s="391" t="s">
        <v>711</v>
      </c>
      <c r="I145" s="370"/>
      <c r="J145" s="369" t="s">
        <v>53</v>
      </c>
      <c r="K145" s="368"/>
      <c r="L145" s="7" t="s">
        <v>415</v>
      </c>
      <c r="M145" s="11"/>
      <c r="N145" s="81">
        <v>7.68</v>
      </c>
      <c r="O145" s="60">
        <v>10</v>
      </c>
    </row>
    <row r="146" spans="1:15" ht="15" x14ac:dyDescent="0.25">
      <c r="A146" s="1"/>
      <c r="B146" s="375">
        <v>94</v>
      </c>
      <c r="C146" s="376"/>
      <c r="D146" s="367" t="s">
        <v>710</v>
      </c>
      <c r="E146" s="368"/>
      <c r="F146" s="369">
        <v>4100052727</v>
      </c>
      <c r="G146" s="370"/>
      <c r="H146" s="391" t="s">
        <v>711</v>
      </c>
      <c r="I146" s="370"/>
      <c r="J146" s="369" t="s">
        <v>53</v>
      </c>
      <c r="K146" s="368"/>
      <c r="L146" s="7" t="s">
        <v>415</v>
      </c>
      <c r="M146" s="11"/>
      <c r="N146" s="81">
        <v>7.68</v>
      </c>
      <c r="O146" s="60">
        <v>10</v>
      </c>
    </row>
    <row r="147" spans="1:15" ht="15" x14ac:dyDescent="0.25">
      <c r="A147" s="1"/>
      <c r="B147" s="375">
        <v>95</v>
      </c>
      <c r="C147" s="376"/>
      <c r="D147" s="367" t="s">
        <v>710</v>
      </c>
      <c r="E147" s="368"/>
      <c r="F147" s="369">
        <v>4100052727</v>
      </c>
      <c r="G147" s="370"/>
      <c r="H147" s="391" t="s">
        <v>711</v>
      </c>
      <c r="I147" s="370"/>
      <c r="J147" s="369" t="s">
        <v>53</v>
      </c>
      <c r="K147" s="368"/>
      <c r="L147" s="7" t="s">
        <v>415</v>
      </c>
      <c r="M147" s="11"/>
      <c r="N147" s="81">
        <v>7.68</v>
      </c>
      <c r="O147" s="60">
        <v>10</v>
      </c>
    </row>
    <row r="148" spans="1:15" ht="15" x14ac:dyDescent="0.25">
      <c r="A148" s="1"/>
      <c r="B148" s="375">
        <v>96</v>
      </c>
      <c r="C148" s="376"/>
      <c r="D148" s="367" t="s">
        <v>710</v>
      </c>
      <c r="E148" s="368"/>
      <c r="F148" s="369">
        <v>4100052727</v>
      </c>
      <c r="G148" s="370"/>
      <c r="H148" s="391" t="s">
        <v>711</v>
      </c>
      <c r="I148" s="370"/>
      <c r="J148" s="369" t="s">
        <v>53</v>
      </c>
      <c r="K148" s="368"/>
      <c r="L148" s="7" t="s">
        <v>415</v>
      </c>
      <c r="M148" s="11"/>
      <c r="N148" s="81">
        <v>7.68</v>
      </c>
      <c r="O148" s="60">
        <v>10</v>
      </c>
    </row>
    <row r="149" spans="1:15" ht="15" x14ac:dyDescent="0.25">
      <c r="A149" s="1"/>
      <c r="B149" s="111" t="s">
        <v>165</v>
      </c>
      <c r="C149" s="92"/>
      <c r="D149" s="20"/>
      <c r="E149" s="45"/>
      <c r="F149" s="20"/>
      <c r="H149" s="3"/>
      <c r="J149" s="20"/>
      <c r="K149" s="45"/>
      <c r="L149" s="1"/>
      <c r="M149" s="1"/>
      <c r="N149" s="1"/>
      <c r="O149" s="60"/>
    </row>
    <row r="150" spans="1:15" ht="15" x14ac:dyDescent="0.25">
      <c r="A150" s="1"/>
      <c r="B150" s="375">
        <v>97</v>
      </c>
      <c r="C150" s="376"/>
      <c r="D150" s="367" t="s">
        <v>710</v>
      </c>
      <c r="E150" s="368"/>
      <c r="F150" s="369">
        <v>4100052727</v>
      </c>
      <c r="G150" s="370"/>
      <c r="H150" s="391" t="s">
        <v>711</v>
      </c>
      <c r="I150" s="370"/>
      <c r="J150" s="369" t="s">
        <v>53</v>
      </c>
      <c r="K150" s="368"/>
      <c r="L150" s="7" t="s">
        <v>415</v>
      </c>
      <c r="M150" s="11"/>
      <c r="N150" s="81">
        <v>7.68</v>
      </c>
      <c r="O150" s="60">
        <v>10</v>
      </c>
    </row>
    <row r="151" spans="1:15" ht="15" x14ac:dyDescent="0.25">
      <c r="A151" s="1"/>
      <c r="B151" s="375">
        <v>98</v>
      </c>
      <c r="C151" s="376"/>
      <c r="D151" s="367" t="s">
        <v>710</v>
      </c>
      <c r="E151" s="368"/>
      <c r="F151" s="369">
        <v>4100052727</v>
      </c>
      <c r="G151" s="370"/>
      <c r="H151" s="391" t="s">
        <v>711</v>
      </c>
      <c r="I151" s="370"/>
      <c r="J151" s="369" t="s">
        <v>53</v>
      </c>
      <c r="K151" s="368"/>
      <c r="L151" s="7" t="s">
        <v>415</v>
      </c>
      <c r="M151" s="11"/>
      <c r="N151" s="81">
        <v>7.68</v>
      </c>
      <c r="O151" s="60">
        <v>10</v>
      </c>
    </row>
    <row r="152" spans="1:15" ht="15" x14ac:dyDescent="0.25">
      <c r="A152" s="1"/>
      <c r="B152" s="375">
        <v>99</v>
      </c>
      <c r="C152" s="376"/>
      <c r="D152" s="367" t="s">
        <v>710</v>
      </c>
      <c r="E152" s="368"/>
      <c r="F152" s="369">
        <v>4100052727</v>
      </c>
      <c r="G152" s="370"/>
      <c r="H152" s="391" t="s">
        <v>711</v>
      </c>
      <c r="I152" s="370"/>
      <c r="J152" s="369" t="s">
        <v>53</v>
      </c>
      <c r="K152" s="368"/>
      <c r="L152" s="7" t="s">
        <v>415</v>
      </c>
      <c r="M152" s="11"/>
      <c r="N152" s="81">
        <v>7.68</v>
      </c>
      <c r="O152" s="60">
        <v>10</v>
      </c>
    </row>
    <row r="153" spans="1:15" ht="15" x14ac:dyDescent="0.25">
      <c r="A153" s="1"/>
      <c r="B153" s="375">
        <v>100</v>
      </c>
      <c r="C153" s="376"/>
      <c r="D153" s="367" t="s">
        <v>710</v>
      </c>
      <c r="E153" s="368"/>
      <c r="F153" s="369">
        <v>4100052727</v>
      </c>
      <c r="G153" s="370"/>
      <c r="H153" s="391" t="s">
        <v>711</v>
      </c>
      <c r="I153" s="370"/>
      <c r="J153" s="369" t="s">
        <v>53</v>
      </c>
      <c r="K153" s="368"/>
      <c r="L153" s="7" t="s">
        <v>415</v>
      </c>
      <c r="M153" s="11"/>
      <c r="N153" s="81">
        <v>7.68</v>
      </c>
      <c r="O153" s="60">
        <v>10</v>
      </c>
    </row>
    <row r="154" spans="1:15" ht="15" x14ac:dyDescent="0.25">
      <c r="A154" s="1"/>
      <c r="B154" s="375">
        <v>101</v>
      </c>
      <c r="C154" s="376"/>
      <c r="D154" s="367" t="s">
        <v>710</v>
      </c>
      <c r="E154" s="368"/>
      <c r="F154" s="369">
        <v>4100052727</v>
      </c>
      <c r="G154" s="370"/>
      <c r="H154" s="391" t="s">
        <v>711</v>
      </c>
      <c r="I154" s="370"/>
      <c r="J154" s="369" t="s">
        <v>53</v>
      </c>
      <c r="K154" s="368"/>
      <c r="L154" s="7" t="s">
        <v>415</v>
      </c>
      <c r="M154" s="11"/>
      <c r="N154" s="81">
        <v>5.8</v>
      </c>
      <c r="O154" s="60">
        <v>6</v>
      </c>
    </row>
    <row r="155" spans="1:15" ht="15" x14ac:dyDescent="0.25">
      <c r="A155" s="1"/>
      <c r="B155" s="375">
        <v>102</v>
      </c>
      <c r="C155" s="376"/>
      <c r="D155" s="367" t="s">
        <v>710</v>
      </c>
      <c r="E155" s="368"/>
      <c r="F155" s="369">
        <v>4100052714</v>
      </c>
      <c r="G155" s="370"/>
      <c r="H155" s="391" t="s">
        <v>712</v>
      </c>
      <c r="I155" s="370"/>
      <c r="J155" s="369" t="s">
        <v>25</v>
      </c>
      <c r="K155" s="368"/>
      <c r="L155" s="7" t="s">
        <v>404</v>
      </c>
      <c r="M155" s="11"/>
      <c r="N155" s="81">
        <v>7.68</v>
      </c>
      <c r="O155" s="60">
        <v>10</v>
      </c>
    </row>
    <row r="156" spans="1:15" ht="15" x14ac:dyDescent="0.25">
      <c r="A156" s="1"/>
      <c r="B156" s="375">
        <v>103</v>
      </c>
      <c r="C156" s="376"/>
      <c r="D156" s="367" t="s">
        <v>710</v>
      </c>
      <c r="E156" s="368"/>
      <c r="F156" s="369">
        <v>4100052714</v>
      </c>
      <c r="G156" s="370"/>
      <c r="H156" s="391" t="s">
        <v>712</v>
      </c>
      <c r="I156" s="370"/>
      <c r="J156" s="369" t="s">
        <v>25</v>
      </c>
      <c r="K156" s="368"/>
      <c r="L156" s="7" t="s">
        <v>404</v>
      </c>
      <c r="M156" s="11"/>
      <c r="N156" s="81">
        <v>7.68</v>
      </c>
      <c r="O156" s="60">
        <v>10</v>
      </c>
    </row>
    <row r="157" spans="1:15" ht="15" x14ac:dyDescent="0.25">
      <c r="A157" s="1"/>
      <c r="B157" s="378">
        <v>104</v>
      </c>
      <c r="C157" s="379"/>
      <c r="D157" s="367" t="s">
        <v>710</v>
      </c>
      <c r="E157" s="368"/>
      <c r="F157" s="369">
        <v>4100052714</v>
      </c>
      <c r="G157" s="370"/>
      <c r="H157" s="391" t="s">
        <v>712</v>
      </c>
      <c r="I157" s="370"/>
      <c r="J157" s="369" t="s">
        <v>25</v>
      </c>
      <c r="K157" s="368"/>
      <c r="L157" s="7" t="s">
        <v>404</v>
      </c>
      <c r="M157" s="11"/>
      <c r="N157" s="82">
        <v>7.68</v>
      </c>
      <c r="O157" s="60">
        <v>10</v>
      </c>
    </row>
    <row r="158" spans="1:15" ht="15" x14ac:dyDescent="0.25">
      <c r="A158" s="1"/>
      <c r="B158" s="378">
        <v>105</v>
      </c>
      <c r="C158" s="379"/>
      <c r="D158" s="367" t="s">
        <v>710</v>
      </c>
      <c r="E158" s="368"/>
      <c r="F158" s="369">
        <v>4100052714</v>
      </c>
      <c r="G158" s="370"/>
      <c r="H158" s="391" t="s">
        <v>712</v>
      </c>
      <c r="I158" s="370"/>
      <c r="J158" s="369" t="s">
        <v>25</v>
      </c>
      <c r="K158" s="368"/>
      <c r="L158" s="7" t="s">
        <v>404</v>
      </c>
      <c r="M158" s="11"/>
      <c r="N158" s="82">
        <v>6.74</v>
      </c>
      <c r="O158" s="60">
        <v>3</v>
      </c>
    </row>
    <row r="159" spans="1:15" ht="15" x14ac:dyDescent="0.25">
      <c r="A159" s="1"/>
      <c r="B159" s="76"/>
      <c r="C159" s="69"/>
      <c r="D159" s="367" t="s">
        <v>710</v>
      </c>
      <c r="E159" s="368"/>
      <c r="F159" s="369">
        <v>4100052720</v>
      </c>
      <c r="G159" s="370"/>
      <c r="H159" s="391" t="s">
        <v>712</v>
      </c>
      <c r="I159" s="370"/>
      <c r="J159" s="369" t="s">
        <v>53</v>
      </c>
      <c r="K159" s="368"/>
      <c r="L159" s="7" t="s">
        <v>404</v>
      </c>
      <c r="M159" s="11"/>
      <c r="N159" s="84"/>
      <c r="O159" s="60">
        <v>5</v>
      </c>
    </row>
    <row r="160" spans="1:15" ht="15" x14ac:dyDescent="0.25">
      <c r="A160" s="1"/>
      <c r="B160" s="375">
        <v>106</v>
      </c>
      <c r="C160" s="376"/>
      <c r="D160" s="367" t="s">
        <v>710</v>
      </c>
      <c r="E160" s="368"/>
      <c r="F160" s="369">
        <v>4100052721</v>
      </c>
      <c r="G160" s="370"/>
      <c r="H160" s="391" t="s">
        <v>712</v>
      </c>
      <c r="I160" s="370"/>
      <c r="J160" s="369" t="s">
        <v>84</v>
      </c>
      <c r="K160" s="368"/>
      <c r="L160" s="7" t="s">
        <v>404</v>
      </c>
      <c r="M160" s="11"/>
      <c r="N160" s="81">
        <v>7.68</v>
      </c>
      <c r="O160" s="60">
        <v>10</v>
      </c>
    </row>
    <row r="161" spans="1:15" ht="15" x14ac:dyDescent="0.25">
      <c r="A161" s="1"/>
      <c r="B161" s="375">
        <v>107</v>
      </c>
      <c r="C161" s="376"/>
      <c r="D161" s="367" t="s">
        <v>710</v>
      </c>
      <c r="E161" s="368"/>
      <c r="F161" s="369">
        <v>4100052721</v>
      </c>
      <c r="G161" s="370"/>
      <c r="H161" s="391" t="s">
        <v>712</v>
      </c>
      <c r="I161" s="370"/>
      <c r="J161" s="369" t="s">
        <v>84</v>
      </c>
      <c r="K161" s="368"/>
      <c r="L161" s="7" t="s">
        <v>404</v>
      </c>
      <c r="M161" s="11"/>
      <c r="N161" s="81">
        <v>6.74</v>
      </c>
      <c r="O161" s="60">
        <v>8</v>
      </c>
    </row>
    <row r="162" spans="1:15" ht="15" x14ac:dyDescent="0.25">
      <c r="A162" s="1"/>
      <c r="B162" s="375">
        <v>108</v>
      </c>
      <c r="C162" s="376"/>
      <c r="D162" s="367" t="s">
        <v>710</v>
      </c>
      <c r="E162" s="368"/>
      <c r="F162" s="369">
        <v>4100052720</v>
      </c>
      <c r="G162" s="370"/>
      <c r="H162" s="391" t="s">
        <v>712</v>
      </c>
      <c r="I162" s="370"/>
      <c r="J162" s="369" t="s">
        <v>53</v>
      </c>
      <c r="K162" s="368"/>
      <c r="L162" s="7" t="s">
        <v>404</v>
      </c>
      <c r="M162" s="11"/>
      <c r="N162" s="81">
        <v>7.68</v>
      </c>
      <c r="O162" s="60">
        <v>10</v>
      </c>
    </row>
    <row r="163" spans="1:15" ht="15" x14ac:dyDescent="0.25">
      <c r="A163" s="1"/>
      <c r="B163" s="375">
        <v>109</v>
      </c>
      <c r="C163" s="376"/>
      <c r="D163" s="367" t="s">
        <v>710</v>
      </c>
      <c r="E163" s="368"/>
      <c r="F163" s="369">
        <v>4100052720</v>
      </c>
      <c r="G163" s="370"/>
      <c r="H163" s="391" t="s">
        <v>712</v>
      </c>
      <c r="I163" s="370"/>
      <c r="J163" s="369" t="s">
        <v>53</v>
      </c>
      <c r="K163" s="368"/>
      <c r="L163" s="7" t="s">
        <v>404</v>
      </c>
      <c r="M163" s="11"/>
      <c r="N163" s="81">
        <v>7.68</v>
      </c>
      <c r="O163" s="60">
        <v>10</v>
      </c>
    </row>
    <row r="164" spans="1:15" ht="15" x14ac:dyDescent="0.25">
      <c r="A164" s="1"/>
      <c r="B164" s="375">
        <v>110</v>
      </c>
      <c r="C164" s="376"/>
      <c r="D164" s="367" t="s">
        <v>710</v>
      </c>
      <c r="E164" s="368"/>
      <c r="F164" s="369">
        <v>4100052720</v>
      </c>
      <c r="G164" s="370"/>
      <c r="H164" s="391" t="s">
        <v>712</v>
      </c>
      <c r="I164" s="370"/>
      <c r="J164" s="369" t="s">
        <v>53</v>
      </c>
      <c r="K164" s="368"/>
      <c r="L164" s="7" t="s">
        <v>404</v>
      </c>
      <c r="M164" s="11"/>
      <c r="N164" s="81">
        <v>7.68</v>
      </c>
      <c r="O164" s="60">
        <v>10</v>
      </c>
    </row>
    <row r="165" spans="1:15" ht="15" x14ac:dyDescent="0.25">
      <c r="A165" s="1"/>
      <c r="B165" s="375">
        <v>111</v>
      </c>
      <c r="C165" s="376"/>
      <c r="D165" s="367" t="s">
        <v>710</v>
      </c>
      <c r="E165" s="368"/>
      <c r="F165" s="369">
        <v>4100052720</v>
      </c>
      <c r="G165" s="370"/>
      <c r="H165" s="391" t="s">
        <v>712</v>
      </c>
      <c r="I165" s="370"/>
      <c r="J165" s="369" t="s">
        <v>53</v>
      </c>
      <c r="K165" s="368"/>
      <c r="L165" s="7" t="s">
        <v>404</v>
      </c>
      <c r="M165" s="11"/>
      <c r="N165" s="81">
        <v>7.68</v>
      </c>
      <c r="O165" s="60">
        <v>10</v>
      </c>
    </row>
    <row r="166" spans="1:15" ht="15" x14ac:dyDescent="0.25">
      <c r="A166" s="1"/>
      <c r="B166" s="375">
        <v>112</v>
      </c>
      <c r="C166" s="376"/>
      <c r="D166" s="367" t="s">
        <v>710</v>
      </c>
      <c r="E166" s="368"/>
      <c r="F166" s="369">
        <v>4100052720</v>
      </c>
      <c r="G166" s="370"/>
      <c r="H166" s="391" t="s">
        <v>712</v>
      </c>
      <c r="I166" s="370"/>
      <c r="J166" s="369" t="s">
        <v>53</v>
      </c>
      <c r="K166" s="368"/>
      <c r="L166" s="7" t="s">
        <v>404</v>
      </c>
      <c r="M166" s="11"/>
      <c r="N166" s="81">
        <v>7.68</v>
      </c>
      <c r="O166" s="60">
        <v>10</v>
      </c>
    </row>
    <row r="167" spans="1:15" ht="14.25" customHeight="1" x14ac:dyDescent="0.25">
      <c r="A167" s="1"/>
      <c r="B167" s="378"/>
      <c r="C167" s="379"/>
      <c r="D167" s="367"/>
      <c r="E167" s="368"/>
      <c r="F167" s="369"/>
      <c r="G167" s="370"/>
      <c r="H167" s="391"/>
      <c r="I167" s="370"/>
      <c r="J167" s="369"/>
      <c r="K167" s="368"/>
      <c r="L167" s="7"/>
      <c r="M167" s="11"/>
      <c r="N167" s="85"/>
      <c r="O167" s="123"/>
    </row>
    <row r="168" spans="1:15" ht="15" x14ac:dyDescent="0.25">
      <c r="A168" s="1"/>
      <c r="B168" s="365"/>
      <c r="C168" s="366"/>
      <c r="D168" s="367"/>
      <c r="E168" s="368"/>
      <c r="F168" s="369"/>
      <c r="G168" s="370"/>
      <c r="H168" s="391"/>
      <c r="I168" s="370"/>
      <c r="J168" s="369"/>
      <c r="K168" s="368"/>
      <c r="L168" s="7"/>
      <c r="M168" s="11"/>
      <c r="N168" s="85"/>
      <c r="O168" s="123"/>
    </row>
    <row r="169" spans="1:15" ht="15" x14ac:dyDescent="0.25">
      <c r="A169" s="1"/>
      <c r="B169" s="76"/>
      <c r="C169" s="65"/>
      <c r="D169" s="392"/>
      <c r="E169" s="393"/>
      <c r="F169" s="393"/>
      <c r="G169" s="393"/>
      <c r="H169" s="393"/>
      <c r="I169" s="62"/>
      <c r="J169" s="50"/>
      <c r="K169" s="61"/>
      <c r="L169" s="8"/>
      <c r="M169" s="8"/>
      <c r="N169" s="113">
        <f>SUM(N18:N168)</f>
        <v>972.84999999999764</v>
      </c>
      <c r="O169" s="60"/>
    </row>
    <row r="170" spans="1:15" ht="15.75" x14ac:dyDescent="0.25">
      <c r="A170" s="1"/>
      <c r="B170" s="356" t="s">
        <v>29</v>
      </c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79"/>
      <c r="N170" s="75"/>
      <c r="O170" s="73">
        <f>SUM(O17:O168)</f>
        <v>1905</v>
      </c>
    </row>
    <row r="171" spans="1:15" ht="3.75" customHeight="1" x14ac:dyDescent="0.25">
      <c r="A171" s="1"/>
      <c r="B171" s="1"/>
      <c r="C171" s="1"/>
      <c r="D171" s="17"/>
      <c r="E171" s="20"/>
      <c r="F171" s="20"/>
      <c r="G171" s="3"/>
      <c r="H171" s="3"/>
      <c r="I171" s="1"/>
      <c r="J171" s="1"/>
      <c r="K171" s="1"/>
      <c r="L171" s="1"/>
      <c r="M171" s="1"/>
      <c r="N171" s="1"/>
    </row>
    <row r="172" spans="1:15" ht="15" customHeight="1" x14ac:dyDescent="0.25">
      <c r="A172" s="1"/>
      <c r="B172" s="1"/>
      <c r="C172" s="1"/>
      <c r="D172" s="1" t="s">
        <v>49</v>
      </c>
      <c r="E172" s="23"/>
      <c r="F172" s="397" t="s">
        <v>741</v>
      </c>
      <c r="G172" s="396"/>
      <c r="H172" s="1"/>
      <c r="I172" s="1"/>
      <c r="J172" s="1"/>
      <c r="K172" s="1"/>
      <c r="L172" s="1"/>
      <c r="M172" s="1"/>
      <c r="N172" s="1"/>
    </row>
    <row r="173" spans="1:15" ht="15" customHeight="1" x14ac:dyDescent="0.25">
      <c r="A173" s="1"/>
      <c r="B173" s="1"/>
      <c r="C173" s="1"/>
      <c r="D173" s="1" t="s">
        <v>742</v>
      </c>
      <c r="E173" s="23"/>
      <c r="F173" s="1"/>
      <c r="G173" s="1"/>
      <c r="H173" s="1"/>
      <c r="I173" s="1"/>
      <c r="J173" s="1"/>
      <c r="K173" s="1"/>
      <c r="L173" s="1"/>
      <c r="M173" s="1"/>
      <c r="N173" s="1"/>
    </row>
    <row r="174" spans="1:15" ht="15" customHeight="1" x14ac:dyDescent="0.25">
      <c r="A174" s="1"/>
      <c r="B174" s="1"/>
      <c r="C174" s="1"/>
      <c r="D174" s="1" t="s">
        <v>744</v>
      </c>
      <c r="E174" s="3"/>
      <c r="F174" s="1"/>
      <c r="G174" s="1"/>
      <c r="H174" s="1"/>
      <c r="I174" s="1"/>
      <c r="J174" s="1"/>
      <c r="K174" s="1"/>
      <c r="L174" s="1"/>
      <c r="M174" s="1"/>
      <c r="N174" s="1"/>
    </row>
    <row r="175" spans="1:15" ht="15" customHeight="1" x14ac:dyDescent="0.25">
      <c r="A175" s="1"/>
      <c r="B175" s="1"/>
      <c r="C175" s="1"/>
      <c r="D175" s="1" t="s">
        <v>743</v>
      </c>
      <c r="E175" s="23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customHeight="1" x14ac:dyDescent="0.25">
      <c r="A176" s="1"/>
      <c r="B176" s="1"/>
      <c r="C176" s="1"/>
      <c r="D176" s="1" t="s">
        <v>745</v>
      </c>
      <c r="E176" s="1"/>
      <c r="F176" s="1"/>
      <c r="G176" s="23"/>
      <c r="H176" s="23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460" ht="8.25" customHeight="1" x14ac:dyDescent="0.2"/>
    <row r="462" ht="8.25" customHeight="1" x14ac:dyDescent="0.2"/>
    <row r="464" ht="9" customHeight="1" x14ac:dyDescent="0.2"/>
    <row r="466" ht="7.5" customHeight="1" x14ac:dyDescent="0.2"/>
    <row r="468" ht="6.75" customHeight="1" x14ac:dyDescent="0.2"/>
    <row r="470" ht="7.5" customHeight="1" x14ac:dyDescent="0.2"/>
    <row r="472" ht="9" customHeight="1" x14ac:dyDescent="0.2"/>
    <row r="474" ht="7.5" customHeight="1" x14ac:dyDescent="0.2"/>
    <row r="476" ht="8.25" customHeight="1" x14ac:dyDescent="0.2"/>
  </sheetData>
  <mergeCells count="686">
    <mergeCell ref="B65:C65"/>
    <mergeCell ref="D65:E65"/>
    <mergeCell ref="F65:G65"/>
    <mergeCell ref="H65:I65"/>
    <mergeCell ref="J65:K65"/>
    <mergeCell ref="B165:C165"/>
    <mergeCell ref="D165:E165"/>
    <mergeCell ref="F165:G165"/>
    <mergeCell ref="H165:I165"/>
    <mergeCell ref="J165:K165"/>
    <mergeCell ref="B67:C67"/>
    <mergeCell ref="D67:E67"/>
    <mergeCell ref="F67:G67"/>
    <mergeCell ref="H67:I67"/>
    <mergeCell ref="J67:K67"/>
    <mergeCell ref="B70:C70"/>
    <mergeCell ref="D70:E70"/>
    <mergeCell ref="F70:G70"/>
    <mergeCell ref="H70:I70"/>
    <mergeCell ref="H66:I66"/>
    <mergeCell ref="J66:K66"/>
    <mergeCell ref="B71:C71"/>
    <mergeCell ref="D71:E71"/>
    <mergeCell ref="F71:G71"/>
    <mergeCell ref="J70:K70"/>
    <mergeCell ref="B66:C66"/>
    <mergeCell ref="D66:E66"/>
    <mergeCell ref="F66:G66"/>
    <mergeCell ref="B166:C166"/>
    <mergeCell ref="D166:E166"/>
    <mergeCell ref="F166:G166"/>
    <mergeCell ref="H166:I166"/>
    <mergeCell ref="J166:K166"/>
    <mergeCell ref="H71:I71"/>
    <mergeCell ref="J71:K71"/>
    <mergeCell ref="B69:C69"/>
    <mergeCell ref="D69:E69"/>
    <mergeCell ref="F69:G69"/>
    <mergeCell ref="H69:I69"/>
    <mergeCell ref="J69:K69"/>
    <mergeCell ref="D164:E164"/>
    <mergeCell ref="F164:G164"/>
    <mergeCell ref="H164:I164"/>
    <mergeCell ref="J164:K164"/>
    <mergeCell ref="B164:C164"/>
    <mergeCell ref="B161:C161"/>
    <mergeCell ref="D161:E161"/>
    <mergeCell ref="F161:G161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H161:I161"/>
    <mergeCell ref="J161:K161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D159:E159"/>
    <mergeCell ref="F159:G159"/>
    <mergeCell ref="H159:I159"/>
    <mergeCell ref="J159:K159"/>
    <mergeCell ref="B160:C160"/>
    <mergeCell ref="D160:E160"/>
    <mergeCell ref="F160:G160"/>
    <mergeCell ref="H160:I160"/>
    <mergeCell ref="J160:K160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48:C148"/>
    <mergeCell ref="D148:E148"/>
    <mergeCell ref="F148:G148"/>
    <mergeCell ref="H148:I148"/>
    <mergeCell ref="J148:K148"/>
    <mergeCell ref="B150:C150"/>
    <mergeCell ref="D150:E150"/>
    <mergeCell ref="F150:G150"/>
    <mergeCell ref="H150:I150"/>
    <mergeCell ref="J150:K150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0:C140"/>
    <mergeCell ref="D140:E140"/>
    <mergeCell ref="F140:G140"/>
    <mergeCell ref="H140:I140"/>
    <mergeCell ref="J140:K140"/>
    <mergeCell ref="D141:E141"/>
    <mergeCell ref="F141:G141"/>
    <mergeCell ref="H141:I141"/>
    <mergeCell ref="J141:K141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3:C133"/>
    <mergeCell ref="D133:E133"/>
    <mergeCell ref="F133:G133"/>
    <mergeCell ref="H133:I133"/>
    <mergeCell ref="J133:K133"/>
    <mergeCell ref="B135:C135"/>
    <mergeCell ref="D135:E135"/>
    <mergeCell ref="F135:G135"/>
    <mergeCell ref="H135:I135"/>
    <mergeCell ref="J135:K135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5:C105"/>
    <mergeCell ref="D105:E105"/>
    <mergeCell ref="F105:G105"/>
    <mergeCell ref="H105:I105"/>
    <mergeCell ref="J105:K105"/>
    <mergeCell ref="B106:C106"/>
    <mergeCell ref="D106:E106"/>
    <mergeCell ref="B102:C102"/>
    <mergeCell ref="D102:E102"/>
    <mergeCell ref="F102:G102"/>
    <mergeCell ref="H102:I102"/>
    <mergeCell ref="F106:G106"/>
    <mergeCell ref="H106:I106"/>
    <mergeCell ref="J106:K106"/>
    <mergeCell ref="D103:E103"/>
    <mergeCell ref="F103:G103"/>
    <mergeCell ref="H103:I103"/>
    <mergeCell ref="J103:K103"/>
    <mergeCell ref="D104:E104"/>
    <mergeCell ref="F104:G104"/>
    <mergeCell ref="H104:I104"/>
    <mergeCell ref="H18:I18"/>
    <mergeCell ref="J18:K18"/>
    <mergeCell ref="B19:C19"/>
    <mergeCell ref="D19:E19"/>
    <mergeCell ref="F19:G19"/>
    <mergeCell ref="H19:I19"/>
    <mergeCell ref="J19:K19"/>
    <mergeCell ref="J100:K100"/>
    <mergeCell ref="M14:N14"/>
    <mergeCell ref="B16:C16"/>
    <mergeCell ref="D16:E16"/>
    <mergeCell ref="F16:G16"/>
    <mergeCell ref="H16:I16"/>
    <mergeCell ref="J16:K16"/>
    <mergeCell ref="B18:C18"/>
    <mergeCell ref="D18:E18"/>
    <mergeCell ref="F18:G18"/>
    <mergeCell ref="B99:C99"/>
    <mergeCell ref="D99:E99"/>
    <mergeCell ref="F99:G99"/>
    <mergeCell ref="H99:I99"/>
    <mergeCell ref="J99:K99"/>
    <mergeCell ref="B100:C100"/>
    <mergeCell ref="D100:E100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B29:C29"/>
    <mergeCell ref="D29:E29"/>
    <mergeCell ref="F29:G29"/>
    <mergeCell ref="H29:I29"/>
    <mergeCell ref="J29:K29"/>
    <mergeCell ref="B37:C37"/>
    <mergeCell ref="B36:C36"/>
    <mergeCell ref="D36:E36"/>
    <mergeCell ref="D28:E28"/>
    <mergeCell ref="F28:G28"/>
    <mergeCell ref="H28:I28"/>
    <mergeCell ref="J28:K28"/>
    <mergeCell ref="B35:C35"/>
    <mergeCell ref="B32:C32"/>
    <mergeCell ref="D32:E32"/>
    <mergeCell ref="F32:G32"/>
    <mergeCell ref="H32:I32"/>
    <mergeCell ref="J32:K32"/>
    <mergeCell ref="B33:C33"/>
    <mergeCell ref="B30:C30"/>
    <mergeCell ref="D30:E30"/>
    <mergeCell ref="F30:G30"/>
    <mergeCell ref="H30:I30"/>
    <mergeCell ref="B43:C43"/>
    <mergeCell ref="D43:E43"/>
    <mergeCell ref="F43:G43"/>
    <mergeCell ref="H43:I43"/>
    <mergeCell ref="J43:K43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7:C47"/>
    <mergeCell ref="D47:E47"/>
    <mergeCell ref="F47:G47"/>
    <mergeCell ref="H47:I47"/>
    <mergeCell ref="J47:K47"/>
    <mergeCell ref="J48:K48"/>
    <mergeCell ref="B49:C49"/>
    <mergeCell ref="B45:C45"/>
    <mergeCell ref="D45:E45"/>
    <mergeCell ref="F45:G45"/>
    <mergeCell ref="H45:I45"/>
    <mergeCell ref="J45:K45"/>
    <mergeCell ref="D46:E46"/>
    <mergeCell ref="F46:G46"/>
    <mergeCell ref="H46:I46"/>
    <mergeCell ref="J46:K46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2:C82"/>
    <mergeCell ref="D82:E82"/>
    <mergeCell ref="F82:G82"/>
    <mergeCell ref="H82:I82"/>
    <mergeCell ref="J82:K82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98:C98"/>
    <mergeCell ref="D98:E98"/>
    <mergeCell ref="F98:G98"/>
    <mergeCell ref="H98:I98"/>
    <mergeCell ref="J98:K98"/>
    <mergeCell ref="B167:C167"/>
    <mergeCell ref="D167:E167"/>
    <mergeCell ref="F167:G167"/>
    <mergeCell ref="H167:I167"/>
    <mergeCell ref="J167:K167"/>
    <mergeCell ref="B134:C134"/>
    <mergeCell ref="D134:E134"/>
    <mergeCell ref="F134:G134"/>
    <mergeCell ref="H134:I134"/>
    <mergeCell ref="J134:K134"/>
    <mergeCell ref="J102:K102"/>
    <mergeCell ref="F100:G100"/>
    <mergeCell ref="H100:I100"/>
    <mergeCell ref="J104:K104"/>
    <mergeCell ref="B101:C101"/>
    <mergeCell ref="D101:E101"/>
    <mergeCell ref="F101:G101"/>
    <mergeCell ref="H101:I101"/>
    <mergeCell ref="J101:K101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J95:K95"/>
    <mergeCell ref="B93:C93"/>
    <mergeCell ref="D93:E93"/>
    <mergeCell ref="F93:G93"/>
    <mergeCell ref="H93:I93"/>
    <mergeCell ref="J93:K93"/>
    <mergeCell ref="B92:C92"/>
    <mergeCell ref="D92:E92"/>
    <mergeCell ref="F92:G92"/>
    <mergeCell ref="H92:I92"/>
    <mergeCell ref="J92:K92"/>
    <mergeCell ref="B87:C87"/>
    <mergeCell ref="D87:E87"/>
    <mergeCell ref="F87:G87"/>
    <mergeCell ref="H87:I87"/>
    <mergeCell ref="J87:K87"/>
    <mergeCell ref="B89:C89"/>
    <mergeCell ref="D89:E89"/>
    <mergeCell ref="F89:G89"/>
    <mergeCell ref="H89:I89"/>
    <mergeCell ref="J89:K89"/>
    <mergeCell ref="B88:C88"/>
    <mergeCell ref="D88:E88"/>
    <mergeCell ref="F88:G88"/>
    <mergeCell ref="J30:K30"/>
    <mergeCell ref="B31:C31"/>
    <mergeCell ref="D31:E31"/>
    <mergeCell ref="F31:G31"/>
    <mergeCell ref="H31:I31"/>
    <mergeCell ref="J31:K31"/>
    <mergeCell ref="F44:G44"/>
    <mergeCell ref="H44:I44"/>
    <mergeCell ref="D35:E35"/>
    <mergeCell ref="F35:G35"/>
    <mergeCell ref="H35:I35"/>
    <mergeCell ref="J35:K35"/>
    <mergeCell ref="F42:G42"/>
    <mergeCell ref="H42:I42"/>
    <mergeCell ref="D33:E33"/>
    <mergeCell ref="F33:G33"/>
    <mergeCell ref="H33:I33"/>
    <mergeCell ref="J33:K33"/>
    <mergeCell ref="F36:G36"/>
    <mergeCell ref="H36:I36"/>
    <mergeCell ref="J36:K36"/>
    <mergeCell ref="D37:E37"/>
    <mergeCell ref="F37:G37"/>
    <mergeCell ref="H37:I37"/>
    <mergeCell ref="B170:L170"/>
    <mergeCell ref="F172:G172"/>
    <mergeCell ref="B168:C168"/>
    <mergeCell ref="D168:E168"/>
    <mergeCell ref="F168:G168"/>
    <mergeCell ref="H168:I168"/>
    <mergeCell ref="J168:K168"/>
    <mergeCell ref="D169:H169"/>
    <mergeCell ref="H88:I88"/>
    <mergeCell ref="J88:K88"/>
    <mergeCell ref="B91:C91"/>
    <mergeCell ref="D91:E91"/>
    <mergeCell ref="F91:G91"/>
    <mergeCell ref="H91:I91"/>
    <mergeCell ref="J91:K91"/>
    <mergeCell ref="B95:C95"/>
    <mergeCell ref="D95:E95"/>
    <mergeCell ref="F95:G95"/>
    <mergeCell ref="B90:C90"/>
    <mergeCell ref="D90:E90"/>
    <mergeCell ref="F90:G90"/>
    <mergeCell ref="H90:I90"/>
    <mergeCell ref="J90:K90"/>
    <mergeCell ref="H95:I95"/>
    <mergeCell ref="J37:K37"/>
    <mergeCell ref="D40:E40"/>
    <mergeCell ref="F40:G40"/>
    <mergeCell ref="H40:I40"/>
    <mergeCell ref="J40:K40"/>
    <mergeCell ref="D42:E42"/>
    <mergeCell ref="J42:K42"/>
    <mergeCell ref="B52:C52"/>
    <mergeCell ref="D52:E52"/>
    <mergeCell ref="F52:G52"/>
    <mergeCell ref="H52:I52"/>
    <mergeCell ref="J52:K52"/>
    <mergeCell ref="B44:C44"/>
    <mergeCell ref="J44:K44"/>
    <mergeCell ref="B46:C46"/>
    <mergeCell ref="B50:C50"/>
    <mergeCell ref="D50:E50"/>
    <mergeCell ref="F50:G50"/>
    <mergeCell ref="H50:I50"/>
    <mergeCell ref="J50:K50"/>
    <mergeCell ref="B48:C48"/>
    <mergeCell ref="D48:E48"/>
    <mergeCell ref="F48:G48"/>
    <mergeCell ref="H48:I48"/>
    <mergeCell ref="D44:E44"/>
    <mergeCell ref="D53:E53"/>
    <mergeCell ref="F53:G53"/>
    <mergeCell ref="H53:I53"/>
    <mergeCell ref="J53:K53"/>
    <mergeCell ref="D49:E49"/>
    <mergeCell ref="F49:G49"/>
    <mergeCell ref="H49:I49"/>
    <mergeCell ref="J49:K49"/>
    <mergeCell ref="B54:C54"/>
    <mergeCell ref="D54:E54"/>
    <mergeCell ref="F54:G54"/>
    <mergeCell ref="H54:I54"/>
    <mergeCell ref="J54:K54"/>
    <mergeCell ref="B53:C53"/>
    <mergeCell ref="B55:C55"/>
    <mergeCell ref="D55:E55"/>
    <mergeCell ref="F55:G55"/>
    <mergeCell ref="H55:I55"/>
    <mergeCell ref="J55:K55"/>
    <mergeCell ref="D61:E61"/>
    <mergeCell ref="F61:G61"/>
    <mergeCell ref="H61:I61"/>
    <mergeCell ref="J61:K61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D73:E73"/>
    <mergeCell ref="F73:G73"/>
    <mergeCell ref="H73:I73"/>
    <mergeCell ref="J73:K73"/>
    <mergeCell ref="B75:C75"/>
    <mergeCell ref="D75:E75"/>
    <mergeCell ref="F75:G75"/>
    <mergeCell ref="H75:I75"/>
    <mergeCell ref="J75:K75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sheetPr codeName="Hoja56"/>
  <dimension ref="A1:O474"/>
  <sheetViews>
    <sheetView topLeftCell="A64" workbookViewId="0">
      <selection activeCell="O118" sqref="O118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694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37268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378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4100051751</v>
      </c>
      <c r="G18" s="370"/>
      <c r="H18" s="391" t="s">
        <v>659</v>
      </c>
      <c r="I18" s="370"/>
      <c r="J18" s="369" t="s">
        <v>25</v>
      </c>
      <c r="K18" s="368"/>
      <c r="L18" s="7" t="s">
        <v>387</v>
      </c>
      <c r="M18" s="11"/>
      <c r="N18" s="82">
        <v>8.5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4100051751</v>
      </c>
      <c r="G19" s="370"/>
      <c r="H19" s="391" t="s">
        <v>659</v>
      </c>
      <c r="I19" s="370"/>
      <c r="J19" s="369" t="s">
        <v>25</v>
      </c>
      <c r="K19" s="368"/>
      <c r="L19" s="7" t="s">
        <v>387</v>
      </c>
      <c r="M19" s="11"/>
      <c r="N19" s="82">
        <v>8.5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4100051751</v>
      </c>
      <c r="G20" s="370"/>
      <c r="H20" s="391" t="s">
        <v>659</v>
      </c>
      <c r="I20" s="370"/>
      <c r="J20" s="369" t="s">
        <v>25</v>
      </c>
      <c r="K20" s="368"/>
      <c r="L20" s="7" t="s">
        <v>387</v>
      </c>
      <c r="M20" s="11"/>
      <c r="N20" s="82">
        <v>8.5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381</v>
      </c>
      <c r="E21" s="368"/>
      <c r="F21" s="369">
        <v>4100051751</v>
      </c>
      <c r="G21" s="370"/>
      <c r="H21" s="391" t="s">
        <v>659</v>
      </c>
      <c r="I21" s="370"/>
      <c r="J21" s="369" t="s">
        <v>25</v>
      </c>
      <c r="K21" s="368"/>
      <c r="L21" s="7" t="s">
        <v>387</v>
      </c>
      <c r="M21" s="11"/>
      <c r="N21" s="82">
        <v>8.5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381</v>
      </c>
      <c r="E22" s="368"/>
      <c r="F22" s="369">
        <v>4100051751</v>
      </c>
      <c r="G22" s="370"/>
      <c r="H22" s="391" t="s">
        <v>659</v>
      </c>
      <c r="I22" s="370"/>
      <c r="J22" s="369" t="s">
        <v>25</v>
      </c>
      <c r="K22" s="368"/>
      <c r="L22" s="7" t="s">
        <v>387</v>
      </c>
      <c r="M22" s="11"/>
      <c r="N22" s="82">
        <v>8.5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381</v>
      </c>
      <c r="E23" s="368"/>
      <c r="F23" s="369">
        <v>4100051751</v>
      </c>
      <c r="G23" s="370"/>
      <c r="H23" s="391" t="s">
        <v>659</v>
      </c>
      <c r="I23" s="370"/>
      <c r="J23" s="369" t="s">
        <v>25</v>
      </c>
      <c r="K23" s="368"/>
      <c r="L23" s="7" t="s">
        <v>387</v>
      </c>
      <c r="M23" s="11"/>
      <c r="N23" s="82">
        <v>8.5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381</v>
      </c>
      <c r="E24" s="368"/>
      <c r="F24" s="369">
        <v>4100051751</v>
      </c>
      <c r="G24" s="370"/>
      <c r="H24" s="391" t="s">
        <v>659</v>
      </c>
      <c r="I24" s="370"/>
      <c r="J24" s="369" t="s">
        <v>25</v>
      </c>
      <c r="K24" s="368"/>
      <c r="L24" s="7" t="s">
        <v>387</v>
      </c>
      <c r="M24" s="11"/>
      <c r="N24" s="82">
        <v>8.5</v>
      </c>
      <c r="O24" s="60">
        <v>12</v>
      </c>
    </row>
    <row r="25" spans="1:15" ht="15" x14ac:dyDescent="0.25">
      <c r="A25" s="1"/>
      <c r="B25" s="378">
        <v>8</v>
      </c>
      <c r="C25" s="379"/>
      <c r="D25" s="367" t="s">
        <v>381</v>
      </c>
      <c r="E25" s="368"/>
      <c r="F25" s="369">
        <v>4100051751</v>
      </c>
      <c r="G25" s="370"/>
      <c r="H25" s="391" t="s">
        <v>659</v>
      </c>
      <c r="I25" s="370"/>
      <c r="J25" s="369" t="s">
        <v>25</v>
      </c>
      <c r="K25" s="368"/>
      <c r="L25" s="7" t="s">
        <v>387</v>
      </c>
      <c r="M25" s="11"/>
      <c r="N25" s="82">
        <v>8.5</v>
      </c>
      <c r="O25" s="60">
        <v>12</v>
      </c>
    </row>
    <row r="26" spans="1:15" ht="15" x14ac:dyDescent="0.25">
      <c r="A26" s="1"/>
      <c r="B26" s="378">
        <v>9</v>
      </c>
      <c r="C26" s="379"/>
      <c r="D26" s="367" t="s">
        <v>381</v>
      </c>
      <c r="E26" s="368"/>
      <c r="F26" s="369">
        <v>4100051751</v>
      </c>
      <c r="G26" s="370"/>
      <c r="H26" s="391" t="s">
        <v>659</v>
      </c>
      <c r="I26" s="370"/>
      <c r="J26" s="369" t="s">
        <v>25</v>
      </c>
      <c r="K26" s="368"/>
      <c r="L26" s="7" t="s">
        <v>387</v>
      </c>
      <c r="M26" s="11"/>
      <c r="N26" s="82">
        <v>8.5</v>
      </c>
      <c r="O26" s="60">
        <v>12</v>
      </c>
    </row>
    <row r="27" spans="1:15" ht="15" x14ac:dyDescent="0.25">
      <c r="A27" s="1"/>
      <c r="B27" s="378">
        <v>10</v>
      </c>
      <c r="C27" s="379"/>
      <c r="D27" s="367" t="s">
        <v>381</v>
      </c>
      <c r="E27" s="368"/>
      <c r="F27" s="369">
        <v>4100051751</v>
      </c>
      <c r="G27" s="370"/>
      <c r="H27" s="391" t="s">
        <v>659</v>
      </c>
      <c r="I27" s="370"/>
      <c r="J27" s="369" t="s">
        <v>25</v>
      </c>
      <c r="K27" s="368"/>
      <c r="L27" s="7" t="s">
        <v>387</v>
      </c>
      <c r="M27" s="11"/>
      <c r="N27" s="82">
        <v>8.5</v>
      </c>
      <c r="O27" s="60">
        <v>12</v>
      </c>
    </row>
    <row r="28" spans="1:15" ht="15" x14ac:dyDescent="0.25">
      <c r="A28" s="1"/>
      <c r="B28" s="378">
        <v>11</v>
      </c>
      <c r="C28" s="379"/>
      <c r="D28" s="367" t="s">
        <v>381</v>
      </c>
      <c r="E28" s="368"/>
      <c r="F28" s="369">
        <v>4100051751</v>
      </c>
      <c r="G28" s="370"/>
      <c r="H28" s="391" t="s">
        <v>659</v>
      </c>
      <c r="I28" s="370"/>
      <c r="J28" s="369" t="s">
        <v>25</v>
      </c>
      <c r="K28" s="368"/>
      <c r="L28" s="7" t="s">
        <v>387</v>
      </c>
      <c r="M28" s="11"/>
      <c r="N28" s="82">
        <v>8.5</v>
      </c>
      <c r="O28" s="60">
        <v>12</v>
      </c>
    </row>
    <row r="29" spans="1:15" ht="15" x14ac:dyDescent="0.25">
      <c r="A29" s="1"/>
      <c r="B29" s="378">
        <v>12</v>
      </c>
      <c r="C29" s="379"/>
      <c r="D29" s="367" t="s">
        <v>381</v>
      </c>
      <c r="E29" s="368"/>
      <c r="F29" s="369">
        <v>4100051751</v>
      </c>
      <c r="G29" s="370"/>
      <c r="H29" s="391" t="s">
        <v>659</v>
      </c>
      <c r="I29" s="370"/>
      <c r="J29" s="369" t="s">
        <v>25</v>
      </c>
      <c r="K29" s="368"/>
      <c r="L29" s="7" t="s">
        <v>387</v>
      </c>
      <c r="M29" s="11"/>
      <c r="N29" s="82">
        <v>8.5</v>
      </c>
      <c r="O29" s="60">
        <v>12</v>
      </c>
    </row>
    <row r="30" spans="1:15" ht="15" x14ac:dyDescent="0.25">
      <c r="A30" s="1"/>
      <c r="B30" s="378">
        <v>13</v>
      </c>
      <c r="C30" s="379"/>
      <c r="D30" s="367" t="s">
        <v>381</v>
      </c>
      <c r="E30" s="368"/>
      <c r="F30" s="369">
        <v>4100051751</v>
      </c>
      <c r="G30" s="370"/>
      <c r="H30" s="391" t="s">
        <v>659</v>
      </c>
      <c r="I30" s="370"/>
      <c r="J30" s="369" t="s">
        <v>25</v>
      </c>
      <c r="K30" s="368"/>
      <c r="L30" s="7" t="s">
        <v>387</v>
      </c>
      <c r="M30" s="11"/>
      <c r="N30" s="82">
        <v>8.5</v>
      </c>
      <c r="O30" s="60">
        <v>12</v>
      </c>
    </row>
    <row r="31" spans="1:15" ht="15" x14ac:dyDescent="0.25">
      <c r="A31" s="1"/>
      <c r="B31" s="378">
        <v>14</v>
      </c>
      <c r="C31" s="379"/>
      <c r="D31" s="367" t="s">
        <v>381</v>
      </c>
      <c r="E31" s="368"/>
      <c r="F31" s="369">
        <v>4100051751</v>
      </c>
      <c r="G31" s="370"/>
      <c r="H31" s="391" t="s">
        <v>659</v>
      </c>
      <c r="I31" s="370"/>
      <c r="J31" s="369" t="s">
        <v>25</v>
      </c>
      <c r="K31" s="368"/>
      <c r="L31" s="7" t="s">
        <v>387</v>
      </c>
      <c r="M31" s="11"/>
      <c r="N31" s="82">
        <v>8.5</v>
      </c>
      <c r="O31" s="60">
        <v>12</v>
      </c>
    </row>
    <row r="32" spans="1:15" ht="15" x14ac:dyDescent="0.25">
      <c r="A32" s="1"/>
      <c r="B32" s="378">
        <v>15</v>
      </c>
      <c r="C32" s="379"/>
      <c r="D32" s="367" t="s">
        <v>381</v>
      </c>
      <c r="E32" s="368"/>
      <c r="F32" s="369">
        <v>4100051751</v>
      </c>
      <c r="G32" s="370"/>
      <c r="H32" s="391" t="s">
        <v>659</v>
      </c>
      <c r="I32" s="370"/>
      <c r="J32" s="369" t="s">
        <v>25</v>
      </c>
      <c r="K32" s="368"/>
      <c r="L32" s="7" t="s">
        <v>387</v>
      </c>
      <c r="M32" s="11"/>
      <c r="N32" s="82">
        <v>8.5</v>
      </c>
      <c r="O32" s="60">
        <v>12</v>
      </c>
    </row>
    <row r="33" spans="1:15" ht="15" x14ac:dyDescent="0.25">
      <c r="A33" s="1"/>
      <c r="B33" s="378">
        <v>16</v>
      </c>
      <c r="C33" s="379"/>
      <c r="D33" s="367" t="s">
        <v>381</v>
      </c>
      <c r="E33" s="368"/>
      <c r="F33" s="369">
        <v>4100051751</v>
      </c>
      <c r="G33" s="370"/>
      <c r="H33" s="391" t="s">
        <v>659</v>
      </c>
      <c r="I33" s="370"/>
      <c r="J33" s="369" t="s">
        <v>25</v>
      </c>
      <c r="K33" s="368"/>
      <c r="L33" s="7" t="s">
        <v>387</v>
      </c>
      <c r="M33" s="11"/>
      <c r="N33" s="81">
        <v>8.5</v>
      </c>
      <c r="O33" s="60">
        <v>12</v>
      </c>
    </row>
    <row r="34" spans="1:15" ht="15" x14ac:dyDescent="0.25">
      <c r="A34" s="1"/>
      <c r="B34" s="111" t="s">
        <v>37</v>
      </c>
      <c r="C34" s="92"/>
      <c r="D34" s="20"/>
      <c r="E34" s="45"/>
      <c r="F34" s="20"/>
      <c r="H34" s="3"/>
      <c r="J34" s="20"/>
      <c r="K34" s="45"/>
      <c r="L34" s="1"/>
      <c r="M34" s="1"/>
      <c r="N34" s="1"/>
      <c r="O34" s="60"/>
    </row>
    <row r="35" spans="1:15" ht="15" x14ac:dyDescent="0.25">
      <c r="A35" s="1"/>
      <c r="B35" s="378">
        <v>17</v>
      </c>
      <c r="C35" s="379"/>
      <c r="D35" s="367" t="s">
        <v>381</v>
      </c>
      <c r="E35" s="368"/>
      <c r="F35" s="369">
        <v>4100051751</v>
      </c>
      <c r="G35" s="370"/>
      <c r="H35" s="391" t="s">
        <v>659</v>
      </c>
      <c r="I35" s="370"/>
      <c r="J35" s="369" t="s">
        <v>25</v>
      </c>
      <c r="K35" s="368"/>
      <c r="L35" s="7" t="s">
        <v>387</v>
      </c>
      <c r="M35" s="11"/>
      <c r="N35" s="82">
        <v>8.5</v>
      </c>
      <c r="O35" s="60">
        <v>12</v>
      </c>
    </row>
    <row r="36" spans="1:15" ht="15" x14ac:dyDescent="0.25">
      <c r="A36" s="1"/>
      <c r="B36" s="378">
        <v>18</v>
      </c>
      <c r="C36" s="379"/>
      <c r="D36" s="367" t="s">
        <v>381</v>
      </c>
      <c r="E36" s="368"/>
      <c r="F36" s="369">
        <v>4100051751</v>
      </c>
      <c r="G36" s="370"/>
      <c r="H36" s="391" t="s">
        <v>659</v>
      </c>
      <c r="I36" s="370"/>
      <c r="J36" s="369" t="s">
        <v>25</v>
      </c>
      <c r="K36" s="368"/>
      <c r="L36" s="7" t="s">
        <v>387</v>
      </c>
      <c r="M36" s="11"/>
      <c r="N36" s="82">
        <v>8.5</v>
      </c>
      <c r="O36" s="60">
        <v>5</v>
      </c>
    </row>
    <row r="37" spans="1:15" ht="15" x14ac:dyDescent="0.25">
      <c r="A37" s="1"/>
      <c r="B37" s="416"/>
      <c r="C37" s="417"/>
      <c r="D37" s="367" t="s">
        <v>381</v>
      </c>
      <c r="E37" s="368"/>
      <c r="F37" s="369">
        <v>4100051752</v>
      </c>
      <c r="G37" s="370"/>
      <c r="H37" s="391" t="s">
        <v>659</v>
      </c>
      <c r="I37" s="370"/>
      <c r="J37" s="369" t="s">
        <v>53</v>
      </c>
      <c r="K37" s="368"/>
      <c r="L37" s="7" t="s">
        <v>387</v>
      </c>
      <c r="M37" s="11"/>
      <c r="N37" s="83"/>
      <c r="O37" s="60">
        <v>3</v>
      </c>
    </row>
    <row r="38" spans="1:15" ht="15" x14ac:dyDescent="0.25">
      <c r="A38" s="1"/>
      <c r="B38" s="76"/>
      <c r="C38" s="69"/>
      <c r="D38" s="458" t="s">
        <v>706</v>
      </c>
      <c r="E38" s="393"/>
      <c r="F38" s="393"/>
      <c r="G38" s="393"/>
      <c r="H38" s="393"/>
      <c r="I38" s="374"/>
      <c r="J38" s="374"/>
      <c r="K38" s="374"/>
      <c r="L38" s="374"/>
      <c r="M38" s="8"/>
      <c r="N38" s="115"/>
      <c r="O38" s="60"/>
    </row>
    <row r="39" spans="1:15" ht="15" x14ac:dyDescent="0.25">
      <c r="A39" s="1"/>
      <c r="B39" s="416">
        <v>19</v>
      </c>
      <c r="C39" s="417"/>
      <c r="D39" s="367" t="s">
        <v>381</v>
      </c>
      <c r="E39" s="368"/>
      <c r="F39" s="369">
        <v>4100051752</v>
      </c>
      <c r="G39" s="370"/>
      <c r="H39" s="391" t="s">
        <v>659</v>
      </c>
      <c r="I39" s="370"/>
      <c r="J39" s="369" t="s">
        <v>53</v>
      </c>
      <c r="K39" s="368"/>
      <c r="L39" s="7" t="s">
        <v>387</v>
      </c>
      <c r="M39" s="11"/>
      <c r="N39" s="83">
        <v>8.5</v>
      </c>
      <c r="O39" s="60">
        <v>12</v>
      </c>
    </row>
    <row r="40" spans="1:15" ht="15" x14ac:dyDescent="0.25">
      <c r="A40" s="1"/>
      <c r="B40" s="416">
        <v>20</v>
      </c>
      <c r="C40" s="417"/>
      <c r="D40" s="367" t="s">
        <v>381</v>
      </c>
      <c r="E40" s="368"/>
      <c r="F40" s="369">
        <v>4100051752</v>
      </c>
      <c r="G40" s="370"/>
      <c r="H40" s="391" t="s">
        <v>659</v>
      </c>
      <c r="I40" s="370"/>
      <c r="J40" s="369" t="s">
        <v>53</v>
      </c>
      <c r="K40" s="368"/>
      <c r="L40" s="7" t="s">
        <v>387</v>
      </c>
      <c r="M40" s="11"/>
      <c r="N40" s="83">
        <v>8.5</v>
      </c>
      <c r="O40" s="60">
        <v>12</v>
      </c>
    </row>
    <row r="41" spans="1:15" ht="15" x14ac:dyDescent="0.25">
      <c r="A41" s="1"/>
      <c r="B41" s="378">
        <v>21</v>
      </c>
      <c r="C41" s="379"/>
      <c r="D41" s="367" t="s">
        <v>381</v>
      </c>
      <c r="E41" s="368"/>
      <c r="F41" s="369">
        <v>4100051752</v>
      </c>
      <c r="G41" s="370"/>
      <c r="H41" s="391" t="s">
        <v>659</v>
      </c>
      <c r="I41" s="370"/>
      <c r="J41" s="369" t="s">
        <v>53</v>
      </c>
      <c r="K41" s="368"/>
      <c r="L41" s="7" t="s">
        <v>387</v>
      </c>
      <c r="M41" s="11"/>
      <c r="N41" s="82">
        <v>8.5</v>
      </c>
      <c r="O41" s="60">
        <v>12</v>
      </c>
    </row>
    <row r="42" spans="1:15" ht="15" x14ac:dyDescent="0.25">
      <c r="A42" s="1"/>
      <c r="B42" s="378">
        <v>22</v>
      </c>
      <c r="C42" s="379"/>
      <c r="D42" s="367" t="s">
        <v>381</v>
      </c>
      <c r="E42" s="368"/>
      <c r="F42" s="369">
        <v>4100051752</v>
      </c>
      <c r="G42" s="370"/>
      <c r="H42" s="391" t="s">
        <v>659</v>
      </c>
      <c r="I42" s="370"/>
      <c r="J42" s="369" t="s">
        <v>53</v>
      </c>
      <c r="K42" s="368"/>
      <c r="L42" s="7" t="s">
        <v>387</v>
      </c>
      <c r="M42" s="11"/>
      <c r="N42" s="82">
        <v>8.5</v>
      </c>
      <c r="O42" s="60">
        <v>12</v>
      </c>
    </row>
    <row r="43" spans="1:15" ht="15" x14ac:dyDescent="0.25">
      <c r="A43" s="1"/>
      <c r="B43" s="378">
        <v>23</v>
      </c>
      <c r="C43" s="379"/>
      <c r="D43" s="367" t="s">
        <v>381</v>
      </c>
      <c r="E43" s="368"/>
      <c r="F43" s="369">
        <v>4100051752</v>
      </c>
      <c r="G43" s="370"/>
      <c r="H43" s="391" t="s">
        <v>659</v>
      </c>
      <c r="I43" s="370"/>
      <c r="J43" s="369" t="s">
        <v>53</v>
      </c>
      <c r="K43" s="368"/>
      <c r="L43" s="7" t="s">
        <v>387</v>
      </c>
      <c r="M43" s="11"/>
      <c r="N43" s="82">
        <v>8.5</v>
      </c>
      <c r="O43" s="60">
        <v>12</v>
      </c>
    </row>
    <row r="44" spans="1:15" ht="15" x14ac:dyDescent="0.25">
      <c r="A44" s="1"/>
      <c r="B44" s="378">
        <v>24</v>
      </c>
      <c r="C44" s="379"/>
      <c r="D44" s="367" t="s">
        <v>381</v>
      </c>
      <c r="E44" s="368"/>
      <c r="F44" s="369">
        <v>4100051752</v>
      </c>
      <c r="G44" s="370"/>
      <c r="H44" s="391" t="s">
        <v>659</v>
      </c>
      <c r="I44" s="370"/>
      <c r="J44" s="369" t="s">
        <v>53</v>
      </c>
      <c r="K44" s="368"/>
      <c r="L44" s="7" t="s">
        <v>387</v>
      </c>
      <c r="M44" s="11"/>
      <c r="N44" s="82">
        <v>8.5</v>
      </c>
      <c r="O44" s="60">
        <v>12</v>
      </c>
    </row>
    <row r="45" spans="1:15" ht="15" x14ac:dyDescent="0.25">
      <c r="A45" s="1"/>
      <c r="B45" s="378">
        <v>25</v>
      </c>
      <c r="C45" s="379"/>
      <c r="D45" s="367" t="s">
        <v>381</v>
      </c>
      <c r="E45" s="368"/>
      <c r="F45" s="369">
        <v>4100051752</v>
      </c>
      <c r="G45" s="370"/>
      <c r="H45" s="391" t="s">
        <v>659</v>
      </c>
      <c r="I45" s="370"/>
      <c r="J45" s="369" t="s">
        <v>53</v>
      </c>
      <c r="K45" s="368"/>
      <c r="L45" s="7" t="s">
        <v>387</v>
      </c>
      <c r="M45" s="11"/>
      <c r="N45" s="82">
        <v>8.5</v>
      </c>
      <c r="O45" s="60">
        <v>12</v>
      </c>
    </row>
    <row r="46" spans="1:15" ht="15" x14ac:dyDescent="0.25">
      <c r="A46" s="1"/>
      <c r="B46" s="378">
        <v>26</v>
      </c>
      <c r="C46" s="379"/>
      <c r="D46" s="367" t="s">
        <v>381</v>
      </c>
      <c r="E46" s="368"/>
      <c r="F46" s="369">
        <v>4100051752</v>
      </c>
      <c r="G46" s="370"/>
      <c r="H46" s="391" t="s">
        <v>659</v>
      </c>
      <c r="I46" s="370"/>
      <c r="J46" s="369" t="s">
        <v>53</v>
      </c>
      <c r="K46" s="368"/>
      <c r="L46" s="7" t="s">
        <v>387</v>
      </c>
      <c r="M46" s="11"/>
      <c r="N46" s="82">
        <v>8.5</v>
      </c>
      <c r="O46" s="60">
        <v>12</v>
      </c>
    </row>
    <row r="47" spans="1:15" ht="15" x14ac:dyDescent="0.25">
      <c r="A47" s="1"/>
      <c r="B47" s="378">
        <v>27</v>
      </c>
      <c r="C47" s="379"/>
      <c r="D47" s="367" t="s">
        <v>381</v>
      </c>
      <c r="E47" s="368"/>
      <c r="F47" s="369">
        <v>4100051752</v>
      </c>
      <c r="G47" s="370"/>
      <c r="H47" s="391" t="s">
        <v>659</v>
      </c>
      <c r="I47" s="370"/>
      <c r="J47" s="369" t="s">
        <v>53</v>
      </c>
      <c r="K47" s="368"/>
      <c r="L47" s="7" t="s">
        <v>387</v>
      </c>
      <c r="M47" s="11"/>
      <c r="N47" s="82">
        <v>8.5</v>
      </c>
      <c r="O47" s="60">
        <v>12</v>
      </c>
    </row>
    <row r="48" spans="1:15" ht="15" x14ac:dyDescent="0.25">
      <c r="A48" s="1"/>
      <c r="B48" s="378">
        <v>28</v>
      </c>
      <c r="C48" s="379"/>
      <c r="D48" s="367" t="s">
        <v>381</v>
      </c>
      <c r="E48" s="368"/>
      <c r="F48" s="369">
        <v>4100051752</v>
      </c>
      <c r="G48" s="370"/>
      <c r="H48" s="391" t="s">
        <v>659</v>
      </c>
      <c r="I48" s="370"/>
      <c r="J48" s="369" t="s">
        <v>53</v>
      </c>
      <c r="K48" s="368"/>
      <c r="L48" s="7" t="s">
        <v>387</v>
      </c>
      <c r="M48" s="11"/>
      <c r="N48" s="82">
        <v>8.5</v>
      </c>
      <c r="O48" s="60">
        <v>12</v>
      </c>
    </row>
    <row r="49" spans="1:15" ht="15" x14ac:dyDescent="0.25">
      <c r="A49" s="1"/>
      <c r="B49" s="378">
        <v>29</v>
      </c>
      <c r="C49" s="379"/>
      <c r="D49" s="367" t="s">
        <v>381</v>
      </c>
      <c r="E49" s="368"/>
      <c r="F49" s="369">
        <v>4100051752</v>
      </c>
      <c r="G49" s="370"/>
      <c r="H49" s="391" t="s">
        <v>659</v>
      </c>
      <c r="I49" s="370"/>
      <c r="J49" s="369" t="s">
        <v>53</v>
      </c>
      <c r="K49" s="368"/>
      <c r="L49" s="7" t="s">
        <v>387</v>
      </c>
      <c r="M49" s="11"/>
      <c r="N49" s="82">
        <v>8.5</v>
      </c>
      <c r="O49" s="60">
        <v>12</v>
      </c>
    </row>
    <row r="50" spans="1:15" ht="15" x14ac:dyDescent="0.25">
      <c r="A50" s="1"/>
      <c r="B50" s="378">
        <v>30</v>
      </c>
      <c r="C50" s="379"/>
      <c r="D50" s="367" t="s">
        <v>381</v>
      </c>
      <c r="E50" s="368"/>
      <c r="F50" s="369">
        <v>4100051752</v>
      </c>
      <c r="G50" s="370"/>
      <c r="H50" s="391" t="s">
        <v>659</v>
      </c>
      <c r="I50" s="370"/>
      <c r="J50" s="369" t="s">
        <v>53</v>
      </c>
      <c r="K50" s="368"/>
      <c r="L50" s="7" t="s">
        <v>387</v>
      </c>
      <c r="M50" s="11"/>
      <c r="N50" s="82">
        <v>8.5</v>
      </c>
      <c r="O50" s="60">
        <v>12</v>
      </c>
    </row>
    <row r="51" spans="1:15" ht="15" x14ac:dyDescent="0.25">
      <c r="A51" s="1"/>
      <c r="B51" s="378">
        <v>31</v>
      </c>
      <c r="C51" s="379"/>
      <c r="D51" s="367" t="s">
        <v>381</v>
      </c>
      <c r="E51" s="368"/>
      <c r="F51" s="369">
        <v>4100051752</v>
      </c>
      <c r="G51" s="370"/>
      <c r="H51" s="391" t="s">
        <v>659</v>
      </c>
      <c r="I51" s="370"/>
      <c r="J51" s="369" t="s">
        <v>53</v>
      </c>
      <c r="K51" s="368"/>
      <c r="L51" s="7" t="s">
        <v>387</v>
      </c>
      <c r="M51" s="11"/>
      <c r="N51" s="82">
        <v>8.5</v>
      </c>
      <c r="O51" s="60">
        <v>12</v>
      </c>
    </row>
    <row r="52" spans="1:15" ht="15" x14ac:dyDescent="0.25">
      <c r="A52" s="1"/>
      <c r="B52" s="378">
        <v>32</v>
      </c>
      <c r="C52" s="379"/>
      <c r="D52" s="367" t="s">
        <v>381</v>
      </c>
      <c r="E52" s="368"/>
      <c r="F52" s="369">
        <v>4100051752</v>
      </c>
      <c r="G52" s="370"/>
      <c r="H52" s="391" t="s">
        <v>659</v>
      </c>
      <c r="I52" s="370"/>
      <c r="J52" s="369" t="s">
        <v>53</v>
      </c>
      <c r="K52" s="368"/>
      <c r="L52" s="7" t="s">
        <v>387</v>
      </c>
      <c r="M52" s="11"/>
      <c r="N52" s="81">
        <v>8.5</v>
      </c>
      <c r="O52" s="60">
        <v>12</v>
      </c>
    </row>
    <row r="53" spans="1:15" ht="15" x14ac:dyDescent="0.25">
      <c r="A53" s="1"/>
      <c r="B53" s="111" t="s">
        <v>56</v>
      </c>
      <c r="C53" s="92"/>
      <c r="D53" s="20"/>
      <c r="E53" s="45"/>
      <c r="F53" s="20"/>
      <c r="H53" s="3"/>
      <c r="J53" s="20"/>
      <c r="K53" s="45"/>
      <c r="L53" s="1"/>
      <c r="M53" s="1"/>
      <c r="N53" s="1"/>
      <c r="O53" s="60"/>
    </row>
    <row r="54" spans="1:15" ht="15" x14ac:dyDescent="0.25">
      <c r="A54" s="1"/>
      <c r="B54" s="378">
        <v>33</v>
      </c>
      <c r="C54" s="379"/>
      <c r="D54" s="367" t="s">
        <v>381</v>
      </c>
      <c r="E54" s="368"/>
      <c r="F54" s="369">
        <v>4100051752</v>
      </c>
      <c r="G54" s="370"/>
      <c r="H54" s="391" t="s">
        <v>659</v>
      </c>
      <c r="I54" s="370"/>
      <c r="J54" s="369" t="s">
        <v>53</v>
      </c>
      <c r="K54" s="368"/>
      <c r="L54" s="7" t="s">
        <v>387</v>
      </c>
      <c r="M54" s="11"/>
      <c r="N54" s="82">
        <v>8.5</v>
      </c>
      <c r="O54" s="60">
        <v>12</v>
      </c>
    </row>
    <row r="55" spans="1:15" ht="15" x14ac:dyDescent="0.25">
      <c r="A55" s="1"/>
      <c r="B55" s="378">
        <v>34</v>
      </c>
      <c r="C55" s="379"/>
      <c r="D55" s="367" t="s">
        <v>381</v>
      </c>
      <c r="E55" s="368"/>
      <c r="F55" s="369">
        <v>4100051752</v>
      </c>
      <c r="G55" s="370"/>
      <c r="H55" s="391" t="s">
        <v>659</v>
      </c>
      <c r="I55" s="370"/>
      <c r="J55" s="369" t="s">
        <v>53</v>
      </c>
      <c r="K55" s="368"/>
      <c r="L55" s="7" t="s">
        <v>387</v>
      </c>
      <c r="M55" s="11"/>
      <c r="N55" s="82">
        <v>8.5</v>
      </c>
      <c r="O55" s="60">
        <v>12</v>
      </c>
    </row>
    <row r="56" spans="1:15" ht="15" x14ac:dyDescent="0.25">
      <c r="A56" s="1"/>
      <c r="B56" s="378">
        <v>35</v>
      </c>
      <c r="C56" s="379"/>
      <c r="D56" s="367" t="s">
        <v>381</v>
      </c>
      <c r="E56" s="368"/>
      <c r="F56" s="369">
        <v>4100051752</v>
      </c>
      <c r="G56" s="370"/>
      <c r="H56" s="391" t="s">
        <v>659</v>
      </c>
      <c r="I56" s="370"/>
      <c r="J56" s="369" t="s">
        <v>53</v>
      </c>
      <c r="K56" s="368"/>
      <c r="L56" s="7" t="s">
        <v>387</v>
      </c>
      <c r="M56" s="11"/>
      <c r="N56" s="82">
        <v>8.5</v>
      </c>
      <c r="O56" s="60">
        <v>12</v>
      </c>
    </row>
    <row r="57" spans="1:15" ht="15" x14ac:dyDescent="0.25">
      <c r="A57" s="1"/>
      <c r="B57" s="378">
        <v>36</v>
      </c>
      <c r="C57" s="379"/>
      <c r="D57" s="367" t="s">
        <v>381</v>
      </c>
      <c r="E57" s="368"/>
      <c r="F57" s="369">
        <v>4100051752</v>
      </c>
      <c r="G57" s="370"/>
      <c r="H57" s="391" t="s">
        <v>659</v>
      </c>
      <c r="I57" s="370"/>
      <c r="J57" s="369" t="s">
        <v>53</v>
      </c>
      <c r="K57" s="368"/>
      <c r="L57" s="7" t="s">
        <v>387</v>
      </c>
      <c r="M57" s="11"/>
      <c r="N57" s="82">
        <v>8.5</v>
      </c>
      <c r="O57" s="60">
        <v>12</v>
      </c>
    </row>
    <row r="58" spans="1:15" ht="15" x14ac:dyDescent="0.25">
      <c r="A58" s="1"/>
      <c r="B58" s="378">
        <v>37</v>
      </c>
      <c r="C58" s="379"/>
      <c r="D58" s="367" t="s">
        <v>381</v>
      </c>
      <c r="E58" s="368"/>
      <c r="F58" s="369">
        <v>4100051752</v>
      </c>
      <c r="G58" s="370"/>
      <c r="H58" s="391" t="s">
        <v>659</v>
      </c>
      <c r="I58" s="370"/>
      <c r="J58" s="369" t="s">
        <v>53</v>
      </c>
      <c r="K58" s="368"/>
      <c r="L58" s="7" t="s">
        <v>387</v>
      </c>
      <c r="M58" s="11"/>
      <c r="N58" s="82">
        <v>8.5</v>
      </c>
      <c r="O58" s="60">
        <v>12</v>
      </c>
    </row>
    <row r="59" spans="1:15" ht="15" x14ac:dyDescent="0.25">
      <c r="A59" s="1"/>
      <c r="B59" s="378">
        <v>38</v>
      </c>
      <c r="C59" s="379"/>
      <c r="D59" s="367" t="s">
        <v>381</v>
      </c>
      <c r="E59" s="368"/>
      <c r="F59" s="369">
        <v>4100051752</v>
      </c>
      <c r="G59" s="370"/>
      <c r="H59" s="391" t="s">
        <v>659</v>
      </c>
      <c r="I59" s="370"/>
      <c r="J59" s="369" t="s">
        <v>53</v>
      </c>
      <c r="K59" s="368"/>
      <c r="L59" s="7" t="s">
        <v>387</v>
      </c>
      <c r="M59" s="11"/>
      <c r="N59" s="82">
        <v>8.5</v>
      </c>
      <c r="O59" s="60">
        <v>12</v>
      </c>
    </row>
    <row r="60" spans="1:15" ht="15" x14ac:dyDescent="0.25">
      <c r="A60" s="1"/>
      <c r="B60" s="378">
        <v>39</v>
      </c>
      <c r="C60" s="379"/>
      <c r="D60" s="367" t="s">
        <v>381</v>
      </c>
      <c r="E60" s="368"/>
      <c r="F60" s="369">
        <v>4100051752</v>
      </c>
      <c r="G60" s="370"/>
      <c r="H60" s="391" t="s">
        <v>659</v>
      </c>
      <c r="I60" s="370"/>
      <c r="J60" s="369" t="s">
        <v>53</v>
      </c>
      <c r="K60" s="368"/>
      <c r="L60" s="7" t="s">
        <v>387</v>
      </c>
      <c r="M60" s="11"/>
      <c r="N60" s="82">
        <v>8.5</v>
      </c>
      <c r="O60" s="60">
        <v>12</v>
      </c>
    </row>
    <row r="61" spans="1:15" ht="15" x14ac:dyDescent="0.25">
      <c r="A61" s="1"/>
      <c r="B61" s="378">
        <v>40</v>
      </c>
      <c r="C61" s="379"/>
      <c r="D61" s="367" t="s">
        <v>381</v>
      </c>
      <c r="E61" s="368"/>
      <c r="F61" s="369">
        <v>4100051752</v>
      </c>
      <c r="G61" s="370"/>
      <c r="H61" s="391" t="s">
        <v>659</v>
      </c>
      <c r="I61" s="370"/>
      <c r="J61" s="369" t="s">
        <v>53</v>
      </c>
      <c r="K61" s="368"/>
      <c r="L61" s="7" t="s">
        <v>387</v>
      </c>
      <c r="M61" s="11"/>
      <c r="N61" s="82">
        <v>8.5</v>
      </c>
      <c r="O61" s="60">
        <v>12</v>
      </c>
    </row>
    <row r="62" spans="1:15" ht="15" x14ac:dyDescent="0.25">
      <c r="A62" s="1"/>
      <c r="B62" s="378">
        <v>41</v>
      </c>
      <c r="C62" s="379"/>
      <c r="D62" s="367" t="s">
        <v>381</v>
      </c>
      <c r="E62" s="368"/>
      <c r="F62" s="369">
        <v>4100051752</v>
      </c>
      <c r="G62" s="370"/>
      <c r="H62" s="391" t="s">
        <v>659</v>
      </c>
      <c r="I62" s="370"/>
      <c r="J62" s="369" t="s">
        <v>53</v>
      </c>
      <c r="K62" s="368"/>
      <c r="L62" s="7" t="s">
        <v>387</v>
      </c>
      <c r="M62" s="11"/>
      <c r="N62" s="82">
        <v>8.5</v>
      </c>
      <c r="O62" s="60">
        <v>12</v>
      </c>
    </row>
    <row r="63" spans="1:15" ht="15" x14ac:dyDescent="0.25">
      <c r="A63" s="1"/>
      <c r="B63" s="378">
        <v>42</v>
      </c>
      <c r="C63" s="379"/>
      <c r="D63" s="367" t="s">
        <v>381</v>
      </c>
      <c r="E63" s="368"/>
      <c r="F63" s="369">
        <v>4100051752</v>
      </c>
      <c r="G63" s="370"/>
      <c r="H63" s="391" t="s">
        <v>659</v>
      </c>
      <c r="I63" s="370"/>
      <c r="J63" s="369" t="s">
        <v>53</v>
      </c>
      <c r="K63" s="368"/>
      <c r="L63" s="7" t="s">
        <v>387</v>
      </c>
      <c r="M63" s="11"/>
      <c r="N63" s="82">
        <v>8.5</v>
      </c>
      <c r="O63" s="60">
        <v>12</v>
      </c>
    </row>
    <row r="64" spans="1:15" ht="15" x14ac:dyDescent="0.25">
      <c r="A64" s="1"/>
      <c r="B64" s="378">
        <v>43</v>
      </c>
      <c r="C64" s="379"/>
      <c r="D64" s="367" t="s">
        <v>381</v>
      </c>
      <c r="E64" s="368"/>
      <c r="F64" s="369">
        <v>4100051752</v>
      </c>
      <c r="G64" s="370"/>
      <c r="H64" s="391" t="s">
        <v>659</v>
      </c>
      <c r="I64" s="370"/>
      <c r="J64" s="369" t="s">
        <v>53</v>
      </c>
      <c r="K64" s="368"/>
      <c r="L64" s="7" t="s">
        <v>387</v>
      </c>
      <c r="M64" s="11"/>
      <c r="N64" s="81">
        <v>8.5</v>
      </c>
      <c r="O64" s="60">
        <v>12</v>
      </c>
    </row>
    <row r="65" spans="1:15" ht="15" x14ac:dyDescent="0.25">
      <c r="A65" s="1"/>
      <c r="B65" s="378">
        <v>44</v>
      </c>
      <c r="C65" s="379"/>
      <c r="D65" s="367" t="s">
        <v>381</v>
      </c>
      <c r="E65" s="368"/>
      <c r="F65" s="369">
        <v>4100051752</v>
      </c>
      <c r="G65" s="370"/>
      <c r="H65" s="391" t="s">
        <v>659</v>
      </c>
      <c r="I65" s="370"/>
      <c r="J65" s="369" t="s">
        <v>53</v>
      </c>
      <c r="K65" s="368"/>
      <c r="L65" s="7" t="s">
        <v>387</v>
      </c>
      <c r="M65" s="11"/>
      <c r="N65" s="82">
        <v>8.5</v>
      </c>
      <c r="O65" s="60">
        <v>12</v>
      </c>
    </row>
    <row r="66" spans="1:15" ht="15" x14ac:dyDescent="0.25">
      <c r="A66" s="1"/>
      <c r="B66" s="378">
        <v>45</v>
      </c>
      <c r="C66" s="379"/>
      <c r="D66" s="367" t="s">
        <v>381</v>
      </c>
      <c r="E66" s="368"/>
      <c r="F66" s="369">
        <v>4100051752</v>
      </c>
      <c r="G66" s="370"/>
      <c r="H66" s="391" t="s">
        <v>659</v>
      </c>
      <c r="I66" s="370"/>
      <c r="J66" s="369" t="s">
        <v>53</v>
      </c>
      <c r="K66" s="368"/>
      <c r="L66" s="7" t="s">
        <v>387</v>
      </c>
      <c r="M66" s="11"/>
      <c r="N66" s="82">
        <v>8.5</v>
      </c>
      <c r="O66" s="60">
        <v>12</v>
      </c>
    </row>
    <row r="67" spans="1:15" ht="15" x14ac:dyDescent="0.25">
      <c r="A67" s="1"/>
      <c r="B67" s="378">
        <v>46</v>
      </c>
      <c r="C67" s="379"/>
      <c r="D67" s="367" t="s">
        <v>381</v>
      </c>
      <c r="E67" s="368"/>
      <c r="F67" s="369">
        <v>4100051752</v>
      </c>
      <c r="G67" s="370"/>
      <c r="H67" s="391" t="s">
        <v>659</v>
      </c>
      <c r="I67" s="370"/>
      <c r="J67" s="369" t="s">
        <v>53</v>
      </c>
      <c r="K67" s="368"/>
      <c r="L67" s="7" t="s">
        <v>387</v>
      </c>
      <c r="M67" s="11"/>
      <c r="N67" s="81">
        <v>8.5</v>
      </c>
      <c r="O67" s="60">
        <v>12</v>
      </c>
    </row>
    <row r="68" spans="1:15" ht="15" x14ac:dyDescent="0.25">
      <c r="A68" s="1"/>
      <c r="B68" s="378">
        <v>47</v>
      </c>
      <c r="C68" s="379"/>
      <c r="D68" s="367" t="s">
        <v>381</v>
      </c>
      <c r="E68" s="368"/>
      <c r="F68" s="369">
        <v>4100051752</v>
      </c>
      <c r="G68" s="370"/>
      <c r="H68" s="391" t="s">
        <v>659</v>
      </c>
      <c r="I68" s="370"/>
      <c r="J68" s="369" t="s">
        <v>53</v>
      </c>
      <c r="K68" s="368"/>
      <c r="L68" s="7" t="s">
        <v>387</v>
      </c>
      <c r="M68" s="11"/>
      <c r="N68" s="82">
        <v>8.5</v>
      </c>
      <c r="O68" s="60">
        <v>12</v>
      </c>
    </row>
    <row r="69" spans="1:15" ht="15" x14ac:dyDescent="0.25">
      <c r="A69" s="1"/>
      <c r="B69" s="378">
        <v>48</v>
      </c>
      <c r="C69" s="379"/>
      <c r="D69" s="367" t="s">
        <v>381</v>
      </c>
      <c r="E69" s="368"/>
      <c r="F69" s="369">
        <v>4100051752</v>
      </c>
      <c r="G69" s="370"/>
      <c r="H69" s="391" t="s">
        <v>659</v>
      </c>
      <c r="I69" s="370"/>
      <c r="J69" s="369" t="s">
        <v>53</v>
      </c>
      <c r="K69" s="368"/>
      <c r="L69" s="7" t="s">
        <v>387</v>
      </c>
      <c r="M69" s="11"/>
      <c r="N69" s="81">
        <v>8.5</v>
      </c>
      <c r="O69" s="60">
        <v>12</v>
      </c>
    </row>
    <row r="70" spans="1:15" ht="15" x14ac:dyDescent="0.25">
      <c r="A70" s="1"/>
      <c r="B70" s="111" t="s">
        <v>57</v>
      </c>
      <c r="C70" s="92"/>
      <c r="D70" s="20"/>
      <c r="E70" s="45"/>
      <c r="F70" s="20"/>
      <c r="H70" s="3"/>
      <c r="J70" s="20"/>
      <c r="K70" s="45"/>
      <c r="L70" s="1"/>
      <c r="M70" s="1"/>
      <c r="N70" s="1"/>
      <c r="O70" s="60"/>
    </row>
    <row r="71" spans="1:15" ht="15" x14ac:dyDescent="0.25">
      <c r="A71" s="1"/>
      <c r="B71" s="378">
        <v>49</v>
      </c>
      <c r="C71" s="379"/>
      <c r="D71" s="367" t="s">
        <v>381</v>
      </c>
      <c r="E71" s="368"/>
      <c r="F71" s="369">
        <v>4100051752</v>
      </c>
      <c r="G71" s="370"/>
      <c r="H71" s="391" t="s">
        <v>659</v>
      </c>
      <c r="I71" s="370"/>
      <c r="J71" s="369" t="s">
        <v>53</v>
      </c>
      <c r="K71" s="368"/>
      <c r="L71" s="7" t="s">
        <v>387</v>
      </c>
      <c r="M71" s="11"/>
      <c r="N71" s="82">
        <v>8.5</v>
      </c>
      <c r="O71" s="60">
        <v>12</v>
      </c>
    </row>
    <row r="72" spans="1:15" ht="15" x14ac:dyDescent="0.25">
      <c r="A72" s="1"/>
      <c r="B72" s="378">
        <v>50</v>
      </c>
      <c r="C72" s="379"/>
      <c r="D72" s="367" t="s">
        <v>381</v>
      </c>
      <c r="E72" s="368"/>
      <c r="F72" s="369">
        <v>4100051752</v>
      </c>
      <c r="G72" s="370"/>
      <c r="H72" s="391" t="s">
        <v>659</v>
      </c>
      <c r="I72" s="370"/>
      <c r="J72" s="369" t="s">
        <v>53</v>
      </c>
      <c r="K72" s="368"/>
      <c r="L72" s="7" t="s">
        <v>387</v>
      </c>
      <c r="M72" s="11"/>
      <c r="N72" s="82">
        <v>8.5</v>
      </c>
      <c r="O72" s="60">
        <v>12</v>
      </c>
    </row>
    <row r="73" spans="1:15" ht="15" x14ac:dyDescent="0.25">
      <c r="A73" s="1"/>
      <c r="B73" s="378">
        <v>51</v>
      </c>
      <c r="C73" s="379"/>
      <c r="D73" s="367" t="s">
        <v>381</v>
      </c>
      <c r="E73" s="368"/>
      <c r="F73" s="369">
        <v>4100051752</v>
      </c>
      <c r="G73" s="370"/>
      <c r="H73" s="391" t="s">
        <v>659</v>
      </c>
      <c r="I73" s="370"/>
      <c r="J73" s="369" t="s">
        <v>53</v>
      </c>
      <c r="K73" s="368"/>
      <c r="L73" s="7" t="s">
        <v>387</v>
      </c>
      <c r="M73" s="11"/>
      <c r="N73" s="82">
        <v>8.5</v>
      </c>
      <c r="O73" s="60">
        <v>12</v>
      </c>
    </row>
    <row r="74" spans="1:15" ht="15" x14ac:dyDescent="0.25">
      <c r="A74" s="1"/>
      <c r="B74" s="378">
        <v>52</v>
      </c>
      <c r="C74" s="379"/>
      <c r="D74" s="367" t="s">
        <v>381</v>
      </c>
      <c r="E74" s="368"/>
      <c r="F74" s="369">
        <v>4100051752</v>
      </c>
      <c r="G74" s="370"/>
      <c r="H74" s="391" t="s">
        <v>659</v>
      </c>
      <c r="I74" s="370"/>
      <c r="J74" s="369" t="s">
        <v>53</v>
      </c>
      <c r="K74" s="368"/>
      <c r="L74" s="7" t="s">
        <v>387</v>
      </c>
      <c r="M74" s="11"/>
      <c r="N74" s="81">
        <v>8.5</v>
      </c>
      <c r="O74" s="60">
        <v>12</v>
      </c>
    </row>
    <row r="75" spans="1:15" ht="15" x14ac:dyDescent="0.25">
      <c r="A75" s="1"/>
      <c r="B75" s="378">
        <v>53</v>
      </c>
      <c r="C75" s="379"/>
      <c r="D75" s="367" t="s">
        <v>381</v>
      </c>
      <c r="E75" s="368"/>
      <c r="F75" s="369">
        <v>4100051752</v>
      </c>
      <c r="G75" s="370"/>
      <c r="H75" s="391" t="s">
        <v>659</v>
      </c>
      <c r="I75" s="370"/>
      <c r="J75" s="369" t="s">
        <v>53</v>
      </c>
      <c r="K75" s="368"/>
      <c r="L75" s="7" t="s">
        <v>387</v>
      </c>
      <c r="M75" s="11"/>
      <c r="N75" s="82">
        <v>8.5</v>
      </c>
      <c r="O75" s="60">
        <v>12</v>
      </c>
    </row>
    <row r="76" spans="1:15" ht="15" x14ac:dyDescent="0.25">
      <c r="A76" s="1"/>
      <c r="B76" s="378">
        <v>54</v>
      </c>
      <c r="C76" s="379"/>
      <c r="D76" s="367" t="s">
        <v>381</v>
      </c>
      <c r="E76" s="368"/>
      <c r="F76" s="369">
        <v>4100051752</v>
      </c>
      <c r="G76" s="370"/>
      <c r="H76" s="391" t="s">
        <v>659</v>
      </c>
      <c r="I76" s="370"/>
      <c r="J76" s="369" t="s">
        <v>53</v>
      </c>
      <c r="K76" s="368"/>
      <c r="L76" s="7" t="s">
        <v>387</v>
      </c>
      <c r="M76" s="11"/>
      <c r="N76" s="82">
        <v>8.5</v>
      </c>
      <c r="O76" s="60">
        <v>12</v>
      </c>
    </row>
    <row r="77" spans="1:15" ht="15" x14ac:dyDescent="0.25">
      <c r="A77" s="1"/>
      <c r="B77" s="378">
        <v>55</v>
      </c>
      <c r="C77" s="379"/>
      <c r="D77" s="367" t="s">
        <v>381</v>
      </c>
      <c r="E77" s="368"/>
      <c r="F77" s="369">
        <v>4100051752</v>
      </c>
      <c r="G77" s="370"/>
      <c r="H77" s="391" t="s">
        <v>659</v>
      </c>
      <c r="I77" s="370"/>
      <c r="J77" s="369" t="s">
        <v>53</v>
      </c>
      <c r="K77" s="368"/>
      <c r="L77" s="7" t="s">
        <v>387</v>
      </c>
      <c r="M77" s="11"/>
      <c r="N77" s="81">
        <v>8.5</v>
      </c>
      <c r="O77" s="60">
        <v>12</v>
      </c>
    </row>
    <row r="78" spans="1:15" ht="15" x14ac:dyDescent="0.25">
      <c r="A78" s="1"/>
      <c r="B78" s="378">
        <v>56</v>
      </c>
      <c r="C78" s="379"/>
      <c r="D78" s="367" t="s">
        <v>381</v>
      </c>
      <c r="E78" s="368"/>
      <c r="F78" s="369">
        <v>4100051752</v>
      </c>
      <c r="G78" s="370"/>
      <c r="H78" s="391" t="s">
        <v>659</v>
      </c>
      <c r="I78" s="370"/>
      <c r="J78" s="369" t="s">
        <v>53</v>
      </c>
      <c r="K78" s="368"/>
      <c r="L78" s="7" t="s">
        <v>387</v>
      </c>
      <c r="M78" s="11"/>
      <c r="N78" s="82">
        <v>8.5</v>
      </c>
      <c r="O78" s="60">
        <v>12</v>
      </c>
    </row>
    <row r="79" spans="1:15" ht="15" x14ac:dyDescent="0.25">
      <c r="A79" s="1"/>
      <c r="B79" s="378">
        <v>57</v>
      </c>
      <c r="C79" s="379"/>
      <c r="D79" s="367" t="s">
        <v>381</v>
      </c>
      <c r="E79" s="368"/>
      <c r="F79" s="369">
        <v>4100051752</v>
      </c>
      <c r="G79" s="370"/>
      <c r="H79" s="391" t="s">
        <v>659</v>
      </c>
      <c r="I79" s="370"/>
      <c r="J79" s="369" t="s">
        <v>53</v>
      </c>
      <c r="K79" s="368"/>
      <c r="L79" s="7" t="s">
        <v>387</v>
      </c>
      <c r="M79" s="11"/>
      <c r="N79" s="81">
        <v>8.5</v>
      </c>
      <c r="O79" s="60">
        <v>12</v>
      </c>
    </row>
    <row r="80" spans="1:15" ht="15" x14ac:dyDescent="0.25">
      <c r="A80" s="1"/>
      <c r="B80" s="378">
        <v>58</v>
      </c>
      <c r="C80" s="379"/>
      <c r="D80" s="367" t="s">
        <v>381</v>
      </c>
      <c r="E80" s="368"/>
      <c r="F80" s="369">
        <v>4100051752</v>
      </c>
      <c r="G80" s="370"/>
      <c r="H80" s="391" t="s">
        <v>659</v>
      </c>
      <c r="I80" s="370"/>
      <c r="J80" s="369" t="s">
        <v>53</v>
      </c>
      <c r="K80" s="368"/>
      <c r="L80" s="7" t="s">
        <v>387</v>
      </c>
      <c r="M80" s="11"/>
      <c r="N80" s="81">
        <v>8.5</v>
      </c>
      <c r="O80" s="60">
        <v>12</v>
      </c>
    </row>
    <row r="81" spans="1:15" ht="15" x14ac:dyDescent="0.25">
      <c r="A81" s="1"/>
      <c r="B81" s="378">
        <v>59</v>
      </c>
      <c r="C81" s="379"/>
      <c r="D81" s="367" t="s">
        <v>381</v>
      </c>
      <c r="E81" s="368"/>
      <c r="F81" s="369">
        <v>4100051752</v>
      </c>
      <c r="G81" s="370"/>
      <c r="H81" s="391" t="s">
        <v>659</v>
      </c>
      <c r="I81" s="370"/>
      <c r="J81" s="369" t="s">
        <v>53</v>
      </c>
      <c r="K81" s="368"/>
      <c r="L81" s="7" t="s">
        <v>387</v>
      </c>
      <c r="M81" s="11"/>
      <c r="N81" s="82">
        <v>8.5</v>
      </c>
      <c r="O81" s="60">
        <v>12</v>
      </c>
    </row>
    <row r="82" spans="1:15" ht="15" x14ac:dyDescent="0.25">
      <c r="A82" s="1"/>
      <c r="B82" s="378">
        <v>60</v>
      </c>
      <c r="C82" s="379"/>
      <c r="D82" s="367" t="s">
        <v>381</v>
      </c>
      <c r="E82" s="368"/>
      <c r="F82" s="369">
        <v>4100051752</v>
      </c>
      <c r="G82" s="370"/>
      <c r="H82" s="391" t="s">
        <v>659</v>
      </c>
      <c r="I82" s="370"/>
      <c r="J82" s="369" t="s">
        <v>53</v>
      </c>
      <c r="K82" s="368"/>
      <c r="L82" s="7" t="s">
        <v>387</v>
      </c>
      <c r="M82" s="11"/>
      <c r="N82" s="81">
        <v>8.5</v>
      </c>
      <c r="O82" s="60">
        <v>12</v>
      </c>
    </row>
    <row r="83" spans="1:15" ht="15" x14ac:dyDescent="0.25">
      <c r="A83" s="1"/>
      <c r="B83" s="378">
        <v>61</v>
      </c>
      <c r="C83" s="379"/>
      <c r="D83" s="367" t="s">
        <v>381</v>
      </c>
      <c r="E83" s="368"/>
      <c r="F83" s="369">
        <v>4100051752</v>
      </c>
      <c r="G83" s="370"/>
      <c r="H83" s="391" t="s">
        <v>659</v>
      </c>
      <c r="I83" s="370"/>
      <c r="J83" s="369" t="s">
        <v>53</v>
      </c>
      <c r="K83" s="368"/>
      <c r="L83" s="7" t="s">
        <v>387</v>
      </c>
      <c r="M83" s="11"/>
      <c r="N83" s="81">
        <v>8.5</v>
      </c>
      <c r="O83" s="60">
        <v>12</v>
      </c>
    </row>
    <row r="84" spans="1:15" ht="15" x14ac:dyDescent="0.25">
      <c r="A84" s="1"/>
      <c r="B84" s="378">
        <v>62</v>
      </c>
      <c r="C84" s="379"/>
      <c r="D84" s="367" t="s">
        <v>381</v>
      </c>
      <c r="E84" s="368"/>
      <c r="F84" s="369">
        <v>4100051752</v>
      </c>
      <c r="G84" s="370"/>
      <c r="H84" s="391" t="s">
        <v>659</v>
      </c>
      <c r="I84" s="370"/>
      <c r="J84" s="369" t="s">
        <v>53</v>
      </c>
      <c r="K84" s="368"/>
      <c r="L84" s="7" t="s">
        <v>387</v>
      </c>
      <c r="M84" s="11"/>
      <c r="N84" s="82">
        <v>8.5</v>
      </c>
      <c r="O84" s="60">
        <v>12</v>
      </c>
    </row>
    <row r="85" spans="1:15" ht="15" x14ac:dyDescent="0.25">
      <c r="A85" s="1"/>
      <c r="B85" s="378">
        <v>63</v>
      </c>
      <c r="C85" s="379"/>
      <c r="D85" s="367" t="s">
        <v>381</v>
      </c>
      <c r="E85" s="368"/>
      <c r="F85" s="369">
        <v>4100051752</v>
      </c>
      <c r="G85" s="370"/>
      <c r="H85" s="391" t="s">
        <v>659</v>
      </c>
      <c r="I85" s="370"/>
      <c r="J85" s="369" t="s">
        <v>53</v>
      </c>
      <c r="K85" s="368"/>
      <c r="L85" s="7" t="s">
        <v>387</v>
      </c>
      <c r="M85" s="11"/>
      <c r="N85" s="81">
        <v>8.5</v>
      </c>
      <c r="O85" s="60">
        <v>12</v>
      </c>
    </row>
    <row r="86" spans="1:15" ht="15" x14ac:dyDescent="0.25">
      <c r="A86" s="1"/>
      <c r="B86" s="378">
        <v>64</v>
      </c>
      <c r="C86" s="379"/>
      <c r="D86" s="367" t="s">
        <v>381</v>
      </c>
      <c r="E86" s="368"/>
      <c r="F86" s="369">
        <v>4100051752</v>
      </c>
      <c r="G86" s="370"/>
      <c r="H86" s="391" t="s">
        <v>659</v>
      </c>
      <c r="I86" s="370"/>
      <c r="J86" s="369" t="s">
        <v>53</v>
      </c>
      <c r="K86" s="368"/>
      <c r="L86" s="7" t="s">
        <v>387</v>
      </c>
      <c r="M86" s="11"/>
      <c r="N86" s="82">
        <v>8.5</v>
      </c>
      <c r="O86" s="60">
        <v>12</v>
      </c>
    </row>
    <row r="87" spans="1:15" ht="15" x14ac:dyDescent="0.25">
      <c r="A87" s="1"/>
      <c r="B87" s="111" t="s">
        <v>103</v>
      </c>
      <c r="C87" s="92"/>
      <c r="D87" s="20"/>
      <c r="E87" s="45"/>
      <c r="F87" s="20"/>
      <c r="H87" s="3"/>
      <c r="J87" s="20"/>
      <c r="K87" s="45"/>
      <c r="L87" s="1"/>
      <c r="M87" s="1"/>
      <c r="N87" s="1"/>
      <c r="O87" s="60"/>
    </row>
    <row r="88" spans="1:15" ht="15" x14ac:dyDescent="0.25">
      <c r="A88" s="1"/>
      <c r="B88" s="378">
        <v>65</v>
      </c>
      <c r="C88" s="379"/>
      <c r="D88" s="367" t="s">
        <v>381</v>
      </c>
      <c r="E88" s="368"/>
      <c r="F88" s="369">
        <v>4100051752</v>
      </c>
      <c r="G88" s="370"/>
      <c r="H88" s="391" t="s">
        <v>659</v>
      </c>
      <c r="I88" s="370"/>
      <c r="J88" s="369" t="s">
        <v>53</v>
      </c>
      <c r="K88" s="368"/>
      <c r="L88" s="7" t="s">
        <v>387</v>
      </c>
      <c r="M88" s="11"/>
      <c r="N88" s="82">
        <v>8.5</v>
      </c>
      <c r="O88" s="60">
        <v>12</v>
      </c>
    </row>
    <row r="89" spans="1:15" ht="15" x14ac:dyDescent="0.25">
      <c r="A89" s="1"/>
      <c r="B89" s="378">
        <v>66</v>
      </c>
      <c r="C89" s="379"/>
      <c r="D89" s="367" t="s">
        <v>381</v>
      </c>
      <c r="E89" s="368"/>
      <c r="F89" s="369">
        <v>4100051752</v>
      </c>
      <c r="G89" s="370"/>
      <c r="H89" s="391" t="s">
        <v>659</v>
      </c>
      <c r="I89" s="370"/>
      <c r="J89" s="369" t="s">
        <v>53</v>
      </c>
      <c r="K89" s="368"/>
      <c r="L89" s="7" t="s">
        <v>387</v>
      </c>
      <c r="M89" s="11"/>
      <c r="N89" s="82">
        <v>8.5</v>
      </c>
      <c r="O89" s="60">
        <v>12</v>
      </c>
    </row>
    <row r="90" spans="1:15" ht="15" x14ac:dyDescent="0.25">
      <c r="A90" s="1"/>
      <c r="B90" s="378">
        <v>67</v>
      </c>
      <c r="C90" s="379"/>
      <c r="D90" s="367" t="s">
        <v>381</v>
      </c>
      <c r="E90" s="368"/>
      <c r="F90" s="369">
        <v>4100051752</v>
      </c>
      <c r="G90" s="370"/>
      <c r="H90" s="391" t="s">
        <v>659</v>
      </c>
      <c r="I90" s="370"/>
      <c r="J90" s="369" t="s">
        <v>53</v>
      </c>
      <c r="K90" s="368"/>
      <c r="L90" s="7" t="s">
        <v>387</v>
      </c>
      <c r="M90" s="11"/>
      <c r="N90" s="82">
        <v>8.5</v>
      </c>
      <c r="O90" s="60">
        <v>12</v>
      </c>
    </row>
    <row r="91" spans="1:15" ht="15" x14ac:dyDescent="0.25">
      <c r="A91" s="1"/>
      <c r="B91" s="378">
        <v>68</v>
      </c>
      <c r="C91" s="379"/>
      <c r="D91" s="367" t="s">
        <v>381</v>
      </c>
      <c r="E91" s="368"/>
      <c r="F91" s="369">
        <v>4100051752</v>
      </c>
      <c r="G91" s="370"/>
      <c r="H91" s="391" t="s">
        <v>659</v>
      </c>
      <c r="I91" s="370"/>
      <c r="J91" s="369" t="s">
        <v>53</v>
      </c>
      <c r="K91" s="368"/>
      <c r="L91" s="7" t="s">
        <v>387</v>
      </c>
      <c r="M91" s="11"/>
      <c r="N91" s="81">
        <v>8.5</v>
      </c>
      <c r="O91" s="60">
        <v>12</v>
      </c>
    </row>
    <row r="92" spans="1:15" ht="15" x14ac:dyDescent="0.25">
      <c r="A92" s="1"/>
      <c r="B92" s="378">
        <v>69</v>
      </c>
      <c r="C92" s="379"/>
      <c r="D92" s="367" t="s">
        <v>381</v>
      </c>
      <c r="E92" s="368"/>
      <c r="F92" s="369">
        <v>4100051752</v>
      </c>
      <c r="G92" s="370"/>
      <c r="H92" s="391" t="s">
        <v>659</v>
      </c>
      <c r="I92" s="370"/>
      <c r="J92" s="369" t="s">
        <v>53</v>
      </c>
      <c r="K92" s="368"/>
      <c r="L92" s="7" t="s">
        <v>387</v>
      </c>
      <c r="M92" s="11"/>
      <c r="N92" s="82">
        <v>8.5</v>
      </c>
      <c r="O92" s="60">
        <v>12</v>
      </c>
    </row>
    <row r="93" spans="1:15" ht="15" x14ac:dyDescent="0.25">
      <c r="A93" s="1"/>
      <c r="B93" s="378">
        <v>70</v>
      </c>
      <c r="C93" s="379"/>
      <c r="D93" s="367" t="s">
        <v>381</v>
      </c>
      <c r="E93" s="368"/>
      <c r="F93" s="369">
        <v>4100051752</v>
      </c>
      <c r="G93" s="370"/>
      <c r="H93" s="391" t="s">
        <v>659</v>
      </c>
      <c r="I93" s="370"/>
      <c r="J93" s="369" t="s">
        <v>53</v>
      </c>
      <c r="K93" s="368"/>
      <c r="L93" s="7" t="s">
        <v>387</v>
      </c>
      <c r="M93" s="11"/>
      <c r="N93" s="82">
        <v>8.5</v>
      </c>
      <c r="O93" s="60">
        <v>12</v>
      </c>
    </row>
    <row r="94" spans="1:15" ht="15" x14ac:dyDescent="0.25">
      <c r="A94" s="1"/>
      <c r="B94" s="378">
        <v>71</v>
      </c>
      <c r="C94" s="379"/>
      <c r="D94" s="367" t="s">
        <v>381</v>
      </c>
      <c r="E94" s="368"/>
      <c r="F94" s="369">
        <v>4100051752</v>
      </c>
      <c r="G94" s="370"/>
      <c r="H94" s="391" t="s">
        <v>659</v>
      </c>
      <c r="I94" s="370"/>
      <c r="J94" s="369" t="s">
        <v>53</v>
      </c>
      <c r="K94" s="368"/>
      <c r="L94" s="7" t="s">
        <v>387</v>
      </c>
      <c r="M94" s="11"/>
      <c r="N94" s="81">
        <v>8.5</v>
      </c>
      <c r="O94" s="60">
        <v>12</v>
      </c>
    </row>
    <row r="95" spans="1:15" ht="15" x14ac:dyDescent="0.25">
      <c r="A95" s="1"/>
      <c r="B95" s="378">
        <v>72</v>
      </c>
      <c r="C95" s="379"/>
      <c r="D95" s="367" t="s">
        <v>381</v>
      </c>
      <c r="E95" s="368"/>
      <c r="F95" s="369">
        <v>4100051752</v>
      </c>
      <c r="G95" s="370"/>
      <c r="H95" s="391" t="s">
        <v>659</v>
      </c>
      <c r="I95" s="370"/>
      <c r="J95" s="369" t="s">
        <v>53</v>
      </c>
      <c r="K95" s="368"/>
      <c r="L95" s="7" t="s">
        <v>387</v>
      </c>
      <c r="M95" s="11"/>
      <c r="N95" s="82">
        <v>8.5</v>
      </c>
      <c r="O95" s="60">
        <v>12</v>
      </c>
    </row>
    <row r="96" spans="1:15" ht="15" x14ac:dyDescent="0.25">
      <c r="A96" s="1"/>
      <c r="B96" s="378">
        <v>73</v>
      </c>
      <c r="C96" s="379"/>
      <c r="D96" s="367" t="s">
        <v>381</v>
      </c>
      <c r="E96" s="368"/>
      <c r="F96" s="369">
        <v>4100051752</v>
      </c>
      <c r="G96" s="370"/>
      <c r="H96" s="391" t="s">
        <v>659</v>
      </c>
      <c r="I96" s="370"/>
      <c r="J96" s="369" t="s">
        <v>53</v>
      </c>
      <c r="K96" s="368"/>
      <c r="L96" s="7" t="s">
        <v>387</v>
      </c>
      <c r="M96" s="11"/>
      <c r="N96" s="81">
        <v>8.5</v>
      </c>
      <c r="O96" s="60">
        <v>12</v>
      </c>
    </row>
    <row r="97" spans="1:15" ht="15" x14ac:dyDescent="0.25">
      <c r="A97" s="1"/>
      <c r="B97" s="378">
        <v>74</v>
      </c>
      <c r="C97" s="379"/>
      <c r="D97" s="367" t="s">
        <v>381</v>
      </c>
      <c r="E97" s="368"/>
      <c r="F97" s="369">
        <v>4100051752</v>
      </c>
      <c r="G97" s="370"/>
      <c r="H97" s="391" t="s">
        <v>659</v>
      </c>
      <c r="I97" s="370"/>
      <c r="J97" s="369" t="s">
        <v>53</v>
      </c>
      <c r="K97" s="368"/>
      <c r="L97" s="7" t="s">
        <v>387</v>
      </c>
      <c r="M97" s="11"/>
      <c r="N97" s="81">
        <v>8.5</v>
      </c>
      <c r="O97" s="60">
        <v>12</v>
      </c>
    </row>
    <row r="98" spans="1:15" ht="15" x14ac:dyDescent="0.25">
      <c r="A98" s="1"/>
      <c r="B98" s="378">
        <v>75</v>
      </c>
      <c r="C98" s="379"/>
      <c r="D98" s="367" t="s">
        <v>381</v>
      </c>
      <c r="E98" s="368"/>
      <c r="F98" s="369">
        <v>4100051752</v>
      </c>
      <c r="G98" s="370"/>
      <c r="H98" s="391" t="s">
        <v>659</v>
      </c>
      <c r="I98" s="370"/>
      <c r="J98" s="369" t="s">
        <v>53</v>
      </c>
      <c r="K98" s="368"/>
      <c r="L98" s="7" t="s">
        <v>387</v>
      </c>
      <c r="M98" s="11"/>
      <c r="N98" s="81">
        <v>8.5</v>
      </c>
      <c r="O98" s="60">
        <v>12</v>
      </c>
    </row>
    <row r="99" spans="1:15" ht="15" x14ac:dyDescent="0.25">
      <c r="A99" s="1"/>
      <c r="B99" s="378">
        <v>76</v>
      </c>
      <c r="C99" s="379"/>
      <c r="D99" s="367" t="s">
        <v>381</v>
      </c>
      <c r="E99" s="368"/>
      <c r="F99" s="369">
        <v>4100051752</v>
      </c>
      <c r="G99" s="370"/>
      <c r="H99" s="391" t="s">
        <v>659</v>
      </c>
      <c r="I99" s="370"/>
      <c r="J99" s="369" t="s">
        <v>53</v>
      </c>
      <c r="K99" s="368"/>
      <c r="L99" s="7" t="s">
        <v>387</v>
      </c>
      <c r="M99" s="11"/>
      <c r="N99" s="81">
        <v>8.5</v>
      </c>
      <c r="O99" s="60">
        <v>12</v>
      </c>
    </row>
    <row r="100" spans="1:15" ht="15" x14ac:dyDescent="0.25">
      <c r="A100" s="1"/>
      <c r="B100" s="378">
        <v>77</v>
      </c>
      <c r="C100" s="379"/>
      <c r="D100" s="367" t="s">
        <v>381</v>
      </c>
      <c r="E100" s="368"/>
      <c r="F100" s="369">
        <v>4100051752</v>
      </c>
      <c r="G100" s="370"/>
      <c r="H100" s="391" t="s">
        <v>659</v>
      </c>
      <c r="I100" s="370"/>
      <c r="J100" s="369" t="s">
        <v>53</v>
      </c>
      <c r="K100" s="368"/>
      <c r="L100" s="7" t="s">
        <v>387</v>
      </c>
      <c r="M100" s="11"/>
      <c r="N100" s="81">
        <v>8.5</v>
      </c>
      <c r="O100" s="60">
        <v>12</v>
      </c>
    </row>
    <row r="101" spans="1:15" ht="15" x14ac:dyDescent="0.25">
      <c r="A101" s="1"/>
      <c r="B101" s="378">
        <v>78</v>
      </c>
      <c r="C101" s="379"/>
      <c r="D101" s="367" t="s">
        <v>381</v>
      </c>
      <c r="E101" s="368"/>
      <c r="F101" s="369">
        <v>4100051752</v>
      </c>
      <c r="G101" s="370"/>
      <c r="H101" s="391" t="s">
        <v>659</v>
      </c>
      <c r="I101" s="370"/>
      <c r="J101" s="369" t="s">
        <v>53</v>
      </c>
      <c r="K101" s="368"/>
      <c r="L101" s="7" t="s">
        <v>387</v>
      </c>
      <c r="M101" s="11"/>
      <c r="N101" s="81">
        <v>8.5</v>
      </c>
      <c r="O101" s="60">
        <v>12</v>
      </c>
    </row>
    <row r="102" spans="1:15" ht="15" x14ac:dyDescent="0.25">
      <c r="A102" s="1"/>
      <c r="B102" s="378">
        <v>79</v>
      </c>
      <c r="C102" s="379"/>
      <c r="D102" s="367" t="s">
        <v>381</v>
      </c>
      <c r="E102" s="368"/>
      <c r="F102" s="369">
        <v>4100051752</v>
      </c>
      <c r="G102" s="370"/>
      <c r="H102" s="391" t="s">
        <v>659</v>
      </c>
      <c r="I102" s="370"/>
      <c r="J102" s="369" t="s">
        <v>53</v>
      </c>
      <c r="K102" s="368"/>
      <c r="L102" s="7" t="s">
        <v>387</v>
      </c>
      <c r="M102" s="11"/>
      <c r="N102" s="81">
        <v>8.5</v>
      </c>
      <c r="O102" s="60">
        <v>12</v>
      </c>
    </row>
    <row r="103" spans="1:15" ht="15" x14ac:dyDescent="0.25">
      <c r="A103" s="1"/>
      <c r="B103" s="378">
        <v>80</v>
      </c>
      <c r="C103" s="379"/>
      <c r="D103" s="367" t="s">
        <v>381</v>
      </c>
      <c r="E103" s="368"/>
      <c r="F103" s="369">
        <v>4100051752</v>
      </c>
      <c r="G103" s="370"/>
      <c r="H103" s="391" t="s">
        <v>659</v>
      </c>
      <c r="I103" s="370"/>
      <c r="J103" s="369" t="s">
        <v>53</v>
      </c>
      <c r="K103" s="368"/>
      <c r="L103" s="7" t="s">
        <v>387</v>
      </c>
      <c r="M103" s="11"/>
      <c r="N103" s="81">
        <v>8.5</v>
      </c>
      <c r="O103" s="60">
        <v>12</v>
      </c>
    </row>
    <row r="104" spans="1:15" ht="15" x14ac:dyDescent="0.25">
      <c r="A104" s="1"/>
      <c r="B104" s="111" t="s">
        <v>164</v>
      </c>
      <c r="C104" s="92"/>
      <c r="D104" s="20"/>
      <c r="E104" s="45"/>
      <c r="F104" s="20"/>
      <c r="H104" s="3"/>
      <c r="J104" s="20"/>
      <c r="K104" s="45"/>
      <c r="L104" s="1"/>
      <c r="M104" s="1"/>
      <c r="N104" s="1"/>
      <c r="O104" s="60"/>
    </row>
    <row r="105" spans="1:15" ht="15" x14ac:dyDescent="0.25">
      <c r="A105" s="1"/>
      <c r="B105" s="378">
        <v>81</v>
      </c>
      <c r="C105" s="379"/>
      <c r="D105" s="367" t="s">
        <v>381</v>
      </c>
      <c r="E105" s="368"/>
      <c r="F105" s="369">
        <v>4100051752</v>
      </c>
      <c r="G105" s="370"/>
      <c r="H105" s="391" t="s">
        <v>659</v>
      </c>
      <c r="I105" s="370"/>
      <c r="J105" s="369" t="s">
        <v>53</v>
      </c>
      <c r="K105" s="368"/>
      <c r="L105" s="7" t="s">
        <v>387</v>
      </c>
      <c r="M105" s="11"/>
      <c r="N105" s="81">
        <v>8.5</v>
      </c>
      <c r="O105" s="60">
        <v>12</v>
      </c>
    </row>
    <row r="106" spans="1:15" ht="15" x14ac:dyDescent="0.25">
      <c r="A106" s="1"/>
      <c r="B106" s="378">
        <v>82</v>
      </c>
      <c r="C106" s="379"/>
      <c r="D106" s="367" t="s">
        <v>381</v>
      </c>
      <c r="E106" s="368"/>
      <c r="F106" s="369">
        <v>4100051752</v>
      </c>
      <c r="G106" s="370"/>
      <c r="H106" s="391" t="s">
        <v>659</v>
      </c>
      <c r="I106" s="370"/>
      <c r="J106" s="369" t="s">
        <v>53</v>
      </c>
      <c r="K106" s="368"/>
      <c r="L106" s="7" t="s">
        <v>387</v>
      </c>
      <c r="M106" s="11"/>
      <c r="N106" s="81">
        <v>8.5</v>
      </c>
      <c r="O106" s="60">
        <v>12</v>
      </c>
    </row>
    <row r="107" spans="1:15" ht="15" x14ac:dyDescent="0.25">
      <c r="A107" s="1"/>
      <c r="B107" s="378">
        <v>83</v>
      </c>
      <c r="C107" s="379"/>
      <c r="D107" s="367" t="s">
        <v>381</v>
      </c>
      <c r="E107" s="368"/>
      <c r="F107" s="369">
        <v>4100051752</v>
      </c>
      <c r="G107" s="370"/>
      <c r="H107" s="391" t="s">
        <v>659</v>
      </c>
      <c r="I107" s="370"/>
      <c r="J107" s="369" t="s">
        <v>53</v>
      </c>
      <c r="K107" s="368"/>
      <c r="L107" s="7" t="s">
        <v>387</v>
      </c>
      <c r="M107" s="11"/>
      <c r="N107" s="81">
        <v>8.5</v>
      </c>
      <c r="O107" s="60">
        <v>12</v>
      </c>
    </row>
    <row r="108" spans="1:15" ht="15" x14ac:dyDescent="0.25">
      <c r="A108" s="1"/>
      <c r="B108" s="378">
        <v>84</v>
      </c>
      <c r="C108" s="379"/>
      <c r="D108" s="367" t="s">
        <v>381</v>
      </c>
      <c r="E108" s="368"/>
      <c r="F108" s="369">
        <v>4100051752</v>
      </c>
      <c r="G108" s="370"/>
      <c r="H108" s="391" t="s">
        <v>659</v>
      </c>
      <c r="I108" s="370"/>
      <c r="J108" s="369" t="s">
        <v>53</v>
      </c>
      <c r="K108" s="368"/>
      <c r="L108" s="7" t="s">
        <v>387</v>
      </c>
      <c r="M108" s="11"/>
      <c r="N108" s="81">
        <v>8.5</v>
      </c>
      <c r="O108" s="60">
        <v>12</v>
      </c>
    </row>
    <row r="109" spans="1:15" ht="15" x14ac:dyDescent="0.25">
      <c r="A109" s="1"/>
      <c r="B109" s="378">
        <v>85</v>
      </c>
      <c r="C109" s="379"/>
      <c r="D109" s="367" t="s">
        <v>381</v>
      </c>
      <c r="E109" s="368"/>
      <c r="F109" s="369">
        <v>4100051752</v>
      </c>
      <c r="G109" s="370"/>
      <c r="H109" s="391" t="s">
        <v>659</v>
      </c>
      <c r="I109" s="370"/>
      <c r="J109" s="369" t="s">
        <v>53</v>
      </c>
      <c r="K109" s="368"/>
      <c r="L109" s="7" t="s">
        <v>387</v>
      </c>
      <c r="M109" s="11"/>
      <c r="N109" s="81">
        <v>8.5</v>
      </c>
      <c r="O109" s="60">
        <v>12</v>
      </c>
    </row>
    <row r="110" spans="1:15" ht="15" x14ac:dyDescent="0.25">
      <c r="A110" s="1"/>
      <c r="B110" s="378">
        <v>86</v>
      </c>
      <c r="C110" s="379"/>
      <c r="D110" s="367" t="s">
        <v>381</v>
      </c>
      <c r="E110" s="368"/>
      <c r="F110" s="369">
        <v>4100051752</v>
      </c>
      <c r="G110" s="370"/>
      <c r="H110" s="391" t="s">
        <v>659</v>
      </c>
      <c r="I110" s="370"/>
      <c r="J110" s="369" t="s">
        <v>53</v>
      </c>
      <c r="K110" s="368"/>
      <c r="L110" s="7" t="s">
        <v>387</v>
      </c>
      <c r="M110" s="11"/>
      <c r="N110" s="81">
        <v>8.5</v>
      </c>
      <c r="O110" s="60">
        <v>12</v>
      </c>
    </row>
    <row r="111" spans="1:15" ht="15" x14ac:dyDescent="0.25">
      <c r="A111" s="1"/>
      <c r="B111" s="378">
        <v>87</v>
      </c>
      <c r="C111" s="379"/>
      <c r="D111" s="367" t="s">
        <v>381</v>
      </c>
      <c r="E111" s="368"/>
      <c r="F111" s="369">
        <v>4100051752</v>
      </c>
      <c r="G111" s="370"/>
      <c r="H111" s="391" t="s">
        <v>659</v>
      </c>
      <c r="I111" s="370"/>
      <c r="J111" s="369" t="s">
        <v>53</v>
      </c>
      <c r="K111" s="368"/>
      <c r="L111" s="7" t="s">
        <v>387</v>
      </c>
      <c r="M111" s="11"/>
      <c r="N111" s="81">
        <v>8.5</v>
      </c>
      <c r="O111" s="60">
        <v>12</v>
      </c>
    </row>
    <row r="112" spans="1:15" ht="15" x14ac:dyDescent="0.25">
      <c r="A112" s="1"/>
      <c r="B112" s="378">
        <v>88</v>
      </c>
      <c r="C112" s="379"/>
      <c r="D112" s="367" t="s">
        <v>381</v>
      </c>
      <c r="E112" s="368"/>
      <c r="F112" s="369">
        <v>4100051752</v>
      </c>
      <c r="G112" s="370"/>
      <c r="H112" s="391" t="s">
        <v>659</v>
      </c>
      <c r="I112" s="370"/>
      <c r="J112" s="369" t="s">
        <v>53</v>
      </c>
      <c r="K112" s="368"/>
      <c r="L112" s="7" t="s">
        <v>387</v>
      </c>
      <c r="M112" s="11"/>
      <c r="N112" s="81">
        <v>8.5</v>
      </c>
      <c r="O112" s="60">
        <v>12</v>
      </c>
    </row>
    <row r="113" spans="1:15" ht="15" x14ac:dyDescent="0.25">
      <c r="A113" s="1"/>
      <c r="B113" s="378">
        <v>89</v>
      </c>
      <c r="C113" s="379"/>
      <c r="D113" s="367" t="s">
        <v>381</v>
      </c>
      <c r="E113" s="368"/>
      <c r="F113" s="369">
        <v>4100051752</v>
      </c>
      <c r="G113" s="370"/>
      <c r="H113" s="391" t="s">
        <v>659</v>
      </c>
      <c r="I113" s="370"/>
      <c r="J113" s="369" t="s">
        <v>53</v>
      </c>
      <c r="K113" s="368"/>
      <c r="L113" s="7" t="s">
        <v>387</v>
      </c>
      <c r="M113" s="11"/>
      <c r="N113" s="81">
        <v>8.5</v>
      </c>
      <c r="O113" s="60">
        <v>12</v>
      </c>
    </row>
    <row r="114" spans="1:15" ht="15" x14ac:dyDescent="0.25">
      <c r="A114" s="1"/>
      <c r="B114" s="378">
        <v>90</v>
      </c>
      <c r="C114" s="379"/>
      <c r="D114" s="367" t="s">
        <v>381</v>
      </c>
      <c r="E114" s="368"/>
      <c r="F114" s="369">
        <v>4100051752</v>
      </c>
      <c r="G114" s="370"/>
      <c r="H114" s="391" t="s">
        <v>659</v>
      </c>
      <c r="I114" s="370"/>
      <c r="J114" s="369" t="s">
        <v>53</v>
      </c>
      <c r="K114" s="368"/>
      <c r="L114" s="7" t="s">
        <v>387</v>
      </c>
      <c r="M114" s="11"/>
      <c r="N114" s="81">
        <v>8.5</v>
      </c>
      <c r="O114" s="60">
        <v>12</v>
      </c>
    </row>
    <row r="115" spans="1:15" ht="15" x14ac:dyDescent="0.25">
      <c r="A115" s="1"/>
      <c r="B115" s="378">
        <v>91</v>
      </c>
      <c r="C115" s="379"/>
      <c r="D115" s="367" t="s">
        <v>381</v>
      </c>
      <c r="E115" s="368"/>
      <c r="F115" s="369">
        <v>4100051752</v>
      </c>
      <c r="G115" s="370"/>
      <c r="H115" s="391" t="s">
        <v>659</v>
      </c>
      <c r="I115" s="370"/>
      <c r="J115" s="369" t="s">
        <v>53</v>
      </c>
      <c r="K115" s="368"/>
      <c r="L115" s="7" t="s">
        <v>387</v>
      </c>
      <c r="M115" s="11"/>
      <c r="N115" s="81">
        <v>8.5</v>
      </c>
      <c r="O115" s="60">
        <v>12</v>
      </c>
    </row>
    <row r="116" spans="1:15" ht="15" x14ac:dyDescent="0.25">
      <c r="A116" s="1"/>
      <c r="B116" s="378">
        <v>92</v>
      </c>
      <c r="C116" s="379"/>
      <c r="D116" s="367" t="s">
        <v>381</v>
      </c>
      <c r="E116" s="368"/>
      <c r="F116" s="369">
        <v>4100051752</v>
      </c>
      <c r="G116" s="370"/>
      <c r="H116" s="391" t="s">
        <v>659</v>
      </c>
      <c r="I116" s="370"/>
      <c r="J116" s="369" t="s">
        <v>53</v>
      </c>
      <c r="K116" s="368"/>
      <c r="L116" s="7" t="s">
        <v>387</v>
      </c>
      <c r="M116" s="11"/>
      <c r="N116" s="81">
        <v>8.5</v>
      </c>
      <c r="O116" s="60">
        <v>12</v>
      </c>
    </row>
    <row r="117" spans="1:15" ht="14.25" customHeight="1" x14ac:dyDescent="0.25">
      <c r="A117" s="1"/>
      <c r="B117" s="378">
        <v>93</v>
      </c>
      <c r="C117" s="379"/>
      <c r="D117" s="367" t="s">
        <v>660</v>
      </c>
      <c r="E117" s="368"/>
      <c r="F117" s="369">
        <v>4100051875</v>
      </c>
      <c r="G117" s="370"/>
      <c r="H117" s="391" t="s">
        <v>661</v>
      </c>
      <c r="I117" s="370"/>
      <c r="J117" s="369" t="s">
        <v>25</v>
      </c>
      <c r="K117" s="368"/>
      <c r="L117" s="7" t="s">
        <v>675</v>
      </c>
      <c r="M117" s="11"/>
      <c r="N117" s="81">
        <v>7.88</v>
      </c>
      <c r="O117" s="60">
        <v>10</v>
      </c>
    </row>
    <row r="118" spans="1:15" ht="14.25" customHeight="1" x14ac:dyDescent="0.25">
      <c r="A118" s="1"/>
      <c r="B118" s="378">
        <v>94</v>
      </c>
      <c r="C118" s="379"/>
      <c r="D118" s="367" t="s">
        <v>660</v>
      </c>
      <c r="E118" s="368"/>
      <c r="F118" s="369">
        <v>4100051875</v>
      </c>
      <c r="G118" s="370"/>
      <c r="H118" s="391" t="s">
        <v>661</v>
      </c>
      <c r="I118" s="370"/>
      <c r="J118" s="369" t="s">
        <v>25</v>
      </c>
      <c r="K118" s="368"/>
      <c r="L118" s="7" t="s">
        <v>675</v>
      </c>
      <c r="M118" s="11"/>
      <c r="N118" s="81">
        <v>7.88</v>
      </c>
      <c r="O118" s="60">
        <v>10</v>
      </c>
    </row>
    <row r="119" spans="1:15" ht="14.25" customHeight="1" x14ac:dyDescent="0.25">
      <c r="A119" s="1"/>
      <c r="B119" s="378">
        <v>95</v>
      </c>
      <c r="C119" s="379"/>
      <c r="D119" s="367" t="s">
        <v>660</v>
      </c>
      <c r="E119" s="368"/>
      <c r="F119" s="369">
        <v>4100051875</v>
      </c>
      <c r="G119" s="370"/>
      <c r="H119" s="391" t="s">
        <v>661</v>
      </c>
      <c r="I119" s="370"/>
      <c r="J119" s="369" t="s">
        <v>25</v>
      </c>
      <c r="K119" s="368"/>
      <c r="L119" s="7" t="s">
        <v>675</v>
      </c>
      <c r="M119" s="11"/>
      <c r="N119" s="81">
        <v>7.88</v>
      </c>
      <c r="O119" s="60">
        <v>10</v>
      </c>
    </row>
    <row r="120" spans="1:15" ht="14.25" customHeight="1" x14ac:dyDescent="0.25">
      <c r="A120" s="1"/>
      <c r="B120" s="378">
        <v>96</v>
      </c>
      <c r="C120" s="379"/>
      <c r="D120" s="367" t="s">
        <v>660</v>
      </c>
      <c r="E120" s="368"/>
      <c r="F120" s="369">
        <v>4100051875</v>
      </c>
      <c r="G120" s="370"/>
      <c r="H120" s="391" t="s">
        <v>661</v>
      </c>
      <c r="I120" s="370"/>
      <c r="J120" s="369" t="s">
        <v>25</v>
      </c>
      <c r="K120" s="368"/>
      <c r="L120" s="7" t="s">
        <v>675</v>
      </c>
      <c r="M120" s="11"/>
      <c r="N120" s="81">
        <v>7.88</v>
      </c>
      <c r="O120" s="60">
        <v>10</v>
      </c>
    </row>
    <row r="121" spans="1:15" ht="15" x14ac:dyDescent="0.25">
      <c r="A121" s="1"/>
      <c r="B121" s="111" t="s">
        <v>165</v>
      </c>
      <c r="C121" s="92"/>
      <c r="D121" s="20"/>
      <c r="E121" s="45"/>
      <c r="F121" s="20"/>
      <c r="H121" s="3"/>
      <c r="J121" s="20"/>
      <c r="K121" s="45"/>
      <c r="L121" s="1"/>
      <c r="M121" s="1"/>
      <c r="N121" s="1"/>
      <c r="O121" s="60"/>
    </row>
    <row r="122" spans="1:15" ht="14.25" customHeight="1" x14ac:dyDescent="0.25">
      <c r="A122" s="1"/>
      <c r="B122" s="378">
        <v>97</v>
      </c>
      <c r="C122" s="379"/>
      <c r="D122" s="367" t="s">
        <v>660</v>
      </c>
      <c r="E122" s="368"/>
      <c r="F122" s="369">
        <v>4100051875</v>
      </c>
      <c r="G122" s="370"/>
      <c r="H122" s="391" t="s">
        <v>661</v>
      </c>
      <c r="I122" s="370"/>
      <c r="J122" s="369" t="s">
        <v>25</v>
      </c>
      <c r="K122" s="368"/>
      <c r="L122" s="7" t="s">
        <v>675</v>
      </c>
      <c r="M122" s="11"/>
      <c r="N122" s="81">
        <v>7.88</v>
      </c>
      <c r="O122" s="60">
        <v>10</v>
      </c>
    </row>
    <row r="123" spans="1:15" ht="14.25" customHeight="1" x14ac:dyDescent="0.25">
      <c r="A123" s="1"/>
      <c r="B123" s="378">
        <v>98</v>
      </c>
      <c r="C123" s="379"/>
      <c r="D123" s="367" t="s">
        <v>660</v>
      </c>
      <c r="E123" s="368"/>
      <c r="F123" s="369">
        <v>4100051875</v>
      </c>
      <c r="G123" s="370"/>
      <c r="H123" s="391" t="s">
        <v>661</v>
      </c>
      <c r="I123" s="370"/>
      <c r="J123" s="369" t="s">
        <v>25</v>
      </c>
      <c r="K123" s="368"/>
      <c r="L123" s="7" t="s">
        <v>675</v>
      </c>
      <c r="M123" s="11"/>
      <c r="N123" s="81">
        <v>7.88</v>
      </c>
      <c r="O123" s="60">
        <v>10</v>
      </c>
    </row>
    <row r="124" spans="1:15" ht="14.25" customHeight="1" x14ac:dyDescent="0.25">
      <c r="A124" s="1"/>
      <c r="B124" s="378">
        <v>99</v>
      </c>
      <c r="C124" s="379"/>
      <c r="D124" s="367" t="s">
        <v>660</v>
      </c>
      <c r="E124" s="368"/>
      <c r="F124" s="369">
        <v>4100051875</v>
      </c>
      <c r="G124" s="370"/>
      <c r="H124" s="391" t="s">
        <v>661</v>
      </c>
      <c r="I124" s="370"/>
      <c r="J124" s="369" t="s">
        <v>25</v>
      </c>
      <c r="K124" s="368"/>
      <c r="L124" s="7" t="s">
        <v>675</v>
      </c>
      <c r="M124" s="11"/>
      <c r="N124" s="81">
        <v>7.88</v>
      </c>
      <c r="O124" s="60">
        <v>10</v>
      </c>
    </row>
    <row r="125" spans="1:15" ht="14.25" customHeight="1" x14ac:dyDescent="0.25">
      <c r="A125" s="1"/>
      <c r="B125" s="378">
        <v>100</v>
      </c>
      <c r="C125" s="379"/>
      <c r="D125" s="367" t="s">
        <v>660</v>
      </c>
      <c r="E125" s="368"/>
      <c r="F125" s="369">
        <v>4100051875</v>
      </c>
      <c r="G125" s="370"/>
      <c r="H125" s="391" t="s">
        <v>661</v>
      </c>
      <c r="I125" s="370"/>
      <c r="J125" s="369" t="s">
        <v>25</v>
      </c>
      <c r="K125" s="368"/>
      <c r="L125" s="7" t="s">
        <v>675</v>
      </c>
      <c r="M125" s="11"/>
      <c r="N125" s="81">
        <v>7.88</v>
      </c>
      <c r="O125" s="60">
        <v>10</v>
      </c>
    </row>
    <row r="126" spans="1:15" ht="14.25" customHeight="1" x14ac:dyDescent="0.25">
      <c r="A126" s="1"/>
      <c r="B126" s="378">
        <v>101</v>
      </c>
      <c r="C126" s="379"/>
      <c r="D126" s="367" t="s">
        <v>660</v>
      </c>
      <c r="E126" s="368"/>
      <c r="F126" s="369">
        <v>4100051875</v>
      </c>
      <c r="G126" s="370"/>
      <c r="H126" s="391" t="s">
        <v>661</v>
      </c>
      <c r="I126" s="370"/>
      <c r="J126" s="369" t="s">
        <v>25</v>
      </c>
      <c r="K126" s="368"/>
      <c r="L126" s="7" t="s">
        <v>675</v>
      </c>
      <c r="M126" s="11"/>
      <c r="N126" s="81">
        <v>7.88</v>
      </c>
      <c r="O126" s="60">
        <v>10</v>
      </c>
    </row>
    <row r="127" spans="1:15" ht="14.25" customHeight="1" x14ac:dyDescent="0.25">
      <c r="A127" s="1"/>
      <c r="B127" s="378">
        <v>102</v>
      </c>
      <c r="C127" s="379"/>
      <c r="D127" s="367" t="s">
        <v>660</v>
      </c>
      <c r="E127" s="368"/>
      <c r="F127" s="369">
        <v>4100051875</v>
      </c>
      <c r="G127" s="370"/>
      <c r="H127" s="391" t="s">
        <v>661</v>
      </c>
      <c r="I127" s="370"/>
      <c r="J127" s="369" t="s">
        <v>25</v>
      </c>
      <c r="K127" s="368"/>
      <c r="L127" s="7" t="s">
        <v>675</v>
      </c>
      <c r="M127" s="11"/>
      <c r="N127" s="81">
        <v>7.88</v>
      </c>
      <c r="O127" s="60">
        <v>10</v>
      </c>
    </row>
    <row r="128" spans="1:15" ht="14.25" customHeight="1" x14ac:dyDescent="0.25">
      <c r="A128" s="1"/>
      <c r="B128" s="378">
        <v>103</v>
      </c>
      <c r="C128" s="379"/>
      <c r="D128" s="367" t="s">
        <v>660</v>
      </c>
      <c r="E128" s="368"/>
      <c r="F128" s="369">
        <v>4100051875</v>
      </c>
      <c r="G128" s="370"/>
      <c r="H128" s="391" t="s">
        <v>661</v>
      </c>
      <c r="I128" s="370"/>
      <c r="J128" s="369" t="s">
        <v>25</v>
      </c>
      <c r="K128" s="368"/>
      <c r="L128" s="7" t="s">
        <v>675</v>
      </c>
      <c r="M128" s="11"/>
      <c r="N128" s="82">
        <v>5.86</v>
      </c>
      <c r="O128" s="60">
        <v>7</v>
      </c>
    </row>
    <row r="129" spans="1:15" ht="14.25" customHeight="1" x14ac:dyDescent="0.25">
      <c r="A129" s="1"/>
      <c r="B129" s="378">
        <v>104</v>
      </c>
      <c r="C129" s="379"/>
      <c r="D129" s="367" t="s">
        <v>660</v>
      </c>
      <c r="E129" s="368"/>
      <c r="F129" s="369">
        <v>4100051891</v>
      </c>
      <c r="G129" s="370"/>
      <c r="H129" s="391" t="s">
        <v>661</v>
      </c>
      <c r="I129" s="370"/>
      <c r="J129" s="369" t="s">
        <v>81</v>
      </c>
      <c r="K129" s="368"/>
      <c r="L129" s="7" t="s">
        <v>675</v>
      </c>
      <c r="M129" s="11"/>
      <c r="N129" s="82">
        <v>7.88</v>
      </c>
      <c r="O129" s="60">
        <v>10</v>
      </c>
    </row>
    <row r="130" spans="1:15" ht="14.25" customHeight="1" x14ac:dyDescent="0.25">
      <c r="A130" s="1"/>
      <c r="B130" s="378">
        <v>105</v>
      </c>
      <c r="C130" s="379"/>
      <c r="D130" s="367" t="s">
        <v>660</v>
      </c>
      <c r="E130" s="368"/>
      <c r="F130" s="369">
        <v>4100051891</v>
      </c>
      <c r="G130" s="370"/>
      <c r="H130" s="391" t="s">
        <v>661</v>
      </c>
      <c r="I130" s="370"/>
      <c r="J130" s="369" t="s">
        <v>81</v>
      </c>
      <c r="K130" s="368"/>
      <c r="L130" s="7" t="s">
        <v>675</v>
      </c>
      <c r="M130" s="11"/>
      <c r="N130" s="82">
        <v>8.5500000000000007</v>
      </c>
      <c r="O130" s="60">
        <v>5</v>
      </c>
    </row>
    <row r="131" spans="1:15" ht="14.25" customHeight="1" x14ac:dyDescent="0.25">
      <c r="A131" s="1"/>
      <c r="B131" s="40"/>
      <c r="C131" s="36"/>
      <c r="D131" s="458" t="s">
        <v>705</v>
      </c>
      <c r="E131" s="393"/>
      <c r="F131" s="393"/>
      <c r="G131" s="393"/>
      <c r="H131" s="393"/>
      <c r="I131" s="374"/>
      <c r="J131" s="374"/>
      <c r="K131" s="374"/>
      <c r="L131" s="374"/>
      <c r="M131" s="11"/>
      <c r="N131" s="83"/>
      <c r="O131" s="60"/>
    </row>
    <row r="132" spans="1:15" ht="14.25" customHeight="1" x14ac:dyDescent="0.25">
      <c r="A132" s="1"/>
      <c r="B132" s="76"/>
      <c r="C132" s="69"/>
      <c r="D132" s="367" t="s">
        <v>660</v>
      </c>
      <c r="E132" s="368"/>
      <c r="F132" s="369">
        <v>4100051894</v>
      </c>
      <c r="G132" s="370"/>
      <c r="H132" s="391" t="s">
        <v>661</v>
      </c>
      <c r="I132" s="370"/>
      <c r="J132" s="369" t="s">
        <v>53</v>
      </c>
      <c r="K132" s="368"/>
      <c r="L132" s="7" t="s">
        <v>675</v>
      </c>
      <c r="M132" s="11"/>
      <c r="N132" s="84"/>
      <c r="O132" s="60">
        <v>6</v>
      </c>
    </row>
    <row r="133" spans="1:15" ht="14.25" customHeight="1" x14ac:dyDescent="0.25">
      <c r="A133" s="1"/>
      <c r="B133" s="365">
        <v>106</v>
      </c>
      <c r="C133" s="366"/>
      <c r="D133" s="367" t="s">
        <v>660</v>
      </c>
      <c r="E133" s="368"/>
      <c r="F133" s="369">
        <v>4100051894</v>
      </c>
      <c r="G133" s="370"/>
      <c r="H133" s="391" t="s">
        <v>661</v>
      </c>
      <c r="I133" s="370"/>
      <c r="J133" s="369" t="s">
        <v>53</v>
      </c>
      <c r="K133" s="368"/>
      <c r="L133" s="7" t="s">
        <v>675</v>
      </c>
      <c r="M133" s="11"/>
      <c r="N133" s="81">
        <v>7.88</v>
      </c>
      <c r="O133" s="60">
        <v>10</v>
      </c>
    </row>
    <row r="134" spans="1:15" ht="14.25" customHeight="1" x14ac:dyDescent="0.25">
      <c r="A134" s="1"/>
      <c r="B134" s="375">
        <v>107</v>
      </c>
      <c r="C134" s="376"/>
      <c r="D134" s="367" t="s">
        <v>660</v>
      </c>
      <c r="E134" s="368"/>
      <c r="F134" s="369">
        <v>4100051894</v>
      </c>
      <c r="G134" s="370"/>
      <c r="H134" s="391" t="s">
        <v>661</v>
      </c>
      <c r="I134" s="370"/>
      <c r="J134" s="369" t="s">
        <v>53</v>
      </c>
      <c r="K134" s="368"/>
      <c r="L134" s="7" t="s">
        <v>675</v>
      </c>
      <c r="M134" s="11"/>
      <c r="N134" s="81">
        <v>7.88</v>
      </c>
      <c r="O134" s="60">
        <v>10</v>
      </c>
    </row>
    <row r="135" spans="1:15" ht="14.25" customHeight="1" x14ac:dyDescent="0.25">
      <c r="A135" s="1"/>
      <c r="B135" s="375">
        <v>108</v>
      </c>
      <c r="C135" s="376"/>
      <c r="D135" s="367" t="s">
        <v>660</v>
      </c>
      <c r="E135" s="368"/>
      <c r="F135" s="369">
        <v>4100051894</v>
      </c>
      <c r="G135" s="370"/>
      <c r="H135" s="391" t="s">
        <v>661</v>
      </c>
      <c r="I135" s="370"/>
      <c r="J135" s="369" t="s">
        <v>53</v>
      </c>
      <c r="K135" s="368"/>
      <c r="L135" s="7" t="s">
        <v>675</v>
      </c>
      <c r="M135" s="11"/>
      <c r="N135" s="81">
        <v>7.88</v>
      </c>
      <c r="O135" s="60">
        <v>10</v>
      </c>
    </row>
    <row r="136" spans="1:15" ht="14.25" customHeight="1" x14ac:dyDescent="0.25">
      <c r="A136" s="1"/>
      <c r="B136" s="375">
        <v>109</v>
      </c>
      <c r="C136" s="376"/>
      <c r="D136" s="367" t="s">
        <v>660</v>
      </c>
      <c r="E136" s="368"/>
      <c r="F136" s="369">
        <v>4100051894</v>
      </c>
      <c r="G136" s="370"/>
      <c r="H136" s="391" t="s">
        <v>661</v>
      </c>
      <c r="I136" s="370"/>
      <c r="J136" s="369" t="s">
        <v>53</v>
      </c>
      <c r="K136" s="368"/>
      <c r="L136" s="7" t="s">
        <v>675</v>
      </c>
      <c r="M136" s="11"/>
      <c r="N136" s="81">
        <v>7.88</v>
      </c>
      <c r="O136" s="60">
        <v>10</v>
      </c>
    </row>
    <row r="137" spans="1:15" ht="14.25" customHeight="1" x14ac:dyDescent="0.25">
      <c r="A137" s="1"/>
      <c r="B137" s="375">
        <v>110</v>
      </c>
      <c r="C137" s="376"/>
      <c r="D137" s="367" t="s">
        <v>660</v>
      </c>
      <c r="E137" s="368"/>
      <c r="F137" s="369">
        <v>4100051894</v>
      </c>
      <c r="G137" s="370"/>
      <c r="H137" s="391" t="s">
        <v>661</v>
      </c>
      <c r="I137" s="370"/>
      <c r="J137" s="369" t="s">
        <v>53</v>
      </c>
      <c r="K137" s="368"/>
      <c r="L137" s="7" t="s">
        <v>675</v>
      </c>
      <c r="M137" s="11"/>
      <c r="N137" s="81">
        <v>7.88</v>
      </c>
      <c r="O137" s="60">
        <v>10</v>
      </c>
    </row>
    <row r="138" spans="1:15" ht="14.25" customHeight="1" x14ac:dyDescent="0.25">
      <c r="A138" s="1"/>
      <c r="B138" s="375">
        <v>111</v>
      </c>
      <c r="C138" s="376"/>
      <c r="D138" s="367" t="s">
        <v>660</v>
      </c>
      <c r="E138" s="368"/>
      <c r="F138" s="369">
        <v>4100051910</v>
      </c>
      <c r="G138" s="370"/>
      <c r="H138" s="391" t="s">
        <v>695</v>
      </c>
      <c r="I138" s="370"/>
      <c r="J138" s="369" t="s">
        <v>53</v>
      </c>
      <c r="K138" s="368"/>
      <c r="L138" s="7" t="s">
        <v>696</v>
      </c>
      <c r="M138" s="11"/>
      <c r="N138" s="81">
        <v>5.18</v>
      </c>
      <c r="O138" s="60">
        <v>6</v>
      </c>
    </row>
    <row r="139" spans="1:15" ht="14.25" customHeight="1" x14ac:dyDescent="0.25">
      <c r="A139" s="1"/>
      <c r="B139" s="375">
        <v>112</v>
      </c>
      <c r="C139" s="376"/>
      <c r="D139" s="367" t="s">
        <v>528</v>
      </c>
      <c r="E139" s="368"/>
      <c r="F139" s="369">
        <v>4100051932</v>
      </c>
      <c r="G139" s="370"/>
      <c r="H139" s="391" t="s">
        <v>697</v>
      </c>
      <c r="I139" s="370"/>
      <c r="J139" s="369" t="s">
        <v>73</v>
      </c>
      <c r="K139" s="368"/>
      <c r="L139" s="7" t="s">
        <v>622</v>
      </c>
      <c r="M139" s="11"/>
      <c r="N139" s="81">
        <v>6.8</v>
      </c>
      <c r="O139" s="60">
        <v>40</v>
      </c>
    </row>
    <row r="140" spans="1:15" ht="14.25" customHeight="1" x14ac:dyDescent="0.25">
      <c r="A140" s="1"/>
      <c r="B140" s="375">
        <v>113</v>
      </c>
      <c r="C140" s="376"/>
      <c r="D140" s="367" t="s">
        <v>528</v>
      </c>
      <c r="E140" s="368"/>
      <c r="F140" s="369">
        <v>4100051932</v>
      </c>
      <c r="G140" s="370"/>
      <c r="H140" s="391" t="s">
        <v>697</v>
      </c>
      <c r="I140" s="370"/>
      <c r="J140" s="369" t="s">
        <v>73</v>
      </c>
      <c r="K140" s="368"/>
      <c r="L140" s="7" t="s">
        <v>622</v>
      </c>
      <c r="M140" s="11"/>
      <c r="N140" s="81">
        <v>6.8</v>
      </c>
      <c r="O140" s="60">
        <v>40</v>
      </c>
    </row>
    <row r="141" spans="1:15" ht="15" x14ac:dyDescent="0.25">
      <c r="A141" s="1"/>
      <c r="B141" s="111" t="s">
        <v>179</v>
      </c>
      <c r="C141" s="92"/>
      <c r="D141" s="20"/>
      <c r="E141" s="45"/>
      <c r="F141" s="20"/>
      <c r="H141" s="3"/>
      <c r="J141" s="20"/>
      <c r="K141" s="45"/>
      <c r="L141" s="1"/>
      <c r="M141" s="1"/>
      <c r="N141" s="1"/>
      <c r="O141" s="60"/>
    </row>
    <row r="142" spans="1:15" ht="14.25" customHeight="1" x14ac:dyDescent="0.25">
      <c r="A142" s="1"/>
      <c r="B142" s="375">
        <v>114</v>
      </c>
      <c r="C142" s="376"/>
      <c r="D142" s="367" t="s">
        <v>528</v>
      </c>
      <c r="E142" s="368"/>
      <c r="F142" s="369">
        <v>4100051932</v>
      </c>
      <c r="G142" s="370"/>
      <c r="H142" s="391" t="s">
        <v>697</v>
      </c>
      <c r="I142" s="370"/>
      <c r="J142" s="369" t="s">
        <v>73</v>
      </c>
      <c r="K142" s="368"/>
      <c r="L142" s="7" t="s">
        <v>622</v>
      </c>
      <c r="M142" s="11"/>
      <c r="N142" s="81">
        <v>6.8</v>
      </c>
      <c r="O142" s="60">
        <v>40</v>
      </c>
    </row>
    <row r="143" spans="1:15" ht="14.25" customHeight="1" x14ac:dyDescent="0.25">
      <c r="A143" s="1"/>
      <c r="B143" s="375">
        <v>115</v>
      </c>
      <c r="C143" s="376"/>
      <c r="D143" s="367" t="s">
        <v>528</v>
      </c>
      <c r="E143" s="368"/>
      <c r="F143" s="369">
        <v>4100051932</v>
      </c>
      <c r="G143" s="370"/>
      <c r="H143" s="391" t="s">
        <v>697</v>
      </c>
      <c r="I143" s="370"/>
      <c r="J143" s="369" t="s">
        <v>73</v>
      </c>
      <c r="K143" s="368"/>
      <c r="L143" s="7" t="s">
        <v>622</v>
      </c>
      <c r="M143" s="11"/>
      <c r="N143" s="81">
        <v>6.8</v>
      </c>
      <c r="O143" s="60">
        <v>40</v>
      </c>
    </row>
    <row r="144" spans="1:15" ht="14.25" customHeight="1" x14ac:dyDescent="0.25">
      <c r="A144" s="1"/>
      <c r="B144" s="378">
        <v>116</v>
      </c>
      <c r="C144" s="379"/>
      <c r="D144" s="367" t="s">
        <v>528</v>
      </c>
      <c r="E144" s="368"/>
      <c r="F144" s="369">
        <v>4100051932</v>
      </c>
      <c r="G144" s="370"/>
      <c r="H144" s="391" t="s">
        <v>697</v>
      </c>
      <c r="I144" s="370"/>
      <c r="J144" s="369" t="s">
        <v>73</v>
      </c>
      <c r="K144" s="368"/>
      <c r="L144" s="7" t="s">
        <v>622</v>
      </c>
      <c r="M144" s="11"/>
      <c r="N144" s="82">
        <v>6.18</v>
      </c>
      <c r="O144" s="60">
        <v>35</v>
      </c>
    </row>
    <row r="145" spans="1:15" ht="14.25" customHeight="1" x14ac:dyDescent="0.25">
      <c r="A145" s="1"/>
      <c r="B145" s="378">
        <v>117</v>
      </c>
      <c r="C145" s="379"/>
      <c r="D145" s="367" t="s">
        <v>528</v>
      </c>
      <c r="E145" s="368"/>
      <c r="F145" s="369">
        <v>4100051880</v>
      </c>
      <c r="G145" s="370"/>
      <c r="H145" s="391" t="s">
        <v>697</v>
      </c>
      <c r="I145" s="370"/>
      <c r="J145" s="369" t="s">
        <v>25</v>
      </c>
      <c r="K145" s="368"/>
      <c r="L145" s="7" t="s">
        <v>622</v>
      </c>
      <c r="M145" s="11"/>
      <c r="N145" s="82">
        <v>5.76</v>
      </c>
      <c r="O145" s="60">
        <v>32</v>
      </c>
    </row>
    <row r="146" spans="1:15" ht="14.25" customHeight="1" x14ac:dyDescent="0.25">
      <c r="A146" s="1"/>
      <c r="B146" s="76"/>
      <c r="C146" s="69"/>
      <c r="D146" s="367" t="s">
        <v>528</v>
      </c>
      <c r="E146" s="368"/>
      <c r="F146" s="369">
        <v>4100051934</v>
      </c>
      <c r="G146" s="370"/>
      <c r="H146" s="391" t="s">
        <v>697</v>
      </c>
      <c r="I146" s="370"/>
      <c r="J146" s="369" t="s">
        <v>84</v>
      </c>
      <c r="K146" s="368"/>
      <c r="L146" s="7" t="s">
        <v>622</v>
      </c>
      <c r="M146" s="11"/>
      <c r="N146" s="84"/>
      <c r="O146" s="60">
        <v>2</v>
      </c>
    </row>
    <row r="147" spans="1:15" ht="14.25" customHeight="1" x14ac:dyDescent="0.25">
      <c r="A147" s="1"/>
      <c r="B147" s="375">
        <v>118</v>
      </c>
      <c r="C147" s="376"/>
      <c r="D147" s="367" t="s">
        <v>528</v>
      </c>
      <c r="E147" s="368"/>
      <c r="F147" s="369">
        <v>4100051933</v>
      </c>
      <c r="G147" s="370"/>
      <c r="H147" s="391" t="s">
        <v>697</v>
      </c>
      <c r="I147" s="370"/>
      <c r="J147" s="369" t="s">
        <v>53</v>
      </c>
      <c r="K147" s="368"/>
      <c r="L147" s="7" t="s">
        <v>622</v>
      </c>
      <c r="M147" s="11"/>
      <c r="N147" s="81">
        <v>6.8</v>
      </c>
      <c r="O147" s="60">
        <v>40</v>
      </c>
    </row>
    <row r="148" spans="1:15" ht="14.25" customHeight="1" x14ac:dyDescent="0.25">
      <c r="A148" s="1"/>
      <c r="B148" s="375">
        <v>119</v>
      </c>
      <c r="C148" s="376"/>
      <c r="D148" s="367" t="s">
        <v>528</v>
      </c>
      <c r="E148" s="368"/>
      <c r="F148" s="369">
        <v>4100051933</v>
      </c>
      <c r="G148" s="370"/>
      <c r="H148" s="391" t="s">
        <v>697</v>
      </c>
      <c r="I148" s="370"/>
      <c r="J148" s="369" t="s">
        <v>53</v>
      </c>
      <c r="K148" s="368"/>
      <c r="L148" s="7" t="s">
        <v>622</v>
      </c>
      <c r="M148" s="11"/>
      <c r="N148" s="81">
        <v>3.8</v>
      </c>
      <c r="O148" s="60">
        <v>19</v>
      </c>
    </row>
    <row r="149" spans="1:15" ht="14.25" customHeight="1" x14ac:dyDescent="0.25">
      <c r="A149" s="1"/>
      <c r="B149" s="375">
        <v>120</v>
      </c>
      <c r="C149" s="376"/>
      <c r="D149" s="367" t="s">
        <v>528</v>
      </c>
      <c r="E149" s="368"/>
      <c r="F149" s="369">
        <v>4100051906</v>
      </c>
      <c r="G149" s="370"/>
      <c r="H149" s="391" t="s">
        <v>698</v>
      </c>
      <c r="I149" s="370"/>
      <c r="J149" s="369" t="s">
        <v>73</v>
      </c>
      <c r="K149" s="368"/>
      <c r="L149" s="7" t="s">
        <v>569</v>
      </c>
      <c r="M149" s="11"/>
      <c r="N149" s="81">
        <v>6.8</v>
      </c>
      <c r="O149" s="60">
        <v>40</v>
      </c>
    </row>
    <row r="150" spans="1:15" ht="14.25" customHeight="1" x14ac:dyDescent="0.25">
      <c r="A150" s="1"/>
      <c r="B150" s="375">
        <v>121</v>
      </c>
      <c r="C150" s="376"/>
      <c r="D150" s="367" t="s">
        <v>528</v>
      </c>
      <c r="E150" s="368"/>
      <c r="F150" s="369">
        <v>4100051906</v>
      </c>
      <c r="G150" s="370"/>
      <c r="H150" s="391" t="s">
        <v>698</v>
      </c>
      <c r="I150" s="370"/>
      <c r="J150" s="369" t="s">
        <v>73</v>
      </c>
      <c r="K150" s="368"/>
      <c r="L150" s="7" t="s">
        <v>569</v>
      </c>
      <c r="M150" s="11"/>
      <c r="N150" s="81">
        <v>6.8</v>
      </c>
      <c r="O150" s="60">
        <v>40</v>
      </c>
    </row>
    <row r="151" spans="1:15" ht="14.25" customHeight="1" x14ac:dyDescent="0.25">
      <c r="A151" s="1"/>
      <c r="B151" s="375">
        <v>122</v>
      </c>
      <c r="C151" s="376"/>
      <c r="D151" s="367" t="s">
        <v>528</v>
      </c>
      <c r="E151" s="368"/>
      <c r="F151" s="369">
        <v>4100051906</v>
      </c>
      <c r="G151" s="370"/>
      <c r="H151" s="391" t="s">
        <v>698</v>
      </c>
      <c r="I151" s="370"/>
      <c r="J151" s="369" t="s">
        <v>73</v>
      </c>
      <c r="K151" s="368"/>
      <c r="L151" s="7" t="s">
        <v>569</v>
      </c>
      <c r="M151" s="11"/>
      <c r="N151" s="81">
        <v>6.8</v>
      </c>
      <c r="O151" s="60">
        <v>40</v>
      </c>
    </row>
    <row r="152" spans="1:15" ht="14.25" customHeight="1" x14ac:dyDescent="0.25">
      <c r="A152" s="1"/>
      <c r="B152" s="375">
        <v>123</v>
      </c>
      <c r="C152" s="376"/>
      <c r="D152" s="367" t="s">
        <v>528</v>
      </c>
      <c r="E152" s="368"/>
      <c r="F152" s="369">
        <v>4100051906</v>
      </c>
      <c r="G152" s="370"/>
      <c r="H152" s="391" t="s">
        <v>698</v>
      </c>
      <c r="I152" s="370"/>
      <c r="J152" s="369" t="s">
        <v>73</v>
      </c>
      <c r="K152" s="368"/>
      <c r="L152" s="7" t="s">
        <v>569</v>
      </c>
      <c r="M152" s="11"/>
      <c r="N152" s="81">
        <v>6.8</v>
      </c>
      <c r="O152" s="60">
        <v>40</v>
      </c>
    </row>
    <row r="153" spans="1:15" ht="14.25" customHeight="1" x14ac:dyDescent="0.25">
      <c r="A153" s="1"/>
      <c r="B153" s="378">
        <v>124</v>
      </c>
      <c r="C153" s="379"/>
      <c r="D153" s="367" t="s">
        <v>528</v>
      </c>
      <c r="E153" s="368"/>
      <c r="F153" s="369">
        <v>4100051906</v>
      </c>
      <c r="G153" s="370"/>
      <c r="H153" s="391" t="s">
        <v>698</v>
      </c>
      <c r="I153" s="370"/>
      <c r="J153" s="369" t="s">
        <v>73</v>
      </c>
      <c r="K153" s="368"/>
      <c r="L153" s="7" t="s">
        <v>569</v>
      </c>
      <c r="M153" s="11"/>
      <c r="N153" s="82">
        <v>6.18</v>
      </c>
      <c r="O153" s="60">
        <v>35</v>
      </c>
    </row>
    <row r="154" spans="1:15" ht="14.25" customHeight="1" x14ac:dyDescent="0.25">
      <c r="A154" s="1"/>
      <c r="B154" s="378">
        <v>125</v>
      </c>
      <c r="C154" s="379"/>
      <c r="D154" s="367" t="s">
        <v>528</v>
      </c>
      <c r="E154" s="368"/>
      <c r="F154" s="369">
        <v>4100051908</v>
      </c>
      <c r="G154" s="370"/>
      <c r="H154" s="391" t="s">
        <v>698</v>
      </c>
      <c r="I154" s="370"/>
      <c r="J154" s="369" t="s">
        <v>84</v>
      </c>
      <c r="K154" s="368"/>
      <c r="L154" s="7" t="s">
        <v>569</v>
      </c>
      <c r="M154" s="11"/>
      <c r="N154" s="82">
        <v>4</v>
      </c>
      <c r="O154" s="60">
        <v>9</v>
      </c>
    </row>
    <row r="155" spans="1:15" ht="14.25" customHeight="1" x14ac:dyDescent="0.25">
      <c r="A155" s="1"/>
      <c r="B155" s="40"/>
      <c r="C155" s="36"/>
      <c r="D155" s="367" t="s">
        <v>528</v>
      </c>
      <c r="E155" s="368"/>
      <c r="F155" s="369">
        <v>4100051907</v>
      </c>
      <c r="G155" s="370"/>
      <c r="H155" s="391" t="s">
        <v>698</v>
      </c>
      <c r="I155" s="370"/>
      <c r="J155" s="369" t="s">
        <v>53</v>
      </c>
      <c r="K155" s="368"/>
      <c r="L155" s="7" t="s">
        <v>569</v>
      </c>
      <c r="M155" s="11"/>
      <c r="N155" s="83"/>
      <c r="O155" s="60">
        <v>9</v>
      </c>
    </row>
    <row r="156" spans="1:15" ht="14.25" customHeight="1" x14ac:dyDescent="0.25">
      <c r="A156" s="1"/>
      <c r="B156" s="76"/>
      <c r="C156" s="69"/>
      <c r="D156" s="458" t="s">
        <v>704</v>
      </c>
      <c r="E156" s="393"/>
      <c r="F156" s="393"/>
      <c r="G156" s="393"/>
      <c r="H156" s="393"/>
      <c r="I156" s="374"/>
      <c r="J156" s="374"/>
      <c r="K156" s="374"/>
      <c r="L156" s="374"/>
      <c r="M156" s="11"/>
      <c r="N156" s="84"/>
      <c r="O156" s="60"/>
    </row>
    <row r="157" spans="1:15" ht="14.25" customHeight="1" x14ac:dyDescent="0.25">
      <c r="A157" s="1"/>
      <c r="B157" s="365">
        <v>126</v>
      </c>
      <c r="C157" s="366"/>
      <c r="D157" s="367" t="s">
        <v>528</v>
      </c>
      <c r="E157" s="368"/>
      <c r="F157" s="369">
        <v>4100051914</v>
      </c>
      <c r="G157" s="370"/>
      <c r="H157" s="391" t="s">
        <v>677</v>
      </c>
      <c r="I157" s="370"/>
      <c r="J157" s="369" t="s">
        <v>53</v>
      </c>
      <c r="K157" s="368"/>
      <c r="L157" s="7" t="s">
        <v>699</v>
      </c>
      <c r="M157" s="11"/>
      <c r="N157" s="84">
        <v>6</v>
      </c>
      <c r="O157" s="60">
        <v>32</v>
      </c>
    </row>
    <row r="158" spans="1:15" ht="14.25" customHeight="1" x14ac:dyDescent="0.25">
      <c r="A158" s="1"/>
      <c r="B158" s="375">
        <v>127</v>
      </c>
      <c r="C158" s="376"/>
      <c r="D158" s="367" t="s">
        <v>528</v>
      </c>
      <c r="E158" s="368"/>
      <c r="F158" s="369">
        <v>4100051914</v>
      </c>
      <c r="G158" s="370"/>
      <c r="H158" s="391" t="s">
        <v>677</v>
      </c>
      <c r="I158" s="370"/>
      <c r="J158" s="369" t="s">
        <v>53</v>
      </c>
      <c r="K158" s="368"/>
      <c r="L158" s="7" t="s">
        <v>699</v>
      </c>
      <c r="M158" s="11"/>
      <c r="N158" s="81">
        <v>5.26</v>
      </c>
      <c r="O158" s="60">
        <v>28</v>
      </c>
    </row>
    <row r="159" spans="1:15" ht="14.25" customHeight="1" x14ac:dyDescent="0.25">
      <c r="A159" s="1"/>
      <c r="B159" s="375">
        <v>128</v>
      </c>
      <c r="C159" s="376"/>
      <c r="D159" s="367" t="s">
        <v>531</v>
      </c>
      <c r="E159" s="368"/>
      <c r="F159" s="369">
        <v>4100051916</v>
      </c>
      <c r="G159" s="370"/>
      <c r="H159" s="391" t="s">
        <v>700</v>
      </c>
      <c r="I159" s="370"/>
      <c r="J159" s="369" t="s">
        <v>73</v>
      </c>
      <c r="K159" s="368"/>
      <c r="L159" s="7" t="s">
        <v>699</v>
      </c>
      <c r="M159" s="11"/>
      <c r="N159" s="81">
        <v>6.18</v>
      </c>
      <c r="O159" s="60">
        <v>35</v>
      </c>
    </row>
    <row r="160" spans="1:15" ht="14.25" customHeight="1" x14ac:dyDescent="0.25">
      <c r="A160" s="1"/>
      <c r="B160" s="378">
        <v>129</v>
      </c>
      <c r="C160" s="379"/>
      <c r="D160" s="367" t="s">
        <v>531</v>
      </c>
      <c r="E160" s="368"/>
      <c r="F160" s="369">
        <v>4100051916</v>
      </c>
      <c r="G160" s="370"/>
      <c r="H160" s="391" t="s">
        <v>700</v>
      </c>
      <c r="I160" s="370"/>
      <c r="J160" s="369" t="s">
        <v>73</v>
      </c>
      <c r="K160" s="368"/>
      <c r="L160" s="7" t="s">
        <v>699</v>
      </c>
      <c r="M160" s="11"/>
      <c r="N160" s="82">
        <v>5.62</v>
      </c>
      <c r="O160" s="60">
        <v>30</v>
      </c>
    </row>
    <row r="161" spans="1:15" ht="14.25" customHeight="1" x14ac:dyDescent="0.25">
      <c r="A161" s="1"/>
      <c r="B161" s="378">
        <v>130</v>
      </c>
      <c r="C161" s="379"/>
      <c r="D161" s="367" t="s">
        <v>531</v>
      </c>
      <c r="E161" s="368"/>
      <c r="F161" s="369">
        <v>4100051915</v>
      </c>
      <c r="G161" s="370"/>
      <c r="H161" s="391" t="s">
        <v>700</v>
      </c>
      <c r="I161" s="370"/>
      <c r="J161" s="369" t="s">
        <v>81</v>
      </c>
      <c r="K161" s="368"/>
      <c r="L161" s="7" t="s">
        <v>699</v>
      </c>
      <c r="M161" s="11"/>
      <c r="N161" s="82">
        <v>3.78</v>
      </c>
      <c r="O161" s="60">
        <v>12</v>
      </c>
    </row>
    <row r="162" spans="1:15" ht="14.25" customHeight="1" x14ac:dyDescent="0.25">
      <c r="A162" s="1"/>
      <c r="B162" s="416"/>
      <c r="C162" s="417"/>
      <c r="D162" s="367" t="s">
        <v>531</v>
      </c>
      <c r="E162" s="368"/>
      <c r="F162" s="369">
        <v>4100051917</v>
      </c>
      <c r="G162" s="370"/>
      <c r="H162" s="391" t="s">
        <v>700</v>
      </c>
      <c r="I162" s="370"/>
      <c r="J162" s="369" t="s">
        <v>53</v>
      </c>
      <c r="K162" s="368"/>
      <c r="L162" s="7" t="s">
        <v>699</v>
      </c>
      <c r="M162" s="11"/>
      <c r="N162" s="83"/>
      <c r="O162" s="60">
        <v>6</v>
      </c>
    </row>
    <row r="163" spans="1:15" ht="14.25" customHeight="1" x14ac:dyDescent="0.25">
      <c r="A163" s="1"/>
      <c r="B163" s="378">
        <v>131</v>
      </c>
      <c r="C163" s="379"/>
      <c r="D163" s="367" t="s">
        <v>660</v>
      </c>
      <c r="E163" s="368"/>
      <c r="F163" s="369">
        <v>4100051909</v>
      </c>
      <c r="G163" s="370"/>
      <c r="H163" s="391" t="s">
        <v>695</v>
      </c>
      <c r="I163" s="370"/>
      <c r="J163" s="369" t="s">
        <v>76</v>
      </c>
      <c r="K163" s="368"/>
      <c r="L163" s="7" t="s">
        <v>696</v>
      </c>
      <c r="M163" s="11"/>
      <c r="N163" s="82">
        <v>8.8800000000000008</v>
      </c>
      <c r="O163" s="60">
        <v>10</v>
      </c>
    </row>
    <row r="164" spans="1:15" ht="14.25" customHeight="1" x14ac:dyDescent="0.25">
      <c r="A164" s="1"/>
      <c r="B164" s="76"/>
      <c r="C164" s="69"/>
      <c r="D164" s="367" t="s">
        <v>670</v>
      </c>
      <c r="E164" s="368"/>
      <c r="F164" s="369">
        <v>4100051944</v>
      </c>
      <c r="G164" s="370"/>
      <c r="H164" s="391" t="s">
        <v>671</v>
      </c>
      <c r="I164" s="370"/>
      <c r="J164" s="369" t="s">
        <v>90</v>
      </c>
      <c r="K164" s="368"/>
      <c r="L164" s="7" t="s">
        <v>628</v>
      </c>
      <c r="M164" s="11"/>
      <c r="N164" s="84"/>
      <c r="O164" s="60">
        <v>8</v>
      </c>
    </row>
    <row r="165" spans="1:15" ht="14.25" customHeight="1" x14ac:dyDescent="0.25">
      <c r="A165" s="1"/>
      <c r="B165" s="365">
        <v>132</v>
      </c>
      <c r="C165" s="366"/>
      <c r="D165" s="367" t="s">
        <v>660</v>
      </c>
      <c r="E165" s="368"/>
      <c r="F165" s="369">
        <v>4100051909</v>
      </c>
      <c r="G165" s="370"/>
      <c r="H165" s="391" t="s">
        <v>695</v>
      </c>
      <c r="I165" s="370"/>
      <c r="J165" s="369" t="s">
        <v>76</v>
      </c>
      <c r="K165" s="368"/>
      <c r="L165" s="7" t="s">
        <v>696</v>
      </c>
      <c r="M165" s="11"/>
      <c r="N165" s="84">
        <v>7.88</v>
      </c>
      <c r="O165" s="60">
        <v>10</v>
      </c>
    </row>
    <row r="166" spans="1:15" ht="15" x14ac:dyDescent="0.25">
      <c r="A166" s="1"/>
      <c r="B166" s="378"/>
      <c r="C166" s="379"/>
      <c r="D166" s="367"/>
      <c r="E166" s="368"/>
      <c r="F166" s="369"/>
      <c r="G166" s="370"/>
      <c r="H166" s="391"/>
      <c r="I166" s="370"/>
      <c r="J166" s="369"/>
      <c r="K166" s="368"/>
      <c r="L166" s="7"/>
      <c r="M166" s="7"/>
      <c r="N166" s="81"/>
      <c r="O166" s="57"/>
    </row>
    <row r="167" spans="1:15" ht="15" x14ac:dyDescent="0.25">
      <c r="A167" s="1"/>
      <c r="B167" s="76"/>
      <c r="C167" s="65"/>
      <c r="D167" s="392"/>
      <c r="E167" s="393"/>
      <c r="F167" s="393"/>
      <c r="G167" s="393"/>
      <c r="H167" s="393"/>
      <c r="I167" s="62"/>
      <c r="J167" s="50"/>
      <c r="K167" s="61"/>
      <c r="L167" s="8"/>
      <c r="M167" s="8"/>
      <c r="N167" s="113">
        <f>SUM(N18:N166)</f>
        <v>1058.3899999999994</v>
      </c>
      <c r="O167" s="60"/>
    </row>
    <row r="168" spans="1:15" ht="15.75" x14ac:dyDescent="0.25">
      <c r="A168" s="1"/>
      <c r="B168" s="356" t="s">
        <v>29</v>
      </c>
      <c r="C168" s="357"/>
      <c r="D168" s="357"/>
      <c r="E168" s="357"/>
      <c r="F168" s="357"/>
      <c r="G168" s="357"/>
      <c r="H168" s="357"/>
      <c r="I168" s="357"/>
      <c r="J168" s="357"/>
      <c r="K168" s="357"/>
      <c r="L168" s="357"/>
      <c r="M168" s="79"/>
      <c r="N168" s="75"/>
      <c r="O168" s="73">
        <f>SUM(O17:O166)</f>
        <v>1956</v>
      </c>
    </row>
    <row r="169" spans="1:15" ht="3.75" customHeight="1" x14ac:dyDescent="0.25">
      <c r="A169" s="1"/>
      <c r="B169" s="1"/>
      <c r="C169" s="1"/>
      <c r="D169" s="17"/>
      <c r="E169" s="20"/>
      <c r="F169" s="20"/>
      <c r="G169" s="3"/>
      <c r="H169" s="3"/>
      <c r="I169" s="1"/>
      <c r="J169" s="1"/>
      <c r="K169" s="1"/>
      <c r="L169" s="1"/>
      <c r="M169" s="1"/>
      <c r="N169" s="1"/>
    </row>
    <row r="170" spans="1:15" ht="15" customHeight="1" x14ac:dyDescent="0.25">
      <c r="A170" s="1"/>
      <c r="B170" s="1"/>
      <c r="C170" s="1"/>
      <c r="D170" s="1" t="s">
        <v>49</v>
      </c>
      <c r="E170" s="23"/>
      <c r="F170" s="397" t="s">
        <v>707</v>
      </c>
      <c r="G170" s="396"/>
      <c r="H170" s="1"/>
      <c r="I170" s="1"/>
      <c r="J170" s="1"/>
      <c r="K170" s="1"/>
      <c r="L170" s="1"/>
      <c r="M170" s="1"/>
      <c r="N170" s="1"/>
    </row>
    <row r="171" spans="1:15" ht="15" customHeight="1" x14ac:dyDescent="0.25">
      <c r="A171" s="1"/>
      <c r="B171" s="1"/>
      <c r="C171" s="1"/>
      <c r="D171" s="1" t="s">
        <v>708</v>
      </c>
      <c r="E171" s="23"/>
      <c r="F171" s="1"/>
      <c r="G171" s="1"/>
      <c r="H171" s="1"/>
      <c r="I171" s="1"/>
      <c r="J171" s="1"/>
      <c r="K171" s="1"/>
      <c r="L171" s="1"/>
      <c r="M171" s="1"/>
      <c r="N171" s="1"/>
    </row>
    <row r="172" spans="1:15" ht="15" customHeight="1" x14ac:dyDescent="0.25">
      <c r="A172" s="1"/>
      <c r="B172" s="1"/>
      <c r="C172" s="1"/>
      <c r="D172" s="1" t="s">
        <v>703</v>
      </c>
      <c r="E172" s="3"/>
      <c r="F172" s="1"/>
      <c r="G172" s="1"/>
      <c r="H172" s="1"/>
      <c r="I172" s="1"/>
      <c r="J172" s="1"/>
      <c r="K172" s="1"/>
      <c r="L172" s="1"/>
      <c r="M172" s="1"/>
      <c r="N172" s="1"/>
    </row>
    <row r="173" spans="1:15" ht="15" customHeight="1" x14ac:dyDescent="0.25">
      <c r="A173" s="1"/>
      <c r="B173" s="1"/>
      <c r="C173" s="1"/>
      <c r="D173" s="1" t="s">
        <v>701</v>
      </c>
      <c r="E173" s="23"/>
      <c r="F173" s="1"/>
      <c r="G173" s="1"/>
      <c r="H173" s="1"/>
      <c r="I173" s="1"/>
      <c r="J173" s="1"/>
      <c r="K173" s="1"/>
      <c r="L173" s="1"/>
      <c r="M173" s="1"/>
      <c r="N173" s="1"/>
    </row>
    <row r="174" spans="1:15" ht="15" customHeight="1" x14ac:dyDescent="0.25">
      <c r="A174" s="1"/>
      <c r="B174" s="1"/>
      <c r="C174" s="1"/>
      <c r="D174" s="1" t="s">
        <v>702</v>
      </c>
      <c r="E174" s="1"/>
      <c r="F174" s="1"/>
      <c r="G174" s="23"/>
      <c r="H174" s="23"/>
      <c r="I174" s="1"/>
      <c r="J174" s="1"/>
      <c r="K174" s="1"/>
      <c r="L174" s="1"/>
      <c r="M174" s="1"/>
      <c r="N174" s="1"/>
    </row>
    <row r="175" spans="1:15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458" ht="8.25" customHeight="1" x14ac:dyDescent="0.2"/>
    <row r="460" ht="8.25" customHeight="1" x14ac:dyDescent="0.2"/>
    <row r="462" ht="9" customHeight="1" x14ac:dyDescent="0.2"/>
    <row r="464" ht="7.5" customHeight="1" x14ac:dyDescent="0.2"/>
    <row r="466" ht="6.75" customHeight="1" x14ac:dyDescent="0.2"/>
    <row r="468" ht="7.5" customHeight="1" x14ac:dyDescent="0.2"/>
    <row r="470" ht="9" customHeight="1" x14ac:dyDescent="0.2"/>
    <row r="472" ht="7.5" customHeight="1" x14ac:dyDescent="0.2"/>
    <row r="474" ht="8.25" customHeight="1" x14ac:dyDescent="0.2"/>
  </sheetData>
  <mergeCells count="703"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5:C165"/>
    <mergeCell ref="D165:E165"/>
    <mergeCell ref="F165:G165"/>
    <mergeCell ref="H165:I165"/>
    <mergeCell ref="J165:K165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H159:I159"/>
    <mergeCell ref="J159:K159"/>
    <mergeCell ref="J153:K153"/>
    <mergeCell ref="B154:C154"/>
    <mergeCell ref="D154:E154"/>
    <mergeCell ref="F154:G154"/>
    <mergeCell ref="H154:I154"/>
    <mergeCell ref="J154:K154"/>
    <mergeCell ref="F155:G155"/>
    <mergeCell ref="H155:I155"/>
    <mergeCell ref="J155:K155"/>
    <mergeCell ref="F153:G153"/>
    <mergeCell ref="H153:I153"/>
    <mergeCell ref="D155:E155"/>
    <mergeCell ref="D156:L156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J151:K151"/>
    <mergeCell ref="F149:G149"/>
    <mergeCell ref="H149:I149"/>
    <mergeCell ref="J149:K149"/>
    <mergeCell ref="B152:C152"/>
    <mergeCell ref="D152:E152"/>
    <mergeCell ref="F152:G152"/>
    <mergeCell ref="H152:I152"/>
    <mergeCell ref="J152:K152"/>
    <mergeCell ref="B150:C150"/>
    <mergeCell ref="D150:E150"/>
    <mergeCell ref="H146:I146"/>
    <mergeCell ref="F146:G146"/>
    <mergeCell ref="J146:K146"/>
    <mergeCell ref="J148:K148"/>
    <mergeCell ref="J145:K145"/>
    <mergeCell ref="H145:I145"/>
    <mergeCell ref="H147:I147"/>
    <mergeCell ref="J147:K147"/>
    <mergeCell ref="J150:K150"/>
    <mergeCell ref="F150:G150"/>
    <mergeCell ref="H150:I150"/>
    <mergeCell ref="B148:C148"/>
    <mergeCell ref="D148:E148"/>
    <mergeCell ref="F148:G148"/>
    <mergeCell ref="H148:I148"/>
    <mergeCell ref="B149:C149"/>
    <mergeCell ref="D149:E149"/>
    <mergeCell ref="F151:G151"/>
    <mergeCell ref="H151:I151"/>
    <mergeCell ref="B153:C153"/>
    <mergeCell ref="M14:N14"/>
    <mergeCell ref="B16:C16"/>
    <mergeCell ref="D16:E16"/>
    <mergeCell ref="F16:G16"/>
    <mergeCell ref="H16:I16"/>
    <mergeCell ref="J144:K144"/>
    <mergeCell ref="B143:C143"/>
    <mergeCell ref="D131:L131"/>
    <mergeCell ref="J134:K134"/>
    <mergeCell ref="J143:K143"/>
    <mergeCell ref="F132:G132"/>
    <mergeCell ref="H132:I132"/>
    <mergeCell ref="J132:K132"/>
    <mergeCell ref="J16:K16"/>
    <mergeCell ref="B18:C18"/>
    <mergeCell ref="D18:E18"/>
    <mergeCell ref="F18:G18"/>
    <mergeCell ref="H18:I18"/>
    <mergeCell ref="J18:K18"/>
    <mergeCell ref="B144:C144"/>
    <mergeCell ref="D144:E144"/>
    <mergeCell ref="F144:G144"/>
    <mergeCell ref="H144:I144"/>
    <mergeCell ref="B19:C19"/>
    <mergeCell ref="D19:E19"/>
    <mergeCell ref="F19:G19"/>
    <mergeCell ref="H19:I19"/>
    <mergeCell ref="J19:K19"/>
    <mergeCell ref="J20:K20"/>
    <mergeCell ref="F20:G20"/>
    <mergeCell ref="H20:I20"/>
    <mergeCell ref="D143:E143"/>
    <mergeCell ref="F143:G143"/>
    <mergeCell ref="H143:I143"/>
    <mergeCell ref="J23:K23"/>
    <mergeCell ref="J24:K24"/>
    <mergeCell ref="J21:K21"/>
    <mergeCell ref="J22:K22"/>
    <mergeCell ref="J60:K60"/>
    <mergeCell ref="H74:I74"/>
    <mergeCell ref="J74:K74"/>
    <mergeCell ref="F71:G71"/>
    <mergeCell ref="H71:I71"/>
    <mergeCell ref="J71:K71"/>
    <mergeCell ref="D72:E72"/>
    <mergeCell ref="J101:K101"/>
    <mergeCell ref="J109:K109"/>
    <mergeCell ref="J106:K106"/>
    <mergeCell ref="B20:C20"/>
    <mergeCell ref="D20:E20"/>
    <mergeCell ref="H22:I22"/>
    <mergeCell ref="B24:C24"/>
    <mergeCell ref="D24:E24"/>
    <mergeCell ref="F24:G24"/>
    <mergeCell ref="H24:I24"/>
    <mergeCell ref="B23:C23"/>
    <mergeCell ref="D23:E23"/>
    <mergeCell ref="F23:G23"/>
    <mergeCell ref="H23:I23"/>
    <mergeCell ref="B21:C21"/>
    <mergeCell ref="D21:E21"/>
    <mergeCell ref="F21:G21"/>
    <mergeCell ref="H21:I21"/>
    <mergeCell ref="F22:G22"/>
    <mergeCell ref="B22:C22"/>
    <mergeCell ref="D22:E22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5:C35"/>
    <mergeCell ref="D35:E35"/>
    <mergeCell ref="F35:G35"/>
    <mergeCell ref="H35:I35"/>
    <mergeCell ref="J35:K35"/>
    <mergeCell ref="B40:C40"/>
    <mergeCell ref="D40:E40"/>
    <mergeCell ref="F40:G40"/>
    <mergeCell ref="H40:I40"/>
    <mergeCell ref="J40:K40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D38:L38"/>
    <mergeCell ref="B39:C39"/>
    <mergeCell ref="D39:E39"/>
    <mergeCell ref="F39:G39"/>
    <mergeCell ref="H39:I39"/>
    <mergeCell ref="J39:K39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139:C139"/>
    <mergeCell ref="D139:E139"/>
    <mergeCell ref="F139:G139"/>
    <mergeCell ref="H139:I139"/>
    <mergeCell ref="J139:K139"/>
    <mergeCell ref="B57:C57"/>
    <mergeCell ref="D57:E57"/>
    <mergeCell ref="F57:G57"/>
    <mergeCell ref="H57:I57"/>
    <mergeCell ref="J57:K57"/>
    <mergeCell ref="B62:C62"/>
    <mergeCell ref="D62:E62"/>
    <mergeCell ref="F62:G62"/>
    <mergeCell ref="H62:I62"/>
    <mergeCell ref="J62:K62"/>
    <mergeCell ref="B60:C60"/>
    <mergeCell ref="D60:E60"/>
    <mergeCell ref="F60:G60"/>
    <mergeCell ref="H60:I60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1:C61"/>
    <mergeCell ref="D61:E61"/>
    <mergeCell ref="F61:G61"/>
    <mergeCell ref="H61:I61"/>
    <mergeCell ref="J61:K61"/>
    <mergeCell ref="B66:C66"/>
    <mergeCell ref="D66:E66"/>
    <mergeCell ref="F66:G66"/>
    <mergeCell ref="H66:I66"/>
    <mergeCell ref="J66:K66"/>
    <mergeCell ref="D65:E65"/>
    <mergeCell ref="F65:G65"/>
    <mergeCell ref="H65:I65"/>
    <mergeCell ref="J65:K65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73:C73"/>
    <mergeCell ref="B74:C74"/>
    <mergeCell ref="D74:E74"/>
    <mergeCell ref="F74:G74"/>
    <mergeCell ref="D73:E73"/>
    <mergeCell ref="F73:G73"/>
    <mergeCell ref="H73:I73"/>
    <mergeCell ref="J73:K73"/>
    <mergeCell ref="B77:C77"/>
    <mergeCell ref="D77:E77"/>
    <mergeCell ref="F77:G77"/>
    <mergeCell ref="H77:I77"/>
    <mergeCell ref="J77:K77"/>
    <mergeCell ref="B76:C76"/>
    <mergeCell ref="D76:E76"/>
    <mergeCell ref="F76:G76"/>
    <mergeCell ref="H76:I76"/>
    <mergeCell ref="J76:K76"/>
    <mergeCell ref="B75:C75"/>
    <mergeCell ref="D75:E75"/>
    <mergeCell ref="F75:G75"/>
    <mergeCell ref="H75:I75"/>
    <mergeCell ref="J75:K75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F83:G83"/>
    <mergeCell ref="H83:I83"/>
    <mergeCell ref="J83:K83"/>
    <mergeCell ref="B82:C82"/>
    <mergeCell ref="D82:E82"/>
    <mergeCell ref="F82:G82"/>
    <mergeCell ref="H82:I82"/>
    <mergeCell ref="J82:K82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92:C92"/>
    <mergeCell ref="D92:E92"/>
    <mergeCell ref="F92:G92"/>
    <mergeCell ref="H92:I92"/>
    <mergeCell ref="J92:K92"/>
    <mergeCell ref="B85:C85"/>
    <mergeCell ref="D85:E85"/>
    <mergeCell ref="F85:G85"/>
    <mergeCell ref="H85:I85"/>
    <mergeCell ref="J85:K85"/>
    <mergeCell ref="B91:C91"/>
    <mergeCell ref="D91:E91"/>
    <mergeCell ref="F91:G91"/>
    <mergeCell ref="H91:I91"/>
    <mergeCell ref="J91:K91"/>
    <mergeCell ref="B88:C88"/>
    <mergeCell ref="D88:E88"/>
    <mergeCell ref="F88:G88"/>
    <mergeCell ref="H88:I88"/>
    <mergeCell ref="J88:K88"/>
    <mergeCell ref="B86:C86"/>
    <mergeCell ref="D86:E86"/>
    <mergeCell ref="F86:G86"/>
    <mergeCell ref="H86:I86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8:C98"/>
    <mergeCell ref="D98:E98"/>
    <mergeCell ref="F98:G98"/>
    <mergeCell ref="H98:I98"/>
    <mergeCell ref="J98:K98"/>
    <mergeCell ref="B97:C97"/>
    <mergeCell ref="D97:E97"/>
    <mergeCell ref="F97:G97"/>
    <mergeCell ref="H97:I97"/>
    <mergeCell ref="J97:K97"/>
    <mergeCell ref="B99:C99"/>
    <mergeCell ref="D99:E99"/>
    <mergeCell ref="F99:G99"/>
    <mergeCell ref="H99:I99"/>
    <mergeCell ref="J102:K102"/>
    <mergeCell ref="J99:K99"/>
    <mergeCell ref="F105:G105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B103:C103"/>
    <mergeCell ref="D103:E103"/>
    <mergeCell ref="B109:C109"/>
    <mergeCell ref="D109:E109"/>
    <mergeCell ref="F109:G109"/>
    <mergeCell ref="H109:I109"/>
    <mergeCell ref="H105:I105"/>
    <mergeCell ref="H107:I107"/>
    <mergeCell ref="H101:I101"/>
    <mergeCell ref="B102:C102"/>
    <mergeCell ref="D102:E102"/>
    <mergeCell ref="F102:G102"/>
    <mergeCell ref="H102:I102"/>
    <mergeCell ref="B106:C106"/>
    <mergeCell ref="F106:G106"/>
    <mergeCell ref="H106:I106"/>
    <mergeCell ref="B108:C108"/>
    <mergeCell ref="D108:E108"/>
    <mergeCell ref="F108:G108"/>
    <mergeCell ref="H108:I108"/>
    <mergeCell ref="F107:G107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38:C138"/>
    <mergeCell ref="D138:E138"/>
    <mergeCell ref="F138:G138"/>
    <mergeCell ref="H138:I138"/>
    <mergeCell ref="J138:K138"/>
    <mergeCell ref="B142:C142"/>
    <mergeCell ref="D142:E142"/>
    <mergeCell ref="F142:G142"/>
    <mergeCell ref="H142:I142"/>
    <mergeCell ref="J142:K142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5:C135"/>
    <mergeCell ref="D135:E135"/>
    <mergeCell ref="F135:G135"/>
    <mergeCell ref="H135:I135"/>
    <mergeCell ref="J135:K135"/>
    <mergeCell ref="D130:E130"/>
    <mergeCell ref="B130:C130"/>
    <mergeCell ref="F130:G130"/>
    <mergeCell ref="H130:I130"/>
    <mergeCell ref="J130:K130"/>
    <mergeCell ref="B133:C133"/>
    <mergeCell ref="D133:E133"/>
    <mergeCell ref="F133:G133"/>
    <mergeCell ref="H133:I133"/>
    <mergeCell ref="J133:K133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2:C122"/>
    <mergeCell ref="D122:E122"/>
    <mergeCell ref="F122:G122"/>
    <mergeCell ref="H122:I122"/>
    <mergeCell ref="J122:K122"/>
    <mergeCell ref="B168:L168"/>
    <mergeCell ref="F170:G170"/>
    <mergeCell ref="B50:C50"/>
    <mergeCell ref="D50:E50"/>
    <mergeCell ref="F50:G50"/>
    <mergeCell ref="H50:I50"/>
    <mergeCell ref="J50:K50"/>
    <mergeCell ref="B54:C54"/>
    <mergeCell ref="D54:E54"/>
    <mergeCell ref="B118:C118"/>
    <mergeCell ref="D118:E118"/>
    <mergeCell ref="F118:G118"/>
    <mergeCell ref="H118:I118"/>
    <mergeCell ref="J118:K118"/>
    <mergeCell ref="B166:C166"/>
    <mergeCell ref="D166:E166"/>
    <mergeCell ref="F166:G166"/>
    <mergeCell ref="H166:I166"/>
    <mergeCell ref="J166:K166"/>
    <mergeCell ref="B120:C120"/>
    <mergeCell ref="D120:E120"/>
    <mergeCell ref="F120:G120"/>
    <mergeCell ref="H120:I120"/>
    <mergeCell ref="J120:K120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68:C68"/>
    <mergeCell ref="D68:E68"/>
    <mergeCell ref="F68:G68"/>
    <mergeCell ref="H68:I68"/>
    <mergeCell ref="J68:K68"/>
    <mergeCell ref="B65:C65"/>
    <mergeCell ref="D167:H167"/>
    <mergeCell ref="B117:C117"/>
    <mergeCell ref="D117:E117"/>
    <mergeCell ref="F117:G117"/>
    <mergeCell ref="H117:I117"/>
    <mergeCell ref="J117:K117"/>
    <mergeCell ref="B123:C123"/>
    <mergeCell ref="D123:E123"/>
    <mergeCell ref="F123:G123"/>
    <mergeCell ref="H123:I123"/>
    <mergeCell ref="J123:K123"/>
    <mergeCell ref="B119:C119"/>
    <mergeCell ref="D119:E119"/>
    <mergeCell ref="F119:G119"/>
    <mergeCell ref="H119:I119"/>
    <mergeCell ref="J119:K119"/>
    <mergeCell ref="D132:E132"/>
    <mergeCell ref="B134:C134"/>
    <mergeCell ref="D134:E134"/>
    <mergeCell ref="F134:G134"/>
    <mergeCell ref="H134:I134"/>
    <mergeCell ref="B151:C151"/>
    <mergeCell ref="D151:E151"/>
    <mergeCell ref="D153:E153"/>
    <mergeCell ref="B67:C67"/>
    <mergeCell ref="D67:E67"/>
    <mergeCell ref="F67:G67"/>
    <mergeCell ref="H67:I67"/>
    <mergeCell ref="B69:C69"/>
    <mergeCell ref="D69:E69"/>
    <mergeCell ref="F69:G69"/>
    <mergeCell ref="H69:I69"/>
    <mergeCell ref="J69:K69"/>
    <mergeCell ref="J67:K67"/>
    <mergeCell ref="B72:C72"/>
    <mergeCell ref="F72:G72"/>
    <mergeCell ref="H72:I72"/>
    <mergeCell ref="J72:K72"/>
    <mergeCell ref="D71:E71"/>
    <mergeCell ref="B71:C71"/>
    <mergeCell ref="B90:C90"/>
    <mergeCell ref="D90:E90"/>
    <mergeCell ref="F90:G90"/>
    <mergeCell ref="H90:I90"/>
    <mergeCell ref="J90:K90"/>
    <mergeCell ref="B89:C89"/>
    <mergeCell ref="D89:E89"/>
    <mergeCell ref="F89:G89"/>
    <mergeCell ref="H89:I89"/>
    <mergeCell ref="J89:K89"/>
    <mergeCell ref="J86:K86"/>
    <mergeCell ref="B84:C84"/>
    <mergeCell ref="D84:E84"/>
    <mergeCell ref="F84:G84"/>
    <mergeCell ref="H84:I84"/>
    <mergeCell ref="J84:K84"/>
    <mergeCell ref="B83:C83"/>
    <mergeCell ref="D83:E83"/>
    <mergeCell ref="D114:E114"/>
    <mergeCell ref="F114:G114"/>
    <mergeCell ref="H114:I114"/>
    <mergeCell ref="J114:K114"/>
    <mergeCell ref="B112:C112"/>
    <mergeCell ref="D112:E112"/>
    <mergeCell ref="J105:K105"/>
    <mergeCell ref="F103:G103"/>
    <mergeCell ref="B107:C107"/>
    <mergeCell ref="D106:E106"/>
    <mergeCell ref="H103:I103"/>
    <mergeCell ref="J103:K103"/>
    <mergeCell ref="J107:K107"/>
    <mergeCell ref="B105:C105"/>
    <mergeCell ref="D105:E105"/>
    <mergeCell ref="D107:E107"/>
    <mergeCell ref="H112:I112"/>
    <mergeCell ref="J112:K112"/>
    <mergeCell ref="B113:C113"/>
    <mergeCell ref="D113:E113"/>
    <mergeCell ref="F113:G113"/>
    <mergeCell ref="H113:I113"/>
    <mergeCell ref="J113:K113"/>
    <mergeCell ref="F112:G112"/>
    <mergeCell ref="B115:C115"/>
    <mergeCell ref="B116:C116"/>
    <mergeCell ref="D116:E116"/>
    <mergeCell ref="F116:G116"/>
    <mergeCell ref="H116:I116"/>
    <mergeCell ref="J116:K116"/>
    <mergeCell ref="D115:E115"/>
    <mergeCell ref="F115:G115"/>
    <mergeCell ref="H115:I115"/>
    <mergeCell ref="J115:K115"/>
    <mergeCell ref="J108:K108"/>
    <mergeCell ref="B110:C110"/>
    <mergeCell ref="B114:C114"/>
    <mergeCell ref="D164:E164"/>
    <mergeCell ref="F164:G164"/>
    <mergeCell ref="H164:I164"/>
    <mergeCell ref="J164:K164"/>
    <mergeCell ref="B140:C140"/>
    <mergeCell ref="D140:E140"/>
    <mergeCell ref="F140:G140"/>
    <mergeCell ref="H140:I140"/>
    <mergeCell ref="J140:K140"/>
    <mergeCell ref="J157:K157"/>
    <mergeCell ref="B147:C147"/>
    <mergeCell ref="D147:E147"/>
    <mergeCell ref="F147:G147"/>
    <mergeCell ref="D146:E146"/>
    <mergeCell ref="B145:C145"/>
    <mergeCell ref="D145:E145"/>
    <mergeCell ref="F145:G145"/>
    <mergeCell ref="B157:C157"/>
    <mergeCell ref="D157:E157"/>
    <mergeCell ref="F157:G157"/>
    <mergeCell ref="H157:I15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sheetPr codeName="Hoja57"/>
  <dimension ref="A1:O346"/>
  <sheetViews>
    <sheetView topLeftCell="A7" workbookViewId="0">
      <selection activeCell="O20" sqref="O20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3.7109375" customWidth="1"/>
    <col min="4" max="4" width="14.42578125" customWidth="1"/>
    <col min="5" max="5" width="7.5703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8.140625" customWidth="1"/>
    <col min="13" max="13" width="5.2851562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687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37266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691</v>
      </c>
      <c r="E19" s="368"/>
      <c r="F19" s="369" t="s">
        <v>692</v>
      </c>
      <c r="G19" s="370"/>
      <c r="H19" s="391" t="s">
        <v>693</v>
      </c>
      <c r="I19" s="370"/>
      <c r="J19" s="369"/>
      <c r="K19" s="368"/>
      <c r="L19" s="7" t="s">
        <v>387</v>
      </c>
      <c r="M19" s="11" t="s">
        <v>485</v>
      </c>
      <c r="N19" s="82">
        <v>0.96</v>
      </c>
      <c r="O19" s="60">
        <v>16</v>
      </c>
    </row>
    <row r="20" spans="1:15" ht="15" x14ac:dyDescent="0.25">
      <c r="A20" s="1"/>
      <c r="B20" s="76"/>
      <c r="C20" s="65"/>
      <c r="D20" s="392"/>
      <c r="E20" s="393"/>
      <c r="F20" s="393"/>
      <c r="G20" s="393"/>
      <c r="H20" s="393"/>
      <c r="I20" s="62"/>
      <c r="J20" s="50"/>
      <c r="K20" s="61"/>
      <c r="L20" s="8"/>
      <c r="M20" s="8"/>
      <c r="N20" s="80">
        <f>SUM(N18:N19)</f>
        <v>0.96</v>
      </c>
      <c r="O20" s="60"/>
    </row>
    <row r="21" spans="1:15" ht="15.75" x14ac:dyDescent="0.25">
      <c r="A21" s="1"/>
      <c r="B21" s="356" t="s">
        <v>29</v>
      </c>
      <c r="C21" s="357"/>
      <c r="D21" s="357"/>
      <c r="E21" s="357"/>
      <c r="F21" s="357"/>
      <c r="G21" s="357"/>
      <c r="H21" s="357"/>
      <c r="I21" s="357"/>
      <c r="J21" s="357"/>
      <c r="K21" s="357"/>
      <c r="L21" s="357"/>
      <c r="M21" s="79"/>
      <c r="N21" s="75"/>
      <c r="O21" s="73">
        <f>SUM(O18:O19)</f>
        <v>16</v>
      </c>
    </row>
    <row r="22" spans="1:15" ht="3.75" customHeight="1" x14ac:dyDescent="0.25">
      <c r="A22" s="1"/>
      <c r="B22" s="1"/>
      <c r="C22" s="1"/>
      <c r="D22" s="17"/>
      <c r="E22" s="20"/>
      <c r="F22" s="20"/>
      <c r="G22" s="3"/>
      <c r="H22" s="3"/>
      <c r="I22" s="1"/>
      <c r="J22" s="1"/>
      <c r="K22" s="1"/>
      <c r="L22" s="1"/>
      <c r="M22" s="1"/>
      <c r="N22" s="1"/>
    </row>
    <row r="23" spans="1:15" ht="15" customHeight="1" x14ac:dyDescent="0.25">
      <c r="A23" s="1"/>
      <c r="B23" s="1"/>
      <c r="C23" s="1"/>
      <c r="D23" s="1" t="s">
        <v>49</v>
      </c>
      <c r="E23" s="23"/>
      <c r="F23" s="397" t="s">
        <v>688</v>
      </c>
      <c r="G23" s="396"/>
      <c r="H23" s="1"/>
      <c r="I23" s="1"/>
      <c r="J23" s="1"/>
      <c r="K23" s="1"/>
      <c r="L23" s="1"/>
      <c r="M23" s="1"/>
      <c r="N23" s="1"/>
    </row>
    <row r="24" spans="1:15" ht="15" customHeight="1" x14ac:dyDescent="0.25">
      <c r="A24" s="1"/>
      <c r="B24" s="1"/>
      <c r="C24" s="1"/>
      <c r="D24" s="1" t="s">
        <v>689</v>
      </c>
      <c r="E24" s="3"/>
      <c r="F24" s="1"/>
      <c r="G24" s="1"/>
      <c r="H24" s="1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690</v>
      </c>
      <c r="E25" s="23"/>
      <c r="F25" s="1"/>
      <c r="G25" s="1"/>
      <c r="H25" s="1"/>
      <c r="I25" s="1"/>
      <c r="J25" s="1"/>
      <c r="K25" s="1"/>
      <c r="L25" s="1"/>
      <c r="M25" s="1"/>
      <c r="N25" s="1"/>
    </row>
    <row r="26" spans="1:15" ht="15" x14ac:dyDescent="0.25">
      <c r="A26" s="1"/>
      <c r="B26" s="1"/>
      <c r="C26" s="1"/>
      <c r="D26" s="1"/>
      <c r="E26" s="1"/>
      <c r="F26" s="1"/>
      <c r="G26" s="3"/>
      <c r="H26" s="3"/>
      <c r="I26" s="1"/>
      <c r="J26" s="1"/>
      <c r="K26" s="20"/>
      <c r="L26" s="1"/>
      <c r="M26" s="1"/>
      <c r="N26" s="1"/>
    </row>
    <row r="27" spans="1:15" ht="1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5" ht="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330" ht="8.25" customHeight="1" x14ac:dyDescent="0.2"/>
    <row r="332" ht="8.25" customHeight="1" x14ac:dyDescent="0.2"/>
    <row r="334" ht="9" customHeight="1" x14ac:dyDescent="0.2"/>
    <row r="336" ht="7.5" customHeight="1" x14ac:dyDescent="0.2"/>
    <row r="338" ht="6.75" customHeight="1" x14ac:dyDescent="0.2"/>
    <row r="340" ht="7.5" customHeight="1" x14ac:dyDescent="0.2"/>
    <row r="342" ht="9" customHeight="1" x14ac:dyDescent="0.2"/>
    <row r="344" ht="7.5" customHeight="1" x14ac:dyDescent="0.2"/>
    <row r="346" ht="8.25" customHeight="1" x14ac:dyDescent="0.2"/>
  </sheetData>
  <mergeCells count="14">
    <mergeCell ref="D20:H20"/>
    <mergeCell ref="B21:L21"/>
    <mergeCell ref="F23:G23"/>
    <mergeCell ref="B19:C19"/>
    <mergeCell ref="D19:E19"/>
    <mergeCell ref="F19:G19"/>
    <mergeCell ref="H19:I19"/>
    <mergeCell ref="J19:K19"/>
    <mergeCell ref="M15:N15"/>
    <mergeCell ref="B17:C17"/>
    <mergeCell ref="D17:E17"/>
    <mergeCell ref="F17:G17"/>
    <mergeCell ref="H17:I17"/>
    <mergeCell ref="J17:K1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sheetPr codeName="Hoja58"/>
  <dimension ref="A1:O510"/>
  <sheetViews>
    <sheetView topLeftCell="A127" workbookViewId="0">
      <selection activeCell="N157" sqref="N157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685</v>
      </c>
      <c r="M5" s="1"/>
      <c r="N5" s="1"/>
      <c r="O5" s="1"/>
    </row>
    <row r="6" spans="1:15" ht="15" customHeight="1" x14ac:dyDescent="0.25">
      <c r="A6" s="1"/>
      <c r="B6" s="1" t="s">
        <v>0</v>
      </c>
      <c r="C6" s="1" t="s">
        <v>0</v>
      </c>
      <c r="D6" s="4" t="s">
        <v>12</v>
      </c>
      <c r="E6" s="1"/>
      <c r="F6" s="1"/>
      <c r="G6" s="1"/>
      <c r="H6" s="1"/>
      <c r="I6" s="1"/>
      <c r="J6" s="1"/>
      <c r="L6" s="1"/>
      <c r="M6" s="1"/>
      <c r="N6" s="1"/>
    </row>
    <row r="7" spans="1:15" ht="4.5" customHeight="1" x14ac:dyDescent="0.25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ht="15" x14ac:dyDescent="0.25">
      <c r="A8" s="1"/>
      <c r="B8" s="1" t="s">
        <v>1</v>
      </c>
      <c r="C8" s="1"/>
      <c r="D8" s="1"/>
      <c r="E8" s="1"/>
      <c r="F8" s="1"/>
      <c r="G8" s="5" t="s">
        <v>17</v>
      </c>
      <c r="H8" s="28"/>
      <c r="I8" s="6"/>
      <c r="J8" s="1"/>
      <c r="K8" s="1"/>
      <c r="L8" s="1"/>
      <c r="M8" s="1"/>
      <c r="N8" s="1"/>
    </row>
    <row r="9" spans="1:15" ht="8.1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ht="15" x14ac:dyDescent="0.25">
      <c r="A10" s="1"/>
      <c r="B10" s="1" t="s">
        <v>2</v>
      </c>
      <c r="C10" s="1"/>
      <c r="D10" s="1"/>
      <c r="E10" s="1"/>
      <c r="F10" s="1"/>
      <c r="G10" s="7" t="s">
        <v>18</v>
      </c>
      <c r="H10" s="7"/>
      <c r="I10" s="7"/>
      <c r="J10" s="8"/>
      <c r="K10" s="6"/>
      <c r="L10" s="1"/>
      <c r="M10" s="1"/>
      <c r="N10" s="1"/>
    </row>
    <row r="11" spans="1:15" ht="8.1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ht="15" x14ac:dyDescent="0.25">
      <c r="A12" s="1"/>
      <c r="B12" s="1" t="s">
        <v>3</v>
      </c>
      <c r="C12" s="1"/>
      <c r="D12" s="1"/>
      <c r="E12" s="1"/>
      <c r="F12" s="1"/>
      <c r="G12" s="9" t="s">
        <v>686</v>
      </c>
      <c r="H12" s="23"/>
      <c r="I12" s="1"/>
      <c r="J12" s="1" t="s">
        <v>0</v>
      </c>
      <c r="K12" s="1" t="s">
        <v>0</v>
      </c>
      <c r="L12" s="1"/>
      <c r="M12" s="1"/>
      <c r="N12" s="1"/>
    </row>
    <row r="13" spans="1:15" ht="8.1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L13" s="1"/>
      <c r="M13" s="1"/>
      <c r="N13" s="1"/>
    </row>
    <row r="14" spans="1:15" ht="15.75" x14ac:dyDescent="0.25">
      <c r="A14" s="1"/>
      <c r="B14" s="1" t="s">
        <v>4</v>
      </c>
      <c r="C14" s="1"/>
      <c r="D14" s="1"/>
      <c r="E14" s="1"/>
      <c r="F14" s="1"/>
      <c r="G14" s="1"/>
      <c r="H14" s="1"/>
      <c r="I14" s="1"/>
      <c r="L14" s="11" t="s">
        <v>20</v>
      </c>
      <c r="M14" s="449">
        <v>37256</v>
      </c>
      <c r="N14" s="382"/>
    </row>
    <row r="15" spans="1:15" ht="7.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5" ht="15" x14ac:dyDescent="0.25">
      <c r="A16" s="1"/>
      <c r="B16" s="383" t="s">
        <v>374</v>
      </c>
      <c r="C16" s="394"/>
      <c r="D16" s="383" t="s">
        <v>375</v>
      </c>
      <c r="E16" s="384"/>
      <c r="F16" s="383" t="s">
        <v>376</v>
      </c>
      <c r="G16" s="384"/>
      <c r="H16" s="385" t="s">
        <v>377</v>
      </c>
      <c r="I16" s="384"/>
      <c r="J16" s="383" t="s">
        <v>378</v>
      </c>
      <c r="K16" s="384"/>
      <c r="L16" s="55" t="s">
        <v>379</v>
      </c>
      <c r="M16" s="55" t="s">
        <v>413</v>
      </c>
      <c r="N16" s="55" t="s">
        <v>383</v>
      </c>
      <c r="O16" s="56" t="s">
        <v>380</v>
      </c>
    </row>
    <row r="17" spans="1:15" ht="15" x14ac:dyDescent="0.25">
      <c r="A17" s="1"/>
      <c r="B17" s="77" t="s">
        <v>22</v>
      </c>
      <c r="C17" s="78"/>
      <c r="D17" s="20"/>
      <c r="E17" s="45"/>
      <c r="F17" s="20"/>
      <c r="H17" s="3"/>
      <c r="J17" s="20"/>
      <c r="K17" s="45"/>
      <c r="L17" s="1"/>
      <c r="M17" s="1"/>
      <c r="N17" s="1"/>
      <c r="O17" s="60"/>
    </row>
    <row r="18" spans="1:15" ht="15" x14ac:dyDescent="0.25">
      <c r="A18" s="1"/>
      <c r="B18" s="378">
        <v>1</v>
      </c>
      <c r="C18" s="379"/>
      <c r="D18" s="367" t="s">
        <v>381</v>
      </c>
      <c r="E18" s="368"/>
      <c r="F18" s="369">
        <v>4100051751</v>
      </c>
      <c r="G18" s="370"/>
      <c r="H18" s="391" t="s">
        <v>659</v>
      </c>
      <c r="I18" s="370"/>
      <c r="J18" s="369" t="s">
        <v>25</v>
      </c>
      <c r="K18" s="368"/>
      <c r="L18" s="7" t="s">
        <v>387</v>
      </c>
      <c r="M18" s="11"/>
      <c r="N18" s="82">
        <v>8.5</v>
      </c>
      <c r="O18" s="60">
        <v>12</v>
      </c>
    </row>
    <row r="19" spans="1:15" ht="15" x14ac:dyDescent="0.25">
      <c r="A19" s="1"/>
      <c r="B19" s="378">
        <v>2</v>
      </c>
      <c r="C19" s="379"/>
      <c r="D19" s="367" t="s">
        <v>381</v>
      </c>
      <c r="E19" s="368"/>
      <c r="F19" s="369">
        <v>4100051751</v>
      </c>
      <c r="G19" s="370"/>
      <c r="H19" s="391" t="s">
        <v>659</v>
      </c>
      <c r="I19" s="370"/>
      <c r="J19" s="369" t="s">
        <v>25</v>
      </c>
      <c r="K19" s="368"/>
      <c r="L19" s="7" t="s">
        <v>387</v>
      </c>
      <c r="M19" s="11"/>
      <c r="N19" s="82">
        <v>8.5</v>
      </c>
      <c r="O19" s="60">
        <v>12</v>
      </c>
    </row>
    <row r="20" spans="1:15" ht="15" x14ac:dyDescent="0.25">
      <c r="A20" s="1"/>
      <c r="B20" s="378">
        <v>3</v>
      </c>
      <c r="C20" s="379"/>
      <c r="D20" s="367" t="s">
        <v>381</v>
      </c>
      <c r="E20" s="368"/>
      <c r="F20" s="369">
        <v>4100051751</v>
      </c>
      <c r="G20" s="370"/>
      <c r="H20" s="391" t="s">
        <v>659</v>
      </c>
      <c r="I20" s="370"/>
      <c r="J20" s="369" t="s">
        <v>25</v>
      </c>
      <c r="K20" s="368"/>
      <c r="L20" s="7" t="s">
        <v>387</v>
      </c>
      <c r="M20" s="11"/>
      <c r="N20" s="82">
        <v>8.5</v>
      </c>
      <c r="O20" s="60">
        <v>12</v>
      </c>
    </row>
    <row r="21" spans="1:15" ht="15" x14ac:dyDescent="0.25">
      <c r="A21" s="1"/>
      <c r="B21" s="378">
        <v>4</v>
      </c>
      <c r="C21" s="379"/>
      <c r="D21" s="367" t="s">
        <v>381</v>
      </c>
      <c r="E21" s="368"/>
      <c r="F21" s="369">
        <v>4100051751</v>
      </c>
      <c r="G21" s="370"/>
      <c r="H21" s="391" t="s">
        <v>659</v>
      </c>
      <c r="I21" s="370"/>
      <c r="J21" s="369" t="s">
        <v>25</v>
      </c>
      <c r="K21" s="368"/>
      <c r="L21" s="7" t="s">
        <v>387</v>
      </c>
      <c r="M21" s="11"/>
      <c r="N21" s="82">
        <v>8.5</v>
      </c>
      <c r="O21" s="60">
        <v>12</v>
      </c>
    </row>
    <row r="22" spans="1:15" ht="15" x14ac:dyDescent="0.25">
      <c r="A22" s="1"/>
      <c r="B22" s="378">
        <v>5</v>
      </c>
      <c r="C22" s="379"/>
      <c r="D22" s="367" t="s">
        <v>381</v>
      </c>
      <c r="E22" s="368"/>
      <c r="F22" s="369">
        <v>4100051751</v>
      </c>
      <c r="G22" s="370"/>
      <c r="H22" s="391" t="s">
        <v>659</v>
      </c>
      <c r="I22" s="370"/>
      <c r="J22" s="369" t="s">
        <v>25</v>
      </c>
      <c r="K22" s="368"/>
      <c r="L22" s="7" t="s">
        <v>387</v>
      </c>
      <c r="M22" s="11"/>
      <c r="N22" s="82">
        <v>8.5</v>
      </c>
      <c r="O22" s="60">
        <v>12</v>
      </c>
    </row>
    <row r="23" spans="1:15" ht="15" x14ac:dyDescent="0.25">
      <c r="A23" s="1"/>
      <c r="B23" s="378">
        <v>6</v>
      </c>
      <c r="C23" s="379"/>
      <c r="D23" s="367" t="s">
        <v>381</v>
      </c>
      <c r="E23" s="368"/>
      <c r="F23" s="369">
        <v>4100051751</v>
      </c>
      <c r="G23" s="370"/>
      <c r="H23" s="391" t="s">
        <v>659</v>
      </c>
      <c r="I23" s="370"/>
      <c r="J23" s="369" t="s">
        <v>25</v>
      </c>
      <c r="K23" s="368"/>
      <c r="L23" s="7" t="s">
        <v>387</v>
      </c>
      <c r="M23" s="11"/>
      <c r="N23" s="82">
        <v>8.5</v>
      </c>
      <c r="O23" s="60">
        <v>12</v>
      </c>
    </row>
    <row r="24" spans="1:15" ht="15" x14ac:dyDescent="0.25">
      <c r="A24" s="1"/>
      <c r="B24" s="378">
        <v>7</v>
      </c>
      <c r="C24" s="379"/>
      <c r="D24" s="367" t="s">
        <v>381</v>
      </c>
      <c r="E24" s="368"/>
      <c r="F24" s="369">
        <v>4100051751</v>
      </c>
      <c r="G24" s="370"/>
      <c r="H24" s="391" t="s">
        <v>659</v>
      </c>
      <c r="I24" s="370"/>
      <c r="J24" s="369" t="s">
        <v>25</v>
      </c>
      <c r="K24" s="368"/>
      <c r="L24" s="7" t="s">
        <v>387</v>
      </c>
      <c r="M24" s="11"/>
      <c r="N24" s="82">
        <v>8.5</v>
      </c>
      <c r="O24" s="60">
        <v>12</v>
      </c>
    </row>
    <row r="25" spans="1:15" ht="15" x14ac:dyDescent="0.25">
      <c r="A25" s="1"/>
      <c r="B25" s="378">
        <v>8</v>
      </c>
      <c r="C25" s="379"/>
      <c r="D25" s="367" t="s">
        <v>381</v>
      </c>
      <c r="E25" s="368"/>
      <c r="F25" s="369">
        <v>4100051751</v>
      </c>
      <c r="G25" s="370"/>
      <c r="H25" s="391" t="s">
        <v>659</v>
      </c>
      <c r="I25" s="370"/>
      <c r="J25" s="369" t="s">
        <v>25</v>
      </c>
      <c r="K25" s="368"/>
      <c r="L25" s="7" t="s">
        <v>387</v>
      </c>
      <c r="M25" s="11"/>
      <c r="N25" s="82">
        <v>8.5</v>
      </c>
      <c r="O25" s="60">
        <v>12</v>
      </c>
    </row>
    <row r="26" spans="1:15" ht="15" x14ac:dyDescent="0.25">
      <c r="A26" s="1"/>
      <c r="B26" s="378">
        <v>9</v>
      </c>
      <c r="C26" s="379"/>
      <c r="D26" s="367" t="s">
        <v>381</v>
      </c>
      <c r="E26" s="368"/>
      <c r="F26" s="369">
        <v>4100051751</v>
      </c>
      <c r="G26" s="370"/>
      <c r="H26" s="391" t="s">
        <v>659</v>
      </c>
      <c r="I26" s="370"/>
      <c r="J26" s="369" t="s">
        <v>25</v>
      </c>
      <c r="K26" s="368"/>
      <c r="L26" s="7" t="s">
        <v>387</v>
      </c>
      <c r="M26" s="11"/>
      <c r="N26" s="82">
        <v>8.5</v>
      </c>
      <c r="O26" s="60">
        <v>12</v>
      </c>
    </row>
    <row r="27" spans="1:15" ht="15" x14ac:dyDescent="0.25">
      <c r="A27" s="1"/>
      <c r="B27" s="378">
        <v>10</v>
      </c>
      <c r="C27" s="379"/>
      <c r="D27" s="367" t="s">
        <v>381</v>
      </c>
      <c r="E27" s="368"/>
      <c r="F27" s="369">
        <v>4100051751</v>
      </c>
      <c r="G27" s="370"/>
      <c r="H27" s="391" t="s">
        <v>659</v>
      </c>
      <c r="I27" s="370"/>
      <c r="J27" s="369" t="s">
        <v>25</v>
      </c>
      <c r="K27" s="368"/>
      <c r="L27" s="7" t="s">
        <v>387</v>
      </c>
      <c r="M27" s="11"/>
      <c r="N27" s="82">
        <v>8.5</v>
      </c>
      <c r="O27" s="60">
        <v>12</v>
      </c>
    </row>
    <row r="28" spans="1:15" ht="15" x14ac:dyDescent="0.25">
      <c r="A28" s="1"/>
      <c r="B28" s="378">
        <v>11</v>
      </c>
      <c r="C28" s="379"/>
      <c r="D28" s="367" t="s">
        <v>381</v>
      </c>
      <c r="E28" s="368"/>
      <c r="F28" s="369">
        <v>4100051751</v>
      </c>
      <c r="G28" s="370"/>
      <c r="H28" s="391" t="s">
        <v>659</v>
      </c>
      <c r="I28" s="370"/>
      <c r="J28" s="369" t="s">
        <v>25</v>
      </c>
      <c r="K28" s="368"/>
      <c r="L28" s="7" t="s">
        <v>387</v>
      </c>
      <c r="M28" s="11"/>
      <c r="N28" s="82">
        <v>8.5</v>
      </c>
      <c r="O28" s="60">
        <v>12</v>
      </c>
    </row>
    <row r="29" spans="1:15" ht="15" x14ac:dyDescent="0.25">
      <c r="A29" s="1"/>
      <c r="B29" s="378">
        <v>12</v>
      </c>
      <c r="C29" s="379"/>
      <c r="D29" s="367" t="s">
        <v>381</v>
      </c>
      <c r="E29" s="368"/>
      <c r="F29" s="369">
        <v>4100051751</v>
      </c>
      <c r="G29" s="370"/>
      <c r="H29" s="391" t="s">
        <v>659</v>
      </c>
      <c r="I29" s="370"/>
      <c r="J29" s="369" t="s">
        <v>25</v>
      </c>
      <c r="K29" s="368"/>
      <c r="L29" s="7" t="s">
        <v>387</v>
      </c>
      <c r="M29" s="11"/>
      <c r="N29" s="82">
        <v>8.5</v>
      </c>
      <c r="O29" s="60">
        <v>12</v>
      </c>
    </row>
    <row r="30" spans="1:15" ht="15" x14ac:dyDescent="0.25">
      <c r="A30" s="1"/>
      <c r="B30" s="378">
        <v>13</v>
      </c>
      <c r="C30" s="379"/>
      <c r="D30" s="367" t="s">
        <v>381</v>
      </c>
      <c r="E30" s="368"/>
      <c r="F30" s="369">
        <v>4100051751</v>
      </c>
      <c r="G30" s="370"/>
      <c r="H30" s="391" t="s">
        <v>659</v>
      </c>
      <c r="I30" s="370"/>
      <c r="J30" s="369" t="s">
        <v>25</v>
      </c>
      <c r="K30" s="368"/>
      <c r="L30" s="7" t="s">
        <v>387</v>
      </c>
      <c r="M30" s="11"/>
      <c r="N30" s="82">
        <v>8.5</v>
      </c>
      <c r="O30" s="60">
        <v>12</v>
      </c>
    </row>
    <row r="31" spans="1:15" ht="15" x14ac:dyDescent="0.25">
      <c r="A31" s="1"/>
      <c r="B31" s="378">
        <v>14</v>
      </c>
      <c r="C31" s="379"/>
      <c r="D31" s="367" t="s">
        <v>381</v>
      </c>
      <c r="E31" s="368"/>
      <c r="F31" s="369">
        <v>4100051751</v>
      </c>
      <c r="G31" s="370"/>
      <c r="H31" s="391" t="s">
        <v>659</v>
      </c>
      <c r="I31" s="370"/>
      <c r="J31" s="369" t="s">
        <v>25</v>
      </c>
      <c r="K31" s="368"/>
      <c r="L31" s="7" t="s">
        <v>387</v>
      </c>
      <c r="M31" s="11"/>
      <c r="N31" s="82">
        <v>8.5</v>
      </c>
      <c r="O31" s="60">
        <v>12</v>
      </c>
    </row>
    <row r="32" spans="1:15" ht="15" x14ac:dyDescent="0.25">
      <c r="A32" s="1"/>
      <c r="B32" s="378">
        <v>15</v>
      </c>
      <c r="C32" s="379"/>
      <c r="D32" s="367" t="s">
        <v>381</v>
      </c>
      <c r="E32" s="368"/>
      <c r="F32" s="369">
        <v>4100051751</v>
      </c>
      <c r="G32" s="370"/>
      <c r="H32" s="391" t="s">
        <v>659</v>
      </c>
      <c r="I32" s="370"/>
      <c r="J32" s="369" t="s">
        <v>25</v>
      </c>
      <c r="K32" s="368"/>
      <c r="L32" s="7" t="s">
        <v>387</v>
      </c>
      <c r="M32" s="11"/>
      <c r="N32" s="82">
        <v>8.5</v>
      </c>
      <c r="O32" s="60">
        <v>12</v>
      </c>
    </row>
    <row r="33" spans="1:15" ht="15" x14ac:dyDescent="0.25">
      <c r="A33" s="1"/>
      <c r="B33" s="378">
        <v>16</v>
      </c>
      <c r="C33" s="379"/>
      <c r="D33" s="367" t="s">
        <v>381</v>
      </c>
      <c r="E33" s="368"/>
      <c r="F33" s="369">
        <v>4100051751</v>
      </c>
      <c r="G33" s="370"/>
      <c r="H33" s="391" t="s">
        <v>659</v>
      </c>
      <c r="I33" s="370"/>
      <c r="J33" s="369" t="s">
        <v>25</v>
      </c>
      <c r="K33" s="368"/>
      <c r="L33" s="7" t="s">
        <v>387</v>
      </c>
      <c r="M33" s="11"/>
      <c r="N33" s="81">
        <v>8.5</v>
      </c>
      <c r="O33" s="60">
        <v>12</v>
      </c>
    </row>
    <row r="34" spans="1:15" ht="15" x14ac:dyDescent="0.25">
      <c r="A34" s="1"/>
      <c r="B34" s="111" t="s">
        <v>37</v>
      </c>
      <c r="C34" s="92"/>
      <c r="D34" s="20"/>
      <c r="E34" s="45"/>
      <c r="F34" s="20"/>
      <c r="H34" s="3"/>
      <c r="J34" s="20"/>
      <c r="K34" s="45"/>
      <c r="L34" s="1"/>
      <c r="M34" s="1"/>
      <c r="N34" s="1"/>
      <c r="O34" s="60"/>
    </row>
    <row r="35" spans="1:15" ht="15" x14ac:dyDescent="0.25">
      <c r="A35" s="1"/>
      <c r="B35" s="378">
        <v>17</v>
      </c>
      <c r="C35" s="379"/>
      <c r="D35" s="367" t="s">
        <v>381</v>
      </c>
      <c r="E35" s="368"/>
      <c r="F35" s="369">
        <v>4100051751</v>
      </c>
      <c r="G35" s="370"/>
      <c r="H35" s="391" t="s">
        <v>659</v>
      </c>
      <c r="I35" s="370"/>
      <c r="J35" s="369" t="s">
        <v>25</v>
      </c>
      <c r="K35" s="368"/>
      <c r="L35" s="7" t="s">
        <v>387</v>
      </c>
      <c r="M35" s="11"/>
      <c r="N35" s="82">
        <v>8.5</v>
      </c>
      <c r="O35" s="60">
        <v>12</v>
      </c>
    </row>
    <row r="36" spans="1:15" ht="15" x14ac:dyDescent="0.25">
      <c r="A36" s="1"/>
      <c r="B36" s="378">
        <v>18</v>
      </c>
      <c r="C36" s="379"/>
      <c r="D36" s="367" t="s">
        <v>381</v>
      </c>
      <c r="E36" s="368"/>
      <c r="F36" s="369">
        <v>4100051751</v>
      </c>
      <c r="G36" s="370"/>
      <c r="H36" s="391" t="s">
        <v>659</v>
      </c>
      <c r="I36" s="370"/>
      <c r="J36" s="369" t="s">
        <v>25</v>
      </c>
      <c r="K36" s="368"/>
      <c r="L36" s="7" t="s">
        <v>387</v>
      </c>
      <c r="M36" s="11"/>
      <c r="N36" s="82">
        <v>8.5</v>
      </c>
      <c r="O36" s="60">
        <v>12</v>
      </c>
    </row>
    <row r="37" spans="1:15" ht="15" x14ac:dyDescent="0.25">
      <c r="A37" s="1"/>
      <c r="B37" s="378">
        <v>19</v>
      </c>
      <c r="C37" s="379"/>
      <c r="D37" s="367" t="s">
        <v>381</v>
      </c>
      <c r="E37" s="368"/>
      <c r="F37" s="369">
        <v>4100051751</v>
      </c>
      <c r="G37" s="370"/>
      <c r="H37" s="391" t="s">
        <v>659</v>
      </c>
      <c r="I37" s="370"/>
      <c r="J37" s="369" t="s">
        <v>25</v>
      </c>
      <c r="K37" s="368"/>
      <c r="L37" s="7" t="s">
        <v>387</v>
      </c>
      <c r="M37" s="11"/>
      <c r="N37" s="82">
        <v>8.5</v>
      </c>
      <c r="O37" s="60">
        <v>12</v>
      </c>
    </row>
    <row r="38" spans="1:15" ht="15" x14ac:dyDescent="0.25">
      <c r="A38" s="1"/>
      <c r="B38" s="378">
        <v>20</v>
      </c>
      <c r="C38" s="379"/>
      <c r="D38" s="367" t="s">
        <v>381</v>
      </c>
      <c r="E38" s="368"/>
      <c r="F38" s="369">
        <v>4100051751</v>
      </c>
      <c r="G38" s="370"/>
      <c r="H38" s="391" t="s">
        <v>659</v>
      </c>
      <c r="I38" s="370"/>
      <c r="J38" s="369" t="s">
        <v>25</v>
      </c>
      <c r="K38" s="368"/>
      <c r="L38" s="7" t="s">
        <v>387</v>
      </c>
      <c r="M38" s="11"/>
      <c r="N38" s="82">
        <v>8.5</v>
      </c>
      <c r="O38" s="60">
        <v>12</v>
      </c>
    </row>
    <row r="39" spans="1:15" ht="15" x14ac:dyDescent="0.25">
      <c r="A39" s="1"/>
      <c r="B39" s="378">
        <v>21</v>
      </c>
      <c r="C39" s="379"/>
      <c r="D39" s="367" t="s">
        <v>381</v>
      </c>
      <c r="E39" s="368"/>
      <c r="F39" s="369">
        <v>4100051751</v>
      </c>
      <c r="G39" s="370"/>
      <c r="H39" s="391" t="s">
        <v>659</v>
      </c>
      <c r="I39" s="370"/>
      <c r="J39" s="369" t="s">
        <v>25</v>
      </c>
      <c r="K39" s="368"/>
      <c r="L39" s="7" t="s">
        <v>387</v>
      </c>
      <c r="M39" s="11"/>
      <c r="N39" s="82">
        <v>8.5</v>
      </c>
      <c r="O39" s="60">
        <v>12</v>
      </c>
    </row>
    <row r="40" spans="1:15" ht="15" x14ac:dyDescent="0.25">
      <c r="A40" s="1"/>
      <c r="B40" s="378">
        <v>22</v>
      </c>
      <c r="C40" s="379"/>
      <c r="D40" s="367" t="s">
        <v>381</v>
      </c>
      <c r="E40" s="368"/>
      <c r="F40" s="369">
        <v>4100051751</v>
      </c>
      <c r="G40" s="370"/>
      <c r="H40" s="391" t="s">
        <v>659</v>
      </c>
      <c r="I40" s="370"/>
      <c r="J40" s="369" t="s">
        <v>25</v>
      </c>
      <c r="K40" s="368"/>
      <c r="L40" s="7" t="s">
        <v>387</v>
      </c>
      <c r="M40" s="11"/>
      <c r="N40" s="82">
        <v>8.5</v>
      </c>
      <c r="O40" s="60">
        <v>12</v>
      </c>
    </row>
    <row r="41" spans="1:15" ht="15" x14ac:dyDescent="0.25">
      <c r="A41" s="1"/>
      <c r="B41" s="378">
        <v>23</v>
      </c>
      <c r="C41" s="379"/>
      <c r="D41" s="367" t="s">
        <v>381</v>
      </c>
      <c r="E41" s="368"/>
      <c r="F41" s="369">
        <v>4100051751</v>
      </c>
      <c r="G41" s="370"/>
      <c r="H41" s="391" t="s">
        <v>659</v>
      </c>
      <c r="I41" s="370"/>
      <c r="J41" s="369" t="s">
        <v>25</v>
      </c>
      <c r="K41" s="368"/>
      <c r="L41" s="7" t="s">
        <v>387</v>
      </c>
      <c r="M41" s="11"/>
      <c r="N41" s="82">
        <v>8.5</v>
      </c>
      <c r="O41" s="60">
        <v>12</v>
      </c>
    </row>
    <row r="42" spans="1:15" ht="15" x14ac:dyDescent="0.25">
      <c r="A42" s="1"/>
      <c r="B42" s="378">
        <v>24</v>
      </c>
      <c r="C42" s="379"/>
      <c r="D42" s="367" t="s">
        <v>381</v>
      </c>
      <c r="E42" s="368"/>
      <c r="F42" s="369">
        <v>4100051751</v>
      </c>
      <c r="G42" s="370"/>
      <c r="H42" s="391" t="s">
        <v>659</v>
      </c>
      <c r="I42" s="370"/>
      <c r="J42" s="369" t="s">
        <v>25</v>
      </c>
      <c r="K42" s="368"/>
      <c r="L42" s="7" t="s">
        <v>387</v>
      </c>
      <c r="M42" s="11"/>
      <c r="N42" s="82">
        <v>8.5</v>
      </c>
      <c r="O42" s="60">
        <v>12</v>
      </c>
    </row>
    <row r="43" spans="1:15" ht="15" x14ac:dyDescent="0.25">
      <c r="A43" s="1"/>
      <c r="B43" s="378">
        <v>25</v>
      </c>
      <c r="C43" s="379"/>
      <c r="D43" s="367" t="s">
        <v>381</v>
      </c>
      <c r="E43" s="368"/>
      <c r="F43" s="369">
        <v>4100051751</v>
      </c>
      <c r="G43" s="370"/>
      <c r="H43" s="391" t="s">
        <v>659</v>
      </c>
      <c r="I43" s="370"/>
      <c r="J43" s="369" t="s">
        <v>25</v>
      </c>
      <c r="K43" s="368"/>
      <c r="L43" s="7" t="s">
        <v>387</v>
      </c>
      <c r="M43" s="11"/>
      <c r="N43" s="82">
        <v>8.5</v>
      </c>
      <c r="O43" s="60">
        <v>12</v>
      </c>
    </row>
    <row r="44" spans="1:15" ht="15" x14ac:dyDescent="0.25">
      <c r="A44" s="1"/>
      <c r="B44" s="378">
        <v>26</v>
      </c>
      <c r="C44" s="379"/>
      <c r="D44" s="367" t="s">
        <v>381</v>
      </c>
      <c r="E44" s="368"/>
      <c r="F44" s="369">
        <v>4100051751</v>
      </c>
      <c r="G44" s="370"/>
      <c r="H44" s="391" t="s">
        <v>659</v>
      </c>
      <c r="I44" s="370"/>
      <c r="J44" s="369" t="s">
        <v>25</v>
      </c>
      <c r="K44" s="368"/>
      <c r="L44" s="7" t="s">
        <v>387</v>
      </c>
      <c r="M44" s="11"/>
      <c r="N44" s="82">
        <v>8.5</v>
      </c>
      <c r="O44" s="60">
        <v>12</v>
      </c>
    </row>
    <row r="45" spans="1:15" ht="15" x14ac:dyDescent="0.25">
      <c r="A45" s="1"/>
      <c r="B45" s="378">
        <v>27</v>
      </c>
      <c r="C45" s="379"/>
      <c r="D45" s="367" t="s">
        <v>381</v>
      </c>
      <c r="E45" s="368"/>
      <c r="F45" s="369">
        <v>4100051751</v>
      </c>
      <c r="G45" s="370"/>
      <c r="H45" s="391" t="s">
        <v>659</v>
      </c>
      <c r="I45" s="370"/>
      <c r="J45" s="369" t="s">
        <v>25</v>
      </c>
      <c r="K45" s="368"/>
      <c r="L45" s="7" t="s">
        <v>387</v>
      </c>
      <c r="M45" s="11"/>
      <c r="N45" s="82">
        <v>8.5</v>
      </c>
      <c r="O45" s="60">
        <v>12</v>
      </c>
    </row>
    <row r="46" spans="1:15" ht="15" x14ac:dyDescent="0.25">
      <c r="A46" s="1"/>
      <c r="B46" s="378">
        <v>28</v>
      </c>
      <c r="C46" s="379"/>
      <c r="D46" s="367" t="s">
        <v>381</v>
      </c>
      <c r="E46" s="368"/>
      <c r="F46" s="369">
        <v>4100051751</v>
      </c>
      <c r="G46" s="370"/>
      <c r="H46" s="391" t="s">
        <v>659</v>
      </c>
      <c r="I46" s="370"/>
      <c r="J46" s="369" t="s">
        <v>25</v>
      </c>
      <c r="K46" s="368"/>
      <c r="L46" s="7" t="s">
        <v>387</v>
      </c>
      <c r="M46" s="11"/>
      <c r="N46" s="82">
        <v>8.5</v>
      </c>
      <c r="O46" s="60">
        <v>12</v>
      </c>
    </row>
    <row r="47" spans="1:15" ht="15" x14ac:dyDescent="0.25">
      <c r="A47" s="1"/>
      <c r="B47" s="378">
        <v>29</v>
      </c>
      <c r="C47" s="379"/>
      <c r="D47" s="367" t="s">
        <v>381</v>
      </c>
      <c r="E47" s="368"/>
      <c r="F47" s="369">
        <v>4100051751</v>
      </c>
      <c r="G47" s="370"/>
      <c r="H47" s="391" t="s">
        <v>659</v>
      </c>
      <c r="I47" s="370"/>
      <c r="J47" s="369" t="s">
        <v>25</v>
      </c>
      <c r="K47" s="368"/>
      <c r="L47" s="7" t="s">
        <v>387</v>
      </c>
      <c r="M47" s="11"/>
      <c r="N47" s="82">
        <v>8.5</v>
      </c>
      <c r="O47" s="60">
        <v>12</v>
      </c>
    </row>
    <row r="48" spans="1:15" ht="15" x14ac:dyDescent="0.25">
      <c r="A48" s="1"/>
      <c r="B48" s="378">
        <v>30</v>
      </c>
      <c r="C48" s="379"/>
      <c r="D48" s="367" t="s">
        <v>381</v>
      </c>
      <c r="E48" s="368"/>
      <c r="F48" s="369">
        <v>4100051751</v>
      </c>
      <c r="G48" s="370"/>
      <c r="H48" s="391" t="s">
        <v>659</v>
      </c>
      <c r="I48" s="370"/>
      <c r="J48" s="369" t="s">
        <v>25</v>
      </c>
      <c r="K48" s="368"/>
      <c r="L48" s="7" t="s">
        <v>387</v>
      </c>
      <c r="M48" s="11"/>
      <c r="N48" s="82">
        <v>9.02</v>
      </c>
      <c r="O48" s="60">
        <v>13</v>
      </c>
    </row>
    <row r="49" spans="1:15" ht="15" x14ac:dyDescent="0.25">
      <c r="A49" s="1"/>
      <c r="B49" s="378">
        <v>31</v>
      </c>
      <c r="C49" s="379"/>
      <c r="D49" s="367" t="s">
        <v>381</v>
      </c>
      <c r="E49" s="368"/>
      <c r="F49" s="369">
        <v>4100051751</v>
      </c>
      <c r="G49" s="370"/>
      <c r="H49" s="391" t="s">
        <v>659</v>
      </c>
      <c r="I49" s="370"/>
      <c r="J49" s="369" t="s">
        <v>25</v>
      </c>
      <c r="K49" s="368"/>
      <c r="L49" s="7" t="s">
        <v>387</v>
      </c>
      <c r="M49" s="11"/>
      <c r="N49" s="82">
        <v>9.02</v>
      </c>
      <c r="O49" s="60">
        <v>13</v>
      </c>
    </row>
    <row r="50" spans="1:15" ht="15" x14ac:dyDescent="0.25">
      <c r="A50" s="1"/>
      <c r="B50" s="378">
        <v>32</v>
      </c>
      <c r="C50" s="379"/>
      <c r="D50" s="367" t="s">
        <v>381</v>
      </c>
      <c r="E50" s="368"/>
      <c r="F50" s="369">
        <v>4100051751</v>
      </c>
      <c r="G50" s="370"/>
      <c r="H50" s="391" t="s">
        <v>659</v>
      </c>
      <c r="I50" s="370"/>
      <c r="J50" s="369" t="s">
        <v>25</v>
      </c>
      <c r="K50" s="368"/>
      <c r="L50" s="7" t="s">
        <v>387</v>
      </c>
      <c r="M50" s="11"/>
      <c r="N50" s="81">
        <v>9.02</v>
      </c>
      <c r="O50" s="60">
        <v>13</v>
      </c>
    </row>
    <row r="51" spans="1:15" ht="15" x14ac:dyDescent="0.25">
      <c r="A51" s="1"/>
      <c r="B51" s="111" t="s">
        <v>56</v>
      </c>
      <c r="C51" s="92"/>
      <c r="D51" s="20"/>
      <c r="E51" s="45"/>
      <c r="F51" s="20"/>
      <c r="H51" s="3"/>
      <c r="J51" s="20"/>
      <c r="K51" s="45"/>
      <c r="L51" s="1"/>
      <c r="M51" s="1"/>
      <c r="N51" s="1"/>
      <c r="O51" s="60"/>
    </row>
    <row r="52" spans="1:15" ht="15" x14ac:dyDescent="0.25">
      <c r="A52" s="1"/>
      <c r="B52" s="378">
        <v>33</v>
      </c>
      <c r="C52" s="379"/>
      <c r="D52" s="367" t="s">
        <v>381</v>
      </c>
      <c r="E52" s="368"/>
      <c r="F52" s="369">
        <v>4100051751</v>
      </c>
      <c r="G52" s="370"/>
      <c r="H52" s="391" t="s">
        <v>659</v>
      </c>
      <c r="I52" s="370"/>
      <c r="J52" s="369" t="s">
        <v>25</v>
      </c>
      <c r="K52" s="368"/>
      <c r="L52" s="7" t="s">
        <v>387</v>
      </c>
      <c r="M52" s="11"/>
      <c r="N52" s="82">
        <v>9.02</v>
      </c>
      <c r="O52" s="60">
        <v>13</v>
      </c>
    </row>
    <row r="53" spans="1:15" ht="15" x14ac:dyDescent="0.25">
      <c r="A53" s="1"/>
      <c r="B53" s="378">
        <v>34</v>
      </c>
      <c r="C53" s="379"/>
      <c r="D53" s="367" t="s">
        <v>573</v>
      </c>
      <c r="E53" s="368"/>
      <c r="F53" s="369">
        <v>4100051927</v>
      </c>
      <c r="G53" s="370"/>
      <c r="H53" s="391" t="s">
        <v>574</v>
      </c>
      <c r="I53" s="370"/>
      <c r="J53" s="369" t="s">
        <v>84</v>
      </c>
      <c r="K53" s="368"/>
      <c r="L53" s="7" t="s">
        <v>628</v>
      </c>
      <c r="M53" s="11"/>
      <c r="N53" s="82">
        <v>5.38</v>
      </c>
      <c r="O53" s="60">
        <v>4</v>
      </c>
    </row>
    <row r="54" spans="1:15" ht="15" x14ac:dyDescent="0.25">
      <c r="A54" s="1"/>
      <c r="B54" s="378">
        <v>35</v>
      </c>
      <c r="C54" s="379"/>
      <c r="D54" s="367" t="s">
        <v>573</v>
      </c>
      <c r="E54" s="368"/>
      <c r="F54" s="369">
        <v>4100051927</v>
      </c>
      <c r="G54" s="370"/>
      <c r="H54" s="391" t="s">
        <v>574</v>
      </c>
      <c r="I54" s="370"/>
      <c r="J54" s="369" t="s">
        <v>84</v>
      </c>
      <c r="K54" s="368"/>
      <c r="L54" s="7" t="s">
        <v>628</v>
      </c>
      <c r="M54" s="11"/>
      <c r="N54" s="82">
        <v>5.38</v>
      </c>
      <c r="O54" s="60">
        <v>4</v>
      </c>
    </row>
    <row r="55" spans="1:15" ht="15" x14ac:dyDescent="0.25">
      <c r="A55" s="1"/>
      <c r="B55" s="378">
        <v>36</v>
      </c>
      <c r="C55" s="379"/>
      <c r="D55" s="367" t="s">
        <v>573</v>
      </c>
      <c r="E55" s="368"/>
      <c r="F55" s="369">
        <v>4100051927</v>
      </c>
      <c r="G55" s="370"/>
      <c r="H55" s="391" t="s">
        <v>574</v>
      </c>
      <c r="I55" s="370"/>
      <c r="J55" s="369" t="s">
        <v>84</v>
      </c>
      <c r="K55" s="368"/>
      <c r="L55" s="7" t="s">
        <v>628</v>
      </c>
      <c r="M55" s="11"/>
      <c r="N55" s="82">
        <v>5.38</v>
      </c>
      <c r="O55" s="60">
        <v>4</v>
      </c>
    </row>
    <row r="56" spans="1:15" ht="15" x14ac:dyDescent="0.25">
      <c r="A56" s="1"/>
      <c r="B56" s="378">
        <v>37</v>
      </c>
      <c r="C56" s="379"/>
      <c r="D56" s="367" t="s">
        <v>573</v>
      </c>
      <c r="E56" s="368"/>
      <c r="F56" s="369">
        <v>4100051927</v>
      </c>
      <c r="G56" s="370"/>
      <c r="H56" s="391" t="s">
        <v>574</v>
      </c>
      <c r="I56" s="370"/>
      <c r="J56" s="369" t="s">
        <v>84</v>
      </c>
      <c r="K56" s="368"/>
      <c r="L56" s="7" t="s">
        <v>628</v>
      </c>
      <c r="M56" s="11"/>
      <c r="N56" s="82">
        <v>5.38</v>
      </c>
      <c r="O56" s="60">
        <v>4</v>
      </c>
    </row>
    <row r="57" spans="1:15" ht="15" x14ac:dyDescent="0.25">
      <c r="A57" s="1"/>
      <c r="B57" s="378">
        <v>38</v>
      </c>
      <c r="C57" s="379"/>
      <c r="D57" s="367" t="s">
        <v>573</v>
      </c>
      <c r="E57" s="368"/>
      <c r="F57" s="369">
        <v>4100051927</v>
      </c>
      <c r="G57" s="370"/>
      <c r="H57" s="391" t="s">
        <v>574</v>
      </c>
      <c r="I57" s="370"/>
      <c r="J57" s="369" t="s">
        <v>84</v>
      </c>
      <c r="K57" s="368"/>
      <c r="L57" s="7" t="s">
        <v>628</v>
      </c>
      <c r="M57" s="11"/>
      <c r="N57" s="82">
        <v>5.38</v>
      </c>
      <c r="O57" s="60">
        <v>4</v>
      </c>
    </row>
    <row r="58" spans="1:15" ht="15" x14ac:dyDescent="0.25">
      <c r="A58" s="1"/>
      <c r="B58" s="378">
        <v>39</v>
      </c>
      <c r="C58" s="379"/>
      <c r="D58" s="367" t="s">
        <v>573</v>
      </c>
      <c r="E58" s="368"/>
      <c r="F58" s="369">
        <v>4100051927</v>
      </c>
      <c r="G58" s="370"/>
      <c r="H58" s="391" t="s">
        <v>574</v>
      </c>
      <c r="I58" s="370"/>
      <c r="J58" s="369" t="s">
        <v>84</v>
      </c>
      <c r="K58" s="368"/>
      <c r="L58" s="7" t="s">
        <v>628</v>
      </c>
      <c r="M58" s="11"/>
      <c r="N58" s="82">
        <v>5.38</v>
      </c>
      <c r="O58" s="60">
        <v>4</v>
      </c>
    </row>
    <row r="59" spans="1:15" ht="14.25" customHeight="1" x14ac:dyDescent="0.25">
      <c r="A59" s="1"/>
      <c r="B59" s="378">
        <v>40</v>
      </c>
      <c r="C59" s="379"/>
      <c r="D59" s="367" t="s">
        <v>573</v>
      </c>
      <c r="E59" s="368"/>
      <c r="F59" s="369">
        <v>4100051927</v>
      </c>
      <c r="G59" s="370"/>
      <c r="H59" s="391" t="s">
        <v>574</v>
      </c>
      <c r="I59" s="370"/>
      <c r="J59" s="369" t="s">
        <v>84</v>
      </c>
      <c r="K59" s="368"/>
      <c r="L59" s="7" t="s">
        <v>628</v>
      </c>
      <c r="M59" s="11"/>
      <c r="N59" s="82">
        <v>6.44</v>
      </c>
      <c r="O59" s="60">
        <v>5</v>
      </c>
    </row>
    <row r="60" spans="1:15" ht="14.25" customHeight="1" x14ac:dyDescent="0.25">
      <c r="A60" s="1"/>
      <c r="B60" s="378">
        <v>41</v>
      </c>
      <c r="C60" s="379"/>
      <c r="D60" s="367" t="s">
        <v>486</v>
      </c>
      <c r="E60" s="368"/>
      <c r="F60" s="369">
        <v>4100052591</v>
      </c>
      <c r="G60" s="370"/>
      <c r="H60" s="391" t="s">
        <v>487</v>
      </c>
      <c r="I60" s="370"/>
      <c r="J60" s="369" t="s">
        <v>25</v>
      </c>
      <c r="K60" s="368"/>
      <c r="L60" s="7" t="s">
        <v>415</v>
      </c>
      <c r="M60" s="11"/>
      <c r="N60" s="82">
        <v>9.5399999999999991</v>
      </c>
      <c r="O60" s="60">
        <v>26</v>
      </c>
    </row>
    <row r="61" spans="1:15" ht="14.25" customHeight="1" x14ac:dyDescent="0.25">
      <c r="A61" s="1"/>
      <c r="B61" s="378">
        <v>42</v>
      </c>
      <c r="C61" s="379"/>
      <c r="D61" s="367" t="s">
        <v>486</v>
      </c>
      <c r="E61" s="368"/>
      <c r="F61" s="369">
        <v>4100052591</v>
      </c>
      <c r="G61" s="370"/>
      <c r="H61" s="391" t="s">
        <v>487</v>
      </c>
      <c r="I61" s="370"/>
      <c r="J61" s="369" t="s">
        <v>25</v>
      </c>
      <c r="K61" s="368"/>
      <c r="L61" s="7" t="s">
        <v>415</v>
      </c>
      <c r="M61" s="11"/>
      <c r="N61" s="82">
        <v>9.5399999999999991</v>
      </c>
      <c r="O61" s="60">
        <v>26</v>
      </c>
    </row>
    <row r="62" spans="1:15" ht="14.25" customHeight="1" x14ac:dyDescent="0.25">
      <c r="A62" s="1"/>
      <c r="B62" s="378">
        <v>43</v>
      </c>
      <c r="C62" s="379"/>
      <c r="D62" s="367" t="s">
        <v>486</v>
      </c>
      <c r="E62" s="368"/>
      <c r="F62" s="369">
        <v>4100052591</v>
      </c>
      <c r="G62" s="370"/>
      <c r="H62" s="391" t="s">
        <v>487</v>
      </c>
      <c r="I62" s="370"/>
      <c r="J62" s="369" t="s">
        <v>25</v>
      </c>
      <c r="K62" s="368"/>
      <c r="L62" s="7" t="s">
        <v>415</v>
      </c>
      <c r="M62" s="11"/>
      <c r="N62" s="82">
        <v>9.5399999999999991</v>
      </c>
      <c r="O62" s="60">
        <v>26</v>
      </c>
    </row>
    <row r="63" spans="1:15" ht="14.25" customHeight="1" x14ac:dyDescent="0.25">
      <c r="A63" s="1"/>
      <c r="B63" s="378">
        <v>44</v>
      </c>
      <c r="C63" s="379"/>
      <c r="D63" s="367" t="s">
        <v>486</v>
      </c>
      <c r="E63" s="368"/>
      <c r="F63" s="369">
        <v>4100052591</v>
      </c>
      <c r="G63" s="370"/>
      <c r="H63" s="391" t="s">
        <v>487</v>
      </c>
      <c r="I63" s="370"/>
      <c r="J63" s="369" t="s">
        <v>25</v>
      </c>
      <c r="K63" s="368"/>
      <c r="L63" s="7" t="s">
        <v>415</v>
      </c>
      <c r="M63" s="11"/>
      <c r="N63" s="82">
        <v>9.5399999999999991</v>
      </c>
      <c r="O63" s="60">
        <v>26</v>
      </c>
    </row>
    <row r="64" spans="1:15" ht="14.25" customHeight="1" x14ac:dyDescent="0.25">
      <c r="A64" s="1"/>
      <c r="B64" s="378">
        <v>45</v>
      </c>
      <c r="C64" s="379"/>
      <c r="D64" s="367" t="s">
        <v>486</v>
      </c>
      <c r="E64" s="368"/>
      <c r="F64" s="369">
        <v>4100052591</v>
      </c>
      <c r="G64" s="370"/>
      <c r="H64" s="391" t="s">
        <v>487</v>
      </c>
      <c r="I64" s="370"/>
      <c r="J64" s="369" t="s">
        <v>25</v>
      </c>
      <c r="K64" s="368"/>
      <c r="L64" s="7" t="s">
        <v>415</v>
      </c>
      <c r="M64" s="11"/>
      <c r="N64" s="82">
        <v>9.5399999999999991</v>
      </c>
      <c r="O64" s="60">
        <v>26</v>
      </c>
    </row>
    <row r="65" spans="1:15" ht="14.25" customHeight="1" x14ac:dyDescent="0.25">
      <c r="A65" s="1"/>
      <c r="B65" s="378">
        <v>46</v>
      </c>
      <c r="C65" s="379"/>
      <c r="D65" s="367" t="s">
        <v>486</v>
      </c>
      <c r="E65" s="368"/>
      <c r="F65" s="369">
        <v>4100052591</v>
      </c>
      <c r="G65" s="370"/>
      <c r="H65" s="391" t="s">
        <v>487</v>
      </c>
      <c r="I65" s="370"/>
      <c r="J65" s="369" t="s">
        <v>25</v>
      </c>
      <c r="K65" s="368"/>
      <c r="L65" s="7" t="s">
        <v>415</v>
      </c>
      <c r="M65" s="11"/>
      <c r="N65" s="82">
        <v>9.5399999999999991</v>
      </c>
      <c r="O65" s="60">
        <v>26</v>
      </c>
    </row>
    <row r="66" spans="1:15" ht="14.25" customHeight="1" x14ac:dyDescent="0.25">
      <c r="A66" s="1"/>
      <c r="B66" s="378">
        <v>47</v>
      </c>
      <c r="C66" s="379"/>
      <c r="D66" s="367" t="s">
        <v>486</v>
      </c>
      <c r="E66" s="368"/>
      <c r="F66" s="369">
        <v>4100052591</v>
      </c>
      <c r="G66" s="370"/>
      <c r="H66" s="391" t="s">
        <v>487</v>
      </c>
      <c r="I66" s="370"/>
      <c r="J66" s="369" t="s">
        <v>25</v>
      </c>
      <c r="K66" s="368"/>
      <c r="L66" s="7" t="s">
        <v>415</v>
      </c>
      <c r="M66" s="11"/>
      <c r="N66" s="82">
        <v>7.7</v>
      </c>
      <c r="O66" s="60">
        <v>20</v>
      </c>
    </row>
    <row r="67" spans="1:15" ht="14.25" customHeight="1" x14ac:dyDescent="0.25">
      <c r="A67" s="1"/>
      <c r="B67" s="378">
        <v>48</v>
      </c>
      <c r="C67" s="379"/>
      <c r="D67" s="367" t="s">
        <v>660</v>
      </c>
      <c r="E67" s="368"/>
      <c r="F67" s="369">
        <v>4100051892</v>
      </c>
      <c r="G67" s="370"/>
      <c r="H67" s="391" t="s">
        <v>661</v>
      </c>
      <c r="I67" s="370"/>
      <c r="J67" s="369" t="s">
        <v>73</v>
      </c>
      <c r="K67" s="368"/>
      <c r="L67" s="7" t="s">
        <v>387</v>
      </c>
      <c r="M67" s="11"/>
      <c r="N67" s="81">
        <v>7.88</v>
      </c>
      <c r="O67" s="60">
        <v>10</v>
      </c>
    </row>
    <row r="68" spans="1:15" ht="15" x14ac:dyDescent="0.25">
      <c r="A68" s="1"/>
      <c r="B68" s="111" t="s">
        <v>57</v>
      </c>
      <c r="C68" s="92"/>
      <c r="D68" s="20"/>
      <c r="E68" s="45"/>
      <c r="F68" s="20"/>
      <c r="H68" s="3"/>
      <c r="J68" s="20"/>
      <c r="K68" s="45"/>
      <c r="L68" s="1"/>
      <c r="M68" s="1"/>
      <c r="N68" s="1"/>
      <c r="O68" s="60"/>
    </row>
    <row r="69" spans="1:15" ht="14.25" customHeight="1" x14ac:dyDescent="0.25">
      <c r="A69" s="1"/>
      <c r="B69" s="378">
        <v>49</v>
      </c>
      <c r="C69" s="379"/>
      <c r="D69" s="367" t="s">
        <v>660</v>
      </c>
      <c r="E69" s="368"/>
      <c r="F69" s="369">
        <v>4100051892</v>
      </c>
      <c r="G69" s="370"/>
      <c r="H69" s="391" t="s">
        <v>661</v>
      </c>
      <c r="I69" s="370"/>
      <c r="J69" s="369" t="s">
        <v>73</v>
      </c>
      <c r="K69" s="368"/>
      <c r="L69" s="7" t="s">
        <v>387</v>
      </c>
      <c r="M69" s="11"/>
      <c r="N69" s="82">
        <v>5.86</v>
      </c>
      <c r="O69" s="60">
        <v>7</v>
      </c>
    </row>
    <row r="70" spans="1:15" ht="14.25" customHeight="1" x14ac:dyDescent="0.25">
      <c r="A70" s="1"/>
      <c r="B70" s="378">
        <v>50</v>
      </c>
      <c r="C70" s="379"/>
      <c r="D70" s="367" t="s">
        <v>660</v>
      </c>
      <c r="E70" s="368"/>
      <c r="F70" s="369">
        <v>4100051895</v>
      </c>
      <c r="G70" s="370"/>
      <c r="H70" s="391" t="s">
        <v>661</v>
      </c>
      <c r="I70" s="370"/>
      <c r="J70" s="369" t="s">
        <v>147</v>
      </c>
      <c r="K70" s="368"/>
      <c r="L70" s="7" t="s">
        <v>387</v>
      </c>
      <c r="M70" s="11"/>
      <c r="N70" s="82">
        <v>7.88</v>
      </c>
      <c r="O70" s="60">
        <v>6</v>
      </c>
    </row>
    <row r="71" spans="1:15" ht="14.25" customHeight="1" x14ac:dyDescent="0.25">
      <c r="A71" s="1"/>
      <c r="B71" s="76"/>
      <c r="C71" s="69"/>
      <c r="D71" s="367" t="s">
        <v>660</v>
      </c>
      <c r="E71" s="368"/>
      <c r="F71" s="369">
        <v>4100051894</v>
      </c>
      <c r="G71" s="370"/>
      <c r="H71" s="391" t="s">
        <v>661</v>
      </c>
      <c r="I71" s="370"/>
      <c r="J71" s="369" t="s">
        <v>53</v>
      </c>
      <c r="K71" s="368"/>
      <c r="L71" s="7" t="s">
        <v>387</v>
      </c>
      <c r="M71" s="11"/>
      <c r="N71" s="84"/>
      <c r="O71" s="60">
        <v>4</v>
      </c>
    </row>
    <row r="72" spans="1:15" ht="14.25" customHeight="1" x14ac:dyDescent="0.25">
      <c r="A72" s="1"/>
      <c r="B72" s="378">
        <v>51</v>
      </c>
      <c r="C72" s="379"/>
      <c r="D72" s="367" t="s">
        <v>660</v>
      </c>
      <c r="E72" s="368"/>
      <c r="F72" s="369">
        <v>4100051893</v>
      </c>
      <c r="G72" s="370"/>
      <c r="H72" s="391" t="s">
        <v>661</v>
      </c>
      <c r="I72" s="370"/>
      <c r="J72" s="369" t="s">
        <v>76</v>
      </c>
      <c r="K72" s="368"/>
      <c r="L72" s="7" t="s">
        <v>387</v>
      </c>
      <c r="M72" s="11"/>
      <c r="N72" s="82">
        <v>7.88</v>
      </c>
      <c r="O72" s="60">
        <v>10</v>
      </c>
    </row>
    <row r="73" spans="1:15" ht="14.25" customHeight="1" x14ac:dyDescent="0.25">
      <c r="A73" s="1"/>
      <c r="B73" s="378">
        <v>52</v>
      </c>
      <c r="C73" s="379"/>
      <c r="D73" s="367" t="s">
        <v>660</v>
      </c>
      <c r="E73" s="368"/>
      <c r="F73" s="369">
        <v>4100051893</v>
      </c>
      <c r="G73" s="370"/>
      <c r="H73" s="391" t="s">
        <v>661</v>
      </c>
      <c r="I73" s="370"/>
      <c r="J73" s="369" t="s">
        <v>76</v>
      </c>
      <c r="K73" s="368"/>
      <c r="L73" s="7" t="s">
        <v>387</v>
      </c>
      <c r="M73" s="11"/>
      <c r="N73" s="82">
        <v>7.88</v>
      </c>
      <c r="O73" s="60">
        <v>10</v>
      </c>
    </row>
    <row r="74" spans="1:15" ht="14.25" customHeight="1" x14ac:dyDescent="0.25">
      <c r="A74" s="1"/>
      <c r="B74" s="378">
        <v>53</v>
      </c>
      <c r="C74" s="379"/>
      <c r="D74" s="367" t="s">
        <v>660</v>
      </c>
      <c r="E74" s="368"/>
      <c r="F74" s="369">
        <v>4100051893</v>
      </c>
      <c r="G74" s="370"/>
      <c r="H74" s="391" t="s">
        <v>661</v>
      </c>
      <c r="I74" s="370"/>
      <c r="J74" s="369" t="s">
        <v>76</v>
      </c>
      <c r="K74" s="368"/>
      <c r="L74" s="7" t="s">
        <v>387</v>
      </c>
      <c r="M74" s="11"/>
      <c r="N74" s="82">
        <v>7.88</v>
      </c>
      <c r="O74" s="60">
        <v>10</v>
      </c>
    </row>
    <row r="75" spans="1:15" ht="14.25" customHeight="1" x14ac:dyDescent="0.25">
      <c r="A75" s="1"/>
      <c r="B75" s="378">
        <v>54</v>
      </c>
      <c r="C75" s="379"/>
      <c r="D75" s="367" t="s">
        <v>660</v>
      </c>
      <c r="E75" s="368"/>
      <c r="F75" s="369">
        <v>4100051891</v>
      </c>
      <c r="G75" s="370"/>
      <c r="H75" s="391" t="s">
        <v>661</v>
      </c>
      <c r="I75" s="370"/>
      <c r="J75" s="369" t="s">
        <v>81</v>
      </c>
      <c r="K75" s="368"/>
      <c r="L75" s="7" t="s">
        <v>387</v>
      </c>
      <c r="M75" s="11"/>
      <c r="N75" s="82">
        <v>7.88</v>
      </c>
      <c r="O75" s="60">
        <v>10</v>
      </c>
    </row>
    <row r="76" spans="1:15" ht="14.25" customHeight="1" x14ac:dyDescent="0.25">
      <c r="A76" s="1"/>
      <c r="B76" s="378">
        <v>55</v>
      </c>
      <c r="C76" s="379"/>
      <c r="D76" s="367" t="s">
        <v>660</v>
      </c>
      <c r="E76" s="368"/>
      <c r="F76" s="369">
        <v>4100051891</v>
      </c>
      <c r="G76" s="370"/>
      <c r="H76" s="391" t="s">
        <v>661</v>
      </c>
      <c r="I76" s="370"/>
      <c r="J76" s="369" t="s">
        <v>81</v>
      </c>
      <c r="K76" s="368"/>
      <c r="L76" s="7" t="s">
        <v>387</v>
      </c>
      <c r="M76" s="11"/>
      <c r="N76" s="82">
        <v>7.88</v>
      </c>
      <c r="O76" s="60">
        <v>10</v>
      </c>
    </row>
    <row r="77" spans="1:15" ht="14.25" customHeight="1" x14ac:dyDescent="0.25">
      <c r="A77" s="1"/>
      <c r="B77" s="378">
        <v>56</v>
      </c>
      <c r="C77" s="379"/>
      <c r="D77" s="367" t="s">
        <v>660</v>
      </c>
      <c r="E77" s="368"/>
      <c r="F77" s="369">
        <v>4100051891</v>
      </c>
      <c r="G77" s="370"/>
      <c r="H77" s="391" t="s">
        <v>661</v>
      </c>
      <c r="I77" s="370"/>
      <c r="J77" s="369" t="s">
        <v>81</v>
      </c>
      <c r="K77" s="368"/>
      <c r="L77" s="7" t="s">
        <v>387</v>
      </c>
      <c r="M77" s="11"/>
      <c r="N77" s="82">
        <v>7.88</v>
      </c>
      <c r="O77" s="60">
        <v>10</v>
      </c>
    </row>
    <row r="78" spans="1:15" ht="14.25" customHeight="1" x14ac:dyDescent="0.25">
      <c r="A78" s="1"/>
      <c r="B78" s="378">
        <v>57</v>
      </c>
      <c r="C78" s="379"/>
      <c r="D78" s="367" t="s">
        <v>660</v>
      </c>
      <c r="E78" s="368"/>
      <c r="F78" s="369">
        <v>4100051891</v>
      </c>
      <c r="G78" s="370"/>
      <c r="H78" s="391" t="s">
        <v>661</v>
      </c>
      <c r="I78" s="370"/>
      <c r="J78" s="369" t="s">
        <v>81</v>
      </c>
      <c r="K78" s="368"/>
      <c r="L78" s="7" t="s">
        <v>387</v>
      </c>
      <c r="M78" s="11"/>
      <c r="N78" s="82">
        <v>5.86</v>
      </c>
      <c r="O78" s="60">
        <v>7</v>
      </c>
    </row>
    <row r="79" spans="1:15" ht="14.25" customHeight="1" x14ac:dyDescent="0.25">
      <c r="A79" s="1"/>
      <c r="B79" s="378">
        <v>58</v>
      </c>
      <c r="C79" s="379"/>
      <c r="D79" s="367" t="s">
        <v>660</v>
      </c>
      <c r="E79" s="368"/>
      <c r="F79" s="369">
        <v>4100051875</v>
      </c>
      <c r="G79" s="370"/>
      <c r="H79" s="391" t="s">
        <v>661</v>
      </c>
      <c r="I79" s="370"/>
      <c r="J79" s="369" t="s">
        <v>25</v>
      </c>
      <c r="K79" s="368"/>
      <c r="L79" s="7" t="s">
        <v>387</v>
      </c>
      <c r="M79" s="11"/>
      <c r="N79" s="82">
        <v>7.88</v>
      </c>
      <c r="O79" s="60">
        <v>10</v>
      </c>
    </row>
    <row r="80" spans="1:15" ht="14.25" customHeight="1" x14ac:dyDescent="0.25">
      <c r="A80" s="1"/>
      <c r="B80" s="378">
        <v>59</v>
      </c>
      <c r="C80" s="379"/>
      <c r="D80" s="367" t="s">
        <v>660</v>
      </c>
      <c r="E80" s="368"/>
      <c r="F80" s="369">
        <v>4100051875</v>
      </c>
      <c r="G80" s="370"/>
      <c r="H80" s="391" t="s">
        <v>661</v>
      </c>
      <c r="I80" s="370"/>
      <c r="J80" s="369" t="s">
        <v>25</v>
      </c>
      <c r="K80" s="368"/>
      <c r="L80" s="7" t="s">
        <v>387</v>
      </c>
      <c r="M80" s="11"/>
      <c r="N80" s="82">
        <v>7.88</v>
      </c>
      <c r="O80" s="60">
        <v>10</v>
      </c>
    </row>
    <row r="81" spans="1:15" ht="14.25" customHeight="1" x14ac:dyDescent="0.25">
      <c r="A81" s="1"/>
      <c r="B81" s="378">
        <v>60</v>
      </c>
      <c r="C81" s="379"/>
      <c r="D81" s="367" t="s">
        <v>660</v>
      </c>
      <c r="E81" s="368"/>
      <c r="F81" s="369">
        <v>4100051875</v>
      </c>
      <c r="G81" s="370"/>
      <c r="H81" s="391" t="s">
        <v>661</v>
      </c>
      <c r="I81" s="370"/>
      <c r="J81" s="369" t="s">
        <v>25</v>
      </c>
      <c r="K81" s="368"/>
      <c r="L81" s="7" t="s">
        <v>387</v>
      </c>
      <c r="M81" s="11"/>
      <c r="N81" s="82">
        <v>7.88</v>
      </c>
      <c r="O81" s="60">
        <v>10</v>
      </c>
    </row>
    <row r="82" spans="1:15" ht="14.25" customHeight="1" x14ac:dyDescent="0.25">
      <c r="A82" s="1"/>
      <c r="B82" s="378">
        <v>61</v>
      </c>
      <c r="C82" s="379"/>
      <c r="D82" s="367" t="s">
        <v>660</v>
      </c>
      <c r="E82" s="368"/>
      <c r="F82" s="369">
        <v>4100051875</v>
      </c>
      <c r="G82" s="370"/>
      <c r="H82" s="391" t="s">
        <v>661</v>
      </c>
      <c r="I82" s="370"/>
      <c r="J82" s="369" t="s">
        <v>25</v>
      </c>
      <c r="K82" s="368"/>
      <c r="L82" s="7" t="s">
        <v>387</v>
      </c>
      <c r="M82" s="11"/>
      <c r="N82" s="82">
        <v>7.88</v>
      </c>
      <c r="O82" s="60">
        <v>10</v>
      </c>
    </row>
    <row r="83" spans="1:15" ht="14.25" customHeight="1" x14ac:dyDescent="0.25">
      <c r="A83" s="1"/>
      <c r="B83" s="378">
        <v>62</v>
      </c>
      <c r="C83" s="379"/>
      <c r="D83" s="367" t="s">
        <v>660</v>
      </c>
      <c r="E83" s="368"/>
      <c r="F83" s="369">
        <v>4100051875</v>
      </c>
      <c r="G83" s="370"/>
      <c r="H83" s="391" t="s">
        <v>661</v>
      </c>
      <c r="I83" s="370"/>
      <c r="J83" s="369" t="s">
        <v>25</v>
      </c>
      <c r="K83" s="368"/>
      <c r="L83" s="7" t="s">
        <v>387</v>
      </c>
      <c r="M83" s="11"/>
      <c r="N83" s="82">
        <v>7.88</v>
      </c>
      <c r="O83" s="60">
        <v>10</v>
      </c>
    </row>
    <row r="84" spans="1:15" ht="14.25" customHeight="1" x14ac:dyDescent="0.25">
      <c r="A84" s="1"/>
      <c r="B84" s="378">
        <v>63</v>
      </c>
      <c r="C84" s="379"/>
      <c r="D84" s="367" t="s">
        <v>660</v>
      </c>
      <c r="E84" s="368"/>
      <c r="F84" s="369">
        <v>4100051875</v>
      </c>
      <c r="G84" s="370"/>
      <c r="H84" s="391" t="s">
        <v>661</v>
      </c>
      <c r="I84" s="370"/>
      <c r="J84" s="369" t="s">
        <v>25</v>
      </c>
      <c r="K84" s="368"/>
      <c r="L84" s="7" t="s">
        <v>387</v>
      </c>
      <c r="M84" s="11"/>
      <c r="N84" s="82">
        <v>7.88</v>
      </c>
      <c r="O84" s="60">
        <v>10</v>
      </c>
    </row>
    <row r="85" spans="1:15" ht="14.25" customHeight="1" x14ac:dyDescent="0.25">
      <c r="A85" s="1"/>
      <c r="B85" s="378">
        <v>64</v>
      </c>
      <c r="C85" s="379"/>
      <c r="D85" s="367" t="s">
        <v>660</v>
      </c>
      <c r="E85" s="368"/>
      <c r="F85" s="369">
        <v>4100051875</v>
      </c>
      <c r="G85" s="370"/>
      <c r="H85" s="391" t="s">
        <v>661</v>
      </c>
      <c r="I85" s="370"/>
      <c r="J85" s="369" t="s">
        <v>25</v>
      </c>
      <c r="K85" s="368"/>
      <c r="L85" s="7" t="s">
        <v>387</v>
      </c>
      <c r="M85" s="11"/>
      <c r="N85" s="81">
        <v>7.88</v>
      </c>
      <c r="O85" s="60">
        <v>10</v>
      </c>
    </row>
    <row r="86" spans="1:15" ht="15" x14ac:dyDescent="0.25">
      <c r="A86" s="1"/>
      <c r="B86" s="111" t="s">
        <v>103</v>
      </c>
      <c r="C86" s="92"/>
      <c r="D86" s="20"/>
      <c r="E86" s="45"/>
      <c r="F86" s="20"/>
      <c r="H86" s="3"/>
      <c r="J86" s="20"/>
      <c r="K86" s="45"/>
      <c r="L86" s="1"/>
      <c r="M86" s="1"/>
      <c r="N86" s="1"/>
      <c r="O86" s="60"/>
    </row>
    <row r="87" spans="1:15" ht="14.25" customHeight="1" x14ac:dyDescent="0.25">
      <c r="A87" s="1"/>
      <c r="B87" s="378">
        <v>65</v>
      </c>
      <c r="C87" s="379"/>
      <c r="D87" s="367" t="s">
        <v>660</v>
      </c>
      <c r="E87" s="368"/>
      <c r="F87" s="369">
        <v>4100051875</v>
      </c>
      <c r="G87" s="370"/>
      <c r="H87" s="391" t="s">
        <v>661</v>
      </c>
      <c r="I87" s="370"/>
      <c r="J87" s="369" t="s">
        <v>25</v>
      </c>
      <c r="K87" s="368"/>
      <c r="L87" s="7" t="s">
        <v>387</v>
      </c>
      <c r="M87" s="11"/>
      <c r="N87" s="82">
        <v>7.88</v>
      </c>
      <c r="O87" s="60">
        <v>10</v>
      </c>
    </row>
    <row r="88" spans="1:15" ht="14.25" customHeight="1" x14ac:dyDescent="0.25">
      <c r="A88" s="1"/>
      <c r="B88" s="378">
        <v>66</v>
      </c>
      <c r="C88" s="379"/>
      <c r="D88" s="367" t="s">
        <v>660</v>
      </c>
      <c r="E88" s="368"/>
      <c r="F88" s="369">
        <v>4100051875</v>
      </c>
      <c r="G88" s="370"/>
      <c r="H88" s="391" t="s">
        <v>661</v>
      </c>
      <c r="I88" s="370"/>
      <c r="J88" s="369" t="s">
        <v>25</v>
      </c>
      <c r="K88" s="368"/>
      <c r="L88" s="7" t="s">
        <v>387</v>
      </c>
      <c r="M88" s="11"/>
      <c r="N88" s="82">
        <v>7.88</v>
      </c>
      <c r="O88" s="60">
        <v>7</v>
      </c>
    </row>
    <row r="89" spans="1:15" ht="14.25" customHeight="1" x14ac:dyDescent="0.25">
      <c r="A89" s="1"/>
      <c r="B89" s="76"/>
      <c r="C89" s="69"/>
      <c r="D89" s="367" t="s">
        <v>660</v>
      </c>
      <c r="E89" s="368"/>
      <c r="F89" s="369">
        <v>4100051896</v>
      </c>
      <c r="G89" s="370"/>
      <c r="H89" s="391" t="s">
        <v>661</v>
      </c>
      <c r="I89" s="370"/>
      <c r="J89" s="369" t="s">
        <v>84</v>
      </c>
      <c r="K89" s="368"/>
      <c r="L89" s="7" t="s">
        <v>387</v>
      </c>
      <c r="M89" s="11"/>
      <c r="N89" s="84"/>
      <c r="O89" s="60">
        <v>3</v>
      </c>
    </row>
    <row r="90" spans="1:15" ht="14.25" customHeight="1" x14ac:dyDescent="0.25">
      <c r="A90" s="1"/>
      <c r="B90" s="378">
        <v>67</v>
      </c>
      <c r="C90" s="379"/>
      <c r="D90" s="367" t="s">
        <v>660</v>
      </c>
      <c r="E90" s="368"/>
      <c r="F90" s="369">
        <v>4100051894</v>
      </c>
      <c r="G90" s="370"/>
      <c r="H90" s="391" t="s">
        <v>661</v>
      </c>
      <c r="I90" s="370"/>
      <c r="J90" s="369" t="s">
        <v>53</v>
      </c>
      <c r="K90" s="368"/>
      <c r="L90" s="7" t="s">
        <v>387</v>
      </c>
      <c r="M90" s="11"/>
      <c r="N90" s="82">
        <v>7.88</v>
      </c>
      <c r="O90" s="60">
        <v>10</v>
      </c>
    </row>
    <row r="91" spans="1:15" ht="14.25" customHeight="1" x14ac:dyDescent="0.25">
      <c r="A91" s="1"/>
      <c r="B91" s="378">
        <v>68</v>
      </c>
      <c r="C91" s="379"/>
      <c r="D91" s="367" t="s">
        <v>660</v>
      </c>
      <c r="E91" s="368"/>
      <c r="F91" s="369">
        <v>4100051894</v>
      </c>
      <c r="G91" s="370"/>
      <c r="H91" s="391" t="s">
        <v>661</v>
      </c>
      <c r="I91" s="370"/>
      <c r="J91" s="369" t="s">
        <v>53</v>
      </c>
      <c r="K91" s="368"/>
      <c r="L91" s="7" t="s">
        <v>387</v>
      </c>
      <c r="M91" s="11"/>
      <c r="N91" s="82">
        <v>7.88</v>
      </c>
      <c r="O91" s="60">
        <v>10</v>
      </c>
    </row>
    <row r="92" spans="1:15" ht="14.25" customHeight="1" x14ac:dyDescent="0.25">
      <c r="A92" s="1"/>
      <c r="B92" s="378">
        <v>69</v>
      </c>
      <c r="C92" s="379"/>
      <c r="D92" s="367" t="s">
        <v>660</v>
      </c>
      <c r="E92" s="368"/>
      <c r="F92" s="369">
        <v>4100051894</v>
      </c>
      <c r="G92" s="370"/>
      <c r="H92" s="391" t="s">
        <v>661</v>
      </c>
      <c r="I92" s="370"/>
      <c r="J92" s="369" t="s">
        <v>53</v>
      </c>
      <c r="K92" s="368"/>
      <c r="L92" s="7" t="s">
        <v>387</v>
      </c>
      <c r="M92" s="11"/>
      <c r="N92" s="82">
        <v>7.88</v>
      </c>
      <c r="O92" s="60">
        <v>10</v>
      </c>
    </row>
    <row r="93" spans="1:15" ht="14.25" customHeight="1" x14ac:dyDescent="0.25">
      <c r="A93" s="1"/>
      <c r="B93" s="378">
        <v>70</v>
      </c>
      <c r="C93" s="379"/>
      <c r="D93" s="367" t="s">
        <v>660</v>
      </c>
      <c r="E93" s="368"/>
      <c r="F93" s="369">
        <v>4100051894</v>
      </c>
      <c r="G93" s="370"/>
      <c r="H93" s="391" t="s">
        <v>661</v>
      </c>
      <c r="I93" s="370"/>
      <c r="J93" s="369" t="s">
        <v>53</v>
      </c>
      <c r="K93" s="368"/>
      <c r="L93" s="7" t="s">
        <v>387</v>
      </c>
      <c r="M93" s="11"/>
      <c r="N93" s="82">
        <v>7.88</v>
      </c>
      <c r="O93" s="60">
        <v>10</v>
      </c>
    </row>
    <row r="94" spans="1:15" ht="14.25" customHeight="1" x14ac:dyDescent="0.25">
      <c r="A94" s="1"/>
      <c r="B94" s="378">
        <v>71</v>
      </c>
      <c r="C94" s="379"/>
      <c r="D94" s="367" t="s">
        <v>660</v>
      </c>
      <c r="E94" s="368"/>
      <c r="F94" s="369">
        <v>4100051894</v>
      </c>
      <c r="G94" s="370"/>
      <c r="H94" s="391" t="s">
        <v>661</v>
      </c>
      <c r="I94" s="370"/>
      <c r="J94" s="369" t="s">
        <v>53</v>
      </c>
      <c r="K94" s="368"/>
      <c r="L94" s="7" t="s">
        <v>387</v>
      </c>
      <c r="M94" s="11"/>
      <c r="N94" s="82">
        <v>7.88</v>
      </c>
      <c r="O94" s="60">
        <v>10</v>
      </c>
    </row>
    <row r="95" spans="1:15" ht="14.25" customHeight="1" x14ac:dyDescent="0.25">
      <c r="A95" s="1"/>
      <c r="B95" s="378">
        <v>72</v>
      </c>
      <c r="C95" s="379"/>
      <c r="D95" s="367" t="s">
        <v>660</v>
      </c>
      <c r="E95" s="368"/>
      <c r="F95" s="369">
        <v>4100051894</v>
      </c>
      <c r="G95" s="370"/>
      <c r="H95" s="391" t="s">
        <v>661</v>
      </c>
      <c r="I95" s="370"/>
      <c r="J95" s="369" t="s">
        <v>53</v>
      </c>
      <c r="K95" s="368"/>
      <c r="L95" s="7" t="s">
        <v>387</v>
      </c>
      <c r="M95" s="11"/>
      <c r="N95" s="82">
        <v>7.88</v>
      </c>
      <c r="O95" s="60">
        <v>10</v>
      </c>
    </row>
    <row r="96" spans="1:15" ht="14.25" customHeight="1" x14ac:dyDescent="0.25">
      <c r="A96" s="1"/>
      <c r="B96" s="378">
        <v>73</v>
      </c>
      <c r="C96" s="379"/>
      <c r="D96" s="367" t="s">
        <v>660</v>
      </c>
      <c r="E96" s="368"/>
      <c r="F96" s="369">
        <v>4100051894</v>
      </c>
      <c r="G96" s="370"/>
      <c r="H96" s="391" t="s">
        <v>661</v>
      </c>
      <c r="I96" s="370"/>
      <c r="J96" s="369" t="s">
        <v>53</v>
      </c>
      <c r="K96" s="368"/>
      <c r="L96" s="7" t="s">
        <v>387</v>
      </c>
      <c r="M96" s="11"/>
      <c r="N96" s="82">
        <v>7.88</v>
      </c>
      <c r="O96" s="60">
        <v>10</v>
      </c>
    </row>
    <row r="97" spans="1:15" ht="14.25" customHeight="1" x14ac:dyDescent="0.25">
      <c r="A97" s="1"/>
      <c r="B97" s="378">
        <v>74</v>
      </c>
      <c r="C97" s="379"/>
      <c r="D97" s="367" t="s">
        <v>660</v>
      </c>
      <c r="E97" s="368"/>
      <c r="F97" s="369">
        <v>4100051894</v>
      </c>
      <c r="G97" s="370"/>
      <c r="H97" s="391" t="s">
        <v>661</v>
      </c>
      <c r="I97" s="370"/>
      <c r="J97" s="369" t="s">
        <v>53</v>
      </c>
      <c r="K97" s="368"/>
      <c r="L97" s="7" t="s">
        <v>387</v>
      </c>
      <c r="M97" s="11"/>
      <c r="N97" s="82">
        <v>7.88</v>
      </c>
      <c r="O97" s="60">
        <v>10</v>
      </c>
    </row>
    <row r="98" spans="1:15" ht="14.25" customHeight="1" x14ac:dyDescent="0.25">
      <c r="A98" s="1"/>
      <c r="B98" s="378">
        <v>75</v>
      </c>
      <c r="C98" s="379"/>
      <c r="D98" s="367" t="s">
        <v>660</v>
      </c>
      <c r="E98" s="368"/>
      <c r="F98" s="369">
        <v>4100051894</v>
      </c>
      <c r="G98" s="370"/>
      <c r="H98" s="391" t="s">
        <v>661</v>
      </c>
      <c r="I98" s="370"/>
      <c r="J98" s="369" t="s">
        <v>53</v>
      </c>
      <c r="K98" s="368"/>
      <c r="L98" s="7" t="s">
        <v>387</v>
      </c>
      <c r="M98" s="11"/>
      <c r="N98" s="82">
        <v>7.88</v>
      </c>
      <c r="O98" s="60">
        <v>10</v>
      </c>
    </row>
    <row r="99" spans="1:15" ht="14.25" customHeight="1" x14ac:dyDescent="0.25">
      <c r="A99" s="1"/>
      <c r="B99" s="378">
        <v>76</v>
      </c>
      <c r="C99" s="379"/>
      <c r="D99" s="367" t="s">
        <v>660</v>
      </c>
      <c r="E99" s="368"/>
      <c r="F99" s="369">
        <v>4100051894</v>
      </c>
      <c r="G99" s="370"/>
      <c r="H99" s="391" t="s">
        <v>661</v>
      </c>
      <c r="I99" s="370"/>
      <c r="J99" s="369" t="s">
        <v>53</v>
      </c>
      <c r="K99" s="368"/>
      <c r="L99" s="7" t="s">
        <v>387</v>
      </c>
      <c r="M99" s="11"/>
      <c r="N99" s="82">
        <v>8.5533000000000001</v>
      </c>
      <c r="O99" s="60">
        <v>11</v>
      </c>
    </row>
    <row r="100" spans="1:15" ht="14.25" customHeight="1" x14ac:dyDescent="0.25">
      <c r="A100" s="1"/>
      <c r="B100" s="378">
        <v>77</v>
      </c>
      <c r="C100" s="379"/>
      <c r="D100" s="367" t="s">
        <v>662</v>
      </c>
      <c r="E100" s="368"/>
      <c r="F100" s="369">
        <v>4100051901</v>
      </c>
      <c r="G100" s="370"/>
      <c r="H100" s="391" t="s">
        <v>663</v>
      </c>
      <c r="I100" s="370"/>
      <c r="J100" s="369" t="s">
        <v>73</v>
      </c>
      <c r="K100" s="368"/>
      <c r="L100" s="7" t="s">
        <v>387</v>
      </c>
      <c r="M100" s="11"/>
      <c r="N100" s="82">
        <v>6.24</v>
      </c>
      <c r="O100" s="60">
        <v>70</v>
      </c>
    </row>
    <row r="101" spans="1:15" ht="14.25" customHeight="1" x14ac:dyDescent="0.25">
      <c r="A101" s="1"/>
      <c r="B101" s="378">
        <v>78</v>
      </c>
      <c r="C101" s="379"/>
      <c r="D101" s="367" t="s">
        <v>662</v>
      </c>
      <c r="E101" s="368"/>
      <c r="F101" s="369">
        <v>4100051901</v>
      </c>
      <c r="G101" s="370"/>
      <c r="H101" s="391" t="s">
        <v>663</v>
      </c>
      <c r="I101" s="370"/>
      <c r="J101" s="369" t="s">
        <v>73</v>
      </c>
      <c r="K101" s="368"/>
      <c r="L101" s="7" t="s">
        <v>387</v>
      </c>
      <c r="M101" s="11"/>
      <c r="N101" s="82">
        <v>6.24</v>
      </c>
      <c r="O101" s="60">
        <v>70</v>
      </c>
    </row>
    <row r="102" spans="1:15" ht="14.25" customHeight="1" x14ac:dyDescent="0.25">
      <c r="A102" s="1"/>
      <c r="B102" s="378">
        <v>79</v>
      </c>
      <c r="C102" s="379"/>
      <c r="D102" s="367" t="s">
        <v>662</v>
      </c>
      <c r="E102" s="368"/>
      <c r="F102" s="369">
        <v>4100051901</v>
      </c>
      <c r="G102" s="370"/>
      <c r="H102" s="391" t="s">
        <v>663</v>
      </c>
      <c r="I102" s="370"/>
      <c r="J102" s="369" t="s">
        <v>73</v>
      </c>
      <c r="K102" s="368"/>
      <c r="L102" s="7" t="s">
        <v>387</v>
      </c>
      <c r="M102" s="11"/>
      <c r="N102" s="82">
        <v>6.48</v>
      </c>
      <c r="O102" s="60">
        <v>72</v>
      </c>
    </row>
    <row r="103" spans="1:15" ht="14.25" customHeight="1" x14ac:dyDescent="0.25">
      <c r="A103" s="1"/>
      <c r="B103" s="378">
        <v>80</v>
      </c>
      <c r="C103" s="379"/>
      <c r="D103" s="367" t="s">
        <v>662</v>
      </c>
      <c r="E103" s="368"/>
      <c r="F103" s="369">
        <v>4100051903</v>
      </c>
      <c r="G103" s="370"/>
      <c r="H103" s="391" t="s">
        <v>663</v>
      </c>
      <c r="I103" s="370"/>
      <c r="J103" s="369" t="s">
        <v>90</v>
      </c>
      <c r="K103" s="368"/>
      <c r="L103" s="7" t="s">
        <v>387</v>
      </c>
      <c r="M103" s="11"/>
      <c r="N103" s="82">
        <v>7.4</v>
      </c>
      <c r="O103" s="60">
        <v>4</v>
      </c>
    </row>
    <row r="104" spans="1:15" ht="14.25" customHeight="1" x14ac:dyDescent="0.25">
      <c r="A104" s="1"/>
      <c r="B104" s="40"/>
      <c r="C104" s="36"/>
      <c r="D104" s="367" t="s">
        <v>662</v>
      </c>
      <c r="E104" s="368"/>
      <c r="F104" s="369">
        <v>4100051902</v>
      </c>
      <c r="G104" s="370"/>
      <c r="H104" s="391" t="s">
        <v>663</v>
      </c>
      <c r="I104" s="370"/>
      <c r="J104" s="369" t="s">
        <v>76</v>
      </c>
      <c r="K104" s="368"/>
      <c r="L104" s="7" t="s">
        <v>387</v>
      </c>
      <c r="M104" s="11"/>
      <c r="N104" s="83"/>
      <c r="O104" s="60">
        <v>12</v>
      </c>
    </row>
    <row r="105" spans="1:15" ht="14.25" customHeight="1" x14ac:dyDescent="0.25">
      <c r="A105" s="1"/>
      <c r="B105" s="40"/>
      <c r="C105" s="36"/>
      <c r="D105" s="367" t="s">
        <v>662</v>
      </c>
      <c r="E105" s="368"/>
      <c r="F105" s="369">
        <v>4100051905</v>
      </c>
      <c r="G105" s="370"/>
      <c r="H105" s="391" t="s">
        <v>663</v>
      </c>
      <c r="I105" s="370"/>
      <c r="J105" s="369" t="s">
        <v>84</v>
      </c>
      <c r="K105" s="368"/>
      <c r="L105" s="7" t="s">
        <v>387</v>
      </c>
      <c r="M105" s="11"/>
      <c r="N105" s="83"/>
      <c r="O105" s="60">
        <v>19</v>
      </c>
    </row>
    <row r="106" spans="1:15" ht="14.25" customHeight="1" x14ac:dyDescent="0.25">
      <c r="A106" s="1"/>
      <c r="B106" s="40"/>
      <c r="C106" s="36"/>
      <c r="D106" s="367" t="s">
        <v>662</v>
      </c>
      <c r="E106" s="368"/>
      <c r="F106" s="369">
        <v>4100051904</v>
      </c>
      <c r="G106" s="370"/>
      <c r="H106" s="391" t="s">
        <v>663</v>
      </c>
      <c r="I106" s="370"/>
      <c r="J106" s="369" t="s">
        <v>53</v>
      </c>
      <c r="K106" s="368"/>
      <c r="L106" s="7" t="s">
        <v>387</v>
      </c>
      <c r="M106" s="11"/>
      <c r="N106" s="83"/>
      <c r="O106" s="60">
        <v>47</v>
      </c>
    </row>
    <row r="107" spans="1:15" ht="15" x14ac:dyDescent="0.25">
      <c r="A107" s="1"/>
      <c r="B107" s="76"/>
      <c r="C107" s="69"/>
      <c r="D107" s="458" t="s">
        <v>664</v>
      </c>
      <c r="E107" s="393"/>
      <c r="F107" s="393"/>
      <c r="G107" s="393"/>
      <c r="H107" s="393"/>
      <c r="I107" s="374"/>
      <c r="J107" s="374"/>
      <c r="K107" s="374"/>
      <c r="L107" s="374"/>
      <c r="M107" s="8"/>
      <c r="N107" s="115"/>
      <c r="O107" s="60"/>
    </row>
    <row r="108" spans="1:15" ht="14.25" customHeight="1" x14ac:dyDescent="0.25">
      <c r="A108" s="1"/>
      <c r="B108" s="378">
        <v>81</v>
      </c>
      <c r="C108" s="379"/>
      <c r="D108" s="367" t="s">
        <v>623</v>
      </c>
      <c r="E108" s="368"/>
      <c r="F108" s="369">
        <v>4100051959</v>
      </c>
      <c r="G108" s="370"/>
      <c r="H108" s="391" t="s">
        <v>665</v>
      </c>
      <c r="I108" s="370"/>
      <c r="J108" s="369" t="s">
        <v>147</v>
      </c>
      <c r="K108" s="368"/>
      <c r="L108" s="7" t="s">
        <v>415</v>
      </c>
      <c r="M108" s="11"/>
      <c r="N108" s="82">
        <v>4.6399999999999997</v>
      </c>
      <c r="O108" s="60">
        <v>6</v>
      </c>
    </row>
    <row r="109" spans="1:15" ht="14.25" customHeight="1" x14ac:dyDescent="0.25">
      <c r="A109" s="1"/>
      <c r="B109" s="76"/>
      <c r="C109" s="69"/>
      <c r="D109" s="367" t="s">
        <v>623</v>
      </c>
      <c r="E109" s="368"/>
      <c r="F109" s="369">
        <v>4100051958</v>
      </c>
      <c r="G109" s="370"/>
      <c r="H109" s="391" t="s">
        <v>665</v>
      </c>
      <c r="I109" s="370"/>
      <c r="J109" s="369" t="s">
        <v>53</v>
      </c>
      <c r="K109" s="368"/>
      <c r="L109" s="7" t="s">
        <v>415</v>
      </c>
      <c r="M109" s="11"/>
      <c r="N109" s="84"/>
      <c r="O109" s="60">
        <v>23</v>
      </c>
    </row>
    <row r="110" spans="1:15" ht="14.25" customHeight="1" x14ac:dyDescent="0.25">
      <c r="A110" s="1"/>
      <c r="B110" s="378">
        <v>82</v>
      </c>
      <c r="C110" s="379"/>
      <c r="D110" s="367" t="s">
        <v>623</v>
      </c>
      <c r="E110" s="368"/>
      <c r="F110" s="369">
        <v>4100051955</v>
      </c>
      <c r="G110" s="370"/>
      <c r="H110" s="391" t="s">
        <v>666</v>
      </c>
      <c r="I110" s="370"/>
      <c r="J110" s="369" t="s">
        <v>73</v>
      </c>
      <c r="K110" s="368"/>
      <c r="L110" s="7" t="s">
        <v>415</v>
      </c>
      <c r="M110" s="11"/>
      <c r="N110" s="82">
        <v>8.44</v>
      </c>
      <c r="O110" s="60">
        <v>59</v>
      </c>
    </row>
    <row r="111" spans="1:15" ht="14.25" customHeight="1" x14ac:dyDescent="0.25">
      <c r="A111" s="1"/>
      <c r="B111" s="378">
        <v>83</v>
      </c>
      <c r="C111" s="379"/>
      <c r="D111" s="367" t="s">
        <v>623</v>
      </c>
      <c r="E111" s="368"/>
      <c r="F111" s="369">
        <v>4100051885</v>
      </c>
      <c r="G111" s="370"/>
      <c r="H111" s="391" t="s">
        <v>666</v>
      </c>
      <c r="I111" s="370"/>
      <c r="J111" s="369" t="s">
        <v>25</v>
      </c>
      <c r="K111" s="368"/>
      <c r="L111" s="7" t="s">
        <v>415</v>
      </c>
      <c r="M111" s="11"/>
      <c r="N111" s="82">
        <v>6.34</v>
      </c>
      <c r="O111" s="60">
        <v>42</v>
      </c>
    </row>
    <row r="112" spans="1:15" ht="14.25" customHeight="1" x14ac:dyDescent="0.25">
      <c r="A112" s="1"/>
      <c r="B112" s="378">
        <v>84</v>
      </c>
      <c r="C112" s="379"/>
      <c r="D112" s="367" t="s">
        <v>623</v>
      </c>
      <c r="E112" s="368"/>
      <c r="F112" s="369">
        <v>4100051957</v>
      </c>
      <c r="G112" s="370"/>
      <c r="H112" s="391" t="s">
        <v>666</v>
      </c>
      <c r="I112" s="370"/>
      <c r="J112" s="369" t="s">
        <v>53</v>
      </c>
      <c r="K112" s="368"/>
      <c r="L112" s="7" t="s">
        <v>415</v>
      </c>
      <c r="M112" s="11"/>
      <c r="N112" s="82">
        <v>4.9000000000000004</v>
      </c>
      <c r="O112" s="60">
        <v>20</v>
      </c>
    </row>
    <row r="113" spans="1:15" ht="15" x14ac:dyDescent="0.25">
      <c r="A113" s="1"/>
      <c r="B113" s="40"/>
      <c r="C113" s="36"/>
      <c r="D113" s="458" t="s">
        <v>667</v>
      </c>
      <c r="E113" s="393"/>
      <c r="F113" s="393"/>
      <c r="G113" s="393"/>
      <c r="H113" s="393"/>
      <c r="I113" s="374"/>
      <c r="J113" s="374"/>
      <c r="K113" s="374"/>
      <c r="L113" s="374"/>
      <c r="M113" s="8"/>
      <c r="N113" s="18"/>
      <c r="O113" s="60"/>
    </row>
    <row r="114" spans="1:15" ht="14.25" customHeight="1" x14ac:dyDescent="0.25">
      <c r="A114" s="1"/>
      <c r="B114" s="40"/>
      <c r="C114" s="36"/>
      <c r="D114" s="367" t="s">
        <v>623</v>
      </c>
      <c r="E114" s="368"/>
      <c r="F114" s="369">
        <v>4100051956</v>
      </c>
      <c r="G114" s="370"/>
      <c r="H114" s="391" t="s">
        <v>666</v>
      </c>
      <c r="I114" s="370"/>
      <c r="J114" s="369" t="s">
        <v>76</v>
      </c>
      <c r="K114" s="368"/>
      <c r="L114" s="7" t="s">
        <v>415</v>
      </c>
      <c r="M114" s="11"/>
      <c r="N114" s="83"/>
      <c r="O114" s="60">
        <v>10</v>
      </c>
    </row>
    <row r="115" spans="1:15" ht="15" x14ac:dyDescent="0.25">
      <c r="A115" s="1"/>
      <c r="B115" s="111" t="s">
        <v>164</v>
      </c>
      <c r="C115" s="92"/>
      <c r="D115" s="20"/>
      <c r="E115" s="45"/>
      <c r="F115" s="20"/>
      <c r="H115" s="3"/>
      <c r="J115" s="20"/>
      <c r="K115" s="45"/>
      <c r="L115" s="1"/>
      <c r="M115" s="1"/>
      <c r="N115" s="1"/>
      <c r="O115" s="60"/>
    </row>
    <row r="116" spans="1:15" ht="14.25" customHeight="1" x14ac:dyDescent="0.25">
      <c r="A116" s="1"/>
      <c r="B116" s="378">
        <v>85</v>
      </c>
      <c r="C116" s="379"/>
      <c r="D116" s="367" t="s">
        <v>480</v>
      </c>
      <c r="E116" s="368"/>
      <c r="F116" s="369">
        <v>4100051920</v>
      </c>
      <c r="G116" s="370"/>
      <c r="H116" s="391" t="s">
        <v>668</v>
      </c>
      <c r="I116" s="370"/>
      <c r="J116" s="369" t="s">
        <v>90</v>
      </c>
      <c r="K116" s="368"/>
      <c r="L116" s="7" t="s">
        <v>622</v>
      </c>
      <c r="M116" s="11">
        <v>85</v>
      </c>
      <c r="N116" s="82">
        <v>9.26</v>
      </c>
      <c r="O116" s="60">
        <v>1</v>
      </c>
    </row>
    <row r="117" spans="1:15" ht="14.25" customHeight="1" x14ac:dyDescent="0.25">
      <c r="A117" s="1"/>
      <c r="B117" s="40"/>
      <c r="C117" s="36"/>
      <c r="D117" s="367" t="s">
        <v>480</v>
      </c>
      <c r="E117" s="368"/>
      <c r="F117" s="369">
        <v>4100051920</v>
      </c>
      <c r="G117" s="370"/>
      <c r="H117" s="391" t="s">
        <v>668</v>
      </c>
      <c r="I117" s="370"/>
      <c r="J117" s="369" t="s">
        <v>90</v>
      </c>
      <c r="K117" s="368"/>
      <c r="L117" s="7" t="s">
        <v>622</v>
      </c>
      <c r="M117" s="11">
        <v>90</v>
      </c>
      <c r="N117" s="83"/>
      <c r="O117" s="60">
        <v>1</v>
      </c>
    </row>
    <row r="118" spans="1:15" ht="14.25" customHeight="1" x14ac:dyDescent="0.25">
      <c r="A118" s="1"/>
      <c r="B118" s="40"/>
      <c r="C118" s="36"/>
      <c r="D118" s="367" t="s">
        <v>480</v>
      </c>
      <c r="E118" s="368"/>
      <c r="F118" s="369">
        <v>4100051920</v>
      </c>
      <c r="G118" s="370"/>
      <c r="H118" s="391" t="s">
        <v>668</v>
      </c>
      <c r="I118" s="370"/>
      <c r="J118" s="369" t="s">
        <v>90</v>
      </c>
      <c r="K118" s="368"/>
      <c r="L118" s="7" t="s">
        <v>622</v>
      </c>
      <c r="M118" s="11">
        <v>100</v>
      </c>
      <c r="N118" s="83"/>
      <c r="O118" s="60">
        <v>1</v>
      </c>
    </row>
    <row r="119" spans="1:15" ht="14.25" customHeight="1" x14ac:dyDescent="0.25">
      <c r="A119" s="1"/>
      <c r="B119" s="40"/>
      <c r="C119" s="36"/>
      <c r="D119" s="367" t="s">
        <v>480</v>
      </c>
      <c r="E119" s="368"/>
      <c r="F119" s="369">
        <v>4100051919</v>
      </c>
      <c r="G119" s="370"/>
      <c r="H119" s="391" t="s">
        <v>668</v>
      </c>
      <c r="I119" s="370"/>
      <c r="J119" s="369" t="s">
        <v>73</v>
      </c>
      <c r="K119" s="368"/>
      <c r="L119" s="7" t="s">
        <v>622</v>
      </c>
      <c r="M119" s="11">
        <v>85</v>
      </c>
      <c r="N119" s="83"/>
      <c r="O119" s="60">
        <v>18</v>
      </c>
    </row>
    <row r="120" spans="1:15" ht="14.25" customHeight="1" x14ac:dyDescent="0.25">
      <c r="A120" s="1"/>
      <c r="B120" s="40"/>
      <c r="C120" s="36"/>
      <c r="D120" s="367" t="s">
        <v>480</v>
      </c>
      <c r="E120" s="368"/>
      <c r="F120" s="369">
        <v>4100051919</v>
      </c>
      <c r="G120" s="370"/>
      <c r="H120" s="391" t="s">
        <v>668</v>
      </c>
      <c r="I120" s="370"/>
      <c r="J120" s="369" t="s">
        <v>73</v>
      </c>
      <c r="K120" s="368"/>
      <c r="L120" s="7" t="s">
        <v>622</v>
      </c>
      <c r="M120" s="11">
        <v>90</v>
      </c>
      <c r="N120" s="83"/>
      <c r="O120" s="60">
        <v>12</v>
      </c>
    </row>
    <row r="121" spans="1:15" ht="14.25" customHeight="1" x14ac:dyDescent="0.25">
      <c r="A121" s="1"/>
      <c r="B121" s="40"/>
      <c r="C121" s="36"/>
      <c r="D121" s="367" t="s">
        <v>480</v>
      </c>
      <c r="E121" s="368"/>
      <c r="F121" s="369">
        <v>4100051923</v>
      </c>
      <c r="G121" s="370"/>
      <c r="H121" s="391" t="s">
        <v>668</v>
      </c>
      <c r="I121" s="370"/>
      <c r="J121" s="369" t="s">
        <v>84</v>
      </c>
      <c r="K121" s="368"/>
      <c r="L121" s="7" t="s">
        <v>622</v>
      </c>
      <c r="M121" s="11">
        <v>85</v>
      </c>
      <c r="N121" s="83"/>
      <c r="O121" s="60">
        <v>2</v>
      </c>
    </row>
    <row r="122" spans="1:15" ht="14.25" customHeight="1" x14ac:dyDescent="0.25">
      <c r="A122" s="1"/>
      <c r="B122" s="40"/>
      <c r="C122" s="36"/>
      <c r="D122" s="367" t="s">
        <v>480</v>
      </c>
      <c r="E122" s="368"/>
      <c r="F122" s="369">
        <v>4100051923</v>
      </c>
      <c r="G122" s="370"/>
      <c r="H122" s="391" t="s">
        <v>668</v>
      </c>
      <c r="I122" s="370"/>
      <c r="J122" s="369" t="s">
        <v>84</v>
      </c>
      <c r="K122" s="368"/>
      <c r="L122" s="7" t="s">
        <v>622</v>
      </c>
      <c r="M122" s="11">
        <v>90</v>
      </c>
      <c r="N122" s="83"/>
      <c r="O122" s="60">
        <v>3</v>
      </c>
    </row>
    <row r="123" spans="1:15" ht="14.25" customHeight="1" x14ac:dyDescent="0.25">
      <c r="A123" s="1"/>
      <c r="B123" s="40"/>
      <c r="C123" s="36"/>
      <c r="D123" s="367" t="s">
        <v>480</v>
      </c>
      <c r="E123" s="368"/>
      <c r="F123" s="369">
        <v>4100051923</v>
      </c>
      <c r="G123" s="370"/>
      <c r="H123" s="391" t="s">
        <v>668</v>
      </c>
      <c r="I123" s="370"/>
      <c r="J123" s="369" t="s">
        <v>84</v>
      </c>
      <c r="K123" s="368"/>
      <c r="L123" s="7" t="s">
        <v>622</v>
      </c>
      <c r="M123" s="11">
        <v>95</v>
      </c>
      <c r="N123" s="83"/>
      <c r="O123" s="60">
        <v>5</v>
      </c>
    </row>
    <row r="124" spans="1:15" ht="14.25" customHeight="1" x14ac:dyDescent="0.25">
      <c r="A124" s="1"/>
      <c r="B124" s="40"/>
      <c r="C124" s="36"/>
      <c r="D124" s="367" t="s">
        <v>480</v>
      </c>
      <c r="E124" s="368"/>
      <c r="F124" s="369">
        <v>4100051923</v>
      </c>
      <c r="G124" s="370"/>
      <c r="H124" s="391" t="s">
        <v>668</v>
      </c>
      <c r="I124" s="370"/>
      <c r="J124" s="369" t="s">
        <v>84</v>
      </c>
      <c r="K124" s="368"/>
      <c r="L124" s="7" t="s">
        <v>622</v>
      </c>
      <c r="M124" s="11">
        <v>100</v>
      </c>
      <c r="N124" s="83"/>
      <c r="O124" s="60">
        <v>3</v>
      </c>
    </row>
    <row r="125" spans="1:15" ht="14.25" customHeight="1" x14ac:dyDescent="0.25">
      <c r="A125" s="1"/>
      <c r="B125" s="378">
        <v>86</v>
      </c>
      <c r="C125" s="379"/>
      <c r="D125" s="367" t="s">
        <v>480</v>
      </c>
      <c r="E125" s="368"/>
      <c r="F125" s="369">
        <v>4100051878</v>
      </c>
      <c r="G125" s="370"/>
      <c r="H125" s="391" t="s">
        <v>668</v>
      </c>
      <c r="I125" s="370"/>
      <c r="J125" s="369" t="s">
        <v>25</v>
      </c>
      <c r="K125" s="368"/>
      <c r="L125" s="7" t="s">
        <v>622</v>
      </c>
      <c r="M125" s="11">
        <v>85</v>
      </c>
      <c r="N125" s="82">
        <v>12.92</v>
      </c>
      <c r="O125" s="60">
        <v>18</v>
      </c>
    </row>
    <row r="126" spans="1:15" ht="14.25" customHeight="1" x14ac:dyDescent="0.25">
      <c r="A126" s="1"/>
      <c r="B126" s="40"/>
      <c r="C126" s="36"/>
      <c r="D126" s="367" t="s">
        <v>480</v>
      </c>
      <c r="E126" s="368"/>
      <c r="F126" s="369">
        <v>4100051878</v>
      </c>
      <c r="G126" s="370"/>
      <c r="H126" s="391" t="s">
        <v>668</v>
      </c>
      <c r="I126" s="370"/>
      <c r="J126" s="369" t="s">
        <v>25</v>
      </c>
      <c r="K126" s="368"/>
      <c r="L126" s="7" t="s">
        <v>622</v>
      </c>
      <c r="M126" s="11">
        <v>90</v>
      </c>
      <c r="N126" s="83"/>
      <c r="O126" s="60">
        <v>27</v>
      </c>
    </row>
    <row r="127" spans="1:15" ht="14.25" customHeight="1" x14ac:dyDescent="0.25">
      <c r="A127" s="1"/>
      <c r="B127" s="40"/>
      <c r="C127" s="36"/>
      <c r="D127" s="367" t="s">
        <v>480</v>
      </c>
      <c r="E127" s="368"/>
      <c r="F127" s="369">
        <v>4100051878</v>
      </c>
      <c r="G127" s="370"/>
      <c r="H127" s="391" t="s">
        <v>668</v>
      </c>
      <c r="I127" s="370"/>
      <c r="J127" s="369" t="s">
        <v>25</v>
      </c>
      <c r="K127" s="368"/>
      <c r="L127" s="7" t="s">
        <v>622</v>
      </c>
      <c r="M127" s="11">
        <v>95</v>
      </c>
      <c r="N127" s="83"/>
      <c r="O127" s="60">
        <v>25</v>
      </c>
    </row>
    <row r="128" spans="1:15" ht="14.25" customHeight="1" x14ac:dyDescent="0.25">
      <c r="A128" s="1"/>
      <c r="B128" s="76"/>
      <c r="C128" s="69"/>
      <c r="D128" s="367" t="s">
        <v>480</v>
      </c>
      <c r="E128" s="368"/>
      <c r="F128" s="369">
        <v>4100051878</v>
      </c>
      <c r="G128" s="370"/>
      <c r="H128" s="391" t="s">
        <v>668</v>
      </c>
      <c r="I128" s="370"/>
      <c r="J128" s="369" t="s">
        <v>25</v>
      </c>
      <c r="K128" s="368"/>
      <c r="L128" s="7" t="s">
        <v>622</v>
      </c>
      <c r="M128" s="11">
        <v>100</v>
      </c>
      <c r="N128" s="84"/>
      <c r="O128" s="60">
        <v>11</v>
      </c>
    </row>
    <row r="129" spans="1:15" ht="14.25" customHeight="1" x14ac:dyDescent="0.25">
      <c r="A129" s="1"/>
      <c r="B129" s="378">
        <v>87</v>
      </c>
      <c r="C129" s="379"/>
      <c r="D129" s="367" t="s">
        <v>480</v>
      </c>
      <c r="E129" s="368"/>
      <c r="F129" s="369">
        <v>4100051918</v>
      </c>
      <c r="G129" s="370"/>
      <c r="H129" s="391" t="s">
        <v>668</v>
      </c>
      <c r="I129" s="370"/>
      <c r="J129" s="369" t="s">
        <v>81</v>
      </c>
      <c r="K129" s="368"/>
      <c r="L129" s="7" t="s">
        <v>622</v>
      </c>
      <c r="M129" s="11">
        <v>85</v>
      </c>
      <c r="N129" s="82">
        <v>14.42</v>
      </c>
      <c r="O129" s="60">
        <v>20</v>
      </c>
    </row>
    <row r="130" spans="1:15" ht="14.25" customHeight="1" x14ac:dyDescent="0.25">
      <c r="A130" s="1"/>
      <c r="B130" s="40"/>
      <c r="C130" s="36"/>
      <c r="D130" s="367" t="s">
        <v>480</v>
      </c>
      <c r="E130" s="368"/>
      <c r="F130" s="369">
        <v>4100051918</v>
      </c>
      <c r="G130" s="370"/>
      <c r="H130" s="391" t="s">
        <v>668</v>
      </c>
      <c r="I130" s="370"/>
      <c r="J130" s="369" t="s">
        <v>81</v>
      </c>
      <c r="K130" s="368"/>
      <c r="L130" s="7" t="s">
        <v>622</v>
      </c>
      <c r="M130" s="11">
        <v>90</v>
      </c>
      <c r="N130" s="83"/>
      <c r="O130" s="60">
        <v>30</v>
      </c>
    </row>
    <row r="131" spans="1:15" ht="14.25" customHeight="1" x14ac:dyDescent="0.25">
      <c r="A131" s="1"/>
      <c r="B131" s="40"/>
      <c r="C131" s="36"/>
      <c r="D131" s="367" t="s">
        <v>480</v>
      </c>
      <c r="E131" s="368"/>
      <c r="F131" s="369">
        <v>4100051918</v>
      </c>
      <c r="G131" s="370"/>
      <c r="H131" s="391" t="s">
        <v>668</v>
      </c>
      <c r="I131" s="370"/>
      <c r="J131" s="369" t="s">
        <v>81</v>
      </c>
      <c r="K131" s="368"/>
      <c r="L131" s="7" t="s">
        <v>622</v>
      </c>
      <c r="M131" s="11">
        <v>95</v>
      </c>
      <c r="N131" s="83"/>
      <c r="O131" s="60">
        <v>28</v>
      </c>
    </row>
    <row r="132" spans="1:15" ht="14.25" customHeight="1" x14ac:dyDescent="0.25">
      <c r="A132" s="1"/>
      <c r="B132" s="76"/>
      <c r="C132" s="69"/>
      <c r="D132" s="367" t="s">
        <v>480</v>
      </c>
      <c r="E132" s="368"/>
      <c r="F132" s="369">
        <v>4100051918</v>
      </c>
      <c r="G132" s="370"/>
      <c r="H132" s="391" t="s">
        <v>668</v>
      </c>
      <c r="I132" s="370"/>
      <c r="J132" s="369" t="s">
        <v>81</v>
      </c>
      <c r="K132" s="368"/>
      <c r="L132" s="7" t="s">
        <v>622</v>
      </c>
      <c r="M132" s="11">
        <v>100</v>
      </c>
      <c r="N132" s="84"/>
      <c r="O132" s="60">
        <v>12</v>
      </c>
    </row>
    <row r="133" spans="1:15" ht="14.25" customHeight="1" x14ac:dyDescent="0.25">
      <c r="A133" s="1"/>
      <c r="B133" s="378">
        <v>88</v>
      </c>
      <c r="C133" s="379"/>
      <c r="D133" s="367" t="s">
        <v>480</v>
      </c>
      <c r="E133" s="368"/>
      <c r="F133" s="369">
        <v>4100051921</v>
      </c>
      <c r="G133" s="370"/>
      <c r="H133" s="391" t="s">
        <v>668</v>
      </c>
      <c r="I133" s="370"/>
      <c r="J133" s="369" t="s">
        <v>53</v>
      </c>
      <c r="K133" s="368"/>
      <c r="L133" s="7" t="s">
        <v>622</v>
      </c>
      <c r="M133" s="11">
        <v>90</v>
      </c>
      <c r="N133" s="82">
        <v>10.88</v>
      </c>
      <c r="O133" s="60">
        <v>35</v>
      </c>
    </row>
    <row r="134" spans="1:15" ht="14.25" customHeight="1" x14ac:dyDescent="0.25">
      <c r="A134" s="1"/>
      <c r="B134" s="40"/>
      <c r="C134" s="36"/>
      <c r="D134" s="367" t="s">
        <v>480</v>
      </c>
      <c r="E134" s="368"/>
      <c r="F134" s="369">
        <v>4100051921</v>
      </c>
      <c r="G134" s="370"/>
      <c r="H134" s="391" t="s">
        <v>668</v>
      </c>
      <c r="I134" s="370"/>
      <c r="J134" s="369" t="s">
        <v>53</v>
      </c>
      <c r="K134" s="368"/>
      <c r="L134" s="7" t="s">
        <v>622</v>
      </c>
      <c r="M134" s="11">
        <v>95</v>
      </c>
      <c r="N134" s="83"/>
      <c r="O134" s="60">
        <v>32</v>
      </c>
    </row>
    <row r="135" spans="1:15" ht="14.25" customHeight="1" x14ac:dyDescent="0.25">
      <c r="A135" s="1"/>
      <c r="B135" s="378">
        <v>89</v>
      </c>
      <c r="C135" s="379"/>
      <c r="D135" s="367" t="s">
        <v>480</v>
      </c>
      <c r="E135" s="368"/>
      <c r="F135" s="369">
        <v>4100051921</v>
      </c>
      <c r="G135" s="370"/>
      <c r="H135" s="391" t="s">
        <v>668</v>
      </c>
      <c r="I135" s="370"/>
      <c r="J135" s="369" t="s">
        <v>53</v>
      </c>
      <c r="K135" s="368"/>
      <c r="L135" s="7" t="s">
        <v>622</v>
      </c>
      <c r="M135" s="11">
        <v>85</v>
      </c>
      <c r="N135" s="82">
        <v>8.2799999999999994</v>
      </c>
      <c r="O135" s="60">
        <v>23</v>
      </c>
    </row>
    <row r="136" spans="1:15" ht="14.25" customHeight="1" x14ac:dyDescent="0.25">
      <c r="A136" s="1"/>
      <c r="B136" s="40"/>
      <c r="C136" s="36"/>
      <c r="D136" s="367" t="s">
        <v>480</v>
      </c>
      <c r="E136" s="368"/>
      <c r="F136" s="369">
        <v>4100051921</v>
      </c>
      <c r="G136" s="370"/>
      <c r="H136" s="391" t="s">
        <v>668</v>
      </c>
      <c r="I136" s="370"/>
      <c r="J136" s="369" t="s">
        <v>53</v>
      </c>
      <c r="K136" s="368"/>
      <c r="L136" s="7" t="s">
        <v>622</v>
      </c>
      <c r="M136" s="11">
        <v>100</v>
      </c>
      <c r="N136" s="83"/>
      <c r="O136" s="60">
        <v>17</v>
      </c>
    </row>
    <row r="137" spans="1:15" ht="14.25" customHeight="1" x14ac:dyDescent="0.25">
      <c r="A137" s="1"/>
      <c r="B137" s="40"/>
      <c r="C137" s="36"/>
      <c r="D137" s="367" t="s">
        <v>480</v>
      </c>
      <c r="E137" s="368"/>
      <c r="F137" s="369">
        <v>4100051922</v>
      </c>
      <c r="G137" s="370"/>
      <c r="H137" s="391" t="s">
        <v>668</v>
      </c>
      <c r="I137" s="370"/>
      <c r="J137" s="369" t="s">
        <v>147</v>
      </c>
      <c r="K137" s="368"/>
      <c r="L137" s="7" t="s">
        <v>622</v>
      </c>
      <c r="M137" s="11">
        <v>85</v>
      </c>
      <c r="N137" s="83"/>
      <c r="O137" s="60">
        <v>2</v>
      </c>
    </row>
    <row r="138" spans="1:15" ht="15" x14ac:dyDescent="0.25">
      <c r="A138" s="1"/>
      <c r="B138" s="40"/>
      <c r="C138" s="36"/>
      <c r="D138" s="458" t="s">
        <v>669</v>
      </c>
      <c r="E138" s="393"/>
      <c r="F138" s="393"/>
      <c r="G138" s="393"/>
      <c r="H138" s="393"/>
      <c r="I138" s="374"/>
      <c r="J138" s="374"/>
      <c r="K138" s="374"/>
      <c r="L138" s="374"/>
      <c r="M138" s="8"/>
      <c r="N138" s="18"/>
      <c r="O138" s="60"/>
    </row>
    <row r="139" spans="1:15" ht="14.25" customHeight="1" x14ac:dyDescent="0.25">
      <c r="A139" s="1"/>
      <c r="B139" s="40"/>
      <c r="C139" s="36"/>
      <c r="D139" s="367" t="s">
        <v>480</v>
      </c>
      <c r="E139" s="368"/>
      <c r="F139" s="369">
        <v>4100051922</v>
      </c>
      <c r="G139" s="370"/>
      <c r="H139" s="391" t="s">
        <v>668</v>
      </c>
      <c r="I139" s="370"/>
      <c r="J139" s="369" t="s">
        <v>147</v>
      </c>
      <c r="K139" s="368"/>
      <c r="L139" s="7" t="s">
        <v>622</v>
      </c>
      <c r="M139" s="11">
        <v>90</v>
      </c>
      <c r="N139" s="83"/>
      <c r="O139" s="60">
        <v>3</v>
      </c>
    </row>
    <row r="140" spans="1:15" ht="14.25" customHeight="1" x14ac:dyDescent="0.25">
      <c r="A140" s="1"/>
      <c r="B140" s="40"/>
      <c r="C140" s="36"/>
      <c r="D140" s="367" t="s">
        <v>480</v>
      </c>
      <c r="E140" s="368"/>
      <c r="F140" s="369">
        <v>4100051922</v>
      </c>
      <c r="G140" s="370"/>
      <c r="H140" s="391" t="s">
        <v>668</v>
      </c>
      <c r="I140" s="370"/>
      <c r="J140" s="369" t="s">
        <v>147</v>
      </c>
      <c r="K140" s="368"/>
      <c r="L140" s="7" t="s">
        <v>622</v>
      </c>
      <c r="M140" s="11">
        <v>95</v>
      </c>
      <c r="N140" s="83"/>
      <c r="O140" s="60">
        <v>3</v>
      </c>
    </row>
    <row r="141" spans="1:15" ht="14.25" customHeight="1" x14ac:dyDescent="0.25">
      <c r="A141" s="1"/>
      <c r="B141" s="375">
        <v>90</v>
      </c>
      <c r="C141" s="376"/>
      <c r="D141" s="367" t="s">
        <v>670</v>
      </c>
      <c r="E141" s="368"/>
      <c r="F141" s="369">
        <v>4100051943</v>
      </c>
      <c r="G141" s="370"/>
      <c r="H141" s="391" t="s">
        <v>671</v>
      </c>
      <c r="I141" s="370"/>
      <c r="J141" s="369" t="s">
        <v>73</v>
      </c>
      <c r="K141" s="368"/>
      <c r="L141" s="7" t="s">
        <v>387</v>
      </c>
      <c r="M141" s="11"/>
      <c r="N141" s="81">
        <v>5.72</v>
      </c>
      <c r="O141" s="60">
        <v>40</v>
      </c>
    </row>
    <row r="142" spans="1:15" ht="14.25" customHeight="1" x14ac:dyDescent="0.25">
      <c r="A142" s="1"/>
      <c r="B142" s="375">
        <v>91</v>
      </c>
      <c r="C142" s="376"/>
      <c r="D142" s="367" t="s">
        <v>670</v>
      </c>
      <c r="E142" s="368"/>
      <c r="F142" s="369">
        <v>4100051943</v>
      </c>
      <c r="G142" s="370"/>
      <c r="H142" s="391" t="s">
        <v>671</v>
      </c>
      <c r="I142" s="370"/>
      <c r="J142" s="369" t="s">
        <v>73</v>
      </c>
      <c r="K142" s="368"/>
      <c r="L142" s="7" t="s">
        <v>387</v>
      </c>
      <c r="M142" s="11"/>
      <c r="N142" s="81">
        <v>5.72</v>
      </c>
      <c r="O142" s="60">
        <v>40</v>
      </c>
    </row>
    <row r="143" spans="1:15" ht="14.25" customHeight="1" x14ac:dyDescent="0.25">
      <c r="A143" s="1"/>
      <c r="B143" s="378">
        <v>92</v>
      </c>
      <c r="C143" s="379"/>
      <c r="D143" s="367" t="s">
        <v>670</v>
      </c>
      <c r="E143" s="368"/>
      <c r="F143" s="369">
        <v>4100051943</v>
      </c>
      <c r="G143" s="370"/>
      <c r="H143" s="391" t="s">
        <v>671</v>
      </c>
      <c r="I143" s="370"/>
      <c r="J143" s="369" t="s">
        <v>73</v>
      </c>
      <c r="K143" s="368"/>
      <c r="L143" s="7" t="s">
        <v>387</v>
      </c>
      <c r="M143" s="11"/>
      <c r="N143" s="82">
        <v>5.84</v>
      </c>
      <c r="O143" s="60">
        <v>41</v>
      </c>
    </row>
    <row r="144" spans="1:15" ht="14.25" customHeight="1" x14ac:dyDescent="0.25">
      <c r="A144" s="1"/>
      <c r="B144" s="378">
        <v>93</v>
      </c>
      <c r="C144" s="379"/>
      <c r="D144" s="367" t="s">
        <v>670</v>
      </c>
      <c r="E144" s="368"/>
      <c r="F144" s="369">
        <v>4100051946</v>
      </c>
      <c r="G144" s="370"/>
      <c r="H144" s="391" t="s">
        <v>671</v>
      </c>
      <c r="I144" s="370"/>
      <c r="J144" s="369" t="s">
        <v>147</v>
      </c>
      <c r="K144" s="368"/>
      <c r="L144" s="7" t="s">
        <v>387</v>
      </c>
      <c r="M144" s="11"/>
      <c r="N144" s="82">
        <v>5.22</v>
      </c>
      <c r="O144" s="60">
        <v>8</v>
      </c>
    </row>
    <row r="145" spans="1:15" ht="14.25" customHeight="1" x14ac:dyDescent="0.25">
      <c r="A145" s="1"/>
      <c r="B145" s="40"/>
      <c r="C145" s="36"/>
      <c r="D145" s="367" t="s">
        <v>670</v>
      </c>
      <c r="E145" s="368"/>
      <c r="F145" s="369">
        <v>4100051945</v>
      </c>
      <c r="G145" s="370"/>
      <c r="H145" s="391" t="s">
        <v>671</v>
      </c>
      <c r="I145" s="370"/>
      <c r="J145" s="369" t="s">
        <v>53</v>
      </c>
      <c r="K145" s="368"/>
      <c r="L145" s="7" t="s">
        <v>387</v>
      </c>
      <c r="M145" s="11"/>
      <c r="N145" s="83"/>
      <c r="O145" s="60">
        <v>27</v>
      </c>
    </row>
    <row r="146" spans="1:15" ht="15" x14ac:dyDescent="0.25">
      <c r="A146" s="1"/>
      <c r="B146" s="76"/>
      <c r="C146" s="69"/>
      <c r="D146" s="458" t="s">
        <v>672</v>
      </c>
      <c r="E146" s="393"/>
      <c r="F146" s="393"/>
      <c r="G146" s="393"/>
      <c r="H146" s="393"/>
      <c r="I146" s="374"/>
      <c r="J146" s="374"/>
      <c r="K146" s="374"/>
      <c r="L146" s="374"/>
      <c r="M146" s="8"/>
      <c r="N146" s="115"/>
      <c r="O146" s="60"/>
    </row>
    <row r="147" spans="1:15" ht="14.25" customHeight="1" x14ac:dyDescent="0.25">
      <c r="A147" s="1"/>
      <c r="B147" s="375">
        <v>94</v>
      </c>
      <c r="C147" s="376"/>
      <c r="D147" s="367" t="s">
        <v>670</v>
      </c>
      <c r="E147" s="368"/>
      <c r="F147" s="369">
        <v>4100051943</v>
      </c>
      <c r="G147" s="370"/>
      <c r="H147" s="391" t="s">
        <v>671</v>
      </c>
      <c r="I147" s="370"/>
      <c r="J147" s="369" t="s">
        <v>73</v>
      </c>
      <c r="K147" s="368"/>
      <c r="L147" s="7" t="s">
        <v>628</v>
      </c>
      <c r="M147" s="11"/>
      <c r="N147" s="81">
        <v>5.72</v>
      </c>
      <c r="O147" s="60">
        <v>40</v>
      </c>
    </row>
    <row r="148" spans="1:15" ht="14.25" customHeight="1" x14ac:dyDescent="0.25">
      <c r="A148" s="1"/>
      <c r="B148" s="378">
        <v>95</v>
      </c>
      <c r="C148" s="379"/>
      <c r="D148" s="367" t="s">
        <v>670</v>
      </c>
      <c r="E148" s="368"/>
      <c r="F148" s="369">
        <v>4100051943</v>
      </c>
      <c r="G148" s="370"/>
      <c r="H148" s="391" t="s">
        <v>671</v>
      </c>
      <c r="I148" s="370"/>
      <c r="J148" s="369" t="s">
        <v>73</v>
      </c>
      <c r="K148" s="368"/>
      <c r="L148" s="7" t="s">
        <v>628</v>
      </c>
      <c r="M148" s="11"/>
      <c r="N148" s="82">
        <v>5.72</v>
      </c>
      <c r="O148" s="60">
        <v>40</v>
      </c>
    </row>
    <row r="149" spans="1:15" ht="14.25" customHeight="1" x14ac:dyDescent="0.25">
      <c r="A149" s="1"/>
      <c r="B149" s="378">
        <v>96</v>
      </c>
      <c r="C149" s="379"/>
      <c r="D149" s="367" t="s">
        <v>670</v>
      </c>
      <c r="E149" s="368"/>
      <c r="F149" s="369">
        <v>4100051943</v>
      </c>
      <c r="G149" s="370"/>
      <c r="H149" s="391" t="s">
        <v>671</v>
      </c>
      <c r="I149" s="370"/>
      <c r="J149" s="369" t="s">
        <v>73</v>
      </c>
      <c r="K149" s="368"/>
      <c r="L149" s="7" t="s">
        <v>628</v>
      </c>
      <c r="M149" s="11"/>
      <c r="N149" s="82">
        <v>6.1</v>
      </c>
      <c r="O149" s="60">
        <v>40</v>
      </c>
    </row>
    <row r="150" spans="1:15" ht="14.25" customHeight="1" x14ac:dyDescent="0.25">
      <c r="A150" s="1"/>
      <c r="B150" s="76"/>
      <c r="C150" s="69"/>
      <c r="D150" s="367" t="s">
        <v>670</v>
      </c>
      <c r="E150" s="368"/>
      <c r="F150" s="369">
        <v>4100051946</v>
      </c>
      <c r="G150" s="370"/>
      <c r="H150" s="391" t="s">
        <v>671</v>
      </c>
      <c r="I150" s="370"/>
      <c r="J150" s="369" t="s">
        <v>147</v>
      </c>
      <c r="K150" s="368"/>
      <c r="L150" s="7" t="s">
        <v>628</v>
      </c>
      <c r="M150" s="11"/>
      <c r="N150" s="84"/>
      <c r="O150" s="60">
        <v>2</v>
      </c>
    </row>
    <row r="151" spans="1:15" ht="14.25" customHeight="1" x14ac:dyDescent="0.25">
      <c r="A151" s="1"/>
      <c r="B151" s="375">
        <v>97</v>
      </c>
      <c r="C151" s="376"/>
      <c r="D151" s="367" t="s">
        <v>673</v>
      </c>
      <c r="E151" s="368"/>
      <c r="F151" s="369">
        <v>4100051888</v>
      </c>
      <c r="G151" s="370"/>
      <c r="H151" s="391" t="s">
        <v>674</v>
      </c>
      <c r="I151" s="370"/>
      <c r="J151" s="369" t="s">
        <v>81</v>
      </c>
      <c r="K151" s="368"/>
      <c r="L151" s="7" t="s">
        <v>387</v>
      </c>
      <c r="M151" s="11"/>
      <c r="N151" s="81">
        <v>10.18</v>
      </c>
      <c r="O151" s="60">
        <v>12</v>
      </c>
    </row>
    <row r="152" spans="1:15" ht="14.25" customHeight="1" x14ac:dyDescent="0.25">
      <c r="A152" s="1"/>
      <c r="B152" s="375">
        <v>98</v>
      </c>
      <c r="C152" s="376"/>
      <c r="D152" s="367" t="s">
        <v>673</v>
      </c>
      <c r="E152" s="368"/>
      <c r="F152" s="369">
        <v>4100051874</v>
      </c>
      <c r="G152" s="370"/>
      <c r="H152" s="391" t="s">
        <v>674</v>
      </c>
      <c r="I152" s="370"/>
      <c r="J152" s="369" t="s">
        <v>25</v>
      </c>
      <c r="K152" s="368"/>
      <c r="L152" s="7" t="s">
        <v>387</v>
      </c>
      <c r="M152" s="11"/>
      <c r="N152" s="81">
        <v>9.4600000000000009</v>
      </c>
      <c r="O152" s="60">
        <v>11</v>
      </c>
    </row>
    <row r="153" spans="1:15" ht="14.25" customHeight="1" x14ac:dyDescent="0.25">
      <c r="A153" s="1"/>
      <c r="B153" s="375">
        <v>99</v>
      </c>
      <c r="C153" s="376"/>
      <c r="D153" s="367" t="s">
        <v>673</v>
      </c>
      <c r="E153" s="368"/>
      <c r="F153" s="369">
        <v>4100051874</v>
      </c>
      <c r="G153" s="370"/>
      <c r="H153" s="391" t="s">
        <v>674</v>
      </c>
      <c r="I153" s="370"/>
      <c r="J153" s="369" t="s">
        <v>25</v>
      </c>
      <c r="K153" s="368"/>
      <c r="L153" s="7" t="s">
        <v>387</v>
      </c>
      <c r="M153" s="11"/>
      <c r="N153" s="81">
        <v>9.4600000000000009</v>
      </c>
      <c r="O153" s="60">
        <v>11</v>
      </c>
    </row>
    <row r="154" spans="1:15" ht="14.25" customHeight="1" x14ac:dyDescent="0.25">
      <c r="A154" s="1"/>
      <c r="B154" s="375">
        <v>100</v>
      </c>
      <c r="C154" s="376"/>
      <c r="D154" s="367" t="s">
        <v>673</v>
      </c>
      <c r="E154" s="368"/>
      <c r="F154" s="369">
        <v>4100051874</v>
      </c>
      <c r="G154" s="370"/>
      <c r="H154" s="391" t="s">
        <v>674</v>
      </c>
      <c r="I154" s="370"/>
      <c r="J154" s="369" t="s">
        <v>25</v>
      </c>
      <c r="K154" s="368"/>
      <c r="L154" s="7" t="s">
        <v>387</v>
      </c>
      <c r="M154" s="11"/>
      <c r="N154" s="81">
        <v>9.4600000000000009</v>
      </c>
      <c r="O154" s="60">
        <v>11</v>
      </c>
    </row>
    <row r="155" spans="1:15" ht="14.25" customHeight="1" x14ac:dyDescent="0.25">
      <c r="A155" s="1"/>
      <c r="B155" s="375">
        <v>101</v>
      </c>
      <c r="C155" s="376"/>
      <c r="D155" s="367" t="s">
        <v>673</v>
      </c>
      <c r="E155" s="368"/>
      <c r="F155" s="369">
        <v>4100051874</v>
      </c>
      <c r="G155" s="370"/>
      <c r="H155" s="391" t="s">
        <v>674</v>
      </c>
      <c r="I155" s="370"/>
      <c r="J155" s="369" t="s">
        <v>25</v>
      </c>
      <c r="K155" s="368"/>
      <c r="L155" s="7" t="s">
        <v>387</v>
      </c>
      <c r="M155" s="11"/>
      <c r="N155" s="81">
        <v>9.4600000000000009</v>
      </c>
      <c r="O155" s="60">
        <v>11</v>
      </c>
    </row>
    <row r="156" spans="1:15" ht="14.25" customHeight="1" x14ac:dyDescent="0.25">
      <c r="A156" s="1"/>
      <c r="B156" s="375">
        <v>102</v>
      </c>
      <c r="C156" s="376"/>
      <c r="D156" s="367" t="s">
        <v>673</v>
      </c>
      <c r="E156" s="368"/>
      <c r="F156" s="369">
        <v>4100051874</v>
      </c>
      <c r="G156" s="370"/>
      <c r="H156" s="391" t="s">
        <v>674</v>
      </c>
      <c r="I156" s="370"/>
      <c r="J156" s="369" t="s">
        <v>25</v>
      </c>
      <c r="K156" s="368"/>
      <c r="L156" s="7" t="s">
        <v>387</v>
      </c>
      <c r="M156" s="11"/>
      <c r="N156" s="81">
        <v>9.4600000000000009</v>
      </c>
      <c r="O156" s="60">
        <v>11</v>
      </c>
    </row>
    <row r="157" spans="1:15" ht="14.25" customHeight="1" x14ac:dyDescent="0.25">
      <c r="A157" s="1" t="s">
        <v>682</v>
      </c>
      <c r="B157" s="436">
        <v>141</v>
      </c>
      <c r="C157" s="437"/>
      <c r="D157" s="367" t="s">
        <v>528</v>
      </c>
      <c r="E157" s="368"/>
      <c r="F157" s="369">
        <v>4100051914</v>
      </c>
      <c r="G157" s="370"/>
      <c r="H157" s="391" t="s">
        <v>677</v>
      </c>
      <c r="I157" s="370"/>
      <c r="J157" s="369" t="s">
        <v>53</v>
      </c>
      <c r="K157" s="368"/>
      <c r="L157" s="7" t="s">
        <v>678</v>
      </c>
      <c r="M157" s="11"/>
      <c r="N157" s="82">
        <v>4.74</v>
      </c>
      <c r="O157" s="60">
        <v>7</v>
      </c>
    </row>
    <row r="158" spans="1:15" ht="14.25" customHeight="1" x14ac:dyDescent="0.25">
      <c r="A158" s="1"/>
      <c r="B158" s="40"/>
      <c r="C158" s="36"/>
      <c r="D158" s="367" t="s">
        <v>528</v>
      </c>
      <c r="E158" s="368"/>
      <c r="F158" s="369">
        <v>4100051913</v>
      </c>
      <c r="G158" s="370"/>
      <c r="H158" s="391" t="s">
        <v>677</v>
      </c>
      <c r="I158" s="370"/>
      <c r="J158" s="369" t="s">
        <v>90</v>
      </c>
      <c r="K158" s="368"/>
      <c r="L158" s="7" t="s">
        <v>678</v>
      </c>
      <c r="M158" s="11"/>
      <c r="N158" s="83"/>
      <c r="O158" s="60">
        <v>6</v>
      </c>
    </row>
    <row r="159" spans="1:15" ht="14.25" customHeight="1" x14ac:dyDescent="0.25">
      <c r="A159" s="1"/>
      <c r="B159" s="76"/>
      <c r="C159" s="69"/>
      <c r="D159" s="367" t="s">
        <v>528</v>
      </c>
      <c r="E159" s="368"/>
      <c r="F159" s="369">
        <v>4100051911</v>
      </c>
      <c r="G159" s="370"/>
      <c r="H159" s="391" t="s">
        <v>677</v>
      </c>
      <c r="I159" s="370"/>
      <c r="J159" s="369" t="s">
        <v>81</v>
      </c>
      <c r="K159" s="368"/>
      <c r="L159" s="7" t="s">
        <v>678</v>
      </c>
      <c r="M159" s="11"/>
      <c r="N159" s="84"/>
      <c r="O159" s="60">
        <v>11</v>
      </c>
    </row>
    <row r="160" spans="1:15" ht="15" x14ac:dyDescent="0.25">
      <c r="A160" s="1"/>
      <c r="B160" s="111" t="s">
        <v>165</v>
      </c>
      <c r="C160" s="92"/>
      <c r="D160" s="20"/>
      <c r="E160" s="45"/>
      <c r="F160" s="20"/>
      <c r="H160" s="3"/>
      <c r="J160" s="20"/>
      <c r="K160" s="45"/>
      <c r="L160" s="1"/>
      <c r="M160" s="1"/>
      <c r="N160" s="1"/>
      <c r="O160" s="60"/>
    </row>
    <row r="161" spans="1:15" ht="14.25" customHeight="1" x14ac:dyDescent="0.25">
      <c r="A161" s="1"/>
      <c r="B161" s="375">
        <v>103</v>
      </c>
      <c r="C161" s="376"/>
      <c r="D161" s="367" t="s">
        <v>673</v>
      </c>
      <c r="E161" s="368"/>
      <c r="F161" s="369">
        <v>4100051874</v>
      </c>
      <c r="G161" s="370"/>
      <c r="H161" s="391" t="s">
        <v>674</v>
      </c>
      <c r="I161" s="370"/>
      <c r="J161" s="369" t="s">
        <v>25</v>
      </c>
      <c r="K161" s="368"/>
      <c r="L161" s="7" t="s">
        <v>387</v>
      </c>
      <c r="M161" s="11"/>
      <c r="N161" s="81">
        <v>9.4600000000000009</v>
      </c>
      <c r="O161" s="60">
        <v>11</v>
      </c>
    </row>
    <row r="162" spans="1:15" ht="14.25" customHeight="1" x14ac:dyDescent="0.25">
      <c r="A162" s="1"/>
      <c r="B162" s="375">
        <v>104</v>
      </c>
      <c r="C162" s="376"/>
      <c r="D162" s="367" t="s">
        <v>673</v>
      </c>
      <c r="E162" s="368"/>
      <c r="F162" s="369">
        <v>4100051874</v>
      </c>
      <c r="G162" s="370"/>
      <c r="H162" s="391" t="s">
        <v>674</v>
      </c>
      <c r="I162" s="370"/>
      <c r="J162" s="369" t="s">
        <v>25</v>
      </c>
      <c r="K162" s="368"/>
      <c r="L162" s="7" t="s">
        <v>387</v>
      </c>
      <c r="M162" s="11"/>
      <c r="N162" s="81">
        <v>9.4600000000000009</v>
      </c>
      <c r="O162" s="60">
        <v>11</v>
      </c>
    </row>
    <row r="163" spans="1:15" ht="14.25" customHeight="1" x14ac:dyDescent="0.25">
      <c r="A163" s="1"/>
      <c r="B163" s="375">
        <v>105</v>
      </c>
      <c r="C163" s="376"/>
      <c r="D163" s="367" t="s">
        <v>673</v>
      </c>
      <c r="E163" s="368"/>
      <c r="F163" s="369">
        <v>4100051889</v>
      </c>
      <c r="G163" s="370"/>
      <c r="H163" s="391" t="s">
        <v>674</v>
      </c>
      <c r="I163" s="370"/>
      <c r="J163" s="369" t="s">
        <v>53</v>
      </c>
      <c r="K163" s="368"/>
      <c r="L163" s="7" t="s">
        <v>387</v>
      </c>
      <c r="M163" s="11"/>
      <c r="N163" s="81">
        <v>10.18</v>
      </c>
      <c r="O163" s="60">
        <v>12</v>
      </c>
    </row>
    <row r="164" spans="1:15" ht="14.25" customHeight="1" x14ac:dyDescent="0.25">
      <c r="A164" s="1"/>
      <c r="B164" s="375">
        <v>106</v>
      </c>
      <c r="C164" s="376"/>
      <c r="D164" s="367" t="s">
        <v>673</v>
      </c>
      <c r="E164" s="368"/>
      <c r="F164" s="369">
        <v>4100051889</v>
      </c>
      <c r="G164" s="370"/>
      <c r="H164" s="391" t="s">
        <v>674</v>
      </c>
      <c r="I164" s="370"/>
      <c r="J164" s="369" t="s">
        <v>53</v>
      </c>
      <c r="K164" s="368"/>
      <c r="L164" s="7" t="s">
        <v>387</v>
      </c>
      <c r="M164" s="11"/>
      <c r="N164" s="81">
        <v>10.18</v>
      </c>
      <c r="O164" s="60">
        <v>12</v>
      </c>
    </row>
    <row r="165" spans="1:15" ht="14.25" customHeight="1" x14ac:dyDescent="0.25">
      <c r="A165" s="1"/>
      <c r="B165" s="375">
        <v>107</v>
      </c>
      <c r="C165" s="376"/>
      <c r="D165" s="367" t="s">
        <v>673</v>
      </c>
      <c r="E165" s="368"/>
      <c r="F165" s="369">
        <v>4100051889</v>
      </c>
      <c r="G165" s="370"/>
      <c r="H165" s="391" t="s">
        <v>674</v>
      </c>
      <c r="I165" s="370"/>
      <c r="J165" s="369" t="s">
        <v>53</v>
      </c>
      <c r="K165" s="368"/>
      <c r="L165" s="7" t="s">
        <v>387</v>
      </c>
      <c r="M165" s="11"/>
      <c r="N165" s="81">
        <v>10.18</v>
      </c>
      <c r="O165" s="60">
        <v>12</v>
      </c>
    </row>
    <row r="166" spans="1:15" ht="14.25" customHeight="1" x14ac:dyDescent="0.25">
      <c r="A166" s="1"/>
      <c r="B166" s="375">
        <v>108</v>
      </c>
      <c r="C166" s="376"/>
      <c r="D166" s="367" t="s">
        <v>673</v>
      </c>
      <c r="E166" s="368"/>
      <c r="F166" s="369">
        <v>4100051889</v>
      </c>
      <c r="G166" s="370"/>
      <c r="H166" s="391" t="s">
        <v>674</v>
      </c>
      <c r="I166" s="370"/>
      <c r="J166" s="369" t="s">
        <v>53</v>
      </c>
      <c r="K166" s="368"/>
      <c r="L166" s="7" t="s">
        <v>387</v>
      </c>
      <c r="M166" s="11"/>
      <c r="N166" s="81">
        <v>10.18</v>
      </c>
      <c r="O166" s="60">
        <v>12</v>
      </c>
    </row>
    <row r="167" spans="1:15" ht="14.25" customHeight="1" x14ac:dyDescent="0.25">
      <c r="A167" s="1"/>
      <c r="B167" s="375">
        <v>109</v>
      </c>
      <c r="C167" s="376"/>
      <c r="D167" s="367" t="s">
        <v>673</v>
      </c>
      <c r="E167" s="368"/>
      <c r="F167" s="369">
        <v>4100051889</v>
      </c>
      <c r="G167" s="370"/>
      <c r="H167" s="391" t="s">
        <v>674</v>
      </c>
      <c r="I167" s="370"/>
      <c r="J167" s="369" t="s">
        <v>53</v>
      </c>
      <c r="K167" s="368"/>
      <c r="L167" s="7" t="s">
        <v>387</v>
      </c>
      <c r="M167" s="11"/>
      <c r="N167" s="81">
        <v>10.18</v>
      </c>
      <c r="O167" s="60">
        <v>12</v>
      </c>
    </row>
    <row r="168" spans="1:15" ht="14.25" customHeight="1" x14ac:dyDescent="0.25">
      <c r="A168" s="1"/>
      <c r="B168" s="375">
        <v>110</v>
      </c>
      <c r="C168" s="376"/>
      <c r="D168" s="367" t="s">
        <v>673</v>
      </c>
      <c r="E168" s="368"/>
      <c r="F168" s="369">
        <v>4100051889</v>
      </c>
      <c r="G168" s="370"/>
      <c r="H168" s="391" t="s">
        <v>674</v>
      </c>
      <c r="I168" s="370"/>
      <c r="J168" s="369" t="s">
        <v>53</v>
      </c>
      <c r="K168" s="368"/>
      <c r="L168" s="7" t="s">
        <v>387</v>
      </c>
      <c r="M168" s="11"/>
      <c r="N168" s="81">
        <v>10.18</v>
      </c>
      <c r="O168" s="60">
        <v>12</v>
      </c>
    </row>
    <row r="169" spans="1:15" ht="14.25" customHeight="1" x14ac:dyDescent="0.25">
      <c r="A169" s="1"/>
      <c r="B169" s="378">
        <v>111</v>
      </c>
      <c r="C169" s="379"/>
      <c r="D169" s="367" t="s">
        <v>673</v>
      </c>
      <c r="E169" s="368"/>
      <c r="F169" s="369">
        <v>4100051889</v>
      </c>
      <c r="G169" s="370"/>
      <c r="H169" s="391" t="s">
        <v>674</v>
      </c>
      <c r="I169" s="370"/>
      <c r="J169" s="369" t="s">
        <v>53</v>
      </c>
      <c r="K169" s="368"/>
      <c r="L169" s="7" t="s">
        <v>387</v>
      </c>
      <c r="M169" s="11"/>
      <c r="N169" s="82">
        <v>10.18</v>
      </c>
      <c r="O169" s="60">
        <v>12</v>
      </c>
    </row>
    <row r="170" spans="1:15" ht="14.25" customHeight="1" x14ac:dyDescent="0.25">
      <c r="A170" s="1"/>
      <c r="B170" s="378">
        <v>112</v>
      </c>
      <c r="C170" s="379"/>
      <c r="D170" s="367" t="s">
        <v>673</v>
      </c>
      <c r="E170" s="368"/>
      <c r="F170" s="369">
        <v>4100051889</v>
      </c>
      <c r="G170" s="370"/>
      <c r="H170" s="391" t="s">
        <v>674</v>
      </c>
      <c r="I170" s="370"/>
      <c r="J170" s="369" t="s">
        <v>53</v>
      </c>
      <c r="K170" s="368"/>
      <c r="L170" s="7" t="s">
        <v>387</v>
      </c>
      <c r="M170" s="11"/>
      <c r="N170" s="82">
        <v>9.4600000000000009</v>
      </c>
      <c r="O170" s="60">
        <v>9</v>
      </c>
    </row>
    <row r="171" spans="1:15" ht="14.25" customHeight="1" x14ac:dyDescent="0.25">
      <c r="A171" s="1"/>
      <c r="B171" s="76"/>
      <c r="C171" s="69"/>
      <c r="D171" s="367" t="s">
        <v>673</v>
      </c>
      <c r="E171" s="368"/>
      <c r="F171" s="369">
        <v>4100051890</v>
      </c>
      <c r="G171" s="370"/>
      <c r="H171" s="391" t="s">
        <v>674</v>
      </c>
      <c r="I171" s="370"/>
      <c r="J171" s="369" t="s">
        <v>84</v>
      </c>
      <c r="K171" s="368"/>
      <c r="L171" s="7" t="s">
        <v>387</v>
      </c>
      <c r="M171" s="11"/>
      <c r="N171" s="84"/>
      <c r="O171" s="60">
        <v>1</v>
      </c>
    </row>
    <row r="172" spans="1:15" ht="14.25" customHeight="1" x14ac:dyDescent="0.25">
      <c r="A172" s="1"/>
      <c r="B172" s="375">
        <v>113</v>
      </c>
      <c r="C172" s="376"/>
      <c r="D172" s="367" t="s">
        <v>673</v>
      </c>
      <c r="E172" s="368"/>
      <c r="F172" s="369">
        <v>4100051874</v>
      </c>
      <c r="G172" s="370"/>
      <c r="H172" s="391" t="s">
        <v>674</v>
      </c>
      <c r="I172" s="370"/>
      <c r="J172" s="369" t="s">
        <v>25</v>
      </c>
      <c r="K172" s="368"/>
      <c r="L172" s="7" t="s">
        <v>675</v>
      </c>
      <c r="M172" s="11"/>
      <c r="N172" s="81">
        <v>11.88</v>
      </c>
      <c r="O172" s="60">
        <v>14</v>
      </c>
    </row>
    <row r="173" spans="1:15" ht="14.25" customHeight="1" x14ac:dyDescent="0.25">
      <c r="A173" s="1"/>
      <c r="B173" s="378">
        <v>114</v>
      </c>
      <c r="C173" s="379"/>
      <c r="D173" s="367" t="s">
        <v>673</v>
      </c>
      <c r="E173" s="368"/>
      <c r="F173" s="369">
        <v>4100051874</v>
      </c>
      <c r="G173" s="370"/>
      <c r="H173" s="391" t="s">
        <v>674</v>
      </c>
      <c r="I173" s="370"/>
      <c r="J173" s="369" t="s">
        <v>25</v>
      </c>
      <c r="K173" s="368"/>
      <c r="L173" s="7" t="s">
        <v>675</v>
      </c>
      <c r="M173" s="11"/>
      <c r="N173" s="82">
        <v>11.88</v>
      </c>
      <c r="O173" s="60">
        <v>14</v>
      </c>
    </row>
    <row r="174" spans="1:15" ht="14.25" customHeight="1" x14ac:dyDescent="0.25">
      <c r="A174" s="1"/>
      <c r="B174" s="378">
        <v>115</v>
      </c>
      <c r="C174" s="379"/>
      <c r="D174" s="367" t="s">
        <v>673</v>
      </c>
      <c r="E174" s="368"/>
      <c r="F174" s="369">
        <v>4100051874</v>
      </c>
      <c r="G174" s="370"/>
      <c r="H174" s="391" t="s">
        <v>674</v>
      </c>
      <c r="I174" s="370"/>
      <c r="J174" s="369" t="s">
        <v>25</v>
      </c>
      <c r="K174" s="368"/>
      <c r="L174" s="7" t="s">
        <v>675</v>
      </c>
      <c r="M174" s="11"/>
      <c r="N174" s="82">
        <v>11.88</v>
      </c>
      <c r="O174" s="60">
        <v>4</v>
      </c>
    </row>
    <row r="175" spans="1:15" ht="14.25" customHeight="1" x14ac:dyDescent="0.25">
      <c r="A175" s="1"/>
      <c r="B175" s="76"/>
      <c r="C175" s="69"/>
      <c r="D175" s="367" t="s">
        <v>673</v>
      </c>
      <c r="E175" s="368"/>
      <c r="F175" s="369">
        <v>4100051889</v>
      </c>
      <c r="G175" s="370"/>
      <c r="H175" s="391" t="s">
        <v>674</v>
      </c>
      <c r="I175" s="370"/>
      <c r="J175" s="369" t="s">
        <v>53</v>
      </c>
      <c r="K175" s="368"/>
      <c r="L175" s="7" t="s">
        <v>675</v>
      </c>
      <c r="M175" s="11"/>
      <c r="N175" s="84"/>
      <c r="O175" s="60">
        <v>10</v>
      </c>
    </row>
    <row r="176" spans="1:15" ht="14.25" customHeight="1" x14ac:dyDescent="0.25">
      <c r="A176" s="1"/>
      <c r="B176" s="375">
        <v>116</v>
      </c>
      <c r="C176" s="376"/>
      <c r="D176" s="367" t="s">
        <v>673</v>
      </c>
      <c r="E176" s="368"/>
      <c r="F176" s="369">
        <v>4100051889</v>
      </c>
      <c r="G176" s="370"/>
      <c r="H176" s="391" t="s">
        <v>674</v>
      </c>
      <c r="I176" s="370"/>
      <c r="J176" s="369" t="s">
        <v>53</v>
      </c>
      <c r="K176" s="368"/>
      <c r="L176" s="7" t="s">
        <v>675</v>
      </c>
      <c r="M176" s="11"/>
      <c r="N176" s="81">
        <v>11.88</v>
      </c>
      <c r="O176" s="60">
        <v>14</v>
      </c>
    </row>
    <row r="177" spans="1:15" ht="14.25" customHeight="1" x14ac:dyDescent="0.25">
      <c r="A177" s="1"/>
      <c r="B177" s="375">
        <v>117</v>
      </c>
      <c r="C177" s="376"/>
      <c r="D177" s="367" t="s">
        <v>673</v>
      </c>
      <c r="E177" s="368"/>
      <c r="F177" s="369">
        <v>4100051889</v>
      </c>
      <c r="G177" s="370"/>
      <c r="H177" s="391" t="s">
        <v>674</v>
      </c>
      <c r="I177" s="370"/>
      <c r="J177" s="369" t="s">
        <v>53</v>
      </c>
      <c r="K177" s="368"/>
      <c r="L177" s="7" t="s">
        <v>675</v>
      </c>
      <c r="M177" s="11"/>
      <c r="N177" s="81">
        <v>11.88</v>
      </c>
      <c r="O177" s="60">
        <v>14</v>
      </c>
    </row>
    <row r="178" spans="1:15" ht="14.25" customHeight="1" x14ac:dyDescent="0.25">
      <c r="A178" s="1"/>
      <c r="B178" s="375">
        <v>118</v>
      </c>
      <c r="C178" s="376"/>
      <c r="D178" s="367" t="s">
        <v>673</v>
      </c>
      <c r="E178" s="368"/>
      <c r="F178" s="369">
        <v>4100051889</v>
      </c>
      <c r="G178" s="370"/>
      <c r="H178" s="391" t="s">
        <v>674</v>
      </c>
      <c r="I178" s="370"/>
      <c r="J178" s="369" t="s">
        <v>53</v>
      </c>
      <c r="K178" s="368"/>
      <c r="L178" s="7" t="s">
        <v>675</v>
      </c>
      <c r="M178" s="11"/>
      <c r="N178" s="81">
        <v>6.62</v>
      </c>
      <c r="O178" s="60">
        <v>7</v>
      </c>
    </row>
    <row r="179" spans="1:15" ht="15" x14ac:dyDescent="0.25">
      <c r="A179" s="1"/>
      <c r="B179" s="111" t="s">
        <v>179</v>
      </c>
      <c r="C179" s="92"/>
      <c r="D179" s="20"/>
      <c r="E179" s="45"/>
      <c r="F179" s="20"/>
      <c r="H179" s="3"/>
      <c r="J179" s="20"/>
      <c r="K179" s="45"/>
      <c r="L179" s="1"/>
      <c r="M179" s="1"/>
      <c r="N179" s="1"/>
      <c r="O179" s="60"/>
    </row>
    <row r="180" spans="1:15" ht="14.25" customHeight="1" x14ac:dyDescent="0.25">
      <c r="A180" s="1"/>
      <c r="B180" s="375">
        <v>119</v>
      </c>
      <c r="C180" s="376"/>
      <c r="D180" s="367" t="s">
        <v>673</v>
      </c>
      <c r="E180" s="368"/>
      <c r="F180" s="369">
        <v>4100051888</v>
      </c>
      <c r="G180" s="370"/>
      <c r="H180" s="391" t="s">
        <v>674</v>
      </c>
      <c r="I180" s="370"/>
      <c r="J180" s="369" t="s">
        <v>81</v>
      </c>
      <c r="K180" s="368"/>
      <c r="L180" s="7" t="s">
        <v>415</v>
      </c>
      <c r="M180" s="11"/>
      <c r="N180" s="81">
        <v>9.4600000000000009</v>
      </c>
      <c r="O180" s="60">
        <v>11</v>
      </c>
    </row>
    <row r="181" spans="1:15" ht="14.25" customHeight="1" x14ac:dyDescent="0.25">
      <c r="A181" s="1"/>
      <c r="B181" s="375">
        <v>120</v>
      </c>
      <c r="C181" s="376"/>
      <c r="D181" s="367" t="s">
        <v>673</v>
      </c>
      <c r="E181" s="368"/>
      <c r="F181" s="369">
        <v>4100051874</v>
      </c>
      <c r="G181" s="370"/>
      <c r="H181" s="391" t="s">
        <v>674</v>
      </c>
      <c r="I181" s="370"/>
      <c r="J181" s="369" t="s">
        <v>25</v>
      </c>
      <c r="K181" s="368"/>
      <c r="L181" s="7" t="s">
        <v>415</v>
      </c>
      <c r="M181" s="11"/>
      <c r="N181" s="81">
        <v>10.9</v>
      </c>
      <c r="O181" s="60">
        <v>13</v>
      </c>
    </row>
    <row r="182" spans="1:15" ht="14.25" customHeight="1" x14ac:dyDescent="0.25">
      <c r="A182" s="1"/>
      <c r="B182" s="375">
        <v>121</v>
      </c>
      <c r="C182" s="376"/>
      <c r="D182" s="367" t="s">
        <v>673</v>
      </c>
      <c r="E182" s="368"/>
      <c r="F182" s="369">
        <v>4100051874</v>
      </c>
      <c r="G182" s="370"/>
      <c r="H182" s="391" t="s">
        <v>674</v>
      </c>
      <c r="I182" s="370"/>
      <c r="J182" s="369" t="s">
        <v>25</v>
      </c>
      <c r="K182" s="368"/>
      <c r="L182" s="7" t="s">
        <v>415</v>
      </c>
      <c r="M182" s="11"/>
      <c r="N182" s="81">
        <v>10.9</v>
      </c>
      <c r="O182" s="60">
        <v>13</v>
      </c>
    </row>
    <row r="183" spans="1:15" ht="14.25" customHeight="1" x14ac:dyDescent="0.25">
      <c r="A183" s="1"/>
      <c r="B183" s="375">
        <v>122</v>
      </c>
      <c r="C183" s="376"/>
      <c r="D183" s="367" t="s">
        <v>673</v>
      </c>
      <c r="E183" s="368"/>
      <c r="F183" s="369">
        <v>4100051874</v>
      </c>
      <c r="G183" s="370"/>
      <c r="H183" s="391" t="s">
        <v>674</v>
      </c>
      <c r="I183" s="370"/>
      <c r="J183" s="369" t="s">
        <v>25</v>
      </c>
      <c r="K183" s="368"/>
      <c r="L183" s="7" t="s">
        <v>415</v>
      </c>
      <c r="M183" s="11"/>
      <c r="N183" s="81">
        <v>10.9</v>
      </c>
      <c r="O183" s="60">
        <v>13</v>
      </c>
    </row>
    <row r="184" spans="1:15" ht="14.25" customHeight="1" x14ac:dyDescent="0.25">
      <c r="A184" s="1"/>
      <c r="B184" s="375">
        <v>123</v>
      </c>
      <c r="C184" s="376"/>
      <c r="D184" s="367" t="s">
        <v>673</v>
      </c>
      <c r="E184" s="368"/>
      <c r="F184" s="369">
        <v>4100051874</v>
      </c>
      <c r="G184" s="370"/>
      <c r="H184" s="391" t="s">
        <v>674</v>
      </c>
      <c r="I184" s="370"/>
      <c r="J184" s="369" t="s">
        <v>25</v>
      </c>
      <c r="K184" s="368"/>
      <c r="L184" s="7" t="s">
        <v>415</v>
      </c>
      <c r="M184" s="11"/>
      <c r="N184" s="81">
        <v>10.9</v>
      </c>
      <c r="O184" s="60">
        <v>13</v>
      </c>
    </row>
    <row r="185" spans="1:15" ht="14.25" customHeight="1" x14ac:dyDescent="0.25">
      <c r="A185" s="1"/>
      <c r="B185" s="375">
        <v>124</v>
      </c>
      <c r="C185" s="376"/>
      <c r="D185" s="367" t="s">
        <v>673</v>
      </c>
      <c r="E185" s="368"/>
      <c r="F185" s="369">
        <v>4100051889</v>
      </c>
      <c r="G185" s="370"/>
      <c r="H185" s="391" t="s">
        <v>674</v>
      </c>
      <c r="I185" s="370"/>
      <c r="J185" s="369" t="s">
        <v>53</v>
      </c>
      <c r="K185" s="368"/>
      <c r="L185" s="7" t="s">
        <v>415</v>
      </c>
      <c r="M185" s="11"/>
      <c r="N185" s="81">
        <v>11.88</v>
      </c>
      <c r="O185" s="60">
        <v>14</v>
      </c>
    </row>
    <row r="186" spans="1:15" ht="14.25" customHeight="1" x14ac:dyDescent="0.25">
      <c r="A186" s="1"/>
      <c r="B186" s="375">
        <v>125</v>
      </c>
      <c r="C186" s="376"/>
      <c r="D186" s="367" t="s">
        <v>673</v>
      </c>
      <c r="E186" s="368"/>
      <c r="F186" s="369">
        <v>4100051889</v>
      </c>
      <c r="G186" s="370"/>
      <c r="H186" s="391" t="s">
        <v>674</v>
      </c>
      <c r="I186" s="370"/>
      <c r="J186" s="369" t="s">
        <v>53</v>
      </c>
      <c r="K186" s="368"/>
      <c r="L186" s="7" t="s">
        <v>415</v>
      </c>
      <c r="M186" s="11"/>
      <c r="N186" s="81">
        <v>11.88</v>
      </c>
      <c r="O186" s="60">
        <v>14</v>
      </c>
    </row>
    <row r="187" spans="1:15" ht="14.25" customHeight="1" x14ac:dyDescent="0.25">
      <c r="A187" s="1"/>
      <c r="B187" s="375">
        <v>126</v>
      </c>
      <c r="C187" s="376"/>
      <c r="D187" s="367" t="s">
        <v>673</v>
      </c>
      <c r="E187" s="368"/>
      <c r="F187" s="369">
        <v>4100051889</v>
      </c>
      <c r="G187" s="370"/>
      <c r="H187" s="391" t="s">
        <v>674</v>
      </c>
      <c r="I187" s="370"/>
      <c r="J187" s="369" t="s">
        <v>53</v>
      </c>
      <c r="K187" s="368"/>
      <c r="L187" s="7" t="s">
        <v>415</v>
      </c>
      <c r="M187" s="11"/>
      <c r="N187" s="81">
        <v>11.88</v>
      </c>
      <c r="O187" s="60">
        <v>14</v>
      </c>
    </row>
    <row r="188" spans="1:15" ht="14.25" customHeight="1" x14ac:dyDescent="0.25">
      <c r="A188" s="1"/>
      <c r="B188" s="375">
        <v>127</v>
      </c>
      <c r="C188" s="376"/>
      <c r="D188" s="367" t="s">
        <v>673</v>
      </c>
      <c r="E188" s="368"/>
      <c r="F188" s="369">
        <v>4100051889</v>
      </c>
      <c r="G188" s="370"/>
      <c r="H188" s="391" t="s">
        <v>674</v>
      </c>
      <c r="I188" s="370"/>
      <c r="J188" s="369" t="s">
        <v>53</v>
      </c>
      <c r="K188" s="368"/>
      <c r="L188" s="7" t="s">
        <v>415</v>
      </c>
      <c r="M188" s="11"/>
      <c r="N188" s="81">
        <v>11.88</v>
      </c>
      <c r="O188" s="60">
        <v>14</v>
      </c>
    </row>
    <row r="189" spans="1:15" ht="14.25" customHeight="1" x14ac:dyDescent="0.25">
      <c r="A189" s="1"/>
      <c r="B189" s="375">
        <v>128</v>
      </c>
      <c r="C189" s="376"/>
      <c r="D189" s="367" t="s">
        <v>673</v>
      </c>
      <c r="E189" s="368"/>
      <c r="F189" s="369">
        <v>4100051889</v>
      </c>
      <c r="G189" s="370"/>
      <c r="H189" s="391" t="s">
        <v>674</v>
      </c>
      <c r="I189" s="370"/>
      <c r="J189" s="369" t="s">
        <v>53</v>
      </c>
      <c r="K189" s="368"/>
      <c r="L189" s="7" t="s">
        <v>415</v>
      </c>
      <c r="M189" s="11"/>
      <c r="N189" s="81">
        <v>5.72</v>
      </c>
      <c r="O189" s="60">
        <v>6</v>
      </c>
    </row>
    <row r="190" spans="1:15" ht="14.25" customHeight="1" x14ac:dyDescent="0.25">
      <c r="A190" s="1"/>
      <c r="B190" s="375">
        <v>129</v>
      </c>
      <c r="C190" s="376"/>
      <c r="D190" s="367" t="s">
        <v>528</v>
      </c>
      <c r="E190" s="368"/>
      <c r="F190" s="369">
        <v>4100051942</v>
      </c>
      <c r="G190" s="370"/>
      <c r="H190" s="391" t="s">
        <v>676</v>
      </c>
      <c r="I190" s="370"/>
      <c r="J190" s="369" t="s">
        <v>73</v>
      </c>
      <c r="K190" s="368"/>
      <c r="L190" s="7" t="s">
        <v>628</v>
      </c>
      <c r="M190" s="11"/>
      <c r="N190" s="81">
        <v>7.62</v>
      </c>
      <c r="O190" s="60">
        <v>43</v>
      </c>
    </row>
    <row r="191" spans="1:15" ht="14.25" customHeight="1" x14ac:dyDescent="0.25">
      <c r="A191" s="1"/>
      <c r="B191" s="375">
        <v>130</v>
      </c>
      <c r="C191" s="376"/>
      <c r="D191" s="367" t="s">
        <v>528</v>
      </c>
      <c r="E191" s="368"/>
      <c r="F191" s="369">
        <v>4100051942</v>
      </c>
      <c r="G191" s="370"/>
      <c r="H191" s="391" t="s">
        <v>676</v>
      </c>
      <c r="I191" s="370"/>
      <c r="J191" s="369" t="s">
        <v>73</v>
      </c>
      <c r="K191" s="368"/>
      <c r="L191" s="7" t="s">
        <v>628</v>
      </c>
      <c r="M191" s="11"/>
      <c r="N191" s="81">
        <v>7.62</v>
      </c>
      <c r="O191" s="60">
        <v>43</v>
      </c>
    </row>
    <row r="192" spans="1:15" ht="14.25" customHeight="1" x14ac:dyDescent="0.25">
      <c r="A192" s="1"/>
      <c r="B192" s="375">
        <v>131</v>
      </c>
      <c r="C192" s="376"/>
      <c r="D192" s="367" t="s">
        <v>528</v>
      </c>
      <c r="E192" s="368"/>
      <c r="F192" s="369">
        <v>4100051942</v>
      </c>
      <c r="G192" s="370"/>
      <c r="H192" s="391" t="s">
        <v>676</v>
      </c>
      <c r="I192" s="370"/>
      <c r="J192" s="369" t="s">
        <v>73</v>
      </c>
      <c r="K192" s="368"/>
      <c r="L192" s="7" t="s">
        <v>628</v>
      </c>
      <c r="M192" s="11"/>
      <c r="N192" s="81">
        <v>7.62</v>
      </c>
      <c r="O192" s="60">
        <v>43</v>
      </c>
    </row>
    <row r="193" spans="1:15" ht="14.25" customHeight="1" x14ac:dyDescent="0.25">
      <c r="A193" s="1"/>
      <c r="B193" s="375">
        <v>132</v>
      </c>
      <c r="C193" s="376"/>
      <c r="D193" s="367" t="s">
        <v>528</v>
      </c>
      <c r="E193" s="368"/>
      <c r="F193" s="369">
        <v>4100051942</v>
      </c>
      <c r="G193" s="370"/>
      <c r="H193" s="391" t="s">
        <v>676</v>
      </c>
      <c r="I193" s="370"/>
      <c r="J193" s="369" t="s">
        <v>73</v>
      </c>
      <c r="K193" s="368"/>
      <c r="L193" s="7" t="s">
        <v>628</v>
      </c>
      <c r="M193" s="11"/>
      <c r="N193" s="81">
        <v>7.62</v>
      </c>
      <c r="O193" s="60">
        <v>43</v>
      </c>
    </row>
    <row r="194" spans="1:15" ht="14.25" customHeight="1" x14ac:dyDescent="0.25">
      <c r="A194" s="1"/>
      <c r="B194" s="375">
        <v>133</v>
      </c>
      <c r="C194" s="376"/>
      <c r="D194" s="367" t="s">
        <v>528</v>
      </c>
      <c r="E194" s="368"/>
      <c r="F194" s="369">
        <v>4100051942</v>
      </c>
      <c r="G194" s="370"/>
      <c r="H194" s="391" t="s">
        <v>676</v>
      </c>
      <c r="I194" s="370"/>
      <c r="J194" s="369" t="s">
        <v>73</v>
      </c>
      <c r="K194" s="368"/>
      <c r="L194" s="7" t="s">
        <v>628</v>
      </c>
      <c r="M194" s="11"/>
      <c r="N194" s="81">
        <v>7.62</v>
      </c>
      <c r="O194" s="60">
        <v>43</v>
      </c>
    </row>
    <row r="195" spans="1:15" ht="14.25" customHeight="1" x14ac:dyDescent="0.25">
      <c r="A195" s="1"/>
      <c r="B195" s="375">
        <v>134</v>
      </c>
      <c r="C195" s="376"/>
      <c r="D195" s="367" t="s">
        <v>528</v>
      </c>
      <c r="E195" s="368"/>
      <c r="F195" s="369">
        <v>4100051942</v>
      </c>
      <c r="G195" s="370"/>
      <c r="H195" s="391" t="s">
        <v>676</v>
      </c>
      <c r="I195" s="370"/>
      <c r="J195" s="369" t="s">
        <v>73</v>
      </c>
      <c r="K195" s="368"/>
      <c r="L195" s="7" t="s">
        <v>628</v>
      </c>
      <c r="M195" s="11"/>
      <c r="N195" s="81">
        <v>7.62</v>
      </c>
      <c r="O195" s="60">
        <v>43</v>
      </c>
    </row>
    <row r="196" spans="1:15" ht="14.25" customHeight="1" x14ac:dyDescent="0.25">
      <c r="A196" s="1"/>
      <c r="B196" s="375">
        <v>135</v>
      </c>
      <c r="C196" s="376"/>
      <c r="D196" s="367" t="s">
        <v>528</v>
      </c>
      <c r="E196" s="368"/>
      <c r="F196" s="369">
        <v>4100051942</v>
      </c>
      <c r="G196" s="370"/>
      <c r="H196" s="391" t="s">
        <v>676</v>
      </c>
      <c r="I196" s="370"/>
      <c r="J196" s="369" t="s">
        <v>73</v>
      </c>
      <c r="K196" s="368"/>
      <c r="L196" s="7" t="s">
        <v>628</v>
      </c>
      <c r="M196" s="11"/>
      <c r="N196" s="81">
        <v>7.28</v>
      </c>
      <c r="O196" s="60">
        <v>41</v>
      </c>
    </row>
    <row r="197" spans="1:15" ht="14.25" customHeight="1" x14ac:dyDescent="0.25">
      <c r="A197" s="1"/>
      <c r="B197" s="375">
        <v>136</v>
      </c>
      <c r="C197" s="376"/>
      <c r="D197" s="367" t="s">
        <v>528</v>
      </c>
      <c r="E197" s="368"/>
      <c r="F197" s="369">
        <v>4100051912</v>
      </c>
      <c r="G197" s="370"/>
      <c r="H197" s="391" t="s">
        <v>677</v>
      </c>
      <c r="I197" s="370"/>
      <c r="J197" s="369" t="s">
        <v>73</v>
      </c>
      <c r="K197" s="368"/>
      <c r="L197" s="7" t="s">
        <v>678</v>
      </c>
      <c r="M197" s="11"/>
      <c r="N197" s="81">
        <v>6.8</v>
      </c>
      <c r="O197" s="60">
        <v>38</v>
      </c>
    </row>
    <row r="198" spans="1:15" ht="14.25" customHeight="1" x14ac:dyDescent="0.25">
      <c r="A198" s="1"/>
      <c r="B198" s="375">
        <v>137</v>
      </c>
      <c r="C198" s="376"/>
      <c r="D198" s="367" t="s">
        <v>528</v>
      </c>
      <c r="E198" s="368"/>
      <c r="F198" s="369">
        <v>4100051912</v>
      </c>
      <c r="G198" s="370"/>
      <c r="H198" s="391" t="s">
        <v>677</v>
      </c>
      <c r="I198" s="370"/>
      <c r="J198" s="369" t="s">
        <v>73</v>
      </c>
      <c r="K198" s="368"/>
      <c r="L198" s="7" t="s">
        <v>678</v>
      </c>
      <c r="M198" s="11"/>
      <c r="N198" s="81">
        <v>6.8</v>
      </c>
      <c r="O198" s="60">
        <v>38</v>
      </c>
    </row>
    <row r="199" spans="1:15" ht="14.25" customHeight="1" x14ac:dyDescent="0.25">
      <c r="A199" s="1"/>
      <c r="B199" s="378">
        <v>138</v>
      </c>
      <c r="C199" s="379"/>
      <c r="D199" s="367" t="s">
        <v>528</v>
      </c>
      <c r="E199" s="368"/>
      <c r="F199" s="369">
        <v>4100051912</v>
      </c>
      <c r="G199" s="370"/>
      <c r="H199" s="391" t="s">
        <v>677</v>
      </c>
      <c r="I199" s="370"/>
      <c r="J199" s="369" t="s">
        <v>73</v>
      </c>
      <c r="K199" s="368"/>
      <c r="L199" s="7" t="s">
        <v>678</v>
      </c>
      <c r="M199" s="11"/>
      <c r="N199" s="81">
        <v>6.96</v>
      </c>
      <c r="O199" s="60">
        <v>39</v>
      </c>
    </row>
    <row r="200" spans="1:15" ht="14.25" customHeight="1" x14ac:dyDescent="0.25">
      <c r="A200" s="1"/>
      <c r="B200" s="378">
        <v>139</v>
      </c>
      <c r="C200" s="379"/>
      <c r="D200" s="367" t="s">
        <v>528</v>
      </c>
      <c r="E200" s="368"/>
      <c r="F200" s="369">
        <v>4100051877</v>
      </c>
      <c r="G200" s="370"/>
      <c r="H200" s="391" t="s">
        <v>677</v>
      </c>
      <c r="I200" s="370"/>
      <c r="J200" s="369" t="s">
        <v>25</v>
      </c>
      <c r="K200" s="368"/>
      <c r="L200" s="7" t="s">
        <v>678</v>
      </c>
      <c r="M200" s="11"/>
      <c r="N200" s="82">
        <v>7.12</v>
      </c>
      <c r="O200" s="60">
        <v>40</v>
      </c>
    </row>
    <row r="201" spans="1:15" ht="14.25" customHeight="1" x14ac:dyDescent="0.25">
      <c r="A201" s="1"/>
      <c r="B201" s="378">
        <v>140</v>
      </c>
      <c r="C201" s="379"/>
      <c r="D201" s="367" t="s">
        <v>528</v>
      </c>
      <c r="E201" s="368"/>
      <c r="F201" s="369">
        <v>4100051877</v>
      </c>
      <c r="G201" s="370"/>
      <c r="H201" s="391" t="s">
        <v>677</v>
      </c>
      <c r="I201" s="370"/>
      <c r="J201" s="369" t="s">
        <v>25</v>
      </c>
      <c r="K201" s="368"/>
      <c r="L201" s="7" t="s">
        <v>678</v>
      </c>
      <c r="M201" s="11"/>
      <c r="N201" s="82">
        <v>7.12</v>
      </c>
      <c r="O201" s="60">
        <v>40</v>
      </c>
    </row>
    <row r="202" spans="1:15" ht="15" x14ac:dyDescent="0.25">
      <c r="A202" s="1"/>
      <c r="B202" s="378"/>
      <c r="C202" s="379"/>
      <c r="D202" s="367"/>
      <c r="E202" s="368"/>
      <c r="F202" s="369"/>
      <c r="G202" s="370"/>
      <c r="H202" s="391"/>
      <c r="I202" s="370"/>
      <c r="J202" s="369"/>
      <c r="K202" s="368"/>
      <c r="L202" s="7"/>
      <c r="M202" s="7"/>
      <c r="N202" s="81"/>
      <c r="O202" s="57"/>
    </row>
    <row r="203" spans="1:15" ht="15" x14ac:dyDescent="0.25">
      <c r="A203" s="1"/>
      <c r="B203" s="76"/>
      <c r="C203" s="65"/>
      <c r="D203" s="392"/>
      <c r="E203" s="393"/>
      <c r="F203" s="393"/>
      <c r="G203" s="393"/>
      <c r="H203" s="393"/>
      <c r="I203" s="62"/>
      <c r="J203" s="50"/>
      <c r="K203" s="61"/>
      <c r="L203" s="8"/>
      <c r="M203" s="8"/>
      <c r="N203" s="113">
        <f>SUM(N18:N202)</f>
        <v>1179.8532999999998</v>
      </c>
      <c r="O203" s="60"/>
    </row>
    <row r="204" spans="1:15" ht="15.75" x14ac:dyDescent="0.25">
      <c r="A204" s="1"/>
      <c r="B204" s="356" t="s">
        <v>29</v>
      </c>
      <c r="C204" s="357"/>
      <c r="D204" s="357"/>
      <c r="E204" s="357"/>
      <c r="F204" s="357"/>
      <c r="G204" s="357"/>
      <c r="H204" s="357"/>
      <c r="I204" s="357"/>
      <c r="J204" s="357"/>
      <c r="K204" s="357"/>
      <c r="L204" s="357"/>
      <c r="M204" s="79"/>
      <c r="N204" s="75"/>
      <c r="O204" s="73">
        <f>SUM(O17:O202)</f>
        <v>2857</v>
      </c>
    </row>
    <row r="205" spans="1:15" ht="3.75" customHeight="1" x14ac:dyDescent="0.25">
      <c r="A205" s="1"/>
      <c r="B205" s="1"/>
      <c r="C205" s="1"/>
      <c r="D205" s="17"/>
      <c r="E205" s="20"/>
      <c r="F205" s="20"/>
      <c r="G205" s="3"/>
      <c r="H205" s="3"/>
      <c r="I205" s="1"/>
      <c r="J205" s="1"/>
      <c r="K205" s="1"/>
      <c r="L205" s="1"/>
      <c r="M205" s="1"/>
      <c r="N205" s="1"/>
    </row>
    <row r="206" spans="1:15" ht="15" customHeight="1" x14ac:dyDescent="0.25">
      <c r="A206" s="1"/>
      <c r="B206" s="1"/>
      <c r="C206" s="1"/>
      <c r="D206" s="1" t="s">
        <v>49</v>
      </c>
      <c r="E206" s="23"/>
      <c r="F206" s="397" t="s">
        <v>683</v>
      </c>
      <c r="G206" s="396"/>
      <c r="H206" s="1"/>
      <c r="I206" s="1"/>
      <c r="J206" s="1"/>
      <c r="K206" s="1"/>
      <c r="L206" s="1"/>
      <c r="M206" s="1"/>
      <c r="N206" s="1"/>
    </row>
    <row r="207" spans="1:15" ht="15" customHeight="1" x14ac:dyDescent="0.25">
      <c r="A207" s="1"/>
      <c r="B207" s="1"/>
      <c r="C207" s="1"/>
      <c r="D207" s="1" t="s">
        <v>684</v>
      </c>
      <c r="E207" s="23"/>
      <c r="F207" s="1"/>
      <c r="G207" s="1"/>
      <c r="H207" s="1"/>
      <c r="I207" s="1"/>
      <c r="J207" s="1"/>
      <c r="K207" s="1"/>
      <c r="L207" s="1"/>
      <c r="M207" s="1"/>
      <c r="N207" s="1"/>
    </row>
    <row r="208" spans="1:15" ht="15" customHeight="1" x14ac:dyDescent="0.25">
      <c r="A208" s="1"/>
      <c r="B208" s="1"/>
      <c r="C208" s="1"/>
      <c r="D208" s="1" t="s">
        <v>681</v>
      </c>
      <c r="E208" s="3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customHeight="1" x14ac:dyDescent="0.25">
      <c r="A209" s="1"/>
      <c r="B209" s="1"/>
      <c r="C209" s="1"/>
      <c r="D209" s="1" t="s">
        <v>679</v>
      </c>
      <c r="E209" s="23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customHeight="1" x14ac:dyDescent="0.25">
      <c r="A210" s="1"/>
      <c r="B210" s="1"/>
      <c r="C210" s="1"/>
      <c r="D210" s="1" t="s">
        <v>680</v>
      </c>
      <c r="E210" s="1"/>
      <c r="F210" s="1"/>
      <c r="G210" s="23"/>
      <c r="H210" s="23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494" ht="8.25" customHeight="1" x14ac:dyDescent="0.2"/>
    <row r="496" ht="8.25" customHeight="1" x14ac:dyDescent="0.2"/>
    <row r="498" ht="9" customHeight="1" x14ac:dyDescent="0.2"/>
    <row r="500" ht="7.5" customHeight="1" x14ac:dyDescent="0.2"/>
    <row r="502" ht="6.75" customHeight="1" x14ac:dyDescent="0.2"/>
    <row r="504" ht="7.5" customHeight="1" x14ac:dyDescent="0.2"/>
    <row r="506" ht="9" customHeight="1" x14ac:dyDescent="0.2"/>
    <row r="508" ht="7.5" customHeight="1" x14ac:dyDescent="0.2"/>
    <row r="510" ht="8.25" customHeight="1" x14ac:dyDescent="0.2"/>
  </sheetData>
  <mergeCells count="851">
    <mergeCell ref="B201:C201"/>
    <mergeCell ref="D201:E201"/>
    <mergeCell ref="F201:G201"/>
    <mergeCell ref="H201:I201"/>
    <mergeCell ref="J201:K201"/>
    <mergeCell ref="D159:E159"/>
    <mergeCell ref="F159:G159"/>
    <mergeCell ref="D200:E200"/>
    <mergeCell ref="F200:G200"/>
    <mergeCell ref="H200:I200"/>
    <mergeCell ref="H159:I159"/>
    <mergeCell ref="J159:K159"/>
    <mergeCell ref="B200:C200"/>
    <mergeCell ref="J200:K200"/>
    <mergeCell ref="B198:C198"/>
    <mergeCell ref="D198:E198"/>
    <mergeCell ref="F198:G198"/>
    <mergeCell ref="H198:I198"/>
    <mergeCell ref="J198:K198"/>
    <mergeCell ref="F199:G199"/>
    <mergeCell ref="H199:I199"/>
    <mergeCell ref="J199:K199"/>
    <mergeCell ref="B199:C199"/>
    <mergeCell ref="D199:E199"/>
    <mergeCell ref="B157:C157"/>
    <mergeCell ref="D157:E157"/>
    <mergeCell ref="F157:G157"/>
    <mergeCell ref="H157:I157"/>
    <mergeCell ref="J157:K157"/>
    <mergeCell ref="D158:E158"/>
    <mergeCell ref="F158:G158"/>
    <mergeCell ref="H158:I158"/>
    <mergeCell ref="J158:K158"/>
    <mergeCell ref="B196:C196"/>
    <mergeCell ref="D196:E196"/>
    <mergeCell ref="F196:G196"/>
    <mergeCell ref="H196:I196"/>
    <mergeCell ref="J196:K196"/>
    <mergeCell ref="B197:C197"/>
    <mergeCell ref="D197:E197"/>
    <mergeCell ref="F197:G197"/>
    <mergeCell ref="H197:I197"/>
    <mergeCell ref="J197:K197"/>
    <mergeCell ref="B194:C194"/>
    <mergeCell ref="D194:E194"/>
    <mergeCell ref="F194:G194"/>
    <mergeCell ref="H194:I194"/>
    <mergeCell ref="J194:K194"/>
    <mergeCell ref="B195:C195"/>
    <mergeCell ref="D195:E195"/>
    <mergeCell ref="F195:G195"/>
    <mergeCell ref="H195:I195"/>
    <mergeCell ref="J195:K195"/>
    <mergeCell ref="B192:C192"/>
    <mergeCell ref="D192:E192"/>
    <mergeCell ref="F192:G192"/>
    <mergeCell ref="H192:I192"/>
    <mergeCell ref="J192:K192"/>
    <mergeCell ref="B193:C193"/>
    <mergeCell ref="D193:E193"/>
    <mergeCell ref="F193:G193"/>
    <mergeCell ref="H193:I193"/>
    <mergeCell ref="J193:K193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H191:I191"/>
    <mergeCell ref="J191:K191"/>
    <mergeCell ref="B189:C189"/>
    <mergeCell ref="D189:E189"/>
    <mergeCell ref="F189:G189"/>
    <mergeCell ref="H189:I189"/>
    <mergeCell ref="J189:K189"/>
    <mergeCell ref="B187:C187"/>
    <mergeCell ref="D187:E187"/>
    <mergeCell ref="F187:G187"/>
    <mergeCell ref="H187:I187"/>
    <mergeCell ref="J187:K187"/>
    <mergeCell ref="B188:C188"/>
    <mergeCell ref="D188:E188"/>
    <mergeCell ref="F188:G188"/>
    <mergeCell ref="H188:I188"/>
    <mergeCell ref="J188:K188"/>
    <mergeCell ref="B185:C185"/>
    <mergeCell ref="D185:E185"/>
    <mergeCell ref="F185:G185"/>
    <mergeCell ref="H185:I185"/>
    <mergeCell ref="J185:K185"/>
    <mergeCell ref="B186:C186"/>
    <mergeCell ref="D186:E186"/>
    <mergeCell ref="F186:G186"/>
    <mergeCell ref="H186:I186"/>
    <mergeCell ref="J186:K186"/>
    <mergeCell ref="B183:C183"/>
    <mergeCell ref="D183:E183"/>
    <mergeCell ref="F183:G183"/>
    <mergeCell ref="H183:I183"/>
    <mergeCell ref="J183:K183"/>
    <mergeCell ref="B184:C184"/>
    <mergeCell ref="D184:E184"/>
    <mergeCell ref="F184:G184"/>
    <mergeCell ref="H184:I184"/>
    <mergeCell ref="J184:K184"/>
    <mergeCell ref="B181:C181"/>
    <mergeCell ref="D181:E181"/>
    <mergeCell ref="F181:G181"/>
    <mergeCell ref="H181:I181"/>
    <mergeCell ref="J181:K181"/>
    <mergeCell ref="B182:C182"/>
    <mergeCell ref="D182:E182"/>
    <mergeCell ref="F182:G182"/>
    <mergeCell ref="H182:I182"/>
    <mergeCell ref="J182:K182"/>
    <mergeCell ref="B178:C178"/>
    <mergeCell ref="D178:E178"/>
    <mergeCell ref="F178:G178"/>
    <mergeCell ref="H178:I178"/>
    <mergeCell ref="J178:K178"/>
    <mergeCell ref="B180:C180"/>
    <mergeCell ref="D180:E180"/>
    <mergeCell ref="F180:G180"/>
    <mergeCell ref="H180:I180"/>
    <mergeCell ref="J180:K180"/>
    <mergeCell ref="B176:C176"/>
    <mergeCell ref="D176:E176"/>
    <mergeCell ref="F176:G176"/>
    <mergeCell ref="H176:I176"/>
    <mergeCell ref="J176:K176"/>
    <mergeCell ref="B177:C177"/>
    <mergeCell ref="D177:E177"/>
    <mergeCell ref="F177:G177"/>
    <mergeCell ref="H177:I177"/>
    <mergeCell ref="J177:K177"/>
    <mergeCell ref="B174:C174"/>
    <mergeCell ref="D174:E174"/>
    <mergeCell ref="F174:G174"/>
    <mergeCell ref="H174:I174"/>
    <mergeCell ref="J174:K174"/>
    <mergeCell ref="D175:E175"/>
    <mergeCell ref="F175:G175"/>
    <mergeCell ref="H175:I175"/>
    <mergeCell ref="J175:K175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B170:C170"/>
    <mergeCell ref="D170:E170"/>
    <mergeCell ref="F170:G170"/>
    <mergeCell ref="H170:I170"/>
    <mergeCell ref="J170:K170"/>
    <mergeCell ref="D171:E171"/>
    <mergeCell ref="J169:K169"/>
    <mergeCell ref="B166:C166"/>
    <mergeCell ref="D166:E166"/>
    <mergeCell ref="F166:G166"/>
    <mergeCell ref="H166:I166"/>
    <mergeCell ref="J166:K166"/>
    <mergeCell ref="B167:C167"/>
    <mergeCell ref="D167:E167"/>
    <mergeCell ref="F171:G171"/>
    <mergeCell ref="H171:I171"/>
    <mergeCell ref="J171:K171"/>
    <mergeCell ref="B168:C168"/>
    <mergeCell ref="D168:E168"/>
    <mergeCell ref="F168:G168"/>
    <mergeCell ref="H168:I168"/>
    <mergeCell ref="J168:K168"/>
    <mergeCell ref="B169:C169"/>
    <mergeCell ref="D169:E169"/>
    <mergeCell ref="B162:C162"/>
    <mergeCell ref="D162:E162"/>
    <mergeCell ref="F162:G162"/>
    <mergeCell ref="H162:I162"/>
    <mergeCell ref="J162:K162"/>
    <mergeCell ref="B163:C163"/>
    <mergeCell ref="D163:E163"/>
    <mergeCell ref="F167:G167"/>
    <mergeCell ref="H167:I167"/>
    <mergeCell ref="J167:K167"/>
    <mergeCell ref="B164:C164"/>
    <mergeCell ref="D164:E164"/>
    <mergeCell ref="F164:G164"/>
    <mergeCell ref="H164:I164"/>
    <mergeCell ref="J164:K164"/>
    <mergeCell ref="B165:C165"/>
    <mergeCell ref="D165:E165"/>
    <mergeCell ref="B152:C152"/>
    <mergeCell ref="D152:E152"/>
    <mergeCell ref="F152:G152"/>
    <mergeCell ref="H152:I152"/>
    <mergeCell ref="J152:K152"/>
    <mergeCell ref="B153:C153"/>
    <mergeCell ref="D153:E153"/>
    <mergeCell ref="F161:G161"/>
    <mergeCell ref="H161:I161"/>
    <mergeCell ref="J161:K161"/>
    <mergeCell ref="B154:C154"/>
    <mergeCell ref="D154:E154"/>
    <mergeCell ref="F154:G154"/>
    <mergeCell ref="H154:I154"/>
    <mergeCell ref="J154:K154"/>
    <mergeCell ref="B155:C155"/>
    <mergeCell ref="D155:E155"/>
    <mergeCell ref="B156:C156"/>
    <mergeCell ref="D156:E156"/>
    <mergeCell ref="F156:G156"/>
    <mergeCell ref="H156:I156"/>
    <mergeCell ref="J156:K156"/>
    <mergeCell ref="B161:C161"/>
    <mergeCell ref="D161:E161"/>
    <mergeCell ref="B151:C151"/>
    <mergeCell ref="D151:E151"/>
    <mergeCell ref="F151:G151"/>
    <mergeCell ref="H151:I151"/>
    <mergeCell ref="J151:K151"/>
    <mergeCell ref="B148:C148"/>
    <mergeCell ref="D148:E148"/>
    <mergeCell ref="F148:G148"/>
    <mergeCell ref="H148:I148"/>
    <mergeCell ref="J148:K148"/>
    <mergeCell ref="D150:E150"/>
    <mergeCell ref="F150:G150"/>
    <mergeCell ref="H150:I150"/>
    <mergeCell ref="J150:K150"/>
    <mergeCell ref="B149:C149"/>
    <mergeCell ref="D149:E149"/>
    <mergeCell ref="F149:G149"/>
    <mergeCell ref="H149:I149"/>
    <mergeCell ref="J149:K149"/>
    <mergeCell ref="D145:E145"/>
    <mergeCell ref="F145:G145"/>
    <mergeCell ref="H145:I145"/>
    <mergeCell ref="J145:K145"/>
    <mergeCell ref="D146:L146"/>
    <mergeCell ref="B147:C147"/>
    <mergeCell ref="D147:E147"/>
    <mergeCell ref="F147:G147"/>
    <mergeCell ref="H147:I147"/>
    <mergeCell ref="J147:K147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J141:K141"/>
    <mergeCell ref="B63:C63"/>
    <mergeCell ref="J61:K61"/>
    <mergeCell ref="B62:C62"/>
    <mergeCell ref="D62:E62"/>
    <mergeCell ref="F62:G62"/>
    <mergeCell ref="H62:I62"/>
    <mergeCell ref="B64:C64"/>
    <mergeCell ref="D64:E64"/>
    <mergeCell ref="F64:G64"/>
    <mergeCell ref="H64:I64"/>
    <mergeCell ref="J64:K64"/>
    <mergeCell ref="J62:K62"/>
    <mergeCell ref="J65:K65"/>
    <mergeCell ref="D73:E73"/>
    <mergeCell ref="F73:G73"/>
    <mergeCell ref="H73:I73"/>
    <mergeCell ref="J73:K73"/>
    <mergeCell ref="B74:C74"/>
    <mergeCell ref="D74:E74"/>
    <mergeCell ref="J74:K74"/>
    <mergeCell ref="J75:K75"/>
    <mergeCell ref="J76:K76"/>
    <mergeCell ref="J77:K77"/>
    <mergeCell ref="J142:K142"/>
    <mergeCell ref="B66:C66"/>
    <mergeCell ref="B69:C69"/>
    <mergeCell ref="D69:E69"/>
    <mergeCell ref="F69:G69"/>
    <mergeCell ref="H69:I69"/>
    <mergeCell ref="B70:C70"/>
    <mergeCell ref="F70:G70"/>
    <mergeCell ref="H70:I70"/>
    <mergeCell ref="J70:K70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73:C73"/>
    <mergeCell ref="B141:C141"/>
    <mergeCell ref="D141:E141"/>
    <mergeCell ref="F141:G141"/>
    <mergeCell ref="H141:I141"/>
    <mergeCell ref="H60:I60"/>
    <mergeCell ref="B61:C61"/>
    <mergeCell ref="D61:E61"/>
    <mergeCell ref="F61:G61"/>
    <mergeCell ref="H61:I61"/>
    <mergeCell ref="B142:C142"/>
    <mergeCell ref="D142:E142"/>
    <mergeCell ref="F142:G142"/>
    <mergeCell ref="H142:I142"/>
    <mergeCell ref="F74:G74"/>
    <mergeCell ref="H74:I74"/>
    <mergeCell ref="B75:C75"/>
    <mergeCell ref="D75:E75"/>
    <mergeCell ref="F75:G75"/>
    <mergeCell ref="H75:I75"/>
    <mergeCell ref="B76:C76"/>
    <mergeCell ref="D76:E76"/>
    <mergeCell ref="F76:G76"/>
    <mergeCell ref="H76:I76"/>
    <mergeCell ref="B77:C77"/>
    <mergeCell ref="D77:E77"/>
    <mergeCell ref="F77:G77"/>
    <mergeCell ref="H77:I77"/>
    <mergeCell ref="B78:C78"/>
    <mergeCell ref="M14:N14"/>
    <mergeCell ref="B16:C16"/>
    <mergeCell ref="D16:E16"/>
    <mergeCell ref="F16:G16"/>
    <mergeCell ref="H16:I16"/>
    <mergeCell ref="J56:K56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16:K16"/>
    <mergeCell ref="B21:C21"/>
    <mergeCell ref="D21:E21"/>
    <mergeCell ref="F21:G21"/>
    <mergeCell ref="B20:C20"/>
    <mergeCell ref="D20:E20"/>
    <mergeCell ref="F20:G20"/>
    <mergeCell ref="H20:I20"/>
    <mergeCell ref="J20:K20"/>
    <mergeCell ref="H21:I21"/>
    <mergeCell ref="J21:K21"/>
    <mergeCell ref="B18:C18"/>
    <mergeCell ref="D18:E18"/>
    <mergeCell ref="F18:G18"/>
    <mergeCell ref="H18:I18"/>
    <mergeCell ref="B19:C19"/>
    <mergeCell ref="D19:E19"/>
    <mergeCell ref="F19:G19"/>
    <mergeCell ref="H19:I19"/>
    <mergeCell ref="J19:K19"/>
    <mergeCell ref="J18:K18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J30:K30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33:C33"/>
    <mergeCell ref="D33:E33"/>
    <mergeCell ref="F33:G33"/>
    <mergeCell ref="H33:I33"/>
    <mergeCell ref="J33:K33"/>
    <mergeCell ref="J28:K28"/>
    <mergeCell ref="D32:E32"/>
    <mergeCell ref="F32:G32"/>
    <mergeCell ref="H32:I32"/>
    <mergeCell ref="J32:K32"/>
    <mergeCell ref="B32:C32"/>
    <mergeCell ref="B30:C30"/>
    <mergeCell ref="D30:E30"/>
    <mergeCell ref="F30:G30"/>
    <mergeCell ref="H30:I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B35:C35"/>
    <mergeCell ref="D35:E35"/>
    <mergeCell ref="F35:G35"/>
    <mergeCell ref="H35:I35"/>
    <mergeCell ref="J35:K35"/>
    <mergeCell ref="H39:I39"/>
    <mergeCell ref="J39:K39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B42:C42"/>
    <mergeCell ref="D42:E42"/>
    <mergeCell ref="F42:G42"/>
    <mergeCell ref="H42:I42"/>
    <mergeCell ref="J42:K42"/>
    <mergeCell ref="B43:C43"/>
    <mergeCell ref="D39:E39"/>
    <mergeCell ref="F39:G39"/>
    <mergeCell ref="H43:I43"/>
    <mergeCell ref="J43:K43"/>
    <mergeCell ref="B40:C40"/>
    <mergeCell ref="D40:E40"/>
    <mergeCell ref="F40:G40"/>
    <mergeCell ref="H40:I40"/>
    <mergeCell ref="J40:K40"/>
    <mergeCell ref="B41:C41"/>
    <mergeCell ref="D43:E43"/>
    <mergeCell ref="F43:G43"/>
    <mergeCell ref="H41:I41"/>
    <mergeCell ref="J41:K41"/>
    <mergeCell ref="F44:G44"/>
    <mergeCell ref="D41:E41"/>
    <mergeCell ref="F41:G41"/>
    <mergeCell ref="H44:I44"/>
    <mergeCell ref="J44:K44"/>
    <mergeCell ref="D46:E46"/>
    <mergeCell ref="F46:G46"/>
    <mergeCell ref="H46:I46"/>
    <mergeCell ref="J46:K46"/>
    <mergeCell ref="B47:C47"/>
    <mergeCell ref="B46:C46"/>
    <mergeCell ref="B45:C45"/>
    <mergeCell ref="D45:E45"/>
    <mergeCell ref="F45:G45"/>
    <mergeCell ref="H45:I45"/>
    <mergeCell ref="J45:K45"/>
    <mergeCell ref="B48:C48"/>
    <mergeCell ref="D48:E48"/>
    <mergeCell ref="F48:G48"/>
    <mergeCell ref="H48:I48"/>
    <mergeCell ref="J48:K48"/>
    <mergeCell ref="D47:E47"/>
    <mergeCell ref="F47:G47"/>
    <mergeCell ref="H47:I47"/>
    <mergeCell ref="J47:K47"/>
    <mergeCell ref="B49:C49"/>
    <mergeCell ref="D49:E49"/>
    <mergeCell ref="F49:G49"/>
    <mergeCell ref="H49:I49"/>
    <mergeCell ref="J49:K49"/>
    <mergeCell ref="B52:C52"/>
    <mergeCell ref="D52:E52"/>
    <mergeCell ref="F52:G52"/>
    <mergeCell ref="H52:I52"/>
    <mergeCell ref="J52:K52"/>
    <mergeCell ref="B50:C50"/>
    <mergeCell ref="D50:E50"/>
    <mergeCell ref="F50:G50"/>
    <mergeCell ref="H50:I50"/>
    <mergeCell ref="J50:K50"/>
    <mergeCell ref="B53:C53"/>
    <mergeCell ref="D53:E53"/>
    <mergeCell ref="F53:G53"/>
    <mergeCell ref="H53:I53"/>
    <mergeCell ref="J53:K53"/>
    <mergeCell ref="J58:K58"/>
    <mergeCell ref="J60:K60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B59:C59"/>
    <mergeCell ref="D59:E59"/>
    <mergeCell ref="F59:G59"/>
    <mergeCell ref="H59:I59"/>
    <mergeCell ref="J59:K59"/>
    <mergeCell ref="B60:C60"/>
    <mergeCell ref="D60:E60"/>
    <mergeCell ref="F60:G60"/>
    <mergeCell ref="D203:H203"/>
    <mergeCell ref="D67:E67"/>
    <mergeCell ref="F67:G67"/>
    <mergeCell ref="H67:I67"/>
    <mergeCell ref="J67:K67"/>
    <mergeCell ref="D63:E63"/>
    <mergeCell ref="F63:G63"/>
    <mergeCell ref="H63:I63"/>
    <mergeCell ref="J63:K63"/>
    <mergeCell ref="F153:G153"/>
    <mergeCell ref="H153:I153"/>
    <mergeCell ref="J153:K153"/>
    <mergeCell ref="F155:G155"/>
    <mergeCell ref="H155:I155"/>
    <mergeCell ref="J155:K155"/>
    <mergeCell ref="F163:G163"/>
    <mergeCell ref="H163:I163"/>
    <mergeCell ref="J163:K163"/>
    <mergeCell ref="F165:G165"/>
    <mergeCell ref="H165:I165"/>
    <mergeCell ref="J165:K165"/>
    <mergeCell ref="F169:G169"/>
    <mergeCell ref="H169:I169"/>
    <mergeCell ref="D70:E70"/>
    <mergeCell ref="B204:L204"/>
    <mergeCell ref="F206:G206"/>
    <mergeCell ref="B36:C36"/>
    <mergeCell ref="D36:E36"/>
    <mergeCell ref="F36:G36"/>
    <mergeCell ref="H36:I36"/>
    <mergeCell ref="J36:K36"/>
    <mergeCell ref="B44:C44"/>
    <mergeCell ref="D44:E44"/>
    <mergeCell ref="B67:C67"/>
    <mergeCell ref="B202:C202"/>
    <mergeCell ref="D202:E202"/>
    <mergeCell ref="F202:G202"/>
    <mergeCell ref="H202:I202"/>
    <mergeCell ref="J202:K202"/>
    <mergeCell ref="D66:E66"/>
    <mergeCell ref="F66:G66"/>
    <mergeCell ref="H66:I66"/>
    <mergeCell ref="J66:K66"/>
    <mergeCell ref="J69:K69"/>
    <mergeCell ref="B65:C65"/>
    <mergeCell ref="D65:E65"/>
    <mergeCell ref="F65:G65"/>
    <mergeCell ref="H65:I65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D104:E104"/>
    <mergeCell ref="F104:G104"/>
    <mergeCell ref="H104:I104"/>
    <mergeCell ref="J104:K104"/>
    <mergeCell ref="D107:L107"/>
    <mergeCell ref="B108:C108"/>
    <mergeCell ref="D108:E108"/>
    <mergeCell ref="F108:G108"/>
    <mergeCell ref="H108:I108"/>
    <mergeCell ref="J108:K108"/>
    <mergeCell ref="D105:E105"/>
    <mergeCell ref="F105:G105"/>
    <mergeCell ref="H105:I105"/>
    <mergeCell ref="J105:K105"/>
    <mergeCell ref="D106:E106"/>
    <mergeCell ref="F106:G106"/>
    <mergeCell ref="H106:I106"/>
    <mergeCell ref="J106:K106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D113:L113"/>
    <mergeCell ref="D114:E114"/>
    <mergeCell ref="F114:G114"/>
    <mergeCell ref="H114:I114"/>
    <mergeCell ref="J114:K114"/>
    <mergeCell ref="B116:C116"/>
    <mergeCell ref="D116:E116"/>
    <mergeCell ref="F116:G116"/>
    <mergeCell ref="H116:I116"/>
    <mergeCell ref="J116:K116"/>
    <mergeCell ref="D119:E119"/>
    <mergeCell ref="F119:G119"/>
    <mergeCell ref="H119:I119"/>
    <mergeCell ref="J119:K119"/>
    <mergeCell ref="D120:E120"/>
    <mergeCell ref="F120:G120"/>
    <mergeCell ref="H120:I120"/>
    <mergeCell ref="J120:K120"/>
    <mergeCell ref="D117:E117"/>
    <mergeCell ref="F117:G117"/>
    <mergeCell ref="H117:I117"/>
    <mergeCell ref="J117:K117"/>
    <mergeCell ref="D118:E118"/>
    <mergeCell ref="F118:G118"/>
    <mergeCell ref="H118:I118"/>
    <mergeCell ref="J118:K118"/>
    <mergeCell ref="D123:E123"/>
    <mergeCell ref="F123:G123"/>
    <mergeCell ref="H123:I123"/>
    <mergeCell ref="J123:K123"/>
    <mergeCell ref="D124:E124"/>
    <mergeCell ref="F124:G124"/>
    <mergeCell ref="H124:I124"/>
    <mergeCell ref="J124:K124"/>
    <mergeCell ref="D121:E121"/>
    <mergeCell ref="F121:G121"/>
    <mergeCell ref="H121:I121"/>
    <mergeCell ref="J121:K121"/>
    <mergeCell ref="D122:E122"/>
    <mergeCell ref="F122:G122"/>
    <mergeCell ref="H122:I122"/>
    <mergeCell ref="J122:K122"/>
    <mergeCell ref="D127:E127"/>
    <mergeCell ref="F127:G127"/>
    <mergeCell ref="H127:I127"/>
    <mergeCell ref="J127:K127"/>
    <mergeCell ref="D128:E128"/>
    <mergeCell ref="F128:G128"/>
    <mergeCell ref="H128:I128"/>
    <mergeCell ref="J128:K128"/>
    <mergeCell ref="B125:C125"/>
    <mergeCell ref="D125:E125"/>
    <mergeCell ref="F125:G125"/>
    <mergeCell ref="H125:I125"/>
    <mergeCell ref="J125:K125"/>
    <mergeCell ref="D126:E126"/>
    <mergeCell ref="F126:G126"/>
    <mergeCell ref="H126:I126"/>
    <mergeCell ref="J126:K126"/>
    <mergeCell ref="D131:E131"/>
    <mergeCell ref="F131:G131"/>
    <mergeCell ref="H131:I131"/>
    <mergeCell ref="J131:K131"/>
    <mergeCell ref="D132:E132"/>
    <mergeCell ref="F132:G132"/>
    <mergeCell ref="H132:I132"/>
    <mergeCell ref="J132:K132"/>
    <mergeCell ref="B129:C129"/>
    <mergeCell ref="D129:E129"/>
    <mergeCell ref="F129:G129"/>
    <mergeCell ref="H129:I129"/>
    <mergeCell ref="J129:K129"/>
    <mergeCell ref="D130:E130"/>
    <mergeCell ref="F130:G130"/>
    <mergeCell ref="H130:I130"/>
    <mergeCell ref="J130:K130"/>
    <mergeCell ref="B133:C133"/>
    <mergeCell ref="D133:E133"/>
    <mergeCell ref="F133:G133"/>
    <mergeCell ref="H133:I133"/>
    <mergeCell ref="J133:K133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D136:E136"/>
    <mergeCell ref="F136:G136"/>
    <mergeCell ref="H136:I136"/>
    <mergeCell ref="J136:K136"/>
    <mergeCell ref="D140:E140"/>
    <mergeCell ref="F140:G140"/>
    <mergeCell ref="H140:I140"/>
    <mergeCell ref="J140:K140"/>
    <mergeCell ref="D137:E137"/>
    <mergeCell ref="F137:G137"/>
    <mergeCell ref="H137:I137"/>
    <mergeCell ref="J137:K137"/>
    <mergeCell ref="D138:L138"/>
    <mergeCell ref="D139:E139"/>
    <mergeCell ref="F139:G139"/>
    <mergeCell ref="H139:I139"/>
    <mergeCell ref="J139:K13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sheetPr codeName="Hoja59"/>
  <dimension ref="A1:O472"/>
  <sheetViews>
    <sheetView workbookViewId="0">
      <selection activeCell="O33" sqref="O33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10.7109375" customWidth="1"/>
    <col min="6" max="6" width="6.140625" customWidth="1"/>
    <col min="7" max="7" width="12" customWidth="1"/>
    <col min="8" max="8" width="10.7109375" customWidth="1"/>
    <col min="9" max="9" width="5.28515625" customWidth="1"/>
    <col min="10" max="10" width="9.85546875" customWidth="1"/>
    <col min="11" max="11" width="7.5703125" customWidth="1"/>
    <col min="12" max="12" width="19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8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8.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641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8.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37205</v>
      </c>
      <c r="N15" s="382"/>
    </row>
    <row r="16" spans="1:15" ht="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436</v>
      </c>
      <c r="E19" s="368"/>
      <c r="F19" s="369">
        <v>4100051929</v>
      </c>
      <c r="G19" s="370"/>
      <c r="H19" s="391" t="s">
        <v>621</v>
      </c>
      <c r="I19" s="370"/>
      <c r="J19" s="369" t="s">
        <v>73</v>
      </c>
      <c r="K19" s="368"/>
      <c r="L19" s="7" t="s">
        <v>622</v>
      </c>
      <c r="M19" s="11"/>
      <c r="N19" s="82">
        <v>7.12</v>
      </c>
      <c r="O19" s="60">
        <v>16</v>
      </c>
    </row>
    <row r="20" spans="1:15" ht="15" x14ac:dyDescent="0.25">
      <c r="A20" s="1"/>
      <c r="B20" s="378">
        <v>2</v>
      </c>
      <c r="C20" s="379"/>
      <c r="D20" s="367" t="s">
        <v>436</v>
      </c>
      <c r="E20" s="368"/>
      <c r="F20" s="369">
        <v>4100051929</v>
      </c>
      <c r="G20" s="370"/>
      <c r="H20" s="391" t="s">
        <v>621</v>
      </c>
      <c r="I20" s="370"/>
      <c r="J20" s="369" t="s">
        <v>73</v>
      </c>
      <c r="K20" s="368"/>
      <c r="L20" s="7" t="s">
        <v>622</v>
      </c>
      <c r="M20" s="11"/>
      <c r="N20" s="82">
        <v>7.12</v>
      </c>
      <c r="O20" s="60">
        <v>16</v>
      </c>
    </row>
    <row r="21" spans="1:15" ht="15" x14ac:dyDescent="0.25">
      <c r="A21" s="1"/>
      <c r="B21" s="378">
        <v>3</v>
      </c>
      <c r="C21" s="379"/>
      <c r="D21" s="367" t="s">
        <v>436</v>
      </c>
      <c r="E21" s="368"/>
      <c r="F21" s="369">
        <v>4100051929</v>
      </c>
      <c r="G21" s="370"/>
      <c r="H21" s="391" t="s">
        <v>621</v>
      </c>
      <c r="I21" s="370"/>
      <c r="J21" s="369" t="s">
        <v>73</v>
      </c>
      <c r="K21" s="368"/>
      <c r="L21" s="7" t="s">
        <v>622</v>
      </c>
      <c r="M21" s="11"/>
      <c r="N21" s="82">
        <v>7.12</v>
      </c>
      <c r="O21" s="60">
        <v>16</v>
      </c>
    </row>
    <row r="22" spans="1:15" ht="15" x14ac:dyDescent="0.25">
      <c r="A22" s="1"/>
      <c r="B22" s="378">
        <v>4</v>
      </c>
      <c r="C22" s="379"/>
      <c r="D22" s="367" t="s">
        <v>436</v>
      </c>
      <c r="E22" s="368"/>
      <c r="F22" s="369">
        <v>4100051929</v>
      </c>
      <c r="G22" s="370"/>
      <c r="H22" s="391" t="s">
        <v>621</v>
      </c>
      <c r="I22" s="370"/>
      <c r="J22" s="369" t="s">
        <v>73</v>
      </c>
      <c r="K22" s="368"/>
      <c r="L22" s="7" t="s">
        <v>622</v>
      </c>
      <c r="M22" s="11"/>
      <c r="N22" s="82">
        <v>7.12</v>
      </c>
      <c r="O22" s="60">
        <v>16</v>
      </c>
    </row>
    <row r="23" spans="1:15" ht="15" x14ac:dyDescent="0.25">
      <c r="A23" s="1"/>
      <c r="B23" s="378">
        <v>5</v>
      </c>
      <c r="C23" s="379"/>
      <c r="D23" s="367" t="s">
        <v>436</v>
      </c>
      <c r="E23" s="368"/>
      <c r="F23" s="369">
        <v>4100051929</v>
      </c>
      <c r="G23" s="370"/>
      <c r="H23" s="391" t="s">
        <v>621</v>
      </c>
      <c r="I23" s="370"/>
      <c r="J23" s="369" t="s">
        <v>73</v>
      </c>
      <c r="K23" s="368"/>
      <c r="L23" s="7" t="s">
        <v>622</v>
      </c>
      <c r="M23" s="11"/>
      <c r="N23" s="82">
        <v>7.12</v>
      </c>
      <c r="O23" s="60">
        <v>16</v>
      </c>
    </row>
    <row r="24" spans="1:15" ht="15" x14ac:dyDescent="0.25">
      <c r="A24" s="1"/>
      <c r="B24" s="378">
        <v>6</v>
      </c>
      <c r="C24" s="379"/>
      <c r="D24" s="367" t="s">
        <v>436</v>
      </c>
      <c r="E24" s="368"/>
      <c r="F24" s="369">
        <v>4100051929</v>
      </c>
      <c r="G24" s="370"/>
      <c r="H24" s="391" t="s">
        <v>621</v>
      </c>
      <c r="I24" s="370"/>
      <c r="J24" s="369" t="s">
        <v>73</v>
      </c>
      <c r="K24" s="368"/>
      <c r="L24" s="7" t="s">
        <v>622</v>
      </c>
      <c r="M24" s="11"/>
      <c r="N24" s="82">
        <v>7.12</v>
      </c>
      <c r="O24" s="60">
        <v>16</v>
      </c>
    </row>
    <row r="25" spans="1:15" ht="15" x14ac:dyDescent="0.25">
      <c r="A25" s="1"/>
      <c r="B25" s="378">
        <v>7</v>
      </c>
      <c r="C25" s="379"/>
      <c r="D25" s="367" t="s">
        <v>436</v>
      </c>
      <c r="E25" s="368"/>
      <c r="F25" s="369">
        <v>4100051929</v>
      </c>
      <c r="G25" s="370"/>
      <c r="H25" s="391" t="s">
        <v>621</v>
      </c>
      <c r="I25" s="370"/>
      <c r="J25" s="369" t="s">
        <v>73</v>
      </c>
      <c r="K25" s="368"/>
      <c r="L25" s="7" t="s">
        <v>622</v>
      </c>
      <c r="M25" s="11"/>
      <c r="N25" s="82">
        <v>7.12</v>
      </c>
      <c r="O25" s="60">
        <v>16</v>
      </c>
    </row>
    <row r="26" spans="1:15" ht="15" x14ac:dyDescent="0.25">
      <c r="A26" s="1"/>
      <c r="B26" s="378">
        <v>8</v>
      </c>
      <c r="C26" s="379"/>
      <c r="D26" s="367" t="s">
        <v>436</v>
      </c>
      <c r="E26" s="368"/>
      <c r="F26" s="369">
        <v>4100051929</v>
      </c>
      <c r="G26" s="370"/>
      <c r="H26" s="391" t="s">
        <v>621</v>
      </c>
      <c r="I26" s="370"/>
      <c r="J26" s="369" t="s">
        <v>73</v>
      </c>
      <c r="K26" s="368"/>
      <c r="L26" s="7" t="s">
        <v>622</v>
      </c>
      <c r="M26" s="11"/>
      <c r="N26" s="82">
        <v>7.12</v>
      </c>
      <c r="O26" s="60">
        <v>16</v>
      </c>
    </row>
    <row r="27" spans="1:15" ht="15" x14ac:dyDescent="0.25">
      <c r="A27" s="1"/>
      <c r="B27" s="378">
        <v>9</v>
      </c>
      <c r="C27" s="379"/>
      <c r="D27" s="367" t="s">
        <v>436</v>
      </c>
      <c r="E27" s="368"/>
      <c r="F27" s="369">
        <v>4100051928</v>
      </c>
      <c r="G27" s="370"/>
      <c r="H27" s="391" t="s">
        <v>621</v>
      </c>
      <c r="I27" s="370"/>
      <c r="J27" s="369" t="s">
        <v>81</v>
      </c>
      <c r="K27" s="368"/>
      <c r="L27" s="7" t="s">
        <v>622</v>
      </c>
      <c r="M27" s="11"/>
      <c r="N27" s="82">
        <v>6.36</v>
      </c>
      <c r="O27" s="60">
        <v>14</v>
      </c>
    </row>
    <row r="28" spans="1:15" ht="15" x14ac:dyDescent="0.25">
      <c r="A28" s="1"/>
      <c r="B28" s="378">
        <v>10</v>
      </c>
      <c r="C28" s="379"/>
      <c r="D28" s="367" t="s">
        <v>436</v>
      </c>
      <c r="E28" s="368"/>
      <c r="F28" s="369">
        <v>4100051879</v>
      </c>
      <c r="G28" s="370"/>
      <c r="H28" s="391" t="s">
        <v>621</v>
      </c>
      <c r="I28" s="370"/>
      <c r="J28" s="369" t="s">
        <v>25</v>
      </c>
      <c r="K28" s="368"/>
      <c r="L28" s="7" t="s">
        <v>622</v>
      </c>
      <c r="M28" s="11"/>
      <c r="N28" s="82">
        <v>7.12</v>
      </c>
      <c r="O28" s="60">
        <v>16</v>
      </c>
    </row>
    <row r="29" spans="1:15" ht="15" x14ac:dyDescent="0.25">
      <c r="A29" s="1"/>
      <c r="B29" s="378">
        <v>11</v>
      </c>
      <c r="C29" s="379"/>
      <c r="D29" s="367" t="s">
        <v>436</v>
      </c>
      <c r="E29" s="368"/>
      <c r="F29" s="369">
        <v>4100051879</v>
      </c>
      <c r="G29" s="370"/>
      <c r="H29" s="391" t="s">
        <v>621</v>
      </c>
      <c r="I29" s="370"/>
      <c r="J29" s="369" t="s">
        <v>25</v>
      </c>
      <c r="K29" s="368"/>
      <c r="L29" s="7" t="s">
        <v>622</v>
      </c>
      <c r="M29" s="11"/>
      <c r="N29" s="82">
        <v>7.12</v>
      </c>
      <c r="O29" s="60">
        <v>16</v>
      </c>
    </row>
    <row r="30" spans="1:15" ht="15" x14ac:dyDescent="0.25">
      <c r="A30" s="1"/>
      <c r="B30" s="378">
        <v>12</v>
      </c>
      <c r="C30" s="379"/>
      <c r="D30" s="367" t="s">
        <v>436</v>
      </c>
      <c r="E30" s="368"/>
      <c r="F30" s="369">
        <v>4100051879</v>
      </c>
      <c r="G30" s="370"/>
      <c r="H30" s="391" t="s">
        <v>621</v>
      </c>
      <c r="I30" s="370"/>
      <c r="J30" s="369" t="s">
        <v>25</v>
      </c>
      <c r="K30" s="368"/>
      <c r="L30" s="7" t="s">
        <v>622</v>
      </c>
      <c r="M30" s="11"/>
      <c r="N30" s="82">
        <v>7.12</v>
      </c>
      <c r="O30" s="60">
        <v>16</v>
      </c>
    </row>
    <row r="31" spans="1:15" ht="15" x14ac:dyDescent="0.25">
      <c r="A31" s="1"/>
      <c r="B31" s="378">
        <v>13</v>
      </c>
      <c r="C31" s="379"/>
      <c r="D31" s="367" t="s">
        <v>436</v>
      </c>
      <c r="E31" s="368"/>
      <c r="F31" s="369">
        <v>4100051879</v>
      </c>
      <c r="G31" s="370"/>
      <c r="H31" s="391" t="s">
        <v>621</v>
      </c>
      <c r="I31" s="370"/>
      <c r="J31" s="369" t="s">
        <v>25</v>
      </c>
      <c r="K31" s="368"/>
      <c r="L31" s="7" t="s">
        <v>622</v>
      </c>
      <c r="M31" s="11"/>
      <c r="N31" s="82">
        <v>7.12</v>
      </c>
      <c r="O31" s="60">
        <v>16</v>
      </c>
    </row>
    <row r="32" spans="1:15" ht="15" x14ac:dyDescent="0.25">
      <c r="A32" s="1"/>
      <c r="B32" s="378">
        <v>14</v>
      </c>
      <c r="C32" s="379"/>
      <c r="D32" s="367" t="s">
        <v>436</v>
      </c>
      <c r="E32" s="368"/>
      <c r="F32" s="369">
        <v>4100051879</v>
      </c>
      <c r="G32" s="370"/>
      <c r="H32" s="391" t="s">
        <v>621</v>
      </c>
      <c r="I32" s="370"/>
      <c r="J32" s="369" t="s">
        <v>25</v>
      </c>
      <c r="K32" s="368"/>
      <c r="L32" s="7" t="s">
        <v>622</v>
      </c>
      <c r="M32" s="11"/>
      <c r="N32" s="82">
        <v>5.7</v>
      </c>
      <c r="O32" s="60">
        <v>11</v>
      </c>
    </row>
    <row r="33" spans="1:15" ht="15" x14ac:dyDescent="0.25">
      <c r="A33" s="1"/>
      <c r="B33" s="76"/>
      <c r="C33" s="69"/>
      <c r="D33" s="367" t="s">
        <v>436</v>
      </c>
      <c r="E33" s="368"/>
      <c r="F33" s="369">
        <v>4100051931</v>
      </c>
      <c r="G33" s="370"/>
      <c r="H33" s="391" t="s">
        <v>621</v>
      </c>
      <c r="I33" s="370"/>
      <c r="J33" s="369" t="s">
        <v>84</v>
      </c>
      <c r="K33" s="368"/>
      <c r="L33" s="7" t="s">
        <v>622</v>
      </c>
      <c r="M33" s="11"/>
      <c r="N33" s="84"/>
      <c r="O33" s="60">
        <v>1</v>
      </c>
    </row>
    <row r="34" spans="1:15" ht="15" x14ac:dyDescent="0.25">
      <c r="A34" s="1"/>
      <c r="B34" s="378">
        <v>15</v>
      </c>
      <c r="C34" s="379"/>
      <c r="D34" s="367" t="s">
        <v>436</v>
      </c>
      <c r="E34" s="368"/>
      <c r="F34" s="369">
        <v>4100051930</v>
      </c>
      <c r="G34" s="370"/>
      <c r="H34" s="391" t="s">
        <v>621</v>
      </c>
      <c r="I34" s="370"/>
      <c r="J34" s="369" t="s">
        <v>53</v>
      </c>
      <c r="K34" s="368"/>
      <c r="L34" s="7" t="s">
        <v>622</v>
      </c>
      <c r="M34" s="11"/>
      <c r="N34" s="82">
        <v>7.12</v>
      </c>
      <c r="O34" s="60">
        <v>16</v>
      </c>
    </row>
    <row r="35" spans="1:15" ht="15" x14ac:dyDescent="0.25">
      <c r="A35" s="1"/>
      <c r="B35" s="378">
        <v>16</v>
      </c>
      <c r="C35" s="379"/>
      <c r="D35" s="367" t="s">
        <v>436</v>
      </c>
      <c r="E35" s="368"/>
      <c r="F35" s="369">
        <v>4100051930</v>
      </c>
      <c r="G35" s="370"/>
      <c r="H35" s="391" t="s">
        <v>621</v>
      </c>
      <c r="I35" s="370"/>
      <c r="J35" s="369" t="s">
        <v>53</v>
      </c>
      <c r="K35" s="368"/>
      <c r="L35" s="7" t="s">
        <v>622</v>
      </c>
      <c r="M35" s="11"/>
      <c r="N35" s="81">
        <v>7.12</v>
      </c>
      <c r="O35" s="60">
        <v>16</v>
      </c>
    </row>
    <row r="36" spans="1:15" ht="15" x14ac:dyDescent="0.25">
      <c r="A36" s="1"/>
      <c r="B36" s="111" t="s">
        <v>37</v>
      </c>
      <c r="C36" s="92"/>
      <c r="D36" s="20"/>
      <c r="E36" s="45"/>
      <c r="F36" s="20"/>
      <c r="H36" s="3"/>
      <c r="J36" s="20"/>
      <c r="K36" s="45"/>
      <c r="L36" s="1"/>
      <c r="M36" s="1"/>
      <c r="N36" s="1"/>
      <c r="O36" s="60"/>
    </row>
    <row r="37" spans="1:15" ht="15" x14ac:dyDescent="0.25">
      <c r="A37" s="1"/>
      <c r="B37" s="378">
        <v>17</v>
      </c>
      <c r="C37" s="379"/>
      <c r="D37" s="367" t="s">
        <v>436</v>
      </c>
      <c r="E37" s="368"/>
      <c r="F37" s="369">
        <v>4100051930</v>
      </c>
      <c r="G37" s="370"/>
      <c r="H37" s="391" t="s">
        <v>621</v>
      </c>
      <c r="I37" s="370"/>
      <c r="J37" s="369" t="s">
        <v>53</v>
      </c>
      <c r="K37" s="368"/>
      <c r="L37" s="7" t="s">
        <v>622</v>
      </c>
      <c r="M37" s="11"/>
      <c r="N37" s="82">
        <v>4.9400000000000004</v>
      </c>
      <c r="O37" s="60">
        <v>10</v>
      </c>
    </row>
    <row r="38" spans="1:15" ht="15" x14ac:dyDescent="0.25">
      <c r="A38" s="1"/>
      <c r="B38" s="40"/>
      <c r="C38" s="36"/>
      <c r="D38" s="458" t="s">
        <v>634</v>
      </c>
      <c r="E38" s="393"/>
      <c r="F38" s="393"/>
      <c r="G38" s="393"/>
      <c r="H38" s="393"/>
      <c r="I38" s="374"/>
      <c r="J38" s="374"/>
      <c r="K38" s="374"/>
      <c r="L38" s="374"/>
      <c r="M38" s="8"/>
      <c r="N38" s="87"/>
      <c r="O38" s="60"/>
    </row>
    <row r="39" spans="1:15" ht="15" x14ac:dyDescent="0.25">
      <c r="A39" s="1"/>
      <c r="B39" s="378">
        <v>18</v>
      </c>
      <c r="C39" s="379"/>
      <c r="D39" s="367" t="s">
        <v>623</v>
      </c>
      <c r="E39" s="368"/>
      <c r="F39" s="369">
        <v>4100051955</v>
      </c>
      <c r="G39" s="370"/>
      <c r="H39" s="391" t="s">
        <v>624</v>
      </c>
      <c r="I39" s="370"/>
      <c r="J39" s="369" t="s">
        <v>73</v>
      </c>
      <c r="K39" s="368"/>
      <c r="L39" s="7" t="s">
        <v>387</v>
      </c>
      <c r="M39" s="11"/>
      <c r="N39" s="82">
        <v>6.24</v>
      </c>
      <c r="O39" s="60">
        <v>44</v>
      </c>
    </row>
    <row r="40" spans="1:15" ht="15" x14ac:dyDescent="0.25">
      <c r="A40" s="1"/>
      <c r="B40" s="378">
        <v>19</v>
      </c>
      <c r="C40" s="379"/>
      <c r="D40" s="367" t="s">
        <v>623</v>
      </c>
      <c r="E40" s="368"/>
      <c r="F40" s="369">
        <v>4100051955</v>
      </c>
      <c r="G40" s="370"/>
      <c r="H40" s="391" t="s">
        <v>624</v>
      </c>
      <c r="I40" s="370"/>
      <c r="J40" s="369" t="s">
        <v>73</v>
      </c>
      <c r="K40" s="368"/>
      <c r="L40" s="7" t="s">
        <v>387</v>
      </c>
      <c r="M40" s="11"/>
      <c r="N40" s="82">
        <v>6.24</v>
      </c>
      <c r="O40" s="60">
        <v>44</v>
      </c>
    </row>
    <row r="41" spans="1:15" ht="15" x14ac:dyDescent="0.25">
      <c r="A41" s="1"/>
      <c r="B41" s="378">
        <v>20</v>
      </c>
      <c r="C41" s="379"/>
      <c r="D41" s="367" t="s">
        <v>623</v>
      </c>
      <c r="E41" s="368"/>
      <c r="F41" s="369">
        <v>4100051955</v>
      </c>
      <c r="G41" s="370"/>
      <c r="H41" s="391" t="s">
        <v>624</v>
      </c>
      <c r="I41" s="370"/>
      <c r="J41" s="369" t="s">
        <v>73</v>
      </c>
      <c r="K41" s="368"/>
      <c r="L41" s="7" t="s">
        <v>387</v>
      </c>
      <c r="M41" s="11"/>
      <c r="N41" s="82">
        <v>6.24</v>
      </c>
      <c r="O41" s="60">
        <v>44</v>
      </c>
    </row>
    <row r="42" spans="1:15" ht="15" x14ac:dyDescent="0.25">
      <c r="A42" s="1"/>
      <c r="B42" s="378">
        <v>21</v>
      </c>
      <c r="C42" s="379"/>
      <c r="D42" s="367" t="s">
        <v>623</v>
      </c>
      <c r="E42" s="368"/>
      <c r="F42" s="369">
        <v>4100051955</v>
      </c>
      <c r="G42" s="370"/>
      <c r="H42" s="391" t="s">
        <v>624</v>
      </c>
      <c r="I42" s="370"/>
      <c r="J42" s="369" t="s">
        <v>73</v>
      </c>
      <c r="K42" s="368"/>
      <c r="L42" s="7" t="s">
        <v>387</v>
      </c>
      <c r="M42" s="11"/>
      <c r="N42" s="82">
        <v>6.24</v>
      </c>
      <c r="O42" s="60">
        <v>44</v>
      </c>
    </row>
    <row r="43" spans="1:15" ht="15" x14ac:dyDescent="0.25">
      <c r="A43" s="1"/>
      <c r="B43" s="378">
        <v>22</v>
      </c>
      <c r="C43" s="379"/>
      <c r="D43" s="367" t="s">
        <v>623</v>
      </c>
      <c r="E43" s="368"/>
      <c r="F43" s="369">
        <v>4100051955</v>
      </c>
      <c r="G43" s="370"/>
      <c r="H43" s="391" t="s">
        <v>624</v>
      </c>
      <c r="I43" s="370"/>
      <c r="J43" s="369" t="s">
        <v>73</v>
      </c>
      <c r="K43" s="368"/>
      <c r="L43" s="7" t="s">
        <v>387</v>
      </c>
      <c r="M43" s="11"/>
      <c r="N43" s="82">
        <v>6.48</v>
      </c>
      <c r="O43" s="60">
        <v>46</v>
      </c>
    </row>
    <row r="44" spans="1:15" ht="15" x14ac:dyDescent="0.25">
      <c r="A44" s="1"/>
      <c r="B44" s="378">
        <v>23</v>
      </c>
      <c r="C44" s="379"/>
      <c r="D44" s="367" t="s">
        <v>623</v>
      </c>
      <c r="E44" s="368"/>
      <c r="F44" s="369">
        <v>4100051885</v>
      </c>
      <c r="G44" s="370"/>
      <c r="H44" s="391" t="s">
        <v>624</v>
      </c>
      <c r="I44" s="370"/>
      <c r="J44" s="369" t="s">
        <v>25</v>
      </c>
      <c r="K44" s="368"/>
      <c r="L44" s="7" t="s">
        <v>387</v>
      </c>
      <c r="M44" s="11"/>
      <c r="N44" s="82">
        <v>6.04</v>
      </c>
      <c r="O44" s="60">
        <v>42</v>
      </c>
    </row>
    <row r="45" spans="1:15" ht="15" x14ac:dyDescent="0.25">
      <c r="A45" s="1"/>
      <c r="B45" s="378">
        <v>24</v>
      </c>
      <c r="C45" s="379"/>
      <c r="D45" s="367" t="s">
        <v>623</v>
      </c>
      <c r="E45" s="368"/>
      <c r="F45" s="369">
        <v>4100051957</v>
      </c>
      <c r="G45" s="370"/>
      <c r="H45" s="391" t="s">
        <v>624</v>
      </c>
      <c r="I45" s="370"/>
      <c r="J45" s="369" t="s">
        <v>53</v>
      </c>
      <c r="K45" s="368"/>
      <c r="L45" s="7" t="s">
        <v>387</v>
      </c>
      <c r="M45" s="11"/>
      <c r="N45" s="82">
        <v>5.32</v>
      </c>
      <c r="O45" s="60">
        <v>40</v>
      </c>
    </row>
    <row r="46" spans="1:15" ht="15" x14ac:dyDescent="0.25">
      <c r="A46" s="1"/>
      <c r="B46" s="40"/>
      <c r="C46" s="36"/>
      <c r="D46" s="458" t="s">
        <v>635</v>
      </c>
      <c r="E46" s="393"/>
      <c r="F46" s="393"/>
      <c r="G46" s="393"/>
      <c r="H46" s="393"/>
      <c r="I46" s="374"/>
      <c r="J46" s="374"/>
      <c r="K46" s="374"/>
      <c r="L46" s="374"/>
      <c r="M46" s="8"/>
      <c r="N46" s="87"/>
      <c r="O46" s="60"/>
    </row>
    <row r="47" spans="1:15" ht="15" x14ac:dyDescent="0.25">
      <c r="A47" s="1"/>
      <c r="B47" s="378">
        <v>25</v>
      </c>
      <c r="C47" s="379"/>
      <c r="D47" s="367" t="s">
        <v>623</v>
      </c>
      <c r="E47" s="368"/>
      <c r="F47" s="369">
        <v>4100051959</v>
      </c>
      <c r="G47" s="370"/>
      <c r="H47" s="391" t="s">
        <v>625</v>
      </c>
      <c r="I47" s="370"/>
      <c r="J47" s="369" t="s">
        <v>147</v>
      </c>
      <c r="K47" s="368"/>
      <c r="L47" s="7" t="s">
        <v>387</v>
      </c>
      <c r="M47" s="11"/>
      <c r="N47" s="82">
        <v>4.82</v>
      </c>
      <c r="O47" s="60">
        <v>7</v>
      </c>
    </row>
    <row r="48" spans="1:15" ht="15" x14ac:dyDescent="0.25">
      <c r="A48" s="1"/>
      <c r="B48" s="76"/>
      <c r="C48" s="69"/>
      <c r="D48" s="367" t="s">
        <v>623</v>
      </c>
      <c r="E48" s="368"/>
      <c r="F48" s="369">
        <v>4100051958</v>
      </c>
      <c r="G48" s="370"/>
      <c r="H48" s="391" t="s">
        <v>625</v>
      </c>
      <c r="I48" s="370"/>
      <c r="J48" s="369" t="s">
        <v>53</v>
      </c>
      <c r="K48" s="368"/>
      <c r="L48" s="7" t="s">
        <v>387</v>
      </c>
      <c r="M48" s="11"/>
      <c r="N48" s="84"/>
      <c r="O48" s="60">
        <v>25</v>
      </c>
    </row>
    <row r="49" spans="1:15" ht="15" x14ac:dyDescent="0.25">
      <c r="A49" s="1"/>
      <c r="B49" s="378">
        <v>26</v>
      </c>
      <c r="C49" s="379"/>
      <c r="D49" s="367" t="s">
        <v>626</v>
      </c>
      <c r="E49" s="368"/>
      <c r="F49" s="369">
        <v>4100051947</v>
      </c>
      <c r="G49" s="370"/>
      <c r="H49" s="391" t="s">
        <v>627</v>
      </c>
      <c r="I49" s="370"/>
      <c r="J49" s="369" t="s">
        <v>73</v>
      </c>
      <c r="K49" s="368"/>
      <c r="L49" s="7" t="s">
        <v>387</v>
      </c>
      <c r="M49" s="11"/>
      <c r="N49" s="82">
        <v>8.76</v>
      </c>
      <c r="O49" s="60">
        <v>34</v>
      </c>
    </row>
    <row r="50" spans="1:15" ht="15" x14ac:dyDescent="0.25">
      <c r="A50" s="1"/>
      <c r="B50" s="378">
        <v>27</v>
      </c>
      <c r="C50" s="379"/>
      <c r="D50" s="367" t="s">
        <v>626</v>
      </c>
      <c r="E50" s="368"/>
      <c r="F50" s="369">
        <v>4100051947</v>
      </c>
      <c r="G50" s="370"/>
      <c r="H50" s="391" t="s">
        <v>627</v>
      </c>
      <c r="I50" s="370"/>
      <c r="J50" s="369" t="s">
        <v>73</v>
      </c>
      <c r="K50" s="368"/>
      <c r="L50" s="7" t="s">
        <v>387</v>
      </c>
      <c r="M50" s="11"/>
      <c r="N50" s="82">
        <v>8.76</v>
      </c>
      <c r="O50" s="60">
        <v>34</v>
      </c>
    </row>
    <row r="51" spans="1:15" ht="15" x14ac:dyDescent="0.25">
      <c r="A51" s="1"/>
      <c r="B51" s="378">
        <v>28</v>
      </c>
      <c r="C51" s="379"/>
      <c r="D51" s="367" t="s">
        <v>626</v>
      </c>
      <c r="E51" s="368"/>
      <c r="F51" s="369">
        <v>4100051947</v>
      </c>
      <c r="G51" s="370"/>
      <c r="H51" s="391" t="s">
        <v>627</v>
      </c>
      <c r="I51" s="370"/>
      <c r="J51" s="369" t="s">
        <v>73</v>
      </c>
      <c r="K51" s="368"/>
      <c r="L51" s="7" t="s">
        <v>387</v>
      </c>
      <c r="M51" s="11"/>
      <c r="N51" s="82">
        <v>8.76</v>
      </c>
      <c r="O51" s="60">
        <v>34</v>
      </c>
    </row>
    <row r="52" spans="1:15" ht="15" x14ac:dyDescent="0.25">
      <c r="A52" s="1"/>
      <c r="B52" s="378">
        <v>29</v>
      </c>
      <c r="C52" s="379"/>
      <c r="D52" s="367" t="s">
        <v>626</v>
      </c>
      <c r="E52" s="368"/>
      <c r="F52" s="369">
        <v>4100051950</v>
      </c>
      <c r="G52" s="370"/>
      <c r="H52" s="391" t="s">
        <v>627</v>
      </c>
      <c r="I52" s="370"/>
      <c r="J52" s="369" t="s">
        <v>147</v>
      </c>
      <c r="K52" s="368"/>
      <c r="L52" s="7" t="s">
        <v>387</v>
      </c>
      <c r="M52" s="11"/>
      <c r="N52" s="82">
        <v>6.42</v>
      </c>
      <c r="O52" s="60">
        <v>10</v>
      </c>
    </row>
    <row r="53" spans="1:15" ht="15" x14ac:dyDescent="0.25">
      <c r="A53" s="1"/>
      <c r="B53" s="40"/>
      <c r="C53" s="36"/>
      <c r="D53" s="367" t="s">
        <v>626</v>
      </c>
      <c r="E53" s="368"/>
      <c r="F53" s="369">
        <v>4100051949</v>
      </c>
      <c r="G53" s="370"/>
      <c r="H53" s="391" t="s">
        <v>627</v>
      </c>
      <c r="I53" s="370"/>
      <c r="J53" s="369" t="s">
        <v>53</v>
      </c>
      <c r="K53" s="368"/>
      <c r="L53" s="7" t="s">
        <v>387</v>
      </c>
      <c r="M53" s="11"/>
      <c r="N53" s="84"/>
      <c r="O53" s="60">
        <v>14</v>
      </c>
    </row>
    <row r="54" spans="1:15" ht="15" x14ac:dyDescent="0.25">
      <c r="A54" s="1"/>
      <c r="B54" s="76"/>
      <c r="C54" s="69"/>
      <c r="D54" s="458" t="s">
        <v>636</v>
      </c>
      <c r="E54" s="393"/>
      <c r="F54" s="393"/>
      <c r="G54" s="393"/>
      <c r="H54" s="393"/>
      <c r="I54" s="374"/>
      <c r="J54" s="374"/>
      <c r="K54" s="374"/>
      <c r="L54" s="374"/>
      <c r="M54" s="8"/>
      <c r="N54" s="87"/>
      <c r="O54" s="60"/>
    </row>
    <row r="55" spans="1:15" ht="15" x14ac:dyDescent="0.25">
      <c r="A55" s="1"/>
      <c r="B55" s="416">
        <v>30</v>
      </c>
      <c r="C55" s="417"/>
      <c r="D55" s="367" t="s">
        <v>626</v>
      </c>
      <c r="E55" s="368"/>
      <c r="F55" s="369">
        <v>4100051883</v>
      </c>
      <c r="G55" s="370"/>
      <c r="H55" s="391" t="s">
        <v>627</v>
      </c>
      <c r="I55" s="370"/>
      <c r="J55" s="369" t="s">
        <v>25</v>
      </c>
      <c r="K55" s="368"/>
      <c r="L55" s="7" t="s">
        <v>387</v>
      </c>
      <c r="M55" s="11"/>
      <c r="N55" s="82">
        <v>10.1</v>
      </c>
      <c r="O55" s="60">
        <v>39</v>
      </c>
    </row>
    <row r="56" spans="1:15" ht="15" x14ac:dyDescent="0.25">
      <c r="A56" s="1"/>
      <c r="B56" s="378">
        <v>31</v>
      </c>
      <c r="C56" s="379"/>
      <c r="D56" s="367" t="s">
        <v>626</v>
      </c>
      <c r="E56" s="368"/>
      <c r="F56" s="369">
        <v>4100051947</v>
      </c>
      <c r="G56" s="370"/>
      <c r="H56" s="391" t="s">
        <v>627</v>
      </c>
      <c r="I56" s="370"/>
      <c r="J56" s="369" t="s">
        <v>73</v>
      </c>
      <c r="K56" s="368"/>
      <c r="L56" s="7" t="s">
        <v>628</v>
      </c>
      <c r="M56" s="11"/>
      <c r="N56" s="82">
        <v>8.76</v>
      </c>
      <c r="O56" s="60">
        <v>34</v>
      </c>
    </row>
    <row r="57" spans="1:15" ht="15" x14ac:dyDescent="0.25">
      <c r="A57" s="1"/>
      <c r="B57" s="378">
        <v>32</v>
      </c>
      <c r="C57" s="379"/>
      <c r="D57" s="367" t="s">
        <v>626</v>
      </c>
      <c r="E57" s="368"/>
      <c r="F57" s="369">
        <v>4100051947</v>
      </c>
      <c r="G57" s="370"/>
      <c r="H57" s="391" t="s">
        <v>627</v>
      </c>
      <c r="I57" s="370"/>
      <c r="J57" s="369" t="s">
        <v>73</v>
      </c>
      <c r="K57" s="368"/>
      <c r="L57" s="7" t="s">
        <v>628</v>
      </c>
      <c r="M57" s="11"/>
      <c r="N57" s="81">
        <v>8.76</v>
      </c>
      <c r="O57" s="60">
        <v>34</v>
      </c>
    </row>
    <row r="58" spans="1:15" ht="15" x14ac:dyDescent="0.25">
      <c r="A58" s="1"/>
      <c r="B58" s="378">
        <v>33</v>
      </c>
      <c r="C58" s="379"/>
      <c r="D58" s="367" t="s">
        <v>626</v>
      </c>
      <c r="E58" s="368"/>
      <c r="F58" s="369">
        <v>4100051947</v>
      </c>
      <c r="G58" s="370"/>
      <c r="H58" s="391" t="s">
        <v>627</v>
      </c>
      <c r="I58" s="370"/>
      <c r="J58" s="369" t="s">
        <v>73</v>
      </c>
      <c r="K58" s="368"/>
      <c r="L58" s="7" t="s">
        <v>628</v>
      </c>
      <c r="M58" s="11"/>
      <c r="N58" s="82">
        <v>8.76</v>
      </c>
      <c r="O58" s="60">
        <v>34</v>
      </c>
    </row>
    <row r="59" spans="1:15" ht="15" x14ac:dyDescent="0.25">
      <c r="A59" s="1"/>
      <c r="B59" s="378">
        <v>34</v>
      </c>
      <c r="C59" s="379"/>
      <c r="D59" s="367" t="s">
        <v>626</v>
      </c>
      <c r="E59" s="368"/>
      <c r="F59" s="369">
        <v>4100051949</v>
      </c>
      <c r="G59" s="370"/>
      <c r="H59" s="391" t="s">
        <v>627</v>
      </c>
      <c r="I59" s="370"/>
      <c r="J59" s="369" t="s">
        <v>53</v>
      </c>
      <c r="K59" s="368"/>
      <c r="L59" s="7" t="s">
        <v>628</v>
      </c>
      <c r="M59" s="11"/>
      <c r="N59" s="82">
        <v>5.36</v>
      </c>
      <c r="O59" s="60">
        <v>13</v>
      </c>
    </row>
    <row r="60" spans="1:15" ht="15" x14ac:dyDescent="0.25">
      <c r="A60" s="1"/>
      <c r="B60" s="76"/>
      <c r="C60" s="69"/>
      <c r="D60" s="367" t="s">
        <v>626</v>
      </c>
      <c r="E60" s="368"/>
      <c r="F60" s="369">
        <v>4100051948</v>
      </c>
      <c r="G60" s="370"/>
      <c r="H60" s="391" t="s">
        <v>627</v>
      </c>
      <c r="I60" s="370"/>
      <c r="J60" s="369" t="s">
        <v>90</v>
      </c>
      <c r="K60" s="368"/>
      <c r="L60" s="7" t="s">
        <v>628</v>
      </c>
      <c r="M60" s="11"/>
      <c r="N60" s="84"/>
      <c r="O60" s="60">
        <v>6</v>
      </c>
    </row>
    <row r="61" spans="1:15" ht="15" x14ac:dyDescent="0.25">
      <c r="A61" s="1"/>
      <c r="B61" s="378">
        <v>35</v>
      </c>
      <c r="C61" s="379"/>
      <c r="D61" s="367" t="s">
        <v>626</v>
      </c>
      <c r="E61" s="368"/>
      <c r="F61" s="369">
        <v>4100051883</v>
      </c>
      <c r="G61" s="370"/>
      <c r="H61" s="391" t="s">
        <v>627</v>
      </c>
      <c r="I61" s="370"/>
      <c r="J61" s="369" t="s">
        <v>25</v>
      </c>
      <c r="K61" s="368"/>
      <c r="L61" s="7" t="s">
        <v>628</v>
      </c>
      <c r="M61" s="11"/>
      <c r="N61" s="82">
        <v>9.42</v>
      </c>
      <c r="O61" s="60">
        <v>37</v>
      </c>
    </row>
    <row r="62" spans="1:15" ht="15" x14ac:dyDescent="0.25">
      <c r="A62" s="1"/>
      <c r="B62" s="76"/>
      <c r="C62" s="69"/>
      <c r="D62" s="458" t="s">
        <v>637</v>
      </c>
      <c r="E62" s="393"/>
      <c r="F62" s="393"/>
      <c r="G62" s="393"/>
      <c r="H62" s="393"/>
      <c r="I62" s="374"/>
      <c r="J62" s="374"/>
      <c r="K62" s="374"/>
      <c r="L62" s="374"/>
      <c r="M62" s="8"/>
      <c r="N62" s="87"/>
      <c r="O62" s="60"/>
    </row>
    <row r="63" spans="1:15" ht="15" x14ac:dyDescent="0.25">
      <c r="A63" s="1"/>
      <c r="B63" s="378">
        <v>36</v>
      </c>
      <c r="C63" s="379"/>
      <c r="D63" s="367" t="s">
        <v>480</v>
      </c>
      <c r="E63" s="368"/>
      <c r="F63" s="369">
        <v>4100051961</v>
      </c>
      <c r="G63" s="370"/>
      <c r="H63" s="391" t="s">
        <v>631</v>
      </c>
      <c r="I63" s="370"/>
      <c r="J63" s="369" t="s">
        <v>53</v>
      </c>
      <c r="K63" s="368"/>
      <c r="L63" s="7" t="s">
        <v>628</v>
      </c>
      <c r="M63" s="11">
        <v>85</v>
      </c>
      <c r="N63" s="82">
        <v>4.4400000000000004</v>
      </c>
      <c r="O63" s="57">
        <v>10</v>
      </c>
    </row>
    <row r="64" spans="1:15" ht="15" x14ac:dyDescent="0.25">
      <c r="A64" s="1"/>
      <c r="B64" s="40"/>
      <c r="C64" s="36"/>
      <c r="D64" s="458" t="s">
        <v>651</v>
      </c>
      <c r="E64" s="393"/>
      <c r="F64" s="393"/>
      <c r="G64" s="393"/>
      <c r="H64" s="393"/>
      <c r="I64" s="374"/>
      <c r="J64" s="374"/>
      <c r="K64" s="374"/>
      <c r="L64" s="374"/>
      <c r="M64" s="8"/>
      <c r="N64" s="18"/>
      <c r="O64" s="57"/>
    </row>
    <row r="65" spans="1:15" ht="15" x14ac:dyDescent="0.25">
      <c r="A65" s="1"/>
      <c r="B65" s="40"/>
      <c r="C65" s="36"/>
      <c r="D65" s="367" t="s">
        <v>480</v>
      </c>
      <c r="E65" s="368"/>
      <c r="F65" s="369">
        <v>4100051961</v>
      </c>
      <c r="G65" s="370"/>
      <c r="H65" s="391" t="s">
        <v>631</v>
      </c>
      <c r="I65" s="370"/>
      <c r="J65" s="369" t="s">
        <v>53</v>
      </c>
      <c r="K65" s="368"/>
      <c r="L65" s="7" t="s">
        <v>628</v>
      </c>
      <c r="M65" s="11">
        <v>90</v>
      </c>
      <c r="N65" s="18"/>
      <c r="O65" s="57">
        <v>8</v>
      </c>
    </row>
    <row r="66" spans="1:15" ht="15" x14ac:dyDescent="0.25">
      <c r="A66" s="1"/>
      <c r="B66" s="40"/>
      <c r="C66" s="36"/>
      <c r="D66" s="367" t="s">
        <v>480</v>
      </c>
      <c r="E66" s="368"/>
      <c r="F66" s="369">
        <v>4100051961</v>
      </c>
      <c r="G66" s="370"/>
      <c r="H66" s="391" t="s">
        <v>631</v>
      </c>
      <c r="I66" s="370"/>
      <c r="J66" s="369" t="s">
        <v>53</v>
      </c>
      <c r="K66" s="368"/>
      <c r="L66" s="7" t="s">
        <v>628</v>
      </c>
      <c r="M66" s="11">
        <v>95</v>
      </c>
      <c r="N66" s="18"/>
      <c r="O66" s="57">
        <v>6</v>
      </c>
    </row>
    <row r="67" spans="1:15" ht="15" x14ac:dyDescent="0.25">
      <c r="A67" s="1"/>
      <c r="B67" s="40"/>
      <c r="C67" s="36"/>
      <c r="D67" s="367" t="s">
        <v>480</v>
      </c>
      <c r="E67" s="368"/>
      <c r="F67" s="369">
        <v>4100051961</v>
      </c>
      <c r="G67" s="370"/>
      <c r="H67" s="391" t="s">
        <v>631</v>
      </c>
      <c r="I67" s="370"/>
      <c r="J67" s="369" t="s">
        <v>53</v>
      </c>
      <c r="K67" s="368"/>
      <c r="L67" s="7" t="s">
        <v>628</v>
      </c>
      <c r="M67" s="11">
        <v>100</v>
      </c>
      <c r="N67" s="115"/>
      <c r="O67" s="57">
        <v>1</v>
      </c>
    </row>
    <row r="68" spans="1:15" ht="15" x14ac:dyDescent="0.25">
      <c r="A68" s="1"/>
      <c r="B68" s="378">
        <v>37</v>
      </c>
      <c r="C68" s="379"/>
      <c r="D68" s="367" t="s">
        <v>632</v>
      </c>
      <c r="E68" s="368"/>
      <c r="F68" s="369">
        <v>4100051936</v>
      </c>
      <c r="G68" s="370"/>
      <c r="H68" s="391" t="s">
        <v>633</v>
      </c>
      <c r="I68" s="370"/>
      <c r="J68" s="369" t="s">
        <v>147</v>
      </c>
      <c r="K68" s="368"/>
      <c r="L68" s="7" t="s">
        <v>622</v>
      </c>
      <c r="M68" s="11">
        <v>75</v>
      </c>
      <c r="N68" s="121">
        <v>4.5</v>
      </c>
      <c r="O68" s="57">
        <v>10</v>
      </c>
    </row>
    <row r="69" spans="1:15" ht="15" x14ac:dyDescent="0.25">
      <c r="A69" s="1"/>
      <c r="B69" s="40"/>
      <c r="C69" s="36"/>
      <c r="D69" s="367" t="s">
        <v>632</v>
      </c>
      <c r="E69" s="368"/>
      <c r="F69" s="369">
        <v>4100051881</v>
      </c>
      <c r="G69" s="370"/>
      <c r="H69" s="391" t="s">
        <v>633</v>
      </c>
      <c r="I69" s="370"/>
      <c r="J69" s="369" t="s">
        <v>25</v>
      </c>
      <c r="K69" s="368"/>
      <c r="L69" s="7" t="s">
        <v>622</v>
      </c>
      <c r="M69" s="11">
        <v>75</v>
      </c>
      <c r="N69" s="40"/>
      <c r="O69" s="57">
        <v>2</v>
      </c>
    </row>
    <row r="70" spans="1:15" ht="15" x14ac:dyDescent="0.25">
      <c r="A70" s="1"/>
      <c r="B70" s="40"/>
      <c r="C70" s="36"/>
      <c r="D70" s="367" t="s">
        <v>632</v>
      </c>
      <c r="E70" s="368"/>
      <c r="F70" s="369">
        <v>4100051881</v>
      </c>
      <c r="G70" s="370"/>
      <c r="H70" s="391" t="s">
        <v>633</v>
      </c>
      <c r="I70" s="370"/>
      <c r="J70" s="369" t="s">
        <v>25</v>
      </c>
      <c r="K70" s="368"/>
      <c r="L70" s="7" t="s">
        <v>622</v>
      </c>
      <c r="M70" s="11">
        <v>80</v>
      </c>
      <c r="N70" s="40"/>
      <c r="O70" s="57">
        <v>1</v>
      </c>
    </row>
    <row r="71" spans="1:15" ht="15" x14ac:dyDescent="0.25">
      <c r="A71" s="1"/>
      <c r="B71" s="40"/>
      <c r="C71" s="36"/>
      <c r="D71" s="367" t="s">
        <v>632</v>
      </c>
      <c r="E71" s="368"/>
      <c r="F71" s="369">
        <v>4100051935</v>
      </c>
      <c r="G71" s="370"/>
      <c r="H71" s="391" t="s">
        <v>633</v>
      </c>
      <c r="I71" s="370"/>
      <c r="J71" s="369" t="s">
        <v>53</v>
      </c>
      <c r="K71" s="368"/>
      <c r="L71" s="7" t="s">
        <v>622</v>
      </c>
      <c r="M71" s="11">
        <v>75</v>
      </c>
      <c r="N71" s="40"/>
      <c r="O71" s="57">
        <v>1</v>
      </c>
    </row>
    <row r="72" spans="1:15" ht="15" x14ac:dyDescent="0.25">
      <c r="A72" s="1"/>
      <c r="B72" s="40"/>
      <c r="C72" s="36"/>
      <c r="D72" s="367" t="s">
        <v>632</v>
      </c>
      <c r="E72" s="368"/>
      <c r="F72" s="369">
        <v>4100051935</v>
      </c>
      <c r="G72" s="370"/>
      <c r="H72" s="391" t="s">
        <v>633</v>
      </c>
      <c r="I72" s="370"/>
      <c r="J72" s="369" t="s">
        <v>53</v>
      </c>
      <c r="K72" s="368"/>
      <c r="L72" s="7" t="s">
        <v>622</v>
      </c>
      <c r="M72" s="11">
        <v>80</v>
      </c>
      <c r="N72" s="40"/>
      <c r="O72" s="57">
        <v>4</v>
      </c>
    </row>
    <row r="73" spans="1:15" ht="15" x14ac:dyDescent="0.25">
      <c r="A73" s="1"/>
      <c r="B73" s="40"/>
      <c r="C73" s="36"/>
      <c r="D73" s="367" t="s">
        <v>632</v>
      </c>
      <c r="E73" s="368"/>
      <c r="F73" s="369">
        <v>4100051935</v>
      </c>
      <c r="G73" s="370"/>
      <c r="H73" s="391" t="s">
        <v>633</v>
      </c>
      <c r="I73" s="370"/>
      <c r="J73" s="369" t="s">
        <v>53</v>
      </c>
      <c r="K73" s="368"/>
      <c r="L73" s="7" t="s">
        <v>622</v>
      </c>
      <c r="M73" s="11">
        <v>85</v>
      </c>
      <c r="N73" s="40"/>
      <c r="O73" s="57">
        <v>5</v>
      </c>
    </row>
    <row r="74" spans="1:15" ht="15" x14ac:dyDescent="0.25">
      <c r="A74" s="1"/>
      <c r="B74" s="76"/>
      <c r="C74" s="69"/>
      <c r="D74" s="367" t="s">
        <v>632</v>
      </c>
      <c r="E74" s="368"/>
      <c r="F74" s="369">
        <v>4100051935</v>
      </c>
      <c r="G74" s="370"/>
      <c r="H74" s="391" t="s">
        <v>633</v>
      </c>
      <c r="I74" s="370"/>
      <c r="J74" s="369" t="s">
        <v>53</v>
      </c>
      <c r="K74" s="368"/>
      <c r="L74" s="7" t="s">
        <v>622</v>
      </c>
      <c r="M74" s="11">
        <v>90</v>
      </c>
      <c r="N74" s="76"/>
      <c r="O74" s="57">
        <v>3</v>
      </c>
    </row>
    <row r="75" spans="1:15" ht="15" x14ac:dyDescent="0.25">
      <c r="A75" s="1"/>
      <c r="B75" s="378">
        <v>38</v>
      </c>
      <c r="C75" s="379"/>
      <c r="D75" s="367" t="s">
        <v>638</v>
      </c>
      <c r="E75" s="368"/>
      <c r="F75" s="369"/>
      <c r="G75" s="370"/>
      <c r="H75" s="391" t="s">
        <v>639</v>
      </c>
      <c r="I75" s="370"/>
      <c r="J75" s="369" t="s">
        <v>640</v>
      </c>
      <c r="K75" s="368"/>
      <c r="L75" s="7" t="s">
        <v>387</v>
      </c>
      <c r="M75" s="11" t="s">
        <v>485</v>
      </c>
      <c r="N75" s="116">
        <v>9.85</v>
      </c>
      <c r="O75" s="57">
        <v>146</v>
      </c>
    </row>
    <row r="76" spans="1:15" ht="15" x14ac:dyDescent="0.25">
      <c r="A76" s="1"/>
      <c r="B76" s="375">
        <v>39</v>
      </c>
      <c r="C76" s="376"/>
      <c r="D76" s="367" t="s">
        <v>629</v>
      </c>
      <c r="E76" s="368"/>
      <c r="F76" s="369">
        <v>4100051884</v>
      </c>
      <c r="G76" s="370"/>
      <c r="H76" s="391" t="s">
        <v>630</v>
      </c>
      <c r="I76" s="370"/>
      <c r="J76" s="369" t="s">
        <v>25</v>
      </c>
      <c r="K76" s="368"/>
      <c r="L76" s="7" t="s">
        <v>628</v>
      </c>
      <c r="M76" s="11"/>
      <c r="N76" s="81">
        <v>11.52</v>
      </c>
      <c r="O76" s="60">
        <v>19</v>
      </c>
    </row>
    <row r="77" spans="1:15" ht="15" x14ac:dyDescent="0.25">
      <c r="A77" s="1"/>
      <c r="B77" s="375">
        <v>40</v>
      </c>
      <c r="C77" s="376"/>
      <c r="D77" s="367" t="s">
        <v>629</v>
      </c>
      <c r="E77" s="368"/>
      <c r="F77" s="369">
        <v>4100051884</v>
      </c>
      <c r="G77" s="370"/>
      <c r="H77" s="391" t="s">
        <v>630</v>
      </c>
      <c r="I77" s="370"/>
      <c r="J77" s="369" t="s">
        <v>25</v>
      </c>
      <c r="K77" s="368"/>
      <c r="L77" s="7" t="s">
        <v>628</v>
      </c>
      <c r="M77" s="11"/>
      <c r="N77" s="81">
        <v>11.52</v>
      </c>
      <c r="O77" s="60">
        <v>19</v>
      </c>
    </row>
    <row r="78" spans="1:15" ht="15" x14ac:dyDescent="0.25">
      <c r="A78" s="1"/>
      <c r="B78" s="378">
        <v>41</v>
      </c>
      <c r="C78" s="379"/>
      <c r="D78" s="367" t="s">
        <v>629</v>
      </c>
      <c r="E78" s="368"/>
      <c r="F78" s="369">
        <v>4100051954</v>
      </c>
      <c r="G78" s="370"/>
      <c r="H78" s="391" t="s">
        <v>630</v>
      </c>
      <c r="I78" s="370"/>
      <c r="J78" s="369" t="s">
        <v>53</v>
      </c>
      <c r="K78" s="368"/>
      <c r="L78" s="7" t="s">
        <v>628</v>
      </c>
      <c r="M78" s="11"/>
      <c r="N78" s="82">
        <v>7.42</v>
      </c>
      <c r="O78" s="60">
        <v>12</v>
      </c>
    </row>
    <row r="79" spans="1:15" ht="15" x14ac:dyDescent="0.25">
      <c r="A79" s="1"/>
      <c r="B79" s="378">
        <v>42</v>
      </c>
      <c r="C79" s="379"/>
      <c r="D79" s="367" t="s">
        <v>629</v>
      </c>
      <c r="E79" s="368"/>
      <c r="F79" s="369">
        <v>4100051954</v>
      </c>
      <c r="G79" s="370"/>
      <c r="H79" s="391" t="s">
        <v>630</v>
      </c>
      <c r="I79" s="370"/>
      <c r="J79" s="369" t="s">
        <v>53</v>
      </c>
      <c r="K79" s="368"/>
      <c r="L79" s="7" t="s">
        <v>387</v>
      </c>
      <c r="M79" s="11"/>
      <c r="N79" s="117">
        <v>7.08</v>
      </c>
      <c r="O79" s="60">
        <v>10</v>
      </c>
    </row>
    <row r="80" spans="1:15" ht="15" x14ac:dyDescent="0.25">
      <c r="A80" s="1"/>
      <c r="B80" s="111" t="s">
        <v>56</v>
      </c>
      <c r="C80" s="92"/>
      <c r="D80" s="20"/>
      <c r="E80" s="45"/>
      <c r="F80" s="20"/>
      <c r="H80" s="3"/>
      <c r="J80" s="20"/>
      <c r="K80" s="45"/>
      <c r="L80" s="1"/>
      <c r="M80" s="1"/>
      <c r="N80" s="1"/>
      <c r="O80" s="60"/>
    </row>
    <row r="81" spans="1:15" ht="15" x14ac:dyDescent="0.25">
      <c r="A81" s="1"/>
      <c r="B81" s="378">
        <v>43</v>
      </c>
      <c r="C81" s="379"/>
      <c r="D81" s="367" t="s">
        <v>629</v>
      </c>
      <c r="E81" s="368"/>
      <c r="F81" s="369">
        <v>4100051951</v>
      </c>
      <c r="G81" s="370"/>
      <c r="H81" s="391" t="s">
        <v>630</v>
      </c>
      <c r="I81" s="370"/>
      <c r="J81" s="369" t="s">
        <v>81</v>
      </c>
      <c r="K81" s="368"/>
      <c r="L81" s="7" t="s">
        <v>387</v>
      </c>
      <c r="M81" s="11"/>
      <c r="N81" s="82">
        <v>14.08</v>
      </c>
      <c r="O81" s="60">
        <v>14</v>
      </c>
    </row>
    <row r="82" spans="1:15" ht="15" x14ac:dyDescent="0.25">
      <c r="A82" s="1"/>
      <c r="B82" s="76"/>
      <c r="C82" s="69"/>
      <c r="D82" s="367" t="s">
        <v>629</v>
      </c>
      <c r="E82" s="368"/>
      <c r="F82" s="369">
        <v>4100051884</v>
      </c>
      <c r="G82" s="370"/>
      <c r="H82" s="391" t="s">
        <v>630</v>
      </c>
      <c r="I82" s="370"/>
      <c r="J82" s="369" t="s">
        <v>25</v>
      </c>
      <c r="K82" s="368"/>
      <c r="L82" s="7" t="s">
        <v>387</v>
      </c>
      <c r="M82" s="11"/>
      <c r="N82" s="115"/>
      <c r="O82" s="60">
        <v>10</v>
      </c>
    </row>
    <row r="83" spans="1:15" ht="15" x14ac:dyDescent="0.25">
      <c r="A83" s="1"/>
      <c r="B83" s="375">
        <v>44</v>
      </c>
      <c r="C83" s="376"/>
      <c r="D83" s="367" t="s">
        <v>629</v>
      </c>
      <c r="E83" s="368"/>
      <c r="F83" s="369">
        <v>4100051884</v>
      </c>
      <c r="G83" s="370"/>
      <c r="H83" s="391" t="s">
        <v>630</v>
      </c>
      <c r="I83" s="370"/>
      <c r="J83" s="369" t="s">
        <v>25</v>
      </c>
      <c r="K83" s="368"/>
      <c r="L83" s="7" t="s">
        <v>387</v>
      </c>
      <c r="M83" s="11"/>
      <c r="N83" s="118">
        <v>14.08</v>
      </c>
      <c r="O83" s="60">
        <v>24</v>
      </c>
    </row>
    <row r="84" spans="1:15" ht="15" x14ac:dyDescent="0.25">
      <c r="A84" s="1"/>
      <c r="B84" s="378">
        <v>45</v>
      </c>
      <c r="C84" s="379"/>
      <c r="D84" s="367" t="s">
        <v>629</v>
      </c>
      <c r="E84" s="368"/>
      <c r="F84" s="369">
        <v>4100051884</v>
      </c>
      <c r="G84" s="370"/>
      <c r="H84" s="391" t="s">
        <v>630</v>
      </c>
      <c r="I84" s="370"/>
      <c r="J84" s="369" t="s">
        <v>25</v>
      </c>
      <c r="K84" s="368"/>
      <c r="L84" s="7" t="s">
        <v>387</v>
      </c>
      <c r="M84" s="11"/>
      <c r="N84" s="119">
        <v>14.08</v>
      </c>
      <c r="O84" s="60">
        <v>4</v>
      </c>
    </row>
    <row r="85" spans="1:15" ht="15" x14ac:dyDescent="0.25">
      <c r="A85" s="1"/>
      <c r="B85" s="76"/>
      <c r="C85" s="69"/>
      <c r="D85" s="367" t="s">
        <v>629</v>
      </c>
      <c r="E85" s="368"/>
      <c r="F85" s="369">
        <v>4100051954</v>
      </c>
      <c r="G85" s="370"/>
      <c r="H85" s="391" t="s">
        <v>630</v>
      </c>
      <c r="I85" s="370"/>
      <c r="J85" s="369" t="s">
        <v>53</v>
      </c>
      <c r="K85" s="368"/>
      <c r="L85" s="7" t="s">
        <v>387</v>
      </c>
      <c r="M85" s="11"/>
      <c r="N85" s="115"/>
      <c r="O85" s="60">
        <v>20</v>
      </c>
    </row>
    <row r="86" spans="1:15" ht="15" x14ac:dyDescent="0.25">
      <c r="A86" s="1"/>
      <c r="B86" s="375">
        <v>46</v>
      </c>
      <c r="C86" s="376"/>
      <c r="D86" s="367" t="s">
        <v>629</v>
      </c>
      <c r="E86" s="368"/>
      <c r="F86" s="369">
        <v>4100051954</v>
      </c>
      <c r="G86" s="370"/>
      <c r="H86" s="391" t="s">
        <v>630</v>
      </c>
      <c r="I86" s="370"/>
      <c r="J86" s="369" t="s">
        <v>53</v>
      </c>
      <c r="K86" s="368"/>
      <c r="L86" s="7" t="s">
        <v>387</v>
      </c>
      <c r="M86" s="11"/>
      <c r="N86" s="117">
        <v>14.08</v>
      </c>
      <c r="O86" s="60">
        <v>24</v>
      </c>
    </row>
    <row r="87" spans="1:15" ht="15" x14ac:dyDescent="0.25">
      <c r="A87" s="1"/>
      <c r="B87" s="375">
        <v>47</v>
      </c>
      <c r="C87" s="376"/>
      <c r="D87" s="367" t="s">
        <v>629</v>
      </c>
      <c r="E87" s="368"/>
      <c r="F87" s="369">
        <v>4100051954</v>
      </c>
      <c r="G87" s="370"/>
      <c r="H87" s="391" t="s">
        <v>630</v>
      </c>
      <c r="I87" s="370"/>
      <c r="J87" s="369" t="s">
        <v>53</v>
      </c>
      <c r="K87" s="368"/>
      <c r="L87" s="7" t="s">
        <v>387</v>
      </c>
      <c r="M87" s="11"/>
      <c r="N87" s="117">
        <v>14.08</v>
      </c>
      <c r="O87" s="60">
        <v>24</v>
      </c>
    </row>
    <row r="88" spans="1:15" ht="15" x14ac:dyDescent="0.25">
      <c r="A88" s="1"/>
      <c r="B88" s="375">
        <v>48</v>
      </c>
      <c r="C88" s="376"/>
      <c r="D88" s="367" t="s">
        <v>629</v>
      </c>
      <c r="E88" s="368"/>
      <c r="F88" s="369">
        <v>4100051954</v>
      </c>
      <c r="G88" s="370"/>
      <c r="H88" s="391" t="s">
        <v>630</v>
      </c>
      <c r="I88" s="370"/>
      <c r="J88" s="369" t="s">
        <v>53</v>
      </c>
      <c r="K88" s="368"/>
      <c r="L88" s="7" t="s">
        <v>387</v>
      </c>
      <c r="M88" s="11"/>
      <c r="N88" s="117">
        <v>14.08</v>
      </c>
      <c r="O88" s="60">
        <v>24</v>
      </c>
    </row>
    <row r="89" spans="1:15" ht="15" x14ac:dyDescent="0.25">
      <c r="A89" s="1"/>
      <c r="B89" s="375">
        <v>49</v>
      </c>
      <c r="C89" s="376"/>
      <c r="D89" s="367" t="s">
        <v>629</v>
      </c>
      <c r="E89" s="368"/>
      <c r="F89" s="369">
        <v>4100051954</v>
      </c>
      <c r="G89" s="370"/>
      <c r="H89" s="391" t="s">
        <v>630</v>
      </c>
      <c r="I89" s="370"/>
      <c r="J89" s="369" t="s">
        <v>53</v>
      </c>
      <c r="K89" s="368"/>
      <c r="L89" s="7" t="s">
        <v>387</v>
      </c>
      <c r="M89" s="11"/>
      <c r="N89" s="117">
        <v>14.08</v>
      </c>
      <c r="O89" s="60">
        <v>24</v>
      </c>
    </row>
    <row r="90" spans="1:15" ht="15" x14ac:dyDescent="0.25">
      <c r="A90" s="1"/>
      <c r="B90" s="375">
        <v>50</v>
      </c>
      <c r="C90" s="376"/>
      <c r="D90" s="367" t="s">
        <v>629</v>
      </c>
      <c r="E90" s="368"/>
      <c r="F90" s="369">
        <v>4100051954</v>
      </c>
      <c r="G90" s="370"/>
      <c r="H90" s="391" t="s">
        <v>630</v>
      </c>
      <c r="I90" s="370"/>
      <c r="J90" s="369" t="s">
        <v>53</v>
      </c>
      <c r="K90" s="368"/>
      <c r="L90" s="7" t="s">
        <v>387</v>
      </c>
      <c r="M90" s="11"/>
      <c r="N90" s="117">
        <v>14.08</v>
      </c>
      <c r="O90" s="60">
        <v>24</v>
      </c>
    </row>
    <row r="91" spans="1:15" ht="15" x14ac:dyDescent="0.25">
      <c r="A91" s="1"/>
      <c r="B91" s="375">
        <v>51</v>
      </c>
      <c r="C91" s="376"/>
      <c r="D91" s="367" t="s">
        <v>629</v>
      </c>
      <c r="E91" s="368"/>
      <c r="F91" s="369">
        <v>4100051954</v>
      </c>
      <c r="G91" s="370"/>
      <c r="H91" s="391" t="s">
        <v>630</v>
      </c>
      <c r="I91" s="370"/>
      <c r="J91" s="369" t="s">
        <v>53</v>
      </c>
      <c r="K91" s="368"/>
      <c r="L91" s="7" t="s">
        <v>387</v>
      </c>
      <c r="M91" s="11"/>
      <c r="N91" s="117">
        <v>14.08</v>
      </c>
      <c r="O91" s="60">
        <v>24</v>
      </c>
    </row>
    <row r="92" spans="1:15" ht="15" x14ac:dyDescent="0.25">
      <c r="A92" s="1"/>
      <c r="B92" s="375">
        <v>52</v>
      </c>
      <c r="C92" s="376"/>
      <c r="D92" s="367" t="s">
        <v>629</v>
      </c>
      <c r="E92" s="368"/>
      <c r="F92" s="369">
        <v>4100051954</v>
      </c>
      <c r="G92" s="370"/>
      <c r="H92" s="391" t="s">
        <v>630</v>
      </c>
      <c r="I92" s="370"/>
      <c r="J92" s="369" t="s">
        <v>53</v>
      </c>
      <c r="K92" s="368"/>
      <c r="L92" s="7" t="s">
        <v>387</v>
      </c>
      <c r="M92" s="11"/>
      <c r="N92" s="117">
        <v>14.08</v>
      </c>
      <c r="O92" s="60">
        <v>24</v>
      </c>
    </row>
    <row r="93" spans="1:15" ht="15" x14ac:dyDescent="0.25">
      <c r="A93" s="1"/>
      <c r="B93" s="375">
        <v>53</v>
      </c>
      <c r="C93" s="376"/>
      <c r="D93" s="367" t="s">
        <v>629</v>
      </c>
      <c r="E93" s="368"/>
      <c r="F93" s="369">
        <v>4100051954</v>
      </c>
      <c r="G93" s="370"/>
      <c r="H93" s="391" t="s">
        <v>630</v>
      </c>
      <c r="I93" s="370"/>
      <c r="J93" s="369" t="s">
        <v>53</v>
      </c>
      <c r="K93" s="368"/>
      <c r="L93" s="7" t="s">
        <v>387</v>
      </c>
      <c r="M93" s="11"/>
      <c r="N93" s="117">
        <v>14.08</v>
      </c>
      <c r="O93" s="60">
        <v>24</v>
      </c>
    </row>
    <row r="94" spans="1:15" ht="15" x14ac:dyDescent="0.25">
      <c r="A94" s="1"/>
      <c r="B94" s="378">
        <v>54</v>
      </c>
      <c r="C94" s="379"/>
      <c r="D94" s="367" t="s">
        <v>629</v>
      </c>
      <c r="E94" s="368"/>
      <c r="F94" s="369">
        <v>4100051952</v>
      </c>
      <c r="G94" s="370"/>
      <c r="H94" s="391" t="s">
        <v>630</v>
      </c>
      <c r="I94" s="370"/>
      <c r="J94" s="369" t="s">
        <v>73</v>
      </c>
      <c r="K94" s="368"/>
      <c r="L94" s="7" t="s">
        <v>387</v>
      </c>
      <c r="M94" s="11"/>
      <c r="N94" s="82">
        <v>13.27</v>
      </c>
      <c r="O94" s="60">
        <v>16</v>
      </c>
    </row>
    <row r="95" spans="1:15" ht="15" x14ac:dyDescent="0.25">
      <c r="A95" s="1"/>
      <c r="B95" s="76"/>
      <c r="C95" s="69"/>
      <c r="D95" s="367" t="s">
        <v>629</v>
      </c>
      <c r="E95" s="368"/>
      <c r="F95" s="369">
        <v>4100051953</v>
      </c>
      <c r="G95" s="370"/>
      <c r="H95" s="391" t="s">
        <v>630</v>
      </c>
      <c r="I95" s="370"/>
      <c r="J95" s="369" t="s">
        <v>90</v>
      </c>
      <c r="K95" s="368"/>
      <c r="L95" s="7" t="s">
        <v>387</v>
      </c>
      <c r="M95" s="11"/>
      <c r="N95" s="115"/>
      <c r="O95" s="60">
        <v>6</v>
      </c>
    </row>
    <row r="96" spans="1:15" ht="15" x14ac:dyDescent="0.25">
      <c r="A96" s="1"/>
      <c r="B96" s="378">
        <v>55</v>
      </c>
      <c r="C96" s="379"/>
      <c r="D96" s="367" t="s">
        <v>642</v>
      </c>
      <c r="E96" s="368"/>
      <c r="F96" s="369">
        <v>4100051963</v>
      </c>
      <c r="G96" s="370"/>
      <c r="H96" s="391" t="s">
        <v>643</v>
      </c>
      <c r="I96" s="370"/>
      <c r="J96" s="369" t="s">
        <v>73</v>
      </c>
      <c r="K96" s="368"/>
      <c r="L96" s="7" t="s">
        <v>644</v>
      </c>
      <c r="M96" s="11"/>
      <c r="N96" s="119">
        <v>4.28</v>
      </c>
      <c r="O96" s="60">
        <v>5</v>
      </c>
    </row>
    <row r="97" spans="1:15" ht="15" x14ac:dyDescent="0.25">
      <c r="A97" s="1"/>
      <c r="B97" s="365"/>
      <c r="C97" s="366"/>
      <c r="D97" s="367" t="s">
        <v>642</v>
      </c>
      <c r="E97" s="368"/>
      <c r="F97" s="369">
        <v>4100051967</v>
      </c>
      <c r="G97" s="370"/>
      <c r="H97" s="391" t="s">
        <v>643</v>
      </c>
      <c r="I97" s="370"/>
      <c r="J97" s="369" t="s">
        <v>147</v>
      </c>
      <c r="K97" s="368"/>
      <c r="L97" s="7" t="s">
        <v>644</v>
      </c>
      <c r="M97" s="11"/>
      <c r="N97" s="120"/>
      <c r="O97" s="60">
        <v>1</v>
      </c>
    </row>
    <row r="98" spans="1:15" ht="15" x14ac:dyDescent="0.25">
      <c r="A98" s="1"/>
      <c r="B98" s="378">
        <v>56</v>
      </c>
      <c r="C98" s="379"/>
      <c r="D98" s="367" t="s">
        <v>642</v>
      </c>
      <c r="E98" s="368"/>
      <c r="F98" s="369">
        <v>4100051964</v>
      </c>
      <c r="G98" s="370"/>
      <c r="H98" s="391" t="s">
        <v>643</v>
      </c>
      <c r="I98" s="370"/>
      <c r="J98" s="369" t="s">
        <v>76</v>
      </c>
      <c r="K98" s="368"/>
      <c r="L98" s="7" t="s">
        <v>644</v>
      </c>
      <c r="M98" s="11"/>
      <c r="N98" s="119">
        <v>4.28</v>
      </c>
      <c r="O98" s="60">
        <v>3</v>
      </c>
    </row>
    <row r="99" spans="1:15" ht="15" x14ac:dyDescent="0.25">
      <c r="A99" s="1"/>
      <c r="B99" s="365"/>
      <c r="C99" s="366"/>
      <c r="D99" s="367" t="s">
        <v>642</v>
      </c>
      <c r="E99" s="368"/>
      <c r="F99" s="369">
        <v>4100051965</v>
      </c>
      <c r="G99" s="370"/>
      <c r="H99" s="391" t="s">
        <v>643</v>
      </c>
      <c r="I99" s="370"/>
      <c r="J99" s="369" t="s">
        <v>90</v>
      </c>
      <c r="K99" s="368"/>
      <c r="L99" s="7" t="s">
        <v>644</v>
      </c>
      <c r="M99" s="11"/>
      <c r="N99" s="120"/>
      <c r="O99" s="60">
        <v>3</v>
      </c>
    </row>
    <row r="100" spans="1:15" ht="15" x14ac:dyDescent="0.25">
      <c r="A100" s="1"/>
      <c r="B100" s="375">
        <v>57</v>
      </c>
      <c r="C100" s="376"/>
      <c r="D100" s="367" t="s">
        <v>642</v>
      </c>
      <c r="E100" s="368"/>
      <c r="F100" s="369">
        <v>4100051967</v>
      </c>
      <c r="G100" s="370"/>
      <c r="H100" s="391" t="s">
        <v>643</v>
      </c>
      <c r="I100" s="370"/>
      <c r="J100" s="369" t="s">
        <v>147</v>
      </c>
      <c r="K100" s="368"/>
      <c r="L100" s="7" t="s">
        <v>644</v>
      </c>
      <c r="M100" s="11"/>
      <c r="N100" s="117">
        <v>4.28</v>
      </c>
      <c r="O100" s="60">
        <v>6</v>
      </c>
    </row>
    <row r="101" spans="1:15" ht="15" x14ac:dyDescent="0.25">
      <c r="A101" s="1"/>
      <c r="B101" s="375">
        <v>58</v>
      </c>
      <c r="C101" s="376"/>
      <c r="D101" s="367" t="s">
        <v>642</v>
      </c>
      <c r="E101" s="368"/>
      <c r="F101" s="369">
        <v>4100051968</v>
      </c>
      <c r="G101" s="370"/>
      <c r="H101" s="391" t="s">
        <v>643</v>
      </c>
      <c r="I101" s="370"/>
      <c r="J101" s="369" t="s">
        <v>253</v>
      </c>
      <c r="K101" s="368"/>
      <c r="L101" s="7" t="s">
        <v>644</v>
      </c>
      <c r="M101" s="11"/>
      <c r="N101" s="117">
        <v>2.76</v>
      </c>
      <c r="O101" s="60">
        <v>3</v>
      </c>
    </row>
    <row r="102" spans="1:15" ht="15" x14ac:dyDescent="0.25">
      <c r="A102" s="1"/>
      <c r="B102" s="111" t="s">
        <v>57</v>
      </c>
      <c r="C102" s="92"/>
      <c r="D102" s="20"/>
      <c r="E102" s="45"/>
      <c r="F102" s="20"/>
      <c r="H102" s="3"/>
      <c r="J102" s="20"/>
      <c r="K102" s="45"/>
      <c r="L102" s="1"/>
      <c r="M102" s="1"/>
      <c r="N102" s="1"/>
      <c r="O102" s="60"/>
    </row>
    <row r="103" spans="1:15" ht="15" x14ac:dyDescent="0.25">
      <c r="A103" s="1"/>
      <c r="B103" s="375">
        <v>59</v>
      </c>
      <c r="C103" s="376"/>
      <c r="D103" s="367" t="s">
        <v>642</v>
      </c>
      <c r="E103" s="368"/>
      <c r="F103" s="369">
        <v>4100051962</v>
      </c>
      <c r="G103" s="370"/>
      <c r="H103" s="391" t="s">
        <v>643</v>
      </c>
      <c r="I103" s="370"/>
      <c r="J103" s="369" t="s">
        <v>81</v>
      </c>
      <c r="K103" s="368"/>
      <c r="L103" s="7" t="s">
        <v>644</v>
      </c>
      <c r="M103" s="11"/>
      <c r="N103" s="117">
        <v>4.28</v>
      </c>
      <c r="O103" s="60">
        <v>6</v>
      </c>
    </row>
    <row r="104" spans="1:15" ht="15" x14ac:dyDescent="0.25">
      <c r="A104" s="1"/>
      <c r="B104" s="375">
        <v>60</v>
      </c>
      <c r="C104" s="376"/>
      <c r="D104" s="367" t="s">
        <v>642</v>
      </c>
      <c r="E104" s="368"/>
      <c r="F104" s="369">
        <v>4100051962</v>
      </c>
      <c r="G104" s="370"/>
      <c r="H104" s="391" t="s">
        <v>643</v>
      </c>
      <c r="I104" s="370"/>
      <c r="J104" s="369" t="s">
        <v>81</v>
      </c>
      <c r="K104" s="368"/>
      <c r="L104" s="7" t="s">
        <v>644</v>
      </c>
      <c r="M104" s="11"/>
      <c r="N104" s="117">
        <v>4.28</v>
      </c>
      <c r="O104" s="60">
        <v>6</v>
      </c>
    </row>
    <row r="105" spans="1:15" ht="15" x14ac:dyDescent="0.25">
      <c r="A105" s="1"/>
      <c r="B105" s="375">
        <v>61</v>
      </c>
      <c r="C105" s="376"/>
      <c r="D105" s="367" t="s">
        <v>642</v>
      </c>
      <c r="E105" s="368"/>
      <c r="F105" s="369">
        <v>4100051962</v>
      </c>
      <c r="G105" s="370"/>
      <c r="H105" s="391" t="s">
        <v>643</v>
      </c>
      <c r="I105" s="370"/>
      <c r="J105" s="369" t="s">
        <v>81</v>
      </c>
      <c r="K105" s="368"/>
      <c r="L105" s="7" t="s">
        <v>644</v>
      </c>
      <c r="M105" s="11"/>
      <c r="N105" s="117">
        <v>4.28</v>
      </c>
      <c r="O105" s="60">
        <v>6</v>
      </c>
    </row>
    <row r="106" spans="1:15" ht="15" x14ac:dyDescent="0.25">
      <c r="A106" s="1"/>
      <c r="B106" s="375">
        <v>62</v>
      </c>
      <c r="C106" s="376"/>
      <c r="D106" s="367" t="s">
        <v>642</v>
      </c>
      <c r="E106" s="368"/>
      <c r="F106" s="369">
        <v>4100051962</v>
      </c>
      <c r="G106" s="370"/>
      <c r="H106" s="391" t="s">
        <v>643</v>
      </c>
      <c r="I106" s="370"/>
      <c r="J106" s="369" t="s">
        <v>81</v>
      </c>
      <c r="K106" s="368"/>
      <c r="L106" s="7" t="s">
        <v>644</v>
      </c>
      <c r="M106" s="11"/>
      <c r="N106" s="117">
        <v>4.28</v>
      </c>
      <c r="O106" s="60">
        <v>6</v>
      </c>
    </row>
    <row r="107" spans="1:15" ht="15" x14ac:dyDescent="0.25">
      <c r="A107" s="1"/>
      <c r="B107" s="375">
        <v>63</v>
      </c>
      <c r="C107" s="376"/>
      <c r="D107" s="367" t="s">
        <v>642</v>
      </c>
      <c r="E107" s="368"/>
      <c r="F107" s="369">
        <v>4100051887</v>
      </c>
      <c r="G107" s="370"/>
      <c r="H107" s="391" t="s">
        <v>643</v>
      </c>
      <c r="I107" s="370"/>
      <c r="J107" s="369" t="s">
        <v>25</v>
      </c>
      <c r="K107" s="368"/>
      <c r="L107" s="7" t="s">
        <v>644</v>
      </c>
      <c r="M107" s="11"/>
      <c r="N107" s="117">
        <v>4.28</v>
      </c>
      <c r="O107" s="60">
        <v>6</v>
      </c>
    </row>
    <row r="108" spans="1:15" ht="15" x14ac:dyDescent="0.25">
      <c r="A108" s="1"/>
      <c r="B108" s="375">
        <v>64</v>
      </c>
      <c r="C108" s="376"/>
      <c r="D108" s="367" t="s">
        <v>642</v>
      </c>
      <c r="E108" s="368"/>
      <c r="F108" s="369">
        <v>4100051887</v>
      </c>
      <c r="G108" s="370"/>
      <c r="H108" s="391" t="s">
        <v>643</v>
      </c>
      <c r="I108" s="370"/>
      <c r="J108" s="369" t="s">
        <v>25</v>
      </c>
      <c r="K108" s="368"/>
      <c r="L108" s="7" t="s">
        <v>644</v>
      </c>
      <c r="M108" s="11"/>
      <c r="N108" s="117">
        <v>4.28</v>
      </c>
      <c r="O108" s="60">
        <v>6</v>
      </c>
    </row>
    <row r="109" spans="1:15" ht="15" x14ac:dyDescent="0.25">
      <c r="A109" s="1"/>
      <c r="B109" s="375">
        <v>65</v>
      </c>
      <c r="C109" s="376"/>
      <c r="D109" s="367" t="s">
        <v>642</v>
      </c>
      <c r="E109" s="368"/>
      <c r="F109" s="369">
        <v>4100051887</v>
      </c>
      <c r="G109" s="370"/>
      <c r="H109" s="391" t="s">
        <v>643</v>
      </c>
      <c r="I109" s="370"/>
      <c r="J109" s="369" t="s">
        <v>25</v>
      </c>
      <c r="K109" s="368"/>
      <c r="L109" s="7" t="s">
        <v>644</v>
      </c>
      <c r="M109" s="11"/>
      <c r="N109" s="117">
        <v>4.28</v>
      </c>
      <c r="O109" s="60">
        <v>6</v>
      </c>
    </row>
    <row r="110" spans="1:15" ht="15" x14ac:dyDescent="0.25">
      <c r="A110" s="1"/>
      <c r="B110" s="375">
        <v>66</v>
      </c>
      <c r="C110" s="376"/>
      <c r="D110" s="367" t="s">
        <v>642</v>
      </c>
      <c r="E110" s="368"/>
      <c r="F110" s="369">
        <v>4100051887</v>
      </c>
      <c r="G110" s="370"/>
      <c r="H110" s="391" t="s">
        <v>643</v>
      </c>
      <c r="I110" s="370"/>
      <c r="J110" s="369" t="s">
        <v>25</v>
      </c>
      <c r="K110" s="368"/>
      <c r="L110" s="7" t="s">
        <v>644</v>
      </c>
      <c r="M110" s="11"/>
      <c r="N110" s="117">
        <v>4.28</v>
      </c>
      <c r="O110" s="60">
        <v>6</v>
      </c>
    </row>
    <row r="111" spans="1:15" ht="15" x14ac:dyDescent="0.25">
      <c r="A111" s="1"/>
      <c r="B111" s="375">
        <v>67</v>
      </c>
      <c r="C111" s="376"/>
      <c r="D111" s="367" t="s">
        <v>642</v>
      </c>
      <c r="E111" s="368"/>
      <c r="F111" s="369">
        <v>4100051887</v>
      </c>
      <c r="G111" s="370"/>
      <c r="H111" s="391" t="s">
        <v>643</v>
      </c>
      <c r="I111" s="370"/>
      <c r="J111" s="369" t="s">
        <v>25</v>
      </c>
      <c r="K111" s="368"/>
      <c r="L111" s="7" t="s">
        <v>644</v>
      </c>
      <c r="M111" s="11"/>
      <c r="N111" s="117">
        <v>4.28</v>
      </c>
      <c r="O111" s="60">
        <v>6</v>
      </c>
    </row>
    <row r="112" spans="1:15" ht="15" x14ac:dyDescent="0.25">
      <c r="A112" s="1"/>
      <c r="B112" s="375">
        <v>68</v>
      </c>
      <c r="C112" s="376"/>
      <c r="D112" s="367" t="s">
        <v>642</v>
      </c>
      <c r="E112" s="368"/>
      <c r="F112" s="369">
        <v>4100051887</v>
      </c>
      <c r="G112" s="370"/>
      <c r="H112" s="391" t="s">
        <v>643</v>
      </c>
      <c r="I112" s="370"/>
      <c r="J112" s="369" t="s">
        <v>25</v>
      </c>
      <c r="K112" s="368"/>
      <c r="L112" s="7" t="s">
        <v>644</v>
      </c>
      <c r="M112" s="11"/>
      <c r="N112" s="117">
        <v>4.28</v>
      </c>
      <c r="O112" s="60">
        <v>6</v>
      </c>
    </row>
    <row r="113" spans="1:15" ht="15" x14ac:dyDescent="0.25">
      <c r="A113" s="1"/>
      <c r="B113" s="375">
        <v>69</v>
      </c>
      <c r="C113" s="376"/>
      <c r="D113" s="367" t="s">
        <v>642</v>
      </c>
      <c r="E113" s="368"/>
      <c r="F113" s="369">
        <v>4100051887</v>
      </c>
      <c r="G113" s="370"/>
      <c r="H113" s="391" t="s">
        <v>643</v>
      </c>
      <c r="I113" s="370"/>
      <c r="J113" s="369" t="s">
        <v>25</v>
      </c>
      <c r="K113" s="368"/>
      <c r="L113" s="7" t="s">
        <v>644</v>
      </c>
      <c r="M113" s="11"/>
      <c r="N113" s="117">
        <v>4.28</v>
      </c>
      <c r="O113" s="60">
        <v>6</v>
      </c>
    </row>
    <row r="114" spans="1:15" ht="15" x14ac:dyDescent="0.25">
      <c r="A114" s="1"/>
      <c r="B114" s="375">
        <v>70</v>
      </c>
      <c r="C114" s="376"/>
      <c r="D114" s="367" t="s">
        <v>642</v>
      </c>
      <c r="E114" s="368"/>
      <c r="F114" s="369">
        <v>4100051887</v>
      </c>
      <c r="G114" s="370"/>
      <c r="H114" s="391" t="s">
        <v>643</v>
      </c>
      <c r="I114" s="370"/>
      <c r="J114" s="369" t="s">
        <v>25</v>
      </c>
      <c r="K114" s="368"/>
      <c r="L114" s="7" t="s">
        <v>644</v>
      </c>
      <c r="M114" s="11"/>
      <c r="N114" s="117">
        <v>4.28</v>
      </c>
      <c r="O114" s="60">
        <v>6</v>
      </c>
    </row>
    <row r="115" spans="1:15" ht="15" x14ac:dyDescent="0.25">
      <c r="A115" s="1"/>
      <c r="B115" s="375">
        <v>71</v>
      </c>
      <c r="C115" s="376"/>
      <c r="D115" s="367" t="s">
        <v>642</v>
      </c>
      <c r="E115" s="368"/>
      <c r="F115" s="369">
        <v>4100051887</v>
      </c>
      <c r="G115" s="370"/>
      <c r="H115" s="391" t="s">
        <v>643</v>
      </c>
      <c r="I115" s="370"/>
      <c r="J115" s="369" t="s">
        <v>25</v>
      </c>
      <c r="K115" s="368"/>
      <c r="L115" s="7" t="s">
        <v>644</v>
      </c>
      <c r="M115" s="11"/>
      <c r="N115" s="117">
        <v>4.28</v>
      </c>
      <c r="O115" s="60">
        <v>6</v>
      </c>
    </row>
    <row r="116" spans="1:15" ht="15" x14ac:dyDescent="0.25">
      <c r="A116" s="1"/>
      <c r="B116" s="375">
        <v>72</v>
      </c>
      <c r="C116" s="376"/>
      <c r="D116" s="367" t="s">
        <v>642</v>
      </c>
      <c r="E116" s="368"/>
      <c r="F116" s="369">
        <v>4100051966</v>
      </c>
      <c r="G116" s="370"/>
      <c r="H116" s="391" t="s">
        <v>643</v>
      </c>
      <c r="I116" s="370"/>
      <c r="J116" s="369" t="s">
        <v>53</v>
      </c>
      <c r="K116" s="368"/>
      <c r="L116" s="7" t="s">
        <v>644</v>
      </c>
      <c r="M116" s="11"/>
      <c r="N116" s="117">
        <v>4.28</v>
      </c>
      <c r="O116" s="60">
        <v>6</v>
      </c>
    </row>
    <row r="117" spans="1:15" ht="15" x14ac:dyDescent="0.25">
      <c r="A117" s="1"/>
      <c r="B117" s="375">
        <v>73</v>
      </c>
      <c r="C117" s="376"/>
      <c r="D117" s="367" t="s">
        <v>642</v>
      </c>
      <c r="E117" s="368"/>
      <c r="F117" s="369">
        <v>4100051966</v>
      </c>
      <c r="G117" s="370"/>
      <c r="H117" s="391" t="s">
        <v>643</v>
      </c>
      <c r="I117" s="370"/>
      <c r="J117" s="369" t="s">
        <v>53</v>
      </c>
      <c r="K117" s="368"/>
      <c r="L117" s="7" t="s">
        <v>644</v>
      </c>
      <c r="M117" s="11"/>
      <c r="N117" s="117">
        <v>4.28</v>
      </c>
      <c r="O117" s="60">
        <v>6</v>
      </c>
    </row>
    <row r="118" spans="1:15" ht="15" x14ac:dyDescent="0.25">
      <c r="A118" s="1"/>
      <c r="B118" s="375">
        <v>74</v>
      </c>
      <c r="C118" s="376"/>
      <c r="D118" s="367" t="s">
        <v>642</v>
      </c>
      <c r="E118" s="368"/>
      <c r="F118" s="369">
        <v>4100051966</v>
      </c>
      <c r="G118" s="370"/>
      <c r="H118" s="391" t="s">
        <v>643</v>
      </c>
      <c r="I118" s="370"/>
      <c r="J118" s="369" t="s">
        <v>53</v>
      </c>
      <c r="K118" s="368"/>
      <c r="L118" s="7" t="s">
        <v>644</v>
      </c>
      <c r="M118" s="11"/>
      <c r="N118" s="117">
        <v>4.28</v>
      </c>
      <c r="O118" s="60">
        <v>6</v>
      </c>
    </row>
    <row r="119" spans="1:15" ht="15" x14ac:dyDescent="0.25">
      <c r="A119" s="1"/>
      <c r="B119" s="71" t="s">
        <v>103</v>
      </c>
      <c r="C119" s="114"/>
      <c r="D119" s="20"/>
      <c r="E119" s="45"/>
      <c r="F119" s="20"/>
      <c r="H119" s="3"/>
      <c r="J119" s="20"/>
      <c r="K119" s="45"/>
      <c r="L119" s="1"/>
      <c r="M119" s="1"/>
      <c r="N119" s="1"/>
      <c r="O119" s="60"/>
    </row>
    <row r="120" spans="1:15" ht="15" x14ac:dyDescent="0.25">
      <c r="A120" s="1"/>
      <c r="B120" s="375">
        <v>75</v>
      </c>
      <c r="C120" s="376"/>
      <c r="D120" s="367" t="s">
        <v>642</v>
      </c>
      <c r="E120" s="368"/>
      <c r="F120" s="369">
        <v>4100051966</v>
      </c>
      <c r="G120" s="370"/>
      <c r="H120" s="391" t="s">
        <v>643</v>
      </c>
      <c r="I120" s="370"/>
      <c r="J120" s="369" t="s">
        <v>53</v>
      </c>
      <c r="K120" s="368"/>
      <c r="L120" s="7" t="s">
        <v>644</v>
      </c>
      <c r="M120" s="11"/>
      <c r="N120" s="117">
        <v>4.28</v>
      </c>
      <c r="O120" s="60">
        <v>6</v>
      </c>
    </row>
    <row r="121" spans="1:15" ht="15" x14ac:dyDescent="0.25">
      <c r="A121" s="1"/>
      <c r="B121" s="375">
        <v>76</v>
      </c>
      <c r="C121" s="376"/>
      <c r="D121" s="367" t="s">
        <v>642</v>
      </c>
      <c r="E121" s="368"/>
      <c r="F121" s="369">
        <v>4100051966</v>
      </c>
      <c r="G121" s="370"/>
      <c r="H121" s="391" t="s">
        <v>643</v>
      </c>
      <c r="I121" s="370"/>
      <c r="J121" s="369" t="s">
        <v>53</v>
      </c>
      <c r="K121" s="368"/>
      <c r="L121" s="7" t="s">
        <v>644</v>
      </c>
      <c r="M121" s="11"/>
      <c r="N121" s="117">
        <v>4.28</v>
      </c>
      <c r="O121" s="60">
        <v>6</v>
      </c>
    </row>
    <row r="122" spans="1:15" ht="15" x14ac:dyDescent="0.25">
      <c r="A122" s="1"/>
      <c r="B122" s="375">
        <v>77</v>
      </c>
      <c r="C122" s="376"/>
      <c r="D122" s="367" t="s">
        <v>642</v>
      </c>
      <c r="E122" s="368"/>
      <c r="F122" s="369">
        <v>4100051966</v>
      </c>
      <c r="G122" s="370"/>
      <c r="H122" s="391" t="s">
        <v>643</v>
      </c>
      <c r="I122" s="370"/>
      <c r="J122" s="369" t="s">
        <v>53</v>
      </c>
      <c r="K122" s="368"/>
      <c r="L122" s="7" t="s">
        <v>644</v>
      </c>
      <c r="M122" s="11"/>
      <c r="N122" s="117">
        <v>4.28</v>
      </c>
      <c r="O122" s="60">
        <v>6</v>
      </c>
    </row>
    <row r="123" spans="1:15" ht="15" x14ac:dyDescent="0.25">
      <c r="A123" s="1"/>
      <c r="B123" s="375">
        <v>78</v>
      </c>
      <c r="C123" s="376"/>
      <c r="D123" s="367" t="s">
        <v>642</v>
      </c>
      <c r="E123" s="368"/>
      <c r="F123" s="369">
        <v>4100051966</v>
      </c>
      <c r="G123" s="370"/>
      <c r="H123" s="391" t="s">
        <v>643</v>
      </c>
      <c r="I123" s="370"/>
      <c r="J123" s="369" t="s">
        <v>53</v>
      </c>
      <c r="K123" s="368"/>
      <c r="L123" s="7" t="s">
        <v>644</v>
      </c>
      <c r="M123" s="11"/>
      <c r="N123" s="117">
        <v>4.28</v>
      </c>
      <c r="O123" s="60">
        <v>6</v>
      </c>
    </row>
    <row r="124" spans="1:15" ht="15" x14ac:dyDescent="0.25">
      <c r="A124" s="1"/>
      <c r="B124" s="375">
        <v>79</v>
      </c>
      <c r="C124" s="376"/>
      <c r="D124" s="367" t="s">
        <v>642</v>
      </c>
      <c r="E124" s="368"/>
      <c r="F124" s="369">
        <v>4100051966</v>
      </c>
      <c r="G124" s="370"/>
      <c r="H124" s="391" t="s">
        <v>643</v>
      </c>
      <c r="I124" s="370"/>
      <c r="J124" s="369" t="s">
        <v>53</v>
      </c>
      <c r="K124" s="368"/>
      <c r="L124" s="7" t="s">
        <v>644</v>
      </c>
      <c r="M124" s="11"/>
      <c r="N124" s="117">
        <v>4.28</v>
      </c>
      <c r="O124" s="60">
        <v>6</v>
      </c>
    </row>
    <row r="125" spans="1:15" ht="15" x14ac:dyDescent="0.25">
      <c r="A125" s="1"/>
      <c r="B125" s="375">
        <v>80</v>
      </c>
      <c r="C125" s="376"/>
      <c r="D125" s="367" t="s">
        <v>642</v>
      </c>
      <c r="E125" s="368"/>
      <c r="F125" s="369">
        <v>4100051966</v>
      </c>
      <c r="G125" s="370"/>
      <c r="H125" s="391" t="s">
        <v>643</v>
      </c>
      <c r="I125" s="370"/>
      <c r="J125" s="369" t="s">
        <v>53</v>
      </c>
      <c r="K125" s="368"/>
      <c r="L125" s="7" t="s">
        <v>644</v>
      </c>
      <c r="M125" s="11"/>
      <c r="N125" s="117">
        <v>4.28</v>
      </c>
      <c r="O125" s="60">
        <v>6</v>
      </c>
    </row>
    <row r="126" spans="1:15" ht="15" x14ac:dyDescent="0.25">
      <c r="A126" s="1"/>
      <c r="B126" s="375">
        <v>81</v>
      </c>
      <c r="C126" s="376"/>
      <c r="D126" s="367" t="s">
        <v>642</v>
      </c>
      <c r="E126" s="368"/>
      <c r="F126" s="369">
        <v>4100051966</v>
      </c>
      <c r="G126" s="370"/>
      <c r="H126" s="391" t="s">
        <v>643</v>
      </c>
      <c r="I126" s="370"/>
      <c r="J126" s="369" t="s">
        <v>53</v>
      </c>
      <c r="K126" s="368"/>
      <c r="L126" s="7" t="s">
        <v>644</v>
      </c>
      <c r="M126" s="11"/>
      <c r="N126" s="117">
        <v>4.28</v>
      </c>
      <c r="O126" s="60">
        <v>6</v>
      </c>
    </row>
    <row r="127" spans="1:15" ht="15" x14ac:dyDescent="0.25">
      <c r="A127" s="1"/>
      <c r="B127" s="375">
        <v>82</v>
      </c>
      <c r="C127" s="376"/>
      <c r="D127" s="367" t="s">
        <v>642</v>
      </c>
      <c r="E127" s="368"/>
      <c r="F127" s="369">
        <v>4100051966</v>
      </c>
      <c r="G127" s="370"/>
      <c r="H127" s="391" t="s">
        <v>643</v>
      </c>
      <c r="I127" s="370"/>
      <c r="J127" s="369" t="s">
        <v>53</v>
      </c>
      <c r="K127" s="368"/>
      <c r="L127" s="7" t="s">
        <v>644</v>
      </c>
      <c r="M127" s="11"/>
      <c r="N127" s="117">
        <v>4.28</v>
      </c>
      <c r="O127" s="60">
        <v>6</v>
      </c>
    </row>
    <row r="128" spans="1:15" ht="15" x14ac:dyDescent="0.25">
      <c r="A128" s="1"/>
      <c r="B128" s="375">
        <v>83</v>
      </c>
      <c r="C128" s="376"/>
      <c r="D128" s="367" t="s">
        <v>642</v>
      </c>
      <c r="E128" s="368"/>
      <c r="F128" s="369">
        <v>4100051966</v>
      </c>
      <c r="G128" s="370"/>
      <c r="H128" s="391" t="s">
        <v>643</v>
      </c>
      <c r="I128" s="370"/>
      <c r="J128" s="369" t="s">
        <v>53</v>
      </c>
      <c r="K128" s="368"/>
      <c r="L128" s="7" t="s">
        <v>644</v>
      </c>
      <c r="M128" s="11"/>
      <c r="N128" s="117">
        <v>4.28</v>
      </c>
      <c r="O128" s="60">
        <v>6</v>
      </c>
    </row>
    <row r="129" spans="1:15" ht="15" x14ac:dyDescent="0.25">
      <c r="A129" s="1"/>
      <c r="B129" s="375">
        <v>84</v>
      </c>
      <c r="C129" s="376"/>
      <c r="D129" s="367" t="s">
        <v>642</v>
      </c>
      <c r="E129" s="368"/>
      <c r="F129" s="369">
        <v>4100051966</v>
      </c>
      <c r="G129" s="370"/>
      <c r="H129" s="391" t="s">
        <v>643</v>
      </c>
      <c r="I129" s="370"/>
      <c r="J129" s="369" t="s">
        <v>53</v>
      </c>
      <c r="K129" s="368"/>
      <c r="L129" s="7" t="s">
        <v>644</v>
      </c>
      <c r="M129" s="11"/>
      <c r="N129" s="117">
        <v>4.28</v>
      </c>
      <c r="O129" s="60">
        <v>6</v>
      </c>
    </row>
    <row r="130" spans="1:15" ht="15" x14ac:dyDescent="0.25">
      <c r="A130" s="1"/>
      <c r="B130" s="375">
        <v>85</v>
      </c>
      <c r="C130" s="376"/>
      <c r="D130" s="367" t="s">
        <v>642</v>
      </c>
      <c r="E130" s="368"/>
      <c r="F130" s="369">
        <v>4100051966</v>
      </c>
      <c r="G130" s="370"/>
      <c r="H130" s="391" t="s">
        <v>643</v>
      </c>
      <c r="I130" s="370"/>
      <c r="J130" s="369" t="s">
        <v>53</v>
      </c>
      <c r="K130" s="368"/>
      <c r="L130" s="7" t="s">
        <v>644</v>
      </c>
      <c r="M130" s="11"/>
      <c r="N130" s="117">
        <v>4.28</v>
      </c>
      <c r="O130" s="60">
        <v>6</v>
      </c>
    </row>
    <row r="131" spans="1:15" ht="15" x14ac:dyDescent="0.25">
      <c r="A131" s="1"/>
      <c r="B131" s="375">
        <v>86</v>
      </c>
      <c r="C131" s="376"/>
      <c r="D131" s="367" t="s">
        <v>642</v>
      </c>
      <c r="E131" s="368"/>
      <c r="F131" s="369">
        <v>4100051966</v>
      </c>
      <c r="G131" s="370"/>
      <c r="H131" s="391" t="s">
        <v>643</v>
      </c>
      <c r="I131" s="370"/>
      <c r="J131" s="369" t="s">
        <v>53</v>
      </c>
      <c r="K131" s="368"/>
      <c r="L131" s="7" t="s">
        <v>644</v>
      </c>
      <c r="M131" s="11"/>
      <c r="N131" s="117">
        <v>4.28</v>
      </c>
      <c r="O131" s="60">
        <v>6</v>
      </c>
    </row>
    <row r="132" spans="1:15" ht="15" x14ac:dyDescent="0.25">
      <c r="A132" s="1"/>
      <c r="B132" s="375">
        <v>87</v>
      </c>
      <c r="C132" s="376"/>
      <c r="D132" s="367" t="s">
        <v>642</v>
      </c>
      <c r="E132" s="368"/>
      <c r="F132" s="369">
        <v>4100051966</v>
      </c>
      <c r="G132" s="370"/>
      <c r="H132" s="391" t="s">
        <v>643</v>
      </c>
      <c r="I132" s="370"/>
      <c r="J132" s="369" t="s">
        <v>53</v>
      </c>
      <c r="K132" s="368"/>
      <c r="L132" s="7" t="s">
        <v>644</v>
      </c>
      <c r="M132" s="11"/>
      <c r="N132" s="117">
        <v>4.28</v>
      </c>
      <c r="O132" s="60">
        <v>6</v>
      </c>
    </row>
    <row r="133" spans="1:15" ht="15" x14ac:dyDescent="0.25">
      <c r="A133" s="1"/>
      <c r="B133" s="375">
        <v>88</v>
      </c>
      <c r="C133" s="376"/>
      <c r="D133" s="367" t="s">
        <v>642</v>
      </c>
      <c r="E133" s="368"/>
      <c r="F133" s="369">
        <v>4100051966</v>
      </c>
      <c r="G133" s="370"/>
      <c r="H133" s="391" t="s">
        <v>643</v>
      </c>
      <c r="I133" s="370"/>
      <c r="J133" s="369" t="s">
        <v>53</v>
      </c>
      <c r="K133" s="368"/>
      <c r="L133" s="7" t="s">
        <v>644</v>
      </c>
      <c r="M133" s="11"/>
      <c r="N133" s="117">
        <v>4.28</v>
      </c>
      <c r="O133" s="60">
        <v>6</v>
      </c>
    </row>
    <row r="134" spans="1:15" ht="15" x14ac:dyDescent="0.25">
      <c r="A134" s="1"/>
      <c r="B134" s="375">
        <v>89</v>
      </c>
      <c r="C134" s="376"/>
      <c r="D134" s="367" t="s">
        <v>642</v>
      </c>
      <c r="E134" s="368"/>
      <c r="F134" s="369">
        <v>4100051966</v>
      </c>
      <c r="G134" s="370"/>
      <c r="H134" s="391" t="s">
        <v>643</v>
      </c>
      <c r="I134" s="370"/>
      <c r="J134" s="369" t="s">
        <v>53</v>
      </c>
      <c r="K134" s="368"/>
      <c r="L134" s="7" t="s">
        <v>644</v>
      </c>
      <c r="M134" s="11"/>
      <c r="N134" s="117">
        <v>4.28</v>
      </c>
      <c r="O134" s="60">
        <v>6</v>
      </c>
    </row>
    <row r="135" spans="1:15" ht="15" x14ac:dyDescent="0.25">
      <c r="A135" s="1"/>
      <c r="B135" s="375">
        <v>90</v>
      </c>
      <c r="C135" s="376"/>
      <c r="D135" s="367" t="s">
        <v>642</v>
      </c>
      <c r="E135" s="368"/>
      <c r="F135" s="369">
        <v>4100051966</v>
      </c>
      <c r="G135" s="370"/>
      <c r="H135" s="391" t="s">
        <v>643</v>
      </c>
      <c r="I135" s="370"/>
      <c r="J135" s="369" t="s">
        <v>53</v>
      </c>
      <c r="K135" s="368"/>
      <c r="L135" s="7" t="s">
        <v>644</v>
      </c>
      <c r="M135" s="11"/>
      <c r="N135" s="117">
        <v>4.28</v>
      </c>
      <c r="O135" s="60">
        <v>6</v>
      </c>
    </row>
    <row r="136" spans="1:15" ht="15" x14ac:dyDescent="0.25">
      <c r="A136" s="1"/>
      <c r="B136" s="71" t="s">
        <v>164</v>
      </c>
      <c r="C136" s="114"/>
      <c r="D136" s="20"/>
      <c r="E136" s="45"/>
      <c r="F136" s="20"/>
      <c r="H136" s="3"/>
      <c r="J136" s="20"/>
      <c r="K136" s="45"/>
      <c r="L136" s="1"/>
      <c r="M136" s="1"/>
      <c r="N136" s="1"/>
      <c r="O136" s="60"/>
    </row>
    <row r="137" spans="1:15" ht="15" x14ac:dyDescent="0.25">
      <c r="A137" s="1"/>
      <c r="B137" s="375">
        <v>91</v>
      </c>
      <c r="C137" s="376"/>
      <c r="D137" s="367" t="s">
        <v>642</v>
      </c>
      <c r="E137" s="368"/>
      <c r="F137" s="369">
        <v>4100051966</v>
      </c>
      <c r="G137" s="370"/>
      <c r="H137" s="391" t="s">
        <v>643</v>
      </c>
      <c r="I137" s="370"/>
      <c r="J137" s="369" t="s">
        <v>53</v>
      </c>
      <c r="K137" s="368"/>
      <c r="L137" s="7" t="s">
        <v>644</v>
      </c>
      <c r="M137" s="11"/>
      <c r="N137" s="117">
        <v>4.28</v>
      </c>
      <c r="O137" s="60">
        <v>6</v>
      </c>
    </row>
    <row r="138" spans="1:15" ht="15" x14ac:dyDescent="0.25">
      <c r="A138" s="1"/>
      <c r="B138" s="375">
        <v>92</v>
      </c>
      <c r="C138" s="376"/>
      <c r="D138" s="367" t="s">
        <v>642</v>
      </c>
      <c r="E138" s="368"/>
      <c r="F138" s="369">
        <v>4100051966</v>
      </c>
      <c r="G138" s="370"/>
      <c r="H138" s="391" t="s">
        <v>643</v>
      </c>
      <c r="I138" s="370"/>
      <c r="J138" s="369" t="s">
        <v>53</v>
      </c>
      <c r="K138" s="368"/>
      <c r="L138" s="7" t="s">
        <v>644</v>
      </c>
      <c r="M138" s="11"/>
      <c r="N138" s="117">
        <v>4.28</v>
      </c>
      <c r="O138" s="60">
        <v>6</v>
      </c>
    </row>
    <row r="139" spans="1:15" ht="15" x14ac:dyDescent="0.25">
      <c r="A139" s="1"/>
      <c r="B139" s="375">
        <v>93</v>
      </c>
      <c r="C139" s="376"/>
      <c r="D139" s="367" t="s">
        <v>642</v>
      </c>
      <c r="E139" s="368"/>
      <c r="F139" s="369">
        <v>4100051966</v>
      </c>
      <c r="G139" s="370"/>
      <c r="H139" s="391" t="s">
        <v>643</v>
      </c>
      <c r="I139" s="370"/>
      <c r="J139" s="369" t="s">
        <v>53</v>
      </c>
      <c r="K139" s="368"/>
      <c r="L139" s="7" t="s">
        <v>644</v>
      </c>
      <c r="M139" s="11"/>
      <c r="N139" s="117">
        <v>4.28</v>
      </c>
      <c r="O139" s="60">
        <v>6</v>
      </c>
    </row>
    <row r="140" spans="1:15" ht="15" x14ac:dyDescent="0.25">
      <c r="A140" s="1"/>
      <c r="B140" s="378">
        <v>94</v>
      </c>
      <c r="C140" s="379"/>
      <c r="D140" s="367" t="s">
        <v>642</v>
      </c>
      <c r="E140" s="368"/>
      <c r="F140" s="369">
        <v>4100051966</v>
      </c>
      <c r="G140" s="370"/>
      <c r="H140" s="391" t="s">
        <v>643</v>
      </c>
      <c r="I140" s="370"/>
      <c r="J140" s="369" t="s">
        <v>53</v>
      </c>
      <c r="K140" s="368"/>
      <c r="L140" s="7" t="s">
        <v>644</v>
      </c>
      <c r="M140" s="11"/>
      <c r="N140" s="119">
        <v>3.84</v>
      </c>
      <c r="O140" s="60">
        <v>5</v>
      </c>
    </row>
    <row r="141" spans="1:15" ht="15" x14ac:dyDescent="0.25">
      <c r="A141" s="1"/>
      <c r="B141" s="378">
        <v>95</v>
      </c>
      <c r="C141" s="379"/>
      <c r="D141" s="367" t="s">
        <v>642</v>
      </c>
      <c r="E141" s="368"/>
      <c r="F141" s="369">
        <v>4100051962</v>
      </c>
      <c r="G141" s="370"/>
      <c r="H141" s="391" t="s">
        <v>643</v>
      </c>
      <c r="I141" s="370"/>
      <c r="J141" s="369" t="s">
        <v>81</v>
      </c>
      <c r="K141" s="368"/>
      <c r="L141" s="7" t="s">
        <v>644</v>
      </c>
      <c r="M141" s="11"/>
      <c r="N141" s="119">
        <v>2.2400000000000002</v>
      </c>
      <c r="O141" s="60">
        <v>1</v>
      </c>
    </row>
    <row r="142" spans="1:15" ht="15" x14ac:dyDescent="0.25">
      <c r="A142" s="1"/>
      <c r="B142" s="365"/>
      <c r="C142" s="366"/>
      <c r="D142" s="367" t="s">
        <v>642</v>
      </c>
      <c r="E142" s="368"/>
      <c r="F142" s="369">
        <v>4100051887</v>
      </c>
      <c r="G142" s="370"/>
      <c r="H142" s="391" t="s">
        <v>643</v>
      </c>
      <c r="I142" s="370"/>
      <c r="J142" s="369" t="s">
        <v>25</v>
      </c>
      <c r="K142" s="368"/>
      <c r="L142" s="7" t="s">
        <v>644</v>
      </c>
      <c r="M142" s="11"/>
      <c r="N142" s="118"/>
      <c r="O142" s="60">
        <v>1</v>
      </c>
    </row>
    <row r="143" spans="1:15" ht="15" x14ac:dyDescent="0.25">
      <c r="A143" s="1"/>
      <c r="B143" s="378">
        <v>96</v>
      </c>
      <c r="C143" s="379"/>
      <c r="D143" s="367" t="s">
        <v>632</v>
      </c>
      <c r="E143" s="368"/>
      <c r="F143" s="369">
        <v>4100051899</v>
      </c>
      <c r="G143" s="370"/>
      <c r="H143" s="391" t="s">
        <v>645</v>
      </c>
      <c r="I143" s="370"/>
      <c r="J143" s="369" t="s">
        <v>53</v>
      </c>
      <c r="K143" s="368"/>
      <c r="L143" s="7" t="s">
        <v>387</v>
      </c>
      <c r="M143" s="11">
        <v>75</v>
      </c>
      <c r="N143" s="119">
        <v>9</v>
      </c>
      <c r="O143" s="60">
        <v>9</v>
      </c>
    </row>
    <row r="144" spans="1:15" ht="15" x14ac:dyDescent="0.25">
      <c r="A144" s="1"/>
      <c r="B144" s="40"/>
      <c r="C144" s="36"/>
      <c r="D144" s="458" t="s">
        <v>647</v>
      </c>
      <c r="E144" s="393"/>
      <c r="F144" s="393"/>
      <c r="G144" s="393"/>
      <c r="H144" s="393"/>
      <c r="I144" s="374"/>
      <c r="J144" s="374"/>
      <c r="K144" s="374"/>
      <c r="L144" s="374"/>
      <c r="M144" s="8"/>
      <c r="N144" s="18"/>
      <c r="O144" s="57"/>
    </row>
    <row r="145" spans="1:15" ht="15" x14ac:dyDescent="0.25">
      <c r="A145" s="1"/>
      <c r="B145" s="40"/>
      <c r="C145" s="36"/>
      <c r="D145" s="367" t="s">
        <v>632</v>
      </c>
      <c r="E145" s="368"/>
      <c r="F145" s="369">
        <v>4100051899</v>
      </c>
      <c r="G145" s="370"/>
      <c r="H145" s="391" t="s">
        <v>645</v>
      </c>
      <c r="I145" s="370"/>
      <c r="J145" s="369" t="s">
        <v>53</v>
      </c>
      <c r="K145" s="368"/>
      <c r="L145" s="7" t="s">
        <v>387</v>
      </c>
      <c r="M145" s="11">
        <v>80</v>
      </c>
      <c r="N145" s="118"/>
      <c r="O145" s="60">
        <v>9</v>
      </c>
    </row>
    <row r="146" spans="1:15" ht="15" x14ac:dyDescent="0.25">
      <c r="A146" s="1"/>
      <c r="B146" s="40"/>
      <c r="C146" s="36"/>
      <c r="D146" s="367" t="s">
        <v>632</v>
      </c>
      <c r="E146" s="368"/>
      <c r="F146" s="369">
        <v>4100051899</v>
      </c>
      <c r="G146" s="370"/>
      <c r="H146" s="391" t="s">
        <v>645</v>
      </c>
      <c r="I146" s="370"/>
      <c r="J146" s="369" t="s">
        <v>53</v>
      </c>
      <c r="K146" s="368"/>
      <c r="L146" s="7" t="s">
        <v>387</v>
      </c>
      <c r="M146" s="11">
        <v>85</v>
      </c>
      <c r="N146" s="118"/>
      <c r="O146" s="60">
        <v>8</v>
      </c>
    </row>
    <row r="147" spans="1:15" ht="15" x14ac:dyDescent="0.25">
      <c r="A147" s="1"/>
      <c r="B147" s="40"/>
      <c r="C147" s="36"/>
      <c r="D147" s="367" t="s">
        <v>632</v>
      </c>
      <c r="E147" s="368"/>
      <c r="F147" s="369">
        <v>4100051899</v>
      </c>
      <c r="G147" s="370"/>
      <c r="H147" s="391" t="s">
        <v>645</v>
      </c>
      <c r="I147" s="370"/>
      <c r="J147" s="369" t="s">
        <v>53</v>
      </c>
      <c r="K147" s="368"/>
      <c r="L147" s="7" t="s">
        <v>387</v>
      </c>
      <c r="M147" s="11">
        <v>90</v>
      </c>
      <c r="N147" s="118"/>
      <c r="O147" s="60">
        <v>5</v>
      </c>
    </row>
    <row r="148" spans="1:15" ht="15" x14ac:dyDescent="0.25">
      <c r="A148" s="1"/>
      <c r="B148" s="40"/>
      <c r="C148" s="36"/>
      <c r="D148" s="458" t="s">
        <v>646</v>
      </c>
      <c r="E148" s="393"/>
      <c r="F148" s="393"/>
      <c r="G148" s="393"/>
      <c r="H148" s="393"/>
      <c r="I148" s="374"/>
      <c r="J148" s="374"/>
      <c r="K148" s="374"/>
      <c r="L148" s="374"/>
      <c r="M148" s="8"/>
      <c r="N148" s="18"/>
      <c r="O148" s="57"/>
    </row>
    <row r="149" spans="1:15" ht="15" x14ac:dyDescent="0.25">
      <c r="A149" s="1"/>
      <c r="B149" s="40"/>
      <c r="C149" s="36"/>
      <c r="D149" s="375" t="s">
        <v>632</v>
      </c>
      <c r="E149" s="367"/>
      <c r="F149" s="375">
        <v>4100051900</v>
      </c>
      <c r="G149" s="367"/>
      <c r="H149" s="419" t="s">
        <v>645</v>
      </c>
      <c r="I149" s="420"/>
      <c r="J149" s="375" t="s">
        <v>147</v>
      </c>
      <c r="K149" s="367"/>
      <c r="L149" s="7" t="s">
        <v>387</v>
      </c>
      <c r="M149" s="11">
        <v>75</v>
      </c>
      <c r="N149" s="118"/>
      <c r="O149" s="60">
        <v>12</v>
      </c>
    </row>
    <row r="150" spans="1:15" ht="15" x14ac:dyDescent="0.25">
      <c r="A150" s="1"/>
      <c r="B150" s="40"/>
      <c r="C150" s="36"/>
      <c r="D150" s="367" t="s">
        <v>632</v>
      </c>
      <c r="E150" s="368"/>
      <c r="F150" s="369">
        <v>4100051900</v>
      </c>
      <c r="G150" s="370"/>
      <c r="H150" s="391" t="s">
        <v>645</v>
      </c>
      <c r="I150" s="370"/>
      <c r="J150" s="369" t="s">
        <v>147</v>
      </c>
      <c r="K150" s="368"/>
      <c r="L150" s="7" t="s">
        <v>387</v>
      </c>
      <c r="M150" s="11">
        <v>80</v>
      </c>
      <c r="N150" s="118"/>
      <c r="O150" s="60">
        <v>3</v>
      </c>
    </row>
    <row r="151" spans="1:15" ht="15" x14ac:dyDescent="0.25">
      <c r="A151" s="1"/>
      <c r="B151" s="40"/>
      <c r="C151" s="36"/>
      <c r="D151" s="367" t="s">
        <v>632</v>
      </c>
      <c r="E151" s="368"/>
      <c r="F151" s="369">
        <v>4100051900</v>
      </c>
      <c r="G151" s="370"/>
      <c r="H151" s="391" t="s">
        <v>645</v>
      </c>
      <c r="I151" s="370"/>
      <c r="J151" s="369" t="s">
        <v>147</v>
      </c>
      <c r="K151" s="368"/>
      <c r="L151" s="7" t="s">
        <v>387</v>
      </c>
      <c r="M151" s="11">
        <v>85</v>
      </c>
      <c r="N151" s="118"/>
      <c r="O151" s="60">
        <v>3</v>
      </c>
    </row>
    <row r="152" spans="1:15" ht="15" x14ac:dyDescent="0.25">
      <c r="A152" s="1"/>
      <c r="B152" s="40"/>
      <c r="C152" s="36"/>
      <c r="D152" s="367" t="s">
        <v>632</v>
      </c>
      <c r="E152" s="368"/>
      <c r="F152" s="369">
        <v>4100051900</v>
      </c>
      <c r="G152" s="370"/>
      <c r="H152" s="391" t="s">
        <v>645</v>
      </c>
      <c r="I152" s="370"/>
      <c r="J152" s="369" t="s">
        <v>147</v>
      </c>
      <c r="K152" s="368"/>
      <c r="L152" s="7" t="s">
        <v>387</v>
      </c>
      <c r="M152" s="11">
        <v>90</v>
      </c>
      <c r="N152" s="118"/>
      <c r="O152" s="60">
        <v>2</v>
      </c>
    </row>
    <row r="153" spans="1:15" ht="15" x14ac:dyDescent="0.25">
      <c r="A153" s="1"/>
      <c r="B153" s="40"/>
      <c r="C153" s="36"/>
      <c r="D153" s="367" t="s">
        <v>632</v>
      </c>
      <c r="E153" s="368"/>
      <c r="F153" s="369">
        <v>4100051898</v>
      </c>
      <c r="G153" s="370"/>
      <c r="H153" s="391" t="s">
        <v>645</v>
      </c>
      <c r="I153" s="370"/>
      <c r="J153" s="369" t="s">
        <v>90</v>
      </c>
      <c r="K153" s="368"/>
      <c r="L153" s="7" t="s">
        <v>387</v>
      </c>
      <c r="M153" s="11">
        <v>75</v>
      </c>
      <c r="N153" s="118"/>
      <c r="O153" s="60">
        <v>1</v>
      </c>
    </row>
    <row r="154" spans="1:15" ht="15" x14ac:dyDescent="0.25">
      <c r="A154" s="1"/>
      <c r="B154" s="40"/>
      <c r="C154" s="36"/>
      <c r="D154" s="367" t="s">
        <v>632</v>
      </c>
      <c r="E154" s="368"/>
      <c r="F154" s="369">
        <v>4100051898</v>
      </c>
      <c r="G154" s="370"/>
      <c r="H154" s="391" t="s">
        <v>645</v>
      </c>
      <c r="I154" s="370"/>
      <c r="J154" s="369" t="s">
        <v>90</v>
      </c>
      <c r="K154" s="368"/>
      <c r="L154" s="7" t="s">
        <v>387</v>
      </c>
      <c r="M154" s="11">
        <v>80</v>
      </c>
      <c r="N154" s="118"/>
      <c r="O154" s="60">
        <v>3</v>
      </c>
    </row>
    <row r="155" spans="1:15" ht="15" x14ac:dyDescent="0.25">
      <c r="A155" s="1"/>
      <c r="B155" s="40"/>
      <c r="C155" s="36"/>
      <c r="D155" s="367" t="s">
        <v>632</v>
      </c>
      <c r="E155" s="368"/>
      <c r="F155" s="369">
        <v>4100051898</v>
      </c>
      <c r="G155" s="370"/>
      <c r="H155" s="391" t="s">
        <v>645</v>
      </c>
      <c r="I155" s="370"/>
      <c r="J155" s="369" t="s">
        <v>90</v>
      </c>
      <c r="K155" s="368"/>
      <c r="L155" s="7" t="s">
        <v>387</v>
      </c>
      <c r="M155" s="11">
        <v>85</v>
      </c>
      <c r="N155" s="118"/>
      <c r="O155" s="60">
        <v>2</v>
      </c>
    </row>
    <row r="156" spans="1:15" ht="15" x14ac:dyDescent="0.25">
      <c r="A156" s="1"/>
      <c r="B156" s="76"/>
      <c r="C156" s="69"/>
      <c r="D156" s="367" t="s">
        <v>632</v>
      </c>
      <c r="E156" s="368"/>
      <c r="F156" s="369">
        <v>4100051876</v>
      </c>
      <c r="G156" s="370"/>
      <c r="H156" s="391" t="s">
        <v>645</v>
      </c>
      <c r="I156" s="370"/>
      <c r="J156" s="369" t="s">
        <v>25</v>
      </c>
      <c r="K156" s="368"/>
      <c r="L156" s="7" t="s">
        <v>387</v>
      </c>
      <c r="M156" s="11">
        <v>80</v>
      </c>
      <c r="N156" s="120"/>
      <c r="O156" s="60">
        <v>1</v>
      </c>
    </row>
    <row r="157" spans="1:15" ht="15" x14ac:dyDescent="0.25">
      <c r="A157" s="1"/>
      <c r="B157" s="378">
        <v>97</v>
      </c>
      <c r="C157" s="379"/>
      <c r="D157" s="367" t="s">
        <v>648</v>
      </c>
      <c r="E157" s="368"/>
      <c r="F157" s="369"/>
      <c r="G157" s="370"/>
      <c r="H157" s="391" t="s">
        <v>649</v>
      </c>
      <c r="I157" s="370"/>
      <c r="J157" s="369"/>
      <c r="K157" s="368"/>
      <c r="L157" s="7" t="s">
        <v>387</v>
      </c>
      <c r="M157" s="11" t="s">
        <v>650</v>
      </c>
      <c r="N157" s="119">
        <v>9.56</v>
      </c>
      <c r="O157" s="60">
        <v>74</v>
      </c>
    </row>
    <row r="158" spans="1:15" ht="15" x14ac:dyDescent="0.25">
      <c r="A158" s="1"/>
      <c r="B158" s="378">
        <v>98</v>
      </c>
      <c r="C158" s="379"/>
      <c r="D158" s="367" t="s">
        <v>648</v>
      </c>
      <c r="E158" s="368"/>
      <c r="F158" s="369"/>
      <c r="G158" s="370"/>
      <c r="H158" s="391" t="s">
        <v>649</v>
      </c>
      <c r="I158" s="370"/>
      <c r="J158" s="369"/>
      <c r="K158" s="368"/>
      <c r="L158" s="7" t="s">
        <v>387</v>
      </c>
      <c r="M158" s="11" t="s">
        <v>650</v>
      </c>
      <c r="N158" s="119">
        <v>9.2200000000000006</v>
      </c>
      <c r="O158" s="60">
        <v>71</v>
      </c>
    </row>
    <row r="159" spans="1:15" ht="15" x14ac:dyDescent="0.25">
      <c r="A159" s="1"/>
      <c r="B159" s="378">
        <v>99</v>
      </c>
      <c r="C159" s="379"/>
      <c r="D159" s="367" t="s">
        <v>648</v>
      </c>
      <c r="E159" s="368"/>
      <c r="F159" s="369"/>
      <c r="G159" s="370"/>
      <c r="H159" s="391" t="s">
        <v>649</v>
      </c>
      <c r="I159" s="370"/>
      <c r="J159" s="369"/>
      <c r="K159" s="368"/>
      <c r="L159" s="7" t="s">
        <v>387</v>
      </c>
      <c r="M159" s="11" t="s">
        <v>652</v>
      </c>
      <c r="N159" s="119">
        <v>9.2799999999999994</v>
      </c>
      <c r="O159" s="60">
        <v>42</v>
      </c>
    </row>
    <row r="160" spans="1:15" ht="15" x14ac:dyDescent="0.25">
      <c r="A160" s="1"/>
      <c r="B160" s="76"/>
      <c r="C160" s="69"/>
      <c r="D160" s="367" t="s">
        <v>648</v>
      </c>
      <c r="E160" s="368"/>
      <c r="F160" s="369"/>
      <c r="G160" s="370"/>
      <c r="H160" s="391" t="s">
        <v>649</v>
      </c>
      <c r="I160" s="370"/>
      <c r="J160" s="369"/>
      <c r="K160" s="368"/>
      <c r="L160" s="7" t="s">
        <v>387</v>
      </c>
      <c r="M160" s="11" t="s">
        <v>653</v>
      </c>
      <c r="N160" s="118"/>
      <c r="O160" s="60">
        <v>27</v>
      </c>
    </row>
    <row r="161" spans="1:15" ht="15" x14ac:dyDescent="0.25">
      <c r="A161" s="1"/>
      <c r="B161" s="378">
        <v>100</v>
      </c>
      <c r="C161" s="379"/>
      <c r="D161" s="367" t="s">
        <v>648</v>
      </c>
      <c r="E161" s="368"/>
      <c r="F161" s="369"/>
      <c r="G161" s="370"/>
      <c r="H161" s="391" t="s">
        <v>649</v>
      </c>
      <c r="I161" s="370"/>
      <c r="J161" s="369"/>
      <c r="K161" s="368"/>
      <c r="L161" s="7" t="s">
        <v>387</v>
      </c>
      <c r="M161" s="11" t="s">
        <v>652</v>
      </c>
      <c r="N161" s="119">
        <v>3.84</v>
      </c>
      <c r="O161" s="60">
        <v>14</v>
      </c>
    </row>
    <row r="162" spans="1:15" ht="15" x14ac:dyDescent="0.25">
      <c r="A162" s="1"/>
      <c r="B162" s="40"/>
      <c r="C162" s="36"/>
      <c r="D162" s="367" t="s">
        <v>648</v>
      </c>
      <c r="E162" s="368"/>
      <c r="F162" s="369"/>
      <c r="G162" s="370"/>
      <c r="H162" s="391" t="s">
        <v>649</v>
      </c>
      <c r="I162" s="370"/>
      <c r="J162" s="369"/>
      <c r="K162" s="368"/>
      <c r="L162" s="7" t="s">
        <v>387</v>
      </c>
      <c r="M162" s="11" t="s">
        <v>650</v>
      </c>
      <c r="N162" s="118"/>
      <c r="O162" s="60">
        <v>7</v>
      </c>
    </row>
    <row r="163" spans="1:15" ht="15" x14ac:dyDescent="0.25">
      <c r="A163" s="1"/>
      <c r="B163" s="40"/>
      <c r="C163" s="36"/>
      <c r="D163" s="367" t="s">
        <v>648</v>
      </c>
      <c r="E163" s="368"/>
      <c r="F163" s="369"/>
      <c r="G163" s="370"/>
      <c r="H163" s="391" t="s">
        <v>649</v>
      </c>
      <c r="I163" s="370"/>
      <c r="J163" s="369"/>
      <c r="K163" s="368"/>
      <c r="L163" s="7" t="s">
        <v>387</v>
      </c>
      <c r="M163" s="11" t="s">
        <v>653</v>
      </c>
      <c r="N163" s="120"/>
      <c r="O163" s="60">
        <v>2</v>
      </c>
    </row>
    <row r="164" spans="1:15" ht="15" x14ac:dyDescent="0.25">
      <c r="A164" s="1"/>
      <c r="B164" s="378"/>
      <c r="C164" s="379"/>
      <c r="D164" s="367"/>
      <c r="E164" s="368"/>
      <c r="F164" s="369"/>
      <c r="G164" s="370"/>
      <c r="H164" s="391"/>
      <c r="I164" s="370"/>
      <c r="J164" s="369"/>
      <c r="K164" s="368"/>
      <c r="L164" s="7"/>
      <c r="M164" s="7"/>
      <c r="N164" s="81"/>
      <c r="O164" s="57"/>
    </row>
    <row r="165" spans="1:15" ht="15" x14ac:dyDescent="0.25">
      <c r="A165" s="1"/>
      <c r="B165" s="76"/>
      <c r="C165" s="65"/>
      <c r="D165" s="392"/>
      <c r="E165" s="393"/>
      <c r="F165" s="393"/>
      <c r="G165" s="393"/>
      <c r="H165" s="393"/>
      <c r="I165" s="62"/>
      <c r="J165" s="50"/>
      <c r="K165" s="61"/>
      <c r="L165" s="8"/>
      <c r="M165" s="8"/>
      <c r="N165" s="113">
        <f>SUM(N19:N164)</f>
        <v>685.01999999999873</v>
      </c>
      <c r="O165" s="60"/>
    </row>
    <row r="166" spans="1:15" ht="15.75" x14ac:dyDescent="0.25">
      <c r="A166" s="1"/>
      <c r="B166" s="356" t="s">
        <v>29</v>
      </c>
      <c r="C166" s="357"/>
      <c r="D166" s="357"/>
      <c r="E166" s="357"/>
      <c r="F166" s="357"/>
      <c r="G166" s="357"/>
      <c r="H166" s="357"/>
      <c r="I166" s="357"/>
      <c r="J166" s="357"/>
      <c r="K166" s="357"/>
      <c r="L166" s="357"/>
      <c r="M166" s="79"/>
      <c r="N166" s="75"/>
      <c r="O166" s="73">
        <f>SUM(O18:O164)</f>
        <v>1995</v>
      </c>
    </row>
    <row r="167" spans="1:15" ht="3.75" customHeight="1" x14ac:dyDescent="0.25">
      <c r="A167" s="1"/>
      <c r="B167" s="1"/>
      <c r="C167" s="1"/>
      <c r="D167" s="17"/>
      <c r="E167" s="20"/>
      <c r="F167" s="20"/>
      <c r="G167" s="3"/>
      <c r="H167" s="3"/>
      <c r="I167" s="1"/>
      <c r="J167" s="1"/>
      <c r="K167" s="1"/>
      <c r="L167" s="1"/>
      <c r="M167" s="1"/>
      <c r="N167" s="1"/>
    </row>
    <row r="168" spans="1:15" ht="15" customHeight="1" x14ac:dyDescent="0.25">
      <c r="A168" s="1"/>
      <c r="B168" s="1"/>
      <c r="C168" s="1"/>
      <c r="D168" s="1" t="s">
        <v>49</v>
      </c>
      <c r="E168" s="23"/>
      <c r="F168" s="397" t="s">
        <v>654</v>
      </c>
      <c r="G168" s="396"/>
      <c r="H168" s="1"/>
      <c r="I168" s="1"/>
      <c r="J168" s="1"/>
      <c r="K168" s="1"/>
      <c r="L168" s="1"/>
      <c r="M168" s="1"/>
      <c r="N168" s="1"/>
    </row>
    <row r="169" spans="1:15" ht="15" customHeight="1" x14ac:dyDescent="0.25">
      <c r="A169" s="1"/>
      <c r="B169" s="1"/>
      <c r="C169" s="1"/>
      <c r="D169" s="1" t="s">
        <v>657</v>
      </c>
      <c r="E169" s="23"/>
      <c r="F169" s="1"/>
      <c r="G169" s="1"/>
      <c r="H169" s="1"/>
      <c r="I169" s="1"/>
      <c r="J169" s="1"/>
      <c r="K169" s="1"/>
      <c r="L169" s="1"/>
      <c r="M169" s="1"/>
      <c r="N169" s="1"/>
    </row>
    <row r="170" spans="1:15" ht="15" customHeight="1" x14ac:dyDescent="0.25">
      <c r="A170" s="1"/>
      <c r="B170" s="1"/>
      <c r="C170" s="1"/>
      <c r="D170" s="1" t="s">
        <v>655</v>
      </c>
      <c r="E170" s="3"/>
      <c r="F170" s="1"/>
      <c r="G170" s="1"/>
      <c r="H170" s="1"/>
      <c r="I170" s="1"/>
      <c r="J170" s="1"/>
      <c r="K170" s="1"/>
      <c r="L170" s="1"/>
      <c r="M170" s="1"/>
      <c r="N170" s="1"/>
    </row>
    <row r="171" spans="1:15" ht="15" customHeight="1" x14ac:dyDescent="0.25">
      <c r="A171" s="1"/>
      <c r="B171" s="1"/>
      <c r="C171" s="1"/>
      <c r="D171" s="1" t="s">
        <v>656</v>
      </c>
      <c r="E171" s="23"/>
      <c r="F171" s="1"/>
      <c r="G171" s="1"/>
      <c r="H171" s="1"/>
      <c r="I171" s="1"/>
      <c r="J171" s="1"/>
      <c r="K171" s="1"/>
      <c r="L171" s="1"/>
      <c r="M171" s="1"/>
      <c r="N171" s="1"/>
    </row>
    <row r="172" spans="1:15" ht="15" customHeight="1" x14ac:dyDescent="0.25">
      <c r="A172" s="1"/>
      <c r="B172" s="1"/>
      <c r="C172" s="1"/>
      <c r="D172" s="1" t="s">
        <v>658</v>
      </c>
      <c r="E172" s="1"/>
      <c r="F172" s="1"/>
      <c r="G172" s="23"/>
      <c r="H172" s="23"/>
      <c r="I172" s="1"/>
      <c r="J172" s="1"/>
      <c r="K172" s="1"/>
      <c r="L172" s="1"/>
      <c r="M172" s="1"/>
      <c r="N172" s="1"/>
    </row>
    <row r="173" spans="1:15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5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5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456" ht="8.25" customHeight="1" x14ac:dyDescent="0.2"/>
    <row r="458" ht="8.25" customHeight="1" x14ac:dyDescent="0.2"/>
    <row r="460" ht="9" customHeight="1" x14ac:dyDescent="0.2"/>
    <row r="462" ht="7.5" customHeight="1" x14ac:dyDescent="0.2"/>
    <row r="464" ht="6.75" customHeight="1" x14ac:dyDescent="0.2"/>
    <row r="466" ht="7.5" customHeight="1" x14ac:dyDescent="0.2"/>
    <row r="468" ht="9" customHeight="1" x14ac:dyDescent="0.2"/>
    <row r="470" ht="7.5" customHeight="1" x14ac:dyDescent="0.2"/>
    <row r="472" ht="8.25" customHeight="1" x14ac:dyDescent="0.2"/>
  </sheetData>
  <mergeCells count="656">
    <mergeCell ref="B157:C157"/>
    <mergeCell ref="D157:E157"/>
    <mergeCell ref="F157:G157"/>
    <mergeCell ref="H157:I157"/>
    <mergeCell ref="J157:K157"/>
    <mergeCell ref="B93:C93"/>
    <mergeCell ref="D93:E93"/>
    <mergeCell ref="F93:G93"/>
    <mergeCell ref="H93:I93"/>
    <mergeCell ref="J93:K93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B79:C79"/>
    <mergeCell ref="D79:E79"/>
    <mergeCell ref="F79:G79"/>
    <mergeCell ref="H79:I79"/>
    <mergeCell ref="J79:K79"/>
    <mergeCell ref="B91:C91"/>
    <mergeCell ref="D91:E91"/>
    <mergeCell ref="F91:G91"/>
    <mergeCell ref="H91:I91"/>
    <mergeCell ref="J91:K91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D85:E85"/>
    <mergeCell ref="F85:G85"/>
    <mergeCell ref="H85:I85"/>
    <mergeCell ref="J85:K85"/>
    <mergeCell ref="B92:C92"/>
    <mergeCell ref="D92:E92"/>
    <mergeCell ref="F92:G92"/>
    <mergeCell ref="H92:I92"/>
    <mergeCell ref="J92:K92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86:C86"/>
    <mergeCell ref="F86:G86"/>
    <mergeCell ref="H86:I86"/>
    <mergeCell ref="J86:K86"/>
    <mergeCell ref="B83:C83"/>
    <mergeCell ref="B84:C84"/>
    <mergeCell ref="D84:E84"/>
    <mergeCell ref="F84:G84"/>
    <mergeCell ref="H84:I84"/>
    <mergeCell ref="J84:K84"/>
    <mergeCell ref="J78:K78"/>
    <mergeCell ref="B94:C94"/>
    <mergeCell ref="D94:E94"/>
    <mergeCell ref="F94:G94"/>
    <mergeCell ref="H94:I94"/>
    <mergeCell ref="J94:K94"/>
    <mergeCell ref="F82:G82"/>
    <mergeCell ref="D95:E95"/>
    <mergeCell ref="F95:G95"/>
    <mergeCell ref="H95:I95"/>
    <mergeCell ref="J95:K95"/>
    <mergeCell ref="B81:C81"/>
    <mergeCell ref="D81:E81"/>
    <mergeCell ref="F81:G81"/>
    <mergeCell ref="H81:I81"/>
    <mergeCell ref="J81:K81"/>
    <mergeCell ref="D82:E82"/>
    <mergeCell ref="H82:I82"/>
    <mergeCell ref="J82:K82"/>
    <mergeCell ref="D83:E83"/>
    <mergeCell ref="F83:G83"/>
    <mergeCell ref="H83:I83"/>
    <mergeCell ref="J83:K83"/>
    <mergeCell ref="D86:E86"/>
    <mergeCell ref="F75:G75"/>
    <mergeCell ref="H75:I75"/>
    <mergeCell ref="J75:K75"/>
    <mergeCell ref="B76:C76"/>
    <mergeCell ref="D165:H165"/>
    <mergeCell ref="B166:L166"/>
    <mergeCell ref="F168:G168"/>
    <mergeCell ref="D33:E33"/>
    <mergeCell ref="F33:G33"/>
    <mergeCell ref="H33:I33"/>
    <mergeCell ref="J33:K33"/>
    <mergeCell ref="B41:C41"/>
    <mergeCell ref="B75:C75"/>
    <mergeCell ref="D75:E75"/>
    <mergeCell ref="H76:I76"/>
    <mergeCell ref="J76:K76"/>
    <mergeCell ref="B77:C77"/>
    <mergeCell ref="D77:E77"/>
    <mergeCell ref="F77:G77"/>
    <mergeCell ref="H77:I77"/>
    <mergeCell ref="J77:K77"/>
    <mergeCell ref="D78:E78"/>
    <mergeCell ref="F78:G78"/>
    <mergeCell ref="H78:I78"/>
    <mergeCell ref="J164:K164"/>
    <mergeCell ref="H41:I41"/>
    <mergeCell ref="J41:K41"/>
    <mergeCell ref="B43:C43"/>
    <mergeCell ref="D43:E43"/>
    <mergeCell ref="F43:G43"/>
    <mergeCell ref="H43:I43"/>
    <mergeCell ref="J43:K43"/>
    <mergeCell ref="B44:C44"/>
    <mergeCell ref="D44:E44"/>
    <mergeCell ref="D41:E41"/>
    <mergeCell ref="F41:G41"/>
    <mergeCell ref="B164:C164"/>
    <mergeCell ref="D164:E164"/>
    <mergeCell ref="F164:G164"/>
    <mergeCell ref="D76:E76"/>
    <mergeCell ref="F76:G76"/>
    <mergeCell ref="B78:C78"/>
    <mergeCell ref="H164:I164"/>
    <mergeCell ref="F44:G44"/>
    <mergeCell ref="H44:I44"/>
    <mergeCell ref="B47:C47"/>
    <mergeCell ref="D47:E47"/>
    <mergeCell ref="D62:L62"/>
    <mergeCell ref="F47:G47"/>
    <mergeCell ref="H47:I47"/>
    <mergeCell ref="J47:K47"/>
    <mergeCell ref="D48:E48"/>
    <mergeCell ref="F48:G48"/>
    <mergeCell ref="H48:I48"/>
    <mergeCell ref="J48:K48"/>
    <mergeCell ref="H45:I45"/>
    <mergeCell ref="J45:K45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D53:E53"/>
    <mergeCell ref="F53:G53"/>
    <mergeCell ref="H53:I53"/>
    <mergeCell ref="J53:K53"/>
    <mergeCell ref="B55:C55"/>
    <mergeCell ref="D55:E55"/>
    <mergeCell ref="F55:G55"/>
    <mergeCell ref="H55:I55"/>
    <mergeCell ref="J55:K55"/>
    <mergeCell ref="D54:L54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3:C63"/>
    <mergeCell ref="D63:E63"/>
    <mergeCell ref="F63:G63"/>
    <mergeCell ref="H63:I63"/>
    <mergeCell ref="J63:K63"/>
    <mergeCell ref="B68:C68"/>
    <mergeCell ref="D65:E65"/>
    <mergeCell ref="F65:G65"/>
    <mergeCell ref="H65:I65"/>
    <mergeCell ref="J65:K65"/>
    <mergeCell ref="D68:E68"/>
    <mergeCell ref="F68:G68"/>
    <mergeCell ref="H68:I68"/>
    <mergeCell ref="J68:K68"/>
    <mergeCell ref="D69:E69"/>
    <mergeCell ref="F69:G69"/>
    <mergeCell ref="H69:I69"/>
    <mergeCell ref="J69:K69"/>
    <mergeCell ref="D64:L64"/>
    <mergeCell ref="D66:E66"/>
    <mergeCell ref="F66:G66"/>
    <mergeCell ref="H66:I66"/>
    <mergeCell ref="J66:K66"/>
    <mergeCell ref="D67:E67"/>
    <mergeCell ref="F67:G67"/>
    <mergeCell ref="H67:I67"/>
    <mergeCell ref="J67:K67"/>
    <mergeCell ref="B42:C42"/>
    <mergeCell ref="D42:E42"/>
    <mergeCell ref="F42:G42"/>
    <mergeCell ref="H42:I42"/>
    <mergeCell ref="J42:K42"/>
    <mergeCell ref="D46:L46"/>
    <mergeCell ref="J44:K44"/>
    <mergeCell ref="B45:C45"/>
    <mergeCell ref="D45:E45"/>
    <mergeCell ref="F45:G45"/>
    <mergeCell ref="D74:E74"/>
    <mergeCell ref="F74:G74"/>
    <mergeCell ref="H74:I74"/>
    <mergeCell ref="J72:K72"/>
    <mergeCell ref="J73:K73"/>
    <mergeCell ref="J70:K70"/>
    <mergeCell ref="J74:K74"/>
    <mergeCell ref="D72:E72"/>
    <mergeCell ref="D73:E73"/>
    <mergeCell ref="F72:G72"/>
    <mergeCell ref="F73:G73"/>
    <mergeCell ref="H72:I72"/>
    <mergeCell ref="H73:I73"/>
    <mergeCell ref="D70:E70"/>
    <mergeCell ref="F70:G70"/>
    <mergeCell ref="H70:I70"/>
    <mergeCell ref="D71:E71"/>
    <mergeCell ref="F71:G71"/>
    <mergeCell ref="H71:I71"/>
    <mergeCell ref="J71:K71"/>
    <mergeCell ref="B40:C40"/>
    <mergeCell ref="D40:E40"/>
    <mergeCell ref="F40:G40"/>
    <mergeCell ref="H40:I40"/>
    <mergeCell ref="J40:K40"/>
    <mergeCell ref="B37:C37"/>
    <mergeCell ref="D37:E37"/>
    <mergeCell ref="F37:G37"/>
    <mergeCell ref="H37:I37"/>
    <mergeCell ref="J37:K37"/>
    <mergeCell ref="B39:C39"/>
    <mergeCell ref="D39:E39"/>
    <mergeCell ref="F39:G39"/>
    <mergeCell ref="H39:I39"/>
    <mergeCell ref="J39:K39"/>
    <mergeCell ref="D38:L38"/>
    <mergeCell ref="B34:C34"/>
    <mergeCell ref="D34:E34"/>
    <mergeCell ref="F34:G34"/>
    <mergeCell ref="H34:I34"/>
    <mergeCell ref="J34:K34"/>
    <mergeCell ref="B35:C35"/>
    <mergeCell ref="D35:E35"/>
    <mergeCell ref="F35:G35"/>
    <mergeCell ref="H35:I35"/>
    <mergeCell ref="J35:K35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M15:N15"/>
    <mergeCell ref="B17:C17"/>
    <mergeCell ref="D17:E17"/>
    <mergeCell ref="F17:G17"/>
    <mergeCell ref="H17:I17"/>
    <mergeCell ref="H19:I19"/>
    <mergeCell ref="J19:K19"/>
    <mergeCell ref="F19:G19"/>
    <mergeCell ref="F20:G20"/>
    <mergeCell ref="H20:I20"/>
    <mergeCell ref="D19:E19"/>
    <mergeCell ref="B20:C20"/>
    <mergeCell ref="D20:E20"/>
    <mergeCell ref="J17:K17"/>
    <mergeCell ref="B19:C19"/>
    <mergeCell ref="J20:K20"/>
    <mergeCell ref="D22:E22"/>
    <mergeCell ref="F22:G22"/>
    <mergeCell ref="J24:K24"/>
    <mergeCell ref="B24:C24"/>
    <mergeCell ref="D24:E24"/>
    <mergeCell ref="F24:G24"/>
    <mergeCell ref="H24:I24"/>
    <mergeCell ref="D21:E21"/>
    <mergeCell ref="F21:G21"/>
    <mergeCell ref="H21:I21"/>
    <mergeCell ref="J21:K21"/>
    <mergeCell ref="H22:I22"/>
    <mergeCell ref="B23:C23"/>
    <mergeCell ref="D23:E23"/>
    <mergeCell ref="F23:G23"/>
    <mergeCell ref="H23:I23"/>
    <mergeCell ref="J23:K23"/>
    <mergeCell ref="J22:K22"/>
    <mergeCell ref="B21:C21"/>
    <mergeCell ref="B22:C22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42:C142"/>
    <mergeCell ref="D142:E142"/>
    <mergeCell ref="F142:G142"/>
    <mergeCell ref="H142:I142"/>
    <mergeCell ref="J142:K142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D146:E146"/>
    <mergeCell ref="F146:G146"/>
    <mergeCell ref="H146:I146"/>
    <mergeCell ref="J146:K146"/>
    <mergeCell ref="D147:E147"/>
    <mergeCell ref="F147:G147"/>
    <mergeCell ref="H147:I147"/>
    <mergeCell ref="J147:K147"/>
    <mergeCell ref="B143:C143"/>
    <mergeCell ref="D143:E143"/>
    <mergeCell ref="F143:G143"/>
    <mergeCell ref="H143:I143"/>
    <mergeCell ref="J143:K143"/>
    <mergeCell ref="D145:E145"/>
    <mergeCell ref="F145:G145"/>
    <mergeCell ref="H145:I145"/>
    <mergeCell ref="J145:K145"/>
    <mergeCell ref="D144:L144"/>
    <mergeCell ref="H151:I151"/>
    <mergeCell ref="J151:K151"/>
    <mergeCell ref="D152:E152"/>
    <mergeCell ref="F152:G152"/>
    <mergeCell ref="H152:I152"/>
    <mergeCell ref="J152:K152"/>
    <mergeCell ref="D149:E149"/>
    <mergeCell ref="F149:G149"/>
    <mergeCell ref="H149:I149"/>
    <mergeCell ref="J149:K149"/>
    <mergeCell ref="D150:E150"/>
    <mergeCell ref="F150:G150"/>
    <mergeCell ref="H150:I150"/>
    <mergeCell ref="J150:K150"/>
    <mergeCell ref="B158:C158"/>
    <mergeCell ref="D158:E158"/>
    <mergeCell ref="F158:G158"/>
    <mergeCell ref="H158:I158"/>
    <mergeCell ref="J158:K158"/>
    <mergeCell ref="D148:L148"/>
    <mergeCell ref="D155:E155"/>
    <mergeCell ref="F155:G155"/>
    <mergeCell ref="H155:I155"/>
    <mergeCell ref="J155:K155"/>
    <mergeCell ref="D156:E156"/>
    <mergeCell ref="F156:G156"/>
    <mergeCell ref="H156:I156"/>
    <mergeCell ref="J156:K156"/>
    <mergeCell ref="D153:E153"/>
    <mergeCell ref="F153:G153"/>
    <mergeCell ref="H153:I153"/>
    <mergeCell ref="J153:K153"/>
    <mergeCell ref="D154:E154"/>
    <mergeCell ref="F154:G154"/>
    <mergeCell ref="H154:I154"/>
    <mergeCell ref="J154:K154"/>
    <mergeCell ref="D151:E151"/>
    <mergeCell ref="F151:G151"/>
    <mergeCell ref="B159:C159"/>
    <mergeCell ref="D159:E159"/>
    <mergeCell ref="F159:G159"/>
    <mergeCell ref="H159:I159"/>
    <mergeCell ref="J159:K159"/>
    <mergeCell ref="D160:E160"/>
    <mergeCell ref="F160:G160"/>
    <mergeCell ref="H160:I160"/>
    <mergeCell ref="J160:K160"/>
    <mergeCell ref="D163:E163"/>
    <mergeCell ref="F163:G163"/>
    <mergeCell ref="H163:I163"/>
    <mergeCell ref="J163:K163"/>
    <mergeCell ref="B161:C161"/>
    <mergeCell ref="D161:E161"/>
    <mergeCell ref="F161:G161"/>
    <mergeCell ref="H161:I161"/>
    <mergeCell ref="J161:K161"/>
    <mergeCell ref="D162:E162"/>
    <mergeCell ref="F162:G162"/>
    <mergeCell ref="H162:I162"/>
    <mergeCell ref="J162:K16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sheetPr codeName="Hoja60"/>
  <dimension ref="A1:O448"/>
  <sheetViews>
    <sheetView topLeftCell="A127" workbookViewId="0">
      <selection activeCell="O117" sqref="O117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9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8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8.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620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8.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37191</v>
      </c>
      <c r="N15" s="382"/>
    </row>
    <row r="16" spans="1:15" ht="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489</v>
      </c>
      <c r="E19" s="368"/>
      <c r="F19" s="369">
        <v>4100051924</v>
      </c>
      <c r="G19" s="370"/>
      <c r="H19" s="391" t="s">
        <v>490</v>
      </c>
      <c r="I19" s="370"/>
      <c r="J19" s="369" t="s">
        <v>73</v>
      </c>
      <c r="K19" s="368"/>
      <c r="L19" s="7" t="s">
        <v>387</v>
      </c>
      <c r="M19" s="11"/>
      <c r="N19" s="82">
        <v>4.58</v>
      </c>
      <c r="O19" s="60">
        <v>3</v>
      </c>
    </row>
    <row r="20" spans="1:15" ht="15" x14ac:dyDescent="0.25">
      <c r="A20" s="1"/>
      <c r="B20" s="378">
        <v>2</v>
      </c>
      <c r="C20" s="379"/>
      <c r="D20" s="367" t="s">
        <v>489</v>
      </c>
      <c r="E20" s="368"/>
      <c r="F20" s="369">
        <v>4100051924</v>
      </c>
      <c r="G20" s="370"/>
      <c r="H20" s="391" t="s">
        <v>490</v>
      </c>
      <c r="I20" s="370"/>
      <c r="J20" s="369" t="s">
        <v>73</v>
      </c>
      <c r="K20" s="368"/>
      <c r="L20" s="7" t="s">
        <v>387</v>
      </c>
      <c r="M20" s="11"/>
      <c r="N20" s="82">
        <v>4.58</v>
      </c>
      <c r="O20" s="60">
        <v>3</v>
      </c>
    </row>
    <row r="21" spans="1:15" ht="15" x14ac:dyDescent="0.25">
      <c r="A21" s="1"/>
      <c r="B21" s="378">
        <v>3</v>
      </c>
      <c r="C21" s="379"/>
      <c r="D21" s="367" t="s">
        <v>489</v>
      </c>
      <c r="E21" s="368"/>
      <c r="F21" s="369">
        <v>4100051924</v>
      </c>
      <c r="G21" s="370"/>
      <c r="H21" s="391" t="s">
        <v>490</v>
      </c>
      <c r="I21" s="370"/>
      <c r="J21" s="369" t="s">
        <v>73</v>
      </c>
      <c r="K21" s="368"/>
      <c r="L21" s="7" t="s">
        <v>387</v>
      </c>
      <c r="M21" s="11"/>
      <c r="N21" s="82">
        <v>4.58</v>
      </c>
      <c r="O21" s="60">
        <v>3</v>
      </c>
    </row>
    <row r="22" spans="1:15" ht="15" x14ac:dyDescent="0.25">
      <c r="A22" s="1"/>
      <c r="B22" s="378">
        <v>4</v>
      </c>
      <c r="C22" s="379"/>
      <c r="D22" s="367" t="s">
        <v>489</v>
      </c>
      <c r="E22" s="368"/>
      <c r="F22" s="369">
        <v>4100051924</v>
      </c>
      <c r="G22" s="370"/>
      <c r="H22" s="391" t="s">
        <v>490</v>
      </c>
      <c r="I22" s="370"/>
      <c r="J22" s="369" t="s">
        <v>73</v>
      </c>
      <c r="K22" s="368"/>
      <c r="L22" s="7" t="s">
        <v>387</v>
      </c>
      <c r="M22" s="11"/>
      <c r="N22" s="82">
        <v>4.58</v>
      </c>
      <c r="O22" s="60">
        <v>3</v>
      </c>
    </row>
    <row r="23" spans="1:15" ht="15" x14ac:dyDescent="0.25">
      <c r="A23" s="1"/>
      <c r="B23" s="378">
        <v>5</v>
      </c>
      <c r="C23" s="379"/>
      <c r="D23" s="367" t="s">
        <v>489</v>
      </c>
      <c r="E23" s="368"/>
      <c r="F23" s="369">
        <v>4100051924</v>
      </c>
      <c r="G23" s="370"/>
      <c r="H23" s="391" t="s">
        <v>490</v>
      </c>
      <c r="I23" s="370"/>
      <c r="J23" s="369" t="s">
        <v>73</v>
      </c>
      <c r="K23" s="368"/>
      <c r="L23" s="7" t="s">
        <v>387</v>
      </c>
      <c r="M23" s="11"/>
      <c r="N23" s="82">
        <v>4.58</v>
      </c>
      <c r="O23" s="60">
        <v>3</v>
      </c>
    </row>
    <row r="24" spans="1:15" ht="15" x14ac:dyDescent="0.25">
      <c r="A24" s="1"/>
      <c r="B24" s="378">
        <v>6</v>
      </c>
      <c r="C24" s="379"/>
      <c r="D24" s="367" t="s">
        <v>489</v>
      </c>
      <c r="E24" s="368"/>
      <c r="F24" s="369">
        <v>4100051924</v>
      </c>
      <c r="G24" s="370"/>
      <c r="H24" s="391" t="s">
        <v>490</v>
      </c>
      <c r="I24" s="370"/>
      <c r="J24" s="369" t="s">
        <v>73</v>
      </c>
      <c r="K24" s="368"/>
      <c r="L24" s="7" t="s">
        <v>387</v>
      </c>
      <c r="M24" s="11"/>
      <c r="N24" s="82">
        <v>4.58</v>
      </c>
      <c r="O24" s="60">
        <v>3</v>
      </c>
    </row>
    <row r="25" spans="1:15" ht="15" x14ac:dyDescent="0.25">
      <c r="A25" s="1"/>
      <c r="B25" s="378">
        <v>7</v>
      </c>
      <c r="C25" s="379"/>
      <c r="D25" s="367" t="s">
        <v>489</v>
      </c>
      <c r="E25" s="368"/>
      <c r="F25" s="369">
        <v>4100051924</v>
      </c>
      <c r="G25" s="370"/>
      <c r="H25" s="391" t="s">
        <v>490</v>
      </c>
      <c r="I25" s="370"/>
      <c r="J25" s="369" t="s">
        <v>73</v>
      </c>
      <c r="K25" s="368"/>
      <c r="L25" s="7" t="s">
        <v>387</v>
      </c>
      <c r="M25" s="11"/>
      <c r="N25" s="82">
        <v>4.58</v>
      </c>
      <c r="O25" s="60">
        <v>3</v>
      </c>
    </row>
    <row r="26" spans="1:15" ht="15" x14ac:dyDescent="0.25">
      <c r="A26" s="1"/>
      <c r="B26" s="378">
        <v>8</v>
      </c>
      <c r="C26" s="379"/>
      <c r="D26" s="367" t="s">
        <v>489</v>
      </c>
      <c r="E26" s="368"/>
      <c r="F26" s="369">
        <v>4100051924</v>
      </c>
      <c r="G26" s="370"/>
      <c r="H26" s="391" t="s">
        <v>490</v>
      </c>
      <c r="I26" s="370"/>
      <c r="J26" s="369" t="s">
        <v>73</v>
      </c>
      <c r="K26" s="368"/>
      <c r="L26" s="7" t="s">
        <v>387</v>
      </c>
      <c r="M26" s="11"/>
      <c r="N26" s="82">
        <v>4.58</v>
      </c>
      <c r="O26" s="60">
        <v>3</v>
      </c>
    </row>
    <row r="27" spans="1:15" ht="15" x14ac:dyDescent="0.25">
      <c r="A27" s="1"/>
      <c r="B27" s="378">
        <v>9</v>
      </c>
      <c r="C27" s="379"/>
      <c r="D27" s="367" t="s">
        <v>489</v>
      </c>
      <c r="E27" s="368"/>
      <c r="F27" s="369">
        <v>4100051924</v>
      </c>
      <c r="G27" s="370"/>
      <c r="H27" s="391" t="s">
        <v>490</v>
      </c>
      <c r="I27" s="370"/>
      <c r="J27" s="369" t="s">
        <v>73</v>
      </c>
      <c r="K27" s="368"/>
      <c r="L27" s="7" t="s">
        <v>387</v>
      </c>
      <c r="M27" s="11"/>
      <c r="N27" s="82">
        <v>4.58</v>
      </c>
      <c r="O27" s="60">
        <v>3</v>
      </c>
    </row>
    <row r="28" spans="1:15" ht="15" x14ac:dyDescent="0.25">
      <c r="A28" s="1"/>
      <c r="B28" s="378">
        <v>10</v>
      </c>
      <c r="C28" s="379"/>
      <c r="D28" s="367" t="s">
        <v>489</v>
      </c>
      <c r="E28" s="368"/>
      <c r="F28" s="369">
        <v>4100051924</v>
      </c>
      <c r="G28" s="370"/>
      <c r="H28" s="391" t="s">
        <v>490</v>
      </c>
      <c r="I28" s="370"/>
      <c r="J28" s="369" t="s">
        <v>73</v>
      </c>
      <c r="K28" s="368"/>
      <c r="L28" s="7" t="s">
        <v>387</v>
      </c>
      <c r="M28" s="11"/>
      <c r="N28" s="82">
        <v>4.58</v>
      </c>
      <c r="O28" s="60">
        <v>3</v>
      </c>
    </row>
    <row r="29" spans="1:15" ht="15" x14ac:dyDescent="0.25">
      <c r="A29" s="1"/>
      <c r="B29" s="378">
        <v>11</v>
      </c>
      <c r="C29" s="379"/>
      <c r="D29" s="367" t="s">
        <v>489</v>
      </c>
      <c r="E29" s="368"/>
      <c r="F29" s="369">
        <v>4100051924</v>
      </c>
      <c r="G29" s="370"/>
      <c r="H29" s="391" t="s">
        <v>490</v>
      </c>
      <c r="I29" s="370"/>
      <c r="J29" s="369" t="s">
        <v>73</v>
      </c>
      <c r="K29" s="368"/>
      <c r="L29" s="7" t="s">
        <v>387</v>
      </c>
      <c r="M29" s="11"/>
      <c r="N29" s="82">
        <v>4.58</v>
      </c>
      <c r="O29" s="60">
        <v>3</v>
      </c>
    </row>
    <row r="30" spans="1:15" ht="15" x14ac:dyDescent="0.25">
      <c r="A30" s="1"/>
      <c r="B30" s="378">
        <v>12</v>
      </c>
      <c r="C30" s="379"/>
      <c r="D30" s="367" t="s">
        <v>489</v>
      </c>
      <c r="E30" s="368"/>
      <c r="F30" s="369">
        <v>4100051924</v>
      </c>
      <c r="G30" s="370"/>
      <c r="H30" s="391" t="s">
        <v>490</v>
      </c>
      <c r="I30" s="370"/>
      <c r="J30" s="369" t="s">
        <v>73</v>
      </c>
      <c r="K30" s="368"/>
      <c r="L30" s="7" t="s">
        <v>387</v>
      </c>
      <c r="M30" s="11"/>
      <c r="N30" s="82">
        <v>4.58</v>
      </c>
      <c r="O30" s="60">
        <v>3</v>
      </c>
    </row>
    <row r="31" spans="1:15" ht="15" x14ac:dyDescent="0.25">
      <c r="A31" s="1"/>
      <c r="B31" s="378">
        <v>13</v>
      </c>
      <c r="C31" s="379"/>
      <c r="D31" s="367" t="s">
        <v>489</v>
      </c>
      <c r="E31" s="368"/>
      <c r="F31" s="369">
        <v>4100051924</v>
      </c>
      <c r="G31" s="370"/>
      <c r="H31" s="391" t="s">
        <v>490</v>
      </c>
      <c r="I31" s="370"/>
      <c r="J31" s="369" t="s">
        <v>73</v>
      </c>
      <c r="K31" s="368"/>
      <c r="L31" s="7" t="s">
        <v>387</v>
      </c>
      <c r="M31" s="11"/>
      <c r="N31" s="82">
        <v>4.58</v>
      </c>
      <c r="O31" s="60">
        <v>3</v>
      </c>
    </row>
    <row r="32" spans="1:15" ht="15" x14ac:dyDescent="0.25">
      <c r="A32" s="1"/>
      <c r="B32" s="378">
        <v>14</v>
      </c>
      <c r="C32" s="379"/>
      <c r="D32" s="367" t="s">
        <v>489</v>
      </c>
      <c r="E32" s="368"/>
      <c r="F32" s="369">
        <v>4100051924</v>
      </c>
      <c r="G32" s="370"/>
      <c r="H32" s="391" t="s">
        <v>490</v>
      </c>
      <c r="I32" s="370"/>
      <c r="J32" s="369" t="s">
        <v>73</v>
      </c>
      <c r="K32" s="368"/>
      <c r="L32" s="7" t="s">
        <v>387</v>
      </c>
      <c r="M32" s="11"/>
      <c r="N32" s="82">
        <v>4.58</v>
      </c>
      <c r="O32" s="60">
        <v>3</v>
      </c>
    </row>
    <row r="33" spans="1:15" ht="15" x14ac:dyDescent="0.25">
      <c r="A33" s="1"/>
      <c r="B33" s="378">
        <v>15</v>
      </c>
      <c r="C33" s="379"/>
      <c r="D33" s="367" t="s">
        <v>489</v>
      </c>
      <c r="E33" s="368"/>
      <c r="F33" s="369">
        <v>4100051924</v>
      </c>
      <c r="G33" s="370"/>
      <c r="H33" s="391" t="s">
        <v>490</v>
      </c>
      <c r="I33" s="370"/>
      <c r="J33" s="369" t="s">
        <v>73</v>
      </c>
      <c r="K33" s="368"/>
      <c r="L33" s="7" t="s">
        <v>387</v>
      </c>
      <c r="M33" s="11"/>
      <c r="N33" s="82">
        <v>4.58</v>
      </c>
      <c r="O33" s="60">
        <v>3</v>
      </c>
    </row>
    <row r="34" spans="1:15" ht="15" x14ac:dyDescent="0.25">
      <c r="A34" s="1"/>
      <c r="B34" s="378">
        <v>16</v>
      </c>
      <c r="C34" s="379"/>
      <c r="D34" s="367" t="s">
        <v>489</v>
      </c>
      <c r="E34" s="368"/>
      <c r="F34" s="369">
        <v>4100051924</v>
      </c>
      <c r="G34" s="370"/>
      <c r="H34" s="391" t="s">
        <v>490</v>
      </c>
      <c r="I34" s="370"/>
      <c r="J34" s="369" t="s">
        <v>73</v>
      </c>
      <c r="K34" s="368"/>
      <c r="L34" s="7" t="s">
        <v>387</v>
      </c>
      <c r="M34" s="11"/>
      <c r="N34" s="81">
        <v>4.58</v>
      </c>
      <c r="O34" s="60">
        <v>3</v>
      </c>
    </row>
    <row r="35" spans="1:15" ht="15" x14ac:dyDescent="0.25">
      <c r="A35" s="1"/>
      <c r="B35" s="111" t="s">
        <v>37</v>
      </c>
      <c r="C35" s="92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7" t="s">
        <v>489</v>
      </c>
      <c r="E36" s="368"/>
      <c r="F36" s="369">
        <v>4100051924</v>
      </c>
      <c r="G36" s="370"/>
      <c r="H36" s="391" t="s">
        <v>490</v>
      </c>
      <c r="I36" s="370"/>
      <c r="J36" s="369" t="s">
        <v>73</v>
      </c>
      <c r="K36" s="368"/>
      <c r="L36" s="7" t="s">
        <v>387</v>
      </c>
      <c r="M36" s="11"/>
      <c r="N36" s="82">
        <v>4.58</v>
      </c>
      <c r="O36" s="60">
        <v>3</v>
      </c>
    </row>
    <row r="37" spans="1:15" ht="15" x14ac:dyDescent="0.25">
      <c r="A37" s="1"/>
      <c r="B37" s="378">
        <v>18</v>
      </c>
      <c r="C37" s="379"/>
      <c r="D37" s="367" t="s">
        <v>489</v>
      </c>
      <c r="E37" s="368"/>
      <c r="F37" s="369">
        <v>4100051924</v>
      </c>
      <c r="G37" s="370"/>
      <c r="H37" s="391" t="s">
        <v>490</v>
      </c>
      <c r="I37" s="370"/>
      <c r="J37" s="369" t="s">
        <v>73</v>
      </c>
      <c r="K37" s="368"/>
      <c r="L37" s="7" t="s">
        <v>387</v>
      </c>
      <c r="M37" s="11"/>
      <c r="N37" s="82">
        <v>4.58</v>
      </c>
      <c r="O37" s="60">
        <v>3</v>
      </c>
    </row>
    <row r="38" spans="1:15" ht="15" x14ac:dyDescent="0.25">
      <c r="A38" s="1"/>
      <c r="B38" s="378">
        <v>19</v>
      </c>
      <c r="C38" s="379"/>
      <c r="D38" s="367" t="s">
        <v>489</v>
      </c>
      <c r="E38" s="368"/>
      <c r="F38" s="369">
        <v>4100051924</v>
      </c>
      <c r="G38" s="370"/>
      <c r="H38" s="391" t="s">
        <v>490</v>
      </c>
      <c r="I38" s="370"/>
      <c r="J38" s="369" t="s">
        <v>73</v>
      </c>
      <c r="K38" s="368"/>
      <c r="L38" s="7" t="s">
        <v>387</v>
      </c>
      <c r="M38" s="11"/>
      <c r="N38" s="82">
        <v>3.42</v>
      </c>
      <c r="O38" s="60">
        <v>2</v>
      </c>
    </row>
    <row r="39" spans="1:15" ht="15" x14ac:dyDescent="0.25">
      <c r="A39" s="1"/>
      <c r="B39" s="76"/>
      <c r="C39" s="69"/>
      <c r="D39" s="392" t="s">
        <v>607</v>
      </c>
      <c r="E39" s="393"/>
      <c r="F39" s="393"/>
      <c r="G39" s="393"/>
      <c r="H39" s="393"/>
      <c r="I39" s="374"/>
      <c r="J39" s="374"/>
      <c r="K39" s="374"/>
      <c r="L39" s="374"/>
      <c r="M39" s="8"/>
      <c r="N39" s="59"/>
      <c r="O39" s="60"/>
    </row>
    <row r="40" spans="1:15" ht="15" x14ac:dyDescent="0.25">
      <c r="A40" s="1"/>
      <c r="B40" s="378">
        <v>20</v>
      </c>
      <c r="C40" s="379"/>
      <c r="D40" s="367" t="s">
        <v>573</v>
      </c>
      <c r="E40" s="368"/>
      <c r="F40" s="369">
        <v>4100051927</v>
      </c>
      <c r="G40" s="370"/>
      <c r="H40" s="391" t="s">
        <v>574</v>
      </c>
      <c r="I40" s="370"/>
      <c r="J40" s="369" t="s">
        <v>84</v>
      </c>
      <c r="K40" s="368"/>
      <c r="L40" s="7" t="s">
        <v>387</v>
      </c>
      <c r="M40" s="11"/>
      <c r="N40" s="82">
        <v>5.86</v>
      </c>
      <c r="O40" s="60">
        <v>4</v>
      </c>
    </row>
    <row r="41" spans="1:15" ht="15" x14ac:dyDescent="0.25">
      <c r="A41" s="1"/>
      <c r="B41" s="378">
        <v>21</v>
      </c>
      <c r="C41" s="379"/>
      <c r="D41" s="367" t="s">
        <v>573</v>
      </c>
      <c r="E41" s="368"/>
      <c r="F41" s="369">
        <v>4100051927</v>
      </c>
      <c r="G41" s="370"/>
      <c r="H41" s="391" t="s">
        <v>574</v>
      </c>
      <c r="I41" s="370"/>
      <c r="J41" s="369" t="s">
        <v>84</v>
      </c>
      <c r="K41" s="368"/>
      <c r="L41" s="7" t="s">
        <v>387</v>
      </c>
      <c r="M41" s="11"/>
      <c r="N41" s="82">
        <v>5.86</v>
      </c>
      <c r="O41" s="60">
        <v>4</v>
      </c>
    </row>
    <row r="42" spans="1:15" ht="15" x14ac:dyDescent="0.25">
      <c r="A42" s="1"/>
      <c r="B42" s="378">
        <v>22</v>
      </c>
      <c r="C42" s="379"/>
      <c r="D42" s="367" t="s">
        <v>573</v>
      </c>
      <c r="E42" s="368"/>
      <c r="F42" s="369">
        <v>4100051927</v>
      </c>
      <c r="G42" s="370"/>
      <c r="H42" s="391" t="s">
        <v>574</v>
      </c>
      <c r="I42" s="370"/>
      <c r="J42" s="369" t="s">
        <v>84</v>
      </c>
      <c r="K42" s="368"/>
      <c r="L42" s="7" t="s">
        <v>387</v>
      </c>
      <c r="M42" s="11"/>
      <c r="N42" s="82">
        <v>5.86</v>
      </c>
      <c r="O42" s="60">
        <v>4</v>
      </c>
    </row>
    <row r="43" spans="1:15" ht="15" x14ac:dyDescent="0.25">
      <c r="A43" s="1"/>
      <c r="B43" s="378">
        <v>23</v>
      </c>
      <c r="C43" s="379"/>
      <c r="D43" s="367" t="s">
        <v>573</v>
      </c>
      <c r="E43" s="368"/>
      <c r="F43" s="369">
        <v>4100051927</v>
      </c>
      <c r="G43" s="370"/>
      <c r="H43" s="391" t="s">
        <v>574</v>
      </c>
      <c r="I43" s="370"/>
      <c r="J43" s="369" t="s">
        <v>84</v>
      </c>
      <c r="K43" s="368"/>
      <c r="L43" s="7" t="s">
        <v>387</v>
      </c>
      <c r="M43" s="11"/>
      <c r="N43" s="82">
        <v>5.86</v>
      </c>
      <c r="O43" s="60">
        <v>4</v>
      </c>
    </row>
    <row r="44" spans="1:15" ht="15" x14ac:dyDescent="0.25">
      <c r="A44" s="1"/>
      <c r="B44" s="378">
        <v>24</v>
      </c>
      <c r="C44" s="379"/>
      <c r="D44" s="367" t="s">
        <v>573</v>
      </c>
      <c r="E44" s="368"/>
      <c r="F44" s="369">
        <v>4100051927</v>
      </c>
      <c r="G44" s="370"/>
      <c r="H44" s="391" t="s">
        <v>574</v>
      </c>
      <c r="I44" s="370"/>
      <c r="J44" s="369" t="s">
        <v>84</v>
      </c>
      <c r="K44" s="368"/>
      <c r="L44" s="7" t="s">
        <v>387</v>
      </c>
      <c r="M44" s="11"/>
      <c r="N44" s="82">
        <v>3.52</v>
      </c>
      <c r="O44" s="60">
        <v>2</v>
      </c>
    </row>
    <row r="45" spans="1:15" ht="15" x14ac:dyDescent="0.25">
      <c r="A45" s="1"/>
      <c r="B45" s="378">
        <v>25</v>
      </c>
      <c r="C45" s="379"/>
      <c r="D45" s="367" t="s">
        <v>573</v>
      </c>
      <c r="E45" s="368"/>
      <c r="F45" s="369">
        <v>4100051926</v>
      </c>
      <c r="G45" s="370"/>
      <c r="H45" s="391" t="s">
        <v>574</v>
      </c>
      <c r="I45" s="370"/>
      <c r="J45" s="369" t="s">
        <v>53</v>
      </c>
      <c r="K45" s="368"/>
      <c r="L45" s="7" t="s">
        <v>387</v>
      </c>
      <c r="M45" s="11"/>
      <c r="N45" s="82">
        <v>5.86</v>
      </c>
      <c r="O45" s="60">
        <v>4</v>
      </c>
    </row>
    <row r="46" spans="1:15" ht="15" x14ac:dyDescent="0.25">
      <c r="A46" s="1"/>
      <c r="B46" s="378">
        <v>26</v>
      </c>
      <c r="C46" s="379"/>
      <c r="D46" s="367" t="s">
        <v>573</v>
      </c>
      <c r="E46" s="368"/>
      <c r="F46" s="369">
        <v>4100051926</v>
      </c>
      <c r="G46" s="370"/>
      <c r="H46" s="391" t="s">
        <v>574</v>
      </c>
      <c r="I46" s="370"/>
      <c r="J46" s="369" t="s">
        <v>53</v>
      </c>
      <c r="K46" s="368"/>
      <c r="L46" s="7" t="s">
        <v>387</v>
      </c>
      <c r="M46" s="11"/>
      <c r="N46" s="82">
        <v>5.86</v>
      </c>
      <c r="O46" s="60">
        <v>4</v>
      </c>
    </row>
    <row r="47" spans="1:15" ht="15" x14ac:dyDescent="0.25">
      <c r="A47" s="1"/>
      <c r="B47" s="378">
        <v>27</v>
      </c>
      <c r="C47" s="379"/>
      <c r="D47" s="367" t="s">
        <v>573</v>
      </c>
      <c r="E47" s="368"/>
      <c r="F47" s="369">
        <v>4100051926</v>
      </c>
      <c r="G47" s="370"/>
      <c r="H47" s="391" t="s">
        <v>574</v>
      </c>
      <c r="I47" s="370"/>
      <c r="J47" s="369" t="s">
        <v>53</v>
      </c>
      <c r="K47" s="368"/>
      <c r="L47" s="7" t="s">
        <v>387</v>
      </c>
      <c r="M47" s="11"/>
      <c r="N47" s="82">
        <v>3.52</v>
      </c>
      <c r="O47" s="60">
        <v>2</v>
      </c>
    </row>
    <row r="48" spans="1:15" ht="15" x14ac:dyDescent="0.25">
      <c r="A48" s="1"/>
      <c r="B48" s="378">
        <v>28</v>
      </c>
      <c r="C48" s="379"/>
      <c r="D48" s="367" t="s">
        <v>573</v>
      </c>
      <c r="E48" s="368"/>
      <c r="F48" s="369">
        <v>4100051925</v>
      </c>
      <c r="G48" s="370"/>
      <c r="H48" s="391" t="s">
        <v>574</v>
      </c>
      <c r="I48" s="370"/>
      <c r="J48" s="369" t="s">
        <v>73</v>
      </c>
      <c r="K48" s="368"/>
      <c r="L48" s="7" t="s">
        <v>415</v>
      </c>
      <c r="M48" s="11"/>
      <c r="N48" s="82">
        <v>5.86</v>
      </c>
      <c r="O48" s="60">
        <v>4</v>
      </c>
    </row>
    <row r="49" spans="1:15" ht="15" x14ac:dyDescent="0.25">
      <c r="A49" s="1"/>
      <c r="B49" s="378">
        <v>29</v>
      </c>
      <c r="C49" s="379"/>
      <c r="D49" s="367" t="s">
        <v>573</v>
      </c>
      <c r="E49" s="368"/>
      <c r="F49" s="369">
        <v>4100051925</v>
      </c>
      <c r="G49" s="370"/>
      <c r="H49" s="391" t="s">
        <v>574</v>
      </c>
      <c r="I49" s="370"/>
      <c r="J49" s="369" t="s">
        <v>73</v>
      </c>
      <c r="K49" s="368"/>
      <c r="L49" s="7" t="s">
        <v>415</v>
      </c>
      <c r="M49" s="11"/>
      <c r="N49" s="82">
        <v>5.86</v>
      </c>
      <c r="O49" s="60">
        <v>4</v>
      </c>
    </row>
    <row r="50" spans="1:15" ht="15" x14ac:dyDescent="0.25">
      <c r="A50" s="1"/>
      <c r="B50" s="378">
        <v>30</v>
      </c>
      <c r="C50" s="379"/>
      <c r="D50" s="367" t="s">
        <v>573</v>
      </c>
      <c r="E50" s="368"/>
      <c r="F50" s="369">
        <v>4100051925</v>
      </c>
      <c r="G50" s="370"/>
      <c r="H50" s="391" t="s">
        <v>574</v>
      </c>
      <c r="I50" s="370"/>
      <c r="J50" s="369" t="s">
        <v>73</v>
      </c>
      <c r="K50" s="368"/>
      <c r="L50" s="7" t="s">
        <v>415</v>
      </c>
      <c r="M50" s="11"/>
      <c r="N50" s="82">
        <v>5.86</v>
      </c>
      <c r="O50" s="60">
        <v>4</v>
      </c>
    </row>
    <row r="51" spans="1:15" ht="15" x14ac:dyDescent="0.25">
      <c r="A51" s="1"/>
      <c r="B51" s="378">
        <v>31</v>
      </c>
      <c r="C51" s="379"/>
      <c r="D51" s="367" t="s">
        <v>573</v>
      </c>
      <c r="E51" s="368"/>
      <c r="F51" s="369">
        <v>4100051925</v>
      </c>
      <c r="G51" s="370"/>
      <c r="H51" s="391" t="s">
        <v>574</v>
      </c>
      <c r="I51" s="370"/>
      <c r="J51" s="369" t="s">
        <v>73</v>
      </c>
      <c r="K51" s="368"/>
      <c r="L51" s="7" t="s">
        <v>415</v>
      </c>
      <c r="M51" s="11"/>
      <c r="N51" s="82">
        <v>5.86</v>
      </c>
      <c r="O51" s="60">
        <v>4</v>
      </c>
    </row>
    <row r="52" spans="1:15" ht="15" x14ac:dyDescent="0.25">
      <c r="A52" s="1"/>
      <c r="B52" s="378">
        <v>32</v>
      </c>
      <c r="C52" s="379"/>
      <c r="D52" s="367" t="s">
        <v>573</v>
      </c>
      <c r="E52" s="368"/>
      <c r="F52" s="369">
        <v>4100051925</v>
      </c>
      <c r="G52" s="370"/>
      <c r="H52" s="391" t="s">
        <v>574</v>
      </c>
      <c r="I52" s="370"/>
      <c r="J52" s="369" t="s">
        <v>73</v>
      </c>
      <c r="K52" s="368"/>
      <c r="L52" s="7" t="s">
        <v>415</v>
      </c>
      <c r="M52" s="11"/>
      <c r="N52" s="81">
        <v>5.86</v>
      </c>
      <c r="O52" s="60">
        <v>4</v>
      </c>
    </row>
    <row r="53" spans="1:15" ht="15" x14ac:dyDescent="0.25">
      <c r="A53" s="1"/>
      <c r="B53" s="111" t="s">
        <v>56</v>
      </c>
      <c r="C53" s="92"/>
      <c r="D53" s="20"/>
      <c r="E53" s="45"/>
      <c r="F53" s="20"/>
      <c r="H53" s="3"/>
      <c r="J53" s="20"/>
      <c r="K53" s="45"/>
      <c r="L53" s="1"/>
      <c r="M53" s="1"/>
      <c r="N53" s="1"/>
      <c r="O53" s="60"/>
    </row>
    <row r="54" spans="1:15" ht="15" x14ac:dyDescent="0.25">
      <c r="A54" s="1"/>
      <c r="B54" s="378">
        <v>33</v>
      </c>
      <c r="C54" s="379"/>
      <c r="D54" s="367" t="s">
        <v>573</v>
      </c>
      <c r="E54" s="368"/>
      <c r="F54" s="369">
        <v>4100051925</v>
      </c>
      <c r="G54" s="370"/>
      <c r="H54" s="391" t="s">
        <v>574</v>
      </c>
      <c r="I54" s="370"/>
      <c r="J54" s="369" t="s">
        <v>73</v>
      </c>
      <c r="K54" s="368"/>
      <c r="L54" s="7" t="s">
        <v>415</v>
      </c>
      <c r="M54" s="11"/>
      <c r="N54" s="82">
        <v>5.86</v>
      </c>
      <c r="O54" s="60">
        <v>4</v>
      </c>
    </row>
    <row r="55" spans="1:15" ht="15" x14ac:dyDescent="0.25">
      <c r="A55" s="1"/>
      <c r="B55" s="378">
        <v>34</v>
      </c>
      <c r="C55" s="379"/>
      <c r="D55" s="367" t="s">
        <v>573</v>
      </c>
      <c r="E55" s="368"/>
      <c r="F55" s="369">
        <v>4100051925</v>
      </c>
      <c r="G55" s="370"/>
      <c r="H55" s="391" t="s">
        <v>574</v>
      </c>
      <c r="I55" s="370"/>
      <c r="J55" s="369" t="s">
        <v>73</v>
      </c>
      <c r="K55" s="368"/>
      <c r="L55" s="7" t="s">
        <v>415</v>
      </c>
      <c r="M55" s="11"/>
      <c r="N55" s="82">
        <v>5.86</v>
      </c>
      <c r="O55" s="60">
        <v>4</v>
      </c>
    </row>
    <row r="56" spans="1:15" ht="15" x14ac:dyDescent="0.25">
      <c r="A56" s="1"/>
      <c r="B56" s="378">
        <v>35</v>
      </c>
      <c r="C56" s="379"/>
      <c r="D56" s="367" t="s">
        <v>573</v>
      </c>
      <c r="E56" s="368"/>
      <c r="F56" s="369">
        <v>4100051925</v>
      </c>
      <c r="G56" s="370"/>
      <c r="H56" s="391" t="s">
        <v>574</v>
      </c>
      <c r="I56" s="370"/>
      <c r="J56" s="369" t="s">
        <v>73</v>
      </c>
      <c r="K56" s="368"/>
      <c r="L56" s="7" t="s">
        <v>415</v>
      </c>
      <c r="M56" s="11"/>
      <c r="N56" s="82">
        <v>3.52</v>
      </c>
      <c r="O56" s="60">
        <v>2</v>
      </c>
    </row>
    <row r="57" spans="1:15" ht="15" x14ac:dyDescent="0.25">
      <c r="A57" s="1"/>
      <c r="B57" s="378">
        <v>36</v>
      </c>
      <c r="C57" s="379"/>
      <c r="D57" s="367" t="s">
        <v>573</v>
      </c>
      <c r="E57" s="368"/>
      <c r="F57" s="369">
        <v>4100051927</v>
      </c>
      <c r="G57" s="370"/>
      <c r="H57" s="391" t="s">
        <v>574</v>
      </c>
      <c r="I57" s="370"/>
      <c r="J57" s="369" t="s">
        <v>84</v>
      </c>
      <c r="K57" s="368"/>
      <c r="L57" s="7" t="s">
        <v>415</v>
      </c>
      <c r="M57" s="11"/>
      <c r="N57" s="82">
        <v>5.86</v>
      </c>
      <c r="O57" s="60">
        <v>4</v>
      </c>
    </row>
    <row r="58" spans="1:15" ht="15" x14ac:dyDescent="0.25">
      <c r="A58" s="1"/>
      <c r="B58" s="378">
        <v>37</v>
      </c>
      <c r="C58" s="379"/>
      <c r="D58" s="367" t="s">
        <v>573</v>
      </c>
      <c r="E58" s="368"/>
      <c r="F58" s="369">
        <v>4100051927</v>
      </c>
      <c r="G58" s="370"/>
      <c r="H58" s="391" t="s">
        <v>574</v>
      </c>
      <c r="I58" s="370"/>
      <c r="J58" s="369" t="s">
        <v>84</v>
      </c>
      <c r="K58" s="368"/>
      <c r="L58" s="7" t="s">
        <v>415</v>
      </c>
      <c r="M58" s="11"/>
      <c r="N58" s="82">
        <v>5.86</v>
      </c>
      <c r="O58" s="60">
        <v>4</v>
      </c>
    </row>
    <row r="59" spans="1:15" ht="15" x14ac:dyDescent="0.25">
      <c r="A59" s="1"/>
      <c r="B59" s="378">
        <v>38</v>
      </c>
      <c r="C59" s="379"/>
      <c r="D59" s="367" t="s">
        <v>573</v>
      </c>
      <c r="E59" s="368"/>
      <c r="F59" s="369">
        <v>4100051927</v>
      </c>
      <c r="G59" s="370"/>
      <c r="H59" s="391" t="s">
        <v>574</v>
      </c>
      <c r="I59" s="370"/>
      <c r="J59" s="369" t="s">
        <v>84</v>
      </c>
      <c r="K59" s="368"/>
      <c r="L59" s="7" t="s">
        <v>415</v>
      </c>
      <c r="M59" s="11"/>
      <c r="N59" s="82">
        <v>5.86</v>
      </c>
      <c r="O59" s="60">
        <v>4</v>
      </c>
    </row>
    <row r="60" spans="1:15" ht="15" x14ac:dyDescent="0.25">
      <c r="A60" s="1"/>
      <c r="B60" s="378">
        <v>39</v>
      </c>
      <c r="C60" s="379"/>
      <c r="D60" s="367" t="s">
        <v>573</v>
      </c>
      <c r="E60" s="368"/>
      <c r="F60" s="369">
        <v>4100051927</v>
      </c>
      <c r="G60" s="370"/>
      <c r="H60" s="391" t="s">
        <v>574</v>
      </c>
      <c r="I60" s="370"/>
      <c r="J60" s="369" t="s">
        <v>84</v>
      </c>
      <c r="K60" s="368"/>
      <c r="L60" s="7" t="s">
        <v>415</v>
      </c>
      <c r="M60" s="11"/>
      <c r="N60" s="82">
        <v>5.86</v>
      </c>
      <c r="O60" s="60">
        <v>4</v>
      </c>
    </row>
    <row r="61" spans="1:15" ht="15" x14ac:dyDescent="0.25">
      <c r="A61" s="1"/>
      <c r="B61" s="378">
        <v>40</v>
      </c>
      <c r="C61" s="379"/>
      <c r="D61" s="367" t="s">
        <v>573</v>
      </c>
      <c r="E61" s="368"/>
      <c r="F61" s="369">
        <v>4100051927</v>
      </c>
      <c r="G61" s="370"/>
      <c r="H61" s="391" t="s">
        <v>574</v>
      </c>
      <c r="I61" s="370"/>
      <c r="J61" s="369" t="s">
        <v>84</v>
      </c>
      <c r="K61" s="368"/>
      <c r="L61" s="7" t="s">
        <v>415</v>
      </c>
      <c r="M61" s="11"/>
      <c r="N61" s="82">
        <v>5.86</v>
      </c>
      <c r="O61" s="60">
        <v>4</v>
      </c>
    </row>
    <row r="62" spans="1:15" ht="15" x14ac:dyDescent="0.25">
      <c r="A62" s="1"/>
      <c r="B62" s="378">
        <v>41</v>
      </c>
      <c r="C62" s="379"/>
      <c r="D62" s="367" t="s">
        <v>573</v>
      </c>
      <c r="E62" s="368"/>
      <c r="F62" s="369">
        <v>4100051927</v>
      </c>
      <c r="G62" s="370"/>
      <c r="H62" s="391" t="s">
        <v>574</v>
      </c>
      <c r="I62" s="370"/>
      <c r="J62" s="369" t="s">
        <v>84</v>
      </c>
      <c r="K62" s="368"/>
      <c r="L62" s="7" t="s">
        <v>415</v>
      </c>
      <c r="M62" s="11"/>
      <c r="N62" s="82">
        <v>5.86</v>
      </c>
      <c r="O62" s="60">
        <v>4</v>
      </c>
    </row>
    <row r="63" spans="1:15" ht="15" x14ac:dyDescent="0.25">
      <c r="A63" s="1"/>
      <c r="B63" s="378">
        <v>42</v>
      </c>
      <c r="C63" s="379"/>
      <c r="D63" s="367" t="s">
        <v>573</v>
      </c>
      <c r="E63" s="368"/>
      <c r="F63" s="369">
        <v>4100051927</v>
      </c>
      <c r="G63" s="370"/>
      <c r="H63" s="391" t="s">
        <v>574</v>
      </c>
      <c r="I63" s="370"/>
      <c r="J63" s="369" t="s">
        <v>84</v>
      </c>
      <c r="K63" s="368"/>
      <c r="L63" s="7" t="s">
        <v>415</v>
      </c>
      <c r="M63" s="11"/>
      <c r="N63" s="82">
        <v>5.86</v>
      </c>
      <c r="O63" s="60">
        <v>4</v>
      </c>
    </row>
    <row r="64" spans="1:15" ht="15" x14ac:dyDescent="0.25">
      <c r="A64" s="1"/>
      <c r="B64" s="378">
        <v>43</v>
      </c>
      <c r="C64" s="379"/>
      <c r="D64" s="367" t="s">
        <v>573</v>
      </c>
      <c r="E64" s="368"/>
      <c r="F64" s="369">
        <v>4100051927</v>
      </c>
      <c r="G64" s="370"/>
      <c r="H64" s="391" t="s">
        <v>574</v>
      </c>
      <c r="I64" s="370"/>
      <c r="J64" s="369" t="s">
        <v>84</v>
      </c>
      <c r="K64" s="368"/>
      <c r="L64" s="7" t="s">
        <v>415</v>
      </c>
      <c r="M64" s="11"/>
      <c r="N64" s="82">
        <v>3.52</v>
      </c>
      <c r="O64" s="60">
        <v>2</v>
      </c>
    </row>
    <row r="65" spans="1:15" ht="15" x14ac:dyDescent="0.25">
      <c r="A65" s="1"/>
      <c r="B65" s="378">
        <v>44</v>
      </c>
      <c r="C65" s="379"/>
      <c r="D65" s="367" t="s">
        <v>573</v>
      </c>
      <c r="E65" s="368"/>
      <c r="F65" s="369">
        <v>4100051926</v>
      </c>
      <c r="G65" s="370"/>
      <c r="H65" s="391" t="s">
        <v>574</v>
      </c>
      <c r="I65" s="370"/>
      <c r="J65" s="369" t="s">
        <v>53</v>
      </c>
      <c r="K65" s="368"/>
      <c r="L65" s="7" t="s">
        <v>415</v>
      </c>
      <c r="M65" s="11"/>
      <c r="N65" s="82">
        <v>4.6399999999999997</v>
      </c>
      <c r="O65" s="60">
        <v>3</v>
      </c>
    </row>
    <row r="66" spans="1:15" ht="15" x14ac:dyDescent="0.25">
      <c r="A66" s="1"/>
      <c r="B66" s="378">
        <v>45</v>
      </c>
      <c r="C66" s="379"/>
      <c r="D66" s="367" t="s">
        <v>436</v>
      </c>
      <c r="E66" s="368"/>
      <c r="F66" s="369">
        <v>4100052588</v>
      </c>
      <c r="G66" s="370"/>
      <c r="H66" s="391" t="s">
        <v>606</v>
      </c>
      <c r="I66" s="370"/>
      <c r="J66" s="369" t="s">
        <v>25</v>
      </c>
      <c r="K66" s="368"/>
      <c r="L66" s="7" t="s">
        <v>387</v>
      </c>
      <c r="M66" s="11"/>
      <c r="N66" s="82">
        <v>10.76</v>
      </c>
      <c r="O66" s="60">
        <v>23</v>
      </c>
    </row>
    <row r="67" spans="1:15" ht="15" x14ac:dyDescent="0.25">
      <c r="A67" s="1"/>
      <c r="B67" s="378">
        <v>46</v>
      </c>
      <c r="C67" s="379"/>
      <c r="D67" s="367" t="s">
        <v>436</v>
      </c>
      <c r="E67" s="368"/>
      <c r="F67" s="369">
        <v>4100052588</v>
      </c>
      <c r="G67" s="370"/>
      <c r="H67" s="391" t="s">
        <v>606</v>
      </c>
      <c r="I67" s="370"/>
      <c r="J67" s="369" t="s">
        <v>25</v>
      </c>
      <c r="K67" s="368"/>
      <c r="L67" s="7" t="s">
        <v>387</v>
      </c>
      <c r="M67" s="11"/>
      <c r="N67" s="82">
        <v>10.34</v>
      </c>
      <c r="O67" s="60">
        <v>22</v>
      </c>
    </row>
    <row r="68" spans="1:15" ht="15" x14ac:dyDescent="0.25">
      <c r="A68" s="1"/>
      <c r="B68" s="378">
        <v>47</v>
      </c>
      <c r="C68" s="379"/>
      <c r="D68" s="367" t="s">
        <v>436</v>
      </c>
      <c r="E68" s="368"/>
      <c r="F68" s="369">
        <v>4100051937</v>
      </c>
      <c r="G68" s="370"/>
      <c r="H68" s="391" t="s">
        <v>606</v>
      </c>
      <c r="I68" s="370"/>
      <c r="J68" s="369" t="s">
        <v>81</v>
      </c>
      <c r="K68" s="368"/>
      <c r="L68" s="7" t="s">
        <v>387</v>
      </c>
      <c r="M68" s="11"/>
      <c r="N68" s="82">
        <v>11.16</v>
      </c>
      <c r="O68" s="60">
        <v>18</v>
      </c>
    </row>
    <row r="69" spans="1:15" ht="15" x14ac:dyDescent="0.25">
      <c r="A69" s="1"/>
      <c r="B69" s="365"/>
      <c r="C69" s="366"/>
      <c r="D69" s="367" t="s">
        <v>436</v>
      </c>
      <c r="E69" s="368"/>
      <c r="F69" s="369">
        <v>4100051940</v>
      </c>
      <c r="G69" s="370"/>
      <c r="H69" s="391" t="s">
        <v>606</v>
      </c>
      <c r="I69" s="370"/>
      <c r="J69" s="369" t="s">
        <v>90</v>
      </c>
      <c r="K69" s="368"/>
      <c r="L69" s="7" t="s">
        <v>387</v>
      </c>
      <c r="M69" s="11"/>
      <c r="N69" s="84"/>
      <c r="O69" s="60">
        <v>6</v>
      </c>
    </row>
    <row r="70" spans="1:15" ht="15" x14ac:dyDescent="0.25">
      <c r="A70" s="1"/>
      <c r="B70" s="378">
        <v>48</v>
      </c>
      <c r="C70" s="379"/>
      <c r="D70" s="367" t="s">
        <v>436</v>
      </c>
      <c r="E70" s="368"/>
      <c r="F70" s="369">
        <v>4100051938</v>
      </c>
      <c r="G70" s="370"/>
      <c r="H70" s="391" t="s">
        <v>606</v>
      </c>
      <c r="I70" s="370"/>
      <c r="J70" s="369" t="s">
        <v>73</v>
      </c>
      <c r="K70" s="368"/>
      <c r="L70" s="7" t="s">
        <v>387</v>
      </c>
      <c r="M70" s="11"/>
      <c r="N70" s="81">
        <v>11.16</v>
      </c>
      <c r="O70" s="60">
        <v>24</v>
      </c>
    </row>
    <row r="71" spans="1:15" ht="15" x14ac:dyDescent="0.25">
      <c r="A71" s="1"/>
      <c r="B71" s="111" t="s">
        <v>57</v>
      </c>
      <c r="C71" s="92"/>
      <c r="D71" s="20"/>
      <c r="E71" s="45"/>
      <c r="F71" s="20"/>
      <c r="H71" s="3"/>
      <c r="J71" s="20"/>
      <c r="K71" s="45"/>
      <c r="L71" s="1"/>
      <c r="M71" s="1"/>
      <c r="N71" s="1"/>
      <c r="O71" s="60"/>
    </row>
    <row r="72" spans="1:15" ht="15" x14ac:dyDescent="0.25">
      <c r="A72" s="1"/>
      <c r="B72" s="378">
        <v>49</v>
      </c>
      <c r="C72" s="379"/>
      <c r="D72" s="367" t="s">
        <v>436</v>
      </c>
      <c r="E72" s="368"/>
      <c r="F72" s="369">
        <v>4100051938</v>
      </c>
      <c r="G72" s="370"/>
      <c r="H72" s="391" t="s">
        <v>606</v>
      </c>
      <c r="I72" s="370"/>
      <c r="J72" s="369" t="s">
        <v>73</v>
      </c>
      <c r="K72" s="368"/>
      <c r="L72" s="7" t="s">
        <v>387</v>
      </c>
      <c r="M72" s="11"/>
      <c r="N72" s="82">
        <v>11.16</v>
      </c>
      <c r="O72" s="60">
        <v>24</v>
      </c>
    </row>
    <row r="73" spans="1:15" ht="15" x14ac:dyDescent="0.25">
      <c r="A73" s="1"/>
      <c r="B73" s="378">
        <v>50</v>
      </c>
      <c r="C73" s="379"/>
      <c r="D73" s="367" t="s">
        <v>436</v>
      </c>
      <c r="E73" s="368"/>
      <c r="F73" s="369">
        <v>4100051938</v>
      </c>
      <c r="G73" s="370"/>
      <c r="H73" s="391" t="s">
        <v>606</v>
      </c>
      <c r="I73" s="370"/>
      <c r="J73" s="369" t="s">
        <v>73</v>
      </c>
      <c r="K73" s="368"/>
      <c r="L73" s="7" t="s">
        <v>387</v>
      </c>
      <c r="M73" s="11"/>
      <c r="N73" s="82">
        <v>11.16</v>
      </c>
      <c r="O73" s="60">
        <v>24</v>
      </c>
    </row>
    <row r="74" spans="1:15" ht="15" x14ac:dyDescent="0.25">
      <c r="A74" s="1"/>
      <c r="B74" s="378">
        <v>51</v>
      </c>
      <c r="C74" s="379"/>
      <c r="D74" s="367" t="s">
        <v>436</v>
      </c>
      <c r="E74" s="368"/>
      <c r="F74" s="369">
        <v>4100051938</v>
      </c>
      <c r="G74" s="370"/>
      <c r="H74" s="391" t="s">
        <v>606</v>
      </c>
      <c r="I74" s="370"/>
      <c r="J74" s="369" t="s">
        <v>73</v>
      </c>
      <c r="K74" s="368"/>
      <c r="L74" s="7" t="s">
        <v>387</v>
      </c>
      <c r="M74" s="11"/>
      <c r="N74" s="82">
        <v>12</v>
      </c>
      <c r="O74" s="60">
        <v>25</v>
      </c>
    </row>
    <row r="75" spans="1:15" ht="15" x14ac:dyDescent="0.25">
      <c r="A75" s="1"/>
      <c r="B75" s="378">
        <v>52</v>
      </c>
      <c r="C75" s="379"/>
      <c r="D75" s="367" t="s">
        <v>436</v>
      </c>
      <c r="E75" s="368"/>
      <c r="F75" s="369">
        <v>4100051938</v>
      </c>
      <c r="G75" s="370"/>
      <c r="H75" s="391" t="s">
        <v>606</v>
      </c>
      <c r="I75" s="370"/>
      <c r="J75" s="369" t="s">
        <v>73</v>
      </c>
      <c r="K75" s="368"/>
      <c r="L75" s="7" t="s">
        <v>387</v>
      </c>
      <c r="M75" s="11"/>
      <c r="N75" s="82">
        <v>12</v>
      </c>
      <c r="O75" s="60">
        <v>25</v>
      </c>
    </row>
    <row r="76" spans="1:15" ht="15" x14ac:dyDescent="0.25">
      <c r="A76" s="1"/>
      <c r="B76" s="378">
        <v>53</v>
      </c>
      <c r="C76" s="379"/>
      <c r="D76" s="367" t="s">
        <v>436</v>
      </c>
      <c r="E76" s="368"/>
      <c r="F76" s="369">
        <v>4100051938</v>
      </c>
      <c r="G76" s="370"/>
      <c r="H76" s="391" t="s">
        <v>606</v>
      </c>
      <c r="I76" s="370"/>
      <c r="J76" s="369" t="s">
        <v>73</v>
      </c>
      <c r="K76" s="368"/>
      <c r="L76" s="7" t="s">
        <v>387</v>
      </c>
      <c r="M76" s="11"/>
      <c r="N76" s="82">
        <v>12</v>
      </c>
      <c r="O76" s="60">
        <v>25</v>
      </c>
    </row>
    <row r="77" spans="1:15" ht="15" x14ac:dyDescent="0.25">
      <c r="A77" s="1"/>
      <c r="B77" s="378">
        <v>54</v>
      </c>
      <c r="C77" s="379"/>
      <c r="D77" s="367" t="s">
        <v>436</v>
      </c>
      <c r="E77" s="368"/>
      <c r="F77" s="369">
        <v>4100051938</v>
      </c>
      <c r="G77" s="370"/>
      <c r="H77" s="391" t="s">
        <v>606</v>
      </c>
      <c r="I77" s="370"/>
      <c r="J77" s="369" t="s">
        <v>73</v>
      </c>
      <c r="K77" s="368"/>
      <c r="L77" s="7" t="s">
        <v>387</v>
      </c>
      <c r="M77" s="11"/>
      <c r="N77" s="82">
        <v>12</v>
      </c>
      <c r="O77" s="60">
        <v>25</v>
      </c>
    </row>
    <row r="78" spans="1:15" ht="15" x14ac:dyDescent="0.25">
      <c r="A78" s="1"/>
      <c r="B78" s="378">
        <v>55</v>
      </c>
      <c r="C78" s="379"/>
      <c r="D78" s="367" t="s">
        <v>436</v>
      </c>
      <c r="E78" s="368"/>
      <c r="F78" s="369">
        <v>4100051938</v>
      </c>
      <c r="G78" s="370"/>
      <c r="H78" s="391" t="s">
        <v>606</v>
      </c>
      <c r="I78" s="370"/>
      <c r="J78" s="369" t="s">
        <v>73</v>
      </c>
      <c r="K78" s="368"/>
      <c r="L78" s="7" t="s">
        <v>387</v>
      </c>
      <c r="M78" s="11"/>
      <c r="N78" s="82">
        <v>12</v>
      </c>
      <c r="O78" s="60">
        <v>25</v>
      </c>
    </row>
    <row r="79" spans="1:15" ht="15" x14ac:dyDescent="0.25">
      <c r="A79" s="1"/>
      <c r="B79" s="378">
        <v>56</v>
      </c>
      <c r="C79" s="379"/>
      <c r="D79" s="367" t="s">
        <v>436</v>
      </c>
      <c r="E79" s="368"/>
      <c r="F79" s="369">
        <v>4100051938</v>
      </c>
      <c r="G79" s="370"/>
      <c r="H79" s="391" t="s">
        <v>606</v>
      </c>
      <c r="I79" s="370"/>
      <c r="J79" s="369" t="s">
        <v>73</v>
      </c>
      <c r="K79" s="368"/>
      <c r="L79" s="7" t="s">
        <v>387</v>
      </c>
      <c r="M79" s="11"/>
      <c r="N79" s="82">
        <v>12</v>
      </c>
      <c r="O79" s="60">
        <v>25</v>
      </c>
    </row>
    <row r="80" spans="1:15" ht="15" x14ac:dyDescent="0.25">
      <c r="A80" s="1"/>
      <c r="B80" s="378">
        <v>57</v>
      </c>
      <c r="C80" s="379"/>
      <c r="D80" s="367" t="s">
        <v>436</v>
      </c>
      <c r="E80" s="368"/>
      <c r="F80" s="369">
        <v>4100051939</v>
      </c>
      <c r="G80" s="370"/>
      <c r="H80" s="391" t="s">
        <v>606</v>
      </c>
      <c r="I80" s="370"/>
      <c r="J80" s="369" t="s">
        <v>76</v>
      </c>
      <c r="K80" s="368"/>
      <c r="L80" s="7" t="s">
        <v>387</v>
      </c>
      <c r="M80" s="11"/>
      <c r="N80" s="82">
        <v>12</v>
      </c>
      <c r="O80" s="60">
        <v>25</v>
      </c>
    </row>
    <row r="81" spans="1:15" ht="15" x14ac:dyDescent="0.25">
      <c r="A81" s="1"/>
      <c r="B81" s="378">
        <v>58</v>
      </c>
      <c r="C81" s="379"/>
      <c r="D81" s="367" t="s">
        <v>436</v>
      </c>
      <c r="E81" s="368"/>
      <c r="F81" s="369">
        <v>4100051939</v>
      </c>
      <c r="G81" s="370"/>
      <c r="H81" s="391" t="s">
        <v>606</v>
      </c>
      <c r="I81" s="370"/>
      <c r="J81" s="369" t="s">
        <v>76</v>
      </c>
      <c r="K81" s="368"/>
      <c r="L81" s="7" t="s">
        <v>387</v>
      </c>
      <c r="M81" s="11"/>
      <c r="N81" s="82">
        <v>12</v>
      </c>
      <c r="O81" s="60">
        <v>25</v>
      </c>
    </row>
    <row r="82" spans="1:15" ht="15" x14ac:dyDescent="0.25">
      <c r="A82" s="1"/>
      <c r="B82" s="378">
        <v>59</v>
      </c>
      <c r="C82" s="379"/>
      <c r="D82" s="367" t="s">
        <v>436</v>
      </c>
      <c r="E82" s="368"/>
      <c r="F82" s="369">
        <v>4100051882</v>
      </c>
      <c r="G82" s="370"/>
      <c r="H82" s="391" t="s">
        <v>606</v>
      </c>
      <c r="I82" s="370"/>
      <c r="J82" s="369" t="s">
        <v>25</v>
      </c>
      <c r="K82" s="368"/>
      <c r="L82" s="7" t="s">
        <v>387</v>
      </c>
      <c r="M82" s="11"/>
      <c r="N82" s="82">
        <v>12</v>
      </c>
      <c r="O82" s="60">
        <v>25</v>
      </c>
    </row>
    <row r="83" spans="1:15" ht="15" x14ac:dyDescent="0.25">
      <c r="A83" s="1"/>
      <c r="B83" s="378">
        <v>60</v>
      </c>
      <c r="C83" s="379"/>
      <c r="D83" s="367" t="s">
        <v>436</v>
      </c>
      <c r="E83" s="368"/>
      <c r="F83" s="369">
        <v>4100051882</v>
      </c>
      <c r="G83" s="370"/>
      <c r="H83" s="391" t="s">
        <v>606</v>
      </c>
      <c r="I83" s="370"/>
      <c r="J83" s="369" t="s">
        <v>25</v>
      </c>
      <c r="K83" s="368"/>
      <c r="L83" s="7" t="s">
        <v>387</v>
      </c>
      <c r="M83" s="11"/>
      <c r="N83" s="82">
        <v>12</v>
      </c>
      <c r="O83" s="60">
        <v>25</v>
      </c>
    </row>
    <row r="84" spans="1:15" ht="15" x14ac:dyDescent="0.25">
      <c r="A84" s="1"/>
      <c r="B84" s="378">
        <v>61</v>
      </c>
      <c r="C84" s="379"/>
      <c r="D84" s="367" t="s">
        <v>436</v>
      </c>
      <c r="E84" s="368"/>
      <c r="F84" s="369">
        <v>4100051882</v>
      </c>
      <c r="G84" s="370"/>
      <c r="H84" s="391" t="s">
        <v>606</v>
      </c>
      <c r="I84" s="370"/>
      <c r="J84" s="369" t="s">
        <v>25</v>
      </c>
      <c r="K84" s="368"/>
      <c r="L84" s="7" t="s">
        <v>387</v>
      </c>
      <c r="M84" s="11"/>
      <c r="N84" s="82">
        <v>12</v>
      </c>
      <c r="O84" s="60">
        <v>25</v>
      </c>
    </row>
    <row r="85" spans="1:15" ht="15" x14ac:dyDescent="0.25">
      <c r="A85" s="1"/>
      <c r="B85" s="378">
        <v>62</v>
      </c>
      <c r="C85" s="379"/>
      <c r="D85" s="367" t="s">
        <v>436</v>
      </c>
      <c r="E85" s="368"/>
      <c r="F85" s="369">
        <v>4100051882</v>
      </c>
      <c r="G85" s="370"/>
      <c r="H85" s="391" t="s">
        <v>606</v>
      </c>
      <c r="I85" s="370"/>
      <c r="J85" s="369" t="s">
        <v>25</v>
      </c>
      <c r="K85" s="368"/>
      <c r="L85" s="7" t="s">
        <v>387</v>
      </c>
      <c r="M85" s="11"/>
      <c r="N85" s="82">
        <v>12</v>
      </c>
      <c r="O85" s="60">
        <v>25</v>
      </c>
    </row>
    <row r="86" spans="1:15" ht="15" x14ac:dyDescent="0.25">
      <c r="A86" s="1"/>
      <c r="B86" s="378">
        <v>63</v>
      </c>
      <c r="C86" s="379"/>
      <c r="D86" s="367" t="s">
        <v>436</v>
      </c>
      <c r="E86" s="368"/>
      <c r="F86" s="369">
        <v>4100051941</v>
      </c>
      <c r="G86" s="370"/>
      <c r="H86" s="391" t="s">
        <v>606</v>
      </c>
      <c r="I86" s="370"/>
      <c r="J86" s="369" t="s">
        <v>53</v>
      </c>
      <c r="K86" s="368"/>
      <c r="L86" s="7" t="s">
        <v>387</v>
      </c>
      <c r="M86" s="11"/>
      <c r="N86" s="82">
        <v>11.16</v>
      </c>
      <c r="O86" s="60">
        <v>24</v>
      </c>
    </row>
    <row r="87" spans="1:15" ht="15" x14ac:dyDescent="0.25">
      <c r="A87" s="1"/>
      <c r="B87" s="375">
        <v>64</v>
      </c>
      <c r="C87" s="376"/>
      <c r="D87" s="367" t="s">
        <v>436</v>
      </c>
      <c r="E87" s="368"/>
      <c r="F87" s="369">
        <v>4100051941</v>
      </c>
      <c r="G87" s="370"/>
      <c r="H87" s="391" t="s">
        <v>606</v>
      </c>
      <c r="I87" s="370"/>
      <c r="J87" s="369" t="s">
        <v>53</v>
      </c>
      <c r="K87" s="368"/>
      <c r="L87" s="7" t="s">
        <v>387</v>
      </c>
      <c r="M87" s="11"/>
      <c r="N87" s="81">
        <v>11.16</v>
      </c>
      <c r="O87" s="60">
        <v>24</v>
      </c>
    </row>
    <row r="88" spans="1:15" ht="15" x14ac:dyDescent="0.25">
      <c r="A88" s="1"/>
      <c r="B88" s="111" t="s">
        <v>103</v>
      </c>
      <c r="C88" s="92"/>
      <c r="D88" s="20"/>
      <c r="E88" s="45"/>
      <c r="F88" s="20"/>
      <c r="H88" s="3"/>
      <c r="J88" s="20"/>
      <c r="K88" s="45"/>
      <c r="L88" s="1"/>
      <c r="M88" s="1"/>
      <c r="N88" s="1"/>
      <c r="O88" s="60"/>
    </row>
    <row r="89" spans="1:15" ht="15" x14ac:dyDescent="0.25">
      <c r="A89" s="1"/>
      <c r="B89" s="375">
        <v>65</v>
      </c>
      <c r="C89" s="376"/>
      <c r="D89" s="367" t="s">
        <v>436</v>
      </c>
      <c r="E89" s="368"/>
      <c r="F89" s="369">
        <v>4100051941</v>
      </c>
      <c r="G89" s="370"/>
      <c r="H89" s="391" t="s">
        <v>606</v>
      </c>
      <c r="I89" s="370"/>
      <c r="J89" s="369" t="s">
        <v>53</v>
      </c>
      <c r="K89" s="368"/>
      <c r="L89" s="7" t="s">
        <v>387</v>
      </c>
      <c r="M89" s="11"/>
      <c r="N89" s="81">
        <v>11.16</v>
      </c>
      <c r="O89" s="60">
        <v>24</v>
      </c>
    </row>
    <row r="90" spans="1:15" ht="15" x14ac:dyDescent="0.25">
      <c r="A90" s="1"/>
      <c r="B90" s="375">
        <v>66</v>
      </c>
      <c r="C90" s="376"/>
      <c r="D90" s="367" t="s">
        <v>436</v>
      </c>
      <c r="E90" s="368"/>
      <c r="F90" s="369">
        <v>4100051941</v>
      </c>
      <c r="G90" s="370"/>
      <c r="H90" s="391" t="s">
        <v>606</v>
      </c>
      <c r="I90" s="370"/>
      <c r="J90" s="369" t="s">
        <v>53</v>
      </c>
      <c r="K90" s="368"/>
      <c r="L90" s="7" t="s">
        <v>387</v>
      </c>
      <c r="M90" s="11"/>
      <c r="N90" s="81">
        <v>11.16</v>
      </c>
      <c r="O90" s="60">
        <v>24</v>
      </c>
    </row>
    <row r="91" spans="1:15" ht="15" x14ac:dyDescent="0.25">
      <c r="A91" s="1"/>
      <c r="B91" s="378">
        <v>67</v>
      </c>
      <c r="C91" s="379"/>
      <c r="D91" s="367" t="s">
        <v>436</v>
      </c>
      <c r="E91" s="368"/>
      <c r="F91" s="369">
        <v>4100051941</v>
      </c>
      <c r="G91" s="370"/>
      <c r="H91" s="391" t="s">
        <v>606</v>
      </c>
      <c r="I91" s="370"/>
      <c r="J91" s="369" t="s">
        <v>53</v>
      </c>
      <c r="K91" s="368"/>
      <c r="L91" s="7" t="s">
        <v>387</v>
      </c>
      <c r="M91" s="11"/>
      <c r="N91" s="81">
        <v>11.16</v>
      </c>
      <c r="O91" s="60">
        <v>24</v>
      </c>
    </row>
    <row r="92" spans="1:15" ht="15" x14ac:dyDescent="0.25">
      <c r="A92" s="1"/>
      <c r="B92" s="378">
        <v>68</v>
      </c>
      <c r="C92" s="379"/>
      <c r="D92" s="367" t="s">
        <v>436</v>
      </c>
      <c r="E92" s="368"/>
      <c r="F92" s="369">
        <v>4100051941</v>
      </c>
      <c r="G92" s="370"/>
      <c r="H92" s="391" t="s">
        <v>606</v>
      </c>
      <c r="I92" s="370"/>
      <c r="J92" s="369" t="s">
        <v>53</v>
      </c>
      <c r="K92" s="368"/>
      <c r="L92" s="7" t="s">
        <v>387</v>
      </c>
      <c r="M92" s="11"/>
      <c r="N92" s="81">
        <v>6.38</v>
      </c>
      <c r="O92" s="60">
        <v>12</v>
      </c>
    </row>
    <row r="93" spans="1:15" ht="15" x14ac:dyDescent="0.25">
      <c r="A93" s="1"/>
      <c r="B93" s="76"/>
      <c r="C93" s="69"/>
      <c r="D93" s="458" t="s">
        <v>608</v>
      </c>
      <c r="E93" s="393"/>
      <c r="F93" s="393"/>
      <c r="G93" s="393"/>
      <c r="H93" s="393"/>
      <c r="I93" s="374"/>
      <c r="J93" s="374"/>
      <c r="K93" s="374"/>
      <c r="L93" s="374"/>
      <c r="M93" s="8"/>
      <c r="N93" s="87"/>
      <c r="O93" s="60"/>
    </row>
    <row r="94" spans="1:15" ht="15" x14ac:dyDescent="0.25">
      <c r="A94" s="1"/>
      <c r="B94" s="416">
        <v>69</v>
      </c>
      <c r="C94" s="417"/>
      <c r="D94" s="367" t="s">
        <v>436</v>
      </c>
      <c r="E94" s="368"/>
      <c r="F94" s="369">
        <v>4100051940</v>
      </c>
      <c r="G94" s="370"/>
      <c r="H94" s="391" t="s">
        <v>606</v>
      </c>
      <c r="I94" s="370"/>
      <c r="J94" s="369" t="s">
        <v>90</v>
      </c>
      <c r="K94" s="368"/>
      <c r="L94" s="7" t="s">
        <v>415</v>
      </c>
      <c r="M94" s="11"/>
      <c r="N94" s="82">
        <v>8.16</v>
      </c>
      <c r="O94" s="60">
        <v>6</v>
      </c>
    </row>
    <row r="95" spans="1:15" ht="15" x14ac:dyDescent="0.25">
      <c r="A95" s="1"/>
      <c r="B95" s="76"/>
      <c r="C95" s="69"/>
      <c r="D95" s="367" t="s">
        <v>436</v>
      </c>
      <c r="E95" s="368"/>
      <c r="F95" s="369">
        <v>4100051882</v>
      </c>
      <c r="G95" s="370"/>
      <c r="H95" s="391" t="s">
        <v>606</v>
      </c>
      <c r="I95" s="370"/>
      <c r="J95" s="369" t="s">
        <v>25</v>
      </c>
      <c r="K95" s="368"/>
      <c r="L95" s="7" t="s">
        <v>415</v>
      </c>
      <c r="M95" s="11"/>
      <c r="N95" s="84"/>
      <c r="O95" s="60">
        <v>10</v>
      </c>
    </row>
    <row r="96" spans="1:15" ht="15" x14ac:dyDescent="0.25">
      <c r="A96" s="1"/>
      <c r="B96" s="375">
        <v>70</v>
      </c>
      <c r="C96" s="376"/>
      <c r="D96" s="367" t="s">
        <v>436</v>
      </c>
      <c r="E96" s="368"/>
      <c r="F96" s="369">
        <v>4100051939</v>
      </c>
      <c r="G96" s="370"/>
      <c r="H96" s="391" t="s">
        <v>606</v>
      </c>
      <c r="I96" s="370"/>
      <c r="J96" s="369" t="s">
        <v>76</v>
      </c>
      <c r="K96" s="368"/>
      <c r="L96" s="7" t="s">
        <v>415</v>
      </c>
      <c r="M96" s="11"/>
      <c r="N96" s="82">
        <v>12</v>
      </c>
      <c r="O96" s="60">
        <v>25</v>
      </c>
    </row>
    <row r="97" spans="1:15" ht="15" x14ac:dyDescent="0.25">
      <c r="A97" s="1"/>
      <c r="B97" s="375">
        <v>71</v>
      </c>
      <c r="C97" s="376"/>
      <c r="D97" s="367" t="s">
        <v>436</v>
      </c>
      <c r="E97" s="368"/>
      <c r="F97" s="369">
        <v>4100051939</v>
      </c>
      <c r="G97" s="370"/>
      <c r="H97" s="391" t="s">
        <v>606</v>
      </c>
      <c r="I97" s="370"/>
      <c r="J97" s="369" t="s">
        <v>76</v>
      </c>
      <c r="K97" s="368"/>
      <c r="L97" s="7" t="s">
        <v>415</v>
      </c>
      <c r="M97" s="11"/>
      <c r="N97" s="81">
        <v>12</v>
      </c>
      <c r="O97" s="60">
        <v>25</v>
      </c>
    </row>
    <row r="98" spans="1:15" ht="15" x14ac:dyDescent="0.25">
      <c r="A98" s="1"/>
      <c r="B98" s="375">
        <v>72</v>
      </c>
      <c r="C98" s="376"/>
      <c r="D98" s="367" t="s">
        <v>436</v>
      </c>
      <c r="E98" s="368"/>
      <c r="F98" s="369">
        <v>4100051882</v>
      </c>
      <c r="G98" s="370"/>
      <c r="H98" s="391" t="s">
        <v>606</v>
      </c>
      <c r="I98" s="370"/>
      <c r="J98" s="369" t="s">
        <v>25</v>
      </c>
      <c r="K98" s="368"/>
      <c r="L98" s="7" t="s">
        <v>415</v>
      </c>
      <c r="M98" s="11"/>
      <c r="N98" s="81">
        <v>12</v>
      </c>
      <c r="O98" s="60">
        <v>25</v>
      </c>
    </row>
    <row r="99" spans="1:15" ht="15" x14ac:dyDescent="0.25">
      <c r="A99" s="1"/>
      <c r="B99" s="375">
        <v>73</v>
      </c>
      <c r="C99" s="376"/>
      <c r="D99" s="367" t="s">
        <v>436</v>
      </c>
      <c r="E99" s="368"/>
      <c r="F99" s="369">
        <v>4100051882</v>
      </c>
      <c r="G99" s="370"/>
      <c r="H99" s="391" t="s">
        <v>606</v>
      </c>
      <c r="I99" s="370"/>
      <c r="J99" s="369" t="s">
        <v>25</v>
      </c>
      <c r="K99" s="368"/>
      <c r="L99" s="7" t="s">
        <v>415</v>
      </c>
      <c r="M99" s="11"/>
      <c r="N99" s="81">
        <v>12</v>
      </c>
      <c r="O99" s="60">
        <v>25</v>
      </c>
    </row>
    <row r="100" spans="1:15" ht="15" x14ac:dyDescent="0.25">
      <c r="A100" s="1"/>
      <c r="B100" s="375">
        <v>74</v>
      </c>
      <c r="C100" s="376"/>
      <c r="D100" s="367" t="s">
        <v>436</v>
      </c>
      <c r="E100" s="368"/>
      <c r="F100" s="369">
        <v>4100051941</v>
      </c>
      <c r="G100" s="370"/>
      <c r="H100" s="391" t="s">
        <v>606</v>
      </c>
      <c r="I100" s="370"/>
      <c r="J100" s="369" t="s">
        <v>53</v>
      </c>
      <c r="K100" s="368"/>
      <c r="L100" s="7" t="s">
        <v>415</v>
      </c>
      <c r="M100" s="11"/>
      <c r="N100" s="81">
        <v>11.16</v>
      </c>
      <c r="O100" s="60">
        <v>24</v>
      </c>
    </row>
    <row r="101" spans="1:15" ht="15" x14ac:dyDescent="0.25">
      <c r="A101" s="1"/>
      <c r="B101" s="375">
        <v>75</v>
      </c>
      <c r="C101" s="376"/>
      <c r="D101" s="367" t="s">
        <v>436</v>
      </c>
      <c r="E101" s="368"/>
      <c r="F101" s="369">
        <v>4100051941</v>
      </c>
      <c r="G101" s="370"/>
      <c r="H101" s="391" t="s">
        <v>606</v>
      </c>
      <c r="I101" s="370"/>
      <c r="J101" s="369" t="s">
        <v>53</v>
      </c>
      <c r="K101" s="368"/>
      <c r="L101" s="7" t="s">
        <v>415</v>
      </c>
      <c r="M101" s="11"/>
      <c r="N101" s="81">
        <v>11.16</v>
      </c>
      <c r="O101" s="60">
        <v>24</v>
      </c>
    </row>
    <row r="102" spans="1:15" ht="15" x14ac:dyDescent="0.25">
      <c r="A102" s="1"/>
      <c r="B102" s="375">
        <v>76</v>
      </c>
      <c r="C102" s="376"/>
      <c r="D102" s="367" t="s">
        <v>436</v>
      </c>
      <c r="E102" s="368"/>
      <c r="F102" s="369">
        <v>4100051941</v>
      </c>
      <c r="G102" s="370"/>
      <c r="H102" s="391" t="s">
        <v>606</v>
      </c>
      <c r="I102" s="370"/>
      <c r="J102" s="369" t="s">
        <v>53</v>
      </c>
      <c r="K102" s="368"/>
      <c r="L102" s="7" t="s">
        <v>415</v>
      </c>
      <c r="M102" s="11"/>
      <c r="N102" s="81">
        <v>10.36</v>
      </c>
      <c r="O102" s="60">
        <v>22</v>
      </c>
    </row>
    <row r="103" spans="1:15" ht="15" x14ac:dyDescent="0.25">
      <c r="A103" s="1"/>
      <c r="B103" s="76"/>
      <c r="C103" s="69"/>
      <c r="D103" s="458" t="s">
        <v>609</v>
      </c>
      <c r="E103" s="393"/>
      <c r="F103" s="393"/>
      <c r="G103" s="393"/>
      <c r="H103" s="393"/>
      <c r="I103" s="374"/>
      <c r="J103" s="374"/>
      <c r="K103" s="374"/>
      <c r="L103" s="374"/>
      <c r="M103" s="8"/>
      <c r="N103" s="87"/>
      <c r="O103" s="60"/>
    </row>
    <row r="104" spans="1:15" ht="15" x14ac:dyDescent="0.25">
      <c r="A104" s="1"/>
      <c r="B104" s="375">
        <v>77</v>
      </c>
      <c r="C104" s="376"/>
      <c r="D104" s="367" t="s">
        <v>436</v>
      </c>
      <c r="E104" s="368"/>
      <c r="F104" s="369">
        <v>4100052587</v>
      </c>
      <c r="G104" s="370"/>
      <c r="H104" s="391" t="s">
        <v>606</v>
      </c>
      <c r="I104" s="370"/>
      <c r="J104" s="369" t="s">
        <v>25</v>
      </c>
      <c r="K104" s="368"/>
      <c r="L104" s="7" t="s">
        <v>438</v>
      </c>
      <c r="M104" s="11"/>
      <c r="N104" s="81">
        <v>11.16</v>
      </c>
      <c r="O104" s="60">
        <v>24</v>
      </c>
    </row>
    <row r="105" spans="1:15" ht="15" x14ac:dyDescent="0.25">
      <c r="A105" s="1"/>
      <c r="B105" s="378">
        <v>78</v>
      </c>
      <c r="C105" s="379"/>
      <c r="D105" s="367" t="s">
        <v>436</v>
      </c>
      <c r="E105" s="368"/>
      <c r="F105" s="369">
        <v>4100052587</v>
      </c>
      <c r="G105" s="370"/>
      <c r="H105" s="391" t="s">
        <v>606</v>
      </c>
      <c r="I105" s="370"/>
      <c r="J105" s="369" t="s">
        <v>25</v>
      </c>
      <c r="K105" s="368"/>
      <c r="L105" s="7" t="s">
        <v>438</v>
      </c>
      <c r="M105" s="11"/>
      <c r="N105" s="82">
        <v>11.16</v>
      </c>
      <c r="O105" s="60">
        <v>24</v>
      </c>
    </row>
    <row r="106" spans="1:15" ht="15" x14ac:dyDescent="0.25">
      <c r="A106" s="1"/>
      <c r="B106" s="378">
        <v>79</v>
      </c>
      <c r="C106" s="379"/>
      <c r="D106" s="367" t="s">
        <v>436</v>
      </c>
      <c r="E106" s="368"/>
      <c r="F106" s="369">
        <v>4100052587</v>
      </c>
      <c r="G106" s="370"/>
      <c r="H106" s="391" t="s">
        <v>606</v>
      </c>
      <c r="I106" s="370"/>
      <c r="J106" s="369" t="s">
        <v>25</v>
      </c>
      <c r="K106" s="368"/>
      <c r="L106" s="7" t="s">
        <v>438</v>
      </c>
      <c r="M106" s="11"/>
      <c r="N106" s="82">
        <v>5.49</v>
      </c>
      <c r="O106" s="60">
        <v>8</v>
      </c>
    </row>
    <row r="107" spans="1:15" ht="15" x14ac:dyDescent="0.25">
      <c r="A107" s="1"/>
      <c r="B107" s="40"/>
      <c r="C107" s="36"/>
      <c r="D107" s="458" t="s">
        <v>610</v>
      </c>
      <c r="E107" s="393"/>
      <c r="F107" s="393"/>
      <c r="G107" s="393"/>
      <c r="H107" s="393"/>
      <c r="I107" s="374"/>
      <c r="J107" s="374"/>
      <c r="K107" s="374"/>
      <c r="L107" s="374"/>
      <c r="M107" s="8"/>
      <c r="N107" s="87"/>
      <c r="O107" s="60"/>
    </row>
    <row r="108" spans="1:15" ht="15" x14ac:dyDescent="0.25">
      <c r="A108" s="1"/>
      <c r="B108" s="40"/>
      <c r="C108" s="36"/>
      <c r="D108" s="367" t="s">
        <v>436</v>
      </c>
      <c r="E108" s="368"/>
      <c r="F108" s="369">
        <v>4100052589</v>
      </c>
      <c r="G108" s="370"/>
      <c r="H108" s="391" t="s">
        <v>606</v>
      </c>
      <c r="I108" s="370"/>
      <c r="J108" s="369" t="s">
        <v>81</v>
      </c>
      <c r="K108" s="368"/>
      <c r="L108" s="7" t="s">
        <v>438</v>
      </c>
      <c r="M108" s="11"/>
      <c r="N108" s="83"/>
      <c r="O108" s="60">
        <v>3</v>
      </c>
    </row>
    <row r="109" spans="1:15" ht="15" x14ac:dyDescent="0.25">
      <c r="A109" s="1"/>
      <c r="B109" s="76"/>
      <c r="C109" s="69"/>
      <c r="D109" s="458" t="s">
        <v>610</v>
      </c>
      <c r="E109" s="393"/>
      <c r="F109" s="393"/>
      <c r="G109" s="393"/>
      <c r="H109" s="393"/>
      <c r="I109" s="374"/>
      <c r="J109" s="374"/>
      <c r="K109" s="374"/>
      <c r="L109" s="374"/>
      <c r="M109" s="8"/>
      <c r="N109" s="59"/>
      <c r="O109" s="60"/>
    </row>
    <row r="110" spans="1:15" ht="15" x14ac:dyDescent="0.25">
      <c r="A110" s="1"/>
      <c r="B110" s="375">
        <v>80</v>
      </c>
      <c r="C110" s="376"/>
      <c r="D110" s="367" t="s">
        <v>436</v>
      </c>
      <c r="E110" s="368"/>
      <c r="F110" s="369">
        <v>4100051938</v>
      </c>
      <c r="G110" s="370"/>
      <c r="H110" s="391" t="s">
        <v>606</v>
      </c>
      <c r="I110" s="370"/>
      <c r="J110" s="369" t="s">
        <v>73</v>
      </c>
      <c r="K110" s="368"/>
      <c r="L110" s="7" t="s">
        <v>576</v>
      </c>
      <c r="M110" s="11"/>
      <c r="N110" s="81">
        <v>11.16</v>
      </c>
      <c r="O110" s="60">
        <v>24</v>
      </c>
    </row>
    <row r="111" spans="1:15" ht="15" x14ac:dyDescent="0.25">
      <c r="A111" s="1"/>
      <c r="B111" s="111" t="s">
        <v>164</v>
      </c>
      <c r="C111" s="92"/>
      <c r="D111" s="20"/>
      <c r="E111" s="45"/>
      <c r="F111" s="20"/>
      <c r="H111" s="3"/>
      <c r="J111" s="20"/>
      <c r="K111" s="45"/>
      <c r="L111" s="1"/>
      <c r="M111" s="1"/>
      <c r="N111" s="1"/>
      <c r="O111" s="60"/>
    </row>
    <row r="112" spans="1:15" ht="15" x14ac:dyDescent="0.25">
      <c r="A112" s="1"/>
      <c r="B112" s="375">
        <v>81</v>
      </c>
      <c r="C112" s="376"/>
      <c r="D112" s="367" t="s">
        <v>436</v>
      </c>
      <c r="E112" s="368"/>
      <c r="F112" s="369">
        <v>4100051938</v>
      </c>
      <c r="G112" s="370"/>
      <c r="H112" s="391" t="s">
        <v>606</v>
      </c>
      <c r="I112" s="370"/>
      <c r="J112" s="369" t="s">
        <v>73</v>
      </c>
      <c r="K112" s="368"/>
      <c r="L112" s="7" t="s">
        <v>576</v>
      </c>
      <c r="M112" s="11"/>
      <c r="N112" s="81">
        <v>11.16</v>
      </c>
      <c r="O112" s="60">
        <v>24</v>
      </c>
    </row>
    <row r="113" spans="1:15" ht="15" x14ac:dyDescent="0.25">
      <c r="A113" s="1"/>
      <c r="B113" s="375">
        <v>82</v>
      </c>
      <c r="C113" s="376"/>
      <c r="D113" s="367" t="s">
        <v>436</v>
      </c>
      <c r="E113" s="368"/>
      <c r="F113" s="369">
        <v>4100051938</v>
      </c>
      <c r="G113" s="370"/>
      <c r="H113" s="391" t="s">
        <v>606</v>
      </c>
      <c r="I113" s="370"/>
      <c r="J113" s="369" t="s">
        <v>73</v>
      </c>
      <c r="K113" s="368"/>
      <c r="L113" s="7" t="s">
        <v>576</v>
      </c>
      <c r="M113" s="11"/>
      <c r="N113" s="81">
        <v>6.38</v>
      </c>
      <c r="O113" s="60">
        <v>12</v>
      </c>
    </row>
    <row r="114" spans="1:15" ht="15" x14ac:dyDescent="0.25">
      <c r="A114" s="1"/>
      <c r="B114" s="375">
        <v>83</v>
      </c>
      <c r="C114" s="376"/>
      <c r="D114" s="367" t="s">
        <v>436</v>
      </c>
      <c r="E114" s="368"/>
      <c r="F114" s="369">
        <v>4100051939</v>
      </c>
      <c r="G114" s="370"/>
      <c r="H114" s="391" t="s">
        <v>606</v>
      </c>
      <c r="I114" s="370"/>
      <c r="J114" s="369" t="s">
        <v>76</v>
      </c>
      <c r="K114" s="368"/>
      <c r="L114" s="7" t="s">
        <v>576</v>
      </c>
      <c r="M114" s="11"/>
      <c r="N114" s="81">
        <v>9.4499999999999993</v>
      </c>
      <c r="O114" s="60">
        <v>20</v>
      </c>
    </row>
    <row r="115" spans="1:15" ht="15" x14ac:dyDescent="0.25">
      <c r="A115" s="1"/>
      <c r="B115" s="378">
        <v>84</v>
      </c>
      <c r="C115" s="379"/>
      <c r="D115" s="367" t="s">
        <v>436</v>
      </c>
      <c r="E115" s="368"/>
      <c r="F115" s="369">
        <v>4100051882</v>
      </c>
      <c r="G115" s="370"/>
      <c r="H115" s="391" t="s">
        <v>606</v>
      </c>
      <c r="I115" s="370"/>
      <c r="J115" s="369" t="s">
        <v>25</v>
      </c>
      <c r="K115" s="368"/>
      <c r="L115" s="7" t="s">
        <v>576</v>
      </c>
      <c r="M115" s="11"/>
      <c r="N115" s="82">
        <v>11.16</v>
      </c>
      <c r="O115" s="60">
        <v>24</v>
      </c>
    </row>
    <row r="116" spans="1:15" ht="15" x14ac:dyDescent="0.25">
      <c r="A116" s="1"/>
      <c r="B116" s="378">
        <v>85</v>
      </c>
      <c r="C116" s="379"/>
      <c r="D116" s="367" t="s">
        <v>436</v>
      </c>
      <c r="E116" s="368"/>
      <c r="F116" s="369">
        <v>4100051882</v>
      </c>
      <c r="G116" s="370"/>
      <c r="H116" s="391" t="s">
        <v>606</v>
      </c>
      <c r="I116" s="370"/>
      <c r="J116" s="369" t="s">
        <v>25</v>
      </c>
      <c r="K116" s="368"/>
      <c r="L116" s="7" t="s">
        <v>576</v>
      </c>
      <c r="M116" s="11"/>
      <c r="N116" s="82">
        <v>9.82</v>
      </c>
      <c r="O116" s="60">
        <v>6</v>
      </c>
    </row>
    <row r="117" spans="1:15" ht="15" x14ac:dyDescent="0.25">
      <c r="A117" s="1"/>
      <c r="B117" s="365"/>
      <c r="C117" s="366"/>
      <c r="D117" s="367" t="s">
        <v>436</v>
      </c>
      <c r="E117" s="368"/>
      <c r="F117" s="369">
        <v>4100051941</v>
      </c>
      <c r="G117" s="370"/>
      <c r="H117" s="391" t="s">
        <v>606</v>
      </c>
      <c r="I117" s="370"/>
      <c r="J117" s="369" t="s">
        <v>53</v>
      </c>
      <c r="K117" s="368"/>
      <c r="L117" s="7" t="s">
        <v>576</v>
      </c>
      <c r="M117" s="11"/>
      <c r="N117" s="84"/>
      <c r="O117" s="60">
        <v>15</v>
      </c>
    </row>
    <row r="118" spans="1:15" ht="15" x14ac:dyDescent="0.25">
      <c r="A118" s="1"/>
      <c r="B118" s="375">
        <v>86</v>
      </c>
      <c r="C118" s="376"/>
      <c r="D118" s="367" t="s">
        <v>528</v>
      </c>
      <c r="E118" s="368"/>
      <c r="F118" s="369">
        <v>4100051897</v>
      </c>
      <c r="G118" s="370"/>
      <c r="H118" s="391" t="s">
        <v>568</v>
      </c>
      <c r="I118" s="370"/>
      <c r="J118" s="369" t="s">
        <v>53</v>
      </c>
      <c r="K118" s="368"/>
      <c r="L118" s="7" t="s">
        <v>404</v>
      </c>
      <c r="M118" s="11"/>
      <c r="N118" s="81">
        <v>5.72</v>
      </c>
      <c r="O118" s="60">
        <v>30</v>
      </c>
    </row>
    <row r="119" spans="1:15" ht="15" x14ac:dyDescent="0.25">
      <c r="A119" s="1"/>
      <c r="B119" s="375">
        <v>87</v>
      </c>
      <c r="C119" s="376"/>
      <c r="D119" s="367" t="s">
        <v>528</v>
      </c>
      <c r="E119" s="368"/>
      <c r="F119" s="369">
        <v>4100051897</v>
      </c>
      <c r="G119" s="370"/>
      <c r="H119" s="391" t="s">
        <v>568</v>
      </c>
      <c r="I119" s="370"/>
      <c r="J119" s="369" t="s">
        <v>53</v>
      </c>
      <c r="K119" s="368"/>
      <c r="L119" s="7" t="s">
        <v>404</v>
      </c>
      <c r="M119" s="11"/>
      <c r="N119" s="81">
        <v>5.72</v>
      </c>
      <c r="O119" s="60">
        <v>30</v>
      </c>
    </row>
    <row r="120" spans="1:15" ht="15" x14ac:dyDescent="0.25">
      <c r="A120" s="1"/>
      <c r="B120" s="375">
        <v>88</v>
      </c>
      <c r="C120" s="376"/>
      <c r="D120" s="367" t="s">
        <v>528</v>
      </c>
      <c r="E120" s="368"/>
      <c r="F120" s="369">
        <v>4100049820</v>
      </c>
      <c r="G120" s="370"/>
      <c r="H120" s="391" t="s">
        <v>568</v>
      </c>
      <c r="I120" s="370"/>
      <c r="J120" s="369" t="s">
        <v>73</v>
      </c>
      <c r="K120" s="368"/>
      <c r="L120" s="7" t="s">
        <v>611</v>
      </c>
      <c r="M120" s="11"/>
      <c r="N120" s="81">
        <v>8.1999999999999993</v>
      </c>
      <c r="O120" s="60">
        <v>48</v>
      </c>
    </row>
    <row r="121" spans="1:15" ht="15" x14ac:dyDescent="0.25">
      <c r="A121" s="1"/>
      <c r="B121" s="378">
        <v>89</v>
      </c>
      <c r="C121" s="379"/>
      <c r="D121" s="367" t="s">
        <v>528</v>
      </c>
      <c r="E121" s="368"/>
      <c r="F121" s="369">
        <v>4100049821</v>
      </c>
      <c r="G121" s="370"/>
      <c r="H121" s="391" t="s">
        <v>568</v>
      </c>
      <c r="I121" s="370"/>
      <c r="J121" s="369" t="s">
        <v>53</v>
      </c>
      <c r="K121" s="368"/>
      <c r="L121" s="7" t="s">
        <v>611</v>
      </c>
      <c r="M121" s="11"/>
      <c r="N121" s="82">
        <v>8.06</v>
      </c>
      <c r="O121" s="60">
        <v>45</v>
      </c>
    </row>
    <row r="122" spans="1:15" ht="15" x14ac:dyDescent="0.25">
      <c r="A122" s="1"/>
      <c r="B122" s="378">
        <v>90</v>
      </c>
      <c r="C122" s="379"/>
      <c r="D122" s="367" t="s">
        <v>528</v>
      </c>
      <c r="E122" s="368"/>
      <c r="F122" s="369">
        <v>4100049822</v>
      </c>
      <c r="G122" s="370"/>
      <c r="H122" s="391" t="s">
        <v>568</v>
      </c>
      <c r="I122" s="370"/>
      <c r="J122" s="369" t="s">
        <v>147</v>
      </c>
      <c r="K122" s="368"/>
      <c r="L122" s="7" t="s">
        <v>611</v>
      </c>
      <c r="M122" s="11"/>
      <c r="N122" s="82">
        <v>9.32</v>
      </c>
      <c r="O122" s="60">
        <v>6</v>
      </c>
    </row>
    <row r="123" spans="1:15" ht="15" x14ac:dyDescent="0.25">
      <c r="A123" s="1"/>
      <c r="B123" s="416"/>
      <c r="C123" s="417"/>
      <c r="D123" s="367" t="s">
        <v>528</v>
      </c>
      <c r="E123" s="368"/>
      <c r="F123" s="369">
        <v>4100049823</v>
      </c>
      <c r="G123" s="370"/>
      <c r="H123" s="391" t="s">
        <v>568</v>
      </c>
      <c r="I123" s="370"/>
      <c r="J123" s="369" t="s">
        <v>84</v>
      </c>
      <c r="K123" s="368"/>
      <c r="L123" s="7" t="s">
        <v>611</v>
      </c>
      <c r="M123" s="11"/>
      <c r="N123" s="83"/>
      <c r="O123" s="60">
        <v>20</v>
      </c>
    </row>
    <row r="124" spans="1:15" ht="15" x14ac:dyDescent="0.25">
      <c r="A124" s="1"/>
      <c r="B124" s="40"/>
      <c r="C124" s="36"/>
      <c r="D124" s="458" t="s">
        <v>612</v>
      </c>
      <c r="E124" s="393"/>
      <c r="F124" s="393"/>
      <c r="G124" s="393"/>
      <c r="H124" s="393"/>
      <c r="I124" s="374"/>
      <c r="J124" s="374"/>
      <c r="K124" s="374"/>
      <c r="L124" s="374"/>
      <c r="M124" s="8"/>
      <c r="N124" s="87"/>
      <c r="O124" s="60"/>
    </row>
    <row r="125" spans="1:15" ht="15" x14ac:dyDescent="0.25">
      <c r="A125" s="1"/>
      <c r="B125" s="378">
        <v>91</v>
      </c>
      <c r="C125" s="379"/>
      <c r="D125" s="367" t="s">
        <v>480</v>
      </c>
      <c r="E125" s="368"/>
      <c r="F125" s="369">
        <v>4100051960</v>
      </c>
      <c r="G125" s="370"/>
      <c r="H125" s="391" t="s">
        <v>613</v>
      </c>
      <c r="I125" s="370"/>
      <c r="J125" s="369" t="s">
        <v>81</v>
      </c>
      <c r="K125" s="368"/>
      <c r="L125" s="7" t="s">
        <v>387</v>
      </c>
      <c r="M125" s="11">
        <v>85</v>
      </c>
      <c r="N125" s="82">
        <v>6.58</v>
      </c>
      <c r="O125" s="60">
        <v>9</v>
      </c>
    </row>
    <row r="126" spans="1:15" ht="15" x14ac:dyDescent="0.25">
      <c r="A126" s="1"/>
      <c r="B126" s="416"/>
      <c r="C126" s="417"/>
      <c r="D126" s="367" t="s">
        <v>480</v>
      </c>
      <c r="E126" s="368"/>
      <c r="F126" s="369">
        <v>4100051960</v>
      </c>
      <c r="G126" s="370"/>
      <c r="H126" s="391" t="s">
        <v>613</v>
      </c>
      <c r="I126" s="370"/>
      <c r="J126" s="369" t="s">
        <v>81</v>
      </c>
      <c r="K126" s="368"/>
      <c r="L126" s="7" t="s">
        <v>387</v>
      </c>
      <c r="M126" s="11">
        <v>90</v>
      </c>
      <c r="N126" s="83"/>
      <c r="O126" s="60">
        <v>13</v>
      </c>
    </row>
    <row r="127" spans="1:15" ht="15" x14ac:dyDescent="0.25">
      <c r="A127" s="1"/>
      <c r="B127" s="416"/>
      <c r="C127" s="417"/>
      <c r="D127" s="367" t="s">
        <v>480</v>
      </c>
      <c r="E127" s="368"/>
      <c r="F127" s="369">
        <v>4100051960</v>
      </c>
      <c r="G127" s="370"/>
      <c r="H127" s="391" t="s">
        <v>613</v>
      </c>
      <c r="I127" s="370"/>
      <c r="J127" s="369" t="s">
        <v>81</v>
      </c>
      <c r="K127" s="368"/>
      <c r="L127" s="7" t="s">
        <v>387</v>
      </c>
      <c r="M127" s="11">
        <v>95</v>
      </c>
      <c r="N127" s="83"/>
      <c r="O127" s="60">
        <v>12</v>
      </c>
    </row>
    <row r="128" spans="1:15" ht="15" x14ac:dyDescent="0.25">
      <c r="A128" s="1"/>
      <c r="B128" s="365"/>
      <c r="C128" s="366"/>
      <c r="D128" s="367" t="s">
        <v>480</v>
      </c>
      <c r="E128" s="368"/>
      <c r="F128" s="369">
        <v>4100051960</v>
      </c>
      <c r="G128" s="370"/>
      <c r="H128" s="391" t="s">
        <v>613</v>
      </c>
      <c r="I128" s="370"/>
      <c r="J128" s="369" t="s">
        <v>81</v>
      </c>
      <c r="K128" s="368"/>
      <c r="L128" s="7" t="s">
        <v>387</v>
      </c>
      <c r="M128" s="11">
        <v>100</v>
      </c>
      <c r="N128" s="84"/>
      <c r="O128" s="60">
        <v>5</v>
      </c>
    </row>
    <row r="129" spans="1:15" ht="15" x14ac:dyDescent="0.25">
      <c r="A129" s="1"/>
      <c r="B129" s="378">
        <v>92</v>
      </c>
      <c r="C129" s="379"/>
      <c r="D129" s="367" t="s">
        <v>480</v>
      </c>
      <c r="E129" s="368"/>
      <c r="F129" s="369">
        <v>4100051886</v>
      </c>
      <c r="G129" s="370"/>
      <c r="H129" s="391" t="s">
        <v>613</v>
      </c>
      <c r="I129" s="370"/>
      <c r="J129" s="369" t="s">
        <v>25</v>
      </c>
      <c r="K129" s="368"/>
      <c r="L129" s="7" t="s">
        <v>387</v>
      </c>
      <c r="M129" s="11">
        <v>85</v>
      </c>
      <c r="N129" s="82">
        <v>12.38</v>
      </c>
      <c r="O129" s="60">
        <v>18</v>
      </c>
    </row>
    <row r="130" spans="1:15" ht="15" x14ac:dyDescent="0.25">
      <c r="A130" s="1"/>
      <c r="B130" s="416"/>
      <c r="C130" s="417"/>
      <c r="D130" s="367" t="s">
        <v>480</v>
      </c>
      <c r="E130" s="368"/>
      <c r="F130" s="369">
        <v>4100051886</v>
      </c>
      <c r="G130" s="370"/>
      <c r="H130" s="391" t="s">
        <v>613</v>
      </c>
      <c r="I130" s="370"/>
      <c r="J130" s="369" t="s">
        <v>25</v>
      </c>
      <c r="K130" s="368"/>
      <c r="L130" s="7" t="s">
        <v>387</v>
      </c>
      <c r="M130" s="11">
        <v>90</v>
      </c>
      <c r="N130" s="83"/>
      <c r="O130" s="60">
        <v>27</v>
      </c>
    </row>
    <row r="131" spans="1:15" ht="15" x14ac:dyDescent="0.25">
      <c r="A131" s="1"/>
      <c r="B131" s="416"/>
      <c r="C131" s="417"/>
      <c r="D131" s="367" t="s">
        <v>480</v>
      </c>
      <c r="E131" s="368"/>
      <c r="F131" s="369">
        <v>4100051886</v>
      </c>
      <c r="G131" s="370"/>
      <c r="H131" s="391" t="s">
        <v>613</v>
      </c>
      <c r="I131" s="370"/>
      <c r="J131" s="369" t="s">
        <v>25</v>
      </c>
      <c r="K131" s="368"/>
      <c r="L131" s="7" t="s">
        <v>387</v>
      </c>
      <c r="M131" s="11">
        <v>95</v>
      </c>
      <c r="N131" s="83"/>
      <c r="O131" s="60">
        <v>24</v>
      </c>
    </row>
    <row r="132" spans="1:15" ht="15" x14ac:dyDescent="0.25">
      <c r="A132" s="1"/>
      <c r="B132" s="365"/>
      <c r="C132" s="366"/>
      <c r="D132" s="367" t="s">
        <v>480</v>
      </c>
      <c r="E132" s="368"/>
      <c r="F132" s="369">
        <v>4100051886</v>
      </c>
      <c r="G132" s="370"/>
      <c r="H132" s="391" t="s">
        <v>613</v>
      </c>
      <c r="I132" s="370"/>
      <c r="J132" s="369" t="s">
        <v>25</v>
      </c>
      <c r="K132" s="368"/>
      <c r="L132" s="7" t="s">
        <v>387</v>
      </c>
      <c r="M132" s="11">
        <v>100</v>
      </c>
      <c r="N132" s="84"/>
      <c r="O132" s="60">
        <v>11</v>
      </c>
    </row>
    <row r="133" spans="1:15" ht="15" x14ac:dyDescent="0.25">
      <c r="A133" s="1"/>
      <c r="B133" s="378">
        <v>93</v>
      </c>
      <c r="C133" s="379"/>
      <c r="D133" s="367" t="s">
        <v>480</v>
      </c>
      <c r="E133" s="368"/>
      <c r="F133" s="369">
        <v>4100051961</v>
      </c>
      <c r="G133" s="370"/>
      <c r="H133" s="391" t="s">
        <v>613</v>
      </c>
      <c r="I133" s="370"/>
      <c r="J133" s="369" t="s">
        <v>53</v>
      </c>
      <c r="K133" s="368"/>
      <c r="L133" s="7" t="s">
        <v>387</v>
      </c>
      <c r="M133" s="11">
        <v>85</v>
      </c>
      <c r="N133" s="82">
        <v>8.15</v>
      </c>
      <c r="O133" s="60">
        <v>15</v>
      </c>
    </row>
    <row r="134" spans="1:15" ht="15" x14ac:dyDescent="0.25">
      <c r="A134" s="1"/>
      <c r="B134" s="40"/>
      <c r="C134" s="36"/>
      <c r="D134" s="458" t="s">
        <v>614</v>
      </c>
      <c r="E134" s="393"/>
      <c r="F134" s="393"/>
      <c r="G134" s="393"/>
      <c r="H134" s="393"/>
      <c r="I134" s="374"/>
      <c r="J134" s="374"/>
      <c r="K134" s="374"/>
      <c r="L134" s="374"/>
      <c r="M134" s="8"/>
      <c r="N134" s="87"/>
      <c r="O134" s="60"/>
    </row>
    <row r="135" spans="1:15" ht="15" x14ac:dyDescent="0.25">
      <c r="A135" s="1"/>
      <c r="B135" s="416"/>
      <c r="C135" s="417"/>
      <c r="D135" s="367" t="s">
        <v>480</v>
      </c>
      <c r="E135" s="368"/>
      <c r="F135" s="369">
        <v>4100051961</v>
      </c>
      <c r="G135" s="370"/>
      <c r="H135" s="391" t="s">
        <v>613</v>
      </c>
      <c r="I135" s="370"/>
      <c r="J135" s="369" t="s">
        <v>53</v>
      </c>
      <c r="K135" s="368"/>
      <c r="L135" s="7" t="s">
        <v>387</v>
      </c>
      <c r="M135" s="11">
        <v>90</v>
      </c>
      <c r="N135" s="83"/>
      <c r="O135" s="60">
        <v>13</v>
      </c>
    </row>
    <row r="136" spans="1:15" ht="15" x14ac:dyDescent="0.25">
      <c r="A136" s="1"/>
      <c r="B136" s="416"/>
      <c r="C136" s="417"/>
      <c r="D136" s="367" t="s">
        <v>480</v>
      </c>
      <c r="E136" s="368"/>
      <c r="F136" s="369">
        <v>4100051961</v>
      </c>
      <c r="G136" s="370"/>
      <c r="H136" s="391" t="s">
        <v>613</v>
      </c>
      <c r="I136" s="370"/>
      <c r="J136" s="369" t="s">
        <v>53</v>
      </c>
      <c r="K136" s="368"/>
      <c r="L136" s="7" t="s">
        <v>387</v>
      </c>
      <c r="M136" s="11">
        <v>95</v>
      </c>
      <c r="N136" s="83"/>
      <c r="O136" s="60">
        <v>16</v>
      </c>
    </row>
    <row r="137" spans="1:15" ht="15" x14ac:dyDescent="0.25">
      <c r="A137" s="1"/>
      <c r="B137" s="40"/>
      <c r="C137" s="36"/>
      <c r="D137" s="458" t="s">
        <v>451</v>
      </c>
      <c r="E137" s="393"/>
      <c r="F137" s="393"/>
      <c r="G137" s="393"/>
      <c r="H137" s="393"/>
      <c r="I137" s="374"/>
      <c r="J137" s="374"/>
      <c r="K137" s="374"/>
      <c r="L137" s="374"/>
      <c r="M137" s="8"/>
      <c r="N137" s="87"/>
      <c r="O137" s="60"/>
    </row>
    <row r="138" spans="1:15" ht="15" x14ac:dyDescent="0.25">
      <c r="A138" s="1"/>
      <c r="B138" s="416"/>
      <c r="C138" s="417"/>
      <c r="D138" s="367" t="s">
        <v>480</v>
      </c>
      <c r="E138" s="368"/>
      <c r="F138" s="369">
        <v>4100051961</v>
      </c>
      <c r="G138" s="370"/>
      <c r="H138" s="391" t="s">
        <v>613</v>
      </c>
      <c r="I138" s="370"/>
      <c r="J138" s="369" t="s">
        <v>53</v>
      </c>
      <c r="K138" s="368"/>
      <c r="L138" s="7" t="s">
        <v>387</v>
      </c>
      <c r="M138" s="11">
        <v>100</v>
      </c>
      <c r="N138" s="83"/>
      <c r="O138" s="60">
        <v>6</v>
      </c>
    </row>
    <row r="139" spans="1:15" ht="15" x14ac:dyDescent="0.25">
      <c r="A139" s="1"/>
      <c r="B139" s="40"/>
      <c r="C139" s="36"/>
      <c r="D139" s="458" t="s">
        <v>451</v>
      </c>
      <c r="E139" s="393"/>
      <c r="F139" s="393"/>
      <c r="G139" s="393"/>
      <c r="H139" s="393"/>
      <c r="I139" s="374"/>
      <c r="J139" s="374"/>
      <c r="K139" s="374"/>
      <c r="L139" s="374"/>
      <c r="M139" s="8"/>
      <c r="N139" s="87"/>
      <c r="O139" s="60"/>
    </row>
    <row r="140" spans="1:15" ht="15" x14ac:dyDescent="0.25">
      <c r="A140" s="1"/>
      <c r="B140" s="378"/>
      <c r="C140" s="379"/>
      <c r="D140" s="367"/>
      <c r="E140" s="368"/>
      <c r="F140" s="369"/>
      <c r="G140" s="370"/>
      <c r="H140" s="391"/>
      <c r="I140" s="370"/>
      <c r="J140" s="369"/>
      <c r="K140" s="368"/>
      <c r="L140" s="7"/>
      <c r="M140" s="7"/>
      <c r="N140" s="81"/>
      <c r="O140" s="57"/>
    </row>
    <row r="141" spans="1:15" ht="15" x14ac:dyDescent="0.25">
      <c r="A141" s="1"/>
      <c r="B141" s="76"/>
      <c r="C141" s="65"/>
      <c r="D141" s="392"/>
      <c r="E141" s="393"/>
      <c r="F141" s="393"/>
      <c r="G141" s="393"/>
      <c r="H141" s="393"/>
      <c r="I141" s="62"/>
      <c r="J141" s="50"/>
      <c r="K141" s="61"/>
      <c r="L141" s="8"/>
      <c r="M141" s="8"/>
      <c r="N141" s="113">
        <f>SUM(N19:N140)</f>
        <v>733.61000000000035</v>
      </c>
      <c r="O141" s="60"/>
    </row>
    <row r="142" spans="1:15" ht="15.75" x14ac:dyDescent="0.25">
      <c r="A142" s="1"/>
      <c r="B142" s="356" t="s">
        <v>29</v>
      </c>
      <c r="C142" s="357"/>
      <c r="D142" s="357"/>
      <c r="E142" s="357"/>
      <c r="F142" s="357"/>
      <c r="G142" s="357"/>
      <c r="H142" s="357"/>
      <c r="I142" s="357"/>
      <c r="J142" s="357"/>
      <c r="K142" s="357"/>
      <c r="L142" s="357"/>
      <c r="M142" s="79"/>
      <c r="N142" s="75"/>
      <c r="O142" s="73">
        <f>SUM(O18:O140)</f>
        <v>1438</v>
      </c>
    </row>
    <row r="143" spans="1:15" ht="3.75" customHeight="1" x14ac:dyDescent="0.25">
      <c r="A143" s="1"/>
      <c r="B143" s="1"/>
      <c r="C143" s="1"/>
      <c r="D143" s="17"/>
      <c r="E143" s="20"/>
      <c r="F143" s="20"/>
      <c r="G143" s="3"/>
      <c r="H143" s="3"/>
      <c r="I143" s="1"/>
      <c r="J143" s="1"/>
      <c r="K143" s="1"/>
      <c r="L143" s="1"/>
      <c r="M143" s="1"/>
      <c r="N143" s="1"/>
    </row>
    <row r="144" spans="1:15" ht="15" customHeight="1" x14ac:dyDescent="0.25">
      <c r="A144" s="1"/>
      <c r="B144" s="1"/>
      <c r="C144" s="1"/>
      <c r="D144" s="1" t="s">
        <v>49</v>
      </c>
      <c r="E144" s="23"/>
      <c r="F144" s="397" t="s">
        <v>615</v>
      </c>
      <c r="G144" s="396"/>
      <c r="H144" s="1"/>
      <c r="I144" s="1"/>
      <c r="J144" s="1"/>
      <c r="K144" s="1"/>
      <c r="L144" s="1"/>
      <c r="M144" s="1"/>
      <c r="N144" s="1"/>
    </row>
    <row r="145" spans="1:14" ht="15" customHeight="1" x14ac:dyDescent="0.25">
      <c r="A145" s="1"/>
      <c r="B145" s="1"/>
      <c r="C145" s="1"/>
      <c r="D145" s="1" t="s">
        <v>616</v>
      </c>
      <c r="E145" s="23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customHeight="1" x14ac:dyDescent="0.25">
      <c r="A146" s="1"/>
      <c r="B146" s="1"/>
      <c r="C146" s="1"/>
      <c r="D146" s="1" t="s">
        <v>619</v>
      </c>
      <c r="E146" s="3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customHeight="1" x14ac:dyDescent="0.25">
      <c r="A147" s="1"/>
      <c r="B147" s="1"/>
      <c r="C147" s="1"/>
      <c r="D147" s="1" t="s">
        <v>617</v>
      </c>
      <c r="E147" s="23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customHeight="1" x14ac:dyDescent="0.25">
      <c r="A148" s="1"/>
      <c r="B148" s="1"/>
      <c r="C148" s="1"/>
      <c r="D148" s="1" t="s">
        <v>618</v>
      </c>
      <c r="E148" s="1"/>
      <c r="F148" s="1"/>
      <c r="G148" s="23"/>
      <c r="H148" s="23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432" ht="8.25" customHeight="1" x14ac:dyDescent="0.2"/>
    <row r="434" ht="8.25" customHeight="1" x14ac:dyDescent="0.2"/>
    <row r="436" ht="9" customHeight="1" x14ac:dyDescent="0.2"/>
    <row r="438" ht="7.5" customHeight="1" x14ac:dyDescent="0.2"/>
    <row r="440" ht="6.75" customHeight="1" x14ac:dyDescent="0.2"/>
    <row r="442" ht="7.5" customHeight="1" x14ac:dyDescent="0.2"/>
    <row r="444" ht="9" customHeight="1" x14ac:dyDescent="0.2"/>
    <row r="446" ht="7.5" customHeight="1" x14ac:dyDescent="0.2"/>
    <row r="448" ht="8.25" customHeight="1" x14ac:dyDescent="0.2"/>
  </sheetData>
  <mergeCells count="556">
    <mergeCell ref="D139:L139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D134:L134"/>
    <mergeCell ref="D137:L137"/>
    <mergeCell ref="B138:C138"/>
    <mergeCell ref="D138:E138"/>
    <mergeCell ref="F138:G138"/>
    <mergeCell ref="H138:I138"/>
    <mergeCell ref="J138:K138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3:C123"/>
    <mergeCell ref="D123:E123"/>
    <mergeCell ref="F123:G123"/>
    <mergeCell ref="H123:I123"/>
    <mergeCell ref="J123:K123"/>
    <mergeCell ref="D124:L124"/>
    <mergeCell ref="B125:C125"/>
    <mergeCell ref="D125:E125"/>
    <mergeCell ref="F125:G125"/>
    <mergeCell ref="H125:I125"/>
    <mergeCell ref="J125:K125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D109:L109"/>
    <mergeCell ref="B110:C110"/>
    <mergeCell ref="D110:E110"/>
    <mergeCell ref="F110:G110"/>
    <mergeCell ref="H110:I110"/>
    <mergeCell ref="J110:K110"/>
    <mergeCell ref="B112:C112"/>
    <mergeCell ref="D112:E112"/>
    <mergeCell ref="F112:G112"/>
    <mergeCell ref="H112:I112"/>
    <mergeCell ref="J112:K112"/>
    <mergeCell ref="B106:C106"/>
    <mergeCell ref="D106:E106"/>
    <mergeCell ref="F106:G106"/>
    <mergeCell ref="H106:I106"/>
    <mergeCell ref="J106:K106"/>
    <mergeCell ref="D107:L107"/>
    <mergeCell ref="D108:E108"/>
    <mergeCell ref="F108:G108"/>
    <mergeCell ref="H108:I108"/>
    <mergeCell ref="J108:K108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D103:L103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H98:I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D93:L93"/>
    <mergeCell ref="B94:C94"/>
    <mergeCell ref="D94:E94"/>
    <mergeCell ref="F94:G94"/>
    <mergeCell ref="H94:I94"/>
    <mergeCell ref="J94:K94"/>
    <mergeCell ref="J98:K98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65:C65"/>
    <mergeCell ref="D65:E65"/>
    <mergeCell ref="F65:G65"/>
    <mergeCell ref="H65:I65"/>
    <mergeCell ref="J65:K65"/>
    <mergeCell ref="F67:G67"/>
    <mergeCell ref="H67:I67"/>
    <mergeCell ref="J67:K67"/>
    <mergeCell ref="B68:C68"/>
    <mergeCell ref="D68:E68"/>
    <mergeCell ref="F68:G68"/>
    <mergeCell ref="H68:I68"/>
    <mergeCell ref="J68:K68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M15:N15"/>
    <mergeCell ref="B17:C17"/>
    <mergeCell ref="D17:E17"/>
    <mergeCell ref="F17:G17"/>
    <mergeCell ref="H17:I17"/>
    <mergeCell ref="J17:K17"/>
    <mergeCell ref="B19:C19"/>
    <mergeCell ref="D39:L39"/>
    <mergeCell ref="B48:C48"/>
    <mergeCell ref="D48:E48"/>
    <mergeCell ref="F48:G48"/>
    <mergeCell ref="H48:I48"/>
    <mergeCell ref="J48:K48"/>
    <mergeCell ref="F41:G41"/>
    <mergeCell ref="H41:I41"/>
    <mergeCell ref="J41:K41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F40:G40"/>
    <mergeCell ref="H40:I40"/>
    <mergeCell ref="J40:K40"/>
    <mergeCell ref="F43:G43"/>
    <mergeCell ref="H43:I43"/>
    <mergeCell ref="J43:K43"/>
    <mergeCell ref="B40:C40"/>
    <mergeCell ref="D40:E40"/>
    <mergeCell ref="J47:K47"/>
    <mergeCell ref="B44:C44"/>
    <mergeCell ref="D44:E44"/>
    <mergeCell ref="F44:G44"/>
    <mergeCell ref="B45:C45"/>
    <mergeCell ref="D45:E45"/>
    <mergeCell ref="B41:C41"/>
    <mergeCell ref="D41:E41"/>
    <mergeCell ref="F45:G45"/>
    <mergeCell ref="H45:I45"/>
    <mergeCell ref="J45:K45"/>
    <mergeCell ref="B42:C42"/>
    <mergeCell ref="D42:E42"/>
    <mergeCell ref="F42:G42"/>
    <mergeCell ref="H42:I42"/>
    <mergeCell ref="J42:K42"/>
    <mergeCell ref="B46:C46"/>
    <mergeCell ref="D46:E46"/>
    <mergeCell ref="F46:G46"/>
    <mergeCell ref="B47:C47"/>
    <mergeCell ref="D47:E47"/>
    <mergeCell ref="B43:C43"/>
    <mergeCell ref="D43:E43"/>
    <mergeCell ref="F47:G47"/>
    <mergeCell ref="F51:G51"/>
    <mergeCell ref="F52:G52"/>
    <mergeCell ref="H52:I52"/>
    <mergeCell ref="J52:K52"/>
    <mergeCell ref="B49:C49"/>
    <mergeCell ref="D49:E49"/>
    <mergeCell ref="F49:G49"/>
    <mergeCell ref="B52:C52"/>
    <mergeCell ref="D52:E52"/>
    <mergeCell ref="F50:G50"/>
    <mergeCell ref="H50:I50"/>
    <mergeCell ref="J50:K50"/>
    <mergeCell ref="J51:K51"/>
    <mergeCell ref="D51:E51"/>
    <mergeCell ref="H46:I46"/>
    <mergeCell ref="J46:K46"/>
    <mergeCell ref="H44:I44"/>
    <mergeCell ref="J44:K44"/>
    <mergeCell ref="B140:C140"/>
    <mergeCell ref="D140:E140"/>
    <mergeCell ref="F140:G140"/>
    <mergeCell ref="H140:I140"/>
    <mergeCell ref="B66:C66"/>
    <mergeCell ref="D66:E66"/>
    <mergeCell ref="F66:G66"/>
    <mergeCell ref="H66:I66"/>
    <mergeCell ref="B67:C67"/>
    <mergeCell ref="D67:E67"/>
    <mergeCell ref="B54:C54"/>
    <mergeCell ref="H49:I49"/>
    <mergeCell ref="J49:K49"/>
    <mergeCell ref="B50:C50"/>
    <mergeCell ref="D50:E50"/>
    <mergeCell ref="F55:G55"/>
    <mergeCell ref="H55:I55"/>
    <mergeCell ref="J55:K55"/>
    <mergeCell ref="H47:I47"/>
    <mergeCell ref="B51:C51"/>
    <mergeCell ref="B142:L142"/>
    <mergeCell ref="F144:G144"/>
    <mergeCell ref="B29:C29"/>
    <mergeCell ref="D29:E29"/>
    <mergeCell ref="F29:G29"/>
    <mergeCell ref="H29:I29"/>
    <mergeCell ref="J29:K29"/>
    <mergeCell ref="B30:C30"/>
    <mergeCell ref="D30:E30"/>
    <mergeCell ref="B55:C55"/>
    <mergeCell ref="D55:E55"/>
    <mergeCell ref="J66:K66"/>
    <mergeCell ref="B56:C56"/>
    <mergeCell ref="D56:E56"/>
    <mergeCell ref="D141:H141"/>
    <mergeCell ref="D54:E54"/>
    <mergeCell ref="F54:G54"/>
    <mergeCell ref="H54:I54"/>
    <mergeCell ref="J54:K54"/>
    <mergeCell ref="J140:K140"/>
    <mergeCell ref="F30:G30"/>
    <mergeCell ref="H30:I30"/>
    <mergeCell ref="J30:K30"/>
    <mergeCell ref="H51:I51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sheetPr codeName="Hoja61"/>
  <dimension ref="A1:O351"/>
  <sheetViews>
    <sheetView workbookViewId="0">
      <selection activeCell="I38" sqref="I38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3.7109375" customWidth="1"/>
    <col min="4" max="4" width="14.42578125" customWidth="1"/>
    <col min="5" max="5" width="7.5703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8.140625" customWidth="1"/>
    <col min="13" max="13" width="5.2851562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601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37177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528</v>
      </c>
      <c r="E19" s="368"/>
      <c r="F19" s="369">
        <v>4100049849</v>
      </c>
      <c r="G19" s="370"/>
      <c r="H19" s="391" t="s">
        <v>602</v>
      </c>
      <c r="I19" s="370"/>
      <c r="J19" s="369" t="s">
        <v>73</v>
      </c>
      <c r="K19" s="368"/>
      <c r="L19" s="7" t="s">
        <v>415</v>
      </c>
      <c r="M19" s="11"/>
      <c r="N19" s="82">
        <v>6.5</v>
      </c>
      <c r="O19" s="60">
        <v>38</v>
      </c>
    </row>
    <row r="20" spans="1:15" ht="15" x14ac:dyDescent="0.25">
      <c r="A20" s="1"/>
      <c r="B20" s="378">
        <v>2</v>
      </c>
      <c r="C20" s="379"/>
      <c r="D20" s="367" t="s">
        <v>528</v>
      </c>
      <c r="E20" s="368"/>
      <c r="F20" s="369">
        <v>4100049849</v>
      </c>
      <c r="G20" s="370"/>
      <c r="H20" s="391" t="s">
        <v>602</v>
      </c>
      <c r="I20" s="370"/>
      <c r="J20" s="369" t="s">
        <v>73</v>
      </c>
      <c r="K20" s="368"/>
      <c r="L20" s="7" t="s">
        <v>415</v>
      </c>
      <c r="M20" s="11"/>
      <c r="N20" s="82">
        <v>6.5</v>
      </c>
      <c r="O20" s="60">
        <v>38</v>
      </c>
    </row>
    <row r="21" spans="1:15" ht="15" x14ac:dyDescent="0.25">
      <c r="A21" s="1"/>
      <c r="B21" s="378">
        <v>3</v>
      </c>
      <c r="C21" s="379"/>
      <c r="D21" s="367" t="s">
        <v>528</v>
      </c>
      <c r="E21" s="368"/>
      <c r="F21" s="369">
        <v>4100049849</v>
      </c>
      <c r="G21" s="370"/>
      <c r="H21" s="391" t="s">
        <v>602</v>
      </c>
      <c r="I21" s="370"/>
      <c r="J21" s="369" t="s">
        <v>73</v>
      </c>
      <c r="K21" s="368"/>
      <c r="L21" s="7" t="s">
        <v>415</v>
      </c>
      <c r="M21" s="11"/>
      <c r="N21" s="82">
        <v>6.5</v>
      </c>
      <c r="O21" s="60">
        <v>38</v>
      </c>
    </row>
    <row r="22" spans="1:15" ht="15" x14ac:dyDescent="0.25">
      <c r="A22" s="1"/>
      <c r="B22" s="378">
        <v>4</v>
      </c>
      <c r="C22" s="379"/>
      <c r="D22" s="367" t="s">
        <v>528</v>
      </c>
      <c r="E22" s="368"/>
      <c r="F22" s="369">
        <v>4100049849</v>
      </c>
      <c r="G22" s="370"/>
      <c r="H22" s="391" t="s">
        <v>602</v>
      </c>
      <c r="I22" s="370"/>
      <c r="J22" s="369" t="s">
        <v>73</v>
      </c>
      <c r="K22" s="368"/>
      <c r="L22" s="7" t="s">
        <v>415</v>
      </c>
      <c r="M22" s="11"/>
      <c r="N22" s="82">
        <v>6.5</v>
      </c>
      <c r="O22" s="60">
        <v>38</v>
      </c>
    </row>
    <row r="23" spans="1:15" ht="15" x14ac:dyDescent="0.25">
      <c r="A23" s="1"/>
      <c r="B23" s="378">
        <v>5</v>
      </c>
      <c r="C23" s="379"/>
      <c r="D23" s="367" t="s">
        <v>528</v>
      </c>
      <c r="E23" s="368"/>
      <c r="F23" s="369">
        <v>4100049849</v>
      </c>
      <c r="G23" s="370"/>
      <c r="H23" s="391" t="s">
        <v>602</v>
      </c>
      <c r="I23" s="370"/>
      <c r="J23" s="369" t="s">
        <v>73</v>
      </c>
      <c r="K23" s="368"/>
      <c r="L23" s="7" t="s">
        <v>415</v>
      </c>
      <c r="M23" s="11"/>
      <c r="N23" s="82">
        <v>6.5</v>
      </c>
      <c r="O23" s="60">
        <v>38</v>
      </c>
    </row>
    <row r="24" spans="1:15" ht="15" x14ac:dyDescent="0.25">
      <c r="A24" s="1"/>
      <c r="B24" s="378">
        <v>6</v>
      </c>
      <c r="C24" s="379"/>
      <c r="D24" s="367" t="s">
        <v>528</v>
      </c>
      <c r="E24" s="368"/>
      <c r="F24" s="369">
        <v>4100049849</v>
      </c>
      <c r="G24" s="370"/>
      <c r="H24" s="391" t="s">
        <v>602</v>
      </c>
      <c r="I24" s="370"/>
      <c r="J24" s="369" t="s">
        <v>73</v>
      </c>
      <c r="K24" s="368"/>
      <c r="L24" s="7" t="s">
        <v>415</v>
      </c>
      <c r="M24" s="11"/>
      <c r="N24" s="82">
        <v>6.5</v>
      </c>
      <c r="O24" s="60">
        <v>40</v>
      </c>
    </row>
    <row r="25" spans="1:15" ht="15" x14ac:dyDescent="0.25">
      <c r="A25" s="1"/>
      <c r="B25" s="76"/>
      <c r="C25" s="65"/>
      <c r="D25" s="392"/>
      <c r="E25" s="393"/>
      <c r="F25" s="393"/>
      <c r="G25" s="393"/>
      <c r="H25" s="393"/>
      <c r="I25" s="62"/>
      <c r="J25" s="50"/>
      <c r="K25" s="61"/>
      <c r="L25" s="8"/>
      <c r="M25" s="8"/>
      <c r="N25" s="80">
        <f>SUM(N18:N24)</f>
        <v>39</v>
      </c>
      <c r="O25" s="60"/>
    </row>
    <row r="26" spans="1:15" ht="15.75" x14ac:dyDescent="0.25">
      <c r="A26" s="1"/>
      <c r="B26" s="356" t="s">
        <v>29</v>
      </c>
      <c r="C26" s="357"/>
      <c r="D26" s="357"/>
      <c r="E26" s="357"/>
      <c r="F26" s="357"/>
      <c r="G26" s="357"/>
      <c r="H26" s="357"/>
      <c r="I26" s="357"/>
      <c r="J26" s="357"/>
      <c r="K26" s="357"/>
      <c r="L26" s="357"/>
      <c r="M26" s="79"/>
      <c r="N26" s="75"/>
      <c r="O26" s="73">
        <f>SUM(O18:O24)</f>
        <v>230</v>
      </c>
    </row>
    <row r="27" spans="1:15" ht="3.75" customHeight="1" x14ac:dyDescent="0.25">
      <c r="A27" s="1"/>
      <c r="B27" s="1"/>
      <c r="C27" s="1"/>
      <c r="D27" s="17"/>
      <c r="E27" s="20"/>
      <c r="F27" s="20"/>
      <c r="G27" s="3"/>
      <c r="H27" s="3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49</v>
      </c>
      <c r="E28" s="23"/>
      <c r="F28" s="397" t="s">
        <v>603</v>
      </c>
      <c r="G28" s="396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604</v>
      </c>
      <c r="E29" s="3"/>
      <c r="F29" s="1"/>
      <c r="G29" s="1"/>
      <c r="H29" s="1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605</v>
      </c>
      <c r="E30" s="23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3"/>
      <c r="H31" s="3"/>
      <c r="I31" s="1"/>
      <c r="J31" s="1"/>
      <c r="K31" s="20"/>
      <c r="L31" s="1"/>
      <c r="M31" s="1"/>
      <c r="N31" s="1"/>
    </row>
    <row r="32" spans="1:15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335" ht="8.25" customHeight="1" x14ac:dyDescent="0.2"/>
    <row r="337" ht="8.25" customHeight="1" x14ac:dyDescent="0.2"/>
    <row r="339" ht="9" customHeight="1" x14ac:dyDescent="0.2"/>
    <row r="341" ht="7.5" customHeight="1" x14ac:dyDescent="0.2"/>
    <row r="343" ht="6.75" customHeight="1" x14ac:dyDescent="0.2"/>
    <row r="345" ht="7.5" customHeight="1" x14ac:dyDescent="0.2"/>
    <row r="347" ht="9" customHeight="1" x14ac:dyDescent="0.2"/>
    <row r="349" ht="7.5" customHeight="1" x14ac:dyDescent="0.2"/>
    <row r="351" ht="8.25" customHeight="1" x14ac:dyDescent="0.2"/>
  </sheetData>
  <mergeCells count="39">
    <mergeCell ref="D25:H25"/>
    <mergeCell ref="B26:L26"/>
    <mergeCell ref="F28:G28"/>
    <mergeCell ref="B24:C24"/>
    <mergeCell ref="D24:E24"/>
    <mergeCell ref="F24:G24"/>
    <mergeCell ref="H24:I24"/>
    <mergeCell ref="J24:K24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19:C19"/>
    <mergeCell ref="D19:E19"/>
    <mergeCell ref="F19:G19"/>
    <mergeCell ref="H19:I19"/>
    <mergeCell ref="J19:K19"/>
    <mergeCell ref="M15:N15"/>
    <mergeCell ref="B17:C17"/>
    <mergeCell ref="D17:E17"/>
    <mergeCell ref="F17:G17"/>
    <mergeCell ref="H17:I17"/>
    <mergeCell ref="J17:K1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sheetPr codeName="Hoja62"/>
  <dimension ref="A1:O350"/>
  <sheetViews>
    <sheetView workbookViewId="0">
      <selection activeCell="F28" sqref="F28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3.7109375" customWidth="1"/>
    <col min="4" max="4" width="14.42578125" customWidth="1"/>
    <col min="5" max="5" width="7.5703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8.140625" customWidth="1"/>
    <col min="13" max="13" width="5.2851562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567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37157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528</v>
      </c>
      <c r="E19" s="368"/>
      <c r="F19" s="369">
        <v>4100049824</v>
      </c>
      <c r="G19" s="370"/>
      <c r="H19" s="391" t="s">
        <v>568</v>
      </c>
      <c r="I19" s="370"/>
      <c r="J19" s="369" t="s">
        <v>73</v>
      </c>
      <c r="K19" s="368"/>
      <c r="L19" s="7" t="s">
        <v>569</v>
      </c>
      <c r="M19" s="11"/>
      <c r="N19" s="82">
        <v>6.6</v>
      </c>
      <c r="O19" s="60">
        <v>38</v>
      </c>
    </row>
    <row r="20" spans="1:15" ht="15" x14ac:dyDescent="0.25">
      <c r="A20" s="1"/>
      <c r="B20" s="378">
        <v>2</v>
      </c>
      <c r="C20" s="379"/>
      <c r="D20" s="367" t="s">
        <v>528</v>
      </c>
      <c r="E20" s="368"/>
      <c r="F20" s="369">
        <v>4100049824</v>
      </c>
      <c r="G20" s="370"/>
      <c r="H20" s="391" t="s">
        <v>568</v>
      </c>
      <c r="I20" s="370"/>
      <c r="J20" s="369" t="s">
        <v>73</v>
      </c>
      <c r="K20" s="368"/>
      <c r="L20" s="7" t="s">
        <v>569</v>
      </c>
      <c r="M20" s="11"/>
      <c r="N20" s="82">
        <v>6.6</v>
      </c>
      <c r="O20" s="60">
        <v>38</v>
      </c>
    </row>
    <row r="21" spans="1:15" ht="15" x14ac:dyDescent="0.25">
      <c r="A21" s="1"/>
      <c r="B21" s="378">
        <v>3</v>
      </c>
      <c r="C21" s="379"/>
      <c r="D21" s="367" t="s">
        <v>528</v>
      </c>
      <c r="E21" s="368"/>
      <c r="F21" s="369">
        <v>4100049824</v>
      </c>
      <c r="G21" s="370"/>
      <c r="H21" s="391" t="s">
        <v>568</v>
      </c>
      <c r="I21" s="370"/>
      <c r="J21" s="369" t="s">
        <v>73</v>
      </c>
      <c r="K21" s="368"/>
      <c r="L21" s="7" t="s">
        <v>569</v>
      </c>
      <c r="M21" s="11"/>
      <c r="N21" s="82">
        <v>6.6</v>
      </c>
      <c r="O21" s="60">
        <v>38</v>
      </c>
    </row>
    <row r="22" spans="1:15" ht="15" x14ac:dyDescent="0.25">
      <c r="A22" s="1"/>
      <c r="B22" s="378">
        <v>4</v>
      </c>
      <c r="C22" s="379"/>
      <c r="D22" s="367" t="s">
        <v>528</v>
      </c>
      <c r="E22" s="368"/>
      <c r="F22" s="369">
        <v>4100049824</v>
      </c>
      <c r="G22" s="370"/>
      <c r="H22" s="391" t="s">
        <v>568</v>
      </c>
      <c r="I22" s="370"/>
      <c r="J22" s="369" t="s">
        <v>73</v>
      </c>
      <c r="K22" s="368"/>
      <c r="L22" s="7" t="s">
        <v>569</v>
      </c>
      <c r="M22" s="11"/>
      <c r="N22" s="82">
        <v>6.6</v>
      </c>
      <c r="O22" s="60">
        <v>38</v>
      </c>
    </row>
    <row r="23" spans="1:15" ht="15" x14ac:dyDescent="0.25">
      <c r="A23" s="1"/>
      <c r="B23" s="375">
        <v>5</v>
      </c>
      <c r="C23" s="376"/>
      <c r="D23" s="367" t="s">
        <v>528</v>
      </c>
      <c r="E23" s="368"/>
      <c r="F23" s="369">
        <v>4100049824</v>
      </c>
      <c r="G23" s="370"/>
      <c r="H23" s="391" t="s">
        <v>568</v>
      </c>
      <c r="I23" s="370"/>
      <c r="J23" s="369" t="s">
        <v>73</v>
      </c>
      <c r="K23" s="368"/>
      <c r="L23" s="7" t="s">
        <v>569</v>
      </c>
      <c r="M23" s="11"/>
      <c r="N23" s="82">
        <v>6.6</v>
      </c>
      <c r="O23" s="60">
        <v>40</v>
      </c>
    </row>
    <row r="24" spans="1:15" ht="15" x14ac:dyDescent="0.25">
      <c r="A24" s="1"/>
      <c r="B24" s="76"/>
      <c r="C24" s="65"/>
      <c r="D24" s="392"/>
      <c r="E24" s="393"/>
      <c r="F24" s="393"/>
      <c r="G24" s="393"/>
      <c r="H24" s="393"/>
      <c r="I24" s="62"/>
      <c r="J24" s="50"/>
      <c r="K24" s="61"/>
      <c r="L24" s="8"/>
      <c r="M24" s="8"/>
      <c r="N24" s="80">
        <f>SUM(N18:N23)</f>
        <v>33</v>
      </c>
      <c r="O24" s="60"/>
    </row>
    <row r="25" spans="1:15" ht="15.75" x14ac:dyDescent="0.25">
      <c r="A25" s="1"/>
      <c r="B25" s="356" t="s">
        <v>29</v>
      </c>
      <c r="C25" s="357"/>
      <c r="D25" s="357"/>
      <c r="E25" s="357"/>
      <c r="F25" s="357"/>
      <c r="G25" s="357"/>
      <c r="H25" s="357"/>
      <c r="I25" s="357"/>
      <c r="J25" s="357"/>
      <c r="K25" s="357"/>
      <c r="L25" s="357"/>
      <c r="M25" s="79"/>
      <c r="N25" s="75"/>
      <c r="O25" s="73">
        <f>SUM(O18:O23)</f>
        <v>192</v>
      </c>
    </row>
    <row r="26" spans="1:15" ht="3.75" customHeight="1" x14ac:dyDescent="0.25">
      <c r="A26" s="1"/>
      <c r="B26" s="1"/>
      <c r="C26" s="1"/>
      <c r="D26" s="17"/>
      <c r="E26" s="20"/>
      <c r="F26" s="20"/>
      <c r="G26" s="3"/>
      <c r="H26" s="3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49</v>
      </c>
      <c r="E27" s="23"/>
      <c r="F27" s="397" t="s">
        <v>600</v>
      </c>
      <c r="G27" s="396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 t="s">
        <v>570</v>
      </c>
      <c r="E28" s="3"/>
      <c r="F28" s="1"/>
      <c r="G28" s="1"/>
      <c r="H28" s="1"/>
      <c r="I28" s="1"/>
      <c r="J28" s="1"/>
      <c r="K28" s="1"/>
      <c r="L28" s="1"/>
      <c r="M28" s="1"/>
      <c r="N28" s="1"/>
    </row>
    <row r="29" spans="1:15" ht="15" customHeight="1" x14ac:dyDescent="0.25">
      <c r="A29" s="1"/>
      <c r="B29" s="1"/>
      <c r="C29" s="1"/>
      <c r="D29" s="1" t="s">
        <v>571</v>
      </c>
      <c r="E29" s="23"/>
      <c r="F29" s="1"/>
      <c r="G29" s="1"/>
      <c r="H29" s="1"/>
      <c r="I29" s="1"/>
      <c r="J29" s="1"/>
      <c r="K29" s="1"/>
      <c r="L29" s="1"/>
      <c r="M29" s="1"/>
      <c r="N29" s="1"/>
    </row>
    <row r="30" spans="1:15" ht="15" x14ac:dyDescent="0.25">
      <c r="A30" s="1"/>
      <c r="B30" s="1"/>
      <c r="C30" s="1"/>
      <c r="D30" s="1"/>
      <c r="E30" s="1"/>
      <c r="F30" s="1"/>
      <c r="G30" s="3"/>
      <c r="H30" s="3"/>
      <c r="I30" s="1"/>
      <c r="J30" s="1"/>
      <c r="K30" s="20"/>
      <c r="L30" s="1"/>
      <c r="M30" s="1"/>
      <c r="N30" s="1"/>
    </row>
    <row r="31" spans="1:15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334" ht="8.25" customHeight="1" x14ac:dyDescent="0.2"/>
    <row r="336" ht="8.25" customHeight="1" x14ac:dyDescent="0.2"/>
    <row r="338" ht="9" customHeight="1" x14ac:dyDescent="0.2"/>
    <row r="340" ht="7.5" customHeight="1" x14ac:dyDescent="0.2"/>
    <row r="342" ht="6.75" customHeight="1" x14ac:dyDescent="0.2"/>
    <row r="344" ht="7.5" customHeight="1" x14ac:dyDescent="0.2"/>
    <row r="346" ht="9" customHeight="1" x14ac:dyDescent="0.2"/>
    <row r="348" ht="7.5" customHeight="1" x14ac:dyDescent="0.2"/>
    <row r="350" ht="8.25" customHeight="1" x14ac:dyDescent="0.2"/>
  </sheetData>
  <mergeCells count="34">
    <mergeCell ref="M15:N15"/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0:K20"/>
    <mergeCell ref="B22:C22"/>
    <mergeCell ref="D22:E22"/>
    <mergeCell ref="F22:G22"/>
    <mergeCell ref="H22:I22"/>
    <mergeCell ref="J22:K22"/>
    <mergeCell ref="D24:H24"/>
    <mergeCell ref="B25:L25"/>
    <mergeCell ref="F27:G27"/>
    <mergeCell ref="B23:C23"/>
    <mergeCell ref="D23:E23"/>
    <mergeCell ref="F23:G23"/>
    <mergeCell ref="H23:I23"/>
    <mergeCell ref="J23:K2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sheetPr codeName="Hoja63"/>
  <dimension ref="A1:O742"/>
  <sheetViews>
    <sheetView topLeftCell="A214" workbookViewId="0">
      <selection activeCell="J32" sqref="J32:K32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9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8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8.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572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8.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37156</v>
      </c>
      <c r="N15" s="382"/>
    </row>
    <row r="16" spans="1:15" ht="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573</v>
      </c>
      <c r="E19" s="368"/>
      <c r="F19" s="369">
        <v>4100048810</v>
      </c>
      <c r="G19" s="370"/>
      <c r="H19" s="391" t="s">
        <v>574</v>
      </c>
      <c r="I19" s="370"/>
      <c r="J19" s="369" t="s">
        <v>76</v>
      </c>
      <c r="K19" s="368"/>
      <c r="L19" s="7" t="s">
        <v>387</v>
      </c>
      <c r="M19" s="7"/>
      <c r="N19" s="82">
        <v>4.6399999999999997</v>
      </c>
      <c r="O19" s="57">
        <v>3</v>
      </c>
    </row>
    <row r="20" spans="1:15" ht="15" x14ac:dyDescent="0.25">
      <c r="A20" s="1"/>
      <c r="B20" s="378">
        <v>2</v>
      </c>
      <c r="C20" s="379"/>
      <c r="D20" s="367" t="s">
        <v>573</v>
      </c>
      <c r="E20" s="368"/>
      <c r="F20" s="369">
        <v>4100048810</v>
      </c>
      <c r="G20" s="370"/>
      <c r="H20" s="391" t="s">
        <v>574</v>
      </c>
      <c r="I20" s="370"/>
      <c r="J20" s="369" t="s">
        <v>76</v>
      </c>
      <c r="K20" s="368"/>
      <c r="L20" s="7" t="s">
        <v>387</v>
      </c>
      <c r="M20" s="7"/>
      <c r="N20" s="82">
        <v>4.6399999999999997</v>
      </c>
      <c r="O20" s="57">
        <v>3</v>
      </c>
    </row>
    <row r="21" spans="1:15" ht="15" x14ac:dyDescent="0.25">
      <c r="A21" s="1"/>
      <c r="B21" s="378">
        <v>3</v>
      </c>
      <c r="C21" s="379"/>
      <c r="D21" s="367" t="s">
        <v>573</v>
      </c>
      <c r="E21" s="368"/>
      <c r="F21" s="369">
        <v>4100048810</v>
      </c>
      <c r="G21" s="370"/>
      <c r="H21" s="391" t="s">
        <v>574</v>
      </c>
      <c r="I21" s="370"/>
      <c r="J21" s="369" t="s">
        <v>76</v>
      </c>
      <c r="K21" s="368"/>
      <c r="L21" s="7" t="s">
        <v>387</v>
      </c>
      <c r="M21" s="7"/>
      <c r="N21" s="82">
        <v>4.6399999999999997</v>
      </c>
      <c r="O21" s="57">
        <v>3</v>
      </c>
    </row>
    <row r="22" spans="1:15" ht="15" x14ac:dyDescent="0.25">
      <c r="A22" s="1"/>
      <c r="B22" s="378">
        <v>4</v>
      </c>
      <c r="C22" s="379"/>
      <c r="D22" s="367" t="s">
        <v>573</v>
      </c>
      <c r="E22" s="368"/>
      <c r="F22" s="369">
        <v>4100048810</v>
      </c>
      <c r="G22" s="370"/>
      <c r="H22" s="391" t="s">
        <v>574</v>
      </c>
      <c r="I22" s="370"/>
      <c r="J22" s="369" t="s">
        <v>76</v>
      </c>
      <c r="K22" s="368"/>
      <c r="L22" s="7" t="s">
        <v>387</v>
      </c>
      <c r="M22" s="7"/>
      <c r="N22" s="82">
        <v>4.6399999999999997</v>
      </c>
      <c r="O22" s="57">
        <v>3</v>
      </c>
    </row>
    <row r="23" spans="1:15" ht="15" x14ac:dyDescent="0.25">
      <c r="A23" s="1"/>
      <c r="B23" s="378">
        <v>5</v>
      </c>
      <c r="C23" s="379"/>
      <c r="D23" s="367" t="s">
        <v>573</v>
      </c>
      <c r="E23" s="368"/>
      <c r="F23" s="369">
        <v>4100048810</v>
      </c>
      <c r="G23" s="370"/>
      <c r="H23" s="391" t="s">
        <v>574</v>
      </c>
      <c r="I23" s="370"/>
      <c r="J23" s="369" t="s">
        <v>76</v>
      </c>
      <c r="K23" s="368"/>
      <c r="L23" s="7" t="s">
        <v>387</v>
      </c>
      <c r="M23" s="7"/>
      <c r="N23" s="82">
        <v>4.6399999999999997</v>
      </c>
      <c r="O23" s="57">
        <v>3</v>
      </c>
    </row>
    <row r="24" spans="1:15" ht="15" x14ac:dyDescent="0.25">
      <c r="A24" s="1"/>
      <c r="B24" s="378">
        <v>6</v>
      </c>
      <c r="C24" s="379"/>
      <c r="D24" s="367" t="s">
        <v>573</v>
      </c>
      <c r="E24" s="368"/>
      <c r="F24" s="369">
        <v>4100048810</v>
      </c>
      <c r="G24" s="370"/>
      <c r="H24" s="391" t="s">
        <v>574</v>
      </c>
      <c r="I24" s="370"/>
      <c r="J24" s="369" t="s">
        <v>76</v>
      </c>
      <c r="K24" s="368"/>
      <c r="L24" s="7" t="s">
        <v>387</v>
      </c>
      <c r="M24" s="7"/>
      <c r="N24" s="82">
        <v>4.6399999999999997</v>
      </c>
      <c r="O24" s="57">
        <v>3</v>
      </c>
    </row>
    <row r="25" spans="1:15" ht="15" x14ac:dyDescent="0.25">
      <c r="A25" s="1"/>
      <c r="B25" s="378">
        <v>7</v>
      </c>
      <c r="C25" s="379"/>
      <c r="D25" s="367" t="s">
        <v>573</v>
      </c>
      <c r="E25" s="368"/>
      <c r="F25" s="369">
        <v>4100048810</v>
      </c>
      <c r="G25" s="370"/>
      <c r="H25" s="391" t="s">
        <v>574</v>
      </c>
      <c r="I25" s="370"/>
      <c r="J25" s="369" t="s">
        <v>76</v>
      </c>
      <c r="K25" s="368"/>
      <c r="L25" s="7" t="s">
        <v>387</v>
      </c>
      <c r="M25" s="7"/>
      <c r="N25" s="82">
        <v>3.69</v>
      </c>
      <c r="O25" s="57">
        <v>2</v>
      </c>
    </row>
    <row r="26" spans="1:15" ht="15" x14ac:dyDescent="0.25">
      <c r="A26" s="1"/>
      <c r="B26" s="378">
        <v>8</v>
      </c>
      <c r="C26" s="379"/>
      <c r="D26" s="367" t="s">
        <v>573</v>
      </c>
      <c r="E26" s="368"/>
      <c r="F26" s="369">
        <v>4100048809</v>
      </c>
      <c r="G26" s="370"/>
      <c r="H26" s="391" t="s">
        <v>574</v>
      </c>
      <c r="I26" s="370"/>
      <c r="J26" s="369" t="s">
        <v>73</v>
      </c>
      <c r="K26" s="368"/>
      <c r="L26" s="7" t="s">
        <v>387</v>
      </c>
      <c r="M26" s="7"/>
      <c r="N26" s="82">
        <v>4.6399999999999997</v>
      </c>
      <c r="O26" s="57">
        <v>3</v>
      </c>
    </row>
    <row r="27" spans="1:15" ht="15" x14ac:dyDescent="0.25">
      <c r="A27" s="1"/>
      <c r="B27" s="378">
        <v>9</v>
      </c>
      <c r="C27" s="379"/>
      <c r="D27" s="367" t="s">
        <v>573</v>
      </c>
      <c r="E27" s="368"/>
      <c r="F27" s="369">
        <v>4100048809</v>
      </c>
      <c r="G27" s="370"/>
      <c r="H27" s="391" t="s">
        <v>574</v>
      </c>
      <c r="I27" s="370"/>
      <c r="J27" s="369" t="s">
        <v>73</v>
      </c>
      <c r="K27" s="368"/>
      <c r="L27" s="7" t="s">
        <v>387</v>
      </c>
      <c r="M27" s="7"/>
      <c r="N27" s="82">
        <v>4.6399999999999997</v>
      </c>
      <c r="O27" s="57">
        <v>3</v>
      </c>
    </row>
    <row r="28" spans="1:15" ht="15" x14ac:dyDescent="0.25">
      <c r="A28" s="1"/>
      <c r="B28" s="378">
        <v>10</v>
      </c>
      <c r="C28" s="379"/>
      <c r="D28" s="367" t="s">
        <v>573</v>
      </c>
      <c r="E28" s="368"/>
      <c r="F28" s="369">
        <v>4100048809</v>
      </c>
      <c r="G28" s="370"/>
      <c r="H28" s="391" t="s">
        <v>574</v>
      </c>
      <c r="I28" s="370"/>
      <c r="J28" s="369" t="s">
        <v>73</v>
      </c>
      <c r="K28" s="368"/>
      <c r="L28" s="7" t="s">
        <v>387</v>
      </c>
      <c r="M28" s="7"/>
      <c r="N28" s="82">
        <v>4.6399999999999997</v>
      </c>
      <c r="O28" s="57">
        <v>3</v>
      </c>
    </row>
    <row r="29" spans="1:15" ht="15" x14ac:dyDescent="0.25">
      <c r="A29" s="1"/>
      <c r="B29" s="378">
        <v>11</v>
      </c>
      <c r="C29" s="379"/>
      <c r="D29" s="367" t="s">
        <v>573</v>
      </c>
      <c r="E29" s="368"/>
      <c r="F29" s="369">
        <v>4100048809</v>
      </c>
      <c r="G29" s="370"/>
      <c r="H29" s="391" t="s">
        <v>574</v>
      </c>
      <c r="I29" s="370"/>
      <c r="J29" s="369" t="s">
        <v>73</v>
      </c>
      <c r="K29" s="368"/>
      <c r="L29" s="7" t="s">
        <v>387</v>
      </c>
      <c r="M29" s="7"/>
      <c r="N29" s="82">
        <v>4.6399999999999997</v>
      </c>
      <c r="O29" s="57">
        <v>3</v>
      </c>
    </row>
    <row r="30" spans="1:15" ht="15" x14ac:dyDescent="0.25">
      <c r="A30" s="1"/>
      <c r="B30" s="378">
        <v>12</v>
      </c>
      <c r="C30" s="379"/>
      <c r="D30" s="367" t="s">
        <v>573</v>
      </c>
      <c r="E30" s="368"/>
      <c r="F30" s="369">
        <v>4100048809</v>
      </c>
      <c r="G30" s="370"/>
      <c r="H30" s="391" t="s">
        <v>574</v>
      </c>
      <c r="I30" s="370"/>
      <c r="J30" s="369" t="s">
        <v>73</v>
      </c>
      <c r="K30" s="368"/>
      <c r="L30" s="7" t="s">
        <v>387</v>
      </c>
      <c r="M30" s="7"/>
      <c r="N30" s="82">
        <v>4.6399999999999997</v>
      </c>
      <c r="O30" s="57">
        <v>3</v>
      </c>
    </row>
    <row r="31" spans="1:15" ht="15" x14ac:dyDescent="0.25">
      <c r="A31" s="1"/>
      <c r="B31" s="378">
        <v>13</v>
      </c>
      <c r="C31" s="379"/>
      <c r="D31" s="367" t="s">
        <v>573</v>
      </c>
      <c r="E31" s="368"/>
      <c r="F31" s="369">
        <v>4100048809</v>
      </c>
      <c r="G31" s="370"/>
      <c r="H31" s="391" t="s">
        <v>574</v>
      </c>
      <c r="I31" s="370"/>
      <c r="J31" s="369" t="s">
        <v>73</v>
      </c>
      <c r="K31" s="368"/>
      <c r="L31" s="7" t="s">
        <v>387</v>
      </c>
      <c r="M31" s="7"/>
      <c r="N31" s="82">
        <v>4.6399999999999997</v>
      </c>
      <c r="O31" s="57">
        <v>3</v>
      </c>
    </row>
    <row r="32" spans="1:15" ht="15" x14ac:dyDescent="0.25">
      <c r="A32" s="1"/>
      <c r="B32" s="378">
        <v>14</v>
      </c>
      <c r="C32" s="379"/>
      <c r="D32" s="367" t="s">
        <v>573</v>
      </c>
      <c r="E32" s="368"/>
      <c r="F32" s="369">
        <v>4100048809</v>
      </c>
      <c r="G32" s="370"/>
      <c r="H32" s="391" t="s">
        <v>574</v>
      </c>
      <c r="I32" s="370"/>
      <c r="J32" s="369" t="s">
        <v>73</v>
      </c>
      <c r="K32" s="368"/>
      <c r="L32" s="7" t="s">
        <v>387</v>
      </c>
      <c r="M32" s="7"/>
      <c r="N32" s="82">
        <v>4.6399999999999997</v>
      </c>
      <c r="O32" s="57">
        <v>3</v>
      </c>
    </row>
    <row r="33" spans="1:15" ht="15" x14ac:dyDescent="0.25">
      <c r="A33" s="1"/>
      <c r="B33" s="378">
        <v>15</v>
      </c>
      <c r="C33" s="379"/>
      <c r="D33" s="367" t="s">
        <v>573</v>
      </c>
      <c r="E33" s="368"/>
      <c r="F33" s="369">
        <v>4100048809</v>
      </c>
      <c r="G33" s="370"/>
      <c r="H33" s="391" t="s">
        <v>574</v>
      </c>
      <c r="I33" s="370"/>
      <c r="J33" s="369" t="s">
        <v>73</v>
      </c>
      <c r="K33" s="368"/>
      <c r="L33" s="7" t="s">
        <v>387</v>
      </c>
      <c r="M33" s="7"/>
      <c r="N33" s="82">
        <v>4.6399999999999997</v>
      </c>
      <c r="O33" s="57">
        <v>3</v>
      </c>
    </row>
    <row r="34" spans="1:15" ht="15" x14ac:dyDescent="0.25">
      <c r="A34" s="1"/>
      <c r="B34" s="378">
        <v>16</v>
      </c>
      <c r="C34" s="379"/>
      <c r="D34" s="367" t="s">
        <v>573</v>
      </c>
      <c r="E34" s="368"/>
      <c r="F34" s="369">
        <v>4100048809</v>
      </c>
      <c r="G34" s="370"/>
      <c r="H34" s="391" t="s">
        <v>574</v>
      </c>
      <c r="I34" s="370"/>
      <c r="J34" s="369" t="s">
        <v>73</v>
      </c>
      <c r="K34" s="368"/>
      <c r="L34" s="7" t="s">
        <v>387</v>
      </c>
      <c r="M34" s="7"/>
      <c r="N34" s="81">
        <v>4.6399999999999997</v>
      </c>
      <c r="O34" s="57">
        <v>3</v>
      </c>
    </row>
    <row r="35" spans="1:15" ht="15" x14ac:dyDescent="0.25">
      <c r="A35" s="1"/>
      <c r="B35" s="111" t="s">
        <v>37</v>
      </c>
      <c r="C35" s="92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7" t="s">
        <v>573</v>
      </c>
      <c r="E36" s="368"/>
      <c r="F36" s="369">
        <v>4100048809</v>
      </c>
      <c r="G36" s="370"/>
      <c r="H36" s="391" t="s">
        <v>574</v>
      </c>
      <c r="I36" s="370"/>
      <c r="J36" s="369" t="s">
        <v>73</v>
      </c>
      <c r="K36" s="368"/>
      <c r="L36" s="7" t="s">
        <v>387</v>
      </c>
      <c r="M36" s="7"/>
      <c r="N36" s="81">
        <v>4.6399999999999997</v>
      </c>
      <c r="O36" s="57">
        <v>3</v>
      </c>
    </row>
    <row r="37" spans="1:15" ht="15" x14ac:dyDescent="0.25">
      <c r="A37" s="1"/>
      <c r="B37" s="378">
        <v>18</v>
      </c>
      <c r="C37" s="379"/>
      <c r="D37" s="367" t="s">
        <v>573</v>
      </c>
      <c r="E37" s="368"/>
      <c r="F37" s="369">
        <v>4100048809</v>
      </c>
      <c r="G37" s="370"/>
      <c r="H37" s="391" t="s">
        <v>574</v>
      </c>
      <c r="I37" s="370"/>
      <c r="J37" s="369" t="s">
        <v>73</v>
      </c>
      <c r="K37" s="368"/>
      <c r="L37" s="7" t="s">
        <v>387</v>
      </c>
      <c r="M37" s="7"/>
      <c r="N37" s="81">
        <v>4.6399999999999997</v>
      </c>
      <c r="O37" s="57">
        <v>3</v>
      </c>
    </row>
    <row r="38" spans="1:15" ht="15" x14ac:dyDescent="0.25">
      <c r="A38" s="1"/>
      <c r="B38" s="378">
        <v>19</v>
      </c>
      <c r="C38" s="379"/>
      <c r="D38" s="367" t="s">
        <v>573</v>
      </c>
      <c r="E38" s="368"/>
      <c r="F38" s="369">
        <v>4100048809</v>
      </c>
      <c r="G38" s="370"/>
      <c r="H38" s="391" t="s">
        <v>574</v>
      </c>
      <c r="I38" s="370"/>
      <c r="J38" s="369" t="s">
        <v>73</v>
      </c>
      <c r="K38" s="368"/>
      <c r="L38" s="7" t="s">
        <v>387</v>
      </c>
      <c r="M38" s="7"/>
      <c r="N38" s="81">
        <v>4.6399999999999997</v>
      </c>
      <c r="O38" s="57">
        <v>3</v>
      </c>
    </row>
    <row r="39" spans="1:15" ht="15" x14ac:dyDescent="0.25">
      <c r="A39" s="1"/>
      <c r="B39" s="378">
        <v>20</v>
      </c>
      <c r="C39" s="379"/>
      <c r="D39" s="367" t="s">
        <v>573</v>
      </c>
      <c r="E39" s="368"/>
      <c r="F39" s="369">
        <v>4100048809</v>
      </c>
      <c r="G39" s="370"/>
      <c r="H39" s="391" t="s">
        <v>574</v>
      </c>
      <c r="I39" s="370"/>
      <c r="J39" s="369" t="s">
        <v>73</v>
      </c>
      <c r="K39" s="368"/>
      <c r="L39" s="7" t="s">
        <v>387</v>
      </c>
      <c r="M39" s="7"/>
      <c r="N39" s="81">
        <v>4.6399999999999997</v>
      </c>
      <c r="O39" s="57">
        <v>3</v>
      </c>
    </row>
    <row r="40" spans="1:15" ht="15" x14ac:dyDescent="0.25">
      <c r="A40" s="1"/>
      <c r="B40" s="378">
        <v>21</v>
      </c>
      <c r="C40" s="379"/>
      <c r="D40" s="367" t="s">
        <v>573</v>
      </c>
      <c r="E40" s="368"/>
      <c r="F40" s="369">
        <v>4100048809</v>
      </c>
      <c r="G40" s="370"/>
      <c r="H40" s="391" t="s">
        <v>574</v>
      </c>
      <c r="I40" s="370"/>
      <c r="J40" s="369" t="s">
        <v>73</v>
      </c>
      <c r="K40" s="368"/>
      <c r="L40" s="7" t="s">
        <v>387</v>
      </c>
      <c r="M40" s="7"/>
      <c r="N40" s="81">
        <v>4.6399999999999997</v>
      </c>
      <c r="O40" s="57">
        <v>3</v>
      </c>
    </row>
    <row r="41" spans="1:15" ht="15" x14ac:dyDescent="0.25">
      <c r="A41" s="1"/>
      <c r="B41" s="378">
        <v>22</v>
      </c>
      <c r="C41" s="379"/>
      <c r="D41" s="367" t="s">
        <v>573</v>
      </c>
      <c r="E41" s="368"/>
      <c r="F41" s="369">
        <v>4100048809</v>
      </c>
      <c r="G41" s="370"/>
      <c r="H41" s="391" t="s">
        <v>574</v>
      </c>
      <c r="I41" s="370"/>
      <c r="J41" s="369" t="s">
        <v>73</v>
      </c>
      <c r="K41" s="368"/>
      <c r="L41" s="7" t="s">
        <v>387</v>
      </c>
      <c r="M41" s="7"/>
      <c r="N41" s="81">
        <v>4.6399999999999997</v>
      </c>
      <c r="O41" s="57">
        <v>3</v>
      </c>
    </row>
    <row r="42" spans="1:15" ht="15" x14ac:dyDescent="0.25">
      <c r="A42" s="1"/>
      <c r="B42" s="378">
        <v>23</v>
      </c>
      <c r="C42" s="379"/>
      <c r="D42" s="367" t="s">
        <v>573</v>
      </c>
      <c r="E42" s="368"/>
      <c r="F42" s="369">
        <v>4100048809</v>
      </c>
      <c r="G42" s="370"/>
      <c r="H42" s="391" t="s">
        <v>574</v>
      </c>
      <c r="I42" s="370"/>
      <c r="J42" s="369" t="s">
        <v>73</v>
      </c>
      <c r="K42" s="368"/>
      <c r="L42" s="7" t="s">
        <v>387</v>
      </c>
      <c r="M42" s="7"/>
      <c r="N42" s="81">
        <v>4.6399999999999997</v>
      </c>
      <c r="O42" s="57">
        <v>3</v>
      </c>
    </row>
    <row r="43" spans="1:15" ht="15" x14ac:dyDescent="0.25">
      <c r="A43" s="1"/>
      <c r="B43" s="378">
        <v>24</v>
      </c>
      <c r="C43" s="379"/>
      <c r="D43" s="367" t="s">
        <v>573</v>
      </c>
      <c r="E43" s="368"/>
      <c r="F43" s="369">
        <v>4100048809</v>
      </c>
      <c r="G43" s="370"/>
      <c r="H43" s="391" t="s">
        <v>574</v>
      </c>
      <c r="I43" s="370"/>
      <c r="J43" s="369" t="s">
        <v>73</v>
      </c>
      <c r="K43" s="368"/>
      <c r="L43" s="7" t="s">
        <v>387</v>
      </c>
      <c r="M43" s="7"/>
      <c r="N43" s="81">
        <v>4.6399999999999997</v>
      </c>
      <c r="O43" s="57">
        <v>3</v>
      </c>
    </row>
    <row r="44" spans="1:15" ht="15" x14ac:dyDescent="0.25">
      <c r="A44" s="1"/>
      <c r="B44" s="378">
        <v>25</v>
      </c>
      <c r="C44" s="379"/>
      <c r="D44" s="367" t="s">
        <v>573</v>
      </c>
      <c r="E44" s="368"/>
      <c r="F44" s="369">
        <v>4100048809</v>
      </c>
      <c r="G44" s="370"/>
      <c r="H44" s="391" t="s">
        <v>574</v>
      </c>
      <c r="I44" s="370"/>
      <c r="J44" s="369" t="s">
        <v>73</v>
      </c>
      <c r="K44" s="368"/>
      <c r="L44" s="7" t="s">
        <v>387</v>
      </c>
      <c r="M44" s="7"/>
      <c r="N44" s="81">
        <v>4.6399999999999997</v>
      </c>
      <c r="O44" s="57">
        <v>3</v>
      </c>
    </row>
    <row r="45" spans="1:15" ht="15" x14ac:dyDescent="0.25">
      <c r="A45" s="1"/>
      <c r="B45" s="378">
        <v>26</v>
      </c>
      <c r="C45" s="379"/>
      <c r="D45" s="367" t="s">
        <v>573</v>
      </c>
      <c r="E45" s="368"/>
      <c r="F45" s="369">
        <v>4100048809</v>
      </c>
      <c r="G45" s="370"/>
      <c r="H45" s="391" t="s">
        <v>574</v>
      </c>
      <c r="I45" s="370"/>
      <c r="J45" s="369" t="s">
        <v>73</v>
      </c>
      <c r="K45" s="368"/>
      <c r="L45" s="7" t="s">
        <v>387</v>
      </c>
      <c r="M45" s="7"/>
      <c r="N45" s="81">
        <v>4.6399999999999997</v>
      </c>
      <c r="O45" s="57">
        <v>3</v>
      </c>
    </row>
    <row r="46" spans="1:15" ht="15" x14ac:dyDescent="0.25">
      <c r="A46" s="1"/>
      <c r="B46" s="378">
        <v>27</v>
      </c>
      <c r="C46" s="379"/>
      <c r="D46" s="367" t="s">
        <v>573</v>
      </c>
      <c r="E46" s="368"/>
      <c r="F46" s="369">
        <v>4100048809</v>
      </c>
      <c r="G46" s="370"/>
      <c r="H46" s="391" t="s">
        <v>574</v>
      </c>
      <c r="I46" s="370"/>
      <c r="J46" s="369" t="s">
        <v>73</v>
      </c>
      <c r="K46" s="368"/>
      <c r="L46" s="7" t="s">
        <v>387</v>
      </c>
      <c r="M46" s="7"/>
      <c r="N46" s="81">
        <v>4.6399999999999997</v>
      </c>
      <c r="O46" s="57">
        <v>3</v>
      </c>
    </row>
    <row r="47" spans="1:15" ht="15" x14ac:dyDescent="0.25">
      <c r="A47" s="1"/>
      <c r="B47" s="378">
        <v>28</v>
      </c>
      <c r="C47" s="379"/>
      <c r="D47" s="367" t="s">
        <v>573</v>
      </c>
      <c r="E47" s="368"/>
      <c r="F47" s="369">
        <v>4100048809</v>
      </c>
      <c r="G47" s="370"/>
      <c r="H47" s="391" t="s">
        <v>574</v>
      </c>
      <c r="I47" s="370"/>
      <c r="J47" s="369" t="s">
        <v>73</v>
      </c>
      <c r="K47" s="368"/>
      <c r="L47" s="7" t="s">
        <v>387</v>
      </c>
      <c r="M47" s="7"/>
      <c r="N47" s="81">
        <v>4.6399999999999997</v>
      </c>
      <c r="O47" s="57">
        <v>3</v>
      </c>
    </row>
    <row r="48" spans="1:15" ht="15" x14ac:dyDescent="0.25">
      <c r="A48" s="1"/>
      <c r="B48" s="378">
        <v>29</v>
      </c>
      <c r="C48" s="379"/>
      <c r="D48" s="367" t="s">
        <v>573</v>
      </c>
      <c r="E48" s="368"/>
      <c r="F48" s="369">
        <v>4100048808</v>
      </c>
      <c r="G48" s="370"/>
      <c r="H48" s="391" t="s">
        <v>574</v>
      </c>
      <c r="I48" s="370"/>
      <c r="J48" s="369" t="s">
        <v>81</v>
      </c>
      <c r="K48" s="368"/>
      <c r="L48" s="7" t="s">
        <v>387</v>
      </c>
      <c r="M48" s="7"/>
      <c r="N48" s="81">
        <v>4.6399999999999997</v>
      </c>
      <c r="O48" s="57">
        <v>3</v>
      </c>
    </row>
    <row r="49" spans="1:15" ht="15" x14ac:dyDescent="0.25">
      <c r="A49" s="1"/>
      <c r="B49" s="378">
        <v>30</v>
      </c>
      <c r="C49" s="379"/>
      <c r="D49" s="367" t="s">
        <v>573</v>
      </c>
      <c r="E49" s="368"/>
      <c r="F49" s="369">
        <v>4100048808</v>
      </c>
      <c r="G49" s="370"/>
      <c r="H49" s="391" t="s">
        <v>574</v>
      </c>
      <c r="I49" s="370"/>
      <c r="J49" s="369" t="s">
        <v>81</v>
      </c>
      <c r="K49" s="368"/>
      <c r="L49" s="7" t="s">
        <v>387</v>
      </c>
      <c r="M49" s="7"/>
      <c r="N49" s="81">
        <v>4.6399999999999997</v>
      </c>
      <c r="O49" s="57">
        <v>3</v>
      </c>
    </row>
    <row r="50" spans="1:15" ht="15" x14ac:dyDescent="0.25">
      <c r="A50" s="1"/>
      <c r="B50" s="378">
        <v>31</v>
      </c>
      <c r="C50" s="379"/>
      <c r="D50" s="367" t="s">
        <v>573</v>
      </c>
      <c r="E50" s="368"/>
      <c r="F50" s="369">
        <v>4100048808</v>
      </c>
      <c r="G50" s="370"/>
      <c r="H50" s="391" t="s">
        <v>574</v>
      </c>
      <c r="I50" s="370"/>
      <c r="J50" s="369" t="s">
        <v>81</v>
      </c>
      <c r="K50" s="368"/>
      <c r="L50" s="7" t="s">
        <v>387</v>
      </c>
      <c r="M50" s="7"/>
      <c r="N50" s="81">
        <v>4.6399999999999997</v>
      </c>
      <c r="O50" s="57">
        <v>3</v>
      </c>
    </row>
    <row r="51" spans="1:15" ht="15" x14ac:dyDescent="0.25">
      <c r="A51" s="1"/>
      <c r="B51" s="378">
        <v>32</v>
      </c>
      <c r="C51" s="379"/>
      <c r="D51" s="367" t="s">
        <v>573</v>
      </c>
      <c r="E51" s="368"/>
      <c r="F51" s="369">
        <v>4100048808</v>
      </c>
      <c r="G51" s="370"/>
      <c r="H51" s="391" t="s">
        <v>574</v>
      </c>
      <c r="I51" s="370"/>
      <c r="J51" s="369" t="s">
        <v>81</v>
      </c>
      <c r="K51" s="368"/>
      <c r="L51" s="7" t="s">
        <v>387</v>
      </c>
      <c r="M51" s="7"/>
      <c r="N51" s="81">
        <v>4.6399999999999997</v>
      </c>
      <c r="O51" s="57">
        <v>3</v>
      </c>
    </row>
    <row r="52" spans="1:15" ht="15" x14ac:dyDescent="0.25">
      <c r="A52" s="1"/>
      <c r="B52" s="111" t="s">
        <v>56</v>
      </c>
      <c r="C52" s="92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78">
        <v>33</v>
      </c>
      <c r="C53" s="379"/>
      <c r="D53" s="367" t="s">
        <v>573</v>
      </c>
      <c r="E53" s="368"/>
      <c r="F53" s="369">
        <v>4100048808</v>
      </c>
      <c r="G53" s="370"/>
      <c r="H53" s="391" t="s">
        <v>574</v>
      </c>
      <c r="I53" s="370"/>
      <c r="J53" s="369" t="s">
        <v>81</v>
      </c>
      <c r="K53" s="368"/>
      <c r="L53" s="7" t="s">
        <v>387</v>
      </c>
      <c r="M53" s="7"/>
      <c r="N53" s="81">
        <v>4.6399999999999997</v>
      </c>
      <c r="O53" s="57">
        <v>3</v>
      </c>
    </row>
    <row r="54" spans="1:15" ht="15" x14ac:dyDescent="0.25">
      <c r="A54" s="1"/>
      <c r="B54" s="378">
        <v>34</v>
      </c>
      <c r="C54" s="379"/>
      <c r="D54" s="367" t="s">
        <v>573</v>
      </c>
      <c r="E54" s="368"/>
      <c r="F54" s="369">
        <v>4100048808</v>
      </c>
      <c r="G54" s="370"/>
      <c r="H54" s="391" t="s">
        <v>574</v>
      </c>
      <c r="I54" s="370"/>
      <c r="J54" s="369" t="s">
        <v>81</v>
      </c>
      <c r="K54" s="368"/>
      <c r="L54" s="7" t="s">
        <v>387</v>
      </c>
      <c r="M54" s="7"/>
      <c r="N54" s="81">
        <v>4.6399999999999997</v>
      </c>
      <c r="O54" s="57">
        <v>3</v>
      </c>
    </row>
    <row r="55" spans="1:15" ht="15" x14ac:dyDescent="0.25">
      <c r="A55" s="1"/>
      <c r="B55" s="378">
        <v>35</v>
      </c>
      <c r="C55" s="379"/>
      <c r="D55" s="367" t="s">
        <v>573</v>
      </c>
      <c r="E55" s="368"/>
      <c r="F55" s="369">
        <v>4100048808</v>
      </c>
      <c r="G55" s="370"/>
      <c r="H55" s="391" t="s">
        <v>574</v>
      </c>
      <c r="I55" s="370"/>
      <c r="J55" s="369" t="s">
        <v>81</v>
      </c>
      <c r="K55" s="368"/>
      <c r="L55" s="7" t="s">
        <v>387</v>
      </c>
      <c r="M55" s="7"/>
      <c r="N55" s="81">
        <v>4.6399999999999997</v>
      </c>
      <c r="O55" s="57">
        <v>3</v>
      </c>
    </row>
    <row r="56" spans="1:15" ht="15" x14ac:dyDescent="0.25">
      <c r="A56" s="1"/>
      <c r="B56" s="378">
        <v>36</v>
      </c>
      <c r="C56" s="379"/>
      <c r="D56" s="367" t="s">
        <v>573</v>
      </c>
      <c r="E56" s="368"/>
      <c r="F56" s="369">
        <v>4100048808</v>
      </c>
      <c r="G56" s="370"/>
      <c r="H56" s="391" t="s">
        <v>574</v>
      </c>
      <c r="I56" s="370"/>
      <c r="J56" s="369" t="s">
        <v>81</v>
      </c>
      <c r="K56" s="368"/>
      <c r="L56" s="7" t="s">
        <v>387</v>
      </c>
      <c r="M56" s="7"/>
      <c r="N56" s="81">
        <v>4.6399999999999997</v>
      </c>
      <c r="O56" s="57">
        <v>3</v>
      </c>
    </row>
    <row r="57" spans="1:15" ht="15" x14ac:dyDescent="0.25">
      <c r="A57" s="1"/>
      <c r="B57" s="378">
        <v>37</v>
      </c>
      <c r="C57" s="379"/>
      <c r="D57" s="367" t="s">
        <v>573</v>
      </c>
      <c r="E57" s="368"/>
      <c r="F57" s="369">
        <v>4100048808</v>
      </c>
      <c r="G57" s="370"/>
      <c r="H57" s="391" t="s">
        <v>574</v>
      </c>
      <c r="I57" s="370"/>
      <c r="J57" s="369" t="s">
        <v>81</v>
      </c>
      <c r="K57" s="368"/>
      <c r="L57" s="7" t="s">
        <v>387</v>
      </c>
      <c r="M57" s="7"/>
      <c r="N57" s="81">
        <v>3.69</v>
      </c>
      <c r="O57" s="57">
        <v>2</v>
      </c>
    </row>
    <row r="58" spans="1:15" ht="15" x14ac:dyDescent="0.25">
      <c r="A58" s="1"/>
      <c r="B58" s="378">
        <v>38</v>
      </c>
      <c r="C58" s="379"/>
      <c r="D58" s="367" t="s">
        <v>573</v>
      </c>
      <c r="E58" s="368"/>
      <c r="F58" s="369">
        <v>4100048786</v>
      </c>
      <c r="G58" s="370"/>
      <c r="H58" s="391" t="s">
        <v>574</v>
      </c>
      <c r="I58" s="370"/>
      <c r="J58" s="369" t="s">
        <v>25</v>
      </c>
      <c r="K58" s="368"/>
      <c r="L58" s="7" t="s">
        <v>387</v>
      </c>
      <c r="M58" s="7"/>
      <c r="N58" s="81">
        <v>4.6399999999999997</v>
      </c>
      <c r="O58" s="57">
        <v>3</v>
      </c>
    </row>
    <row r="59" spans="1:15" ht="15" x14ac:dyDescent="0.25">
      <c r="A59" s="1"/>
      <c r="B59" s="378">
        <v>39</v>
      </c>
      <c r="C59" s="379"/>
      <c r="D59" s="367" t="s">
        <v>573</v>
      </c>
      <c r="E59" s="368"/>
      <c r="F59" s="369">
        <v>4100048786</v>
      </c>
      <c r="G59" s="370"/>
      <c r="H59" s="391" t="s">
        <v>574</v>
      </c>
      <c r="I59" s="370"/>
      <c r="J59" s="369" t="s">
        <v>25</v>
      </c>
      <c r="K59" s="368"/>
      <c r="L59" s="7" t="s">
        <v>387</v>
      </c>
      <c r="M59" s="7"/>
      <c r="N59" s="81">
        <v>4.6399999999999997</v>
      </c>
      <c r="O59" s="57">
        <v>3</v>
      </c>
    </row>
    <row r="60" spans="1:15" ht="15" x14ac:dyDescent="0.25">
      <c r="A60" s="1"/>
      <c r="B60" s="378">
        <v>40</v>
      </c>
      <c r="C60" s="379"/>
      <c r="D60" s="367" t="s">
        <v>573</v>
      </c>
      <c r="E60" s="368"/>
      <c r="F60" s="369">
        <v>4100048786</v>
      </c>
      <c r="G60" s="370"/>
      <c r="H60" s="391" t="s">
        <v>574</v>
      </c>
      <c r="I60" s="370"/>
      <c r="J60" s="369" t="s">
        <v>25</v>
      </c>
      <c r="K60" s="368"/>
      <c r="L60" s="7" t="s">
        <v>387</v>
      </c>
      <c r="M60" s="7"/>
      <c r="N60" s="81">
        <v>4.6399999999999997</v>
      </c>
      <c r="O60" s="57">
        <v>3</v>
      </c>
    </row>
    <row r="61" spans="1:15" ht="15" x14ac:dyDescent="0.25">
      <c r="A61" s="1"/>
      <c r="B61" s="378">
        <v>41</v>
      </c>
      <c r="C61" s="379"/>
      <c r="D61" s="367" t="s">
        <v>573</v>
      </c>
      <c r="E61" s="368"/>
      <c r="F61" s="369">
        <v>4100048786</v>
      </c>
      <c r="G61" s="370"/>
      <c r="H61" s="391" t="s">
        <v>574</v>
      </c>
      <c r="I61" s="370"/>
      <c r="J61" s="369" t="s">
        <v>25</v>
      </c>
      <c r="K61" s="368"/>
      <c r="L61" s="7" t="s">
        <v>387</v>
      </c>
      <c r="M61" s="7"/>
      <c r="N61" s="81">
        <v>4.6399999999999997</v>
      </c>
      <c r="O61" s="57">
        <v>3</v>
      </c>
    </row>
    <row r="62" spans="1:15" ht="15" x14ac:dyDescent="0.25">
      <c r="A62" s="1"/>
      <c r="B62" s="378">
        <v>42</v>
      </c>
      <c r="C62" s="379"/>
      <c r="D62" s="367" t="s">
        <v>573</v>
      </c>
      <c r="E62" s="368"/>
      <c r="F62" s="369">
        <v>4100048786</v>
      </c>
      <c r="G62" s="370"/>
      <c r="H62" s="391" t="s">
        <v>574</v>
      </c>
      <c r="I62" s="370"/>
      <c r="J62" s="369" t="s">
        <v>25</v>
      </c>
      <c r="K62" s="368"/>
      <c r="L62" s="7" t="s">
        <v>387</v>
      </c>
      <c r="M62" s="7"/>
      <c r="N62" s="81">
        <v>4.6399999999999997</v>
      </c>
      <c r="O62" s="57">
        <v>3</v>
      </c>
    </row>
    <row r="63" spans="1:15" ht="15" x14ac:dyDescent="0.25">
      <c r="A63" s="1"/>
      <c r="B63" s="378">
        <v>43</v>
      </c>
      <c r="C63" s="379"/>
      <c r="D63" s="367" t="s">
        <v>573</v>
      </c>
      <c r="E63" s="368"/>
      <c r="F63" s="369">
        <v>4100048786</v>
      </c>
      <c r="G63" s="370"/>
      <c r="H63" s="391" t="s">
        <v>574</v>
      </c>
      <c r="I63" s="370"/>
      <c r="J63" s="369" t="s">
        <v>25</v>
      </c>
      <c r="K63" s="368"/>
      <c r="L63" s="7" t="s">
        <v>387</v>
      </c>
      <c r="M63" s="7"/>
      <c r="N63" s="81">
        <v>4.6399999999999997</v>
      </c>
      <c r="O63" s="57">
        <v>3</v>
      </c>
    </row>
    <row r="64" spans="1:15" ht="15" x14ac:dyDescent="0.25">
      <c r="A64" s="1"/>
      <c r="B64" s="378">
        <v>44</v>
      </c>
      <c r="C64" s="379"/>
      <c r="D64" s="367" t="s">
        <v>573</v>
      </c>
      <c r="E64" s="368"/>
      <c r="F64" s="369">
        <v>4100048786</v>
      </c>
      <c r="G64" s="370"/>
      <c r="H64" s="391" t="s">
        <v>574</v>
      </c>
      <c r="I64" s="370"/>
      <c r="J64" s="369" t="s">
        <v>25</v>
      </c>
      <c r="K64" s="368"/>
      <c r="L64" s="7" t="s">
        <v>387</v>
      </c>
      <c r="M64" s="7"/>
      <c r="N64" s="81">
        <v>4.6399999999999997</v>
      </c>
      <c r="O64" s="57">
        <v>3</v>
      </c>
    </row>
    <row r="65" spans="1:15" ht="15" x14ac:dyDescent="0.25">
      <c r="A65" s="1"/>
      <c r="B65" s="378">
        <v>45</v>
      </c>
      <c r="C65" s="379"/>
      <c r="D65" s="367" t="s">
        <v>573</v>
      </c>
      <c r="E65" s="368"/>
      <c r="F65" s="369">
        <v>4100048786</v>
      </c>
      <c r="G65" s="370"/>
      <c r="H65" s="391" t="s">
        <v>574</v>
      </c>
      <c r="I65" s="370"/>
      <c r="J65" s="369" t="s">
        <v>25</v>
      </c>
      <c r="K65" s="368"/>
      <c r="L65" s="7" t="s">
        <v>387</v>
      </c>
      <c r="M65" s="7"/>
      <c r="N65" s="81">
        <v>4.6399999999999997</v>
      </c>
      <c r="O65" s="57">
        <v>3</v>
      </c>
    </row>
    <row r="66" spans="1:15" ht="15" x14ac:dyDescent="0.25">
      <c r="A66" s="1"/>
      <c r="B66" s="378">
        <v>46</v>
      </c>
      <c r="C66" s="379"/>
      <c r="D66" s="367" t="s">
        <v>573</v>
      </c>
      <c r="E66" s="368"/>
      <c r="F66" s="369">
        <v>4100048786</v>
      </c>
      <c r="G66" s="370"/>
      <c r="H66" s="391" t="s">
        <v>574</v>
      </c>
      <c r="I66" s="370"/>
      <c r="J66" s="369" t="s">
        <v>25</v>
      </c>
      <c r="K66" s="368"/>
      <c r="L66" s="7" t="s">
        <v>387</v>
      </c>
      <c r="M66" s="7"/>
      <c r="N66" s="81">
        <v>4.6399999999999997</v>
      </c>
      <c r="O66" s="57">
        <v>3</v>
      </c>
    </row>
    <row r="67" spans="1:15" ht="15" x14ac:dyDescent="0.25">
      <c r="A67" s="1"/>
      <c r="B67" s="378">
        <v>47</v>
      </c>
      <c r="C67" s="379"/>
      <c r="D67" s="367" t="s">
        <v>573</v>
      </c>
      <c r="E67" s="368"/>
      <c r="F67" s="369">
        <v>4100048786</v>
      </c>
      <c r="G67" s="370"/>
      <c r="H67" s="391" t="s">
        <v>574</v>
      </c>
      <c r="I67" s="370"/>
      <c r="J67" s="369" t="s">
        <v>25</v>
      </c>
      <c r="K67" s="368"/>
      <c r="L67" s="7" t="s">
        <v>387</v>
      </c>
      <c r="M67" s="7"/>
      <c r="N67" s="81">
        <v>4.6399999999999997</v>
      </c>
      <c r="O67" s="57">
        <v>3</v>
      </c>
    </row>
    <row r="68" spans="1:15" ht="15" x14ac:dyDescent="0.25">
      <c r="A68" s="1"/>
      <c r="B68" s="378">
        <v>48</v>
      </c>
      <c r="C68" s="379"/>
      <c r="D68" s="367" t="s">
        <v>573</v>
      </c>
      <c r="E68" s="368"/>
      <c r="F68" s="369">
        <v>4100048786</v>
      </c>
      <c r="G68" s="370"/>
      <c r="H68" s="391" t="s">
        <v>574</v>
      </c>
      <c r="I68" s="370"/>
      <c r="J68" s="369" t="s">
        <v>25</v>
      </c>
      <c r="K68" s="368"/>
      <c r="L68" s="7" t="s">
        <v>387</v>
      </c>
      <c r="M68" s="7"/>
      <c r="N68" s="81">
        <v>4.6399999999999997</v>
      </c>
      <c r="O68" s="57">
        <v>3</v>
      </c>
    </row>
    <row r="69" spans="1:15" ht="15" x14ac:dyDescent="0.25">
      <c r="A69" s="1"/>
      <c r="B69" s="111" t="s">
        <v>57</v>
      </c>
      <c r="C69" s="92"/>
      <c r="D69" s="20"/>
      <c r="E69" s="45"/>
      <c r="F69" s="20"/>
      <c r="H69" s="3"/>
      <c r="J69" s="20"/>
      <c r="K69" s="45"/>
      <c r="L69" s="1"/>
      <c r="M69" s="1"/>
      <c r="N69" s="112"/>
      <c r="O69" s="60"/>
    </row>
    <row r="70" spans="1:15" ht="15" x14ac:dyDescent="0.25">
      <c r="A70" s="1"/>
      <c r="B70" s="378">
        <v>49</v>
      </c>
      <c r="C70" s="379"/>
      <c r="D70" s="367" t="s">
        <v>573</v>
      </c>
      <c r="E70" s="368"/>
      <c r="F70" s="369">
        <v>4100048786</v>
      </c>
      <c r="G70" s="370"/>
      <c r="H70" s="391" t="s">
        <v>574</v>
      </c>
      <c r="I70" s="370"/>
      <c r="J70" s="369" t="s">
        <v>25</v>
      </c>
      <c r="K70" s="368"/>
      <c r="L70" s="7" t="s">
        <v>387</v>
      </c>
      <c r="M70" s="7"/>
      <c r="N70" s="81">
        <v>4.6399999999999997</v>
      </c>
      <c r="O70" s="57">
        <v>3</v>
      </c>
    </row>
    <row r="71" spans="1:15" ht="15" x14ac:dyDescent="0.25">
      <c r="A71" s="1"/>
      <c r="B71" s="378">
        <v>50</v>
      </c>
      <c r="C71" s="379"/>
      <c r="D71" s="367" t="s">
        <v>573</v>
      </c>
      <c r="E71" s="368"/>
      <c r="F71" s="369">
        <v>4100048786</v>
      </c>
      <c r="G71" s="370"/>
      <c r="H71" s="391" t="s">
        <v>574</v>
      </c>
      <c r="I71" s="370"/>
      <c r="J71" s="369" t="s">
        <v>25</v>
      </c>
      <c r="K71" s="368"/>
      <c r="L71" s="7" t="s">
        <v>387</v>
      </c>
      <c r="M71" s="7"/>
      <c r="N71" s="81">
        <v>4.6399999999999997</v>
      </c>
      <c r="O71" s="57">
        <v>3</v>
      </c>
    </row>
    <row r="72" spans="1:15" ht="15" x14ac:dyDescent="0.25">
      <c r="A72" s="1"/>
      <c r="B72" s="378">
        <v>51</v>
      </c>
      <c r="C72" s="379"/>
      <c r="D72" s="367" t="s">
        <v>573</v>
      </c>
      <c r="E72" s="368"/>
      <c r="F72" s="369">
        <v>4100048786</v>
      </c>
      <c r="G72" s="370"/>
      <c r="H72" s="391" t="s">
        <v>574</v>
      </c>
      <c r="I72" s="370"/>
      <c r="J72" s="369" t="s">
        <v>25</v>
      </c>
      <c r="K72" s="368"/>
      <c r="L72" s="7" t="s">
        <v>387</v>
      </c>
      <c r="M72" s="7"/>
      <c r="N72" s="81">
        <v>4.6399999999999997</v>
      </c>
      <c r="O72" s="57">
        <v>3</v>
      </c>
    </row>
    <row r="73" spans="1:15" ht="15" x14ac:dyDescent="0.25">
      <c r="A73" s="1"/>
      <c r="B73" s="378">
        <v>52</v>
      </c>
      <c r="C73" s="379"/>
      <c r="D73" s="367" t="s">
        <v>573</v>
      </c>
      <c r="E73" s="368"/>
      <c r="F73" s="369">
        <v>4100048786</v>
      </c>
      <c r="G73" s="370"/>
      <c r="H73" s="391" t="s">
        <v>574</v>
      </c>
      <c r="I73" s="370"/>
      <c r="J73" s="369" t="s">
        <v>25</v>
      </c>
      <c r="K73" s="368"/>
      <c r="L73" s="7" t="s">
        <v>387</v>
      </c>
      <c r="M73" s="7"/>
      <c r="N73" s="81">
        <v>4.6399999999999997</v>
      </c>
      <c r="O73" s="57">
        <v>3</v>
      </c>
    </row>
    <row r="74" spans="1:15" ht="15" x14ac:dyDescent="0.25">
      <c r="A74" s="1"/>
      <c r="B74" s="378">
        <v>53</v>
      </c>
      <c r="C74" s="379"/>
      <c r="D74" s="367" t="s">
        <v>573</v>
      </c>
      <c r="E74" s="368"/>
      <c r="F74" s="369">
        <v>4100048786</v>
      </c>
      <c r="G74" s="370"/>
      <c r="H74" s="391" t="s">
        <v>574</v>
      </c>
      <c r="I74" s="370"/>
      <c r="J74" s="369" t="s">
        <v>25</v>
      </c>
      <c r="K74" s="368"/>
      <c r="L74" s="7" t="s">
        <v>387</v>
      </c>
      <c r="M74" s="7"/>
      <c r="N74" s="81">
        <v>4.6399999999999997</v>
      </c>
      <c r="O74" s="57">
        <v>3</v>
      </c>
    </row>
    <row r="75" spans="1:15" ht="15" x14ac:dyDescent="0.25">
      <c r="A75" s="1"/>
      <c r="B75" s="378">
        <v>54</v>
      </c>
      <c r="C75" s="379"/>
      <c r="D75" s="367" t="s">
        <v>573</v>
      </c>
      <c r="E75" s="368"/>
      <c r="F75" s="369">
        <v>4100048786</v>
      </c>
      <c r="G75" s="370"/>
      <c r="H75" s="391" t="s">
        <v>574</v>
      </c>
      <c r="I75" s="370"/>
      <c r="J75" s="369" t="s">
        <v>25</v>
      </c>
      <c r="K75" s="368"/>
      <c r="L75" s="7" t="s">
        <v>387</v>
      </c>
      <c r="M75" s="7"/>
      <c r="N75" s="81">
        <v>4.6399999999999997</v>
      </c>
      <c r="O75" s="57">
        <v>3</v>
      </c>
    </row>
    <row r="76" spans="1:15" ht="15" x14ac:dyDescent="0.25">
      <c r="A76" s="1"/>
      <c r="B76" s="378">
        <v>55</v>
      </c>
      <c r="C76" s="379"/>
      <c r="D76" s="367" t="s">
        <v>573</v>
      </c>
      <c r="E76" s="368"/>
      <c r="F76" s="369">
        <v>4100048786</v>
      </c>
      <c r="G76" s="370"/>
      <c r="H76" s="391" t="s">
        <v>574</v>
      </c>
      <c r="I76" s="370"/>
      <c r="J76" s="369" t="s">
        <v>25</v>
      </c>
      <c r="K76" s="368"/>
      <c r="L76" s="7" t="s">
        <v>387</v>
      </c>
      <c r="M76" s="7"/>
      <c r="N76" s="81">
        <v>4.6399999999999997</v>
      </c>
      <c r="O76" s="57">
        <v>3</v>
      </c>
    </row>
    <row r="77" spans="1:15" ht="15" x14ac:dyDescent="0.25">
      <c r="A77" s="1"/>
      <c r="B77" s="375">
        <v>56</v>
      </c>
      <c r="C77" s="376"/>
      <c r="D77" s="367" t="s">
        <v>573</v>
      </c>
      <c r="E77" s="368"/>
      <c r="F77" s="369">
        <v>4100048786</v>
      </c>
      <c r="G77" s="370"/>
      <c r="H77" s="391" t="s">
        <v>574</v>
      </c>
      <c r="I77" s="370"/>
      <c r="J77" s="369" t="s">
        <v>25</v>
      </c>
      <c r="K77" s="368"/>
      <c r="L77" s="7" t="s">
        <v>387</v>
      </c>
      <c r="M77" s="7"/>
      <c r="N77" s="81">
        <v>4.6399999999999997</v>
      </c>
      <c r="O77" s="57">
        <v>3</v>
      </c>
    </row>
    <row r="78" spans="1:15" ht="15" x14ac:dyDescent="0.25">
      <c r="A78" s="1"/>
      <c r="B78" s="375">
        <v>57</v>
      </c>
      <c r="C78" s="376"/>
      <c r="D78" s="367" t="s">
        <v>573</v>
      </c>
      <c r="E78" s="368"/>
      <c r="F78" s="369">
        <v>4100048812</v>
      </c>
      <c r="G78" s="370"/>
      <c r="H78" s="391" t="s">
        <v>574</v>
      </c>
      <c r="I78" s="370"/>
      <c r="J78" s="369" t="s">
        <v>84</v>
      </c>
      <c r="K78" s="368"/>
      <c r="L78" s="7" t="s">
        <v>387</v>
      </c>
      <c r="M78" s="7"/>
      <c r="N78" s="81">
        <v>4.6399999999999997</v>
      </c>
      <c r="O78" s="57">
        <v>3</v>
      </c>
    </row>
    <row r="79" spans="1:15" ht="15" x14ac:dyDescent="0.25">
      <c r="A79" s="1"/>
      <c r="B79" s="375">
        <v>58</v>
      </c>
      <c r="C79" s="376"/>
      <c r="D79" s="367" t="s">
        <v>573</v>
      </c>
      <c r="E79" s="368"/>
      <c r="F79" s="369">
        <v>4100048812</v>
      </c>
      <c r="G79" s="370"/>
      <c r="H79" s="391" t="s">
        <v>574</v>
      </c>
      <c r="I79" s="370"/>
      <c r="J79" s="369" t="s">
        <v>84</v>
      </c>
      <c r="K79" s="368"/>
      <c r="L79" s="7" t="s">
        <v>387</v>
      </c>
      <c r="M79" s="7"/>
      <c r="N79" s="81">
        <v>4.6399999999999997</v>
      </c>
      <c r="O79" s="57">
        <v>3</v>
      </c>
    </row>
    <row r="80" spans="1:15" ht="15" x14ac:dyDescent="0.25">
      <c r="A80" s="1"/>
      <c r="B80" s="375">
        <v>59</v>
      </c>
      <c r="C80" s="376"/>
      <c r="D80" s="367" t="s">
        <v>573</v>
      </c>
      <c r="E80" s="368"/>
      <c r="F80" s="369">
        <v>4100048812</v>
      </c>
      <c r="G80" s="370"/>
      <c r="H80" s="391" t="s">
        <v>574</v>
      </c>
      <c r="I80" s="370"/>
      <c r="J80" s="369" t="s">
        <v>84</v>
      </c>
      <c r="K80" s="368"/>
      <c r="L80" s="7" t="s">
        <v>387</v>
      </c>
      <c r="M80" s="7"/>
      <c r="N80" s="81">
        <v>4.6399999999999997</v>
      </c>
      <c r="O80" s="57">
        <v>3</v>
      </c>
    </row>
    <row r="81" spans="1:15" ht="15" x14ac:dyDescent="0.25">
      <c r="A81" s="1"/>
      <c r="B81" s="375">
        <v>60</v>
      </c>
      <c r="C81" s="376"/>
      <c r="D81" s="367" t="s">
        <v>573</v>
      </c>
      <c r="E81" s="368"/>
      <c r="F81" s="369">
        <v>4100048812</v>
      </c>
      <c r="G81" s="370"/>
      <c r="H81" s="391" t="s">
        <v>574</v>
      </c>
      <c r="I81" s="370"/>
      <c r="J81" s="369" t="s">
        <v>84</v>
      </c>
      <c r="K81" s="368"/>
      <c r="L81" s="7" t="s">
        <v>387</v>
      </c>
      <c r="M81" s="7"/>
      <c r="N81" s="81">
        <v>4.6399999999999997</v>
      </c>
      <c r="O81" s="57">
        <v>3</v>
      </c>
    </row>
    <row r="82" spans="1:15" ht="15" x14ac:dyDescent="0.25">
      <c r="A82" s="1"/>
      <c r="B82" s="378">
        <v>61</v>
      </c>
      <c r="C82" s="379"/>
      <c r="D82" s="367" t="s">
        <v>573</v>
      </c>
      <c r="E82" s="368"/>
      <c r="F82" s="369">
        <v>4100048812</v>
      </c>
      <c r="G82" s="370"/>
      <c r="H82" s="391" t="s">
        <v>574</v>
      </c>
      <c r="I82" s="370"/>
      <c r="J82" s="369" t="s">
        <v>84</v>
      </c>
      <c r="K82" s="368"/>
      <c r="L82" s="7" t="s">
        <v>387</v>
      </c>
      <c r="M82" s="7"/>
      <c r="N82" s="81">
        <v>4.6399999999999997</v>
      </c>
      <c r="O82" s="57">
        <v>3</v>
      </c>
    </row>
    <row r="83" spans="1:15" ht="15" x14ac:dyDescent="0.25">
      <c r="A83" s="1"/>
      <c r="B83" s="378">
        <v>62</v>
      </c>
      <c r="C83" s="379"/>
      <c r="D83" s="367" t="s">
        <v>573</v>
      </c>
      <c r="E83" s="368"/>
      <c r="F83" s="369">
        <v>4100048812</v>
      </c>
      <c r="G83" s="370"/>
      <c r="H83" s="391" t="s">
        <v>574</v>
      </c>
      <c r="I83" s="370"/>
      <c r="J83" s="369" t="s">
        <v>84</v>
      </c>
      <c r="K83" s="368"/>
      <c r="L83" s="7" t="s">
        <v>387</v>
      </c>
      <c r="M83" s="11"/>
      <c r="N83" s="82">
        <v>4.6399999999999997</v>
      </c>
      <c r="O83" s="60">
        <v>2</v>
      </c>
    </row>
    <row r="84" spans="1:15" ht="15" x14ac:dyDescent="0.25">
      <c r="A84" s="1"/>
      <c r="B84" s="29"/>
      <c r="C84" s="36"/>
      <c r="D84" s="367" t="s">
        <v>573</v>
      </c>
      <c r="E84" s="368"/>
      <c r="F84" s="369">
        <v>4100048811</v>
      </c>
      <c r="G84" s="370"/>
      <c r="H84" s="391" t="s">
        <v>574</v>
      </c>
      <c r="I84" s="370"/>
      <c r="J84" s="369" t="s">
        <v>53</v>
      </c>
      <c r="K84" s="368"/>
      <c r="L84" s="7" t="s">
        <v>387</v>
      </c>
      <c r="M84" s="11"/>
      <c r="N84" s="21"/>
      <c r="O84" s="60">
        <v>1</v>
      </c>
    </row>
    <row r="85" spans="1:15" ht="15" x14ac:dyDescent="0.25">
      <c r="A85" s="1"/>
      <c r="B85" s="76"/>
      <c r="C85" s="69"/>
      <c r="D85" s="458" t="s">
        <v>584</v>
      </c>
      <c r="E85" s="393"/>
      <c r="F85" s="393"/>
      <c r="G85" s="393"/>
      <c r="H85" s="393"/>
      <c r="I85" s="62"/>
      <c r="J85" s="50"/>
      <c r="K85" s="61"/>
      <c r="L85" s="8"/>
      <c r="M85" s="11"/>
      <c r="N85" s="84"/>
      <c r="O85" s="60"/>
    </row>
    <row r="86" spans="1:15" ht="15" x14ac:dyDescent="0.25">
      <c r="A86" s="1"/>
      <c r="B86" s="365">
        <v>63</v>
      </c>
      <c r="C86" s="366"/>
      <c r="D86" s="367" t="s">
        <v>573</v>
      </c>
      <c r="E86" s="368"/>
      <c r="F86" s="369">
        <v>4100048811</v>
      </c>
      <c r="G86" s="370"/>
      <c r="H86" s="391" t="s">
        <v>574</v>
      </c>
      <c r="I86" s="370"/>
      <c r="J86" s="369" t="s">
        <v>53</v>
      </c>
      <c r="K86" s="368"/>
      <c r="L86" s="7" t="s">
        <v>387</v>
      </c>
      <c r="M86" s="7"/>
      <c r="N86" s="84">
        <v>4.6399999999999997</v>
      </c>
      <c r="O86" s="57">
        <v>3</v>
      </c>
    </row>
    <row r="87" spans="1:15" ht="15" x14ac:dyDescent="0.25">
      <c r="A87" s="1"/>
      <c r="B87" s="375">
        <v>64</v>
      </c>
      <c r="C87" s="376"/>
      <c r="D87" s="367" t="s">
        <v>573</v>
      </c>
      <c r="E87" s="368"/>
      <c r="F87" s="369">
        <v>4100048811</v>
      </c>
      <c r="G87" s="370"/>
      <c r="H87" s="391" t="s">
        <v>574</v>
      </c>
      <c r="I87" s="370"/>
      <c r="J87" s="369" t="s">
        <v>53</v>
      </c>
      <c r="K87" s="368"/>
      <c r="L87" s="7" t="s">
        <v>387</v>
      </c>
      <c r="M87" s="7"/>
      <c r="N87" s="81">
        <v>4.6399999999999997</v>
      </c>
      <c r="O87" s="57">
        <v>3</v>
      </c>
    </row>
    <row r="88" spans="1:15" ht="15" x14ac:dyDescent="0.25">
      <c r="A88" s="1"/>
      <c r="B88" s="111" t="s">
        <v>103</v>
      </c>
      <c r="C88" s="92"/>
      <c r="D88" s="20"/>
      <c r="E88" s="45"/>
      <c r="F88" s="20"/>
      <c r="H88" s="3"/>
      <c r="J88" s="20"/>
      <c r="K88" s="45"/>
      <c r="L88" s="1"/>
      <c r="M88" s="1"/>
      <c r="N88" s="1"/>
      <c r="O88" s="60"/>
    </row>
    <row r="89" spans="1:15" ht="15" x14ac:dyDescent="0.25">
      <c r="A89" s="1"/>
      <c r="B89" s="375">
        <v>65</v>
      </c>
      <c r="C89" s="376"/>
      <c r="D89" s="367" t="s">
        <v>573</v>
      </c>
      <c r="E89" s="368"/>
      <c r="F89" s="369">
        <v>4100048811</v>
      </c>
      <c r="G89" s="370"/>
      <c r="H89" s="391" t="s">
        <v>574</v>
      </c>
      <c r="I89" s="370"/>
      <c r="J89" s="369" t="s">
        <v>53</v>
      </c>
      <c r="K89" s="368"/>
      <c r="L89" s="7" t="s">
        <v>387</v>
      </c>
      <c r="M89" s="7"/>
      <c r="N89" s="81">
        <v>4.6399999999999997</v>
      </c>
      <c r="O89" s="57">
        <v>3</v>
      </c>
    </row>
    <row r="90" spans="1:15" ht="15" x14ac:dyDescent="0.25">
      <c r="A90" s="1"/>
      <c r="B90" s="375">
        <v>66</v>
      </c>
      <c r="C90" s="376"/>
      <c r="D90" s="367" t="s">
        <v>573</v>
      </c>
      <c r="E90" s="368"/>
      <c r="F90" s="369">
        <v>4100048811</v>
      </c>
      <c r="G90" s="370"/>
      <c r="H90" s="391" t="s">
        <v>574</v>
      </c>
      <c r="I90" s="370"/>
      <c r="J90" s="369" t="s">
        <v>53</v>
      </c>
      <c r="K90" s="368"/>
      <c r="L90" s="7" t="s">
        <v>387</v>
      </c>
      <c r="M90" s="7"/>
      <c r="N90" s="81">
        <v>4.6399999999999997</v>
      </c>
      <c r="O90" s="57">
        <v>3</v>
      </c>
    </row>
    <row r="91" spans="1:15" ht="15" x14ac:dyDescent="0.25">
      <c r="A91" s="1"/>
      <c r="B91" s="375">
        <v>67</v>
      </c>
      <c r="C91" s="376"/>
      <c r="D91" s="367" t="s">
        <v>573</v>
      </c>
      <c r="E91" s="368"/>
      <c r="F91" s="369">
        <v>4100048811</v>
      </c>
      <c r="G91" s="370"/>
      <c r="H91" s="391" t="s">
        <v>574</v>
      </c>
      <c r="I91" s="370"/>
      <c r="J91" s="369" t="s">
        <v>53</v>
      </c>
      <c r="K91" s="368"/>
      <c r="L91" s="7" t="s">
        <v>387</v>
      </c>
      <c r="M91" s="7"/>
      <c r="N91" s="81">
        <v>4.6399999999999997</v>
      </c>
      <c r="O91" s="57">
        <v>3</v>
      </c>
    </row>
    <row r="92" spans="1:15" ht="15" x14ac:dyDescent="0.25">
      <c r="A92" s="1"/>
      <c r="B92" s="375">
        <v>68</v>
      </c>
      <c r="C92" s="376"/>
      <c r="D92" s="367" t="s">
        <v>573</v>
      </c>
      <c r="E92" s="368"/>
      <c r="F92" s="369">
        <v>4100048811</v>
      </c>
      <c r="G92" s="370"/>
      <c r="H92" s="391" t="s">
        <v>574</v>
      </c>
      <c r="I92" s="370"/>
      <c r="J92" s="369" t="s">
        <v>53</v>
      </c>
      <c r="K92" s="368"/>
      <c r="L92" s="7" t="s">
        <v>387</v>
      </c>
      <c r="M92" s="7"/>
      <c r="N92" s="81">
        <v>4.6399999999999997</v>
      </c>
      <c r="O92" s="57">
        <v>3</v>
      </c>
    </row>
    <row r="93" spans="1:15" ht="15" x14ac:dyDescent="0.25">
      <c r="A93" s="1"/>
      <c r="B93" s="375">
        <v>69</v>
      </c>
      <c r="C93" s="376"/>
      <c r="D93" s="367" t="s">
        <v>573</v>
      </c>
      <c r="E93" s="368"/>
      <c r="F93" s="369">
        <v>4100048811</v>
      </c>
      <c r="G93" s="370"/>
      <c r="H93" s="391" t="s">
        <v>574</v>
      </c>
      <c r="I93" s="370"/>
      <c r="J93" s="369" t="s">
        <v>53</v>
      </c>
      <c r="K93" s="368"/>
      <c r="L93" s="7" t="s">
        <v>387</v>
      </c>
      <c r="M93" s="7"/>
      <c r="N93" s="81">
        <v>4.6399999999999997</v>
      </c>
      <c r="O93" s="57">
        <v>3</v>
      </c>
    </row>
    <row r="94" spans="1:15" ht="15" x14ac:dyDescent="0.25">
      <c r="A94" s="1"/>
      <c r="B94" s="375">
        <v>70</v>
      </c>
      <c r="C94" s="376"/>
      <c r="D94" s="367" t="s">
        <v>573</v>
      </c>
      <c r="E94" s="368"/>
      <c r="F94" s="369">
        <v>4100048811</v>
      </c>
      <c r="G94" s="370"/>
      <c r="H94" s="391" t="s">
        <v>574</v>
      </c>
      <c r="I94" s="370"/>
      <c r="J94" s="369" t="s">
        <v>53</v>
      </c>
      <c r="K94" s="368"/>
      <c r="L94" s="7" t="s">
        <v>387</v>
      </c>
      <c r="M94" s="7"/>
      <c r="N94" s="81">
        <v>4.6399999999999997</v>
      </c>
      <c r="O94" s="57">
        <v>3</v>
      </c>
    </row>
    <row r="95" spans="1:15" ht="15" x14ac:dyDescent="0.25">
      <c r="A95" s="1"/>
      <c r="B95" s="375">
        <v>71</v>
      </c>
      <c r="C95" s="376"/>
      <c r="D95" s="367" t="s">
        <v>573</v>
      </c>
      <c r="E95" s="368"/>
      <c r="F95" s="369">
        <v>4100048811</v>
      </c>
      <c r="G95" s="370"/>
      <c r="H95" s="391" t="s">
        <v>574</v>
      </c>
      <c r="I95" s="370"/>
      <c r="J95" s="369" t="s">
        <v>53</v>
      </c>
      <c r="K95" s="368"/>
      <c r="L95" s="7" t="s">
        <v>387</v>
      </c>
      <c r="M95" s="7"/>
      <c r="N95" s="81">
        <v>4.6399999999999997</v>
      </c>
      <c r="O95" s="57">
        <v>3</v>
      </c>
    </row>
    <row r="96" spans="1:15" ht="15" x14ac:dyDescent="0.25">
      <c r="A96" s="1"/>
      <c r="B96" s="375">
        <v>72</v>
      </c>
      <c r="C96" s="376"/>
      <c r="D96" s="367" t="s">
        <v>573</v>
      </c>
      <c r="E96" s="368"/>
      <c r="F96" s="369">
        <v>4100048811</v>
      </c>
      <c r="G96" s="370"/>
      <c r="H96" s="391" t="s">
        <v>574</v>
      </c>
      <c r="I96" s="370"/>
      <c r="J96" s="369" t="s">
        <v>53</v>
      </c>
      <c r="K96" s="368"/>
      <c r="L96" s="7" t="s">
        <v>387</v>
      </c>
      <c r="M96" s="7"/>
      <c r="N96" s="81">
        <v>4.6399999999999997</v>
      </c>
      <c r="O96" s="57">
        <v>3</v>
      </c>
    </row>
    <row r="97" spans="1:15" ht="15" x14ac:dyDescent="0.25">
      <c r="A97" s="1"/>
      <c r="B97" s="375">
        <v>73</v>
      </c>
      <c r="C97" s="376"/>
      <c r="D97" s="367" t="s">
        <v>573</v>
      </c>
      <c r="E97" s="368"/>
      <c r="F97" s="369">
        <v>4100048811</v>
      </c>
      <c r="G97" s="370"/>
      <c r="H97" s="391" t="s">
        <v>574</v>
      </c>
      <c r="I97" s="370"/>
      <c r="J97" s="369" t="s">
        <v>53</v>
      </c>
      <c r="K97" s="368"/>
      <c r="L97" s="7" t="s">
        <v>387</v>
      </c>
      <c r="M97" s="7"/>
      <c r="N97" s="81">
        <v>4.6399999999999997</v>
      </c>
      <c r="O97" s="57">
        <v>3</v>
      </c>
    </row>
    <row r="98" spans="1:15" ht="15" x14ac:dyDescent="0.25">
      <c r="A98" s="1"/>
      <c r="B98" s="375">
        <v>74</v>
      </c>
      <c r="C98" s="376"/>
      <c r="D98" s="367" t="s">
        <v>573</v>
      </c>
      <c r="E98" s="368"/>
      <c r="F98" s="369">
        <v>4100048811</v>
      </c>
      <c r="G98" s="370"/>
      <c r="H98" s="391" t="s">
        <v>574</v>
      </c>
      <c r="I98" s="370"/>
      <c r="J98" s="369" t="s">
        <v>53</v>
      </c>
      <c r="K98" s="368"/>
      <c r="L98" s="7" t="s">
        <v>387</v>
      </c>
      <c r="M98" s="7"/>
      <c r="N98" s="81">
        <v>4.6399999999999997</v>
      </c>
      <c r="O98" s="57">
        <v>3</v>
      </c>
    </row>
    <row r="99" spans="1:15" ht="15" x14ac:dyDescent="0.25">
      <c r="A99" s="1"/>
      <c r="B99" s="375">
        <v>75</v>
      </c>
      <c r="C99" s="376"/>
      <c r="D99" s="367" t="s">
        <v>573</v>
      </c>
      <c r="E99" s="368"/>
      <c r="F99" s="369">
        <v>4100048811</v>
      </c>
      <c r="G99" s="370"/>
      <c r="H99" s="391" t="s">
        <v>574</v>
      </c>
      <c r="I99" s="370"/>
      <c r="J99" s="369" t="s">
        <v>53</v>
      </c>
      <c r="K99" s="368"/>
      <c r="L99" s="7" t="s">
        <v>387</v>
      </c>
      <c r="M99" s="7"/>
      <c r="N99" s="81">
        <v>4.6399999999999997</v>
      </c>
      <c r="O99" s="57">
        <v>3</v>
      </c>
    </row>
    <row r="100" spans="1:15" ht="15" x14ac:dyDescent="0.25">
      <c r="A100" s="1"/>
      <c r="B100" s="375">
        <v>76</v>
      </c>
      <c r="C100" s="376"/>
      <c r="D100" s="367" t="s">
        <v>573</v>
      </c>
      <c r="E100" s="368"/>
      <c r="F100" s="369">
        <v>4100048811</v>
      </c>
      <c r="G100" s="370"/>
      <c r="H100" s="391" t="s">
        <v>574</v>
      </c>
      <c r="I100" s="370"/>
      <c r="J100" s="369" t="s">
        <v>53</v>
      </c>
      <c r="K100" s="368"/>
      <c r="L100" s="7" t="s">
        <v>387</v>
      </c>
      <c r="M100" s="7"/>
      <c r="N100" s="81">
        <v>4.6399999999999997</v>
      </c>
      <c r="O100" s="57">
        <v>3</v>
      </c>
    </row>
    <row r="101" spans="1:15" ht="15" x14ac:dyDescent="0.25">
      <c r="A101" s="1"/>
      <c r="B101" s="375">
        <v>77</v>
      </c>
      <c r="C101" s="376"/>
      <c r="D101" s="367" t="s">
        <v>573</v>
      </c>
      <c r="E101" s="368"/>
      <c r="F101" s="369">
        <v>4100048811</v>
      </c>
      <c r="G101" s="370"/>
      <c r="H101" s="391" t="s">
        <v>574</v>
      </c>
      <c r="I101" s="370"/>
      <c r="J101" s="369" t="s">
        <v>53</v>
      </c>
      <c r="K101" s="368"/>
      <c r="L101" s="7" t="s">
        <v>387</v>
      </c>
      <c r="M101" s="7"/>
      <c r="N101" s="81">
        <v>4.6399999999999997</v>
      </c>
      <c r="O101" s="57">
        <v>3</v>
      </c>
    </row>
    <row r="102" spans="1:15" ht="15" x14ac:dyDescent="0.25">
      <c r="A102" s="1"/>
      <c r="B102" s="375">
        <v>78</v>
      </c>
      <c r="C102" s="376"/>
      <c r="D102" s="367" t="s">
        <v>573</v>
      </c>
      <c r="E102" s="368"/>
      <c r="F102" s="369">
        <v>4100048811</v>
      </c>
      <c r="G102" s="370"/>
      <c r="H102" s="391" t="s">
        <v>574</v>
      </c>
      <c r="I102" s="370"/>
      <c r="J102" s="369" t="s">
        <v>53</v>
      </c>
      <c r="K102" s="368"/>
      <c r="L102" s="7" t="s">
        <v>387</v>
      </c>
      <c r="M102" s="7"/>
      <c r="N102" s="81">
        <v>4.6399999999999997</v>
      </c>
      <c r="O102" s="57">
        <v>3</v>
      </c>
    </row>
    <row r="103" spans="1:15" ht="15" x14ac:dyDescent="0.25">
      <c r="A103" s="1"/>
      <c r="B103" s="375">
        <v>79</v>
      </c>
      <c r="C103" s="376"/>
      <c r="D103" s="367" t="s">
        <v>573</v>
      </c>
      <c r="E103" s="368"/>
      <c r="F103" s="369">
        <v>4100048811</v>
      </c>
      <c r="G103" s="370"/>
      <c r="H103" s="391" t="s">
        <v>574</v>
      </c>
      <c r="I103" s="370"/>
      <c r="J103" s="369" t="s">
        <v>53</v>
      </c>
      <c r="K103" s="368"/>
      <c r="L103" s="7" t="s">
        <v>387</v>
      </c>
      <c r="M103" s="7"/>
      <c r="N103" s="81">
        <v>4.6399999999999997</v>
      </c>
      <c r="O103" s="57">
        <v>3</v>
      </c>
    </row>
    <row r="104" spans="1:15" ht="15" x14ac:dyDescent="0.25">
      <c r="A104" s="1"/>
      <c r="B104" s="375">
        <v>80</v>
      </c>
      <c r="C104" s="376"/>
      <c r="D104" s="367" t="s">
        <v>573</v>
      </c>
      <c r="E104" s="368"/>
      <c r="F104" s="369">
        <v>4100048811</v>
      </c>
      <c r="G104" s="370"/>
      <c r="H104" s="391" t="s">
        <v>574</v>
      </c>
      <c r="I104" s="370"/>
      <c r="J104" s="369" t="s">
        <v>53</v>
      </c>
      <c r="K104" s="368"/>
      <c r="L104" s="7" t="s">
        <v>387</v>
      </c>
      <c r="M104" s="7"/>
      <c r="N104" s="81">
        <v>4.6399999999999997</v>
      </c>
      <c r="O104" s="57">
        <v>3</v>
      </c>
    </row>
    <row r="105" spans="1:15" ht="15" x14ac:dyDescent="0.25">
      <c r="A105" s="1"/>
      <c r="B105" s="111" t="s">
        <v>164</v>
      </c>
      <c r="C105" s="92"/>
      <c r="D105" s="20"/>
      <c r="E105" s="45"/>
      <c r="F105" s="20"/>
      <c r="H105" s="3"/>
      <c r="J105" s="20"/>
      <c r="K105" s="45"/>
      <c r="L105" s="1"/>
      <c r="M105" s="1"/>
      <c r="N105" s="1"/>
      <c r="O105" s="60"/>
    </row>
    <row r="106" spans="1:15" ht="15" x14ac:dyDescent="0.25">
      <c r="A106" s="1"/>
      <c r="B106" s="375">
        <v>81</v>
      </c>
      <c r="C106" s="376"/>
      <c r="D106" s="367" t="s">
        <v>573</v>
      </c>
      <c r="E106" s="368"/>
      <c r="F106" s="369">
        <v>4100048811</v>
      </c>
      <c r="G106" s="370"/>
      <c r="H106" s="391" t="s">
        <v>574</v>
      </c>
      <c r="I106" s="370"/>
      <c r="J106" s="369" t="s">
        <v>53</v>
      </c>
      <c r="K106" s="368"/>
      <c r="L106" s="7" t="s">
        <v>387</v>
      </c>
      <c r="M106" s="7"/>
      <c r="N106" s="81">
        <v>4.6399999999999997</v>
      </c>
      <c r="O106" s="57">
        <v>3</v>
      </c>
    </row>
    <row r="107" spans="1:15" ht="15" x14ac:dyDescent="0.25">
      <c r="A107" s="1"/>
      <c r="B107" s="375">
        <v>82</v>
      </c>
      <c r="C107" s="376"/>
      <c r="D107" s="367" t="s">
        <v>573</v>
      </c>
      <c r="E107" s="368"/>
      <c r="F107" s="369">
        <v>4100048811</v>
      </c>
      <c r="G107" s="370"/>
      <c r="H107" s="391" t="s">
        <v>574</v>
      </c>
      <c r="I107" s="370"/>
      <c r="J107" s="369" t="s">
        <v>53</v>
      </c>
      <c r="K107" s="368"/>
      <c r="L107" s="7" t="s">
        <v>387</v>
      </c>
      <c r="M107" s="7"/>
      <c r="N107" s="81">
        <v>4.6399999999999997</v>
      </c>
      <c r="O107" s="57">
        <v>3</v>
      </c>
    </row>
    <row r="108" spans="1:15" ht="15" x14ac:dyDescent="0.25">
      <c r="A108" s="1"/>
      <c r="B108" s="375">
        <v>83</v>
      </c>
      <c r="C108" s="376"/>
      <c r="D108" s="367" t="s">
        <v>573</v>
      </c>
      <c r="E108" s="368"/>
      <c r="F108" s="369">
        <v>4100048811</v>
      </c>
      <c r="G108" s="370"/>
      <c r="H108" s="391" t="s">
        <v>574</v>
      </c>
      <c r="I108" s="370"/>
      <c r="J108" s="369" t="s">
        <v>53</v>
      </c>
      <c r="K108" s="368"/>
      <c r="L108" s="7" t="s">
        <v>387</v>
      </c>
      <c r="M108" s="7"/>
      <c r="N108" s="81">
        <v>4.6399999999999997</v>
      </c>
      <c r="O108" s="57">
        <v>3</v>
      </c>
    </row>
    <row r="109" spans="1:15" ht="15" x14ac:dyDescent="0.25">
      <c r="A109" s="1"/>
      <c r="B109" s="375">
        <v>84</v>
      </c>
      <c r="C109" s="376"/>
      <c r="D109" s="367" t="s">
        <v>573</v>
      </c>
      <c r="E109" s="368"/>
      <c r="F109" s="369">
        <v>4100048811</v>
      </c>
      <c r="G109" s="370"/>
      <c r="H109" s="391" t="s">
        <v>574</v>
      </c>
      <c r="I109" s="370"/>
      <c r="J109" s="369" t="s">
        <v>53</v>
      </c>
      <c r="K109" s="368"/>
      <c r="L109" s="7" t="s">
        <v>387</v>
      </c>
      <c r="M109" s="7"/>
      <c r="N109" s="81">
        <v>4.6399999999999997</v>
      </c>
      <c r="O109" s="57">
        <v>3</v>
      </c>
    </row>
    <row r="110" spans="1:15" ht="15" x14ac:dyDescent="0.25">
      <c r="A110" s="1"/>
      <c r="B110" s="375">
        <v>85</v>
      </c>
      <c r="C110" s="376"/>
      <c r="D110" s="367" t="s">
        <v>573</v>
      </c>
      <c r="E110" s="368"/>
      <c r="F110" s="369">
        <v>4100048811</v>
      </c>
      <c r="G110" s="370"/>
      <c r="H110" s="391" t="s">
        <v>574</v>
      </c>
      <c r="I110" s="370"/>
      <c r="J110" s="369" t="s">
        <v>53</v>
      </c>
      <c r="K110" s="368"/>
      <c r="L110" s="7" t="s">
        <v>387</v>
      </c>
      <c r="M110" s="7"/>
      <c r="N110" s="81">
        <v>4.6399999999999997</v>
      </c>
      <c r="O110" s="57">
        <v>3</v>
      </c>
    </row>
    <row r="111" spans="1:15" ht="15" x14ac:dyDescent="0.25">
      <c r="A111" s="1"/>
      <c r="B111" s="375">
        <v>86</v>
      </c>
      <c r="C111" s="376"/>
      <c r="D111" s="367" t="s">
        <v>573</v>
      </c>
      <c r="E111" s="368"/>
      <c r="F111" s="369">
        <v>4100048811</v>
      </c>
      <c r="G111" s="370"/>
      <c r="H111" s="391" t="s">
        <v>574</v>
      </c>
      <c r="I111" s="370"/>
      <c r="J111" s="369" t="s">
        <v>53</v>
      </c>
      <c r="K111" s="368"/>
      <c r="L111" s="7" t="s">
        <v>387</v>
      </c>
      <c r="M111" s="7"/>
      <c r="N111" s="81">
        <v>4.6399999999999997</v>
      </c>
      <c r="O111" s="57">
        <v>3</v>
      </c>
    </row>
    <row r="112" spans="1:15" ht="15" x14ac:dyDescent="0.25">
      <c r="A112" s="1"/>
      <c r="B112" s="375">
        <v>87</v>
      </c>
      <c r="C112" s="376"/>
      <c r="D112" s="367" t="s">
        <v>573</v>
      </c>
      <c r="E112" s="368"/>
      <c r="F112" s="369">
        <v>4100048811</v>
      </c>
      <c r="G112" s="370"/>
      <c r="H112" s="391" t="s">
        <v>574</v>
      </c>
      <c r="I112" s="370"/>
      <c r="J112" s="369" t="s">
        <v>53</v>
      </c>
      <c r="K112" s="368"/>
      <c r="L112" s="7" t="s">
        <v>387</v>
      </c>
      <c r="M112" s="7"/>
      <c r="N112" s="81">
        <v>4.6399999999999997</v>
      </c>
      <c r="O112" s="57">
        <v>3</v>
      </c>
    </row>
    <row r="113" spans="1:15" ht="15" x14ac:dyDescent="0.25">
      <c r="A113" s="1"/>
      <c r="B113" s="375">
        <v>88</v>
      </c>
      <c r="C113" s="376"/>
      <c r="D113" s="367" t="s">
        <v>573</v>
      </c>
      <c r="E113" s="368"/>
      <c r="F113" s="369">
        <v>4100048811</v>
      </c>
      <c r="G113" s="370"/>
      <c r="H113" s="391" t="s">
        <v>574</v>
      </c>
      <c r="I113" s="370"/>
      <c r="J113" s="369" t="s">
        <v>53</v>
      </c>
      <c r="K113" s="368"/>
      <c r="L113" s="7" t="s">
        <v>387</v>
      </c>
      <c r="M113" s="7"/>
      <c r="N113" s="81">
        <v>4.6399999999999997</v>
      </c>
      <c r="O113" s="57">
        <v>3</v>
      </c>
    </row>
    <row r="114" spans="1:15" ht="15" x14ac:dyDescent="0.25">
      <c r="A114" s="1"/>
      <c r="B114" s="375">
        <v>89</v>
      </c>
      <c r="C114" s="376"/>
      <c r="D114" s="367" t="s">
        <v>573</v>
      </c>
      <c r="E114" s="368"/>
      <c r="F114" s="369">
        <v>4100048811</v>
      </c>
      <c r="G114" s="370"/>
      <c r="H114" s="391" t="s">
        <v>574</v>
      </c>
      <c r="I114" s="370"/>
      <c r="J114" s="369" t="s">
        <v>53</v>
      </c>
      <c r="K114" s="368"/>
      <c r="L114" s="7" t="s">
        <v>387</v>
      </c>
      <c r="M114" s="7"/>
      <c r="N114" s="81">
        <v>4.6399999999999997</v>
      </c>
      <c r="O114" s="57">
        <v>3</v>
      </c>
    </row>
    <row r="115" spans="1:15" ht="15" x14ac:dyDescent="0.25">
      <c r="A115" s="1"/>
      <c r="B115" s="375">
        <v>90</v>
      </c>
      <c r="C115" s="376"/>
      <c r="D115" s="367" t="s">
        <v>573</v>
      </c>
      <c r="E115" s="368"/>
      <c r="F115" s="369">
        <v>4100048811</v>
      </c>
      <c r="G115" s="370"/>
      <c r="H115" s="391" t="s">
        <v>574</v>
      </c>
      <c r="I115" s="370"/>
      <c r="J115" s="369" t="s">
        <v>53</v>
      </c>
      <c r="K115" s="368"/>
      <c r="L115" s="7" t="s">
        <v>387</v>
      </c>
      <c r="M115" s="7"/>
      <c r="N115" s="81">
        <v>4.6399999999999997</v>
      </c>
      <c r="O115" s="57">
        <v>3</v>
      </c>
    </row>
    <row r="116" spans="1:15" ht="15" x14ac:dyDescent="0.25">
      <c r="A116" s="1"/>
      <c r="B116" s="375">
        <v>91</v>
      </c>
      <c r="C116" s="376"/>
      <c r="D116" s="367" t="s">
        <v>573</v>
      </c>
      <c r="E116" s="368"/>
      <c r="F116" s="369">
        <v>4100048811</v>
      </c>
      <c r="G116" s="370"/>
      <c r="H116" s="391" t="s">
        <v>574</v>
      </c>
      <c r="I116" s="370"/>
      <c r="J116" s="369" t="s">
        <v>53</v>
      </c>
      <c r="K116" s="368"/>
      <c r="L116" s="7" t="s">
        <v>387</v>
      </c>
      <c r="M116" s="7"/>
      <c r="N116" s="81">
        <v>4.6399999999999997</v>
      </c>
      <c r="O116" s="57">
        <v>3</v>
      </c>
    </row>
    <row r="117" spans="1:15" ht="15" x14ac:dyDescent="0.25">
      <c r="A117" s="1"/>
      <c r="B117" s="375">
        <v>92</v>
      </c>
      <c r="C117" s="376"/>
      <c r="D117" s="367" t="s">
        <v>573</v>
      </c>
      <c r="E117" s="368"/>
      <c r="F117" s="369">
        <v>4100048811</v>
      </c>
      <c r="G117" s="370"/>
      <c r="H117" s="391" t="s">
        <v>574</v>
      </c>
      <c r="I117" s="370"/>
      <c r="J117" s="369" t="s">
        <v>53</v>
      </c>
      <c r="K117" s="368"/>
      <c r="L117" s="7" t="s">
        <v>387</v>
      </c>
      <c r="M117" s="7"/>
      <c r="N117" s="81">
        <v>4.6399999999999997</v>
      </c>
      <c r="O117" s="57">
        <v>3</v>
      </c>
    </row>
    <row r="118" spans="1:15" ht="15" x14ac:dyDescent="0.25">
      <c r="A118" s="1"/>
      <c r="B118" s="375">
        <v>93</v>
      </c>
      <c r="C118" s="376"/>
      <c r="D118" s="367" t="s">
        <v>573</v>
      </c>
      <c r="E118" s="368"/>
      <c r="F118" s="369">
        <v>4100048811</v>
      </c>
      <c r="G118" s="370"/>
      <c r="H118" s="391" t="s">
        <v>574</v>
      </c>
      <c r="I118" s="370"/>
      <c r="J118" s="369" t="s">
        <v>53</v>
      </c>
      <c r="K118" s="368"/>
      <c r="L118" s="7" t="s">
        <v>387</v>
      </c>
      <c r="M118" s="7"/>
      <c r="N118" s="81">
        <v>4.6399999999999997</v>
      </c>
      <c r="O118" s="57">
        <v>3</v>
      </c>
    </row>
    <row r="119" spans="1:15" ht="15" x14ac:dyDescent="0.25">
      <c r="A119" s="1"/>
      <c r="B119" s="375">
        <v>94</v>
      </c>
      <c r="C119" s="376"/>
      <c r="D119" s="367" t="s">
        <v>573</v>
      </c>
      <c r="E119" s="368"/>
      <c r="F119" s="369">
        <v>4100048811</v>
      </c>
      <c r="G119" s="370"/>
      <c r="H119" s="391" t="s">
        <v>574</v>
      </c>
      <c r="I119" s="370"/>
      <c r="J119" s="369" t="s">
        <v>53</v>
      </c>
      <c r="K119" s="368"/>
      <c r="L119" s="7" t="s">
        <v>387</v>
      </c>
      <c r="M119" s="7"/>
      <c r="N119" s="81">
        <v>4.6399999999999997</v>
      </c>
      <c r="O119" s="57">
        <v>3</v>
      </c>
    </row>
    <row r="120" spans="1:15" ht="15" x14ac:dyDescent="0.25">
      <c r="A120" s="1"/>
      <c r="B120" s="375">
        <v>95</v>
      </c>
      <c r="C120" s="376"/>
      <c r="D120" s="367" t="s">
        <v>573</v>
      </c>
      <c r="E120" s="368"/>
      <c r="F120" s="369">
        <v>4100048811</v>
      </c>
      <c r="G120" s="370"/>
      <c r="H120" s="391" t="s">
        <v>574</v>
      </c>
      <c r="I120" s="370"/>
      <c r="J120" s="369" t="s">
        <v>53</v>
      </c>
      <c r="K120" s="368"/>
      <c r="L120" s="7" t="s">
        <v>387</v>
      </c>
      <c r="M120" s="7"/>
      <c r="N120" s="81">
        <v>4.6399999999999997</v>
      </c>
      <c r="O120" s="57">
        <v>3</v>
      </c>
    </row>
    <row r="121" spans="1:15" ht="15" x14ac:dyDescent="0.25">
      <c r="A121" s="1"/>
      <c r="B121" s="375">
        <v>96</v>
      </c>
      <c r="C121" s="376"/>
      <c r="D121" s="367" t="s">
        <v>573</v>
      </c>
      <c r="E121" s="368"/>
      <c r="F121" s="369">
        <v>4100048811</v>
      </c>
      <c r="G121" s="370"/>
      <c r="H121" s="391" t="s">
        <v>574</v>
      </c>
      <c r="I121" s="370"/>
      <c r="J121" s="369" t="s">
        <v>53</v>
      </c>
      <c r="K121" s="368"/>
      <c r="L121" s="7" t="s">
        <v>387</v>
      </c>
      <c r="M121" s="7"/>
      <c r="N121" s="81">
        <v>4.6399999999999997</v>
      </c>
      <c r="O121" s="57">
        <v>3</v>
      </c>
    </row>
    <row r="122" spans="1:15" ht="15" x14ac:dyDescent="0.25">
      <c r="A122" s="1"/>
      <c r="B122" s="111" t="s">
        <v>165</v>
      </c>
      <c r="C122" s="92"/>
      <c r="D122" s="20"/>
      <c r="E122" s="45"/>
      <c r="F122" s="20"/>
      <c r="H122" s="3"/>
      <c r="J122" s="20"/>
      <c r="K122" s="45"/>
      <c r="L122" s="1"/>
      <c r="M122" s="1"/>
      <c r="N122" s="1"/>
      <c r="O122" s="60"/>
    </row>
    <row r="123" spans="1:15" ht="15" x14ac:dyDescent="0.25">
      <c r="A123" s="1"/>
      <c r="B123" s="375">
        <v>97</v>
      </c>
      <c r="C123" s="376"/>
      <c r="D123" s="367" t="s">
        <v>573</v>
      </c>
      <c r="E123" s="368"/>
      <c r="F123" s="369">
        <v>4100048811</v>
      </c>
      <c r="G123" s="370"/>
      <c r="H123" s="391" t="s">
        <v>574</v>
      </c>
      <c r="I123" s="370"/>
      <c r="J123" s="369" t="s">
        <v>53</v>
      </c>
      <c r="K123" s="368"/>
      <c r="L123" s="7" t="s">
        <v>387</v>
      </c>
      <c r="M123" s="7"/>
      <c r="N123" s="81">
        <v>4.6399999999999997</v>
      </c>
      <c r="O123" s="57">
        <v>3</v>
      </c>
    </row>
    <row r="124" spans="1:15" ht="15" x14ac:dyDescent="0.25">
      <c r="A124" s="1"/>
      <c r="B124" s="375">
        <v>98</v>
      </c>
      <c r="C124" s="376"/>
      <c r="D124" s="367" t="s">
        <v>573</v>
      </c>
      <c r="E124" s="368"/>
      <c r="F124" s="369">
        <v>4100048811</v>
      </c>
      <c r="G124" s="370"/>
      <c r="H124" s="391" t="s">
        <v>574</v>
      </c>
      <c r="I124" s="370"/>
      <c r="J124" s="369" t="s">
        <v>53</v>
      </c>
      <c r="K124" s="368"/>
      <c r="L124" s="7" t="s">
        <v>387</v>
      </c>
      <c r="M124" s="7"/>
      <c r="N124" s="81">
        <v>4.6399999999999997</v>
      </c>
      <c r="O124" s="57">
        <v>3</v>
      </c>
    </row>
    <row r="125" spans="1:15" ht="15" x14ac:dyDescent="0.25">
      <c r="A125" s="1"/>
      <c r="B125" s="375">
        <v>99</v>
      </c>
      <c r="C125" s="376"/>
      <c r="D125" s="367" t="s">
        <v>573</v>
      </c>
      <c r="E125" s="368"/>
      <c r="F125" s="369">
        <v>4100048811</v>
      </c>
      <c r="G125" s="370"/>
      <c r="H125" s="391" t="s">
        <v>574</v>
      </c>
      <c r="I125" s="370"/>
      <c r="J125" s="369" t="s">
        <v>53</v>
      </c>
      <c r="K125" s="368"/>
      <c r="L125" s="7" t="s">
        <v>387</v>
      </c>
      <c r="M125" s="7"/>
      <c r="N125" s="81">
        <v>4.6399999999999997</v>
      </c>
      <c r="O125" s="57">
        <v>3</v>
      </c>
    </row>
    <row r="126" spans="1:15" ht="15" x14ac:dyDescent="0.25">
      <c r="A126" s="1"/>
      <c r="B126" s="375">
        <v>100</v>
      </c>
      <c r="C126" s="376"/>
      <c r="D126" s="367" t="s">
        <v>573</v>
      </c>
      <c r="E126" s="368"/>
      <c r="F126" s="369">
        <v>4100048811</v>
      </c>
      <c r="G126" s="370"/>
      <c r="H126" s="391" t="s">
        <v>574</v>
      </c>
      <c r="I126" s="370"/>
      <c r="J126" s="369" t="s">
        <v>53</v>
      </c>
      <c r="K126" s="368"/>
      <c r="L126" s="7" t="s">
        <v>387</v>
      </c>
      <c r="M126" s="7"/>
      <c r="N126" s="81">
        <v>4.6399999999999997</v>
      </c>
      <c r="O126" s="57">
        <v>3</v>
      </c>
    </row>
    <row r="127" spans="1:15" ht="15" x14ac:dyDescent="0.25">
      <c r="A127" s="1"/>
      <c r="B127" s="375">
        <v>101</v>
      </c>
      <c r="C127" s="376"/>
      <c r="D127" s="367" t="s">
        <v>573</v>
      </c>
      <c r="E127" s="368"/>
      <c r="F127" s="369">
        <v>4100048811</v>
      </c>
      <c r="G127" s="370"/>
      <c r="H127" s="391" t="s">
        <v>574</v>
      </c>
      <c r="I127" s="370"/>
      <c r="J127" s="369" t="s">
        <v>53</v>
      </c>
      <c r="K127" s="368"/>
      <c r="L127" s="7" t="s">
        <v>387</v>
      </c>
      <c r="M127" s="7"/>
      <c r="N127" s="81">
        <v>4.6399999999999997</v>
      </c>
      <c r="O127" s="57">
        <v>3</v>
      </c>
    </row>
    <row r="128" spans="1:15" ht="15" x14ac:dyDescent="0.25">
      <c r="A128" s="1"/>
      <c r="B128" s="375">
        <v>102</v>
      </c>
      <c r="C128" s="376"/>
      <c r="D128" s="367" t="s">
        <v>573</v>
      </c>
      <c r="E128" s="368"/>
      <c r="F128" s="369">
        <v>4100048811</v>
      </c>
      <c r="G128" s="370"/>
      <c r="H128" s="391" t="s">
        <v>574</v>
      </c>
      <c r="I128" s="370"/>
      <c r="J128" s="369" t="s">
        <v>53</v>
      </c>
      <c r="K128" s="368"/>
      <c r="L128" s="7" t="s">
        <v>387</v>
      </c>
      <c r="M128" s="7"/>
      <c r="N128" s="81">
        <v>4.6399999999999997</v>
      </c>
      <c r="O128" s="57">
        <v>3</v>
      </c>
    </row>
    <row r="129" spans="1:15" ht="15" x14ac:dyDescent="0.25">
      <c r="A129" s="1"/>
      <c r="B129" s="375">
        <v>103</v>
      </c>
      <c r="C129" s="376"/>
      <c r="D129" s="367" t="s">
        <v>573</v>
      </c>
      <c r="E129" s="368"/>
      <c r="F129" s="369">
        <v>4100048811</v>
      </c>
      <c r="G129" s="370"/>
      <c r="H129" s="391" t="s">
        <v>574</v>
      </c>
      <c r="I129" s="370"/>
      <c r="J129" s="369" t="s">
        <v>53</v>
      </c>
      <c r="K129" s="368"/>
      <c r="L129" s="7" t="s">
        <v>387</v>
      </c>
      <c r="M129" s="7"/>
      <c r="N129" s="81">
        <v>4.6399999999999997</v>
      </c>
      <c r="O129" s="57">
        <v>3</v>
      </c>
    </row>
    <row r="130" spans="1:15" ht="15" x14ac:dyDescent="0.25">
      <c r="A130" s="1"/>
      <c r="B130" s="375">
        <v>104</v>
      </c>
      <c r="C130" s="376"/>
      <c r="D130" s="367" t="s">
        <v>573</v>
      </c>
      <c r="E130" s="368"/>
      <c r="F130" s="369">
        <v>4100048811</v>
      </c>
      <c r="G130" s="370"/>
      <c r="H130" s="391" t="s">
        <v>574</v>
      </c>
      <c r="I130" s="370"/>
      <c r="J130" s="369" t="s">
        <v>53</v>
      </c>
      <c r="K130" s="368"/>
      <c r="L130" s="7" t="s">
        <v>387</v>
      </c>
      <c r="M130" s="7"/>
      <c r="N130" s="81">
        <v>4.6399999999999997</v>
      </c>
      <c r="O130" s="57">
        <v>3</v>
      </c>
    </row>
    <row r="131" spans="1:15" ht="15" x14ac:dyDescent="0.25">
      <c r="A131" s="1"/>
      <c r="B131" s="375">
        <v>105</v>
      </c>
      <c r="C131" s="376"/>
      <c r="D131" s="367" t="s">
        <v>573</v>
      </c>
      <c r="E131" s="368"/>
      <c r="F131" s="369">
        <v>4100048811</v>
      </c>
      <c r="G131" s="370"/>
      <c r="H131" s="391" t="s">
        <v>574</v>
      </c>
      <c r="I131" s="370"/>
      <c r="J131" s="369" t="s">
        <v>53</v>
      </c>
      <c r="K131" s="368"/>
      <c r="L131" s="7" t="s">
        <v>387</v>
      </c>
      <c r="M131" s="7"/>
      <c r="N131" s="81">
        <v>4.6399999999999997</v>
      </c>
      <c r="O131" s="57">
        <v>3</v>
      </c>
    </row>
    <row r="132" spans="1:15" ht="15" x14ac:dyDescent="0.25">
      <c r="A132" s="1"/>
      <c r="B132" s="375">
        <v>106</v>
      </c>
      <c r="C132" s="376"/>
      <c r="D132" s="367" t="s">
        <v>573</v>
      </c>
      <c r="E132" s="368"/>
      <c r="F132" s="369">
        <v>4100048811</v>
      </c>
      <c r="G132" s="370"/>
      <c r="H132" s="391" t="s">
        <v>574</v>
      </c>
      <c r="I132" s="370"/>
      <c r="J132" s="369" t="s">
        <v>53</v>
      </c>
      <c r="K132" s="368"/>
      <c r="L132" s="7" t="s">
        <v>387</v>
      </c>
      <c r="M132" s="7"/>
      <c r="N132" s="81">
        <v>4.6399999999999997</v>
      </c>
      <c r="O132" s="57">
        <v>3</v>
      </c>
    </row>
    <row r="133" spans="1:15" ht="15" x14ac:dyDescent="0.25">
      <c r="A133" s="1"/>
      <c r="B133" s="378">
        <v>107</v>
      </c>
      <c r="C133" s="379"/>
      <c r="D133" s="367" t="s">
        <v>573</v>
      </c>
      <c r="E133" s="368"/>
      <c r="F133" s="369">
        <v>4100048811</v>
      </c>
      <c r="G133" s="370"/>
      <c r="H133" s="391" t="s">
        <v>574</v>
      </c>
      <c r="I133" s="370"/>
      <c r="J133" s="369" t="s">
        <v>53</v>
      </c>
      <c r="K133" s="368"/>
      <c r="L133" s="7" t="s">
        <v>387</v>
      </c>
      <c r="M133" s="7"/>
      <c r="N133" s="81">
        <v>4.6399999999999997</v>
      </c>
      <c r="O133" s="57">
        <v>3</v>
      </c>
    </row>
    <row r="134" spans="1:15" ht="15" x14ac:dyDescent="0.25">
      <c r="A134" s="1"/>
      <c r="B134" s="378">
        <v>108</v>
      </c>
      <c r="C134" s="379"/>
      <c r="D134" s="367" t="s">
        <v>573</v>
      </c>
      <c r="E134" s="368"/>
      <c r="F134" s="369">
        <v>4100048811</v>
      </c>
      <c r="G134" s="370"/>
      <c r="H134" s="391" t="s">
        <v>574</v>
      </c>
      <c r="I134" s="370"/>
      <c r="J134" s="369" t="s">
        <v>53</v>
      </c>
      <c r="K134" s="368"/>
      <c r="L134" s="7" t="s">
        <v>387</v>
      </c>
      <c r="M134" s="11"/>
      <c r="N134" s="82">
        <v>4.6399999999999997</v>
      </c>
      <c r="O134" s="60">
        <v>3</v>
      </c>
    </row>
    <row r="135" spans="1:15" ht="15" x14ac:dyDescent="0.25">
      <c r="A135" s="1"/>
      <c r="B135" s="76"/>
      <c r="C135" s="69"/>
      <c r="D135" s="458" t="s">
        <v>585</v>
      </c>
      <c r="E135" s="393"/>
      <c r="F135" s="393"/>
      <c r="G135" s="393"/>
      <c r="H135" s="393"/>
      <c r="I135" s="62"/>
      <c r="J135" s="50"/>
      <c r="K135" s="61"/>
      <c r="L135" s="8"/>
      <c r="M135" s="11"/>
      <c r="N135" s="84"/>
      <c r="O135" s="60"/>
    </row>
    <row r="136" spans="1:15" ht="15" customHeight="1" x14ac:dyDescent="0.25">
      <c r="A136" s="1"/>
      <c r="B136" s="365">
        <v>109</v>
      </c>
      <c r="C136" s="366"/>
      <c r="D136" s="367" t="s">
        <v>573</v>
      </c>
      <c r="E136" s="368"/>
      <c r="F136" s="369">
        <v>4100048808</v>
      </c>
      <c r="G136" s="370"/>
      <c r="H136" s="391" t="s">
        <v>574</v>
      </c>
      <c r="I136" s="370"/>
      <c r="J136" s="369" t="s">
        <v>81</v>
      </c>
      <c r="K136" s="368"/>
      <c r="L136" s="7" t="s">
        <v>404</v>
      </c>
      <c r="M136" s="7"/>
      <c r="N136" s="84">
        <v>4.6399999999999997</v>
      </c>
      <c r="O136" s="57">
        <v>3</v>
      </c>
    </row>
    <row r="137" spans="1:15" ht="15" customHeight="1" x14ac:dyDescent="0.25">
      <c r="A137" s="1"/>
      <c r="B137" s="375">
        <v>110</v>
      </c>
      <c r="C137" s="376"/>
      <c r="D137" s="367" t="s">
        <v>573</v>
      </c>
      <c r="E137" s="368"/>
      <c r="F137" s="369">
        <v>4100048808</v>
      </c>
      <c r="G137" s="370"/>
      <c r="H137" s="391" t="s">
        <v>574</v>
      </c>
      <c r="I137" s="370"/>
      <c r="J137" s="369" t="s">
        <v>81</v>
      </c>
      <c r="K137" s="368"/>
      <c r="L137" s="7" t="s">
        <v>404</v>
      </c>
      <c r="M137" s="7"/>
      <c r="N137" s="81">
        <v>4.6399999999999997</v>
      </c>
      <c r="O137" s="57">
        <v>3</v>
      </c>
    </row>
    <row r="138" spans="1:15" ht="15" x14ac:dyDescent="0.25">
      <c r="A138" s="1"/>
      <c r="B138" s="375">
        <v>111</v>
      </c>
      <c r="C138" s="376"/>
      <c r="D138" s="367" t="s">
        <v>573</v>
      </c>
      <c r="E138" s="368"/>
      <c r="F138" s="369">
        <v>4100048808</v>
      </c>
      <c r="G138" s="370"/>
      <c r="H138" s="391" t="s">
        <v>574</v>
      </c>
      <c r="I138" s="370"/>
      <c r="J138" s="369" t="s">
        <v>81</v>
      </c>
      <c r="K138" s="368"/>
      <c r="L138" s="7" t="s">
        <v>404</v>
      </c>
      <c r="M138" s="7"/>
      <c r="N138" s="81">
        <v>4.6399999999999997</v>
      </c>
      <c r="O138" s="57">
        <v>3</v>
      </c>
    </row>
    <row r="139" spans="1:15" ht="15" x14ac:dyDescent="0.25">
      <c r="A139" s="1"/>
      <c r="B139" s="375">
        <v>112</v>
      </c>
      <c r="C139" s="376"/>
      <c r="D139" s="367" t="s">
        <v>573</v>
      </c>
      <c r="E139" s="368"/>
      <c r="F139" s="369">
        <v>4100048808</v>
      </c>
      <c r="G139" s="370"/>
      <c r="H139" s="391" t="s">
        <v>574</v>
      </c>
      <c r="I139" s="370"/>
      <c r="J139" s="369" t="s">
        <v>81</v>
      </c>
      <c r="K139" s="368"/>
      <c r="L139" s="7" t="s">
        <v>404</v>
      </c>
      <c r="M139" s="7"/>
      <c r="N139" s="81">
        <v>4.6399999999999997</v>
      </c>
      <c r="O139" s="57">
        <v>3</v>
      </c>
    </row>
    <row r="140" spans="1:15" ht="15" x14ac:dyDescent="0.25">
      <c r="A140" s="1"/>
      <c r="B140" s="111" t="s">
        <v>179</v>
      </c>
      <c r="C140" s="92"/>
      <c r="D140" s="20"/>
      <c r="E140" s="45"/>
      <c r="F140" s="20"/>
      <c r="H140" s="3"/>
      <c r="J140" s="20"/>
      <c r="K140" s="45"/>
      <c r="L140" s="1"/>
      <c r="M140" s="1"/>
      <c r="N140" s="1"/>
      <c r="O140" s="60"/>
    </row>
    <row r="141" spans="1:15" ht="15" x14ac:dyDescent="0.25">
      <c r="A141" s="1"/>
      <c r="B141" s="375">
        <v>113</v>
      </c>
      <c r="C141" s="376"/>
      <c r="D141" s="367" t="s">
        <v>573</v>
      </c>
      <c r="E141" s="368"/>
      <c r="F141" s="369">
        <v>4100048808</v>
      </c>
      <c r="G141" s="370"/>
      <c r="H141" s="391" t="s">
        <v>574</v>
      </c>
      <c r="I141" s="370"/>
      <c r="J141" s="369" t="s">
        <v>81</v>
      </c>
      <c r="K141" s="368"/>
      <c r="L141" s="7" t="s">
        <v>404</v>
      </c>
      <c r="M141" s="7"/>
      <c r="N141" s="81">
        <v>4.6399999999999997</v>
      </c>
      <c r="O141" s="57">
        <v>3</v>
      </c>
    </row>
    <row r="142" spans="1:15" ht="15" x14ac:dyDescent="0.25">
      <c r="A142" s="1"/>
      <c r="B142" s="375">
        <v>114</v>
      </c>
      <c r="C142" s="376"/>
      <c r="D142" s="367" t="s">
        <v>573</v>
      </c>
      <c r="E142" s="368"/>
      <c r="F142" s="369">
        <v>4100048808</v>
      </c>
      <c r="G142" s="370"/>
      <c r="H142" s="391" t="s">
        <v>574</v>
      </c>
      <c r="I142" s="370"/>
      <c r="J142" s="369" t="s">
        <v>81</v>
      </c>
      <c r="K142" s="368"/>
      <c r="L142" s="7" t="s">
        <v>404</v>
      </c>
      <c r="M142" s="7"/>
      <c r="N142" s="81">
        <v>4.6399999999999997</v>
      </c>
      <c r="O142" s="57">
        <v>3</v>
      </c>
    </row>
    <row r="143" spans="1:15" ht="15" x14ac:dyDescent="0.25">
      <c r="A143" s="1"/>
      <c r="B143" s="375">
        <v>115</v>
      </c>
      <c r="C143" s="376"/>
      <c r="D143" s="367" t="s">
        <v>573</v>
      </c>
      <c r="E143" s="368"/>
      <c r="F143" s="369">
        <v>4100048808</v>
      </c>
      <c r="G143" s="370"/>
      <c r="H143" s="391" t="s">
        <v>574</v>
      </c>
      <c r="I143" s="370"/>
      <c r="J143" s="369" t="s">
        <v>81</v>
      </c>
      <c r="K143" s="368"/>
      <c r="L143" s="7" t="s">
        <v>404</v>
      </c>
      <c r="M143" s="7"/>
      <c r="N143" s="81">
        <v>4.6399999999999997</v>
      </c>
      <c r="O143" s="57">
        <v>3</v>
      </c>
    </row>
    <row r="144" spans="1:15" ht="15" x14ac:dyDescent="0.25">
      <c r="A144" s="1"/>
      <c r="B144" s="375">
        <v>116</v>
      </c>
      <c r="C144" s="376"/>
      <c r="D144" s="367" t="s">
        <v>573</v>
      </c>
      <c r="E144" s="368"/>
      <c r="F144" s="369">
        <v>4100048808</v>
      </c>
      <c r="G144" s="370"/>
      <c r="H144" s="391" t="s">
        <v>574</v>
      </c>
      <c r="I144" s="370"/>
      <c r="J144" s="369" t="s">
        <v>81</v>
      </c>
      <c r="K144" s="368"/>
      <c r="L144" s="7" t="s">
        <v>404</v>
      </c>
      <c r="M144" s="7"/>
      <c r="N144" s="81">
        <v>4.6399999999999997</v>
      </c>
      <c r="O144" s="57">
        <v>3</v>
      </c>
    </row>
    <row r="145" spans="1:15" ht="15" x14ac:dyDescent="0.25">
      <c r="A145" s="1"/>
      <c r="B145" s="375">
        <v>117</v>
      </c>
      <c r="C145" s="376"/>
      <c r="D145" s="367" t="s">
        <v>573</v>
      </c>
      <c r="E145" s="368"/>
      <c r="F145" s="369">
        <v>4100048808</v>
      </c>
      <c r="G145" s="370"/>
      <c r="H145" s="391" t="s">
        <v>574</v>
      </c>
      <c r="I145" s="370"/>
      <c r="J145" s="369" t="s">
        <v>81</v>
      </c>
      <c r="K145" s="368"/>
      <c r="L145" s="7" t="s">
        <v>404</v>
      </c>
      <c r="M145" s="7"/>
      <c r="N145" s="81">
        <v>3.69</v>
      </c>
      <c r="O145" s="57">
        <v>2</v>
      </c>
    </row>
    <row r="146" spans="1:15" ht="15" x14ac:dyDescent="0.25">
      <c r="A146" s="1"/>
      <c r="B146" s="375">
        <v>118</v>
      </c>
      <c r="C146" s="376"/>
      <c r="D146" s="367" t="s">
        <v>573</v>
      </c>
      <c r="E146" s="368"/>
      <c r="F146" s="369">
        <v>4100048786</v>
      </c>
      <c r="G146" s="370"/>
      <c r="H146" s="391" t="s">
        <v>574</v>
      </c>
      <c r="I146" s="370"/>
      <c r="J146" s="369" t="s">
        <v>25</v>
      </c>
      <c r="K146" s="368"/>
      <c r="L146" s="7" t="s">
        <v>404</v>
      </c>
      <c r="M146" s="7"/>
      <c r="N146" s="81">
        <v>4.6399999999999997</v>
      </c>
      <c r="O146" s="57">
        <v>3</v>
      </c>
    </row>
    <row r="147" spans="1:15" ht="15" x14ac:dyDescent="0.25">
      <c r="A147" s="1"/>
      <c r="B147" s="375">
        <v>119</v>
      </c>
      <c r="C147" s="376"/>
      <c r="D147" s="367" t="s">
        <v>573</v>
      </c>
      <c r="E147" s="368"/>
      <c r="F147" s="369">
        <v>4100048786</v>
      </c>
      <c r="G147" s="370"/>
      <c r="H147" s="391" t="s">
        <v>574</v>
      </c>
      <c r="I147" s="370"/>
      <c r="J147" s="369" t="s">
        <v>25</v>
      </c>
      <c r="K147" s="368"/>
      <c r="L147" s="7" t="s">
        <v>404</v>
      </c>
      <c r="M147" s="7"/>
      <c r="N147" s="81">
        <v>4.6399999999999997</v>
      </c>
      <c r="O147" s="57">
        <v>3</v>
      </c>
    </row>
    <row r="148" spans="1:15" ht="15" x14ac:dyDescent="0.25">
      <c r="A148" s="1"/>
      <c r="B148" s="375">
        <v>120</v>
      </c>
      <c r="C148" s="376"/>
      <c r="D148" s="367" t="s">
        <v>573</v>
      </c>
      <c r="E148" s="368"/>
      <c r="F148" s="369">
        <v>4100048786</v>
      </c>
      <c r="G148" s="370"/>
      <c r="H148" s="391" t="s">
        <v>574</v>
      </c>
      <c r="I148" s="370"/>
      <c r="J148" s="369" t="s">
        <v>25</v>
      </c>
      <c r="K148" s="368"/>
      <c r="L148" s="7" t="s">
        <v>404</v>
      </c>
      <c r="M148" s="7"/>
      <c r="N148" s="81">
        <v>4.6399999999999997</v>
      </c>
      <c r="O148" s="57">
        <v>3</v>
      </c>
    </row>
    <row r="149" spans="1:15" ht="15" x14ac:dyDescent="0.25">
      <c r="A149" s="1"/>
      <c r="B149" s="375">
        <v>121</v>
      </c>
      <c r="C149" s="376"/>
      <c r="D149" s="367" t="s">
        <v>573</v>
      </c>
      <c r="E149" s="368"/>
      <c r="F149" s="369">
        <v>4100048786</v>
      </c>
      <c r="G149" s="370"/>
      <c r="H149" s="391" t="s">
        <v>574</v>
      </c>
      <c r="I149" s="370"/>
      <c r="J149" s="369" t="s">
        <v>25</v>
      </c>
      <c r="K149" s="368"/>
      <c r="L149" s="7" t="s">
        <v>404</v>
      </c>
      <c r="M149" s="7"/>
      <c r="N149" s="81">
        <v>4.6399999999999997</v>
      </c>
      <c r="O149" s="57">
        <v>3</v>
      </c>
    </row>
    <row r="150" spans="1:15" ht="15" x14ac:dyDescent="0.25">
      <c r="A150" s="1"/>
      <c r="B150" s="375">
        <v>122</v>
      </c>
      <c r="C150" s="376"/>
      <c r="D150" s="367" t="s">
        <v>573</v>
      </c>
      <c r="E150" s="368"/>
      <c r="F150" s="369">
        <v>4100048786</v>
      </c>
      <c r="G150" s="370"/>
      <c r="H150" s="391" t="s">
        <v>574</v>
      </c>
      <c r="I150" s="370"/>
      <c r="J150" s="369" t="s">
        <v>25</v>
      </c>
      <c r="K150" s="368"/>
      <c r="L150" s="7" t="s">
        <v>404</v>
      </c>
      <c r="M150" s="7"/>
      <c r="N150" s="81">
        <v>4.6399999999999997</v>
      </c>
      <c r="O150" s="57">
        <v>3</v>
      </c>
    </row>
    <row r="151" spans="1:15" ht="15" x14ac:dyDescent="0.25">
      <c r="A151" s="1"/>
      <c r="B151" s="375">
        <v>123</v>
      </c>
      <c r="C151" s="376"/>
      <c r="D151" s="367" t="s">
        <v>573</v>
      </c>
      <c r="E151" s="368"/>
      <c r="F151" s="369">
        <v>4100048786</v>
      </c>
      <c r="G151" s="370"/>
      <c r="H151" s="391" t="s">
        <v>574</v>
      </c>
      <c r="I151" s="370"/>
      <c r="J151" s="369" t="s">
        <v>25</v>
      </c>
      <c r="K151" s="368"/>
      <c r="L151" s="7" t="s">
        <v>404</v>
      </c>
      <c r="M151" s="7"/>
      <c r="N151" s="81">
        <v>4.6399999999999997</v>
      </c>
      <c r="O151" s="57">
        <v>3</v>
      </c>
    </row>
    <row r="152" spans="1:15" ht="15" x14ac:dyDescent="0.25">
      <c r="A152" s="1"/>
      <c r="B152" s="375">
        <v>124</v>
      </c>
      <c r="C152" s="376"/>
      <c r="D152" s="367" t="s">
        <v>573</v>
      </c>
      <c r="E152" s="368"/>
      <c r="F152" s="369">
        <v>4100048786</v>
      </c>
      <c r="G152" s="370"/>
      <c r="H152" s="391" t="s">
        <v>574</v>
      </c>
      <c r="I152" s="370"/>
      <c r="J152" s="369" t="s">
        <v>25</v>
      </c>
      <c r="K152" s="368"/>
      <c r="L152" s="7" t="s">
        <v>404</v>
      </c>
      <c r="M152" s="7"/>
      <c r="N152" s="81">
        <v>4.6399999999999997</v>
      </c>
      <c r="O152" s="57">
        <v>3</v>
      </c>
    </row>
    <row r="153" spans="1:15" ht="15" x14ac:dyDescent="0.25">
      <c r="A153" s="1"/>
      <c r="B153" s="375">
        <v>125</v>
      </c>
      <c r="C153" s="376"/>
      <c r="D153" s="367" t="s">
        <v>573</v>
      </c>
      <c r="E153" s="368"/>
      <c r="F153" s="369">
        <v>4100048786</v>
      </c>
      <c r="G153" s="370"/>
      <c r="H153" s="391" t="s">
        <v>574</v>
      </c>
      <c r="I153" s="370"/>
      <c r="J153" s="369" t="s">
        <v>25</v>
      </c>
      <c r="K153" s="368"/>
      <c r="L153" s="7" t="s">
        <v>404</v>
      </c>
      <c r="M153" s="7"/>
      <c r="N153" s="81">
        <v>4.6399999999999997</v>
      </c>
      <c r="O153" s="57">
        <v>3</v>
      </c>
    </row>
    <row r="154" spans="1:15" ht="15" x14ac:dyDescent="0.25">
      <c r="A154" s="1"/>
      <c r="B154" s="375">
        <v>126</v>
      </c>
      <c r="C154" s="376"/>
      <c r="D154" s="367" t="s">
        <v>573</v>
      </c>
      <c r="E154" s="368"/>
      <c r="F154" s="369">
        <v>4100048786</v>
      </c>
      <c r="G154" s="370"/>
      <c r="H154" s="391" t="s">
        <v>574</v>
      </c>
      <c r="I154" s="370"/>
      <c r="J154" s="369" t="s">
        <v>25</v>
      </c>
      <c r="K154" s="368"/>
      <c r="L154" s="7" t="s">
        <v>404</v>
      </c>
      <c r="M154" s="7"/>
      <c r="N154" s="81">
        <v>4.6399999999999997</v>
      </c>
      <c r="O154" s="57">
        <v>3</v>
      </c>
    </row>
    <row r="155" spans="1:15" ht="15" x14ac:dyDescent="0.25">
      <c r="A155" s="1"/>
      <c r="B155" s="375">
        <v>127</v>
      </c>
      <c r="C155" s="376"/>
      <c r="D155" s="367" t="s">
        <v>573</v>
      </c>
      <c r="E155" s="368"/>
      <c r="F155" s="369">
        <v>4100048786</v>
      </c>
      <c r="G155" s="370"/>
      <c r="H155" s="391" t="s">
        <v>574</v>
      </c>
      <c r="I155" s="370"/>
      <c r="J155" s="369" t="s">
        <v>25</v>
      </c>
      <c r="K155" s="368"/>
      <c r="L155" s="7" t="s">
        <v>404</v>
      </c>
      <c r="M155" s="7"/>
      <c r="N155" s="81">
        <v>4.6399999999999997</v>
      </c>
      <c r="O155" s="57">
        <v>3</v>
      </c>
    </row>
    <row r="156" spans="1:15" ht="15" x14ac:dyDescent="0.25">
      <c r="A156" s="1"/>
      <c r="B156" s="375">
        <v>128</v>
      </c>
      <c r="C156" s="376"/>
      <c r="D156" s="367" t="s">
        <v>573</v>
      </c>
      <c r="E156" s="368"/>
      <c r="F156" s="369">
        <v>4100048786</v>
      </c>
      <c r="G156" s="370"/>
      <c r="H156" s="391" t="s">
        <v>574</v>
      </c>
      <c r="I156" s="370"/>
      <c r="J156" s="369" t="s">
        <v>25</v>
      </c>
      <c r="K156" s="368"/>
      <c r="L156" s="7" t="s">
        <v>404</v>
      </c>
      <c r="M156" s="7"/>
      <c r="N156" s="81">
        <v>4.6399999999999997</v>
      </c>
      <c r="O156" s="57">
        <v>3</v>
      </c>
    </row>
    <row r="157" spans="1:15" ht="15" x14ac:dyDescent="0.25">
      <c r="A157" s="1"/>
      <c r="B157" s="111" t="s">
        <v>278</v>
      </c>
      <c r="C157" s="92"/>
      <c r="D157" s="20"/>
      <c r="E157" s="45"/>
      <c r="F157" s="20"/>
      <c r="H157" s="3"/>
      <c r="J157" s="20"/>
      <c r="K157" s="45"/>
      <c r="L157" s="1"/>
      <c r="M157" s="1"/>
      <c r="N157" s="1"/>
      <c r="O157" s="60"/>
    </row>
    <row r="158" spans="1:15" ht="15" x14ac:dyDescent="0.25">
      <c r="A158" s="1"/>
      <c r="B158" s="375">
        <v>129</v>
      </c>
      <c r="C158" s="376"/>
      <c r="D158" s="367" t="s">
        <v>573</v>
      </c>
      <c r="E158" s="368"/>
      <c r="F158" s="369">
        <v>4100048786</v>
      </c>
      <c r="G158" s="370"/>
      <c r="H158" s="391" t="s">
        <v>574</v>
      </c>
      <c r="I158" s="370"/>
      <c r="J158" s="369" t="s">
        <v>25</v>
      </c>
      <c r="K158" s="368"/>
      <c r="L158" s="7" t="s">
        <v>404</v>
      </c>
      <c r="M158" s="7"/>
      <c r="N158" s="81">
        <v>4.6399999999999997</v>
      </c>
      <c r="O158" s="57">
        <v>3</v>
      </c>
    </row>
    <row r="159" spans="1:15" ht="15" x14ac:dyDescent="0.25">
      <c r="A159" s="1"/>
      <c r="B159" s="375">
        <v>130</v>
      </c>
      <c r="C159" s="376"/>
      <c r="D159" s="367" t="s">
        <v>573</v>
      </c>
      <c r="E159" s="368"/>
      <c r="F159" s="369">
        <v>4100048786</v>
      </c>
      <c r="G159" s="370"/>
      <c r="H159" s="391" t="s">
        <v>574</v>
      </c>
      <c r="I159" s="370"/>
      <c r="J159" s="369" t="s">
        <v>25</v>
      </c>
      <c r="K159" s="368"/>
      <c r="L159" s="7" t="s">
        <v>404</v>
      </c>
      <c r="M159" s="7"/>
      <c r="N159" s="81">
        <v>4.6399999999999997</v>
      </c>
      <c r="O159" s="57">
        <v>3</v>
      </c>
    </row>
    <row r="160" spans="1:15" ht="15" x14ac:dyDescent="0.25">
      <c r="A160" s="1"/>
      <c r="B160" s="375">
        <v>131</v>
      </c>
      <c r="C160" s="376"/>
      <c r="D160" s="367" t="s">
        <v>573</v>
      </c>
      <c r="E160" s="368"/>
      <c r="F160" s="369">
        <v>4100048786</v>
      </c>
      <c r="G160" s="370"/>
      <c r="H160" s="391" t="s">
        <v>574</v>
      </c>
      <c r="I160" s="370"/>
      <c r="J160" s="369" t="s">
        <v>25</v>
      </c>
      <c r="K160" s="368"/>
      <c r="L160" s="7" t="s">
        <v>404</v>
      </c>
      <c r="M160" s="7"/>
      <c r="N160" s="81">
        <v>4.6399999999999997</v>
      </c>
      <c r="O160" s="57">
        <v>3</v>
      </c>
    </row>
    <row r="161" spans="1:15" ht="15" x14ac:dyDescent="0.25">
      <c r="A161" s="1"/>
      <c r="B161" s="375">
        <v>132</v>
      </c>
      <c r="C161" s="376"/>
      <c r="D161" s="367" t="s">
        <v>573</v>
      </c>
      <c r="E161" s="368"/>
      <c r="F161" s="369">
        <v>4100048812</v>
      </c>
      <c r="G161" s="370"/>
      <c r="H161" s="391" t="s">
        <v>574</v>
      </c>
      <c r="I161" s="370"/>
      <c r="J161" s="369" t="s">
        <v>84</v>
      </c>
      <c r="K161" s="368"/>
      <c r="L161" s="7" t="s">
        <v>404</v>
      </c>
      <c r="M161" s="7"/>
      <c r="N161" s="81">
        <v>4.6399999999999997</v>
      </c>
      <c r="O161" s="57">
        <v>3</v>
      </c>
    </row>
    <row r="162" spans="1:15" ht="15" x14ac:dyDescent="0.25">
      <c r="A162" s="1"/>
      <c r="B162" s="375">
        <v>133</v>
      </c>
      <c r="C162" s="376"/>
      <c r="D162" s="367" t="s">
        <v>573</v>
      </c>
      <c r="E162" s="368"/>
      <c r="F162" s="369">
        <v>4100048812</v>
      </c>
      <c r="G162" s="370"/>
      <c r="H162" s="391" t="s">
        <v>574</v>
      </c>
      <c r="I162" s="370"/>
      <c r="J162" s="369" t="s">
        <v>84</v>
      </c>
      <c r="K162" s="368"/>
      <c r="L162" s="7" t="s">
        <v>404</v>
      </c>
      <c r="M162" s="7"/>
      <c r="N162" s="81">
        <v>4.6399999999999997</v>
      </c>
      <c r="O162" s="57">
        <v>3</v>
      </c>
    </row>
    <row r="163" spans="1:15" ht="15" x14ac:dyDescent="0.25">
      <c r="A163" s="1"/>
      <c r="B163" s="375">
        <v>134</v>
      </c>
      <c r="C163" s="376"/>
      <c r="D163" s="367" t="s">
        <v>573</v>
      </c>
      <c r="E163" s="368"/>
      <c r="F163" s="369">
        <v>4100048812</v>
      </c>
      <c r="G163" s="370"/>
      <c r="H163" s="391" t="s">
        <v>574</v>
      </c>
      <c r="I163" s="370"/>
      <c r="J163" s="369" t="s">
        <v>84</v>
      </c>
      <c r="K163" s="368"/>
      <c r="L163" s="7" t="s">
        <v>404</v>
      </c>
      <c r="M163" s="7"/>
      <c r="N163" s="81">
        <v>4.6399999999999997</v>
      </c>
      <c r="O163" s="57">
        <v>3</v>
      </c>
    </row>
    <row r="164" spans="1:15" ht="15" x14ac:dyDescent="0.25">
      <c r="A164" s="1"/>
      <c r="B164" s="375">
        <v>135</v>
      </c>
      <c r="C164" s="376"/>
      <c r="D164" s="367" t="s">
        <v>573</v>
      </c>
      <c r="E164" s="368"/>
      <c r="F164" s="369">
        <v>4100048812</v>
      </c>
      <c r="G164" s="370"/>
      <c r="H164" s="391" t="s">
        <v>574</v>
      </c>
      <c r="I164" s="370"/>
      <c r="J164" s="369" t="s">
        <v>84</v>
      </c>
      <c r="K164" s="368"/>
      <c r="L164" s="7" t="s">
        <v>404</v>
      </c>
      <c r="M164" s="7"/>
      <c r="N164" s="81">
        <v>4.6399999999999997</v>
      </c>
      <c r="O164" s="57">
        <v>3</v>
      </c>
    </row>
    <row r="165" spans="1:15" ht="15" x14ac:dyDescent="0.25">
      <c r="A165" s="1"/>
      <c r="B165" s="375">
        <v>136</v>
      </c>
      <c r="C165" s="376"/>
      <c r="D165" s="367" t="s">
        <v>573</v>
      </c>
      <c r="E165" s="368"/>
      <c r="F165" s="369">
        <v>4100048812</v>
      </c>
      <c r="G165" s="370"/>
      <c r="H165" s="391" t="s">
        <v>574</v>
      </c>
      <c r="I165" s="370"/>
      <c r="J165" s="369" t="s">
        <v>84</v>
      </c>
      <c r="K165" s="368"/>
      <c r="L165" s="7" t="s">
        <v>404</v>
      </c>
      <c r="M165" s="7"/>
      <c r="N165" s="81">
        <v>4.6399999999999997</v>
      </c>
      <c r="O165" s="57">
        <v>3</v>
      </c>
    </row>
    <row r="166" spans="1:15" ht="15" x14ac:dyDescent="0.25">
      <c r="A166" s="1"/>
      <c r="B166" s="375">
        <v>137</v>
      </c>
      <c r="C166" s="376"/>
      <c r="D166" s="367" t="s">
        <v>573</v>
      </c>
      <c r="E166" s="368"/>
      <c r="F166" s="369">
        <v>4100048812</v>
      </c>
      <c r="G166" s="370"/>
      <c r="H166" s="391" t="s">
        <v>574</v>
      </c>
      <c r="I166" s="370"/>
      <c r="J166" s="369" t="s">
        <v>84</v>
      </c>
      <c r="K166" s="368"/>
      <c r="L166" s="7" t="s">
        <v>404</v>
      </c>
      <c r="M166" s="7"/>
      <c r="N166" s="81">
        <v>4.6399999999999997</v>
      </c>
      <c r="O166" s="57">
        <v>3</v>
      </c>
    </row>
    <row r="167" spans="1:15" ht="15" x14ac:dyDescent="0.25">
      <c r="A167" s="1"/>
      <c r="B167" s="375">
        <v>138</v>
      </c>
      <c r="C167" s="376"/>
      <c r="D167" s="367" t="s">
        <v>573</v>
      </c>
      <c r="E167" s="368"/>
      <c r="F167" s="369">
        <v>4100048812</v>
      </c>
      <c r="G167" s="370"/>
      <c r="H167" s="391" t="s">
        <v>574</v>
      </c>
      <c r="I167" s="370"/>
      <c r="J167" s="369" t="s">
        <v>84</v>
      </c>
      <c r="K167" s="368"/>
      <c r="L167" s="7" t="s">
        <v>404</v>
      </c>
      <c r="M167" s="7"/>
      <c r="N167" s="81">
        <v>4.6399999999999997</v>
      </c>
      <c r="O167" s="57">
        <v>3</v>
      </c>
    </row>
    <row r="168" spans="1:15" ht="15" x14ac:dyDescent="0.25">
      <c r="A168" s="1"/>
      <c r="B168" s="378">
        <v>139</v>
      </c>
      <c r="C168" s="379"/>
      <c r="D168" s="367" t="s">
        <v>573</v>
      </c>
      <c r="E168" s="368"/>
      <c r="F168" s="369">
        <v>4100048812</v>
      </c>
      <c r="G168" s="370"/>
      <c r="H168" s="391" t="s">
        <v>574</v>
      </c>
      <c r="I168" s="370"/>
      <c r="J168" s="369" t="s">
        <v>84</v>
      </c>
      <c r="K168" s="368"/>
      <c r="L168" s="7" t="s">
        <v>404</v>
      </c>
      <c r="M168" s="7"/>
      <c r="N168" s="82">
        <v>4.6399999999999997</v>
      </c>
      <c r="O168" s="57">
        <v>2</v>
      </c>
    </row>
    <row r="169" spans="1:15" ht="15" x14ac:dyDescent="0.25">
      <c r="A169" s="1"/>
      <c r="B169" s="110"/>
      <c r="C169" s="69"/>
      <c r="D169" s="367" t="s">
        <v>573</v>
      </c>
      <c r="E169" s="368"/>
      <c r="F169" s="369">
        <v>4100048786</v>
      </c>
      <c r="G169" s="370"/>
      <c r="H169" s="391" t="s">
        <v>574</v>
      </c>
      <c r="I169" s="370"/>
      <c r="J169" s="369" t="s">
        <v>25</v>
      </c>
      <c r="K169" s="368"/>
      <c r="L169" s="7" t="s">
        <v>404</v>
      </c>
      <c r="M169" s="7"/>
      <c r="N169" s="27"/>
      <c r="O169" s="57">
        <v>1</v>
      </c>
    </row>
    <row r="170" spans="1:15" ht="15" x14ac:dyDescent="0.25">
      <c r="A170" s="1"/>
      <c r="B170" s="378">
        <v>140</v>
      </c>
      <c r="C170" s="379"/>
      <c r="D170" s="367" t="s">
        <v>573</v>
      </c>
      <c r="E170" s="368"/>
      <c r="F170" s="369">
        <v>4100048811</v>
      </c>
      <c r="G170" s="370"/>
      <c r="H170" s="391" t="s">
        <v>574</v>
      </c>
      <c r="I170" s="370"/>
      <c r="J170" s="369" t="s">
        <v>53</v>
      </c>
      <c r="K170" s="368"/>
      <c r="L170" s="7" t="s">
        <v>404</v>
      </c>
      <c r="M170" s="7"/>
      <c r="N170" s="81">
        <v>4.6399999999999997</v>
      </c>
      <c r="O170" s="57">
        <v>3</v>
      </c>
    </row>
    <row r="171" spans="1:15" ht="15" x14ac:dyDescent="0.25">
      <c r="A171" s="1"/>
      <c r="B171" s="378">
        <v>141</v>
      </c>
      <c r="C171" s="379"/>
      <c r="D171" s="367" t="s">
        <v>573</v>
      </c>
      <c r="E171" s="368"/>
      <c r="F171" s="369">
        <v>4100048811</v>
      </c>
      <c r="G171" s="370"/>
      <c r="H171" s="391" t="s">
        <v>574</v>
      </c>
      <c r="I171" s="370"/>
      <c r="J171" s="369" t="s">
        <v>53</v>
      </c>
      <c r="K171" s="368"/>
      <c r="L171" s="7" t="s">
        <v>404</v>
      </c>
      <c r="M171" s="7"/>
      <c r="N171" s="81">
        <v>4.6399999999999997</v>
      </c>
      <c r="O171" s="57">
        <v>3</v>
      </c>
    </row>
    <row r="172" spans="1:15" ht="15" x14ac:dyDescent="0.25">
      <c r="A172" s="1"/>
      <c r="B172" s="378">
        <v>142</v>
      </c>
      <c r="C172" s="379"/>
      <c r="D172" s="367" t="s">
        <v>573</v>
      </c>
      <c r="E172" s="368"/>
      <c r="F172" s="369">
        <v>4100048811</v>
      </c>
      <c r="G172" s="370"/>
      <c r="H172" s="391" t="s">
        <v>574</v>
      </c>
      <c r="I172" s="370"/>
      <c r="J172" s="369" t="s">
        <v>53</v>
      </c>
      <c r="K172" s="368"/>
      <c r="L172" s="7" t="s">
        <v>404</v>
      </c>
      <c r="M172" s="7"/>
      <c r="N172" s="81">
        <v>4.6399999999999997</v>
      </c>
      <c r="O172" s="57">
        <v>3</v>
      </c>
    </row>
    <row r="173" spans="1:15" ht="15" x14ac:dyDescent="0.25">
      <c r="A173" s="1"/>
      <c r="B173" s="378">
        <v>143</v>
      </c>
      <c r="C173" s="379"/>
      <c r="D173" s="367" t="s">
        <v>573</v>
      </c>
      <c r="E173" s="368"/>
      <c r="F173" s="369">
        <v>4100048811</v>
      </c>
      <c r="G173" s="370"/>
      <c r="H173" s="391" t="s">
        <v>574</v>
      </c>
      <c r="I173" s="370"/>
      <c r="J173" s="369" t="s">
        <v>53</v>
      </c>
      <c r="K173" s="368"/>
      <c r="L173" s="7" t="s">
        <v>404</v>
      </c>
      <c r="M173" s="7"/>
      <c r="N173" s="81">
        <v>4.6399999999999997</v>
      </c>
      <c r="O173" s="57">
        <v>3</v>
      </c>
    </row>
    <row r="174" spans="1:15" ht="15" x14ac:dyDescent="0.25">
      <c r="A174" s="1"/>
      <c r="B174" s="378">
        <v>144</v>
      </c>
      <c r="C174" s="379"/>
      <c r="D174" s="367" t="s">
        <v>573</v>
      </c>
      <c r="E174" s="368"/>
      <c r="F174" s="369">
        <v>4100048811</v>
      </c>
      <c r="G174" s="370"/>
      <c r="H174" s="391" t="s">
        <v>574</v>
      </c>
      <c r="I174" s="370"/>
      <c r="J174" s="369" t="s">
        <v>53</v>
      </c>
      <c r="K174" s="368"/>
      <c r="L174" s="7" t="s">
        <v>404</v>
      </c>
      <c r="M174" s="7"/>
      <c r="N174" s="81">
        <v>4.6399999999999997</v>
      </c>
      <c r="O174" s="57">
        <v>3</v>
      </c>
    </row>
    <row r="175" spans="1:15" ht="15" x14ac:dyDescent="0.25">
      <c r="A175" s="1"/>
      <c r="B175" s="111" t="s">
        <v>281</v>
      </c>
      <c r="C175" s="92"/>
      <c r="D175" s="20"/>
      <c r="E175" s="45"/>
      <c r="F175" s="20"/>
      <c r="H175" s="3"/>
      <c r="J175" s="20"/>
      <c r="K175" s="45"/>
      <c r="L175" s="1"/>
      <c r="M175" s="1"/>
      <c r="N175" s="1"/>
      <c r="O175" s="60"/>
    </row>
    <row r="176" spans="1:15" ht="15" x14ac:dyDescent="0.25">
      <c r="A176" s="1"/>
      <c r="B176" s="378">
        <v>145</v>
      </c>
      <c r="C176" s="379"/>
      <c r="D176" s="367" t="s">
        <v>573</v>
      </c>
      <c r="E176" s="368"/>
      <c r="F176" s="369">
        <v>4100048793</v>
      </c>
      <c r="G176" s="370"/>
      <c r="H176" s="391" t="s">
        <v>575</v>
      </c>
      <c r="I176" s="370"/>
      <c r="J176" s="369" t="s">
        <v>73</v>
      </c>
      <c r="K176" s="368"/>
      <c r="L176" s="7" t="s">
        <v>382</v>
      </c>
      <c r="M176" s="7"/>
      <c r="N176" s="81">
        <v>4.08</v>
      </c>
      <c r="O176" s="57">
        <v>3</v>
      </c>
    </row>
    <row r="177" spans="1:15" ht="15" x14ac:dyDescent="0.25">
      <c r="A177" s="1"/>
      <c r="B177" s="378">
        <v>146</v>
      </c>
      <c r="C177" s="379"/>
      <c r="D177" s="367" t="s">
        <v>573</v>
      </c>
      <c r="E177" s="368"/>
      <c r="F177" s="369">
        <v>4100048793</v>
      </c>
      <c r="G177" s="370"/>
      <c r="H177" s="391" t="s">
        <v>575</v>
      </c>
      <c r="I177" s="370"/>
      <c r="J177" s="369" t="s">
        <v>73</v>
      </c>
      <c r="K177" s="368"/>
      <c r="L177" s="7" t="s">
        <v>382</v>
      </c>
      <c r="M177" s="7"/>
      <c r="N177" s="81">
        <v>4.08</v>
      </c>
      <c r="O177" s="57">
        <v>3</v>
      </c>
    </row>
    <row r="178" spans="1:15" ht="15" x14ac:dyDescent="0.25">
      <c r="A178" s="1"/>
      <c r="B178" s="378">
        <v>147</v>
      </c>
      <c r="C178" s="379"/>
      <c r="D178" s="367" t="s">
        <v>573</v>
      </c>
      <c r="E178" s="368"/>
      <c r="F178" s="369">
        <v>4100048793</v>
      </c>
      <c r="G178" s="370"/>
      <c r="H178" s="391" t="s">
        <v>575</v>
      </c>
      <c r="I178" s="370"/>
      <c r="J178" s="369" t="s">
        <v>73</v>
      </c>
      <c r="K178" s="368"/>
      <c r="L178" s="7" t="s">
        <v>382</v>
      </c>
      <c r="M178" s="7"/>
      <c r="N178" s="81">
        <v>4.08</v>
      </c>
      <c r="O178" s="57">
        <v>3</v>
      </c>
    </row>
    <row r="179" spans="1:15" ht="15" x14ac:dyDescent="0.25">
      <c r="A179" s="1"/>
      <c r="B179" s="378">
        <v>148</v>
      </c>
      <c r="C179" s="379"/>
      <c r="D179" s="367" t="s">
        <v>573</v>
      </c>
      <c r="E179" s="368"/>
      <c r="F179" s="369">
        <v>4100048793</v>
      </c>
      <c r="G179" s="370"/>
      <c r="H179" s="391" t="s">
        <v>575</v>
      </c>
      <c r="I179" s="370"/>
      <c r="J179" s="369" t="s">
        <v>73</v>
      </c>
      <c r="K179" s="368"/>
      <c r="L179" s="7" t="s">
        <v>382</v>
      </c>
      <c r="M179" s="7"/>
      <c r="N179" s="81">
        <v>4.08</v>
      </c>
      <c r="O179" s="57">
        <v>3</v>
      </c>
    </row>
    <row r="180" spans="1:15" ht="15" x14ac:dyDescent="0.25">
      <c r="A180" s="1"/>
      <c r="B180" s="378">
        <v>149</v>
      </c>
      <c r="C180" s="379"/>
      <c r="D180" s="367" t="s">
        <v>573</v>
      </c>
      <c r="E180" s="368"/>
      <c r="F180" s="369">
        <v>4100048793</v>
      </c>
      <c r="G180" s="370"/>
      <c r="H180" s="391" t="s">
        <v>575</v>
      </c>
      <c r="I180" s="370"/>
      <c r="J180" s="369" t="s">
        <v>73</v>
      </c>
      <c r="K180" s="368"/>
      <c r="L180" s="7" t="s">
        <v>382</v>
      </c>
      <c r="M180" s="7"/>
      <c r="N180" s="81">
        <v>4.08</v>
      </c>
      <c r="O180" s="57">
        <v>3</v>
      </c>
    </row>
    <row r="181" spans="1:15" ht="15" x14ac:dyDescent="0.25">
      <c r="A181" s="1"/>
      <c r="B181" s="378">
        <v>150</v>
      </c>
      <c r="C181" s="379"/>
      <c r="D181" s="367" t="s">
        <v>573</v>
      </c>
      <c r="E181" s="368"/>
      <c r="F181" s="369">
        <v>4100048793</v>
      </c>
      <c r="G181" s="370"/>
      <c r="H181" s="391" t="s">
        <v>575</v>
      </c>
      <c r="I181" s="370"/>
      <c r="J181" s="369" t="s">
        <v>73</v>
      </c>
      <c r="K181" s="368"/>
      <c r="L181" s="7" t="s">
        <v>382</v>
      </c>
      <c r="M181" s="7"/>
      <c r="N181" s="81">
        <v>4.08</v>
      </c>
      <c r="O181" s="57">
        <v>3</v>
      </c>
    </row>
    <row r="182" spans="1:15" ht="15" x14ac:dyDescent="0.25">
      <c r="A182" s="1"/>
      <c r="B182" s="378">
        <v>151</v>
      </c>
      <c r="C182" s="379"/>
      <c r="D182" s="367" t="s">
        <v>573</v>
      </c>
      <c r="E182" s="368"/>
      <c r="F182" s="369">
        <v>4100048793</v>
      </c>
      <c r="G182" s="370"/>
      <c r="H182" s="391" t="s">
        <v>575</v>
      </c>
      <c r="I182" s="370"/>
      <c r="J182" s="369" t="s">
        <v>73</v>
      </c>
      <c r="K182" s="368"/>
      <c r="L182" s="7" t="s">
        <v>382</v>
      </c>
      <c r="M182" s="7"/>
      <c r="N182" s="81">
        <v>4.08</v>
      </c>
      <c r="O182" s="57">
        <v>3</v>
      </c>
    </row>
    <row r="183" spans="1:15" ht="15" x14ac:dyDescent="0.25">
      <c r="A183" s="1"/>
      <c r="B183" s="378">
        <v>152</v>
      </c>
      <c r="C183" s="379"/>
      <c r="D183" s="367" t="s">
        <v>573</v>
      </c>
      <c r="E183" s="368"/>
      <c r="F183" s="369">
        <v>4100048793</v>
      </c>
      <c r="G183" s="370"/>
      <c r="H183" s="391" t="s">
        <v>575</v>
      </c>
      <c r="I183" s="370"/>
      <c r="J183" s="369" t="s">
        <v>73</v>
      </c>
      <c r="K183" s="368"/>
      <c r="L183" s="7" t="s">
        <v>382</v>
      </c>
      <c r="M183" s="7"/>
      <c r="N183" s="81">
        <v>4.08</v>
      </c>
      <c r="O183" s="57">
        <v>3</v>
      </c>
    </row>
    <row r="184" spans="1:15" ht="15" x14ac:dyDescent="0.25">
      <c r="A184" s="1"/>
      <c r="B184" s="378">
        <v>153</v>
      </c>
      <c r="C184" s="379"/>
      <c r="D184" s="367" t="s">
        <v>573</v>
      </c>
      <c r="E184" s="368"/>
      <c r="F184" s="369">
        <v>4100048793</v>
      </c>
      <c r="G184" s="370"/>
      <c r="H184" s="391" t="s">
        <v>575</v>
      </c>
      <c r="I184" s="370"/>
      <c r="J184" s="369" t="s">
        <v>73</v>
      </c>
      <c r="K184" s="368"/>
      <c r="L184" s="7" t="s">
        <v>382</v>
      </c>
      <c r="M184" s="7"/>
      <c r="N184" s="81">
        <v>4.08</v>
      </c>
      <c r="O184" s="57">
        <v>3</v>
      </c>
    </row>
    <row r="185" spans="1:15" ht="15" x14ac:dyDescent="0.25">
      <c r="A185" s="1"/>
      <c r="B185" s="378">
        <v>154</v>
      </c>
      <c r="C185" s="379"/>
      <c r="D185" s="367" t="s">
        <v>573</v>
      </c>
      <c r="E185" s="368"/>
      <c r="F185" s="369">
        <v>4100048793</v>
      </c>
      <c r="G185" s="370"/>
      <c r="H185" s="391" t="s">
        <v>575</v>
      </c>
      <c r="I185" s="370"/>
      <c r="J185" s="369" t="s">
        <v>73</v>
      </c>
      <c r="K185" s="368"/>
      <c r="L185" s="7" t="s">
        <v>382</v>
      </c>
      <c r="M185" s="7"/>
      <c r="N185" s="81">
        <v>4.08</v>
      </c>
      <c r="O185" s="57">
        <v>3</v>
      </c>
    </row>
    <row r="186" spans="1:15" ht="15" x14ac:dyDescent="0.25">
      <c r="A186" s="1"/>
      <c r="B186" s="378">
        <v>155</v>
      </c>
      <c r="C186" s="379"/>
      <c r="D186" s="367" t="s">
        <v>573</v>
      </c>
      <c r="E186" s="368"/>
      <c r="F186" s="369">
        <v>4100048793</v>
      </c>
      <c r="G186" s="370"/>
      <c r="H186" s="391" t="s">
        <v>575</v>
      </c>
      <c r="I186" s="370"/>
      <c r="J186" s="369" t="s">
        <v>73</v>
      </c>
      <c r="K186" s="368"/>
      <c r="L186" s="7" t="s">
        <v>382</v>
      </c>
      <c r="M186" s="7"/>
      <c r="N186" s="82">
        <v>4.08</v>
      </c>
      <c r="O186" s="57">
        <v>1</v>
      </c>
    </row>
    <row r="187" spans="1:15" ht="15" x14ac:dyDescent="0.25">
      <c r="A187" s="1"/>
      <c r="B187" s="110"/>
      <c r="C187" s="69"/>
      <c r="D187" s="367" t="s">
        <v>573</v>
      </c>
      <c r="E187" s="368"/>
      <c r="F187" s="369">
        <v>4100048794</v>
      </c>
      <c r="G187" s="370"/>
      <c r="H187" s="391" t="s">
        <v>575</v>
      </c>
      <c r="I187" s="370"/>
      <c r="J187" s="369" t="s">
        <v>76</v>
      </c>
      <c r="K187" s="368"/>
      <c r="L187" s="7" t="s">
        <v>382</v>
      </c>
      <c r="M187" s="7"/>
      <c r="N187" s="27"/>
      <c r="O187" s="57">
        <v>2</v>
      </c>
    </row>
    <row r="188" spans="1:15" ht="15" x14ac:dyDescent="0.25">
      <c r="A188" s="1"/>
      <c r="B188" s="378">
        <v>156</v>
      </c>
      <c r="C188" s="379"/>
      <c r="D188" s="367" t="s">
        <v>573</v>
      </c>
      <c r="E188" s="368"/>
      <c r="F188" s="369">
        <v>4100048794</v>
      </c>
      <c r="G188" s="370"/>
      <c r="H188" s="391" t="s">
        <v>575</v>
      </c>
      <c r="I188" s="370"/>
      <c r="J188" s="369" t="s">
        <v>76</v>
      </c>
      <c r="K188" s="368"/>
      <c r="L188" s="7" t="s">
        <v>382</v>
      </c>
      <c r="M188" s="7"/>
      <c r="N188" s="81">
        <v>4.08</v>
      </c>
      <c r="O188" s="57">
        <v>3</v>
      </c>
    </row>
    <row r="189" spans="1:15" ht="15" x14ac:dyDescent="0.25">
      <c r="A189" s="1"/>
      <c r="B189" s="378">
        <v>157</v>
      </c>
      <c r="C189" s="379"/>
      <c r="D189" s="367" t="s">
        <v>573</v>
      </c>
      <c r="E189" s="368"/>
      <c r="F189" s="369">
        <v>4100048794</v>
      </c>
      <c r="G189" s="370"/>
      <c r="H189" s="391" t="s">
        <v>575</v>
      </c>
      <c r="I189" s="370"/>
      <c r="J189" s="369" t="s">
        <v>76</v>
      </c>
      <c r="K189" s="368"/>
      <c r="L189" s="7" t="s">
        <v>382</v>
      </c>
      <c r="M189" s="7"/>
      <c r="N189" s="81">
        <v>4.08</v>
      </c>
      <c r="O189" s="57">
        <v>3</v>
      </c>
    </row>
    <row r="190" spans="1:15" ht="15" x14ac:dyDescent="0.25">
      <c r="A190" s="1"/>
      <c r="B190" s="378">
        <v>158</v>
      </c>
      <c r="C190" s="379"/>
      <c r="D190" s="367" t="s">
        <v>573</v>
      </c>
      <c r="E190" s="368"/>
      <c r="F190" s="369">
        <v>4100048794</v>
      </c>
      <c r="G190" s="370"/>
      <c r="H190" s="391" t="s">
        <v>575</v>
      </c>
      <c r="I190" s="370"/>
      <c r="J190" s="369" t="s">
        <v>76</v>
      </c>
      <c r="K190" s="368"/>
      <c r="L190" s="7" t="s">
        <v>382</v>
      </c>
      <c r="M190" s="7"/>
      <c r="N190" s="81">
        <v>4.08</v>
      </c>
      <c r="O190" s="57">
        <v>3</v>
      </c>
    </row>
    <row r="191" spans="1:15" ht="15" x14ac:dyDescent="0.25">
      <c r="A191" s="1"/>
      <c r="B191" s="378">
        <v>159</v>
      </c>
      <c r="C191" s="379"/>
      <c r="D191" s="367" t="s">
        <v>573</v>
      </c>
      <c r="E191" s="368"/>
      <c r="F191" s="369">
        <v>4100048794</v>
      </c>
      <c r="G191" s="370"/>
      <c r="H191" s="391" t="s">
        <v>575</v>
      </c>
      <c r="I191" s="370"/>
      <c r="J191" s="369" t="s">
        <v>76</v>
      </c>
      <c r="K191" s="368"/>
      <c r="L191" s="7" t="s">
        <v>382</v>
      </c>
      <c r="M191" s="7"/>
      <c r="N191" s="81">
        <v>4.08</v>
      </c>
      <c r="O191" s="57">
        <v>3</v>
      </c>
    </row>
    <row r="192" spans="1:15" ht="15" x14ac:dyDescent="0.25">
      <c r="A192" s="1"/>
      <c r="B192" s="378">
        <v>160</v>
      </c>
      <c r="C192" s="379"/>
      <c r="D192" s="367" t="s">
        <v>573</v>
      </c>
      <c r="E192" s="368"/>
      <c r="F192" s="369">
        <v>4100048794</v>
      </c>
      <c r="G192" s="370"/>
      <c r="H192" s="391" t="s">
        <v>575</v>
      </c>
      <c r="I192" s="370"/>
      <c r="J192" s="369" t="s">
        <v>76</v>
      </c>
      <c r="K192" s="368"/>
      <c r="L192" s="7" t="s">
        <v>382</v>
      </c>
      <c r="M192" s="7"/>
      <c r="N192" s="81">
        <v>4.08</v>
      </c>
      <c r="O192" s="57">
        <v>3</v>
      </c>
    </row>
    <row r="193" spans="1:15" ht="15" x14ac:dyDescent="0.25">
      <c r="A193" s="1"/>
      <c r="B193" s="111" t="s">
        <v>300</v>
      </c>
      <c r="C193" s="92"/>
      <c r="D193" s="20"/>
      <c r="E193" s="45"/>
      <c r="F193" s="20"/>
      <c r="H193" s="3"/>
      <c r="J193" s="20"/>
      <c r="K193" s="45"/>
      <c r="L193" s="1"/>
      <c r="M193" s="1"/>
      <c r="N193" s="1"/>
      <c r="O193" s="60"/>
    </row>
    <row r="194" spans="1:15" ht="15" x14ac:dyDescent="0.25">
      <c r="A194" s="1"/>
      <c r="B194" s="375">
        <v>161</v>
      </c>
      <c r="C194" s="376"/>
      <c r="D194" s="367" t="s">
        <v>573</v>
      </c>
      <c r="E194" s="368"/>
      <c r="F194" s="369">
        <v>4100048794</v>
      </c>
      <c r="G194" s="370"/>
      <c r="H194" s="391" t="s">
        <v>575</v>
      </c>
      <c r="I194" s="370"/>
      <c r="J194" s="369" t="s">
        <v>76</v>
      </c>
      <c r="K194" s="368"/>
      <c r="L194" s="7" t="s">
        <v>382</v>
      </c>
      <c r="M194" s="7"/>
      <c r="N194" s="81">
        <v>4.08</v>
      </c>
      <c r="O194" s="57">
        <v>3</v>
      </c>
    </row>
    <row r="195" spans="1:15" ht="15" x14ac:dyDescent="0.25">
      <c r="A195" s="1"/>
      <c r="B195" s="375">
        <v>162</v>
      </c>
      <c r="C195" s="376"/>
      <c r="D195" s="367" t="s">
        <v>573</v>
      </c>
      <c r="E195" s="368"/>
      <c r="F195" s="369">
        <v>4100048797</v>
      </c>
      <c r="G195" s="370"/>
      <c r="H195" s="391" t="s">
        <v>575</v>
      </c>
      <c r="I195" s="370"/>
      <c r="J195" s="369" t="s">
        <v>147</v>
      </c>
      <c r="K195" s="368"/>
      <c r="L195" s="7" t="s">
        <v>382</v>
      </c>
      <c r="M195" s="7"/>
      <c r="N195" s="81">
        <v>3.1</v>
      </c>
      <c r="O195" s="57">
        <v>2</v>
      </c>
    </row>
    <row r="196" spans="1:15" ht="15" x14ac:dyDescent="0.25">
      <c r="A196" s="1"/>
      <c r="B196" s="375">
        <v>163</v>
      </c>
      <c r="C196" s="376"/>
      <c r="D196" s="367" t="s">
        <v>573</v>
      </c>
      <c r="E196" s="368"/>
      <c r="F196" s="369">
        <v>4100048792</v>
      </c>
      <c r="G196" s="370"/>
      <c r="H196" s="391" t="s">
        <v>575</v>
      </c>
      <c r="I196" s="370"/>
      <c r="J196" s="369" t="s">
        <v>81</v>
      </c>
      <c r="K196" s="368"/>
      <c r="L196" s="7" t="s">
        <v>382</v>
      </c>
      <c r="M196" s="7"/>
      <c r="N196" s="81">
        <v>4.08</v>
      </c>
      <c r="O196" s="57">
        <v>3</v>
      </c>
    </row>
    <row r="197" spans="1:15" ht="15" x14ac:dyDescent="0.25">
      <c r="A197" s="1"/>
      <c r="B197" s="375">
        <v>164</v>
      </c>
      <c r="C197" s="376"/>
      <c r="D197" s="367" t="s">
        <v>573</v>
      </c>
      <c r="E197" s="368"/>
      <c r="F197" s="369">
        <v>4100048792</v>
      </c>
      <c r="G197" s="370"/>
      <c r="H197" s="391" t="s">
        <v>575</v>
      </c>
      <c r="I197" s="370"/>
      <c r="J197" s="369" t="s">
        <v>81</v>
      </c>
      <c r="K197" s="368"/>
      <c r="L197" s="7" t="s">
        <v>382</v>
      </c>
      <c r="M197" s="7"/>
      <c r="N197" s="81">
        <v>4.08</v>
      </c>
      <c r="O197" s="57">
        <v>3</v>
      </c>
    </row>
    <row r="198" spans="1:15" ht="15" x14ac:dyDescent="0.25">
      <c r="A198" s="1"/>
      <c r="B198" s="375">
        <v>165</v>
      </c>
      <c r="C198" s="376"/>
      <c r="D198" s="367" t="s">
        <v>573</v>
      </c>
      <c r="E198" s="368"/>
      <c r="F198" s="369">
        <v>4100048792</v>
      </c>
      <c r="G198" s="370"/>
      <c r="H198" s="391" t="s">
        <v>575</v>
      </c>
      <c r="I198" s="370"/>
      <c r="J198" s="369" t="s">
        <v>81</v>
      </c>
      <c r="K198" s="368"/>
      <c r="L198" s="7" t="s">
        <v>382</v>
      </c>
      <c r="M198" s="7"/>
      <c r="N198" s="81">
        <v>4.08</v>
      </c>
      <c r="O198" s="57">
        <v>3</v>
      </c>
    </row>
    <row r="199" spans="1:15" ht="15" x14ac:dyDescent="0.25">
      <c r="A199" s="1"/>
      <c r="B199" s="375">
        <v>166</v>
      </c>
      <c r="C199" s="376"/>
      <c r="D199" s="367" t="s">
        <v>573</v>
      </c>
      <c r="E199" s="368"/>
      <c r="F199" s="369">
        <v>4100048792</v>
      </c>
      <c r="G199" s="370"/>
      <c r="H199" s="391" t="s">
        <v>575</v>
      </c>
      <c r="I199" s="370"/>
      <c r="J199" s="369" t="s">
        <v>81</v>
      </c>
      <c r="K199" s="368"/>
      <c r="L199" s="7" t="s">
        <v>382</v>
      </c>
      <c r="M199" s="7"/>
      <c r="N199" s="81">
        <v>4.08</v>
      </c>
      <c r="O199" s="57">
        <v>3</v>
      </c>
    </row>
    <row r="200" spans="1:15" ht="15" x14ac:dyDescent="0.25">
      <c r="A200" s="1"/>
      <c r="B200" s="378">
        <v>167</v>
      </c>
      <c r="C200" s="379"/>
      <c r="D200" s="367" t="s">
        <v>573</v>
      </c>
      <c r="E200" s="368"/>
      <c r="F200" s="369">
        <v>4100048792</v>
      </c>
      <c r="G200" s="370"/>
      <c r="H200" s="391" t="s">
        <v>575</v>
      </c>
      <c r="I200" s="370"/>
      <c r="J200" s="369" t="s">
        <v>81</v>
      </c>
      <c r="K200" s="368"/>
      <c r="L200" s="7" t="s">
        <v>382</v>
      </c>
      <c r="M200" s="7"/>
      <c r="N200" s="82">
        <v>3.1</v>
      </c>
      <c r="O200" s="57">
        <v>1</v>
      </c>
    </row>
    <row r="201" spans="1:15" ht="15" x14ac:dyDescent="0.25">
      <c r="A201" s="1"/>
      <c r="B201" s="110"/>
      <c r="C201" s="69"/>
      <c r="D201" s="367" t="s">
        <v>573</v>
      </c>
      <c r="E201" s="368"/>
      <c r="F201" s="369">
        <v>4100048784</v>
      </c>
      <c r="G201" s="370"/>
      <c r="H201" s="391" t="s">
        <v>575</v>
      </c>
      <c r="I201" s="370"/>
      <c r="J201" s="369" t="s">
        <v>25</v>
      </c>
      <c r="K201" s="368"/>
      <c r="L201" s="7" t="s">
        <v>382</v>
      </c>
      <c r="M201" s="7"/>
      <c r="N201" s="27"/>
      <c r="O201" s="57">
        <v>1</v>
      </c>
    </row>
    <row r="202" spans="1:15" ht="15" x14ac:dyDescent="0.25">
      <c r="A202" s="1"/>
      <c r="B202" s="375">
        <v>168</v>
      </c>
      <c r="C202" s="376"/>
      <c r="D202" s="367" t="s">
        <v>573</v>
      </c>
      <c r="E202" s="368"/>
      <c r="F202" s="369">
        <v>4100048784</v>
      </c>
      <c r="G202" s="370"/>
      <c r="H202" s="391" t="s">
        <v>575</v>
      </c>
      <c r="I202" s="370"/>
      <c r="J202" s="369" t="s">
        <v>25</v>
      </c>
      <c r="K202" s="368"/>
      <c r="L202" s="7" t="s">
        <v>382</v>
      </c>
      <c r="M202" s="7"/>
      <c r="N202" s="82">
        <v>4.08</v>
      </c>
      <c r="O202" s="57">
        <v>3</v>
      </c>
    </row>
    <row r="203" spans="1:15" ht="15" x14ac:dyDescent="0.25">
      <c r="A203" s="1"/>
      <c r="B203" s="375">
        <v>169</v>
      </c>
      <c r="C203" s="376"/>
      <c r="D203" s="367" t="s">
        <v>573</v>
      </c>
      <c r="E203" s="368"/>
      <c r="F203" s="369">
        <v>4100048784</v>
      </c>
      <c r="G203" s="370"/>
      <c r="H203" s="391" t="s">
        <v>575</v>
      </c>
      <c r="I203" s="370"/>
      <c r="J203" s="369" t="s">
        <v>25</v>
      </c>
      <c r="K203" s="368"/>
      <c r="L203" s="7" t="s">
        <v>382</v>
      </c>
      <c r="M203" s="7"/>
      <c r="N203" s="82">
        <v>4.08</v>
      </c>
      <c r="O203" s="57">
        <v>3</v>
      </c>
    </row>
    <row r="204" spans="1:15" ht="15" x14ac:dyDescent="0.25">
      <c r="A204" s="1"/>
      <c r="B204" s="375">
        <v>170</v>
      </c>
      <c r="C204" s="376"/>
      <c r="D204" s="367" t="s">
        <v>573</v>
      </c>
      <c r="E204" s="368"/>
      <c r="F204" s="369">
        <v>4100048784</v>
      </c>
      <c r="G204" s="370"/>
      <c r="H204" s="391" t="s">
        <v>575</v>
      </c>
      <c r="I204" s="370"/>
      <c r="J204" s="369" t="s">
        <v>25</v>
      </c>
      <c r="K204" s="368"/>
      <c r="L204" s="7" t="s">
        <v>382</v>
      </c>
      <c r="M204" s="7"/>
      <c r="N204" s="82">
        <v>4.08</v>
      </c>
      <c r="O204" s="57">
        <v>3</v>
      </c>
    </row>
    <row r="205" spans="1:15" ht="15" x14ac:dyDescent="0.25">
      <c r="A205" s="1"/>
      <c r="B205" s="375">
        <v>171</v>
      </c>
      <c r="C205" s="376"/>
      <c r="D205" s="367" t="s">
        <v>573</v>
      </c>
      <c r="E205" s="368"/>
      <c r="F205" s="369">
        <v>4100048784</v>
      </c>
      <c r="G205" s="370"/>
      <c r="H205" s="391" t="s">
        <v>575</v>
      </c>
      <c r="I205" s="370"/>
      <c r="J205" s="369" t="s">
        <v>25</v>
      </c>
      <c r="K205" s="368"/>
      <c r="L205" s="7" t="s">
        <v>382</v>
      </c>
      <c r="M205" s="7"/>
      <c r="N205" s="82">
        <v>4.08</v>
      </c>
      <c r="O205" s="57">
        <v>3</v>
      </c>
    </row>
    <row r="206" spans="1:15" ht="15" x14ac:dyDescent="0.25">
      <c r="A206" s="1"/>
      <c r="B206" s="375">
        <v>172</v>
      </c>
      <c r="C206" s="376"/>
      <c r="D206" s="367" t="s">
        <v>573</v>
      </c>
      <c r="E206" s="368"/>
      <c r="F206" s="369">
        <v>4100048784</v>
      </c>
      <c r="G206" s="370"/>
      <c r="H206" s="391" t="s">
        <v>575</v>
      </c>
      <c r="I206" s="370"/>
      <c r="J206" s="369" t="s">
        <v>25</v>
      </c>
      <c r="K206" s="368"/>
      <c r="L206" s="7" t="s">
        <v>382</v>
      </c>
      <c r="M206" s="7"/>
      <c r="N206" s="82">
        <v>4.08</v>
      </c>
      <c r="O206" s="57">
        <v>3</v>
      </c>
    </row>
    <row r="207" spans="1:15" ht="15" x14ac:dyDescent="0.25">
      <c r="A207" s="1"/>
      <c r="B207" s="375">
        <v>173</v>
      </c>
      <c r="C207" s="376"/>
      <c r="D207" s="367" t="s">
        <v>573</v>
      </c>
      <c r="E207" s="368"/>
      <c r="F207" s="369">
        <v>4100048784</v>
      </c>
      <c r="G207" s="370"/>
      <c r="H207" s="391" t="s">
        <v>575</v>
      </c>
      <c r="I207" s="370"/>
      <c r="J207" s="369" t="s">
        <v>25</v>
      </c>
      <c r="K207" s="368"/>
      <c r="L207" s="7" t="s">
        <v>382</v>
      </c>
      <c r="M207" s="7"/>
      <c r="N207" s="82">
        <v>4.08</v>
      </c>
      <c r="O207" s="57">
        <v>3</v>
      </c>
    </row>
    <row r="208" spans="1:15" ht="15" x14ac:dyDescent="0.25">
      <c r="A208" s="1"/>
      <c r="B208" s="375">
        <v>174</v>
      </c>
      <c r="C208" s="376"/>
      <c r="D208" s="367" t="s">
        <v>573</v>
      </c>
      <c r="E208" s="368"/>
      <c r="F208" s="369">
        <v>4100048784</v>
      </c>
      <c r="G208" s="370"/>
      <c r="H208" s="391" t="s">
        <v>575</v>
      </c>
      <c r="I208" s="370"/>
      <c r="J208" s="369" t="s">
        <v>25</v>
      </c>
      <c r="K208" s="368"/>
      <c r="L208" s="7" t="s">
        <v>382</v>
      </c>
      <c r="M208" s="7"/>
      <c r="N208" s="82">
        <v>4.08</v>
      </c>
      <c r="O208" s="57">
        <v>3</v>
      </c>
    </row>
    <row r="209" spans="1:15" ht="15" x14ac:dyDescent="0.25">
      <c r="A209" s="1"/>
      <c r="B209" s="375">
        <v>175</v>
      </c>
      <c r="C209" s="376"/>
      <c r="D209" s="367" t="s">
        <v>573</v>
      </c>
      <c r="E209" s="368"/>
      <c r="F209" s="369">
        <v>4100048784</v>
      </c>
      <c r="G209" s="370"/>
      <c r="H209" s="391" t="s">
        <v>575</v>
      </c>
      <c r="I209" s="370"/>
      <c r="J209" s="369" t="s">
        <v>25</v>
      </c>
      <c r="K209" s="368"/>
      <c r="L209" s="7" t="s">
        <v>382</v>
      </c>
      <c r="M209" s="7"/>
      <c r="N209" s="82">
        <v>4.08</v>
      </c>
      <c r="O209" s="57">
        <v>3</v>
      </c>
    </row>
    <row r="210" spans="1:15" ht="15" x14ac:dyDescent="0.25">
      <c r="A210" s="1"/>
      <c r="B210" s="375">
        <v>176</v>
      </c>
      <c r="C210" s="376"/>
      <c r="D210" s="367" t="s">
        <v>573</v>
      </c>
      <c r="E210" s="368"/>
      <c r="F210" s="369">
        <v>4100048784</v>
      </c>
      <c r="G210" s="370"/>
      <c r="H210" s="391" t="s">
        <v>575</v>
      </c>
      <c r="I210" s="370"/>
      <c r="J210" s="369" t="s">
        <v>25</v>
      </c>
      <c r="K210" s="368"/>
      <c r="L210" s="7" t="s">
        <v>382</v>
      </c>
      <c r="M210" s="7"/>
      <c r="N210" s="81">
        <v>4.08</v>
      </c>
      <c r="O210" s="57">
        <v>3</v>
      </c>
    </row>
    <row r="211" spans="1:15" ht="15" x14ac:dyDescent="0.25">
      <c r="A211" s="1"/>
      <c r="B211" s="111" t="s">
        <v>309</v>
      </c>
      <c r="C211" s="92"/>
      <c r="D211" s="20"/>
      <c r="E211" s="45"/>
      <c r="F211" s="20"/>
      <c r="H211" s="3"/>
      <c r="J211" s="20"/>
      <c r="K211" s="45"/>
      <c r="L211" s="1"/>
      <c r="M211" s="1"/>
      <c r="N211" s="1"/>
      <c r="O211" s="60"/>
    </row>
    <row r="212" spans="1:15" ht="15" x14ac:dyDescent="0.25">
      <c r="A212" s="1"/>
      <c r="B212" s="375">
        <v>177</v>
      </c>
      <c r="C212" s="376"/>
      <c r="D212" s="367" t="s">
        <v>573</v>
      </c>
      <c r="E212" s="368"/>
      <c r="F212" s="369">
        <v>4100048784</v>
      </c>
      <c r="G212" s="370"/>
      <c r="H212" s="391" t="s">
        <v>575</v>
      </c>
      <c r="I212" s="370"/>
      <c r="J212" s="369" t="s">
        <v>25</v>
      </c>
      <c r="K212" s="368"/>
      <c r="L212" s="7" t="s">
        <v>382</v>
      </c>
      <c r="M212" s="7"/>
      <c r="N212" s="82">
        <v>4.08</v>
      </c>
      <c r="O212" s="57">
        <v>3</v>
      </c>
    </row>
    <row r="213" spans="1:15" ht="15" x14ac:dyDescent="0.25">
      <c r="A213" s="1"/>
      <c r="B213" s="375">
        <v>178</v>
      </c>
      <c r="C213" s="376"/>
      <c r="D213" s="367" t="s">
        <v>573</v>
      </c>
      <c r="E213" s="368"/>
      <c r="F213" s="369">
        <v>4100048784</v>
      </c>
      <c r="G213" s="370"/>
      <c r="H213" s="391" t="s">
        <v>575</v>
      </c>
      <c r="I213" s="370"/>
      <c r="J213" s="369" t="s">
        <v>25</v>
      </c>
      <c r="K213" s="368"/>
      <c r="L213" s="7" t="s">
        <v>382</v>
      </c>
      <c r="M213" s="7"/>
      <c r="N213" s="82">
        <v>4.08</v>
      </c>
      <c r="O213" s="57">
        <v>3</v>
      </c>
    </row>
    <row r="214" spans="1:15" ht="15" x14ac:dyDescent="0.25">
      <c r="A214" s="1"/>
      <c r="B214" s="375">
        <v>179</v>
      </c>
      <c r="C214" s="376"/>
      <c r="D214" s="367" t="s">
        <v>573</v>
      </c>
      <c r="E214" s="368"/>
      <c r="F214" s="369">
        <v>4100048784</v>
      </c>
      <c r="G214" s="370"/>
      <c r="H214" s="391" t="s">
        <v>575</v>
      </c>
      <c r="I214" s="370"/>
      <c r="J214" s="369" t="s">
        <v>25</v>
      </c>
      <c r="K214" s="368"/>
      <c r="L214" s="7" t="s">
        <v>382</v>
      </c>
      <c r="M214" s="7"/>
      <c r="N214" s="82">
        <v>4.08</v>
      </c>
      <c r="O214" s="57">
        <v>3</v>
      </c>
    </row>
    <row r="215" spans="1:15" ht="15" x14ac:dyDescent="0.25">
      <c r="A215" s="1"/>
      <c r="B215" s="375">
        <v>180</v>
      </c>
      <c r="C215" s="376"/>
      <c r="D215" s="367" t="s">
        <v>573</v>
      </c>
      <c r="E215" s="368"/>
      <c r="F215" s="369">
        <v>4100048784</v>
      </c>
      <c r="G215" s="370"/>
      <c r="H215" s="391" t="s">
        <v>575</v>
      </c>
      <c r="I215" s="370"/>
      <c r="J215" s="369" t="s">
        <v>25</v>
      </c>
      <c r="K215" s="368"/>
      <c r="L215" s="7" t="s">
        <v>382</v>
      </c>
      <c r="M215" s="7"/>
      <c r="N215" s="82">
        <v>4.08</v>
      </c>
      <c r="O215" s="57">
        <v>3</v>
      </c>
    </row>
    <row r="216" spans="1:15" ht="15" x14ac:dyDescent="0.25">
      <c r="A216" s="1"/>
      <c r="B216" s="375">
        <v>181</v>
      </c>
      <c r="C216" s="376"/>
      <c r="D216" s="367" t="s">
        <v>573</v>
      </c>
      <c r="E216" s="368"/>
      <c r="F216" s="369">
        <v>4100048784</v>
      </c>
      <c r="G216" s="370"/>
      <c r="H216" s="391" t="s">
        <v>575</v>
      </c>
      <c r="I216" s="370"/>
      <c r="J216" s="369" t="s">
        <v>25</v>
      </c>
      <c r="K216" s="368"/>
      <c r="L216" s="7" t="s">
        <v>382</v>
      </c>
      <c r="M216" s="7"/>
      <c r="N216" s="82">
        <v>4.08</v>
      </c>
      <c r="O216" s="57">
        <v>3</v>
      </c>
    </row>
    <row r="217" spans="1:15" ht="15" x14ac:dyDescent="0.25">
      <c r="A217" s="1"/>
      <c r="B217" s="375">
        <v>182</v>
      </c>
      <c r="C217" s="376"/>
      <c r="D217" s="367" t="s">
        <v>573</v>
      </c>
      <c r="E217" s="368"/>
      <c r="F217" s="369">
        <v>4100048784</v>
      </c>
      <c r="G217" s="370"/>
      <c r="H217" s="391" t="s">
        <v>575</v>
      </c>
      <c r="I217" s="370"/>
      <c r="J217" s="369" t="s">
        <v>25</v>
      </c>
      <c r="K217" s="368"/>
      <c r="L217" s="7" t="s">
        <v>382</v>
      </c>
      <c r="M217" s="7"/>
      <c r="N217" s="82">
        <v>4.08</v>
      </c>
      <c r="O217" s="57">
        <v>3</v>
      </c>
    </row>
    <row r="218" spans="1:15" ht="15" x14ac:dyDescent="0.25">
      <c r="A218" s="1"/>
      <c r="B218" s="375">
        <v>183</v>
      </c>
      <c r="C218" s="376"/>
      <c r="D218" s="367" t="s">
        <v>573</v>
      </c>
      <c r="E218" s="368"/>
      <c r="F218" s="369">
        <v>4100048784</v>
      </c>
      <c r="G218" s="370"/>
      <c r="H218" s="391" t="s">
        <v>575</v>
      </c>
      <c r="I218" s="370"/>
      <c r="J218" s="369" t="s">
        <v>25</v>
      </c>
      <c r="K218" s="368"/>
      <c r="L218" s="7" t="s">
        <v>382</v>
      </c>
      <c r="M218" s="7"/>
      <c r="N218" s="82">
        <v>4.08</v>
      </c>
      <c r="O218" s="57">
        <v>3</v>
      </c>
    </row>
    <row r="219" spans="1:15" ht="15" x14ac:dyDescent="0.25">
      <c r="A219" s="1"/>
      <c r="B219" s="375">
        <v>184</v>
      </c>
      <c r="C219" s="376"/>
      <c r="D219" s="367" t="s">
        <v>573</v>
      </c>
      <c r="E219" s="368"/>
      <c r="F219" s="369">
        <v>4100048784</v>
      </c>
      <c r="G219" s="370"/>
      <c r="H219" s="391" t="s">
        <v>575</v>
      </c>
      <c r="I219" s="370"/>
      <c r="J219" s="369" t="s">
        <v>25</v>
      </c>
      <c r="K219" s="368"/>
      <c r="L219" s="7" t="s">
        <v>382</v>
      </c>
      <c r="M219" s="7"/>
      <c r="N219" s="82">
        <v>4.08</v>
      </c>
      <c r="O219" s="57">
        <v>3</v>
      </c>
    </row>
    <row r="220" spans="1:15" ht="15" x14ac:dyDescent="0.25">
      <c r="A220" s="1"/>
      <c r="B220" s="375">
        <v>185</v>
      </c>
      <c r="C220" s="376"/>
      <c r="D220" s="367" t="s">
        <v>573</v>
      </c>
      <c r="E220" s="368"/>
      <c r="F220" s="369">
        <v>4100048784</v>
      </c>
      <c r="G220" s="370"/>
      <c r="H220" s="391" t="s">
        <v>575</v>
      </c>
      <c r="I220" s="370"/>
      <c r="J220" s="369" t="s">
        <v>25</v>
      </c>
      <c r="K220" s="368"/>
      <c r="L220" s="7" t="s">
        <v>382</v>
      </c>
      <c r="M220" s="7"/>
      <c r="N220" s="82">
        <v>4.08</v>
      </c>
      <c r="O220" s="57">
        <v>3</v>
      </c>
    </row>
    <row r="221" spans="1:15" ht="15" x14ac:dyDescent="0.25">
      <c r="A221" s="1"/>
      <c r="B221" s="375">
        <v>186</v>
      </c>
      <c r="C221" s="376"/>
      <c r="D221" s="367" t="s">
        <v>573</v>
      </c>
      <c r="E221" s="368"/>
      <c r="F221" s="369">
        <v>4100048784</v>
      </c>
      <c r="G221" s="370"/>
      <c r="H221" s="391" t="s">
        <v>575</v>
      </c>
      <c r="I221" s="370"/>
      <c r="J221" s="369" t="s">
        <v>25</v>
      </c>
      <c r="K221" s="368"/>
      <c r="L221" s="7" t="s">
        <v>382</v>
      </c>
      <c r="M221" s="7"/>
      <c r="N221" s="82">
        <v>4.08</v>
      </c>
      <c r="O221" s="57">
        <v>3</v>
      </c>
    </row>
    <row r="222" spans="1:15" ht="15" x14ac:dyDescent="0.25">
      <c r="A222" s="1"/>
      <c r="B222" s="375">
        <v>187</v>
      </c>
      <c r="C222" s="376"/>
      <c r="D222" s="367" t="s">
        <v>573</v>
      </c>
      <c r="E222" s="368"/>
      <c r="F222" s="369">
        <v>4100048796</v>
      </c>
      <c r="G222" s="370"/>
      <c r="H222" s="391" t="s">
        <v>575</v>
      </c>
      <c r="I222" s="370"/>
      <c r="J222" s="369" t="s">
        <v>53</v>
      </c>
      <c r="K222" s="368"/>
      <c r="L222" s="7" t="s">
        <v>382</v>
      </c>
      <c r="M222" s="7"/>
      <c r="N222" s="82">
        <v>4.08</v>
      </c>
      <c r="O222" s="57">
        <v>3</v>
      </c>
    </row>
    <row r="223" spans="1:15" ht="15" x14ac:dyDescent="0.25">
      <c r="A223" s="1"/>
      <c r="B223" s="375">
        <v>188</v>
      </c>
      <c r="C223" s="376"/>
      <c r="D223" s="367" t="s">
        <v>573</v>
      </c>
      <c r="E223" s="368"/>
      <c r="F223" s="369">
        <v>4100048796</v>
      </c>
      <c r="G223" s="370"/>
      <c r="H223" s="391" t="s">
        <v>575</v>
      </c>
      <c r="I223" s="370"/>
      <c r="J223" s="369" t="s">
        <v>53</v>
      </c>
      <c r="K223" s="368"/>
      <c r="L223" s="7" t="s">
        <v>382</v>
      </c>
      <c r="M223" s="7"/>
      <c r="N223" s="82">
        <v>4.08</v>
      </c>
      <c r="O223" s="57">
        <v>3</v>
      </c>
    </row>
    <row r="224" spans="1:15" ht="15" x14ac:dyDescent="0.25">
      <c r="A224" s="1"/>
      <c r="B224" s="375">
        <v>189</v>
      </c>
      <c r="C224" s="376"/>
      <c r="D224" s="367" t="s">
        <v>573</v>
      </c>
      <c r="E224" s="368"/>
      <c r="F224" s="369">
        <v>4100048796</v>
      </c>
      <c r="G224" s="370"/>
      <c r="H224" s="391" t="s">
        <v>575</v>
      </c>
      <c r="I224" s="370"/>
      <c r="J224" s="369" t="s">
        <v>53</v>
      </c>
      <c r="K224" s="368"/>
      <c r="L224" s="7" t="s">
        <v>382</v>
      </c>
      <c r="M224" s="7"/>
      <c r="N224" s="82">
        <v>4.08</v>
      </c>
      <c r="O224" s="57">
        <v>3</v>
      </c>
    </row>
    <row r="225" spans="1:15" ht="15" x14ac:dyDescent="0.25">
      <c r="A225" s="1"/>
      <c r="B225" s="375">
        <v>190</v>
      </c>
      <c r="C225" s="376"/>
      <c r="D225" s="367" t="s">
        <v>573</v>
      </c>
      <c r="E225" s="368"/>
      <c r="F225" s="369">
        <v>4100048796</v>
      </c>
      <c r="G225" s="370"/>
      <c r="H225" s="391" t="s">
        <v>575</v>
      </c>
      <c r="I225" s="370"/>
      <c r="J225" s="369" t="s">
        <v>53</v>
      </c>
      <c r="K225" s="368"/>
      <c r="L225" s="7" t="s">
        <v>382</v>
      </c>
      <c r="M225" s="7"/>
      <c r="N225" s="82">
        <v>4.08</v>
      </c>
      <c r="O225" s="57">
        <v>3</v>
      </c>
    </row>
    <row r="226" spans="1:15" ht="15" x14ac:dyDescent="0.25">
      <c r="A226" s="1"/>
      <c r="B226" s="375">
        <v>191</v>
      </c>
      <c r="C226" s="376"/>
      <c r="D226" s="367" t="s">
        <v>573</v>
      </c>
      <c r="E226" s="368"/>
      <c r="F226" s="369">
        <v>4100048796</v>
      </c>
      <c r="G226" s="370"/>
      <c r="H226" s="391" t="s">
        <v>575</v>
      </c>
      <c r="I226" s="370"/>
      <c r="J226" s="369" t="s">
        <v>53</v>
      </c>
      <c r="K226" s="368"/>
      <c r="L226" s="7" t="s">
        <v>382</v>
      </c>
      <c r="M226" s="7"/>
      <c r="N226" s="82">
        <v>4.08</v>
      </c>
      <c r="O226" s="57">
        <v>3</v>
      </c>
    </row>
    <row r="227" spans="1:15" ht="15" x14ac:dyDescent="0.25">
      <c r="A227" s="1"/>
      <c r="B227" s="375">
        <v>192</v>
      </c>
      <c r="C227" s="376"/>
      <c r="D227" s="367" t="s">
        <v>573</v>
      </c>
      <c r="E227" s="368"/>
      <c r="F227" s="369">
        <v>4100048796</v>
      </c>
      <c r="G227" s="370"/>
      <c r="H227" s="391" t="s">
        <v>575</v>
      </c>
      <c r="I227" s="370"/>
      <c r="J227" s="369" t="s">
        <v>53</v>
      </c>
      <c r="K227" s="368"/>
      <c r="L227" s="7" t="s">
        <v>382</v>
      </c>
      <c r="M227" s="7"/>
      <c r="N227" s="81">
        <v>4.08</v>
      </c>
      <c r="O227" s="57">
        <v>3</v>
      </c>
    </row>
    <row r="228" spans="1:15" ht="15" x14ac:dyDescent="0.25">
      <c r="A228" s="1"/>
      <c r="B228" s="111" t="s">
        <v>319</v>
      </c>
      <c r="C228" s="92"/>
      <c r="D228" s="20"/>
      <c r="E228" s="45"/>
      <c r="F228" s="20"/>
      <c r="H228" s="3"/>
      <c r="J228" s="20"/>
      <c r="K228" s="45"/>
      <c r="L228" s="1"/>
      <c r="M228" s="1"/>
      <c r="N228" s="1"/>
      <c r="O228" s="60"/>
    </row>
    <row r="229" spans="1:15" ht="15" x14ac:dyDescent="0.25">
      <c r="A229" s="1"/>
      <c r="B229" s="375">
        <v>193</v>
      </c>
      <c r="C229" s="376"/>
      <c r="D229" s="367" t="s">
        <v>573</v>
      </c>
      <c r="E229" s="368"/>
      <c r="F229" s="369">
        <v>4100048796</v>
      </c>
      <c r="G229" s="370"/>
      <c r="H229" s="391" t="s">
        <v>575</v>
      </c>
      <c r="I229" s="370"/>
      <c r="J229" s="369" t="s">
        <v>53</v>
      </c>
      <c r="K229" s="368"/>
      <c r="L229" s="7" t="s">
        <v>382</v>
      </c>
      <c r="M229" s="7"/>
      <c r="N229" s="81">
        <v>4.08</v>
      </c>
      <c r="O229" s="57">
        <v>3</v>
      </c>
    </row>
    <row r="230" spans="1:15" ht="15" x14ac:dyDescent="0.25">
      <c r="A230" s="1"/>
      <c r="B230" s="375">
        <v>194</v>
      </c>
      <c r="C230" s="376"/>
      <c r="D230" s="367" t="s">
        <v>573</v>
      </c>
      <c r="E230" s="368"/>
      <c r="F230" s="369">
        <v>4100048796</v>
      </c>
      <c r="G230" s="370"/>
      <c r="H230" s="391" t="s">
        <v>575</v>
      </c>
      <c r="I230" s="370"/>
      <c r="J230" s="369" t="s">
        <v>53</v>
      </c>
      <c r="K230" s="368"/>
      <c r="L230" s="7" t="s">
        <v>382</v>
      </c>
      <c r="M230" s="7"/>
      <c r="N230" s="81">
        <v>4.08</v>
      </c>
      <c r="O230" s="57">
        <v>3</v>
      </c>
    </row>
    <row r="231" spans="1:15" ht="15" x14ac:dyDescent="0.25">
      <c r="A231" s="1"/>
      <c r="B231" s="375">
        <v>195</v>
      </c>
      <c r="C231" s="376"/>
      <c r="D231" s="367" t="s">
        <v>573</v>
      </c>
      <c r="E231" s="368"/>
      <c r="F231" s="369">
        <v>4100048796</v>
      </c>
      <c r="G231" s="370"/>
      <c r="H231" s="391" t="s">
        <v>575</v>
      </c>
      <c r="I231" s="370"/>
      <c r="J231" s="369" t="s">
        <v>53</v>
      </c>
      <c r="K231" s="368"/>
      <c r="L231" s="7" t="s">
        <v>382</v>
      </c>
      <c r="M231" s="7"/>
      <c r="N231" s="81">
        <v>4.08</v>
      </c>
      <c r="O231" s="57">
        <v>3</v>
      </c>
    </row>
    <row r="232" spans="1:15" ht="15" x14ac:dyDescent="0.25">
      <c r="A232" s="1"/>
      <c r="B232" s="375">
        <v>196</v>
      </c>
      <c r="C232" s="376"/>
      <c r="D232" s="367" t="s">
        <v>573</v>
      </c>
      <c r="E232" s="368"/>
      <c r="F232" s="369">
        <v>4100048796</v>
      </c>
      <c r="G232" s="370"/>
      <c r="H232" s="391" t="s">
        <v>575</v>
      </c>
      <c r="I232" s="370"/>
      <c r="J232" s="369" t="s">
        <v>53</v>
      </c>
      <c r="K232" s="368"/>
      <c r="L232" s="7" t="s">
        <v>382</v>
      </c>
      <c r="M232" s="7"/>
      <c r="N232" s="81">
        <v>4.08</v>
      </c>
      <c r="O232" s="57">
        <v>3</v>
      </c>
    </row>
    <row r="233" spans="1:15" ht="15" x14ac:dyDescent="0.25">
      <c r="A233" s="1"/>
      <c r="B233" s="375">
        <v>197</v>
      </c>
      <c r="C233" s="376"/>
      <c r="D233" s="367" t="s">
        <v>573</v>
      </c>
      <c r="E233" s="368"/>
      <c r="F233" s="369">
        <v>4100048796</v>
      </c>
      <c r="G233" s="370"/>
      <c r="H233" s="391" t="s">
        <v>575</v>
      </c>
      <c r="I233" s="370"/>
      <c r="J233" s="369" t="s">
        <v>53</v>
      </c>
      <c r="K233" s="368"/>
      <c r="L233" s="7" t="s">
        <v>382</v>
      </c>
      <c r="M233" s="7"/>
      <c r="N233" s="81">
        <v>4.08</v>
      </c>
      <c r="O233" s="57">
        <v>3</v>
      </c>
    </row>
    <row r="234" spans="1:15" ht="15" x14ac:dyDescent="0.25">
      <c r="A234" s="1"/>
      <c r="B234" s="375">
        <v>198</v>
      </c>
      <c r="C234" s="376"/>
      <c r="D234" s="367" t="s">
        <v>573</v>
      </c>
      <c r="E234" s="368"/>
      <c r="F234" s="369">
        <v>4100048796</v>
      </c>
      <c r="G234" s="370"/>
      <c r="H234" s="391" t="s">
        <v>575</v>
      </c>
      <c r="I234" s="370"/>
      <c r="J234" s="369" t="s">
        <v>53</v>
      </c>
      <c r="K234" s="368"/>
      <c r="L234" s="7" t="s">
        <v>382</v>
      </c>
      <c r="M234" s="7"/>
      <c r="N234" s="81">
        <v>4.08</v>
      </c>
      <c r="O234" s="57">
        <v>3</v>
      </c>
    </row>
    <row r="235" spans="1:15" ht="15" x14ac:dyDescent="0.25">
      <c r="A235" s="1"/>
      <c r="B235" s="375">
        <v>199</v>
      </c>
      <c r="C235" s="376"/>
      <c r="D235" s="367" t="s">
        <v>573</v>
      </c>
      <c r="E235" s="368"/>
      <c r="F235" s="369">
        <v>4100048796</v>
      </c>
      <c r="G235" s="370"/>
      <c r="H235" s="391" t="s">
        <v>575</v>
      </c>
      <c r="I235" s="370"/>
      <c r="J235" s="369" t="s">
        <v>53</v>
      </c>
      <c r="K235" s="368"/>
      <c r="L235" s="7" t="s">
        <v>382</v>
      </c>
      <c r="M235" s="7"/>
      <c r="N235" s="81">
        <v>4.08</v>
      </c>
      <c r="O235" s="57">
        <v>3</v>
      </c>
    </row>
    <row r="236" spans="1:15" ht="15" x14ac:dyDescent="0.25">
      <c r="A236" s="1"/>
      <c r="B236" s="375">
        <v>200</v>
      </c>
      <c r="C236" s="376"/>
      <c r="D236" s="367" t="s">
        <v>573</v>
      </c>
      <c r="E236" s="368"/>
      <c r="F236" s="369">
        <v>4100048796</v>
      </c>
      <c r="G236" s="370"/>
      <c r="H236" s="391" t="s">
        <v>575</v>
      </c>
      <c r="I236" s="370"/>
      <c r="J236" s="369" t="s">
        <v>53</v>
      </c>
      <c r="K236" s="368"/>
      <c r="L236" s="7" t="s">
        <v>382</v>
      </c>
      <c r="M236" s="7"/>
      <c r="N236" s="81">
        <v>4.08</v>
      </c>
      <c r="O236" s="57">
        <v>3</v>
      </c>
    </row>
    <row r="237" spans="1:15" ht="15" x14ac:dyDescent="0.25">
      <c r="A237" s="1"/>
      <c r="B237" s="375">
        <v>201</v>
      </c>
      <c r="C237" s="376"/>
      <c r="D237" s="367" t="s">
        <v>573</v>
      </c>
      <c r="E237" s="368"/>
      <c r="F237" s="369">
        <v>4100048796</v>
      </c>
      <c r="G237" s="370"/>
      <c r="H237" s="391" t="s">
        <v>575</v>
      </c>
      <c r="I237" s="370"/>
      <c r="J237" s="369" t="s">
        <v>53</v>
      </c>
      <c r="K237" s="368"/>
      <c r="L237" s="7" t="s">
        <v>382</v>
      </c>
      <c r="M237" s="7"/>
      <c r="N237" s="81">
        <v>4.08</v>
      </c>
      <c r="O237" s="57">
        <v>3</v>
      </c>
    </row>
    <row r="238" spans="1:15" ht="15" x14ac:dyDescent="0.25">
      <c r="A238" s="1"/>
      <c r="B238" s="375">
        <v>202</v>
      </c>
      <c r="C238" s="376"/>
      <c r="D238" s="367" t="s">
        <v>573</v>
      </c>
      <c r="E238" s="368"/>
      <c r="F238" s="369">
        <v>4100048796</v>
      </c>
      <c r="G238" s="370"/>
      <c r="H238" s="391" t="s">
        <v>575</v>
      </c>
      <c r="I238" s="370"/>
      <c r="J238" s="369" t="s">
        <v>53</v>
      </c>
      <c r="K238" s="368"/>
      <c r="L238" s="7" t="s">
        <v>382</v>
      </c>
      <c r="M238" s="7"/>
      <c r="N238" s="81">
        <v>4.08</v>
      </c>
      <c r="O238" s="57">
        <v>3</v>
      </c>
    </row>
    <row r="239" spans="1:15" ht="15" x14ac:dyDescent="0.25">
      <c r="A239" s="1"/>
      <c r="B239" s="375">
        <v>203</v>
      </c>
      <c r="C239" s="376"/>
      <c r="D239" s="367" t="s">
        <v>573</v>
      </c>
      <c r="E239" s="368"/>
      <c r="F239" s="369">
        <v>4100048796</v>
      </c>
      <c r="G239" s="370"/>
      <c r="H239" s="391" t="s">
        <v>575</v>
      </c>
      <c r="I239" s="370"/>
      <c r="J239" s="369" t="s">
        <v>53</v>
      </c>
      <c r="K239" s="368"/>
      <c r="L239" s="7" t="s">
        <v>382</v>
      </c>
      <c r="M239" s="7"/>
      <c r="N239" s="81">
        <v>4.08</v>
      </c>
      <c r="O239" s="57">
        <v>3</v>
      </c>
    </row>
    <row r="240" spans="1:15" ht="15" x14ac:dyDescent="0.25">
      <c r="A240" s="1"/>
      <c r="B240" s="375">
        <v>204</v>
      </c>
      <c r="C240" s="376"/>
      <c r="D240" s="367" t="s">
        <v>573</v>
      </c>
      <c r="E240" s="368"/>
      <c r="F240" s="369">
        <v>4100048796</v>
      </c>
      <c r="G240" s="370"/>
      <c r="H240" s="391" t="s">
        <v>575</v>
      </c>
      <c r="I240" s="370"/>
      <c r="J240" s="369" t="s">
        <v>53</v>
      </c>
      <c r="K240" s="368"/>
      <c r="L240" s="7" t="s">
        <v>382</v>
      </c>
      <c r="M240" s="7"/>
      <c r="N240" s="81">
        <v>4.08</v>
      </c>
      <c r="O240" s="57">
        <v>3</v>
      </c>
    </row>
    <row r="241" spans="1:15" ht="15" x14ac:dyDescent="0.25">
      <c r="A241" s="1"/>
      <c r="B241" s="375">
        <v>205</v>
      </c>
      <c r="C241" s="376"/>
      <c r="D241" s="367" t="s">
        <v>573</v>
      </c>
      <c r="E241" s="368"/>
      <c r="F241" s="369">
        <v>4100048796</v>
      </c>
      <c r="G241" s="370"/>
      <c r="H241" s="391" t="s">
        <v>575</v>
      </c>
      <c r="I241" s="370"/>
      <c r="J241" s="369" t="s">
        <v>53</v>
      </c>
      <c r="K241" s="368"/>
      <c r="L241" s="7" t="s">
        <v>382</v>
      </c>
      <c r="M241" s="7"/>
      <c r="N241" s="81">
        <v>4.08</v>
      </c>
      <c r="O241" s="57">
        <v>3</v>
      </c>
    </row>
    <row r="242" spans="1:15" ht="15" x14ac:dyDescent="0.25">
      <c r="A242" s="1"/>
      <c r="B242" s="375">
        <v>206</v>
      </c>
      <c r="C242" s="376"/>
      <c r="D242" s="367" t="s">
        <v>573</v>
      </c>
      <c r="E242" s="368"/>
      <c r="F242" s="369">
        <v>4100048796</v>
      </c>
      <c r="G242" s="370"/>
      <c r="H242" s="391" t="s">
        <v>575</v>
      </c>
      <c r="I242" s="370"/>
      <c r="J242" s="369" t="s">
        <v>53</v>
      </c>
      <c r="K242" s="368"/>
      <c r="L242" s="7" t="s">
        <v>382</v>
      </c>
      <c r="M242" s="7"/>
      <c r="N242" s="81">
        <v>4.08</v>
      </c>
      <c r="O242" s="57">
        <v>3</v>
      </c>
    </row>
    <row r="243" spans="1:15" ht="15" x14ac:dyDescent="0.25">
      <c r="A243" s="1"/>
      <c r="B243" s="375">
        <v>207</v>
      </c>
      <c r="C243" s="376"/>
      <c r="D243" s="367" t="s">
        <v>573</v>
      </c>
      <c r="E243" s="368"/>
      <c r="F243" s="369">
        <v>4100048796</v>
      </c>
      <c r="G243" s="370"/>
      <c r="H243" s="391" t="s">
        <v>575</v>
      </c>
      <c r="I243" s="370"/>
      <c r="J243" s="369" t="s">
        <v>53</v>
      </c>
      <c r="K243" s="368"/>
      <c r="L243" s="7" t="s">
        <v>382</v>
      </c>
      <c r="M243" s="7"/>
      <c r="N243" s="81">
        <v>4.08</v>
      </c>
      <c r="O243" s="57">
        <v>3</v>
      </c>
    </row>
    <row r="244" spans="1:15" ht="15" x14ac:dyDescent="0.25">
      <c r="A244" s="1"/>
      <c r="B244" s="375">
        <v>208</v>
      </c>
      <c r="C244" s="376"/>
      <c r="D244" s="367" t="s">
        <v>573</v>
      </c>
      <c r="E244" s="368"/>
      <c r="F244" s="369">
        <v>4100048796</v>
      </c>
      <c r="G244" s="370"/>
      <c r="H244" s="391" t="s">
        <v>575</v>
      </c>
      <c r="I244" s="370"/>
      <c r="J244" s="369" t="s">
        <v>53</v>
      </c>
      <c r="K244" s="368"/>
      <c r="L244" s="7" t="s">
        <v>382</v>
      </c>
      <c r="M244" s="7"/>
      <c r="N244" s="81">
        <v>4.08</v>
      </c>
      <c r="O244" s="57">
        <v>3</v>
      </c>
    </row>
    <row r="245" spans="1:15" ht="15" x14ac:dyDescent="0.25">
      <c r="A245" s="1"/>
      <c r="B245" s="111" t="s">
        <v>330</v>
      </c>
      <c r="C245" s="92"/>
      <c r="D245" s="20"/>
      <c r="E245" s="45"/>
      <c r="F245" s="20"/>
      <c r="H245" s="3"/>
      <c r="J245" s="20"/>
      <c r="K245" s="45"/>
      <c r="L245" s="1"/>
      <c r="M245" s="1"/>
      <c r="N245" s="1"/>
      <c r="O245" s="60"/>
    </row>
    <row r="246" spans="1:15" ht="15" x14ac:dyDescent="0.25">
      <c r="A246" s="1"/>
      <c r="B246" s="378">
        <v>209</v>
      </c>
      <c r="C246" s="379"/>
      <c r="D246" s="367" t="s">
        <v>573</v>
      </c>
      <c r="E246" s="368"/>
      <c r="F246" s="369">
        <v>4100048796</v>
      </c>
      <c r="G246" s="370"/>
      <c r="H246" s="391" t="s">
        <v>575</v>
      </c>
      <c r="I246" s="370"/>
      <c r="J246" s="369" t="s">
        <v>53</v>
      </c>
      <c r="K246" s="368"/>
      <c r="L246" s="7" t="s">
        <v>382</v>
      </c>
      <c r="M246" s="7"/>
      <c r="N246" s="82">
        <v>4.08</v>
      </c>
      <c r="O246" s="57">
        <v>1</v>
      </c>
    </row>
    <row r="247" spans="1:15" ht="15" x14ac:dyDescent="0.25">
      <c r="A247" s="1"/>
      <c r="B247" s="110"/>
      <c r="C247" s="69"/>
      <c r="D247" s="367" t="s">
        <v>573</v>
      </c>
      <c r="E247" s="368"/>
      <c r="F247" s="369">
        <v>4100048798</v>
      </c>
      <c r="G247" s="370"/>
      <c r="H247" s="391" t="s">
        <v>575</v>
      </c>
      <c r="I247" s="370"/>
      <c r="J247" s="369" t="s">
        <v>84</v>
      </c>
      <c r="K247" s="368"/>
      <c r="L247" s="7" t="s">
        <v>382</v>
      </c>
      <c r="M247" s="7"/>
      <c r="N247" s="27"/>
      <c r="O247" s="57">
        <v>2</v>
      </c>
    </row>
    <row r="248" spans="1:15" ht="15" x14ac:dyDescent="0.25">
      <c r="A248" s="1"/>
      <c r="B248" s="375">
        <v>210</v>
      </c>
      <c r="C248" s="376"/>
      <c r="D248" s="367" t="s">
        <v>573</v>
      </c>
      <c r="E248" s="368"/>
      <c r="F248" s="369">
        <v>4100048795</v>
      </c>
      <c r="G248" s="370"/>
      <c r="H248" s="391" t="s">
        <v>575</v>
      </c>
      <c r="I248" s="370"/>
      <c r="J248" s="369" t="s">
        <v>90</v>
      </c>
      <c r="K248" s="368"/>
      <c r="L248" s="7" t="s">
        <v>576</v>
      </c>
      <c r="M248" s="7"/>
      <c r="N248" s="81">
        <v>4.08</v>
      </c>
      <c r="O248" s="57">
        <v>3</v>
      </c>
    </row>
    <row r="249" spans="1:15" ht="15" x14ac:dyDescent="0.25">
      <c r="A249" s="1"/>
      <c r="B249" s="375">
        <v>211</v>
      </c>
      <c r="C249" s="376"/>
      <c r="D249" s="367" t="s">
        <v>573</v>
      </c>
      <c r="E249" s="368"/>
      <c r="F249" s="369">
        <v>4100048795</v>
      </c>
      <c r="G249" s="370"/>
      <c r="H249" s="391" t="s">
        <v>575</v>
      </c>
      <c r="I249" s="370"/>
      <c r="J249" s="369" t="s">
        <v>90</v>
      </c>
      <c r="K249" s="368"/>
      <c r="L249" s="7" t="s">
        <v>576</v>
      </c>
      <c r="M249" s="7"/>
      <c r="N249" s="81">
        <v>4.08</v>
      </c>
      <c r="O249" s="57">
        <v>3</v>
      </c>
    </row>
    <row r="250" spans="1:15" ht="15" x14ac:dyDescent="0.25">
      <c r="A250" s="1"/>
      <c r="B250" s="375">
        <v>212</v>
      </c>
      <c r="C250" s="376"/>
      <c r="D250" s="367" t="s">
        <v>573</v>
      </c>
      <c r="E250" s="368"/>
      <c r="F250" s="369">
        <v>4100048795</v>
      </c>
      <c r="G250" s="370"/>
      <c r="H250" s="391" t="s">
        <v>575</v>
      </c>
      <c r="I250" s="370"/>
      <c r="J250" s="369" t="s">
        <v>90</v>
      </c>
      <c r="K250" s="368"/>
      <c r="L250" s="7" t="s">
        <v>576</v>
      </c>
      <c r="M250" s="7"/>
      <c r="N250" s="81">
        <v>3.1</v>
      </c>
      <c r="O250" s="57">
        <v>2</v>
      </c>
    </row>
    <row r="251" spans="1:15" ht="15" x14ac:dyDescent="0.25">
      <c r="A251" s="1"/>
      <c r="B251" s="375">
        <v>213</v>
      </c>
      <c r="C251" s="376"/>
      <c r="D251" s="367" t="s">
        <v>573</v>
      </c>
      <c r="E251" s="368"/>
      <c r="F251" s="369">
        <v>4100048797</v>
      </c>
      <c r="G251" s="370"/>
      <c r="H251" s="391" t="s">
        <v>575</v>
      </c>
      <c r="I251" s="370"/>
      <c r="J251" s="369" t="s">
        <v>147</v>
      </c>
      <c r="K251" s="368"/>
      <c r="L251" s="7" t="s">
        <v>576</v>
      </c>
      <c r="M251" s="7"/>
      <c r="N251" s="81">
        <v>3.1</v>
      </c>
      <c r="O251" s="57">
        <v>2</v>
      </c>
    </row>
    <row r="252" spans="1:15" ht="15" x14ac:dyDescent="0.25">
      <c r="A252" s="1"/>
      <c r="B252" s="375">
        <v>214</v>
      </c>
      <c r="C252" s="376"/>
      <c r="D252" s="367" t="s">
        <v>573</v>
      </c>
      <c r="E252" s="368"/>
      <c r="F252" s="369">
        <v>4100048798</v>
      </c>
      <c r="G252" s="370"/>
      <c r="H252" s="391" t="s">
        <v>575</v>
      </c>
      <c r="I252" s="370"/>
      <c r="J252" s="369" t="s">
        <v>84</v>
      </c>
      <c r="K252" s="368"/>
      <c r="L252" s="7" t="s">
        <v>576</v>
      </c>
      <c r="M252" s="7"/>
      <c r="N252" s="81">
        <v>4.08</v>
      </c>
      <c r="O252" s="57">
        <v>3</v>
      </c>
    </row>
    <row r="253" spans="1:15" ht="15" x14ac:dyDescent="0.25">
      <c r="A253" s="1"/>
      <c r="B253" s="375">
        <v>215</v>
      </c>
      <c r="C253" s="376"/>
      <c r="D253" s="367" t="s">
        <v>573</v>
      </c>
      <c r="E253" s="368"/>
      <c r="F253" s="369">
        <v>4100048798</v>
      </c>
      <c r="G253" s="370"/>
      <c r="H253" s="391" t="s">
        <v>575</v>
      </c>
      <c r="I253" s="370"/>
      <c r="J253" s="369" t="s">
        <v>84</v>
      </c>
      <c r="K253" s="368"/>
      <c r="L253" s="7" t="s">
        <v>576</v>
      </c>
      <c r="M253" s="7"/>
      <c r="N253" s="81">
        <v>4.08</v>
      </c>
      <c r="O253" s="57">
        <v>3</v>
      </c>
    </row>
    <row r="254" spans="1:15" ht="15" x14ac:dyDescent="0.25">
      <c r="A254" s="1"/>
      <c r="B254" s="375">
        <v>216</v>
      </c>
      <c r="C254" s="376"/>
      <c r="D254" s="367" t="s">
        <v>573</v>
      </c>
      <c r="E254" s="368"/>
      <c r="F254" s="369">
        <v>4100048798</v>
      </c>
      <c r="G254" s="370"/>
      <c r="H254" s="391" t="s">
        <v>575</v>
      </c>
      <c r="I254" s="370"/>
      <c r="J254" s="369" t="s">
        <v>84</v>
      </c>
      <c r="K254" s="368"/>
      <c r="L254" s="7" t="s">
        <v>576</v>
      </c>
      <c r="M254" s="7"/>
      <c r="N254" s="81">
        <v>4.08</v>
      </c>
      <c r="O254" s="57">
        <v>3</v>
      </c>
    </row>
    <row r="255" spans="1:15" ht="15" x14ac:dyDescent="0.25">
      <c r="A255" s="1"/>
      <c r="B255" s="375">
        <v>217</v>
      </c>
      <c r="C255" s="376"/>
      <c r="D255" s="367" t="s">
        <v>573</v>
      </c>
      <c r="E255" s="368"/>
      <c r="F255" s="369">
        <v>4100048798</v>
      </c>
      <c r="G255" s="370"/>
      <c r="H255" s="391" t="s">
        <v>575</v>
      </c>
      <c r="I255" s="370"/>
      <c r="J255" s="369" t="s">
        <v>84</v>
      </c>
      <c r="K255" s="368"/>
      <c r="L255" s="7" t="s">
        <v>576</v>
      </c>
      <c r="M255" s="7"/>
      <c r="N255" s="81">
        <v>3.1</v>
      </c>
      <c r="O255" s="57">
        <v>2</v>
      </c>
    </row>
    <row r="256" spans="1:15" ht="15" x14ac:dyDescent="0.25">
      <c r="A256" s="1"/>
      <c r="B256" s="375">
        <v>218</v>
      </c>
      <c r="C256" s="376"/>
      <c r="D256" s="367" t="s">
        <v>573</v>
      </c>
      <c r="E256" s="368"/>
      <c r="F256" s="369">
        <v>4100048796</v>
      </c>
      <c r="G256" s="370"/>
      <c r="H256" s="391" t="s">
        <v>575</v>
      </c>
      <c r="I256" s="370"/>
      <c r="J256" s="369" t="s">
        <v>53</v>
      </c>
      <c r="K256" s="368"/>
      <c r="L256" s="7" t="s">
        <v>576</v>
      </c>
      <c r="M256" s="7"/>
      <c r="N256" s="81">
        <v>4.08</v>
      </c>
      <c r="O256" s="57">
        <v>3</v>
      </c>
    </row>
    <row r="257" spans="1:15" ht="15" x14ac:dyDescent="0.25">
      <c r="A257" s="1"/>
      <c r="B257" s="375">
        <v>219</v>
      </c>
      <c r="C257" s="376"/>
      <c r="D257" s="367" t="s">
        <v>573</v>
      </c>
      <c r="E257" s="368"/>
      <c r="F257" s="369">
        <v>4100048796</v>
      </c>
      <c r="G257" s="370"/>
      <c r="H257" s="391" t="s">
        <v>575</v>
      </c>
      <c r="I257" s="370"/>
      <c r="J257" s="369" t="s">
        <v>53</v>
      </c>
      <c r="K257" s="368"/>
      <c r="L257" s="7" t="s">
        <v>576</v>
      </c>
      <c r="M257" s="7"/>
      <c r="N257" s="81">
        <v>4.08</v>
      </c>
      <c r="O257" s="57">
        <v>3</v>
      </c>
    </row>
    <row r="258" spans="1:15" ht="15" x14ac:dyDescent="0.25">
      <c r="A258" s="1"/>
      <c r="B258" s="375">
        <v>220</v>
      </c>
      <c r="C258" s="376"/>
      <c r="D258" s="367" t="s">
        <v>573</v>
      </c>
      <c r="E258" s="368"/>
      <c r="F258" s="369">
        <v>4100048796</v>
      </c>
      <c r="G258" s="370"/>
      <c r="H258" s="391" t="s">
        <v>575</v>
      </c>
      <c r="I258" s="370"/>
      <c r="J258" s="369" t="s">
        <v>53</v>
      </c>
      <c r="K258" s="368"/>
      <c r="L258" s="7" t="s">
        <v>576</v>
      </c>
      <c r="M258" s="7"/>
      <c r="N258" s="81">
        <v>4.08</v>
      </c>
      <c r="O258" s="57">
        <v>3</v>
      </c>
    </row>
    <row r="259" spans="1:15" ht="15" x14ac:dyDescent="0.25">
      <c r="A259" s="1"/>
      <c r="B259" s="375">
        <v>221</v>
      </c>
      <c r="C259" s="376"/>
      <c r="D259" s="367" t="s">
        <v>573</v>
      </c>
      <c r="E259" s="368"/>
      <c r="F259" s="369">
        <v>4100048796</v>
      </c>
      <c r="G259" s="370"/>
      <c r="H259" s="391" t="s">
        <v>575</v>
      </c>
      <c r="I259" s="370"/>
      <c r="J259" s="369" t="s">
        <v>53</v>
      </c>
      <c r="K259" s="368"/>
      <c r="L259" s="7" t="s">
        <v>576</v>
      </c>
      <c r="M259" s="7"/>
      <c r="N259" s="81">
        <v>4.08</v>
      </c>
      <c r="O259" s="57">
        <v>3</v>
      </c>
    </row>
    <row r="260" spans="1:15" ht="15" x14ac:dyDescent="0.25">
      <c r="A260" s="1"/>
      <c r="B260" s="375">
        <v>222</v>
      </c>
      <c r="C260" s="376"/>
      <c r="D260" s="367" t="s">
        <v>573</v>
      </c>
      <c r="E260" s="368"/>
      <c r="F260" s="369">
        <v>4100048796</v>
      </c>
      <c r="G260" s="370"/>
      <c r="H260" s="391" t="s">
        <v>575</v>
      </c>
      <c r="I260" s="370"/>
      <c r="J260" s="369" t="s">
        <v>53</v>
      </c>
      <c r="K260" s="368"/>
      <c r="L260" s="7" t="s">
        <v>576</v>
      </c>
      <c r="M260" s="7"/>
      <c r="N260" s="81">
        <v>4.08</v>
      </c>
      <c r="O260" s="57">
        <v>3</v>
      </c>
    </row>
    <row r="261" spans="1:15" ht="15" x14ac:dyDescent="0.25">
      <c r="A261" s="1"/>
      <c r="B261" s="375">
        <v>223</v>
      </c>
      <c r="C261" s="376"/>
      <c r="D261" s="367" t="s">
        <v>573</v>
      </c>
      <c r="E261" s="368"/>
      <c r="F261" s="369">
        <v>4100048796</v>
      </c>
      <c r="G261" s="370"/>
      <c r="H261" s="391" t="s">
        <v>575</v>
      </c>
      <c r="I261" s="370"/>
      <c r="J261" s="369" t="s">
        <v>53</v>
      </c>
      <c r="K261" s="368"/>
      <c r="L261" s="7" t="s">
        <v>576</v>
      </c>
      <c r="M261" s="7"/>
      <c r="N261" s="81">
        <v>4.08</v>
      </c>
      <c r="O261" s="57">
        <v>3</v>
      </c>
    </row>
    <row r="262" spans="1:15" ht="15" x14ac:dyDescent="0.25">
      <c r="A262" s="1"/>
      <c r="B262" s="375">
        <v>224</v>
      </c>
      <c r="C262" s="376"/>
      <c r="D262" s="367" t="s">
        <v>573</v>
      </c>
      <c r="E262" s="368"/>
      <c r="F262" s="369">
        <v>4100048796</v>
      </c>
      <c r="G262" s="370"/>
      <c r="H262" s="391" t="s">
        <v>575</v>
      </c>
      <c r="I262" s="370"/>
      <c r="J262" s="369" t="s">
        <v>53</v>
      </c>
      <c r="K262" s="368"/>
      <c r="L262" s="7" t="s">
        <v>576</v>
      </c>
      <c r="M262" s="7"/>
      <c r="N262" s="81">
        <v>4.08</v>
      </c>
      <c r="O262" s="57">
        <v>3</v>
      </c>
    </row>
    <row r="263" spans="1:15" ht="15" x14ac:dyDescent="0.25">
      <c r="A263" s="1"/>
      <c r="B263" s="111" t="s">
        <v>340</v>
      </c>
      <c r="C263" s="92"/>
      <c r="D263" s="20"/>
      <c r="E263" s="45"/>
      <c r="F263" s="20"/>
      <c r="H263" s="3"/>
      <c r="J263" s="20"/>
      <c r="K263" s="45"/>
      <c r="L263" s="1"/>
      <c r="M263" s="1"/>
      <c r="N263" s="1"/>
      <c r="O263" s="60"/>
    </row>
    <row r="264" spans="1:15" ht="15" x14ac:dyDescent="0.25">
      <c r="A264" s="1"/>
      <c r="B264" s="375">
        <v>225</v>
      </c>
      <c r="C264" s="376"/>
      <c r="D264" s="367" t="s">
        <v>573</v>
      </c>
      <c r="E264" s="368"/>
      <c r="F264" s="369">
        <v>4100048796</v>
      </c>
      <c r="G264" s="370"/>
      <c r="H264" s="391" t="s">
        <v>575</v>
      </c>
      <c r="I264" s="370"/>
      <c r="J264" s="369" t="s">
        <v>53</v>
      </c>
      <c r="K264" s="368"/>
      <c r="L264" s="7" t="s">
        <v>576</v>
      </c>
      <c r="M264" s="7"/>
      <c r="N264" s="81">
        <v>4.08</v>
      </c>
      <c r="O264" s="57">
        <v>3</v>
      </c>
    </row>
    <row r="265" spans="1:15" ht="15" x14ac:dyDescent="0.25">
      <c r="A265" s="1"/>
      <c r="B265" s="375">
        <v>226</v>
      </c>
      <c r="C265" s="376"/>
      <c r="D265" s="367" t="s">
        <v>573</v>
      </c>
      <c r="E265" s="368"/>
      <c r="F265" s="369">
        <v>4100048796</v>
      </c>
      <c r="G265" s="370"/>
      <c r="H265" s="391" t="s">
        <v>575</v>
      </c>
      <c r="I265" s="370"/>
      <c r="J265" s="369" t="s">
        <v>53</v>
      </c>
      <c r="K265" s="368"/>
      <c r="L265" s="7" t="s">
        <v>576</v>
      </c>
      <c r="M265" s="7"/>
      <c r="N265" s="81">
        <v>4.08</v>
      </c>
      <c r="O265" s="57">
        <v>3</v>
      </c>
    </row>
    <row r="266" spans="1:15" ht="15" x14ac:dyDescent="0.25">
      <c r="A266" s="1"/>
      <c r="B266" s="375">
        <v>227</v>
      </c>
      <c r="C266" s="376"/>
      <c r="D266" s="367" t="s">
        <v>414</v>
      </c>
      <c r="E266" s="368"/>
      <c r="F266" s="369">
        <v>4100048789</v>
      </c>
      <c r="G266" s="370"/>
      <c r="H266" s="391" t="s">
        <v>577</v>
      </c>
      <c r="I266" s="370"/>
      <c r="J266" s="369" t="s">
        <v>76</v>
      </c>
      <c r="K266" s="368"/>
      <c r="L266" s="7" t="s">
        <v>382</v>
      </c>
      <c r="M266" s="7"/>
      <c r="N266" s="81">
        <v>4.9850000000000003</v>
      </c>
      <c r="O266" s="57">
        <v>3</v>
      </c>
    </row>
    <row r="267" spans="1:15" ht="15" x14ac:dyDescent="0.25">
      <c r="A267" s="1"/>
      <c r="B267" s="375">
        <v>228</v>
      </c>
      <c r="C267" s="376"/>
      <c r="D267" s="367" t="s">
        <v>414</v>
      </c>
      <c r="E267" s="368"/>
      <c r="F267" s="369">
        <v>4100048789</v>
      </c>
      <c r="G267" s="370"/>
      <c r="H267" s="391" t="s">
        <v>577</v>
      </c>
      <c r="I267" s="370"/>
      <c r="J267" s="369" t="s">
        <v>76</v>
      </c>
      <c r="K267" s="368"/>
      <c r="L267" s="7" t="s">
        <v>382</v>
      </c>
      <c r="M267" s="7"/>
      <c r="N267" s="81">
        <v>4.99</v>
      </c>
      <c r="O267" s="57">
        <v>3</v>
      </c>
    </row>
    <row r="268" spans="1:15" ht="15" x14ac:dyDescent="0.25">
      <c r="A268" s="1"/>
      <c r="B268" s="375">
        <v>229</v>
      </c>
      <c r="C268" s="376"/>
      <c r="D268" s="367" t="s">
        <v>414</v>
      </c>
      <c r="E268" s="368"/>
      <c r="F268" s="369">
        <v>4100048789</v>
      </c>
      <c r="G268" s="370"/>
      <c r="H268" s="391" t="s">
        <v>577</v>
      </c>
      <c r="I268" s="370"/>
      <c r="J268" s="369" t="s">
        <v>76</v>
      </c>
      <c r="K268" s="368"/>
      <c r="L268" s="7" t="s">
        <v>382</v>
      </c>
      <c r="M268" s="7"/>
      <c r="N268" s="81">
        <v>4.99</v>
      </c>
      <c r="O268" s="57">
        <v>3</v>
      </c>
    </row>
    <row r="269" spans="1:15" ht="15" x14ac:dyDescent="0.25">
      <c r="A269" s="1"/>
      <c r="B269" s="375">
        <v>230</v>
      </c>
      <c r="C269" s="376"/>
      <c r="D269" s="367" t="s">
        <v>414</v>
      </c>
      <c r="E269" s="368"/>
      <c r="F269" s="369">
        <v>4100048789</v>
      </c>
      <c r="G269" s="370"/>
      <c r="H269" s="391" t="s">
        <v>577</v>
      </c>
      <c r="I269" s="370"/>
      <c r="J269" s="369" t="s">
        <v>76</v>
      </c>
      <c r="K269" s="368"/>
      <c r="L269" s="7" t="s">
        <v>382</v>
      </c>
      <c r="M269" s="7"/>
      <c r="N269" s="81">
        <v>4.99</v>
      </c>
      <c r="O269" s="57">
        <v>3</v>
      </c>
    </row>
    <row r="270" spans="1:15" ht="15" x14ac:dyDescent="0.25">
      <c r="A270" s="1"/>
      <c r="B270" s="375">
        <v>231</v>
      </c>
      <c r="C270" s="376"/>
      <c r="D270" s="367" t="s">
        <v>414</v>
      </c>
      <c r="E270" s="368"/>
      <c r="F270" s="369">
        <v>4100048789</v>
      </c>
      <c r="G270" s="370"/>
      <c r="H270" s="391" t="s">
        <v>577</v>
      </c>
      <c r="I270" s="370"/>
      <c r="J270" s="369" t="s">
        <v>76</v>
      </c>
      <c r="K270" s="368"/>
      <c r="L270" s="7" t="s">
        <v>382</v>
      </c>
      <c r="M270" s="7"/>
      <c r="N270" s="81">
        <v>4.9924999999999997</v>
      </c>
      <c r="O270" s="57">
        <v>3</v>
      </c>
    </row>
    <row r="271" spans="1:15" ht="15" x14ac:dyDescent="0.25">
      <c r="A271" s="1"/>
      <c r="B271" s="375">
        <v>232</v>
      </c>
      <c r="C271" s="376"/>
      <c r="D271" s="367" t="s">
        <v>414</v>
      </c>
      <c r="E271" s="368"/>
      <c r="F271" s="369">
        <v>4100048789</v>
      </c>
      <c r="G271" s="370"/>
      <c r="H271" s="391" t="s">
        <v>577</v>
      </c>
      <c r="I271" s="370"/>
      <c r="J271" s="369" t="s">
        <v>76</v>
      </c>
      <c r="K271" s="368"/>
      <c r="L271" s="7" t="s">
        <v>382</v>
      </c>
      <c r="M271" s="7"/>
      <c r="N271" s="81">
        <v>4.9939999999999998</v>
      </c>
      <c r="O271" s="57">
        <v>3</v>
      </c>
    </row>
    <row r="272" spans="1:15" ht="15" x14ac:dyDescent="0.25">
      <c r="A272" s="1"/>
      <c r="B272" s="375">
        <v>233</v>
      </c>
      <c r="C272" s="376"/>
      <c r="D272" s="367" t="s">
        <v>414</v>
      </c>
      <c r="E272" s="368"/>
      <c r="F272" s="369">
        <v>4100048789</v>
      </c>
      <c r="G272" s="370"/>
      <c r="H272" s="391" t="s">
        <v>577</v>
      </c>
      <c r="I272" s="370"/>
      <c r="J272" s="369" t="s">
        <v>76</v>
      </c>
      <c r="K272" s="368"/>
      <c r="L272" s="7" t="s">
        <v>382</v>
      </c>
      <c r="M272" s="7"/>
      <c r="N272" s="81">
        <v>3.72</v>
      </c>
      <c r="O272" s="57">
        <v>2</v>
      </c>
    </row>
    <row r="273" spans="1:15" ht="15" x14ac:dyDescent="0.25">
      <c r="A273" s="1"/>
      <c r="B273" s="375">
        <v>234</v>
      </c>
      <c r="C273" s="376"/>
      <c r="D273" s="367" t="s">
        <v>414</v>
      </c>
      <c r="E273" s="368"/>
      <c r="F273" s="369">
        <v>4100048787</v>
      </c>
      <c r="G273" s="370"/>
      <c r="H273" s="391" t="s">
        <v>577</v>
      </c>
      <c r="I273" s="370"/>
      <c r="J273" s="369" t="s">
        <v>81</v>
      </c>
      <c r="K273" s="368"/>
      <c r="L273" s="7" t="s">
        <v>382</v>
      </c>
      <c r="M273" s="7"/>
      <c r="N273" s="81">
        <v>4.99</v>
      </c>
      <c r="O273" s="57">
        <v>3</v>
      </c>
    </row>
    <row r="274" spans="1:15" ht="15" x14ac:dyDescent="0.25">
      <c r="A274" s="1"/>
      <c r="B274" s="375">
        <v>235</v>
      </c>
      <c r="C274" s="376"/>
      <c r="D274" s="367" t="s">
        <v>414</v>
      </c>
      <c r="E274" s="368"/>
      <c r="F274" s="369">
        <v>4100048787</v>
      </c>
      <c r="G274" s="370"/>
      <c r="H274" s="391" t="s">
        <v>577</v>
      </c>
      <c r="I274" s="370"/>
      <c r="J274" s="369" t="s">
        <v>81</v>
      </c>
      <c r="K274" s="368"/>
      <c r="L274" s="7" t="s">
        <v>382</v>
      </c>
      <c r="M274" s="7"/>
      <c r="N274" s="81">
        <v>4.99</v>
      </c>
      <c r="O274" s="57">
        <v>3</v>
      </c>
    </row>
    <row r="275" spans="1:15" ht="15" x14ac:dyDescent="0.25">
      <c r="A275" s="1"/>
      <c r="B275" s="375">
        <v>236</v>
      </c>
      <c r="C275" s="376"/>
      <c r="D275" s="367" t="s">
        <v>414</v>
      </c>
      <c r="E275" s="368"/>
      <c r="F275" s="369">
        <v>4100048787</v>
      </c>
      <c r="G275" s="370"/>
      <c r="H275" s="391" t="s">
        <v>577</v>
      </c>
      <c r="I275" s="370"/>
      <c r="J275" s="369" t="s">
        <v>81</v>
      </c>
      <c r="K275" s="368"/>
      <c r="L275" s="7" t="s">
        <v>382</v>
      </c>
      <c r="M275" s="7"/>
      <c r="N275" s="81">
        <v>4.99</v>
      </c>
      <c r="O275" s="57">
        <v>3</v>
      </c>
    </row>
    <row r="276" spans="1:15" ht="15" x14ac:dyDescent="0.25">
      <c r="A276" s="1"/>
      <c r="B276" s="375">
        <v>237</v>
      </c>
      <c r="C276" s="376"/>
      <c r="D276" s="367" t="s">
        <v>414</v>
      </c>
      <c r="E276" s="368"/>
      <c r="F276" s="369">
        <v>4100048787</v>
      </c>
      <c r="G276" s="370"/>
      <c r="H276" s="391" t="s">
        <v>577</v>
      </c>
      <c r="I276" s="370"/>
      <c r="J276" s="369" t="s">
        <v>81</v>
      </c>
      <c r="K276" s="368"/>
      <c r="L276" s="7" t="s">
        <v>382</v>
      </c>
      <c r="M276" s="7"/>
      <c r="N276" s="81">
        <v>4.99</v>
      </c>
      <c r="O276" s="57">
        <v>3</v>
      </c>
    </row>
    <row r="277" spans="1:15" ht="15" x14ac:dyDescent="0.25">
      <c r="A277" s="1"/>
      <c r="B277" s="375">
        <v>238</v>
      </c>
      <c r="C277" s="376"/>
      <c r="D277" s="367" t="s">
        <v>414</v>
      </c>
      <c r="E277" s="368"/>
      <c r="F277" s="369">
        <v>4100048787</v>
      </c>
      <c r="G277" s="370"/>
      <c r="H277" s="391" t="s">
        <v>577</v>
      </c>
      <c r="I277" s="370"/>
      <c r="J277" s="369" t="s">
        <v>81</v>
      </c>
      <c r="K277" s="368"/>
      <c r="L277" s="7" t="s">
        <v>382</v>
      </c>
      <c r="M277" s="7"/>
      <c r="N277" s="81">
        <v>3.72</v>
      </c>
      <c r="O277" s="57">
        <v>2</v>
      </c>
    </row>
    <row r="278" spans="1:15" ht="15" x14ac:dyDescent="0.25">
      <c r="A278" s="1"/>
      <c r="B278" s="375">
        <v>239</v>
      </c>
      <c r="C278" s="376"/>
      <c r="D278" s="367" t="s">
        <v>414</v>
      </c>
      <c r="E278" s="368"/>
      <c r="F278" s="369">
        <v>4100048783</v>
      </c>
      <c r="G278" s="370"/>
      <c r="H278" s="391" t="s">
        <v>577</v>
      </c>
      <c r="I278" s="370"/>
      <c r="J278" s="369" t="s">
        <v>25</v>
      </c>
      <c r="K278" s="368"/>
      <c r="L278" s="7" t="s">
        <v>382</v>
      </c>
      <c r="M278" s="7"/>
      <c r="N278" s="81">
        <v>4.99</v>
      </c>
      <c r="O278" s="57">
        <v>3</v>
      </c>
    </row>
    <row r="279" spans="1:15" ht="15" x14ac:dyDescent="0.25">
      <c r="A279" s="1"/>
      <c r="B279" s="375">
        <v>240</v>
      </c>
      <c r="C279" s="376"/>
      <c r="D279" s="367" t="s">
        <v>414</v>
      </c>
      <c r="E279" s="368"/>
      <c r="F279" s="369">
        <v>4100048783</v>
      </c>
      <c r="G279" s="370"/>
      <c r="H279" s="391" t="s">
        <v>577</v>
      </c>
      <c r="I279" s="370"/>
      <c r="J279" s="369" t="s">
        <v>25</v>
      </c>
      <c r="K279" s="368"/>
      <c r="L279" s="7" t="s">
        <v>382</v>
      </c>
      <c r="M279" s="7"/>
      <c r="N279" s="81">
        <v>4.99</v>
      </c>
      <c r="O279" s="57">
        <v>3</v>
      </c>
    </row>
    <row r="280" spans="1:15" ht="15" x14ac:dyDescent="0.25">
      <c r="A280" s="1"/>
      <c r="B280" s="111" t="s">
        <v>347</v>
      </c>
      <c r="C280" s="92"/>
      <c r="D280" s="20"/>
      <c r="E280" s="45"/>
      <c r="F280" s="20"/>
      <c r="H280" s="3"/>
      <c r="J280" s="20"/>
      <c r="K280" s="45"/>
      <c r="L280" s="1"/>
      <c r="M280" s="1"/>
      <c r="N280" s="1"/>
      <c r="O280" s="60"/>
    </row>
    <row r="281" spans="1:15" ht="15" x14ac:dyDescent="0.25">
      <c r="A281" s="1"/>
      <c r="B281" s="375">
        <v>241</v>
      </c>
      <c r="C281" s="376"/>
      <c r="D281" s="367" t="s">
        <v>414</v>
      </c>
      <c r="E281" s="368"/>
      <c r="F281" s="369">
        <v>4100048783</v>
      </c>
      <c r="G281" s="370"/>
      <c r="H281" s="391" t="s">
        <v>577</v>
      </c>
      <c r="I281" s="370"/>
      <c r="J281" s="369" t="s">
        <v>25</v>
      </c>
      <c r="K281" s="368"/>
      <c r="L281" s="7" t="s">
        <v>382</v>
      </c>
      <c r="M281" s="7"/>
      <c r="N281" s="81">
        <v>4.99</v>
      </c>
      <c r="O281" s="57">
        <v>3</v>
      </c>
    </row>
    <row r="282" spans="1:15" ht="15" x14ac:dyDescent="0.25">
      <c r="A282" s="1"/>
      <c r="B282" s="375">
        <v>242</v>
      </c>
      <c r="C282" s="376"/>
      <c r="D282" s="367" t="s">
        <v>414</v>
      </c>
      <c r="E282" s="368"/>
      <c r="F282" s="369">
        <v>4100048783</v>
      </c>
      <c r="G282" s="370"/>
      <c r="H282" s="391" t="s">
        <v>577</v>
      </c>
      <c r="I282" s="370"/>
      <c r="J282" s="369" t="s">
        <v>25</v>
      </c>
      <c r="K282" s="368"/>
      <c r="L282" s="7" t="s">
        <v>382</v>
      </c>
      <c r="M282" s="7"/>
      <c r="N282" s="81">
        <v>4.99</v>
      </c>
      <c r="O282" s="57">
        <v>3</v>
      </c>
    </row>
    <row r="283" spans="1:15" ht="15" x14ac:dyDescent="0.25">
      <c r="A283" s="1"/>
      <c r="B283" s="375">
        <v>243</v>
      </c>
      <c r="C283" s="376"/>
      <c r="D283" s="367" t="s">
        <v>414</v>
      </c>
      <c r="E283" s="368"/>
      <c r="F283" s="369">
        <v>4100048783</v>
      </c>
      <c r="G283" s="370"/>
      <c r="H283" s="391" t="s">
        <v>577</v>
      </c>
      <c r="I283" s="370"/>
      <c r="J283" s="369" t="s">
        <v>25</v>
      </c>
      <c r="K283" s="368"/>
      <c r="L283" s="7" t="s">
        <v>382</v>
      </c>
      <c r="M283" s="7"/>
      <c r="N283" s="81">
        <v>4.99</v>
      </c>
      <c r="O283" s="57">
        <v>3</v>
      </c>
    </row>
    <row r="284" spans="1:15" ht="15" x14ac:dyDescent="0.25">
      <c r="A284" s="1"/>
      <c r="B284" s="375">
        <v>244</v>
      </c>
      <c r="C284" s="376"/>
      <c r="D284" s="367" t="s">
        <v>414</v>
      </c>
      <c r="E284" s="368"/>
      <c r="F284" s="369">
        <v>4100048783</v>
      </c>
      <c r="G284" s="370"/>
      <c r="H284" s="391" t="s">
        <v>577</v>
      </c>
      <c r="I284" s="370"/>
      <c r="J284" s="369" t="s">
        <v>25</v>
      </c>
      <c r="K284" s="368"/>
      <c r="L284" s="7" t="s">
        <v>382</v>
      </c>
      <c r="M284" s="7"/>
      <c r="N284" s="81">
        <v>4.99</v>
      </c>
      <c r="O284" s="57">
        <v>3</v>
      </c>
    </row>
    <row r="285" spans="1:15" ht="15" x14ac:dyDescent="0.25">
      <c r="A285" s="1"/>
      <c r="B285" s="375">
        <v>245</v>
      </c>
      <c r="C285" s="376"/>
      <c r="D285" s="367" t="s">
        <v>414</v>
      </c>
      <c r="E285" s="368"/>
      <c r="F285" s="369">
        <v>4100048783</v>
      </c>
      <c r="G285" s="370"/>
      <c r="H285" s="391" t="s">
        <v>577</v>
      </c>
      <c r="I285" s="370"/>
      <c r="J285" s="369" t="s">
        <v>25</v>
      </c>
      <c r="K285" s="368"/>
      <c r="L285" s="7" t="s">
        <v>382</v>
      </c>
      <c r="M285" s="7"/>
      <c r="N285" s="81">
        <v>4.99</v>
      </c>
      <c r="O285" s="57">
        <v>3</v>
      </c>
    </row>
    <row r="286" spans="1:15" ht="15" x14ac:dyDescent="0.25">
      <c r="A286" s="1"/>
      <c r="B286" s="375">
        <v>246</v>
      </c>
      <c r="C286" s="376"/>
      <c r="D286" s="367" t="s">
        <v>414</v>
      </c>
      <c r="E286" s="368"/>
      <c r="F286" s="369">
        <v>4100048783</v>
      </c>
      <c r="G286" s="370"/>
      <c r="H286" s="391" t="s">
        <v>577</v>
      </c>
      <c r="I286" s="370"/>
      <c r="J286" s="369" t="s">
        <v>25</v>
      </c>
      <c r="K286" s="368"/>
      <c r="L286" s="7" t="s">
        <v>382</v>
      </c>
      <c r="M286" s="7"/>
      <c r="N286" s="81">
        <v>4.99</v>
      </c>
      <c r="O286" s="57">
        <v>3</v>
      </c>
    </row>
    <row r="287" spans="1:15" ht="15" x14ac:dyDescent="0.25">
      <c r="A287" s="1"/>
      <c r="B287" s="375">
        <v>247</v>
      </c>
      <c r="C287" s="376"/>
      <c r="D287" s="367" t="s">
        <v>414</v>
      </c>
      <c r="E287" s="368"/>
      <c r="F287" s="369">
        <v>4100048783</v>
      </c>
      <c r="G287" s="370"/>
      <c r="H287" s="391" t="s">
        <v>577</v>
      </c>
      <c r="I287" s="370"/>
      <c r="J287" s="369" t="s">
        <v>25</v>
      </c>
      <c r="K287" s="368"/>
      <c r="L287" s="7" t="s">
        <v>382</v>
      </c>
      <c r="M287" s="7"/>
      <c r="N287" s="81">
        <v>4.99</v>
      </c>
      <c r="O287" s="57">
        <v>3</v>
      </c>
    </row>
    <row r="288" spans="1:15" ht="15" x14ac:dyDescent="0.25">
      <c r="A288" s="1"/>
      <c r="B288" s="375">
        <v>248</v>
      </c>
      <c r="C288" s="376"/>
      <c r="D288" s="367" t="s">
        <v>414</v>
      </c>
      <c r="E288" s="368"/>
      <c r="F288" s="369">
        <v>4100048783</v>
      </c>
      <c r="G288" s="370"/>
      <c r="H288" s="391" t="s">
        <v>577</v>
      </c>
      <c r="I288" s="370"/>
      <c r="J288" s="369" t="s">
        <v>25</v>
      </c>
      <c r="K288" s="368"/>
      <c r="L288" s="7" t="s">
        <v>382</v>
      </c>
      <c r="M288" s="7"/>
      <c r="N288" s="81">
        <v>4.99</v>
      </c>
      <c r="O288" s="57">
        <v>3</v>
      </c>
    </row>
    <row r="289" spans="1:15" ht="15" x14ac:dyDescent="0.25">
      <c r="A289" s="1"/>
      <c r="B289" s="375">
        <v>249</v>
      </c>
      <c r="C289" s="376"/>
      <c r="D289" s="367" t="s">
        <v>414</v>
      </c>
      <c r="E289" s="368"/>
      <c r="F289" s="369">
        <v>4100048783</v>
      </c>
      <c r="G289" s="370"/>
      <c r="H289" s="391" t="s">
        <v>577</v>
      </c>
      <c r="I289" s="370"/>
      <c r="J289" s="369" t="s">
        <v>25</v>
      </c>
      <c r="K289" s="368"/>
      <c r="L289" s="7" t="s">
        <v>382</v>
      </c>
      <c r="M289" s="7"/>
      <c r="N289" s="81">
        <v>4.99</v>
      </c>
      <c r="O289" s="57">
        <v>3</v>
      </c>
    </row>
    <row r="290" spans="1:15" ht="15" x14ac:dyDescent="0.25">
      <c r="A290" s="1"/>
      <c r="B290" s="375">
        <v>250</v>
      </c>
      <c r="C290" s="376"/>
      <c r="D290" s="367" t="s">
        <v>414</v>
      </c>
      <c r="E290" s="368"/>
      <c r="F290" s="369">
        <v>4100048783</v>
      </c>
      <c r="G290" s="370"/>
      <c r="H290" s="391" t="s">
        <v>577</v>
      </c>
      <c r="I290" s="370"/>
      <c r="J290" s="369" t="s">
        <v>25</v>
      </c>
      <c r="K290" s="368"/>
      <c r="L290" s="7" t="s">
        <v>382</v>
      </c>
      <c r="M290" s="7"/>
      <c r="N290" s="81">
        <v>4.99</v>
      </c>
      <c r="O290" s="57">
        <v>3</v>
      </c>
    </row>
    <row r="291" spans="1:15" ht="15" x14ac:dyDescent="0.25">
      <c r="A291" s="1"/>
      <c r="B291" s="375">
        <v>251</v>
      </c>
      <c r="C291" s="376"/>
      <c r="D291" s="367" t="s">
        <v>414</v>
      </c>
      <c r="E291" s="368"/>
      <c r="F291" s="369">
        <v>4100048783</v>
      </c>
      <c r="G291" s="370"/>
      <c r="H291" s="391" t="s">
        <v>577</v>
      </c>
      <c r="I291" s="370"/>
      <c r="J291" s="369" t="s">
        <v>25</v>
      </c>
      <c r="K291" s="368"/>
      <c r="L291" s="7" t="s">
        <v>382</v>
      </c>
      <c r="M291" s="7"/>
      <c r="N291" s="81">
        <v>4.99</v>
      </c>
      <c r="O291" s="57">
        <v>3</v>
      </c>
    </row>
    <row r="292" spans="1:15" ht="15" x14ac:dyDescent="0.25">
      <c r="A292" s="1"/>
      <c r="B292" s="375">
        <v>252</v>
      </c>
      <c r="C292" s="376"/>
      <c r="D292" s="367" t="s">
        <v>414</v>
      </c>
      <c r="E292" s="368"/>
      <c r="F292" s="369">
        <v>4100048783</v>
      </c>
      <c r="G292" s="370"/>
      <c r="H292" s="391" t="s">
        <v>577</v>
      </c>
      <c r="I292" s="370"/>
      <c r="J292" s="369" t="s">
        <v>25</v>
      </c>
      <c r="K292" s="368"/>
      <c r="L292" s="7" t="s">
        <v>382</v>
      </c>
      <c r="M292" s="7"/>
      <c r="N292" s="81">
        <v>4.99</v>
      </c>
      <c r="O292" s="57">
        <v>3</v>
      </c>
    </row>
    <row r="293" spans="1:15" ht="15" x14ac:dyDescent="0.25">
      <c r="A293" s="1"/>
      <c r="B293" s="375">
        <v>253</v>
      </c>
      <c r="C293" s="376"/>
      <c r="D293" s="367" t="s">
        <v>414</v>
      </c>
      <c r="E293" s="368"/>
      <c r="F293" s="369">
        <v>4100048791</v>
      </c>
      <c r="G293" s="370"/>
      <c r="H293" s="391" t="s">
        <v>577</v>
      </c>
      <c r="I293" s="370"/>
      <c r="J293" s="369" t="s">
        <v>84</v>
      </c>
      <c r="K293" s="368"/>
      <c r="L293" s="7" t="s">
        <v>382</v>
      </c>
      <c r="M293" s="7"/>
      <c r="N293" s="81">
        <v>4.99</v>
      </c>
      <c r="O293" s="57">
        <v>3</v>
      </c>
    </row>
    <row r="294" spans="1:15" ht="15" x14ac:dyDescent="0.25">
      <c r="A294" s="1"/>
      <c r="B294" s="375">
        <v>254</v>
      </c>
      <c r="C294" s="376"/>
      <c r="D294" s="367" t="s">
        <v>414</v>
      </c>
      <c r="E294" s="368"/>
      <c r="F294" s="369">
        <v>4100048791</v>
      </c>
      <c r="G294" s="370"/>
      <c r="H294" s="391" t="s">
        <v>577</v>
      </c>
      <c r="I294" s="370"/>
      <c r="J294" s="369" t="s">
        <v>84</v>
      </c>
      <c r="K294" s="368"/>
      <c r="L294" s="7" t="s">
        <v>382</v>
      </c>
      <c r="M294" s="7"/>
      <c r="N294" s="81">
        <v>4.99</v>
      </c>
      <c r="O294" s="57">
        <v>3</v>
      </c>
    </row>
    <row r="295" spans="1:15" ht="15" x14ac:dyDescent="0.25">
      <c r="A295" s="1"/>
      <c r="B295" s="375">
        <v>255</v>
      </c>
      <c r="C295" s="376"/>
      <c r="D295" s="367" t="s">
        <v>414</v>
      </c>
      <c r="E295" s="368"/>
      <c r="F295" s="369">
        <v>4100048791</v>
      </c>
      <c r="G295" s="370"/>
      <c r="H295" s="391" t="s">
        <v>577</v>
      </c>
      <c r="I295" s="370"/>
      <c r="J295" s="369" t="s">
        <v>84</v>
      </c>
      <c r="K295" s="368"/>
      <c r="L295" s="7" t="s">
        <v>382</v>
      </c>
      <c r="M295" s="7"/>
      <c r="N295" s="81">
        <v>4.99</v>
      </c>
      <c r="O295" s="57">
        <v>3</v>
      </c>
    </row>
    <row r="296" spans="1:15" ht="15" x14ac:dyDescent="0.25">
      <c r="A296" s="1"/>
      <c r="B296" s="375">
        <v>256</v>
      </c>
      <c r="C296" s="376"/>
      <c r="D296" s="367" t="s">
        <v>414</v>
      </c>
      <c r="E296" s="368"/>
      <c r="F296" s="369">
        <v>4100048791</v>
      </c>
      <c r="G296" s="370"/>
      <c r="H296" s="391" t="s">
        <v>577</v>
      </c>
      <c r="I296" s="370"/>
      <c r="J296" s="369" t="s">
        <v>84</v>
      </c>
      <c r="K296" s="368"/>
      <c r="L296" s="7" t="s">
        <v>382</v>
      </c>
      <c r="M296" s="7"/>
      <c r="N296" s="81">
        <v>4.99</v>
      </c>
      <c r="O296" s="57">
        <v>3</v>
      </c>
    </row>
    <row r="297" spans="1:15" ht="15" x14ac:dyDescent="0.25">
      <c r="A297" s="1"/>
      <c r="B297" s="111" t="s">
        <v>578</v>
      </c>
      <c r="C297" s="92"/>
      <c r="D297" s="20"/>
      <c r="E297" s="45"/>
      <c r="F297" s="20"/>
      <c r="H297" s="3"/>
      <c r="J297" s="20"/>
      <c r="K297" s="45"/>
      <c r="L297" s="1"/>
      <c r="M297" s="1"/>
      <c r="N297" s="1"/>
      <c r="O297" s="60"/>
    </row>
    <row r="298" spans="1:15" ht="15" x14ac:dyDescent="0.25">
      <c r="A298" s="1"/>
      <c r="B298" s="375">
        <v>257</v>
      </c>
      <c r="C298" s="376"/>
      <c r="D298" s="367" t="s">
        <v>414</v>
      </c>
      <c r="E298" s="368"/>
      <c r="F298" s="369">
        <v>4100048791</v>
      </c>
      <c r="G298" s="370"/>
      <c r="H298" s="391" t="s">
        <v>577</v>
      </c>
      <c r="I298" s="370"/>
      <c r="J298" s="369" t="s">
        <v>84</v>
      </c>
      <c r="K298" s="368"/>
      <c r="L298" s="7" t="s">
        <v>382</v>
      </c>
      <c r="M298" s="7"/>
      <c r="N298" s="81">
        <v>4.99</v>
      </c>
      <c r="O298" s="57">
        <v>3</v>
      </c>
    </row>
    <row r="299" spans="1:15" ht="15" x14ac:dyDescent="0.25">
      <c r="A299" s="1"/>
      <c r="B299" s="375">
        <v>258</v>
      </c>
      <c r="C299" s="376"/>
      <c r="D299" s="367" t="s">
        <v>414</v>
      </c>
      <c r="E299" s="368"/>
      <c r="F299" s="369">
        <v>4100048791</v>
      </c>
      <c r="G299" s="370"/>
      <c r="H299" s="391" t="s">
        <v>577</v>
      </c>
      <c r="I299" s="370"/>
      <c r="J299" s="369" t="s">
        <v>84</v>
      </c>
      <c r="K299" s="368"/>
      <c r="L299" s="7" t="s">
        <v>382</v>
      </c>
      <c r="M299" s="7"/>
      <c r="N299" s="81">
        <v>4.99</v>
      </c>
      <c r="O299" s="57">
        <v>3</v>
      </c>
    </row>
    <row r="300" spans="1:15" ht="15" x14ac:dyDescent="0.25">
      <c r="A300" s="1"/>
      <c r="B300" s="375">
        <v>259</v>
      </c>
      <c r="C300" s="376"/>
      <c r="D300" s="367" t="s">
        <v>414</v>
      </c>
      <c r="E300" s="368"/>
      <c r="F300" s="369">
        <v>4100048791</v>
      </c>
      <c r="G300" s="370"/>
      <c r="H300" s="391" t="s">
        <v>577</v>
      </c>
      <c r="I300" s="370"/>
      <c r="J300" s="369" t="s">
        <v>84</v>
      </c>
      <c r="K300" s="368"/>
      <c r="L300" s="7" t="s">
        <v>382</v>
      </c>
      <c r="M300" s="7"/>
      <c r="N300" s="81">
        <v>4.99</v>
      </c>
      <c r="O300" s="57">
        <v>3</v>
      </c>
    </row>
    <row r="301" spans="1:15" ht="15" customHeight="1" x14ac:dyDescent="0.25">
      <c r="A301" s="1"/>
      <c r="B301" s="375">
        <v>260</v>
      </c>
      <c r="C301" s="376"/>
      <c r="D301" s="367" t="s">
        <v>414</v>
      </c>
      <c r="E301" s="368"/>
      <c r="F301" s="369">
        <v>4100048791</v>
      </c>
      <c r="G301" s="370"/>
      <c r="H301" s="391" t="s">
        <v>577</v>
      </c>
      <c r="I301" s="370"/>
      <c r="J301" s="369" t="s">
        <v>84</v>
      </c>
      <c r="K301" s="368"/>
      <c r="L301" s="7" t="s">
        <v>382</v>
      </c>
      <c r="M301" s="7"/>
      <c r="N301" s="81">
        <v>4.99</v>
      </c>
      <c r="O301" s="57">
        <v>3</v>
      </c>
    </row>
    <row r="302" spans="1:15" ht="15" customHeight="1" x14ac:dyDescent="0.25">
      <c r="A302" s="1"/>
      <c r="B302" s="375">
        <v>261</v>
      </c>
      <c r="C302" s="376"/>
      <c r="D302" s="367" t="s">
        <v>414</v>
      </c>
      <c r="E302" s="368"/>
      <c r="F302" s="369">
        <v>4100048791</v>
      </c>
      <c r="G302" s="370"/>
      <c r="H302" s="391" t="s">
        <v>577</v>
      </c>
      <c r="I302" s="370"/>
      <c r="J302" s="369" t="s">
        <v>84</v>
      </c>
      <c r="K302" s="368"/>
      <c r="L302" s="7" t="s">
        <v>382</v>
      </c>
      <c r="M302" s="7"/>
      <c r="N302" s="81">
        <v>4.99</v>
      </c>
      <c r="O302" s="57">
        <v>3</v>
      </c>
    </row>
    <row r="303" spans="1:15" ht="15" customHeight="1" x14ac:dyDescent="0.25">
      <c r="A303" s="1"/>
      <c r="B303" s="375">
        <v>262</v>
      </c>
      <c r="C303" s="376"/>
      <c r="D303" s="367" t="s">
        <v>414</v>
      </c>
      <c r="E303" s="368"/>
      <c r="F303" s="369">
        <v>4100048791</v>
      </c>
      <c r="G303" s="370"/>
      <c r="H303" s="391" t="s">
        <v>577</v>
      </c>
      <c r="I303" s="370"/>
      <c r="J303" s="369" t="s">
        <v>84</v>
      </c>
      <c r="K303" s="368"/>
      <c r="L303" s="7" t="s">
        <v>382</v>
      </c>
      <c r="M303" s="7"/>
      <c r="N303" s="81">
        <v>3.72</v>
      </c>
      <c r="O303" s="57">
        <v>2</v>
      </c>
    </row>
    <row r="304" spans="1:15" ht="15" customHeight="1" x14ac:dyDescent="0.25">
      <c r="A304" s="1"/>
      <c r="B304" s="375">
        <v>263</v>
      </c>
      <c r="C304" s="376"/>
      <c r="D304" s="367" t="s">
        <v>414</v>
      </c>
      <c r="E304" s="368"/>
      <c r="F304" s="369">
        <v>4100048790</v>
      </c>
      <c r="G304" s="370"/>
      <c r="H304" s="391" t="s">
        <v>577</v>
      </c>
      <c r="I304" s="370"/>
      <c r="J304" s="369" t="s">
        <v>53</v>
      </c>
      <c r="K304" s="368"/>
      <c r="L304" s="7" t="s">
        <v>382</v>
      </c>
      <c r="M304" s="7"/>
      <c r="N304" s="81">
        <v>4.99</v>
      </c>
      <c r="O304" s="57">
        <v>3</v>
      </c>
    </row>
    <row r="305" spans="1:15" ht="15" customHeight="1" x14ac:dyDescent="0.25">
      <c r="A305" s="1"/>
      <c r="B305" s="375">
        <v>264</v>
      </c>
      <c r="C305" s="376"/>
      <c r="D305" s="367" t="s">
        <v>414</v>
      </c>
      <c r="E305" s="368"/>
      <c r="F305" s="369">
        <v>4100048790</v>
      </c>
      <c r="G305" s="370"/>
      <c r="H305" s="391" t="s">
        <v>577</v>
      </c>
      <c r="I305" s="370"/>
      <c r="J305" s="369" t="s">
        <v>53</v>
      </c>
      <c r="K305" s="368"/>
      <c r="L305" s="7" t="s">
        <v>382</v>
      </c>
      <c r="M305" s="7"/>
      <c r="N305" s="81">
        <v>4.99</v>
      </c>
      <c r="O305" s="57">
        <v>3</v>
      </c>
    </row>
    <row r="306" spans="1:15" ht="15" customHeight="1" x14ac:dyDescent="0.25">
      <c r="A306" s="1"/>
      <c r="B306" s="375">
        <v>265</v>
      </c>
      <c r="C306" s="376"/>
      <c r="D306" s="367" t="s">
        <v>414</v>
      </c>
      <c r="E306" s="368"/>
      <c r="F306" s="369">
        <v>4100048790</v>
      </c>
      <c r="G306" s="370"/>
      <c r="H306" s="391" t="s">
        <v>577</v>
      </c>
      <c r="I306" s="370"/>
      <c r="J306" s="369" t="s">
        <v>53</v>
      </c>
      <c r="K306" s="368"/>
      <c r="L306" s="7" t="s">
        <v>382</v>
      </c>
      <c r="M306" s="7"/>
      <c r="N306" s="81">
        <v>4.99</v>
      </c>
      <c r="O306" s="57">
        <v>3</v>
      </c>
    </row>
    <row r="307" spans="1:15" ht="15" customHeight="1" x14ac:dyDescent="0.25">
      <c r="A307" s="1"/>
      <c r="B307" s="375">
        <v>266</v>
      </c>
      <c r="C307" s="376"/>
      <c r="D307" s="367" t="s">
        <v>414</v>
      </c>
      <c r="E307" s="368"/>
      <c r="F307" s="369">
        <v>4100048790</v>
      </c>
      <c r="G307" s="370"/>
      <c r="H307" s="391" t="s">
        <v>577</v>
      </c>
      <c r="I307" s="370"/>
      <c r="J307" s="369" t="s">
        <v>53</v>
      </c>
      <c r="K307" s="368"/>
      <c r="L307" s="7" t="s">
        <v>382</v>
      </c>
      <c r="M307" s="7"/>
      <c r="N307" s="81">
        <v>4.99</v>
      </c>
      <c r="O307" s="57">
        <v>3</v>
      </c>
    </row>
    <row r="308" spans="1:15" ht="15" customHeight="1" x14ac:dyDescent="0.25">
      <c r="A308" s="1"/>
      <c r="B308" s="375">
        <v>267</v>
      </c>
      <c r="C308" s="376"/>
      <c r="D308" s="367" t="s">
        <v>414</v>
      </c>
      <c r="E308" s="368"/>
      <c r="F308" s="369">
        <v>4100048790</v>
      </c>
      <c r="G308" s="370"/>
      <c r="H308" s="391" t="s">
        <v>577</v>
      </c>
      <c r="I308" s="370"/>
      <c r="J308" s="369" t="s">
        <v>53</v>
      </c>
      <c r="K308" s="368"/>
      <c r="L308" s="7" t="s">
        <v>382</v>
      </c>
      <c r="M308" s="7"/>
      <c r="N308" s="81">
        <v>4.99</v>
      </c>
      <c r="O308" s="57">
        <v>3</v>
      </c>
    </row>
    <row r="309" spans="1:15" ht="15" customHeight="1" x14ac:dyDescent="0.25">
      <c r="A309" s="1"/>
      <c r="B309" s="375">
        <v>268</v>
      </c>
      <c r="C309" s="376"/>
      <c r="D309" s="367" t="s">
        <v>414</v>
      </c>
      <c r="E309" s="368"/>
      <c r="F309" s="369">
        <v>4100048790</v>
      </c>
      <c r="G309" s="370"/>
      <c r="H309" s="391" t="s">
        <v>577</v>
      </c>
      <c r="I309" s="370"/>
      <c r="J309" s="369" t="s">
        <v>53</v>
      </c>
      <c r="K309" s="368"/>
      <c r="L309" s="7" t="s">
        <v>382</v>
      </c>
      <c r="M309" s="7"/>
      <c r="N309" s="81">
        <v>4.99</v>
      </c>
      <c r="O309" s="57">
        <v>3</v>
      </c>
    </row>
    <row r="310" spans="1:15" ht="15" customHeight="1" x14ac:dyDescent="0.25">
      <c r="A310" s="1"/>
      <c r="B310" s="375">
        <v>269</v>
      </c>
      <c r="C310" s="376"/>
      <c r="D310" s="367" t="s">
        <v>414</v>
      </c>
      <c r="E310" s="368"/>
      <c r="F310" s="369">
        <v>4100048790</v>
      </c>
      <c r="G310" s="370"/>
      <c r="H310" s="391" t="s">
        <v>577</v>
      </c>
      <c r="I310" s="370"/>
      <c r="J310" s="369" t="s">
        <v>53</v>
      </c>
      <c r="K310" s="368"/>
      <c r="L310" s="7" t="s">
        <v>382</v>
      </c>
      <c r="M310" s="7"/>
      <c r="N310" s="81">
        <v>4.99</v>
      </c>
      <c r="O310" s="57">
        <v>3</v>
      </c>
    </row>
    <row r="311" spans="1:15" ht="15" customHeight="1" x14ac:dyDescent="0.25">
      <c r="A311" s="1"/>
      <c r="B311" s="375">
        <v>270</v>
      </c>
      <c r="C311" s="376"/>
      <c r="D311" s="367" t="s">
        <v>414</v>
      </c>
      <c r="E311" s="368"/>
      <c r="F311" s="369">
        <v>4100048790</v>
      </c>
      <c r="G311" s="370"/>
      <c r="H311" s="391" t="s">
        <v>577</v>
      </c>
      <c r="I311" s="370"/>
      <c r="J311" s="369" t="s">
        <v>53</v>
      </c>
      <c r="K311" s="368"/>
      <c r="L311" s="7" t="s">
        <v>382</v>
      </c>
      <c r="M311" s="7"/>
      <c r="N311" s="81">
        <v>4.99</v>
      </c>
      <c r="O311" s="57">
        <v>3</v>
      </c>
    </row>
    <row r="312" spans="1:15" ht="15" customHeight="1" x14ac:dyDescent="0.25">
      <c r="A312" s="1"/>
      <c r="B312" s="375">
        <v>271</v>
      </c>
      <c r="C312" s="376"/>
      <c r="D312" s="367" t="s">
        <v>414</v>
      </c>
      <c r="E312" s="368"/>
      <c r="F312" s="369">
        <v>4100048790</v>
      </c>
      <c r="G312" s="370"/>
      <c r="H312" s="391" t="s">
        <v>577</v>
      </c>
      <c r="I312" s="370"/>
      <c r="J312" s="369" t="s">
        <v>53</v>
      </c>
      <c r="K312" s="368"/>
      <c r="L312" s="7" t="s">
        <v>382</v>
      </c>
      <c r="M312" s="7"/>
      <c r="N312" s="81">
        <v>4.99</v>
      </c>
      <c r="O312" s="57">
        <v>3</v>
      </c>
    </row>
    <row r="313" spans="1:15" ht="15" customHeight="1" x14ac:dyDescent="0.25">
      <c r="A313" s="1"/>
      <c r="B313" s="375">
        <v>272</v>
      </c>
      <c r="C313" s="376"/>
      <c r="D313" s="367" t="s">
        <v>414</v>
      </c>
      <c r="E313" s="368"/>
      <c r="F313" s="369">
        <v>4100048790</v>
      </c>
      <c r="G313" s="370"/>
      <c r="H313" s="391" t="s">
        <v>577</v>
      </c>
      <c r="I313" s="370"/>
      <c r="J313" s="369" t="s">
        <v>53</v>
      </c>
      <c r="K313" s="368"/>
      <c r="L313" s="7" t="s">
        <v>382</v>
      </c>
      <c r="M313" s="7"/>
      <c r="N313" s="81">
        <v>4.99</v>
      </c>
      <c r="O313" s="57">
        <v>3</v>
      </c>
    </row>
    <row r="314" spans="1:15" ht="15" x14ac:dyDescent="0.25">
      <c r="A314" s="1"/>
      <c r="B314" s="111" t="s">
        <v>579</v>
      </c>
      <c r="C314" s="92"/>
      <c r="D314" s="20"/>
      <c r="E314" s="45"/>
      <c r="F314" s="20"/>
      <c r="H314" s="3"/>
      <c r="J314" s="20"/>
      <c r="K314" s="45"/>
      <c r="L314" s="1"/>
      <c r="M314" s="1"/>
      <c r="N314" s="1"/>
      <c r="O314" s="60"/>
    </row>
    <row r="315" spans="1:15" ht="15" customHeight="1" x14ac:dyDescent="0.25">
      <c r="A315" s="1"/>
      <c r="B315" s="375">
        <v>273</v>
      </c>
      <c r="C315" s="376"/>
      <c r="D315" s="367" t="s">
        <v>414</v>
      </c>
      <c r="E315" s="368"/>
      <c r="F315" s="369">
        <v>4100048790</v>
      </c>
      <c r="G315" s="370"/>
      <c r="H315" s="391" t="s">
        <v>577</v>
      </c>
      <c r="I315" s="370"/>
      <c r="J315" s="369" t="s">
        <v>53</v>
      </c>
      <c r="K315" s="368"/>
      <c r="L315" s="7" t="s">
        <v>382</v>
      </c>
      <c r="M315" s="7"/>
      <c r="N315" s="81">
        <v>4.99</v>
      </c>
      <c r="O315" s="57">
        <v>3</v>
      </c>
    </row>
    <row r="316" spans="1:15" ht="15" customHeight="1" x14ac:dyDescent="0.25">
      <c r="A316" s="1"/>
      <c r="B316" s="375">
        <v>274</v>
      </c>
      <c r="C316" s="376"/>
      <c r="D316" s="367" t="s">
        <v>414</v>
      </c>
      <c r="E316" s="368"/>
      <c r="F316" s="369">
        <v>4100048788</v>
      </c>
      <c r="G316" s="370"/>
      <c r="H316" s="391" t="s">
        <v>577</v>
      </c>
      <c r="I316" s="370"/>
      <c r="J316" s="369" t="s">
        <v>73</v>
      </c>
      <c r="K316" s="368"/>
      <c r="L316" s="7" t="s">
        <v>415</v>
      </c>
      <c r="M316" s="7"/>
      <c r="N316" s="81">
        <v>4.99</v>
      </c>
      <c r="O316" s="57">
        <v>3</v>
      </c>
    </row>
    <row r="317" spans="1:15" ht="15" customHeight="1" x14ac:dyDescent="0.25">
      <c r="A317" s="1"/>
      <c r="B317" s="375">
        <v>275</v>
      </c>
      <c r="C317" s="376"/>
      <c r="D317" s="367" t="s">
        <v>414</v>
      </c>
      <c r="E317" s="368"/>
      <c r="F317" s="369">
        <v>4100048788</v>
      </c>
      <c r="G317" s="370"/>
      <c r="H317" s="391" t="s">
        <v>577</v>
      </c>
      <c r="I317" s="370"/>
      <c r="J317" s="369" t="s">
        <v>73</v>
      </c>
      <c r="K317" s="368"/>
      <c r="L317" s="7" t="s">
        <v>415</v>
      </c>
      <c r="M317" s="7"/>
      <c r="N317" s="81">
        <v>4.99</v>
      </c>
      <c r="O317" s="57">
        <v>3</v>
      </c>
    </row>
    <row r="318" spans="1:15" ht="15" customHeight="1" x14ac:dyDescent="0.25">
      <c r="A318" s="1"/>
      <c r="B318" s="375">
        <v>276</v>
      </c>
      <c r="C318" s="376"/>
      <c r="D318" s="367" t="s">
        <v>414</v>
      </c>
      <c r="E318" s="368"/>
      <c r="F318" s="369">
        <v>4100048788</v>
      </c>
      <c r="G318" s="370"/>
      <c r="H318" s="391" t="s">
        <v>577</v>
      </c>
      <c r="I318" s="370"/>
      <c r="J318" s="369" t="s">
        <v>73</v>
      </c>
      <c r="K318" s="368"/>
      <c r="L318" s="7" t="s">
        <v>415</v>
      </c>
      <c r="M318" s="7"/>
      <c r="N318" s="81">
        <v>4.99</v>
      </c>
      <c r="O318" s="57">
        <v>3</v>
      </c>
    </row>
    <row r="319" spans="1:15" ht="15" customHeight="1" x14ac:dyDescent="0.25">
      <c r="A319" s="1"/>
      <c r="B319" s="375">
        <v>277</v>
      </c>
      <c r="C319" s="376"/>
      <c r="D319" s="367" t="s">
        <v>414</v>
      </c>
      <c r="E319" s="368"/>
      <c r="F319" s="369">
        <v>4100048788</v>
      </c>
      <c r="G319" s="370"/>
      <c r="H319" s="391" t="s">
        <v>577</v>
      </c>
      <c r="I319" s="370"/>
      <c r="J319" s="369" t="s">
        <v>73</v>
      </c>
      <c r="K319" s="368"/>
      <c r="L319" s="7" t="s">
        <v>415</v>
      </c>
      <c r="M319" s="7"/>
      <c r="N319" s="81">
        <v>3.72</v>
      </c>
      <c r="O319" s="57">
        <v>2</v>
      </c>
    </row>
    <row r="320" spans="1:15" ht="15" customHeight="1" x14ac:dyDescent="0.25">
      <c r="A320" s="1"/>
      <c r="B320" s="375">
        <v>278</v>
      </c>
      <c r="C320" s="376"/>
      <c r="D320" s="367" t="s">
        <v>414</v>
      </c>
      <c r="E320" s="368"/>
      <c r="F320" s="369">
        <v>4100048789</v>
      </c>
      <c r="G320" s="370"/>
      <c r="H320" s="391" t="s">
        <v>577</v>
      </c>
      <c r="I320" s="370"/>
      <c r="J320" s="369" t="s">
        <v>76</v>
      </c>
      <c r="K320" s="368"/>
      <c r="L320" s="7" t="s">
        <v>415</v>
      </c>
      <c r="M320" s="7"/>
      <c r="N320" s="81">
        <v>4.99</v>
      </c>
      <c r="O320" s="57">
        <v>3</v>
      </c>
    </row>
    <row r="321" spans="1:15" ht="15" customHeight="1" x14ac:dyDescent="0.25">
      <c r="A321" s="1"/>
      <c r="B321" s="375">
        <v>279</v>
      </c>
      <c r="C321" s="376"/>
      <c r="D321" s="367" t="s">
        <v>414</v>
      </c>
      <c r="E321" s="368"/>
      <c r="F321" s="369">
        <v>4100048789</v>
      </c>
      <c r="G321" s="370"/>
      <c r="H321" s="391" t="s">
        <v>577</v>
      </c>
      <c r="I321" s="370"/>
      <c r="J321" s="369" t="s">
        <v>76</v>
      </c>
      <c r="K321" s="368"/>
      <c r="L321" s="7" t="s">
        <v>415</v>
      </c>
      <c r="M321" s="7"/>
      <c r="N321" s="81">
        <v>4.99</v>
      </c>
      <c r="O321" s="57">
        <v>3</v>
      </c>
    </row>
    <row r="322" spans="1:15" ht="15" customHeight="1" x14ac:dyDescent="0.25">
      <c r="A322" s="1"/>
      <c r="B322" s="375">
        <v>280</v>
      </c>
      <c r="C322" s="376"/>
      <c r="D322" s="367" t="s">
        <v>414</v>
      </c>
      <c r="E322" s="368"/>
      <c r="F322" s="369">
        <v>4100048789</v>
      </c>
      <c r="G322" s="370"/>
      <c r="H322" s="391" t="s">
        <v>577</v>
      </c>
      <c r="I322" s="370"/>
      <c r="J322" s="369" t="s">
        <v>76</v>
      </c>
      <c r="K322" s="368"/>
      <c r="L322" s="7" t="s">
        <v>415</v>
      </c>
      <c r="M322" s="7"/>
      <c r="N322" s="81">
        <v>4.99</v>
      </c>
      <c r="O322" s="57">
        <v>3</v>
      </c>
    </row>
    <row r="323" spans="1:15" ht="15" customHeight="1" x14ac:dyDescent="0.25">
      <c r="A323" s="1"/>
      <c r="B323" s="375">
        <v>281</v>
      </c>
      <c r="C323" s="376"/>
      <c r="D323" s="367" t="s">
        <v>414</v>
      </c>
      <c r="E323" s="368"/>
      <c r="F323" s="369">
        <v>4100048789</v>
      </c>
      <c r="G323" s="370"/>
      <c r="H323" s="391" t="s">
        <v>577</v>
      </c>
      <c r="I323" s="370"/>
      <c r="J323" s="369" t="s">
        <v>76</v>
      </c>
      <c r="K323" s="368"/>
      <c r="L323" s="7" t="s">
        <v>415</v>
      </c>
      <c r="M323" s="7"/>
      <c r="N323" s="81">
        <v>4.99</v>
      </c>
      <c r="O323" s="57">
        <v>3</v>
      </c>
    </row>
    <row r="324" spans="1:15" ht="15" customHeight="1" x14ac:dyDescent="0.25">
      <c r="A324" s="1"/>
      <c r="B324" s="375">
        <v>282</v>
      </c>
      <c r="C324" s="376"/>
      <c r="D324" s="367" t="s">
        <v>414</v>
      </c>
      <c r="E324" s="368"/>
      <c r="F324" s="369">
        <v>4100048789</v>
      </c>
      <c r="G324" s="370"/>
      <c r="H324" s="391" t="s">
        <v>577</v>
      </c>
      <c r="I324" s="370"/>
      <c r="J324" s="369" t="s">
        <v>76</v>
      </c>
      <c r="K324" s="368"/>
      <c r="L324" s="7" t="s">
        <v>415</v>
      </c>
      <c r="M324" s="7"/>
      <c r="N324" s="81">
        <v>4.99</v>
      </c>
      <c r="O324" s="57">
        <v>3</v>
      </c>
    </row>
    <row r="325" spans="1:15" ht="15" customHeight="1" x14ac:dyDescent="0.25">
      <c r="A325" s="1"/>
      <c r="B325" s="375">
        <v>283</v>
      </c>
      <c r="C325" s="376"/>
      <c r="D325" s="367" t="s">
        <v>414</v>
      </c>
      <c r="E325" s="368"/>
      <c r="F325" s="369">
        <v>4100048789</v>
      </c>
      <c r="G325" s="370"/>
      <c r="H325" s="391" t="s">
        <v>577</v>
      </c>
      <c r="I325" s="370"/>
      <c r="J325" s="369" t="s">
        <v>76</v>
      </c>
      <c r="K325" s="368"/>
      <c r="L325" s="7" t="s">
        <v>415</v>
      </c>
      <c r="M325" s="7"/>
      <c r="N325" s="81">
        <v>4.99</v>
      </c>
      <c r="O325" s="57">
        <v>3</v>
      </c>
    </row>
    <row r="326" spans="1:15" ht="15" customHeight="1" x14ac:dyDescent="0.25">
      <c r="A326" s="1"/>
      <c r="B326" s="375">
        <v>284</v>
      </c>
      <c r="C326" s="376"/>
      <c r="D326" s="367" t="s">
        <v>414</v>
      </c>
      <c r="E326" s="368"/>
      <c r="F326" s="369">
        <v>4100048789</v>
      </c>
      <c r="G326" s="370"/>
      <c r="H326" s="391" t="s">
        <v>577</v>
      </c>
      <c r="I326" s="370"/>
      <c r="J326" s="369" t="s">
        <v>76</v>
      </c>
      <c r="K326" s="368"/>
      <c r="L326" s="7" t="s">
        <v>415</v>
      </c>
      <c r="M326" s="7"/>
      <c r="N326" s="81">
        <v>3.72</v>
      </c>
      <c r="O326" s="57">
        <v>2</v>
      </c>
    </row>
    <row r="327" spans="1:15" ht="15" customHeight="1" x14ac:dyDescent="0.25">
      <c r="A327" s="1"/>
      <c r="B327" s="375">
        <v>285</v>
      </c>
      <c r="C327" s="376"/>
      <c r="D327" s="367" t="s">
        <v>414</v>
      </c>
      <c r="E327" s="368"/>
      <c r="F327" s="369">
        <v>4100048787</v>
      </c>
      <c r="G327" s="370"/>
      <c r="H327" s="391" t="s">
        <v>577</v>
      </c>
      <c r="I327" s="370"/>
      <c r="J327" s="369" t="s">
        <v>81</v>
      </c>
      <c r="K327" s="368"/>
      <c r="L327" s="7" t="s">
        <v>415</v>
      </c>
      <c r="M327" s="7"/>
      <c r="N327" s="81">
        <v>4.99</v>
      </c>
      <c r="O327" s="57">
        <v>3</v>
      </c>
    </row>
    <row r="328" spans="1:15" ht="15" customHeight="1" x14ac:dyDescent="0.25">
      <c r="A328" s="1"/>
      <c r="B328" s="375">
        <v>286</v>
      </c>
      <c r="C328" s="376"/>
      <c r="D328" s="367" t="s">
        <v>414</v>
      </c>
      <c r="E328" s="368"/>
      <c r="F328" s="369">
        <v>4100048787</v>
      </c>
      <c r="G328" s="370"/>
      <c r="H328" s="391" t="s">
        <v>577</v>
      </c>
      <c r="I328" s="370"/>
      <c r="J328" s="369" t="s">
        <v>81</v>
      </c>
      <c r="K328" s="368"/>
      <c r="L328" s="7" t="s">
        <v>415</v>
      </c>
      <c r="M328" s="7"/>
      <c r="N328" s="81">
        <v>4.99</v>
      </c>
      <c r="O328" s="57">
        <v>3</v>
      </c>
    </row>
    <row r="329" spans="1:15" ht="15" customHeight="1" x14ac:dyDescent="0.25">
      <c r="A329" s="1"/>
      <c r="B329" s="375">
        <v>287</v>
      </c>
      <c r="C329" s="376"/>
      <c r="D329" s="367" t="s">
        <v>414</v>
      </c>
      <c r="E329" s="368"/>
      <c r="F329" s="369">
        <v>4100048787</v>
      </c>
      <c r="G329" s="370"/>
      <c r="H329" s="391" t="s">
        <v>577</v>
      </c>
      <c r="I329" s="370"/>
      <c r="J329" s="369" t="s">
        <v>81</v>
      </c>
      <c r="K329" s="368"/>
      <c r="L329" s="7" t="s">
        <v>415</v>
      </c>
      <c r="M329" s="7"/>
      <c r="N329" s="81">
        <v>4.99</v>
      </c>
      <c r="O329" s="57">
        <v>3</v>
      </c>
    </row>
    <row r="330" spans="1:15" ht="15" customHeight="1" x14ac:dyDescent="0.25">
      <c r="A330" s="1"/>
      <c r="B330" s="375">
        <v>288</v>
      </c>
      <c r="C330" s="376"/>
      <c r="D330" s="367" t="s">
        <v>414</v>
      </c>
      <c r="E330" s="368"/>
      <c r="F330" s="369">
        <v>4100048787</v>
      </c>
      <c r="G330" s="370"/>
      <c r="H330" s="391" t="s">
        <v>577</v>
      </c>
      <c r="I330" s="370"/>
      <c r="J330" s="369" t="s">
        <v>81</v>
      </c>
      <c r="K330" s="368"/>
      <c r="L330" s="7" t="s">
        <v>415</v>
      </c>
      <c r="M330" s="7"/>
      <c r="N330" s="81">
        <v>4.99</v>
      </c>
      <c r="O330" s="57">
        <v>3</v>
      </c>
    </row>
    <row r="331" spans="1:15" ht="15" x14ac:dyDescent="0.25">
      <c r="A331" s="1"/>
      <c r="B331" s="111" t="s">
        <v>580</v>
      </c>
      <c r="C331" s="92"/>
      <c r="D331" s="20"/>
      <c r="E331" s="45"/>
      <c r="F331" s="20"/>
      <c r="H331" s="3"/>
      <c r="J331" s="20"/>
      <c r="K331" s="45"/>
      <c r="L331" s="1"/>
      <c r="M331" s="1"/>
      <c r="N331" s="1"/>
      <c r="O331" s="60"/>
    </row>
    <row r="332" spans="1:15" ht="15" customHeight="1" x14ac:dyDescent="0.25">
      <c r="A332" s="1"/>
      <c r="B332" s="375">
        <v>289</v>
      </c>
      <c r="C332" s="376"/>
      <c r="D332" s="367" t="s">
        <v>414</v>
      </c>
      <c r="E332" s="368"/>
      <c r="F332" s="369">
        <v>4100048783</v>
      </c>
      <c r="G332" s="370"/>
      <c r="H332" s="391" t="s">
        <v>577</v>
      </c>
      <c r="I332" s="370"/>
      <c r="J332" s="369" t="s">
        <v>25</v>
      </c>
      <c r="K332" s="368"/>
      <c r="L332" s="7" t="s">
        <v>415</v>
      </c>
      <c r="M332" s="7"/>
      <c r="N332" s="81">
        <v>4.99</v>
      </c>
      <c r="O332" s="57">
        <v>3</v>
      </c>
    </row>
    <row r="333" spans="1:15" ht="15" customHeight="1" x14ac:dyDescent="0.25">
      <c r="A333" s="1"/>
      <c r="B333" s="375">
        <v>290</v>
      </c>
      <c r="C333" s="376"/>
      <c r="D333" s="367" t="s">
        <v>414</v>
      </c>
      <c r="E333" s="368"/>
      <c r="F333" s="369">
        <v>4100048783</v>
      </c>
      <c r="G333" s="370"/>
      <c r="H333" s="391" t="s">
        <v>577</v>
      </c>
      <c r="I333" s="370"/>
      <c r="J333" s="369" t="s">
        <v>25</v>
      </c>
      <c r="K333" s="368"/>
      <c r="L333" s="7" t="s">
        <v>415</v>
      </c>
      <c r="M333" s="7"/>
      <c r="N333" s="81">
        <v>4.99</v>
      </c>
      <c r="O333" s="57">
        <v>3</v>
      </c>
    </row>
    <row r="334" spans="1:15" ht="15" customHeight="1" x14ac:dyDescent="0.25">
      <c r="A334" s="1"/>
      <c r="B334" s="375">
        <v>291</v>
      </c>
      <c r="C334" s="376"/>
      <c r="D334" s="367" t="s">
        <v>414</v>
      </c>
      <c r="E334" s="368"/>
      <c r="F334" s="369">
        <v>4100048783</v>
      </c>
      <c r="G334" s="370"/>
      <c r="H334" s="391" t="s">
        <v>577</v>
      </c>
      <c r="I334" s="370"/>
      <c r="J334" s="369" t="s">
        <v>25</v>
      </c>
      <c r="K334" s="368"/>
      <c r="L334" s="7" t="s">
        <v>415</v>
      </c>
      <c r="M334" s="7"/>
      <c r="N334" s="81">
        <v>4.99</v>
      </c>
      <c r="O334" s="57">
        <v>3</v>
      </c>
    </row>
    <row r="335" spans="1:15" ht="15" customHeight="1" x14ac:dyDescent="0.25">
      <c r="A335" s="1"/>
      <c r="B335" s="375">
        <v>292</v>
      </c>
      <c r="C335" s="376"/>
      <c r="D335" s="367" t="s">
        <v>414</v>
      </c>
      <c r="E335" s="368"/>
      <c r="F335" s="369">
        <v>4100048783</v>
      </c>
      <c r="G335" s="370"/>
      <c r="H335" s="391" t="s">
        <v>577</v>
      </c>
      <c r="I335" s="370"/>
      <c r="J335" s="369" t="s">
        <v>25</v>
      </c>
      <c r="K335" s="368"/>
      <c r="L335" s="7" t="s">
        <v>415</v>
      </c>
      <c r="M335" s="7"/>
      <c r="N335" s="81">
        <v>4.99</v>
      </c>
      <c r="O335" s="57">
        <v>3</v>
      </c>
    </row>
    <row r="336" spans="1:15" ht="15" customHeight="1" x14ac:dyDescent="0.25">
      <c r="A336" s="1"/>
      <c r="B336" s="375">
        <v>293</v>
      </c>
      <c r="C336" s="376"/>
      <c r="D336" s="367" t="s">
        <v>414</v>
      </c>
      <c r="E336" s="368"/>
      <c r="F336" s="369">
        <v>4100048783</v>
      </c>
      <c r="G336" s="370"/>
      <c r="H336" s="391" t="s">
        <v>577</v>
      </c>
      <c r="I336" s="370"/>
      <c r="J336" s="369" t="s">
        <v>25</v>
      </c>
      <c r="K336" s="368"/>
      <c r="L336" s="7" t="s">
        <v>415</v>
      </c>
      <c r="M336" s="7"/>
      <c r="N336" s="81">
        <v>4.99</v>
      </c>
      <c r="O336" s="57">
        <v>3</v>
      </c>
    </row>
    <row r="337" spans="1:15" ht="15" customHeight="1" x14ac:dyDescent="0.25">
      <c r="A337" s="1"/>
      <c r="B337" s="375">
        <v>294</v>
      </c>
      <c r="C337" s="376"/>
      <c r="D337" s="367" t="s">
        <v>414</v>
      </c>
      <c r="E337" s="368"/>
      <c r="F337" s="369">
        <v>4100048783</v>
      </c>
      <c r="G337" s="370"/>
      <c r="H337" s="391" t="s">
        <v>577</v>
      </c>
      <c r="I337" s="370"/>
      <c r="J337" s="369" t="s">
        <v>25</v>
      </c>
      <c r="K337" s="368"/>
      <c r="L337" s="7" t="s">
        <v>415</v>
      </c>
      <c r="M337" s="7"/>
      <c r="N337" s="81">
        <v>4.99</v>
      </c>
      <c r="O337" s="57">
        <v>3</v>
      </c>
    </row>
    <row r="338" spans="1:15" ht="15" customHeight="1" x14ac:dyDescent="0.25">
      <c r="A338" s="1"/>
      <c r="B338" s="375">
        <v>295</v>
      </c>
      <c r="C338" s="376"/>
      <c r="D338" s="367" t="s">
        <v>414</v>
      </c>
      <c r="E338" s="368"/>
      <c r="F338" s="369">
        <v>4100048783</v>
      </c>
      <c r="G338" s="370"/>
      <c r="H338" s="391" t="s">
        <v>577</v>
      </c>
      <c r="I338" s="370"/>
      <c r="J338" s="369" t="s">
        <v>25</v>
      </c>
      <c r="K338" s="368"/>
      <c r="L338" s="7" t="s">
        <v>415</v>
      </c>
      <c r="M338" s="7"/>
      <c r="N338" s="81">
        <v>4.99</v>
      </c>
      <c r="O338" s="57">
        <v>3</v>
      </c>
    </row>
    <row r="339" spans="1:15" ht="15" customHeight="1" x14ac:dyDescent="0.25">
      <c r="A339" s="1"/>
      <c r="B339" s="375">
        <v>296</v>
      </c>
      <c r="C339" s="376"/>
      <c r="D339" s="367" t="s">
        <v>414</v>
      </c>
      <c r="E339" s="368"/>
      <c r="F339" s="369">
        <v>4100048783</v>
      </c>
      <c r="G339" s="370"/>
      <c r="H339" s="391" t="s">
        <v>577</v>
      </c>
      <c r="I339" s="370"/>
      <c r="J339" s="369" t="s">
        <v>25</v>
      </c>
      <c r="K339" s="368"/>
      <c r="L339" s="7" t="s">
        <v>415</v>
      </c>
      <c r="M339" s="7"/>
      <c r="N339" s="81">
        <v>4.99</v>
      </c>
      <c r="O339" s="57">
        <v>3</v>
      </c>
    </row>
    <row r="340" spans="1:15" ht="15" customHeight="1" x14ac:dyDescent="0.25">
      <c r="A340" s="1"/>
      <c r="B340" s="375">
        <v>297</v>
      </c>
      <c r="C340" s="376"/>
      <c r="D340" s="367" t="s">
        <v>414</v>
      </c>
      <c r="E340" s="368"/>
      <c r="F340" s="369">
        <v>4100048783</v>
      </c>
      <c r="G340" s="370"/>
      <c r="H340" s="391" t="s">
        <v>577</v>
      </c>
      <c r="I340" s="370"/>
      <c r="J340" s="369" t="s">
        <v>25</v>
      </c>
      <c r="K340" s="368"/>
      <c r="L340" s="7" t="s">
        <v>415</v>
      </c>
      <c r="M340" s="7"/>
      <c r="N340" s="81">
        <v>4.99</v>
      </c>
      <c r="O340" s="57">
        <v>3</v>
      </c>
    </row>
    <row r="341" spans="1:15" ht="15" customHeight="1" x14ac:dyDescent="0.25">
      <c r="A341" s="1"/>
      <c r="B341" s="375">
        <v>298</v>
      </c>
      <c r="C341" s="376"/>
      <c r="D341" s="367" t="s">
        <v>414</v>
      </c>
      <c r="E341" s="368"/>
      <c r="F341" s="369">
        <v>4100048783</v>
      </c>
      <c r="G341" s="370"/>
      <c r="H341" s="391" t="s">
        <v>577</v>
      </c>
      <c r="I341" s="370"/>
      <c r="J341" s="369" t="s">
        <v>25</v>
      </c>
      <c r="K341" s="368"/>
      <c r="L341" s="7" t="s">
        <v>415</v>
      </c>
      <c r="M341" s="7"/>
      <c r="N341" s="81">
        <v>4.99</v>
      </c>
      <c r="O341" s="57">
        <v>3</v>
      </c>
    </row>
    <row r="342" spans="1:15" ht="15" customHeight="1" x14ac:dyDescent="0.25">
      <c r="A342" s="1"/>
      <c r="B342" s="375">
        <v>299</v>
      </c>
      <c r="C342" s="376"/>
      <c r="D342" s="367" t="s">
        <v>414</v>
      </c>
      <c r="E342" s="368"/>
      <c r="F342" s="369">
        <v>4100048783</v>
      </c>
      <c r="G342" s="370"/>
      <c r="H342" s="391" t="s">
        <v>577</v>
      </c>
      <c r="I342" s="370"/>
      <c r="J342" s="369" t="s">
        <v>25</v>
      </c>
      <c r="K342" s="368"/>
      <c r="L342" s="7" t="s">
        <v>415</v>
      </c>
      <c r="M342" s="7"/>
      <c r="N342" s="81">
        <v>4.99</v>
      </c>
      <c r="O342" s="57">
        <v>3</v>
      </c>
    </row>
    <row r="343" spans="1:15" ht="15" customHeight="1" x14ac:dyDescent="0.25">
      <c r="A343" s="1"/>
      <c r="B343" s="375">
        <v>300</v>
      </c>
      <c r="C343" s="376"/>
      <c r="D343" s="367" t="s">
        <v>414</v>
      </c>
      <c r="E343" s="368"/>
      <c r="F343" s="369">
        <v>4100048783</v>
      </c>
      <c r="G343" s="370"/>
      <c r="H343" s="391" t="s">
        <v>577</v>
      </c>
      <c r="I343" s="370"/>
      <c r="J343" s="369" t="s">
        <v>25</v>
      </c>
      <c r="K343" s="368"/>
      <c r="L343" s="7" t="s">
        <v>415</v>
      </c>
      <c r="M343" s="7"/>
      <c r="N343" s="81">
        <v>4.99</v>
      </c>
      <c r="O343" s="57">
        <v>3</v>
      </c>
    </row>
    <row r="344" spans="1:15" ht="15" customHeight="1" x14ac:dyDescent="0.25">
      <c r="A344" s="1"/>
      <c r="B344" s="375">
        <v>301</v>
      </c>
      <c r="C344" s="376"/>
      <c r="D344" s="367" t="s">
        <v>414</v>
      </c>
      <c r="E344" s="368"/>
      <c r="F344" s="369">
        <v>4100048783</v>
      </c>
      <c r="G344" s="370"/>
      <c r="H344" s="391" t="s">
        <v>577</v>
      </c>
      <c r="I344" s="370"/>
      <c r="J344" s="369" t="s">
        <v>25</v>
      </c>
      <c r="K344" s="368"/>
      <c r="L344" s="7" t="s">
        <v>415</v>
      </c>
      <c r="M344" s="7"/>
      <c r="N344" s="81">
        <v>4.99</v>
      </c>
      <c r="O344" s="57">
        <v>3</v>
      </c>
    </row>
    <row r="345" spans="1:15" ht="15" customHeight="1" x14ac:dyDescent="0.25">
      <c r="A345" s="1"/>
      <c r="B345" s="375">
        <v>302</v>
      </c>
      <c r="C345" s="376"/>
      <c r="D345" s="367" t="s">
        <v>414</v>
      </c>
      <c r="E345" s="368"/>
      <c r="F345" s="369">
        <v>4100048783</v>
      </c>
      <c r="G345" s="370"/>
      <c r="H345" s="391" t="s">
        <v>577</v>
      </c>
      <c r="I345" s="370"/>
      <c r="J345" s="369" t="s">
        <v>25</v>
      </c>
      <c r="K345" s="368"/>
      <c r="L345" s="7" t="s">
        <v>415</v>
      </c>
      <c r="M345" s="7"/>
      <c r="N345" s="81">
        <v>4.99</v>
      </c>
      <c r="O345" s="57">
        <v>3</v>
      </c>
    </row>
    <row r="346" spans="1:15" ht="15" customHeight="1" x14ac:dyDescent="0.25">
      <c r="A346" s="1"/>
      <c r="B346" s="375">
        <v>303</v>
      </c>
      <c r="C346" s="376"/>
      <c r="D346" s="367" t="s">
        <v>414</v>
      </c>
      <c r="E346" s="368"/>
      <c r="F346" s="369">
        <v>4100048790</v>
      </c>
      <c r="G346" s="370"/>
      <c r="H346" s="391" t="s">
        <v>577</v>
      </c>
      <c r="I346" s="370"/>
      <c r="J346" s="369" t="s">
        <v>53</v>
      </c>
      <c r="K346" s="368"/>
      <c r="L346" s="7" t="s">
        <v>415</v>
      </c>
      <c r="M346" s="7"/>
      <c r="N346" s="81">
        <v>4.99</v>
      </c>
      <c r="O346" s="57">
        <v>3</v>
      </c>
    </row>
    <row r="347" spans="1:15" ht="15" customHeight="1" x14ac:dyDescent="0.25">
      <c r="A347" s="1"/>
      <c r="B347" s="375">
        <v>304</v>
      </c>
      <c r="C347" s="376"/>
      <c r="D347" s="367" t="s">
        <v>414</v>
      </c>
      <c r="E347" s="368"/>
      <c r="F347" s="369">
        <v>4100048790</v>
      </c>
      <c r="G347" s="370"/>
      <c r="H347" s="391" t="s">
        <v>577</v>
      </c>
      <c r="I347" s="370"/>
      <c r="J347" s="369" t="s">
        <v>53</v>
      </c>
      <c r="K347" s="368"/>
      <c r="L347" s="7" t="s">
        <v>415</v>
      </c>
      <c r="M347" s="7"/>
      <c r="N347" s="81">
        <v>4.99</v>
      </c>
      <c r="O347" s="57">
        <v>3</v>
      </c>
    </row>
    <row r="348" spans="1:15" ht="15" x14ac:dyDescent="0.25">
      <c r="A348" s="1"/>
      <c r="B348" s="111" t="s">
        <v>581</v>
      </c>
      <c r="C348" s="92"/>
      <c r="D348" s="20"/>
      <c r="E348" s="45"/>
      <c r="F348" s="20"/>
      <c r="H348" s="3"/>
      <c r="J348" s="20"/>
      <c r="K348" s="45"/>
      <c r="L348" s="1"/>
      <c r="M348" s="1"/>
      <c r="N348" s="1"/>
      <c r="O348" s="60"/>
    </row>
    <row r="349" spans="1:15" ht="15" customHeight="1" x14ac:dyDescent="0.25">
      <c r="A349" s="1"/>
      <c r="B349" s="375">
        <v>305</v>
      </c>
      <c r="C349" s="376"/>
      <c r="D349" s="367" t="s">
        <v>414</v>
      </c>
      <c r="E349" s="368"/>
      <c r="F349" s="369">
        <v>4100048790</v>
      </c>
      <c r="G349" s="370"/>
      <c r="H349" s="391" t="s">
        <v>577</v>
      </c>
      <c r="I349" s="370"/>
      <c r="J349" s="369" t="s">
        <v>53</v>
      </c>
      <c r="K349" s="368"/>
      <c r="L349" s="7" t="s">
        <v>415</v>
      </c>
      <c r="M349" s="7"/>
      <c r="N349" s="81">
        <v>4.99</v>
      </c>
      <c r="O349" s="57">
        <v>3</v>
      </c>
    </row>
    <row r="350" spans="1:15" ht="15" customHeight="1" x14ac:dyDescent="0.25">
      <c r="A350" s="1"/>
      <c r="B350" s="375">
        <v>306</v>
      </c>
      <c r="C350" s="376"/>
      <c r="D350" s="367" t="s">
        <v>414</v>
      </c>
      <c r="E350" s="368"/>
      <c r="F350" s="369">
        <v>4100048790</v>
      </c>
      <c r="G350" s="370"/>
      <c r="H350" s="391" t="s">
        <v>577</v>
      </c>
      <c r="I350" s="370"/>
      <c r="J350" s="369" t="s">
        <v>53</v>
      </c>
      <c r="K350" s="368"/>
      <c r="L350" s="7" t="s">
        <v>415</v>
      </c>
      <c r="M350" s="7"/>
      <c r="N350" s="81">
        <v>4.99</v>
      </c>
      <c r="O350" s="57">
        <v>3</v>
      </c>
    </row>
    <row r="351" spans="1:15" ht="15" customHeight="1" x14ac:dyDescent="0.25">
      <c r="A351" s="1"/>
      <c r="B351" s="375">
        <v>307</v>
      </c>
      <c r="C351" s="376"/>
      <c r="D351" s="367" t="s">
        <v>414</v>
      </c>
      <c r="E351" s="368"/>
      <c r="F351" s="369">
        <v>4100048790</v>
      </c>
      <c r="G351" s="370"/>
      <c r="H351" s="391" t="s">
        <v>577</v>
      </c>
      <c r="I351" s="370"/>
      <c r="J351" s="369" t="s">
        <v>53</v>
      </c>
      <c r="K351" s="368"/>
      <c r="L351" s="7" t="s">
        <v>415</v>
      </c>
      <c r="M351" s="7"/>
      <c r="N351" s="81">
        <v>4.99</v>
      </c>
      <c r="O351" s="57">
        <v>3</v>
      </c>
    </row>
    <row r="352" spans="1:15" ht="15" customHeight="1" x14ac:dyDescent="0.25">
      <c r="A352" s="1"/>
      <c r="B352" s="375">
        <v>308</v>
      </c>
      <c r="C352" s="376"/>
      <c r="D352" s="367" t="s">
        <v>414</v>
      </c>
      <c r="E352" s="368"/>
      <c r="F352" s="369">
        <v>4100048790</v>
      </c>
      <c r="G352" s="370"/>
      <c r="H352" s="391" t="s">
        <v>577</v>
      </c>
      <c r="I352" s="370"/>
      <c r="J352" s="369" t="s">
        <v>53</v>
      </c>
      <c r="K352" s="368"/>
      <c r="L352" s="7" t="s">
        <v>415</v>
      </c>
      <c r="M352" s="7"/>
      <c r="N352" s="81">
        <v>4.99</v>
      </c>
      <c r="O352" s="57">
        <v>3</v>
      </c>
    </row>
    <row r="353" spans="1:15" ht="15" customHeight="1" x14ac:dyDescent="0.25">
      <c r="A353" s="1"/>
      <c r="B353" s="375">
        <v>309</v>
      </c>
      <c r="C353" s="376"/>
      <c r="D353" s="367" t="s">
        <v>414</v>
      </c>
      <c r="E353" s="368"/>
      <c r="F353" s="369">
        <v>4100048790</v>
      </c>
      <c r="G353" s="370"/>
      <c r="H353" s="391" t="s">
        <v>577</v>
      </c>
      <c r="I353" s="370"/>
      <c r="J353" s="369" t="s">
        <v>53</v>
      </c>
      <c r="K353" s="368"/>
      <c r="L353" s="7" t="s">
        <v>415</v>
      </c>
      <c r="M353" s="7"/>
      <c r="N353" s="81">
        <v>4.99</v>
      </c>
      <c r="O353" s="57">
        <v>3</v>
      </c>
    </row>
    <row r="354" spans="1:15" ht="15" customHeight="1" x14ac:dyDescent="0.25">
      <c r="A354" s="1"/>
      <c r="B354" s="375">
        <v>310</v>
      </c>
      <c r="C354" s="376"/>
      <c r="D354" s="367" t="s">
        <v>414</v>
      </c>
      <c r="E354" s="368"/>
      <c r="F354" s="369">
        <v>4100048790</v>
      </c>
      <c r="G354" s="370"/>
      <c r="H354" s="391" t="s">
        <v>577</v>
      </c>
      <c r="I354" s="370"/>
      <c r="J354" s="369" t="s">
        <v>53</v>
      </c>
      <c r="K354" s="368"/>
      <c r="L354" s="7" t="s">
        <v>415</v>
      </c>
      <c r="M354" s="7"/>
      <c r="N354" s="81">
        <v>4.99</v>
      </c>
      <c r="O354" s="57">
        <v>3</v>
      </c>
    </row>
    <row r="355" spans="1:15" ht="15" customHeight="1" x14ac:dyDescent="0.25">
      <c r="A355" s="1"/>
      <c r="B355" s="375">
        <v>311</v>
      </c>
      <c r="C355" s="376"/>
      <c r="D355" s="367" t="s">
        <v>414</v>
      </c>
      <c r="E355" s="368"/>
      <c r="F355" s="369">
        <v>4100048790</v>
      </c>
      <c r="G355" s="370"/>
      <c r="H355" s="391" t="s">
        <v>577</v>
      </c>
      <c r="I355" s="370"/>
      <c r="J355" s="369" t="s">
        <v>53</v>
      </c>
      <c r="K355" s="368"/>
      <c r="L355" s="7" t="s">
        <v>415</v>
      </c>
      <c r="M355" s="7"/>
      <c r="N355" s="81">
        <v>4.99</v>
      </c>
      <c r="O355" s="57">
        <v>3</v>
      </c>
    </row>
    <row r="356" spans="1:15" ht="15" customHeight="1" x14ac:dyDescent="0.25">
      <c r="A356" s="1"/>
      <c r="B356" s="375">
        <v>312</v>
      </c>
      <c r="C356" s="376"/>
      <c r="D356" s="367" t="s">
        <v>414</v>
      </c>
      <c r="E356" s="368"/>
      <c r="F356" s="369">
        <v>4100048790</v>
      </c>
      <c r="G356" s="370"/>
      <c r="H356" s="391" t="s">
        <v>577</v>
      </c>
      <c r="I356" s="370"/>
      <c r="J356" s="369" t="s">
        <v>53</v>
      </c>
      <c r="K356" s="368"/>
      <c r="L356" s="7" t="s">
        <v>415</v>
      </c>
      <c r="M356" s="7"/>
      <c r="N356" s="81">
        <v>4.99</v>
      </c>
      <c r="O356" s="57">
        <v>3</v>
      </c>
    </row>
    <row r="357" spans="1:15" ht="15" customHeight="1" x14ac:dyDescent="0.25">
      <c r="A357" s="1"/>
      <c r="B357" s="375">
        <v>313</v>
      </c>
      <c r="C357" s="376"/>
      <c r="D357" s="367" t="s">
        <v>414</v>
      </c>
      <c r="E357" s="368"/>
      <c r="F357" s="369">
        <v>4100048790</v>
      </c>
      <c r="G357" s="370"/>
      <c r="H357" s="391" t="s">
        <v>577</v>
      </c>
      <c r="I357" s="370"/>
      <c r="J357" s="369" t="s">
        <v>53</v>
      </c>
      <c r="K357" s="368"/>
      <c r="L357" s="7" t="s">
        <v>415</v>
      </c>
      <c r="M357" s="7"/>
      <c r="N357" s="81">
        <v>4.99</v>
      </c>
      <c r="O357" s="57">
        <v>3</v>
      </c>
    </row>
    <row r="358" spans="1:15" ht="15" customHeight="1" x14ac:dyDescent="0.25">
      <c r="A358" s="1"/>
      <c r="B358" s="375">
        <v>314</v>
      </c>
      <c r="C358" s="376"/>
      <c r="D358" s="367" t="s">
        <v>414</v>
      </c>
      <c r="E358" s="368"/>
      <c r="F358" s="369">
        <v>4100048790</v>
      </c>
      <c r="G358" s="370"/>
      <c r="H358" s="391" t="s">
        <v>577</v>
      </c>
      <c r="I358" s="370"/>
      <c r="J358" s="369" t="s">
        <v>53</v>
      </c>
      <c r="K358" s="368"/>
      <c r="L358" s="7" t="s">
        <v>415</v>
      </c>
      <c r="M358" s="7"/>
      <c r="N358" s="81">
        <v>4.99</v>
      </c>
      <c r="O358" s="57">
        <v>3</v>
      </c>
    </row>
    <row r="359" spans="1:15" ht="15" customHeight="1" x14ac:dyDescent="0.25">
      <c r="A359" s="1"/>
      <c r="B359" s="375">
        <v>315</v>
      </c>
      <c r="C359" s="376"/>
      <c r="D359" s="367" t="s">
        <v>414</v>
      </c>
      <c r="E359" s="368"/>
      <c r="F359" s="369">
        <v>4100048790</v>
      </c>
      <c r="G359" s="370"/>
      <c r="H359" s="391" t="s">
        <v>577</v>
      </c>
      <c r="I359" s="370"/>
      <c r="J359" s="369" t="s">
        <v>53</v>
      </c>
      <c r="K359" s="368"/>
      <c r="L359" s="7" t="s">
        <v>415</v>
      </c>
      <c r="M359" s="7"/>
      <c r="N359" s="81">
        <v>4.99</v>
      </c>
      <c r="O359" s="57">
        <v>3</v>
      </c>
    </row>
    <row r="360" spans="1:15" ht="15" customHeight="1" x14ac:dyDescent="0.25">
      <c r="A360" s="1"/>
      <c r="B360" s="375">
        <v>316</v>
      </c>
      <c r="C360" s="376"/>
      <c r="D360" s="367" t="s">
        <v>414</v>
      </c>
      <c r="E360" s="368"/>
      <c r="F360" s="369">
        <v>4100048790</v>
      </c>
      <c r="G360" s="370"/>
      <c r="H360" s="391" t="s">
        <v>577</v>
      </c>
      <c r="I360" s="370"/>
      <c r="J360" s="369" t="s">
        <v>53</v>
      </c>
      <c r="K360" s="368"/>
      <c r="L360" s="7" t="s">
        <v>415</v>
      </c>
      <c r="M360" s="7"/>
      <c r="N360" s="81">
        <v>4.99</v>
      </c>
      <c r="O360" s="57">
        <v>3</v>
      </c>
    </row>
    <row r="361" spans="1:15" ht="15" customHeight="1" x14ac:dyDescent="0.25">
      <c r="A361" s="1"/>
      <c r="B361" s="375">
        <v>317</v>
      </c>
      <c r="C361" s="376"/>
      <c r="D361" s="367" t="s">
        <v>414</v>
      </c>
      <c r="E361" s="368"/>
      <c r="F361" s="369">
        <v>4100048790</v>
      </c>
      <c r="G361" s="370"/>
      <c r="H361" s="391" t="s">
        <v>577</v>
      </c>
      <c r="I361" s="370"/>
      <c r="J361" s="369" t="s">
        <v>53</v>
      </c>
      <c r="K361" s="368"/>
      <c r="L361" s="7" t="s">
        <v>415</v>
      </c>
      <c r="M361" s="7"/>
      <c r="N361" s="81">
        <v>4.99</v>
      </c>
      <c r="O361" s="57">
        <v>3</v>
      </c>
    </row>
    <row r="362" spans="1:15" ht="15" customHeight="1" x14ac:dyDescent="0.25">
      <c r="A362" s="1"/>
      <c r="B362" s="375">
        <v>318</v>
      </c>
      <c r="C362" s="376"/>
      <c r="D362" s="367" t="s">
        <v>414</v>
      </c>
      <c r="E362" s="368"/>
      <c r="F362" s="369">
        <v>4100048790</v>
      </c>
      <c r="G362" s="370"/>
      <c r="H362" s="391" t="s">
        <v>577</v>
      </c>
      <c r="I362" s="370"/>
      <c r="J362" s="369" t="s">
        <v>53</v>
      </c>
      <c r="K362" s="368"/>
      <c r="L362" s="7" t="s">
        <v>415</v>
      </c>
      <c r="M362" s="7"/>
      <c r="N362" s="81">
        <v>4.99</v>
      </c>
      <c r="O362" s="57">
        <v>3</v>
      </c>
    </row>
    <row r="363" spans="1:15" ht="15" customHeight="1" x14ac:dyDescent="0.25">
      <c r="A363" s="1"/>
      <c r="B363" s="375">
        <v>319</v>
      </c>
      <c r="C363" s="376"/>
      <c r="D363" s="367" t="s">
        <v>414</v>
      </c>
      <c r="E363" s="368"/>
      <c r="F363" s="369">
        <v>4100048790</v>
      </c>
      <c r="G363" s="370"/>
      <c r="H363" s="391" t="s">
        <v>577</v>
      </c>
      <c r="I363" s="370"/>
      <c r="J363" s="369" t="s">
        <v>53</v>
      </c>
      <c r="K363" s="368"/>
      <c r="L363" s="7" t="s">
        <v>415</v>
      </c>
      <c r="M363" s="7"/>
      <c r="N363" s="81">
        <v>4.99</v>
      </c>
      <c r="O363" s="57">
        <v>3</v>
      </c>
    </row>
    <row r="364" spans="1:15" ht="15" customHeight="1" x14ac:dyDescent="0.25">
      <c r="A364" s="1"/>
      <c r="B364" s="375">
        <v>320</v>
      </c>
      <c r="C364" s="376"/>
      <c r="D364" s="367" t="s">
        <v>414</v>
      </c>
      <c r="E364" s="368"/>
      <c r="F364" s="369">
        <v>4100048790</v>
      </c>
      <c r="G364" s="370"/>
      <c r="H364" s="391" t="s">
        <v>577</v>
      </c>
      <c r="I364" s="370"/>
      <c r="J364" s="369" t="s">
        <v>53</v>
      </c>
      <c r="K364" s="368"/>
      <c r="L364" s="7" t="s">
        <v>415</v>
      </c>
      <c r="M364" s="7"/>
      <c r="N364" s="81">
        <v>4.99</v>
      </c>
      <c r="O364" s="57">
        <v>3</v>
      </c>
    </row>
    <row r="365" spans="1:15" ht="15" x14ac:dyDescent="0.25">
      <c r="A365" s="1"/>
      <c r="B365" s="111" t="s">
        <v>582</v>
      </c>
      <c r="C365" s="92"/>
      <c r="D365" s="20"/>
      <c r="E365" s="45"/>
      <c r="F365" s="20"/>
      <c r="H365" s="3"/>
      <c r="J365" s="20"/>
      <c r="K365" s="45"/>
      <c r="L365" s="1"/>
      <c r="M365" s="1"/>
      <c r="N365" s="1"/>
      <c r="O365" s="60"/>
    </row>
    <row r="366" spans="1:15" ht="15" customHeight="1" x14ac:dyDescent="0.25">
      <c r="A366" s="1"/>
      <c r="B366" s="375">
        <v>321</v>
      </c>
      <c r="C366" s="376"/>
      <c r="D366" s="367" t="s">
        <v>414</v>
      </c>
      <c r="E366" s="368"/>
      <c r="F366" s="369">
        <v>4100048790</v>
      </c>
      <c r="G366" s="370"/>
      <c r="H366" s="391" t="s">
        <v>577</v>
      </c>
      <c r="I366" s="370"/>
      <c r="J366" s="369" t="s">
        <v>53</v>
      </c>
      <c r="K366" s="368"/>
      <c r="L366" s="7" t="s">
        <v>415</v>
      </c>
      <c r="M366" s="7"/>
      <c r="N366" s="81">
        <v>4.99</v>
      </c>
      <c r="O366" s="57">
        <v>3</v>
      </c>
    </row>
    <row r="367" spans="1:15" ht="15" customHeight="1" x14ac:dyDescent="0.25">
      <c r="A367" s="1"/>
      <c r="B367" s="375">
        <v>322</v>
      </c>
      <c r="C367" s="376"/>
      <c r="D367" s="367" t="s">
        <v>414</v>
      </c>
      <c r="E367" s="368"/>
      <c r="F367" s="369">
        <v>4100048790</v>
      </c>
      <c r="G367" s="370"/>
      <c r="H367" s="391" t="s">
        <v>577</v>
      </c>
      <c r="I367" s="370"/>
      <c r="J367" s="369" t="s">
        <v>53</v>
      </c>
      <c r="K367" s="368"/>
      <c r="L367" s="7" t="s">
        <v>415</v>
      </c>
      <c r="M367" s="7"/>
      <c r="N367" s="81">
        <v>4.99</v>
      </c>
      <c r="O367" s="57">
        <v>3</v>
      </c>
    </row>
    <row r="368" spans="1:15" ht="15" customHeight="1" x14ac:dyDescent="0.25">
      <c r="A368" s="1"/>
      <c r="B368" s="375">
        <v>323</v>
      </c>
      <c r="C368" s="376"/>
      <c r="D368" s="367" t="s">
        <v>414</v>
      </c>
      <c r="E368" s="368"/>
      <c r="F368" s="369">
        <v>4100048790</v>
      </c>
      <c r="G368" s="370"/>
      <c r="H368" s="391" t="s">
        <v>577</v>
      </c>
      <c r="I368" s="370"/>
      <c r="J368" s="369" t="s">
        <v>53</v>
      </c>
      <c r="K368" s="368"/>
      <c r="L368" s="7" t="s">
        <v>415</v>
      </c>
      <c r="M368" s="7"/>
      <c r="N368" s="81">
        <v>4.99</v>
      </c>
      <c r="O368" s="57">
        <v>3</v>
      </c>
    </row>
    <row r="369" spans="1:15" ht="15" customHeight="1" x14ac:dyDescent="0.25">
      <c r="A369" s="1"/>
      <c r="B369" s="375">
        <v>324</v>
      </c>
      <c r="C369" s="376"/>
      <c r="D369" s="367" t="s">
        <v>414</v>
      </c>
      <c r="E369" s="368"/>
      <c r="F369" s="369">
        <v>4100048790</v>
      </c>
      <c r="G369" s="370"/>
      <c r="H369" s="391" t="s">
        <v>577</v>
      </c>
      <c r="I369" s="370"/>
      <c r="J369" s="369" t="s">
        <v>53</v>
      </c>
      <c r="K369" s="368"/>
      <c r="L369" s="7" t="s">
        <v>415</v>
      </c>
      <c r="M369" s="7"/>
      <c r="N369" s="81">
        <v>4.99</v>
      </c>
      <c r="O369" s="57">
        <v>3</v>
      </c>
    </row>
    <row r="370" spans="1:15" ht="15" customHeight="1" x14ac:dyDescent="0.25">
      <c r="A370" s="1"/>
      <c r="B370" s="375">
        <v>325</v>
      </c>
      <c r="C370" s="376"/>
      <c r="D370" s="367" t="s">
        <v>414</v>
      </c>
      <c r="E370" s="368"/>
      <c r="F370" s="369">
        <v>4100048790</v>
      </c>
      <c r="G370" s="370"/>
      <c r="H370" s="391" t="s">
        <v>577</v>
      </c>
      <c r="I370" s="370"/>
      <c r="J370" s="369" t="s">
        <v>53</v>
      </c>
      <c r="K370" s="368"/>
      <c r="L370" s="7" t="s">
        <v>415</v>
      </c>
      <c r="M370" s="7"/>
      <c r="N370" s="81">
        <v>4.99</v>
      </c>
      <c r="O370" s="57">
        <v>3</v>
      </c>
    </row>
    <row r="371" spans="1:15" ht="15" customHeight="1" x14ac:dyDescent="0.25">
      <c r="A371" s="1"/>
      <c r="B371" s="375">
        <v>326</v>
      </c>
      <c r="C371" s="376"/>
      <c r="D371" s="367" t="s">
        <v>414</v>
      </c>
      <c r="E371" s="368"/>
      <c r="F371" s="369">
        <v>4100048790</v>
      </c>
      <c r="G371" s="370"/>
      <c r="H371" s="391" t="s">
        <v>577</v>
      </c>
      <c r="I371" s="370"/>
      <c r="J371" s="369" t="s">
        <v>53</v>
      </c>
      <c r="K371" s="368"/>
      <c r="L371" s="7" t="s">
        <v>415</v>
      </c>
      <c r="M371" s="7"/>
      <c r="N371" s="81">
        <v>4.99</v>
      </c>
      <c r="O371" s="57">
        <v>3</v>
      </c>
    </row>
    <row r="372" spans="1:15" ht="15" customHeight="1" x14ac:dyDescent="0.25">
      <c r="A372" s="1"/>
      <c r="B372" s="375">
        <v>327</v>
      </c>
      <c r="C372" s="376"/>
      <c r="D372" s="367" t="s">
        <v>414</v>
      </c>
      <c r="E372" s="368"/>
      <c r="F372" s="369">
        <v>4100048790</v>
      </c>
      <c r="G372" s="370"/>
      <c r="H372" s="391" t="s">
        <v>577</v>
      </c>
      <c r="I372" s="370"/>
      <c r="J372" s="369" t="s">
        <v>53</v>
      </c>
      <c r="K372" s="368"/>
      <c r="L372" s="7" t="s">
        <v>415</v>
      </c>
      <c r="M372" s="7"/>
      <c r="N372" s="81">
        <v>4.99</v>
      </c>
      <c r="O372" s="57">
        <v>3</v>
      </c>
    </row>
    <row r="373" spans="1:15" ht="15" customHeight="1" x14ac:dyDescent="0.25">
      <c r="A373" s="1"/>
      <c r="B373" s="375">
        <v>328</v>
      </c>
      <c r="C373" s="376"/>
      <c r="D373" s="367" t="s">
        <v>414</v>
      </c>
      <c r="E373" s="368"/>
      <c r="F373" s="369">
        <v>4100048790</v>
      </c>
      <c r="G373" s="370"/>
      <c r="H373" s="391" t="s">
        <v>577</v>
      </c>
      <c r="I373" s="370"/>
      <c r="J373" s="369" t="s">
        <v>53</v>
      </c>
      <c r="K373" s="368"/>
      <c r="L373" s="7" t="s">
        <v>415</v>
      </c>
      <c r="M373" s="7"/>
      <c r="N373" s="81">
        <v>4.99</v>
      </c>
      <c r="O373" s="57">
        <v>3</v>
      </c>
    </row>
    <row r="374" spans="1:15" ht="15" customHeight="1" x14ac:dyDescent="0.25">
      <c r="A374" s="1"/>
      <c r="B374" s="375">
        <v>329</v>
      </c>
      <c r="C374" s="376"/>
      <c r="D374" s="367" t="s">
        <v>414</v>
      </c>
      <c r="E374" s="368"/>
      <c r="F374" s="369">
        <v>4100048790</v>
      </c>
      <c r="G374" s="370"/>
      <c r="H374" s="391" t="s">
        <v>577</v>
      </c>
      <c r="I374" s="370"/>
      <c r="J374" s="369" t="s">
        <v>53</v>
      </c>
      <c r="K374" s="368"/>
      <c r="L374" s="7" t="s">
        <v>415</v>
      </c>
      <c r="M374" s="7"/>
      <c r="N374" s="81">
        <v>4.99</v>
      </c>
      <c r="O374" s="57">
        <v>3</v>
      </c>
    </row>
    <row r="375" spans="1:15" ht="15" customHeight="1" x14ac:dyDescent="0.25">
      <c r="A375" s="1"/>
      <c r="B375" s="375">
        <v>330</v>
      </c>
      <c r="C375" s="376"/>
      <c r="D375" s="367" t="s">
        <v>414</v>
      </c>
      <c r="E375" s="368"/>
      <c r="F375" s="369">
        <v>4100048790</v>
      </c>
      <c r="G375" s="370"/>
      <c r="H375" s="391" t="s">
        <v>577</v>
      </c>
      <c r="I375" s="370"/>
      <c r="J375" s="369" t="s">
        <v>53</v>
      </c>
      <c r="K375" s="368"/>
      <c r="L375" s="7" t="s">
        <v>415</v>
      </c>
      <c r="M375" s="7"/>
      <c r="N375" s="81">
        <v>4.99</v>
      </c>
      <c r="O375" s="57">
        <v>3</v>
      </c>
    </row>
    <row r="376" spans="1:15" ht="15" customHeight="1" x14ac:dyDescent="0.25">
      <c r="A376" s="1"/>
      <c r="B376" s="375">
        <v>331</v>
      </c>
      <c r="C376" s="376"/>
      <c r="D376" s="367" t="s">
        <v>414</v>
      </c>
      <c r="E376" s="368"/>
      <c r="F376" s="369">
        <v>4100048790</v>
      </c>
      <c r="G376" s="370"/>
      <c r="H376" s="391" t="s">
        <v>577</v>
      </c>
      <c r="I376" s="370"/>
      <c r="J376" s="369" t="s">
        <v>53</v>
      </c>
      <c r="K376" s="368"/>
      <c r="L376" s="7" t="s">
        <v>415</v>
      </c>
      <c r="M376" s="7"/>
      <c r="N376" s="81">
        <v>4.99</v>
      </c>
      <c r="O376" s="57">
        <v>3</v>
      </c>
    </row>
    <row r="377" spans="1:15" ht="15" customHeight="1" x14ac:dyDescent="0.25">
      <c r="A377" s="1"/>
      <c r="B377" s="375">
        <v>332</v>
      </c>
      <c r="C377" s="376"/>
      <c r="D377" s="367" t="s">
        <v>414</v>
      </c>
      <c r="E377" s="368"/>
      <c r="F377" s="369">
        <v>4100048790</v>
      </c>
      <c r="G377" s="370"/>
      <c r="H377" s="391" t="s">
        <v>577</v>
      </c>
      <c r="I377" s="370"/>
      <c r="J377" s="369" t="s">
        <v>53</v>
      </c>
      <c r="K377" s="368"/>
      <c r="L377" s="7" t="s">
        <v>415</v>
      </c>
      <c r="M377" s="7"/>
      <c r="N377" s="81">
        <v>4.99</v>
      </c>
      <c r="O377" s="57">
        <v>3</v>
      </c>
    </row>
    <row r="378" spans="1:15" ht="15" customHeight="1" x14ac:dyDescent="0.25">
      <c r="A378" s="1"/>
      <c r="B378" s="375">
        <v>333</v>
      </c>
      <c r="C378" s="376"/>
      <c r="D378" s="367" t="s">
        <v>414</v>
      </c>
      <c r="E378" s="368"/>
      <c r="F378" s="369">
        <v>4100048790</v>
      </c>
      <c r="G378" s="370"/>
      <c r="H378" s="391" t="s">
        <v>577</v>
      </c>
      <c r="I378" s="370"/>
      <c r="J378" s="369" t="s">
        <v>53</v>
      </c>
      <c r="K378" s="368"/>
      <c r="L378" s="7" t="s">
        <v>415</v>
      </c>
      <c r="M378" s="7"/>
      <c r="N378" s="81">
        <v>4.99</v>
      </c>
      <c r="O378" s="57">
        <v>3</v>
      </c>
    </row>
    <row r="379" spans="1:15" ht="15" customHeight="1" x14ac:dyDescent="0.25">
      <c r="A379" s="1"/>
      <c r="B379" s="375">
        <v>334</v>
      </c>
      <c r="C379" s="376"/>
      <c r="D379" s="367" t="s">
        <v>414</v>
      </c>
      <c r="E379" s="368"/>
      <c r="F379" s="369">
        <v>4100048790</v>
      </c>
      <c r="G379" s="370"/>
      <c r="H379" s="391" t="s">
        <v>577</v>
      </c>
      <c r="I379" s="370"/>
      <c r="J379" s="369" t="s">
        <v>53</v>
      </c>
      <c r="K379" s="368"/>
      <c r="L379" s="7" t="s">
        <v>415</v>
      </c>
      <c r="M379" s="7"/>
      <c r="N379" s="81">
        <v>4.99</v>
      </c>
      <c r="O379" s="57">
        <v>3</v>
      </c>
    </row>
    <row r="380" spans="1:15" ht="15" customHeight="1" x14ac:dyDescent="0.25">
      <c r="A380" s="1"/>
      <c r="B380" s="375">
        <v>335</v>
      </c>
      <c r="C380" s="376"/>
      <c r="D380" s="367" t="s">
        <v>414</v>
      </c>
      <c r="E380" s="368"/>
      <c r="F380" s="369">
        <v>4100048790</v>
      </c>
      <c r="G380" s="370"/>
      <c r="H380" s="391" t="s">
        <v>577</v>
      </c>
      <c r="I380" s="370"/>
      <c r="J380" s="369" t="s">
        <v>53</v>
      </c>
      <c r="K380" s="368"/>
      <c r="L380" s="7" t="s">
        <v>415</v>
      </c>
      <c r="M380" s="7"/>
      <c r="N380" s="81">
        <v>4.99</v>
      </c>
      <c r="O380" s="57">
        <v>3</v>
      </c>
    </row>
    <row r="381" spans="1:15" ht="15" customHeight="1" x14ac:dyDescent="0.25">
      <c r="A381" s="1"/>
      <c r="B381" s="375">
        <v>336</v>
      </c>
      <c r="C381" s="376"/>
      <c r="D381" s="367" t="s">
        <v>414</v>
      </c>
      <c r="E381" s="368"/>
      <c r="F381" s="369">
        <v>4100048790</v>
      </c>
      <c r="G381" s="370"/>
      <c r="H381" s="391" t="s">
        <v>577</v>
      </c>
      <c r="I381" s="370"/>
      <c r="J381" s="369" t="s">
        <v>53</v>
      </c>
      <c r="K381" s="368"/>
      <c r="L381" s="7" t="s">
        <v>415</v>
      </c>
      <c r="M381" s="7"/>
      <c r="N381" s="81">
        <v>4.99</v>
      </c>
      <c r="O381" s="57">
        <v>3</v>
      </c>
    </row>
    <row r="382" spans="1:15" ht="15" x14ac:dyDescent="0.25">
      <c r="A382" s="1"/>
      <c r="B382" s="111" t="s">
        <v>583</v>
      </c>
      <c r="C382" s="92"/>
      <c r="D382" s="20"/>
      <c r="E382" s="45"/>
      <c r="F382" s="20"/>
      <c r="H382" s="3"/>
      <c r="J382" s="20"/>
      <c r="K382" s="45"/>
      <c r="L382" s="1"/>
      <c r="M382" s="1"/>
      <c r="N382" s="1"/>
      <c r="O382" s="60"/>
    </row>
    <row r="383" spans="1:15" ht="15" customHeight="1" x14ac:dyDescent="0.25">
      <c r="A383" s="1"/>
      <c r="B383" s="378">
        <v>337</v>
      </c>
      <c r="C383" s="379"/>
      <c r="D383" s="367" t="s">
        <v>414</v>
      </c>
      <c r="E383" s="368"/>
      <c r="F383" s="369">
        <v>4100048790</v>
      </c>
      <c r="G383" s="370"/>
      <c r="H383" s="391" t="s">
        <v>577</v>
      </c>
      <c r="I383" s="370"/>
      <c r="J383" s="369" t="s">
        <v>53</v>
      </c>
      <c r="K383" s="368"/>
      <c r="L383" s="7" t="s">
        <v>415</v>
      </c>
      <c r="M383" s="11"/>
      <c r="N383" s="82">
        <v>4.99</v>
      </c>
      <c r="O383" s="60">
        <v>2</v>
      </c>
    </row>
    <row r="384" spans="1:15" ht="15" customHeight="1" x14ac:dyDescent="0.25">
      <c r="A384" s="1"/>
      <c r="B384" s="29"/>
      <c r="C384" s="36"/>
      <c r="D384" s="367" t="s">
        <v>414</v>
      </c>
      <c r="E384" s="368"/>
      <c r="F384" s="369">
        <v>4100048787</v>
      </c>
      <c r="G384" s="370"/>
      <c r="H384" s="391" t="s">
        <v>577</v>
      </c>
      <c r="I384" s="370"/>
      <c r="J384" s="369" t="s">
        <v>81</v>
      </c>
      <c r="K384" s="368"/>
      <c r="L384" s="7" t="s">
        <v>415</v>
      </c>
      <c r="M384" s="11"/>
      <c r="N384" s="83"/>
      <c r="O384" s="60">
        <v>1</v>
      </c>
    </row>
    <row r="385" spans="1:15" ht="15" x14ac:dyDescent="0.25">
      <c r="A385" s="1"/>
      <c r="B385" s="378">
        <v>338</v>
      </c>
      <c r="C385" s="379"/>
      <c r="D385" s="367" t="s">
        <v>586</v>
      </c>
      <c r="E385" s="368"/>
      <c r="F385" s="369">
        <v>4100048813</v>
      </c>
      <c r="G385" s="370"/>
      <c r="H385" s="391" t="s">
        <v>587</v>
      </c>
      <c r="I385" s="370"/>
      <c r="J385" s="369" t="s">
        <v>253</v>
      </c>
      <c r="K385" s="368"/>
      <c r="L385" s="7" t="s">
        <v>387</v>
      </c>
      <c r="M385" s="11">
        <v>75</v>
      </c>
      <c r="N385" s="82">
        <v>7.2</v>
      </c>
      <c r="O385" s="60">
        <v>2</v>
      </c>
    </row>
    <row r="386" spans="1:15" ht="15" x14ac:dyDescent="0.25">
      <c r="A386" s="1"/>
      <c r="B386" s="416"/>
      <c r="C386" s="417"/>
      <c r="D386" s="367" t="s">
        <v>586</v>
      </c>
      <c r="E386" s="368"/>
      <c r="F386" s="369">
        <v>4100048813</v>
      </c>
      <c r="G386" s="370"/>
      <c r="H386" s="391" t="s">
        <v>587</v>
      </c>
      <c r="I386" s="370"/>
      <c r="J386" s="369" t="s">
        <v>253</v>
      </c>
      <c r="K386" s="368"/>
      <c r="L386" s="7" t="s">
        <v>387</v>
      </c>
      <c r="M386" s="11">
        <v>80</v>
      </c>
      <c r="N386" s="83"/>
      <c r="O386" s="60">
        <v>2</v>
      </c>
    </row>
    <row r="387" spans="1:15" ht="15" x14ac:dyDescent="0.25">
      <c r="A387" s="1"/>
      <c r="B387" s="416"/>
      <c r="C387" s="417"/>
      <c r="D387" s="367" t="s">
        <v>586</v>
      </c>
      <c r="E387" s="368"/>
      <c r="F387" s="369">
        <v>4100048799</v>
      </c>
      <c r="G387" s="370"/>
      <c r="H387" s="391" t="s">
        <v>587</v>
      </c>
      <c r="I387" s="370"/>
      <c r="J387" s="369" t="s">
        <v>73</v>
      </c>
      <c r="K387" s="368"/>
      <c r="L387" s="7" t="s">
        <v>387</v>
      </c>
      <c r="M387" s="11">
        <v>75</v>
      </c>
      <c r="N387" s="83"/>
      <c r="O387" s="60">
        <v>15</v>
      </c>
    </row>
    <row r="388" spans="1:15" ht="15" x14ac:dyDescent="0.25">
      <c r="A388" s="1"/>
      <c r="B388" s="416"/>
      <c r="C388" s="417"/>
      <c r="D388" s="367" t="s">
        <v>586</v>
      </c>
      <c r="E388" s="368"/>
      <c r="F388" s="369">
        <v>4100048799</v>
      </c>
      <c r="G388" s="370"/>
      <c r="H388" s="391" t="s">
        <v>587</v>
      </c>
      <c r="I388" s="370"/>
      <c r="J388" s="369" t="s">
        <v>73</v>
      </c>
      <c r="K388" s="368"/>
      <c r="L388" s="7" t="s">
        <v>387</v>
      </c>
      <c r="M388" s="11">
        <v>80</v>
      </c>
      <c r="N388" s="83"/>
      <c r="O388" s="60">
        <v>10</v>
      </c>
    </row>
    <row r="389" spans="1:15" ht="15" x14ac:dyDescent="0.25">
      <c r="A389" s="1"/>
      <c r="B389" s="416"/>
      <c r="C389" s="417"/>
      <c r="D389" s="367" t="s">
        <v>586</v>
      </c>
      <c r="E389" s="368"/>
      <c r="F389" s="369">
        <v>4100048800</v>
      </c>
      <c r="G389" s="370"/>
      <c r="H389" s="391" t="s">
        <v>587</v>
      </c>
      <c r="I389" s="370"/>
      <c r="J389" s="369" t="s">
        <v>90</v>
      </c>
      <c r="K389" s="368"/>
      <c r="L389" s="7" t="s">
        <v>387</v>
      </c>
      <c r="M389" s="11">
        <v>80</v>
      </c>
      <c r="N389" s="83"/>
      <c r="O389" s="60">
        <v>3</v>
      </c>
    </row>
    <row r="390" spans="1:15" ht="15" x14ac:dyDescent="0.25">
      <c r="A390" s="1"/>
      <c r="B390" s="416"/>
      <c r="C390" s="417"/>
      <c r="D390" s="367" t="s">
        <v>586</v>
      </c>
      <c r="E390" s="368"/>
      <c r="F390" s="369">
        <v>4100048800</v>
      </c>
      <c r="G390" s="370"/>
      <c r="H390" s="391" t="s">
        <v>587</v>
      </c>
      <c r="I390" s="370"/>
      <c r="J390" s="369" t="s">
        <v>90</v>
      </c>
      <c r="K390" s="368"/>
      <c r="L390" s="7" t="s">
        <v>387</v>
      </c>
      <c r="M390" s="11">
        <v>85</v>
      </c>
      <c r="N390" s="83"/>
      <c r="O390" s="60">
        <v>3</v>
      </c>
    </row>
    <row r="391" spans="1:15" ht="15" x14ac:dyDescent="0.25">
      <c r="A391" s="1"/>
      <c r="B391" s="416"/>
      <c r="C391" s="417"/>
      <c r="D391" s="367" t="s">
        <v>586</v>
      </c>
      <c r="E391" s="368"/>
      <c r="F391" s="369">
        <v>4100048802</v>
      </c>
      <c r="G391" s="370"/>
      <c r="H391" s="391" t="s">
        <v>587</v>
      </c>
      <c r="I391" s="370"/>
      <c r="J391" s="369" t="s">
        <v>84</v>
      </c>
      <c r="K391" s="368"/>
      <c r="L391" s="7" t="s">
        <v>387</v>
      </c>
      <c r="M391" s="11">
        <v>75</v>
      </c>
      <c r="N391" s="83"/>
      <c r="O391" s="60">
        <v>1</v>
      </c>
    </row>
    <row r="392" spans="1:15" ht="15" x14ac:dyDescent="0.25">
      <c r="A392" s="1"/>
      <c r="B392" s="416"/>
      <c r="C392" s="417"/>
      <c r="D392" s="367" t="s">
        <v>586</v>
      </c>
      <c r="E392" s="368"/>
      <c r="F392" s="369">
        <v>4100048802</v>
      </c>
      <c r="G392" s="370"/>
      <c r="H392" s="391" t="s">
        <v>587</v>
      </c>
      <c r="I392" s="370"/>
      <c r="J392" s="369" t="s">
        <v>84</v>
      </c>
      <c r="K392" s="368"/>
      <c r="L392" s="7" t="s">
        <v>387</v>
      </c>
      <c r="M392" s="11">
        <v>80</v>
      </c>
      <c r="N392" s="83"/>
      <c r="O392" s="60">
        <v>1</v>
      </c>
    </row>
    <row r="393" spans="1:15" ht="15" x14ac:dyDescent="0.25">
      <c r="A393" s="1"/>
      <c r="B393" s="416"/>
      <c r="C393" s="417"/>
      <c r="D393" s="367" t="s">
        <v>586</v>
      </c>
      <c r="E393" s="368"/>
      <c r="F393" s="369">
        <v>4100048802</v>
      </c>
      <c r="G393" s="370"/>
      <c r="H393" s="391" t="s">
        <v>587</v>
      </c>
      <c r="I393" s="370"/>
      <c r="J393" s="369" t="s">
        <v>84</v>
      </c>
      <c r="K393" s="368"/>
      <c r="L393" s="7" t="s">
        <v>387</v>
      </c>
      <c r="M393" s="11">
        <v>85</v>
      </c>
      <c r="N393" s="83"/>
      <c r="O393" s="60">
        <v>2</v>
      </c>
    </row>
    <row r="394" spans="1:15" ht="15" x14ac:dyDescent="0.25">
      <c r="A394" s="1"/>
      <c r="B394" s="416"/>
      <c r="C394" s="417"/>
      <c r="D394" s="367" t="s">
        <v>586</v>
      </c>
      <c r="E394" s="368"/>
      <c r="F394" s="369">
        <v>4100048801</v>
      </c>
      <c r="G394" s="370"/>
      <c r="H394" s="391" t="s">
        <v>587</v>
      </c>
      <c r="I394" s="370"/>
      <c r="J394" s="369" t="s">
        <v>53</v>
      </c>
      <c r="K394" s="368"/>
      <c r="L394" s="7" t="s">
        <v>387</v>
      </c>
      <c r="M394" s="11">
        <v>75</v>
      </c>
      <c r="N394" s="83"/>
      <c r="O394" s="60">
        <v>1</v>
      </c>
    </row>
    <row r="395" spans="1:15" ht="15" x14ac:dyDescent="0.25">
      <c r="A395" s="1"/>
      <c r="B395" s="416"/>
      <c r="C395" s="417"/>
      <c r="D395" s="367" t="s">
        <v>586</v>
      </c>
      <c r="E395" s="368"/>
      <c r="F395" s="369">
        <v>4100048801</v>
      </c>
      <c r="G395" s="370"/>
      <c r="H395" s="391" t="s">
        <v>587</v>
      </c>
      <c r="I395" s="370"/>
      <c r="J395" s="369" t="s">
        <v>53</v>
      </c>
      <c r="K395" s="368"/>
      <c r="L395" s="7" t="s">
        <v>387</v>
      </c>
      <c r="M395" s="11">
        <v>80</v>
      </c>
      <c r="N395" s="83"/>
      <c r="O395" s="60">
        <v>2</v>
      </c>
    </row>
    <row r="396" spans="1:15" ht="15" x14ac:dyDescent="0.25">
      <c r="A396" s="1"/>
      <c r="B396" s="416"/>
      <c r="C396" s="417"/>
      <c r="D396" s="367" t="s">
        <v>586</v>
      </c>
      <c r="E396" s="368"/>
      <c r="F396" s="369">
        <v>4100048801</v>
      </c>
      <c r="G396" s="370"/>
      <c r="H396" s="391" t="s">
        <v>587</v>
      </c>
      <c r="I396" s="370"/>
      <c r="J396" s="369" t="s">
        <v>53</v>
      </c>
      <c r="K396" s="368"/>
      <c r="L396" s="7" t="s">
        <v>387</v>
      </c>
      <c r="M396" s="11">
        <v>85</v>
      </c>
      <c r="N396" s="83"/>
      <c r="O396" s="60">
        <v>2</v>
      </c>
    </row>
    <row r="397" spans="1:15" ht="15" x14ac:dyDescent="0.25">
      <c r="A397" s="1"/>
      <c r="B397" s="416"/>
      <c r="C397" s="417"/>
      <c r="D397" s="367" t="s">
        <v>586</v>
      </c>
      <c r="E397" s="368"/>
      <c r="F397" s="369">
        <v>4100048801</v>
      </c>
      <c r="G397" s="370"/>
      <c r="H397" s="391" t="s">
        <v>587</v>
      </c>
      <c r="I397" s="370"/>
      <c r="J397" s="369" t="s">
        <v>53</v>
      </c>
      <c r="K397" s="368"/>
      <c r="L397" s="7" t="s">
        <v>387</v>
      </c>
      <c r="M397" s="11">
        <v>90</v>
      </c>
      <c r="N397" s="83"/>
      <c r="O397" s="60">
        <v>2</v>
      </c>
    </row>
    <row r="398" spans="1:15" ht="15" x14ac:dyDescent="0.25">
      <c r="A398" s="1"/>
      <c r="B398" s="76"/>
      <c r="C398" s="69"/>
      <c r="D398" s="392" t="s">
        <v>591</v>
      </c>
      <c r="E398" s="393"/>
      <c r="F398" s="393"/>
      <c r="G398" s="393"/>
      <c r="H398" s="393"/>
      <c r="I398" s="374"/>
      <c r="J398" s="374"/>
      <c r="K398" s="374"/>
      <c r="L398" s="374"/>
      <c r="M398" s="8"/>
      <c r="N398" s="59"/>
      <c r="O398" s="60"/>
    </row>
    <row r="399" spans="1:15" ht="15" x14ac:dyDescent="0.25">
      <c r="A399" s="1"/>
      <c r="B399" s="378">
        <v>339</v>
      </c>
      <c r="C399" s="379"/>
      <c r="D399" s="367" t="s">
        <v>589</v>
      </c>
      <c r="E399" s="368"/>
      <c r="F399" s="369">
        <v>4100048804</v>
      </c>
      <c r="G399" s="370"/>
      <c r="H399" s="391" t="s">
        <v>588</v>
      </c>
      <c r="I399" s="370"/>
      <c r="J399" s="369" t="s">
        <v>73</v>
      </c>
      <c r="K399" s="368"/>
      <c r="L399" s="7" t="s">
        <v>387</v>
      </c>
      <c r="M399" s="11">
        <v>85</v>
      </c>
      <c r="N399" s="82">
        <v>7.85</v>
      </c>
      <c r="O399" s="60">
        <v>25</v>
      </c>
    </row>
    <row r="400" spans="1:15" ht="15" x14ac:dyDescent="0.25">
      <c r="A400" s="1"/>
      <c r="B400" s="416"/>
      <c r="C400" s="417"/>
      <c r="D400" s="367" t="s">
        <v>589</v>
      </c>
      <c r="E400" s="368"/>
      <c r="F400" s="369">
        <v>4100048804</v>
      </c>
      <c r="G400" s="370"/>
      <c r="H400" s="391" t="s">
        <v>588</v>
      </c>
      <c r="I400" s="370"/>
      <c r="J400" s="369" t="s">
        <v>73</v>
      </c>
      <c r="K400" s="368"/>
      <c r="L400" s="7" t="s">
        <v>387</v>
      </c>
      <c r="M400" s="11">
        <v>90</v>
      </c>
      <c r="N400" s="83"/>
      <c r="O400" s="60">
        <v>20</v>
      </c>
    </row>
    <row r="401" spans="1:15" ht="15" x14ac:dyDescent="0.25">
      <c r="A401" s="1"/>
      <c r="B401" s="378">
        <v>340</v>
      </c>
      <c r="C401" s="379"/>
      <c r="D401" s="367" t="s">
        <v>589</v>
      </c>
      <c r="E401" s="368"/>
      <c r="F401" s="369">
        <v>4100048814</v>
      </c>
      <c r="G401" s="370"/>
      <c r="H401" s="391" t="s">
        <v>588</v>
      </c>
      <c r="I401" s="370"/>
      <c r="J401" s="369" t="s">
        <v>253</v>
      </c>
      <c r="K401" s="368"/>
      <c r="L401" s="7" t="s">
        <v>387</v>
      </c>
      <c r="M401" s="11">
        <v>90</v>
      </c>
      <c r="N401" s="82">
        <v>7.9</v>
      </c>
      <c r="O401" s="60">
        <v>4</v>
      </c>
    </row>
    <row r="402" spans="1:15" ht="15" x14ac:dyDescent="0.25">
      <c r="A402" s="1"/>
      <c r="B402" s="416"/>
      <c r="C402" s="417"/>
      <c r="D402" s="367" t="s">
        <v>589</v>
      </c>
      <c r="E402" s="368"/>
      <c r="F402" s="369">
        <v>4100048814</v>
      </c>
      <c r="G402" s="370"/>
      <c r="H402" s="391" t="s">
        <v>588</v>
      </c>
      <c r="I402" s="370"/>
      <c r="J402" s="369" t="s">
        <v>253</v>
      </c>
      <c r="K402" s="368"/>
      <c r="L402" s="7" t="s">
        <v>387</v>
      </c>
      <c r="M402" s="11">
        <v>100</v>
      </c>
      <c r="N402" s="83"/>
      <c r="O402" s="60">
        <v>4</v>
      </c>
    </row>
    <row r="403" spans="1:15" ht="15" x14ac:dyDescent="0.25">
      <c r="A403" s="1"/>
      <c r="B403" s="416"/>
      <c r="C403" s="417"/>
      <c r="D403" s="367" t="s">
        <v>589</v>
      </c>
      <c r="E403" s="368"/>
      <c r="F403" s="369">
        <v>4100048805</v>
      </c>
      <c r="G403" s="370"/>
      <c r="H403" s="391" t="s">
        <v>588</v>
      </c>
      <c r="I403" s="370"/>
      <c r="J403" s="369" t="s">
        <v>90</v>
      </c>
      <c r="K403" s="368"/>
      <c r="L403" s="7" t="s">
        <v>387</v>
      </c>
      <c r="M403" s="11">
        <v>90</v>
      </c>
      <c r="N403" s="83"/>
      <c r="O403" s="60">
        <v>4</v>
      </c>
    </row>
    <row r="404" spans="1:15" ht="15" x14ac:dyDescent="0.25">
      <c r="A404" s="1"/>
      <c r="B404" s="416"/>
      <c r="C404" s="417"/>
      <c r="D404" s="367" t="s">
        <v>589</v>
      </c>
      <c r="E404" s="368"/>
      <c r="F404" s="369">
        <v>4100048805</v>
      </c>
      <c r="G404" s="370"/>
      <c r="H404" s="391" t="s">
        <v>588</v>
      </c>
      <c r="I404" s="370"/>
      <c r="J404" s="369" t="s">
        <v>90</v>
      </c>
      <c r="K404" s="368"/>
      <c r="L404" s="7" t="s">
        <v>387</v>
      </c>
      <c r="M404" s="11">
        <v>100</v>
      </c>
      <c r="N404" s="83"/>
      <c r="O404" s="60">
        <v>4</v>
      </c>
    </row>
    <row r="405" spans="1:15" ht="15" x14ac:dyDescent="0.25">
      <c r="A405" s="1"/>
      <c r="B405" s="416"/>
      <c r="C405" s="417"/>
      <c r="D405" s="367" t="s">
        <v>589</v>
      </c>
      <c r="E405" s="368"/>
      <c r="F405" s="369">
        <v>4100048805</v>
      </c>
      <c r="G405" s="370"/>
      <c r="H405" s="391" t="s">
        <v>588</v>
      </c>
      <c r="I405" s="370"/>
      <c r="J405" s="369" t="s">
        <v>90</v>
      </c>
      <c r="K405" s="368"/>
      <c r="L405" s="7" t="s">
        <v>590</v>
      </c>
      <c r="M405" s="11">
        <v>90</v>
      </c>
      <c r="N405" s="83"/>
      <c r="O405" s="60">
        <v>1</v>
      </c>
    </row>
    <row r="406" spans="1:15" ht="15" x14ac:dyDescent="0.25">
      <c r="A406" s="1"/>
      <c r="B406" s="416"/>
      <c r="C406" s="417"/>
      <c r="D406" s="367" t="s">
        <v>589</v>
      </c>
      <c r="E406" s="368"/>
      <c r="F406" s="369">
        <v>4100048805</v>
      </c>
      <c r="G406" s="370"/>
      <c r="H406" s="391" t="s">
        <v>588</v>
      </c>
      <c r="I406" s="370"/>
      <c r="J406" s="369" t="s">
        <v>90</v>
      </c>
      <c r="K406" s="368"/>
      <c r="L406" s="7" t="s">
        <v>590</v>
      </c>
      <c r="M406" s="11">
        <v>100</v>
      </c>
      <c r="N406" s="83"/>
      <c r="O406" s="60">
        <v>1</v>
      </c>
    </row>
    <row r="407" spans="1:15" ht="15" x14ac:dyDescent="0.25">
      <c r="A407" s="1"/>
      <c r="B407" s="416"/>
      <c r="C407" s="417"/>
      <c r="D407" s="367" t="s">
        <v>589</v>
      </c>
      <c r="E407" s="368"/>
      <c r="F407" s="369">
        <v>4100048807</v>
      </c>
      <c r="G407" s="370"/>
      <c r="H407" s="391" t="s">
        <v>588</v>
      </c>
      <c r="I407" s="370"/>
      <c r="J407" s="369" t="s">
        <v>84</v>
      </c>
      <c r="K407" s="368"/>
      <c r="L407" s="7" t="s">
        <v>590</v>
      </c>
      <c r="M407" s="11">
        <v>85</v>
      </c>
      <c r="N407" s="83"/>
      <c r="O407" s="60">
        <v>1</v>
      </c>
    </row>
    <row r="408" spans="1:15" ht="15" x14ac:dyDescent="0.25">
      <c r="A408" s="1"/>
      <c r="B408" s="416"/>
      <c r="C408" s="417"/>
      <c r="D408" s="367" t="s">
        <v>589</v>
      </c>
      <c r="E408" s="368"/>
      <c r="F408" s="369">
        <v>4100048807</v>
      </c>
      <c r="G408" s="370"/>
      <c r="H408" s="391" t="s">
        <v>588</v>
      </c>
      <c r="I408" s="370"/>
      <c r="J408" s="369" t="s">
        <v>84</v>
      </c>
      <c r="K408" s="368"/>
      <c r="L408" s="7" t="s">
        <v>590</v>
      </c>
      <c r="M408" s="11">
        <v>90</v>
      </c>
      <c r="N408" s="83"/>
      <c r="O408" s="60">
        <v>2</v>
      </c>
    </row>
    <row r="409" spans="1:15" ht="15" x14ac:dyDescent="0.25">
      <c r="A409" s="1"/>
      <c r="B409" s="416"/>
      <c r="C409" s="417"/>
      <c r="D409" s="367" t="s">
        <v>589</v>
      </c>
      <c r="E409" s="368"/>
      <c r="F409" s="369">
        <v>4100048807</v>
      </c>
      <c r="G409" s="370"/>
      <c r="H409" s="391" t="s">
        <v>588</v>
      </c>
      <c r="I409" s="370"/>
      <c r="J409" s="369" t="s">
        <v>84</v>
      </c>
      <c r="K409" s="368"/>
      <c r="L409" s="7" t="s">
        <v>590</v>
      </c>
      <c r="M409" s="11">
        <v>95</v>
      </c>
      <c r="N409" s="83"/>
      <c r="O409" s="60">
        <v>3</v>
      </c>
    </row>
    <row r="410" spans="1:15" ht="15" x14ac:dyDescent="0.25">
      <c r="A410" s="1"/>
      <c r="B410" s="416"/>
      <c r="C410" s="417"/>
      <c r="D410" s="367" t="s">
        <v>589</v>
      </c>
      <c r="E410" s="368"/>
      <c r="F410" s="369">
        <v>4100048807</v>
      </c>
      <c r="G410" s="370"/>
      <c r="H410" s="391" t="s">
        <v>588</v>
      </c>
      <c r="I410" s="370"/>
      <c r="J410" s="369" t="s">
        <v>84</v>
      </c>
      <c r="K410" s="368"/>
      <c r="L410" s="7" t="s">
        <v>590</v>
      </c>
      <c r="M410" s="11">
        <v>100</v>
      </c>
      <c r="N410" s="83"/>
      <c r="O410" s="60">
        <v>2</v>
      </c>
    </row>
    <row r="411" spans="1:15" ht="15" x14ac:dyDescent="0.25">
      <c r="A411" s="1"/>
      <c r="B411" s="416"/>
      <c r="C411" s="417"/>
      <c r="D411" s="367" t="s">
        <v>589</v>
      </c>
      <c r="E411" s="368"/>
      <c r="F411" s="369">
        <v>4100048807</v>
      </c>
      <c r="G411" s="370"/>
      <c r="H411" s="391" t="s">
        <v>588</v>
      </c>
      <c r="I411" s="370"/>
      <c r="J411" s="369" t="s">
        <v>84</v>
      </c>
      <c r="K411" s="368"/>
      <c r="L411" s="7" t="s">
        <v>387</v>
      </c>
      <c r="M411" s="11">
        <v>85</v>
      </c>
      <c r="N411" s="83"/>
      <c r="O411" s="60">
        <v>1</v>
      </c>
    </row>
    <row r="412" spans="1:15" ht="15" x14ac:dyDescent="0.25">
      <c r="A412" s="1"/>
      <c r="B412" s="416"/>
      <c r="C412" s="417"/>
      <c r="D412" s="367" t="s">
        <v>589</v>
      </c>
      <c r="E412" s="368"/>
      <c r="F412" s="369">
        <v>4100048807</v>
      </c>
      <c r="G412" s="370"/>
      <c r="H412" s="391" t="s">
        <v>588</v>
      </c>
      <c r="I412" s="370"/>
      <c r="J412" s="369" t="s">
        <v>84</v>
      </c>
      <c r="K412" s="368"/>
      <c r="L412" s="7" t="s">
        <v>387</v>
      </c>
      <c r="M412" s="11">
        <v>90</v>
      </c>
      <c r="N412" s="83"/>
      <c r="O412" s="60">
        <v>2</v>
      </c>
    </row>
    <row r="413" spans="1:15" ht="15" x14ac:dyDescent="0.25">
      <c r="A413" s="1"/>
      <c r="B413" s="416"/>
      <c r="C413" s="417"/>
      <c r="D413" s="367" t="s">
        <v>589</v>
      </c>
      <c r="E413" s="368"/>
      <c r="F413" s="369">
        <v>4100048807</v>
      </c>
      <c r="G413" s="370"/>
      <c r="H413" s="391" t="s">
        <v>588</v>
      </c>
      <c r="I413" s="370"/>
      <c r="J413" s="369" t="s">
        <v>84</v>
      </c>
      <c r="K413" s="368"/>
      <c r="L413" s="7" t="s">
        <v>387</v>
      </c>
      <c r="M413" s="11">
        <v>95</v>
      </c>
      <c r="N413" s="83"/>
      <c r="O413" s="60">
        <v>3</v>
      </c>
    </row>
    <row r="414" spans="1:15" ht="15" x14ac:dyDescent="0.25">
      <c r="A414" s="1"/>
      <c r="B414" s="416"/>
      <c r="C414" s="417"/>
      <c r="D414" s="367" t="s">
        <v>589</v>
      </c>
      <c r="E414" s="368"/>
      <c r="F414" s="369">
        <v>4100048807</v>
      </c>
      <c r="G414" s="370"/>
      <c r="H414" s="391" t="s">
        <v>588</v>
      </c>
      <c r="I414" s="370"/>
      <c r="J414" s="369" t="s">
        <v>84</v>
      </c>
      <c r="K414" s="368"/>
      <c r="L414" s="7" t="s">
        <v>387</v>
      </c>
      <c r="M414" s="11">
        <v>100</v>
      </c>
      <c r="N414" s="83"/>
      <c r="O414" s="60">
        <v>2</v>
      </c>
    </row>
    <row r="415" spans="1:15" ht="15" x14ac:dyDescent="0.25">
      <c r="A415" s="1"/>
      <c r="B415" s="365"/>
      <c r="C415" s="366"/>
      <c r="D415" s="367" t="s">
        <v>589</v>
      </c>
      <c r="E415" s="368"/>
      <c r="F415" s="369">
        <v>4100048803</v>
      </c>
      <c r="G415" s="370"/>
      <c r="H415" s="391" t="s">
        <v>588</v>
      </c>
      <c r="I415" s="370"/>
      <c r="J415" s="369" t="s">
        <v>81</v>
      </c>
      <c r="K415" s="368"/>
      <c r="L415" s="7" t="s">
        <v>387</v>
      </c>
      <c r="M415" s="11">
        <v>85</v>
      </c>
      <c r="N415" s="84"/>
      <c r="O415" s="60">
        <v>1</v>
      </c>
    </row>
    <row r="416" spans="1:15" ht="15" x14ac:dyDescent="0.25">
      <c r="A416" s="1"/>
      <c r="B416" s="378">
        <v>341</v>
      </c>
      <c r="C416" s="379"/>
      <c r="D416" s="367" t="s">
        <v>589</v>
      </c>
      <c r="E416" s="368"/>
      <c r="F416" s="369">
        <v>4100048806</v>
      </c>
      <c r="G416" s="370"/>
      <c r="H416" s="391" t="s">
        <v>588</v>
      </c>
      <c r="I416" s="370"/>
      <c r="J416" s="369" t="s">
        <v>53</v>
      </c>
      <c r="K416" s="368"/>
      <c r="L416" s="7" t="s">
        <v>387</v>
      </c>
      <c r="M416" s="11">
        <v>85</v>
      </c>
      <c r="N416" s="82">
        <v>10</v>
      </c>
      <c r="O416" s="60">
        <v>21</v>
      </c>
    </row>
    <row r="417" spans="1:15" ht="15" x14ac:dyDescent="0.25">
      <c r="A417" s="1"/>
      <c r="B417" s="416"/>
      <c r="C417" s="417"/>
      <c r="D417" s="367" t="s">
        <v>589</v>
      </c>
      <c r="E417" s="368"/>
      <c r="F417" s="369">
        <v>4100048806</v>
      </c>
      <c r="G417" s="370"/>
      <c r="H417" s="391" t="s">
        <v>588</v>
      </c>
      <c r="I417" s="370"/>
      <c r="J417" s="369" t="s">
        <v>53</v>
      </c>
      <c r="K417" s="368"/>
      <c r="L417" s="7" t="s">
        <v>387</v>
      </c>
      <c r="M417" s="11">
        <v>90</v>
      </c>
      <c r="N417" s="83"/>
      <c r="O417" s="60">
        <v>37</v>
      </c>
    </row>
    <row r="418" spans="1:15" ht="15" x14ac:dyDescent="0.25">
      <c r="A418" s="1"/>
      <c r="B418" s="416"/>
      <c r="C418" s="417"/>
      <c r="D418" s="367" t="s">
        <v>589</v>
      </c>
      <c r="E418" s="368"/>
      <c r="F418" s="369">
        <v>4100048785</v>
      </c>
      <c r="G418" s="370"/>
      <c r="H418" s="391" t="s">
        <v>588</v>
      </c>
      <c r="I418" s="370"/>
      <c r="J418" s="369" t="s">
        <v>25</v>
      </c>
      <c r="K418" s="368"/>
      <c r="L418" s="7" t="s">
        <v>387</v>
      </c>
      <c r="M418" s="11">
        <v>90</v>
      </c>
      <c r="N418" s="83"/>
      <c r="O418" s="60">
        <v>1</v>
      </c>
    </row>
    <row r="419" spans="1:15" ht="15" x14ac:dyDescent="0.25">
      <c r="A419" s="1"/>
      <c r="B419" s="76"/>
      <c r="C419" s="69"/>
      <c r="D419" s="392" t="s">
        <v>592</v>
      </c>
      <c r="E419" s="393"/>
      <c r="F419" s="393"/>
      <c r="G419" s="393"/>
      <c r="H419" s="393"/>
      <c r="I419" s="374"/>
      <c r="J419" s="374"/>
      <c r="K419" s="374"/>
      <c r="L419" s="374"/>
      <c r="M419" s="8"/>
      <c r="N419" s="59"/>
      <c r="O419" s="60"/>
    </row>
    <row r="420" spans="1:15" ht="15" x14ac:dyDescent="0.25">
      <c r="A420" s="1"/>
      <c r="B420" s="378">
        <v>342</v>
      </c>
      <c r="C420" s="379"/>
      <c r="D420" s="367" t="s">
        <v>589</v>
      </c>
      <c r="E420" s="368"/>
      <c r="F420" s="369">
        <v>4100048806</v>
      </c>
      <c r="G420" s="370"/>
      <c r="H420" s="391" t="s">
        <v>588</v>
      </c>
      <c r="I420" s="370"/>
      <c r="J420" s="369" t="s">
        <v>53</v>
      </c>
      <c r="K420" s="368"/>
      <c r="L420" s="7" t="s">
        <v>387</v>
      </c>
      <c r="M420" s="11">
        <v>95</v>
      </c>
      <c r="N420" s="82">
        <v>8.1999999999999993</v>
      </c>
      <c r="O420" s="60">
        <v>27</v>
      </c>
    </row>
    <row r="421" spans="1:15" ht="15" x14ac:dyDescent="0.25">
      <c r="A421" s="1"/>
      <c r="B421" s="416"/>
      <c r="C421" s="417"/>
      <c r="D421" s="367" t="s">
        <v>589</v>
      </c>
      <c r="E421" s="368"/>
      <c r="F421" s="369">
        <v>4100048806</v>
      </c>
      <c r="G421" s="370"/>
      <c r="H421" s="391" t="s">
        <v>588</v>
      </c>
      <c r="I421" s="370"/>
      <c r="J421" s="369" t="s">
        <v>53</v>
      </c>
      <c r="K421" s="368"/>
      <c r="L421" s="7" t="s">
        <v>387</v>
      </c>
      <c r="M421" s="11">
        <v>100</v>
      </c>
      <c r="N421" s="83"/>
      <c r="O421" s="60">
        <v>16</v>
      </c>
    </row>
    <row r="422" spans="1:15" ht="15" x14ac:dyDescent="0.25">
      <c r="A422" s="1"/>
      <c r="B422" s="378">
        <v>343</v>
      </c>
      <c r="C422" s="379"/>
      <c r="D422" s="367" t="s">
        <v>589</v>
      </c>
      <c r="E422" s="368"/>
      <c r="F422" s="369">
        <v>4100048806</v>
      </c>
      <c r="G422" s="370"/>
      <c r="H422" s="391" t="s">
        <v>588</v>
      </c>
      <c r="I422" s="370"/>
      <c r="J422" s="369" t="s">
        <v>53</v>
      </c>
      <c r="K422" s="368"/>
      <c r="L422" s="7" t="s">
        <v>590</v>
      </c>
      <c r="M422" s="11">
        <v>85</v>
      </c>
      <c r="N422" s="82">
        <v>10</v>
      </c>
      <c r="O422" s="60">
        <v>14</v>
      </c>
    </row>
    <row r="423" spans="1:15" ht="15" x14ac:dyDescent="0.25">
      <c r="A423" s="1"/>
      <c r="B423" s="416"/>
      <c r="C423" s="417"/>
      <c r="D423" s="367" t="s">
        <v>589</v>
      </c>
      <c r="E423" s="368"/>
      <c r="F423" s="369">
        <v>4100048806</v>
      </c>
      <c r="G423" s="370"/>
      <c r="H423" s="391" t="s">
        <v>588</v>
      </c>
      <c r="I423" s="370"/>
      <c r="J423" s="369" t="s">
        <v>53</v>
      </c>
      <c r="K423" s="368"/>
      <c r="L423" s="7" t="s">
        <v>590</v>
      </c>
      <c r="M423" s="11">
        <v>90</v>
      </c>
      <c r="N423" s="83"/>
      <c r="O423" s="60">
        <v>21</v>
      </c>
    </row>
    <row r="424" spans="1:15" ht="15" x14ac:dyDescent="0.25">
      <c r="A424" s="1"/>
      <c r="B424" s="416"/>
      <c r="C424" s="417"/>
      <c r="D424" s="367" t="s">
        <v>589</v>
      </c>
      <c r="E424" s="368"/>
      <c r="F424" s="369">
        <v>4100048806</v>
      </c>
      <c r="G424" s="370"/>
      <c r="H424" s="391" t="s">
        <v>588</v>
      </c>
      <c r="I424" s="370"/>
      <c r="J424" s="369" t="s">
        <v>53</v>
      </c>
      <c r="K424" s="368"/>
      <c r="L424" s="7" t="s">
        <v>590</v>
      </c>
      <c r="M424" s="11">
        <v>95</v>
      </c>
      <c r="N424" s="83"/>
      <c r="O424" s="60">
        <v>16</v>
      </c>
    </row>
    <row r="425" spans="1:15" ht="15" x14ac:dyDescent="0.25">
      <c r="A425" s="1"/>
      <c r="B425" s="416"/>
      <c r="C425" s="417"/>
      <c r="D425" s="367" t="s">
        <v>589</v>
      </c>
      <c r="E425" s="368"/>
      <c r="F425" s="369">
        <v>4100048806</v>
      </c>
      <c r="G425" s="370"/>
      <c r="H425" s="391" t="s">
        <v>588</v>
      </c>
      <c r="I425" s="370"/>
      <c r="J425" s="369" t="s">
        <v>53</v>
      </c>
      <c r="K425" s="368"/>
      <c r="L425" s="7" t="s">
        <v>590</v>
      </c>
      <c r="M425" s="11">
        <v>100</v>
      </c>
      <c r="N425" s="83"/>
      <c r="O425" s="60">
        <v>9</v>
      </c>
    </row>
    <row r="426" spans="1:15" ht="15" x14ac:dyDescent="0.25">
      <c r="A426" s="1"/>
      <c r="B426" s="76"/>
      <c r="C426" s="69"/>
      <c r="D426" s="458" t="s">
        <v>593</v>
      </c>
      <c r="E426" s="393"/>
      <c r="F426" s="393"/>
      <c r="G426" s="393"/>
      <c r="H426" s="393"/>
      <c r="I426" s="374"/>
      <c r="J426" s="374"/>
      <c r="K426" s="374"/>
      <c r="L426" s="374"/>
      <c r="M426" s="8"/>
      <c r="N426" s="59"/>
      <c r="O426" s="60"/>
    </row>
    <row r="427" spans="1:15" ht="15" x14ac:dyDescent="0.25">
      <c r="A427" s="1"/>
      <c r="B427" s="375">
        <v>344</v>
      </c>
      <c r="C427" s="376"/>
      <c r="D427" s="367" t="s">
        <v>531</v>
      </c>
      <c r="E427" s="368"/>
      <c r="F427" s="369">
        <v>4100049847</v>
      </c>
      <c r="G427" s="370"/>
      <c r="H427" s="391" t="s">
        <v>594</v>
      </c>
      <c r="I427" s="370"/>
      <c r="J427" s="369" t="s">
        <v>73</v>
      </c>
      <c r="K427" s="368"/>
      <c r="L427" s="7" t="s">
        <v>387</v>
      </c>
      <c r="M427" s="11"/>
      <c r="N427" s="81">
        <v>6.68</v>
      </c>
      <c r="O427" s="60">
        <v>36</v>
      </c>
    </row>
    <row r="428" spans="1:15" ht="15" x14ac:dyDescent="0.25">
      <c r="A428" s="1"/>
      <c r="B428" s="375">
        <v>345</v>
      </c>
      <c r="C428" s="376"/>
      <c r="D428" s="367" t="s">
        <v>531</v>
      </c>
      <c r="E428" s="368"/>
      <c r="F428" s="369">
        <v>4100049847</v>
      </c>
      <c r="G428" s="370"/>
      <c r="H428" s="391" t="s">
        <v>594</v>
      </c>
      <c r="I428" s="370"/>
      <c r="J428" s="369" t="s">
        <v>73</v>
      </c>
      <c r="K428" s="368"/>
      <c r="L428" s="7" t="s">
        <v>387</v>
      </c>
      <c r="M428" s="11"/>
      <c r="N428" s="81">
        <v>6.68</v>
      </c>
      <c r="O428" s="60">
        <v>36</v>
      </c>
    </row>
    <row r="429" spans="1:15" ht="15" x14ac:dyDescent="0.25">
      <c r="A429" s="1"/>
      <c r="B429" s="375">
        <v>346</v>
      </c>
      <c r="C429" s="376"/>
      <c r="D429" s="367" t="s">
        <v>531</v>
      </c>
      <c r="E429" s="368"/>
      <c r="F429" s="369">
        <v>4100049847</v>
      </c>
      <c r="G429" s="370"/>
      <c r="H429" s="391" t="s">
        <v>594</v>
      </c>
      <c r="I429" s="370"/>
      <c r="J429" s="369" t="s">
        <v>73</v>
      </c>
      <c r="K429" s="368"/>
      <c r="L429" s="7" t="s">
        <v>387</v>
      </c>
      <c r="M429" s="11"/>
      <c r="N429" s="81">
        <v>6.68</v>
      </c>
      <c r="O429" s="60">
        <v>36</v>
      </c>
    </row>
    <row r="430" spans="1:15" ht="15" x14ac:dyDescent="0.25">
      <c r="A430" s="1"/>
      <c r="B430" s="375">
        <v>347</v>
      </c>
      <c r="C430" s="376"/>
      <c r="D430" s="367" t="s">
        <v>531</v>
      </c>
      <c r="E430" s="368"/>
      <c r="F430" s="369">
        <v>4100049847</v>
      </c>
      <c r="G430" s="370"/>
      <c r="H430" s="391" t="s">
        <v>594</v>
      </c>
      <c r="I430" s="370"/>
      <c r="J430" s="369" t="s">
        <v>73</v>
      </c>
      <c r="K430" s="368"/>
      <c r="L430" s="7" t="s">
        <v>387</v>
      </c>
      <c r="M430" s="11"/>
      <c r="N430" s="81">
        <v>6.68</v>
      </c>
      <c r="O430" s="60">
        <v>36</v>
      </c>
    </row>
    <row r="431" spans="1:15" ht="15" x14ac:dyDescent="0.25">
      <c r="A431" s="1"/>
      <c r="B431" s="375">
        <v>348</v>
      </c>
      <c r="C431" s="376"/>
      <c r="D431" s="367" t="s">
        <v>531</v>
      </c>
      <c r="E431" s="368"/>
      <c r="F431" s="369">
        <v>4100049847</v>
      </c>
      <c r="G431" s="370"/>
      <c r="H431" s="391" t="s">
        <v>594</v>
      </c>
      <c r="I431" s="370"/>
      <c r="J431" s="369" t="s">
        <v>73</v>
      </c>
      <c r="K431" s="368"/>
      <c r="L431" s="7" t="s">
        <v>387</v>
      </c>
      <c r="M431" s="11"/>
      <c r="N431" s="81">
        <v>6.68</v>
      </c>
      <c r="O431" s="60">
        <v>36</v>
      </c>
    </row>
    <row r="432" spans="1:15" ht="15" x14ac:dyDescent="0.25">
      <c r="A432" s="1"/>
      <c r="B432" s="375">
        <v>349</v>
      </c>
      <c r="C432" s="376"/>
      <c r="D432" s="367" t="s">
        <v>531</v>
      </c>
      <c r="E432" s="368"/>
      <c r="F432" s="369">
        <v>4100049847</v>
      </c>
      <c r="G432" s="370"/>
      <c r="H432" s="391" t="s">
        <v>594</v>
      </c>
      <c r="I432" s="370"/>
      <c r="J432" s="369" t="s">
        <v>73</v>
      </c>
      <c r="K432" s="368"/>
      <c r="L432" s="7" t="s">
        <v>387</v>
      </c>
      <c r="M432" s="11"/>
      <c r="N432" s="81">
        <v>6.84</v>
      </c>
      <c r="O432" s="60">
        <v>37</v>
      </c>
    </row>
    <row r="433" spans="1:15" ht="15" x14ac:dyDescent="0.25">
      <c r="A433" s="1"/>
      <c r="B433" s="375">
        <v>350</v>
      </c>
      <c r="C433" s="376"/>
      <c r="D433" s="367" t="s">
        <v>531</v>
      </c>
      <c r="E433" s="368"/>
      <c r="F433" s="369">
        <v>4100049847</v>
      </c>
      <c r="G433" s="370"/>
      <c r="H433" s="391" t="s">
        <v>594</v>
      </c>
      <c r="I433" s="370"/>
      <c r="J433" s="369" t="s">
        <v>73</v>
      </c>
      <c r="K433" s="368"/>
      <c r="L433" s="7" t="s">
        <v>387</v>
      </c>
      <c r="M433" s="11"/>
      <c r="N433" s="81">
        <v>6.84</v>
      </c>
      <c r="O433" s="60">
        <v>37</v>
      </c>
    </row>
    <row r="434" spans="1:15" ht="15" x14ac:dyDescent="0.25">
      <c r="A434" s="1"/>
      <c r="B434" s="375">
        <v>351</v>
      </c>
      <c r="C434" s="376"/>
      <c r="D434" s="367" t="s">
        <v>531</v>
      </c>
      <c r="E434" s="368"/>
      <c r="F434" s="369">
        <v>4100049847</v>
      </c>
      <c r="G434" s="370"/>
      <c r="H434" s="391" t="s">
        <v>594</v>
      </c>
      <c r="I434" s="370"/>
      <c r="J434" s="369" t="s">
        <v>73</v>
      </c>
      <c r="K434" s="368"/>
      <c r="L434" s="7" t="s">
        <v>387</v>
      </c>
      <c r="M434" s="11"/>
      <c r="N434" s="81">
        <v>5.88</v>
      </c>
      <c r="O434" s="60">
        <v>31</v>
      </c>
    </row>
    <row r="435" spans="1:15" ht="15" x14ac:dyDescent="0.25">
      <c r="A435" s="1"/>
      <c r="B435" s="76"/>
      <c r="C435" s="65"/>
      <c r="D435" s="392"/>
      <c r="E435" s="393"/>
      <c r="F435" s="393"/>
      <c r="G435" s="393"/>
      <c r="H435" s="393"/>
      <c r="I435" s="62"/>
      <c r="J435" s="50"/>
      <c r="K435" s="61"/>
      <c r="L435" s="8"/>
      <c r="M435" s="8"/>
      <c r="N435" s="113">
        <f>SUM(N19:N434)</f>
        <v>1646.6215000000032</v>
      </c>
      <c r="O435" s="60"/>
    </row>
    <row r="436" spans="1:15" ht="15.75" x14ac:dyDescent="0.25">
      <c r="A436" s="1"/>
      <c r="B436" s="356" t="s">
        <v>29</v>
      </c>
      <c r="C436" s="357"/>
      <c r="D436" s="357"/>
      <c r="E436" s="357"/>
      <c r="F436" s="357"/>
      <c r="G436" s="357"/>
      <c r="H436" s="357"/>
      <c r="I436" s="357"/>
      <c r="J436" s="357"/>
      <c r="K436" s="357"/>
      <c r="L436" s="357"/>
      <c r="M436" s="79"/>
      <c r="N436" s="75"/>
      <c r="O436" s="73">
        <f>SUM(O18:O434)</f>
        <v>1571</v>
      </c>
    </row>
    <row r="437" spans="1:15" ht="3.75" customHeight="1" x14ac:dyDescent="0.25">
      <c r="A437" s="1"/>
      <c r="B437" s="1"/>
      <c r="C437" s="1"/>
      <c r="D437" s="17"/>
      <c r="E437" s="20"/>
      <c r="F437" s="20"/>
      <c r="G437" s="3"/>
      <c r="H437" s="3"/>
      <c r="I437" s="1"/>
      <c r="J437" s="1"/>
      <c r="K437" s="1"/>
      <c r="L437" s="1"/>
      <c r="M437" s="1"/>
      <c r="N437" s="1"/>
    </row>
    <row r="438" spans="1:15" ht="15" customHeight="1" x14ac:dyDescent="0.25">
      <c r="A438" s="1"/>
      <c r="B438" s="1"/>
      <c r="C438" s="1"/>
      <c r="D438" s="1" t="s">
        <v>49</v>
      </c>
      <c r="E438" s="23"/>
      <c r="F438" s="397" t="s">
        <v>595</v>
      </c>
      <c r="G438" s="396"/>
      <c r="H438" s="1"/>
      <c r="I438" s="1"/>
      <c r="J438" s="1"/>
      <c r="K438" s="1"/>
      <c r="L438" s="1"/>
      <c r="M438" s="1"/>
      <c r="N438" s="1"/>
    </row>
    <row r="439" spans="1:15" ht="15" customHeight="1" x14ac:dyDescent="0.25">
      <c r="A439" s="1"/>
      <c r="B439" s="1"/>
      <c r="C439" s="1"/>
      <c r="D439" s="1" t="s">
        <v>596</v>
      </c>
      <c r="E439" s="23"/>
      <c r="F439" s="1"/>
      <c r="G439" s="1"/>
      <c r="H439" s="1"/>
      <c r="I439" s="1"/>
      <c r="J439" s="1"/>
      <c r="K439" s="1"/>
      <c r="L439" s="1"/>
      <c r="M439" s="1"/>
      <c r="N439" s="1"/>
    </row>
    <row r="440" spans="1:15" ht="15" customHeight="1" x14ac:dyDescent="0.25">
      <c r="A440" s="1"/>
      <c r="B440" s="1"/>
      <c r="C440" s="1"/>
      <c r="D440" s="1" t="s">
        <v>597</v>
      </c>
      <c r="E440" s="3"/>
      <c r="F440" s="1"/>
      <c r="G440" s="1"/>
      <c r="H440" s="1"/>
      <c r="I440" s="1"/>
      <c r="J440" s="1"/>
      <c r="K440" s="1"/>
      <c r="L440" s="1"/>
      <c r="M440" s="1"/>
      <c r="N440" s="1"/>
    </row>
    <row r="441" spans="1:15" ht="15" customHeight="1" x14ac:dyDescent="0.25">
      <c r="A441" s="1"/>
      <c r="B441" s="1"/>
      <c r="C441" s="1"/>
      <c r="D441" s="1" t="s">
        <v>598</v>
      </c>
      <c r="E441" s="23"/>
      <c r="F441" s="1"/>
      <c r="G441" s="1"/>
      <c r="H441" s="1"/>
      <c r="I441" s="1"/>
      <c r="J441" s="1"/>
      <c r="K441" s="1"/>
      <c r="L441" s="1"/>
      <c r="M441" s="1"/>
      <c r="N441" s="1"/>
    </row>
    <row r="442" spans="1:15" ht="15" customHeight="1" x14ac:dyDescent="0.25">
      <c r="A442" s="1"/>
      <c r="B442" s="1"/>
      <c r="C442" s="1"/>
      <c r="D442" s="1" t="s">
        <v>599</v>
      </c>
      <c r="E442" s="1"/>
      <c r="F442" s="1"/>
      <c r="G442" s="23"/>
      <c r="H442" s="23"/>
      <c r="I442" s="1"/>
      <c r="J442" s="1"/>
      <c r="K442" s="1"/>
      <c r="L442" s="1"/>
      <c r="M442" s="1"/>
      <c r="N442" s="1"/>
    </row>
    <row r="443" spans="1:15" ht="1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5" ht="1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5" ht="1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5" ht="1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5" ht="1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5" ht="1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ht="1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ht="1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ht="1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ht="1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ht="1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ht="1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ht="1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ht="1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ht="1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ht="1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ht="1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ht="1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ht="1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ht="1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ht="1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ht="1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ht="1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ht="1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ht="1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ht="1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ht="1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ht="1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ht="1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ht="1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ht="1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ht="1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ht="1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ht="1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ht="1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726" ht="8.25" customHeight="1" x14ac:dyDescent="0.2"/>
    <row r="728" ht="8.25" customHeight="1" x14ac:dyDescent="0.2"/>
    <row r="730" ht="9" customHeight="1" x14ac:dyDescent="0.2"/>
    <row r="732" ht="7.5" customHeight="1" x14ac:dyDescent="0.2"/>
    <row r="734" ht="6.75" customHeight="1" x14ac:dyDescent="0.2"/>
    <row r="736" ht="7.5" customHeight="1" x14ac:dyDescent="0.2"/>
    <row r="738" ht="9" customHeight="1" x14ac:dyDescent="0.2"/>
    <row r="740" ht="7.5" customHeight="1" x14ac:dyDescent="0.2"/>
    <row r="742" ht="8.25" customHeight="1" x14ac:dyDescent="0.2"/>
  </sheetData>
  <mergeCells count="1958">
    <mergeCell ref="D432:E432"/>
    <mergeCell ref="F432:G432"/>
    <mergeCell ref="H432:I432"/>
    <mergeCell ref="J432:K432"/>
    <mergeCell ref="B433:C433"/>
    <mergeCell ref="D433:E433"/>
    <mergeCell ref="F433:G433"/>
    <mergeCell ref="H433:I433"/>
    <mergeCell ref="J433:K433"/>
    <mergeCell ref="B397:C397"/>
    <mergeCell ref="D397:E397"/>
    <mergeCell ref="F397:G397"/>
    <mergeCell ref="H397:I397"/>
    <mergeCell ref="J397:K397"/>
    <mergeCell ref="D398:L398"/>
    <mergeCell ref="J395:K395"/>
    <mergeCell ref="B396:C396"/>
    <mergeCell ref="D396:E396"/>
    <mergeCell ref="F396:G396"/>
    <mergeCell ref="H396:I396"/>
    <mergeCell ref="J396:K396"/>
    <mergeCell ref="B401:C401"/>
    <mergeCell ref="D401:E401"/>
    <mergeCell ref="F401:G401"/>
    <mergeCell ref="H401:I401"/>
    <mergeCell ref="J401:K401"/>
    <mergeCell ref="B402:C402"/>
    <mergeCell ref="D402:E402"/>
    <mergeCell ref="F402:G402"/>
    <mergeCell ref="H402:I402"/>
    <mergeCell ref="J402:K402"/>
    <mergeCell ref="B399:C399"/>
    <mergeCell ref="B434:C434"/>
    <mergeCell ref="D434:E434"/>
    <mergeCell ref="F434:G434"/>
    <mergeCell ref="H434:I434"/>
    <mergeCell ref="J434:K434"/>
    <mergeCell ref="B427:C427"/>
    <mergeCell ref="D427:E427"/>
    <mergeCell ref="F427:G427"/>
    <mergeCell ref="H427:I427"/>
    <mergeCell ref="J427:K427"/>
    <mergeCell ref="D426:L426"/>
    <mergeCell ref="B428:C428"/>
    <mergeCell ref="D428:E428"/>
    <mergeCell ref="F428:G428"/>
    <mergeCell ref="H428:I428"/>
    <mergeCell ref="J428:K428"/>
    <mergeCell ref="B429:C429"/>
    <mergeCell ref="D429:E429"/>
    <mergeCell ref="F429:G429"/>
    <mergeCell ref="H429:I429"/>
    <mergeCell ref="J429:K429"/>
    <mergeCell ref="B430:C430"/>
    <mergeCell ref="D430:E430"/>
    <mergeCell ref="F430:G430"/>
    <mergeCell ref="H430:I430"/>
    <mergeCell ref="J430:K430"/>
    <mergeCell ref="B431:C431"/>
    <mergeCell ref="D431:E431"/>
    <mergeCell ref="F431:G431"/>
    <mergeCell ref="H431:I431"/>
    <mergeCell ref="J431:K431"/>
    <mergeCell ref="B432:C432"/>
    <mergeCell ref="B261:C261"/>
    <mergeCell ref="D261:E261"/>
    <mergeCell ref="F261:G261"/>
    <mergeCell ref="H261:I261"/>
    <mergeCell ref="J261:K261"/>
    <mergeCell ref="B262:C262"/>
    <mergeCell ref="D262:E262"/>
    <mergeCell ref="F262:G262"/>
    <mergeCell ref="H262:I262"/>
    <mergeCell ref="J262:K262"/>
    <mergeCell ref="B264:C264"/>
    <mergeCell ref="D264:E264"/>
    <mergeCell ref="F264:G264"/>
    <mergeCell ref="H264:I264"/>
    <mergeCell ref="J264:K264"/>
    <mergeCell ref="B265:C265"/>
    <mergeCell ref="D265:E265"/>
    <mergeCell ref="F265:G265"/>
    <mergeCell ref="H265:I265"/>
    <mergeCell ref="J265:K265"/>
    <mergeCell ref="B257:C257"/>
    <mergeCell ref="D257:E257"/>
    <mergeCell ref="F257:G257"/>
    <mergeCell ref="H257:I257"/>
    <mergeCell ref="J257:K257"/>
    <mergeCell ref="B258:C258"/>
    <mergeCell ref="D258:E258"/>
    <mergeCell ref="F258:G258"/>
    <mergeCell ref="H258:I258"/>
    <mergeCell ref="J258:K258"/>
    <mergeCell ref="B259:C259"/>
    <mergeCell ref="D259:E259"/>
    <mergeCell ref="F259:G259"/>
    <mergeCell ref="H259:I259"/>
    <mergeCell ref="J259:K259"/>
    <mergeCell ref="B260:C260"/>
    <mergeCell ref="D260:E260"/>
    <mergeCell ref="F260:G260"/>
    <mergeCell ref="H260:I260"/>
    <mergeCell ref="J260:K260"/>
    <mergeCell ref="B253:C253"/>
    <mergeCell ref="D253:E253"/>
    <mergeCell ref="F253:G253"/>
    <mergeCell ref="H253:I253"/>
    <mergeCell ref="J253:K253"/>
    <mergeCell ref="B254:C254"/>
    <mergeCell ref="D254:E254"/>
    <mergeCell ref="F254:G254"/>
    <mergeCell ref="H254:I254"/>
    <mergeCell ref="J254:K254"/>
    <mergeCell ref="B255:C255"/>
    <mergeCell ref="D255:E255"/>
    <mergeCell ref="F255:G255"/>
    <mergeCell ref="H255:I255"/>
    <mergeCell ref="J255:K255"/>
    <mergeCell ref="B256:C256"/>
    <mergeCell ref="D256:E256"/>
    <mergeCell ref="F256:G256"/>
    <mergeCell ref="H256:I256"/>
    <mergeCell ref="J256:K256"/>
    <mergeCell ref="B249:C249"/>
    <mergeCell ref="D249:E249"/>
    <mergeCell ref="F249:G249"/>
    <mergeCell ref="H249:I249"/>
    <mergeCell ref="J249:K249"/>
    <mergeCell ref="B250:C250"/>
    <mergeCell ref="D250:E250"/>
    <mergeCell ref="F250:G250"/>
    <mergeCell ref="H250:I250"/>
    <mergeCell ref="J250:K250"/>
    <mergeCell ref="B251:C251"/>
    <mergeCell ref="D251:E251"/>
    <mergeCell ref="F251:G251"/>
    <mergeCell ref="H251:I251"/>
    <mergeCell ref="J251:K251"/>
    <mergeCell ref="B252:C252"/>
    <mergeCell ref="D252:E252"/>
    <mergeCell ref="F252:G252"/>
    <mergeCell ref="H252:I252"/>
    <mergeCell ref="J252:K252"/>
    <mergeCell ref="B244:C244"/>
    <mergeCell ref="D244:E244"/>
    <mergeCell ref="F244:G244"/>
    <mergeCell ref="H244:I244"/>
    <mergeCell ref="J244:K244"/>
    <mergeCell ref="B246:C246"/>
    <mergeCell ref="D246:E246"/>
    <mergeCell ref="F246:G246"/>
    <mergeCell ref="H246:I246"/>
    <mergeCell ref="J246:K246"/>
    <mergeCell ref="D247:E247"/>
    <mergeCell ref="F247:G247"/>
    <mergeCell ref="H247:I247"/>
    <mergeCell ref="J247:K247"/>
    <mergeCell ref="B248:C248"/>
    <mergeCell ref="D248:E248"/>
    <mergeCell ref="F248:G248"/>
    <mergeCell ref="H248:I248"/>
    <mergeCell ref="J248:K248"/>
    <mergeCell ref="B240:C240"/>
    <mergeCell ref="D240:E240"/>
    <mergeCell ref="F240:G240"/>
    <mergeCell ref="H240:I240"/>
    <mergeCell ref="J240:K240"/>
    <mergeCell ref="B241:C241"/>
    <mergeCell ref="D241:E241"/>
    <mergeCell ref="F241:G241"/>
    <mergeCell ref="H241:I241"/>
    <mergeCell ref="J241:K241"/>
    <mergeCell ref="B242:C242"/>
    <mergeCell ref="D242:E242"/>
    <mergeCell ref="F242:G242"/>
    <mergeCell ref="H242:I242"/>
    <mergeCell ref="J242:K242"/>
    <mergeCell ref="B243:C243"/>
    <mergeCell ref="D243:E243"/>
    <mergeCell ref="F243:G243"/>
    <mergeCell ref="H243:I243"/>
    <mergeCell ref="J243:K243"/>
    <mergeCell ref="B236:C236"/>
    <mergeCell ref="D236:E236"/>
    <mergeCell ref="F236:G236"/>
    <mergeCell ref="H236:I236"/>
    <mergeCell ref="J236:K236"/>
    <mergeCell ref="B237:C237"/>
    <mergeCell ref="D237:E237"/>
    <mergeCell ref="F237:G237"/>
    <mergeCell ref="H237:I237"/>
    <mergeCell ref="J237:K237"/>
    <mergeCell ref="B238:C238"/>
    <mergeCell ref="D238:E238"/>
    <mergeCell ref="F238:G238"/>
    <mergeCell ref="H238:I238"/>
    <mergeCell ref="J238:K238"/>
    <mergeCell ref="B239:C239"/>
    <mergeCell ref="D239:E239"/>
    <mergeCell ref="F239:G239"/>
    <mergeCell ref="H239:I239"/>
    <mergeCell ref="J239:K239"/>
    <mergeCell ref="B232:C232"/>
    <mergeCell ref="D232:E232"/>
    <mergeCell ref="F232:G232"/>
    <mergeCell ref="H232:I232"/>
    <mergeCell ref="J232:K232"/>
    <mergeCell ref="B233:C233"/>
    <mergeCell ref="D233:E233"/>
    <mergeCell ref="F233:G233"/>
    <mergeCell ref="H233:I233"/>
    <mergeCell ref="J233:K233"/>
    <mergeCell ref="B234:C234"/>
    <mergeCell ref="D234:E234"/>
    <mergeCell ref="F234:G234"/>
    <mergeCell ref="H234:I234"/>
    <mergeCell ref="J234:K234"/>
    <mergeCell ref="B235:C235"/>
    <mergeCell ref="D235:E235"/>
    <mergeCell ref="F235:G235"/>
    <mergeCell ref="H235:I235"/>
    <mergeCell ref="J235:K235"/>
    <mergeCell ref="B227:C227"/>
    <mergeCell ref="D227:E227"/>
    <mergeCell ref="F227:G227"/>
    <mergeCell ref="H227:I227"/>
    <mergeCell ref="J227:K227"/>
    <mergeCell ref="B229:C229"/>
    <mergeCell ref="D229:E229"/>
    <mergeCell ref="F229:G229"/>
    <mergeCell ref="H229:I229"/>
    <mergeCell ref="J229:K229"/>
    <mergeCell ref="B230:C230"/>
    <mergeCell ref="D230:E230"/>
    <mergeCell ref="F230:G230"/>
    <mergeCell ref="H230:I230"/>
    <mergeCell ref="J230:K230"/>
    <mergeCell ref="B231:C231"/>
    <mergeCell ref="D231:E231"/>
    <mergeCell ref="F231:G231"/>
    <mergeCell ref="H231:I231"/>
    <mergeCell ref="J231:K231"/>
    <mergeCell ref="B220:C220"/>
    <mergeCell ref="D220:E220"/>
    <mergeCell ref="F220:G220"/>
    <mergeCell ref="H220:I220"/>
    <mergeCell ref="J220:K220"/>
    <mergeCell ref="B221:C221"/>
    <mergeCell ref="D221:E221"/>
    <mergeCell ref="F221:G221"/>
    <mergeCell ref="H221:I221"/>
    <mergeCell ref="J221:K221"/>
    <mergeCell ref="B225:C225"/>
    <mergeCell ref="D225:E225"/>
    <mergeCell ref="F225:G225"/>
    <mergeCell ref="H225:I225"/>
    <mergeCell ref="J225:K225"/>
    <mergeCell ref="B226:C226"/>
    <mergeCell ref="D226:E226"/>
    <mergeCell ref="F226:G226"/>
    <mergeCell ref="H226:I226"/>
    <mergeCell ref="J226:K226"/>
    <mergeCell ref="B216:C216"/>
    <mergeCell ref="D216:E216"/>
    <mergeCell ref="F216:G216"/>
    <mergeCell ref="H216:I216"/>
    <mergeCell ref="J216:K216"/>
    <mergeCell ref="B217:C217"/>
    <mergeCell ref="D217:E217"/>
    <mergeCell ref="F217:G217"/>
    <mergeCell ref="H217:I217"/>
    <mergeCell ref="J217:K217"/>
    <mergeCell ref="B218:C218"/>
    <mergeCell ref="D218:E218"/>
    <mergeCell ref="F218:G218"/>
    <mergeCell ref="H218:I218"/>
    <mergeCell ref="J218:K218"/>
    <mergeCell ref="B219:C219"/>
    <mergeCell ref="D219:E219"/>
    <mergeCell ref="F219:G219"/>
    <mergeCell ref="H219:I219"/>
    <mergeCell ref="J219:K219"/>
    <mergeCell ref="B212:C212"/>
    <mergeCell ref="D212:E212"/>
    <mergeCell ref="F212:G212"/>
    <mergeCell ref="H212:I212"/>
    <mergeCell ref="J212:K212"/>
    <mergeCell ref="B213:C213"/>
    <mergeCell ref="D213:E213"/>
    <mergeCell ref="F213:G213"/>
    <mergeCell ref="H213:I213"/>
    <mergeCell ref="J213:K213"/>
    <mergeCell ref="B214:C214"/>
    <mergeCell ref="D214:E214"/>
    <mergeCell ref="F214:G214"/>
    <mergeCell ref="H214:I214"/>
    <mergeCell ref="J214:K214"/>
    <mergeCell ref="B215:C215"/>
    <mergeCell ref="D215:E215"/>
    <mergeCell ref="F215:G215"/>
    <mergeCell ref="H215:I215"/>
    <mergeCell ref="J215:K215"/>
    <mergeCell ref="B207:C207"/>
    <mergeCell ref="D207:E207"/>
    <mergeCell ref="F207:G207"/>
    <mergeCell ref="H207:I207"/>
    <mergeCell ref="J207:K207"/>
    <mergeCell ref="B208:C208"/>
    <mergeCell ref="D208:E208"/>
    <mergeCell ref="F208:G208"/>
    <mergeCell ref="H208:I208"/>
    <mergeCell ref="J208:K208"/>
    <mergeCell ref="B209:C209"/>
    <mergeCell ref="D209:E209"/>
    <mergeCell ref="F209:G209"/>
    <mergeCell ref="H209:I209"/>
    <mergeCell ref="J209:K209"/>
    <mergeCell ref="B210:C210"/>
    <mergeCell ref="D210:E210"/>
    <mergeCell ref="F210:G210"/>
    <mergeCell ref="H210:I210"/>
    <mergeCell ref="J210:K210"/>
    <mergeCell ref="B203:C203"/>
    <mergeCell ref="D203:E203"/>
    <mergeCell ref="F203:G203"/>
    <mergeCell ref="H203:I203"/>
    <mergeCell ref="J203:K203"/>
    <mergeCell ref="B204:C204"/>
    <mergeCell ref="D204:E204"/>
    <mergeCell ref="F204:G204"/>
    <mergeCell ref="H204:I204"/>
    <mergeCell ref="J204:K204"/>
    <mergeCell ref="B205:C205"/>
    <mergeCell ref="D205:E205"/>
    <mergeCell ref="F205:G205"/>
    <mergeCell ref="H205:I205"/>
    <mergeCell ref="J205:K205"/>
    <mergeCell ref="B206:C206"/>
    <mergeCell ref="D206:E206"/>
    <mergeCell ref="F206:G206"/>
    <mergeCell ref="H206:I206"/>
    <mergeCell ref="J206:K206"/>
    <mergeCell ref="B199:C199"/>
    <mergeCell ref="D199:E199"/>
    <mergeCell ref="F199:G199"/>
    <mergeCell ref="H199:I199"/>
    <mergeCell ref="J199:K199"/>
    <mergeCell ref="B200:C200"/>
    <mergeCell ref="D200:E200"/>
    <mergeCell ref="F200:G200"/>
    <mergeCell ref="H200:I200"/>
    <mergeCell ref="J200:K200"/>
    <mergeCell ref="D201:E201"/>
    <mergeCell ref="F201:G201"/>
    <mergeCell ref="H201:I201"/>
    <mergeCell ref="J201:K201"/>
    <mergeCell ref="B202:C202"/>
    <mergeCell ref="D202:E202"/>
    <mergeCell ref="F202:G202"/>
    <mergeCell ref="H202:I202"/>
    <mergeCell ref="J202:K202"/>
    <mergeCell ref="B195:C195"/>
    <mergeCell ref="D195:E195"/>
    <mergeCell ref="F195:G195"/>
    <mergeCell ref="H195:I195"/>
    <mergeCell ref="J195:K195"/>
    <mergeCell ref="B196:C196"/>
    <mergeCell ref="D196:E196"/>
    <mergeCell ref="F196:G196"/>
    <mergeCell ref="H196:I196"/>
    <mergeCell ref="J196:K196"/>
    <mergeCell ref="B197:C197"/>
    <mergeCell ref="D197:E197"/>
    <mergeCell ref="F197:G197"/>
    <mergeCell ref="H197:I197"/>
    <mergeCell ref="J197:K197"/>
    <mergeCell ref="B198:C198"/>
    <mergeCell ref="D198:E198"/>
    <mergeCell ref="F198:G198"/>
    <mergeCell ref="H198:I198"/>
    <mergeCell ref="J198:K198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H191:I191"/>
    <mergeCell ref="J191:K191"/>
    <mergeCell ref="B192:C192"/>
    <mergeCell ref="D192:E192"/>
    <mergeCell ref="F192:G192"/>
    <mergeCell ref="H192:I192"/>
    <mergeCell ref="J192:K192"/>
    <mergeCell ref="B194:C194"/>
    <mergeCell ref="D194:E194"/>
    <mergeCell ref="F194:G194"/>
    <mergeCell ref="H194:I194"/>
    <mergeCell ref="J194:K194"/>
    <mergeCell ref="B186:C186"/>
    <mergeCell ref="D186:E186"/>
    <mergeCell ref="F186:G186"/>
    <mergeCell ref="H186:I186"/>
    <mergeCell ref="J186:K186"/>
    <mergeCell ref="D187:E187"/>
    <mergeCell ref="F187:G187"/>
    <mergeCell ref="H187:I187"/>
    <mergeCell ref="J187:K187"/>
    <mergeCell ref="D188:E188"/>
    <mergeCell ref="F188:G188"/>
    <mergeCell ref="H188:I188"/>
    <mergeCell ref="J188:K188"/>
    <mergeCell ref="B188:C188"/>
    <mergeCell ref="B189:C189"/>
    <mergeCell ref="D189:E189"/>
    <mergeCell ref="F189:G189"/>
    <mergeCell ref="H189:I189"/>
    <mergeCell ref="J189:K189"/>
    <mergeCell ref="B182:C182"/>
    <mergeCell ref="D182:E182"/>
    <mergeCell ref="F182:G182"/>
    <mergeCell ref="H182:I182"/>
    <mergeCell ref="J182:K182"/>
    <mergeCell ref="B183:C183"/>
    <mergeCell ref="D183:E183"/>
    <mergeCell ref="F183:G183"/>
    <mergeCell ref="H183:I183"/>
    <mergeCell ref="J183:K183"/>
    <mergeCell ref="B184:C184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78:C178"/>
    <mergeCell ref="D178:E178"/>
    <mergeCell ref="F178:G178"/>
    <mergeCell ref="H178:I178"/>
    <mergeCell ref="J178:K178"/>
    <mergeCell ref="B179:C179"/>
    <mergeCell ref="D179:E179"/>
    <mergeCell ref="F179:G179"/>
    <mergeCell ref="H179:I179"/>
    <mergeCell ref="J179:K179"/>
    <mergeCell ref="B180:C180"/>
    <mergeCell ref="D180:E180"/>
    <mergeCell ref="F180:G180"/>
    <mergeCell ref="H180:I180"/>
    <mergeCell ref="J180:K180"/>
    <mergeCell ref="B181:C181"/>
    <mergeCell ref="D181:E181"/>
    <mergeCell ref="F181:G181"/>
    <mergeCell ref="H181:I181"/>
    <mergeCell ref="J181:K181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  <mergeCell ref="B176:C176"/>
    <mergeCell ref="D176:E176"/>
    <mergeCell ref="F176:G176"/>
    <mergeCell ref="H176:I176"/>
    <mergeCell ref="J176:K176"/>
    <mergeCell ref="B168:C168"/>
    <mergeCell ref="D168:E168"/>
    <mergeCell ref="F168:G168"/>
    <mergeCell ref="H168:I168"/>
    <mergeCell ref="J168:K168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B171:C171"/>
    <mergeCell ref="D171:E171"/>
    <mergeCell ref="F171:G171"/>
    <mergeCell ref="H171:I171"/>
    <mergeCell ref="J171:K171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37:C137"/>
    <mergeCell ref="D137:E137"/>
    <mergeCell ref="F137:G137"/>
    <mergeCell ref="H137:I137"/>
    <mergeCell ref="J137:K137"/>
    <mergeCell ref="B133:C133"/>
    <mergeCell ref="D133:E133"/>
    <mergeCell ref="F133:G133"/>
    <mergeCell ref="H133:I133"/>
    <mergeCell ref="J133:K133"/>
    <mergeCell ref="J136:K136"/>
    <mergeCell ref="D135:H135"/>
    <mergeCell ref="B136:C136"/>
    <mergeCell ref="D136:E136"/>
    <mergeCell ref="F136:G136"/>
    <mergeCell ref="H136:I136"/>
    <mergeCell ref="B134:C134"/>
    <mergeCell ref="D134:E134"/>
    <mergeCell ref="F134:G134"/>
    <mergeCell ref="H132:I132"/>
    <mergeCell ref="J132:K132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4:I134"/>
    <mergeCell ref="J134:K134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28:I128"/>
    <mergeCell ref="J128:K128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30:I130"/>
    <mergeCell ref="J130:K130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4:I124"/>
    <mergeCell ref="J124:K124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6:I126"/>
    <mergeCell ref="J126:K126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19:I119"/>
    <mergeCell ref="J119:K119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21:I121"/>
    <mergeCell ref="J121:K121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5:I115"/>
    <mergeCell ref="J115:K115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7:I117"/>
    <mergeCell ref="J117:K117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1:I111"/>
    <mergeCell ref="J111:K111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13:I113"/>
    <mergeCell ref="J113:K113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07:I107"/>
    <mergeCell ref="J107:K107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9:I109"/>
    <mergeCell ref="J109:K109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2:I102"/>
    <mergeCell ref="J102:K102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4:I104"/>
    <mergeCell ref="J104:K104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98:I98"/>
    <mergeCell ref="J98:K98"/>
    <mergeCell ref="B95:C95"/>
    <mergeCell ref="D95:E95"/>
    <mergeCell ref="F95:G95"/>
    <mergeCell ref="H95:I95"/>
    <mergeCell ref="J95:K95"/>
    <mergeCell ref="B96:C96"/>
    <mergeCell ref="D96:E96"/>
    <mergeCell ref="F96:G96"/>
    <mergeCell ref="H100:I100"/>
    <mergeCell ref="J100:K100"/>
    <mergeCell ref="B97:C97"/>
    <mergeCell ref="D97:E97"/>
    <mergeCell ref="F97:G97"/>
    <mergeCell ref="H97:I97"/>
    <mergeCell ref="J97:K97"/>
    <mergeCell ref="B98:C98"/>
    <mergeCell ref="D98:E98"/>
    <mergeCell ref="F98:G98"/>
    <mergeCell ref="H94:I94"/>
    <mergeCell ref="J94:K94"/>
    <mergeCell ref="B91:C91"/>
    <mergeCell ref="D91:E91"/>
    <mergeCell ref="F91:G91"/>
    <mergeCell ref="H91:I91"/>
    <mergeCell ref="J91:K91"/>
    <mergeCell ref="B92:C92"/>
    <mergeCell ref="D92:E92"/>
    <mergeCell ref="F92:G92"/>
    <mergeCell ref="H96:I96"/>
    <mergeCell ref="J96:K96"/>
    <mergeCell ref="B93:C93"/>
    <mergeCell ref="D93:E93"/>
    <mergeCell ref="F93:G93"/>
    <mergeCell ref="H93:I93"/>
    <mergeCell ref="J93:K93"/>
    <mergeCell ref="B94:C94"/>
    <mergeCell ref="D94:E94"/>
    <mergeCell ref="F94:G94"/>
    <mergeCell ref="J83:K83"/>
    <mergeCell ref="D84:E84"/>
    <mergeCell ref="F84:G84"/>
    <mergeCell ref="H84:I84"/>
    <mergeCell ref="H90:I90"/>
    <mergeCell ref="J90:K90"/>
    <mergeCell ref="B86:C86"/>
    <mergeCell ref="D86:E86"/>
    <mergeCell ref="F86:G86"/>
    <mergeCell ref="H86:I86"/>
    <mergeCell ref="J86:K86"/>
    <mergeCell ref="B87:C87"/>
    <mergeCell ref="D87:E87"/>
    <mergeCell ref="F87:G87"/>
    <mergeCell ref="D85:H85"/>
    <mergeCell ref="H92:I92"/>
    <mergeCell ref="J92:K92"/>
    <mergeCell ref="B89:C89"/>
    <mergeCell ref="D89:E89"/>
    <mergeCell ref="F89:G89"/>
    <mergeCell ref="H89:I89"/>
    <mergeCell ref="J89:K89"/>
    <mergeCell ref="B90:C90"/>
    <mergeCell ref="D90:E90"/>
    <mergeCell ref="F90:G90"/>
    <mergeCell ref="J58:K5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80:K80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D76:E76"/>
    <mergeCell ref="F76:G76"/>
    <mergeCell ref="H76:I76"/>
    <mergeCell ref="J48:K48"/>
    <mergeCell ref="B49:C49"/>
    <mergeCell ref="D49:E49"/>
    <mergeCell ref="F49:G49"/>
    <mergeCell ref="H49:I49"/>
    <mergeCell ref="J54:K54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6:K56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D435:H435"/>
    <mergeCell ref="B436:L436"/>
    <mergeCell ref="F438:G438"/>
    <mergeCell ref="B222:C222"/>
    <mergeCell ref="D222:E222"/>
    <mergeCell ref="F222:G222"/>
    <mergeCell ref="H222:I222"/>
    <mergeCell ref="J222:K222"/>
    <mergeCell ref="B223:C223"/>
    <mergeCell ref="D223:E223"/>
    <mergeCell ref="B44:C44"/>
    <mergeCell ref="B45:C45"/>
    <mergeCell ref="D45:E45"/>
    <mergeCell ref="F45:G45"/>
    <mergeCell ref="H45:I45"/>
    <mergeCell ref="B46:C46"/>
    <mergeCell ref="D46:E46"/>
    <mergeCell ref="F46:G46"/>
    <mergeCell ref="H46:I46"/>
    <mergeCell ref="D44:E44"/>
    <mergeCell ref="J49:K49"/>
    <mergeCell ref="J46:K46"/>
    <mergeCell ref="B47:C47"/>
    <mergeCell ref="D47:E47"/>
    <mergeCell ref="F47:G47"/>
    <mergeCell ref="H47:I47"/>
    <mergeCell ref="J47:K47"/>
    <mergeCell ref="J51:K51"/>
    <mergeCell ref="B48:C48"/>
    <mergeCell ref="D48:E48"/>
    <mergeCell ref="F48:G48"/>
    <mergeCell ref="H48:I48"/>
    <mergeCell ref="J76:K76"/>
    <mergeCell ref="B77:C77"/>
    <mergeCell ref="D77:E77"/>
    <mergeCell ref="F77:G77"/>
    <mergeCell ref="H77:I77"/>
    <mergeCell ref="J77:K77"/>
    <mergeCell ref="B76:C76"/>
    <mergeCell ref="F223:G223"/>
    <mergeCell ref="H223:I223"/>
    <mergeCell ref="J223:K223"/>
    <mergeCell ref="B224:C224"/>
    <mergeCell ref="D224:E224"/>
    <mergeCell ref="F224:G224"/>
    <mergeCell ref="H224:I224"/>
    <mergeCell ref="J224:K224"/>
    <mergeCell ref="J82:K82"/>
    <mergeCell ref="J84:K84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H87:I87"/>
    <mergeCell ref="J87:K87"/>
    <mergeCell ref="B83:C83"/>
    <mergeCell ref="D83:E83"/>
    <mergeCell ref="F83:G83"/>
    <mergeCell ref="H83:I83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2:C72"/>
    <mergeCell ref="D74:E74"/>
    <mergeCell ref="F74:G74"/>
    <mergeCell ref="H74:I74"/>
    <mergeCell ref="J74:K74"/>
    <mergeCell ref="D75:E75"/>
    <mergeCell ref="F75:G75"/>
    <mergeCell ref="H75:I75"/>
    <mergeCell ref="J75:K75"/>
    <mergeCell ref="H42:I42"/>
    <mergeCell ref="J42:K42"/>
    <mergeCell ref="D59:E59"/>
    <mergeCell ref="F59:G59"/>
    <mergeCell ref="H59:I59"/>
    <mergeCell ref="J59:K59"/>
    <mergeCell ref="B43:C43"/>
    <mergeCell ref="D43:E43"/>
    <mergeCell ref="F43:G43"/>
    <mergeCell ref="H43:I43"/>
    <mergeCell ref="J43:K43"/>
    <mergeCell ref="J45:K45"/>
    <mergeCell ref="F44:G44"/>
    <mergeCell ref="H44:I44"/>
    <mergeCell ref="J44:K44"/>
    <mergeCell ref="B59:C59"/>
    <mergeCell ref="B177:C177"/>
    <mergeCell ref="D177:E177"/>
    <mergeCell ref="F177:G177"/>
    <mergeCell ref="H177:I177"/>
    <mergeCell ref="J177:K177"/>
    <mergeCell ref="B60:C6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70:C70"/>
    <mergeCell ref="B40:C40"/>
    <mergeCell ref="D40:E40"/>
    <mergeCell ref="F40:G40"/>
    <mergeCell ref="H40:I40"/>
    <mergeCell ref="J40:K40"/>
    <mergeCell ref="B63:C63"/>
    <mergeCell ref="D63:E63"/>
    <mergeCell ref="F63:G63"/>
    <mergeCell ref="H63:I63"/>
    <mergeCell ref="J63:K63"/>
    <mergeCell ref="B41:C41"/>
    <mergeCell ref="D41:E41"/>
    <mergeCell ref="F41:G41"/>
    <mergeCell ref="H41:I41"/>
    <mergeCell ref="J41:K41"/>
    <mergeCell ref="B62:C62"/>
    <mergeCell ref="D62:E62"/>
    <mergeCell ref="F62:G62"/>
    <mergeCell ref="H62:I62"/>
    <mergeCell ref="J62:K62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42:C42"/>
    <mergeCell ref="D42:E42"/>
    <mergeCell ref="F42:G42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H31:I31"/>
    <mergeCell ref="J31:K31"/>
    <mergeCell ref="B32:C32"/>
    <mergeCell ref="D32:E32"/>
    <mergeCell ref="F32:G32"/>
    <mergeCell ref="H32:I32"/>
    <mergeCell ref="J32:K32"/>
    <mergeCell ref="B66:C66"/>
    <mergeCell ref="D66:E66"/>
    <mergeCell ref="F66:G66"/>
    <mergeCell ref="H66:I66"/>
    <mergeCell ref="J66:K66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67:C67"/>
    <mergeCell ref="D67:E67"/>
    <mergeCell ref="F67:G67"/>
    <mergeCell ref="H67:I67"/>
    <mergeCell ref="J67:K6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B21:C21"/>
    <mergeCell ref="D21:E21"/>
    <mergeCell ref="F21:G21"/>
    <mergeCell ref="H21:I21"/>
    <mergeCell ref="J21:K21"/>
    <mergeCell ref="B74:C74"/>
    <mergeCell ref="B22:C22"/>
    <mergeCell ref="D22:E22"/>
    <mergeCell ref="F22:G22"/>
    <mergeCell ref="H22:I22"/>
    <mergeCell ref="J22:K22"/>
    <mergeCell ref="B68:C68"/>
    <mergeCell ref="D68:E68"/>
    <mergeCell ref="F68:G68"/>
    <mergeCell ref="H68:I68"/>
    <mergeCell ref="J68:K68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B266:C266"/>
    <mergeCell ref="D266:E266"/>
    <mergeCell ref="F266:G266"/>
    <mergeCell ref="H266:I266"/>
    <mergeCell ref="J266:K266"/>
    <mergeCell ref="B267:C267"/>
    <mergeCell ref="D267:E267"/>
    <mergeCell ref="F267:G267"/>
    <mergeCell ref="H267:I267"/>
    <mergeCell ref="J267:K267"/>
    <mergeCell ref="M15:N15"/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B78:C78"/>
    <mergeCell ref="D78:E78"/>
    <mergeCell ref="F78:G78"/>
    <mergeCell ref="H78:I78"/>
    <mergeCell ref="J78:K78"/>
    <mergeCell ref="B20:C20"/>
    <mergeCell ref="D20:E20"/>
    <mergeCell ref="F20:G20"/>
    <mergeCell ref="H20:I20"/>
    <mergeCell ref="J20:K20"/>
    <mergeCell ref="B75:C75"/>
    <mergeCell ref="B270:C270"/>
    <mergeCell ref="D270:E270"/>
    <mergeCell ref="F270:G270"/>
    <mergeCell ref="H270:I270"/>
    <mergeCell ref="J270:K270"/>
    <mergeCell ref="B271:C271"/>
    <mergeCell ref="D271:E271"/>
    <mergeCell ref="F271:G271"/>
    <mergeCell ref="H271:I271"/>
    <mergeCell ref="J271:K271"/>
    <mergeCell ref="B268:C268"/>
    <mergeCell ref="D268:E268"/>
    <mergeCell ref="F268:G268"/>
    <mergeCell ref="H268:I268"/>
    <mergeCell ref="J268:K268"/>
    <mergeCell ref="B269:C269"/>
    <mergeCell ref="D269:E269"/>
    <mergeCell ref="F269:G269"/>
    <mergeCell ref="H269:I269"/>
    <mergeCell ref="J269:K269"/>
    <mergeCell ref="B274:C274"/>
    <mergeCell ref="D274:E274"/>
    <mergeCell ref="F274:G274"/>
    <mergeCell ref="H274:I274"/>
    <mergeCell ref="J274:K274"/>
    <mergeCell ref="B275:C275"/>
    <mergeCell ref="D275:E275"/>
    <mergeCell ref="F275:G275"/>
    <mergeCell ref="H275:I275"/>
    <mergeCell ref="J275:K275"/>
    <mergeCell ref="B272:C272"/>
    <mergeCell ref="D272:E272"/>
    <mergeCell ref="F272:G272"/>
    <mergeCell ref="H272:I272"/>
    <mergeCell ref="J272:K272"/>
    <mergeCell ref="B273:C273"/>
    <mergeCell ref="D273:E273"/>
    <mergeCell ref="F273:G273"/>
    <mergeCell ref="H273:I273"/>
    <mergeCell ref="J273:K273"/>
    <mergeCell ref="B278:C278"/>
    <mergeCell ref="D278:E278"/>
    <mergeCell ref="F278:G278"/>
    <mergeCell ref="H278:I278"/>
    <mergeCell ref="J278:K278"/>
    <mergeCell ref="B279:C279"/>
    <mergeCell ref="D279:E279"/>
    <mergeCell ref="F279:G279"/>
    <mergeCell ref="H279:I279"/>
    <mergeCell ref="J279:K279"/>
    <mergeCell ref="B276:C276"/>
    <mergeCell ref="D276:E276"/>
    <mergeCell ref="F276:G276"/>
    <mergeCell ref="H276:I276"/>
    <mergeCell ref="J276:K276"/>
    <mergeCell ref="B277:C277"/>
    <mergeCell ref="D277:E277"/>
    <mergeCell ref="F277:G277"/>
    <mergeCell ref="H277:I277"/>
    <mergeCell ref="J277:K277"/>
    <mergeCell ref="B283:C283"/>
    <mergeCell ref="D283:E283"/>
    <mergeCell ref="F283:G283"/>
    <mergeCell ref="H283:I283"/>
    <mergeCell ref="J283:K283"/>
    <mergeCell ref="B284:C284"/>
    <mergeCell ref="D284:E284"/>
    <mergeCell ref="F284:G284"/>
    <mergeCell ref="H284:I284"/>
    <mergeCell ref="J284:K284"/>
    <mergeCell ref="B281:C281"/>
    <mergeCell ref="D281:E281"/>
    <mergeCell ref="F281:G281"/>
    <mergeCell ref="H281:I281"/>
    <mergeCell ref="J281:K281"/>
    <mergeCell ref="B282:C282"/>
    <mergeCell ref="D282:E282"/>
    <mergeCell ref="F282:G282"/>
    <mergeCell ref="H282:I282"/>
    <mergeCell ref="J282:K282"/>
    <mergeCell ref="B287:C287"/>
    <mergeCell ref="D287:E287"/>
    <mergeCell ref="F287:G287"/>
    <mergeCell ref="H287:I287"/>
    <mergeCell ref="J287:K287"/>
    <mergeCell ref="B288:C288"/>
    <mergeCell ref="D288:E288"/>
    <mergeCell ref="F288:G288"/>
    <mergeCell ref="H288:I288"/>
    <mergeCell ref="J288:K288"/>
    <mergeCell ref="B285:C285"/>
    <mergeCell ref="D285:E285"/>
    <mergeCell ref="F285:G285"/>
    <mergeCell ref="H285:I285"/>
    <mergeCell ref="J285:K285"/>
    <mergeCell ref="B286:C286"/>
    <mergeCell ref="D286:E286"/>
    <mergeCell ref="F286:G286"/>
    <mergeCell ref="H286:I286"/>
    <mergeCell ref="J286:K286"/>
    <mergeCell ref="B291:C291"/>
    <mergeCell ref="D291:E291"/>
    <mergeCell ref="F291:G291"/>
    <mergeCell ref="H291:I291"/>
    <mergeCell ref="J291:K291"/>
    <mergeCell ref="B292:C292"/>
    <mergeCell ref="D292:E292"/>
    <mergeCell ref="F292:G292"/>
    <mergeCell ref="H292:I292"/>
    <mergeCell ref="J292:K292"/>
    <mergeCell ref="B289:C289"/>
    <mergeCell ref="D289:E289"/>
    <mergeCell ref="F289:G289"/>
    <mergeCell ref="H289:I289"/>
    <mergeCell ref="J289:K289"/>
    <mergeCell ref="B290:C290"/>
    <mergeCell ref="D290:E290"/>
    <mergeCell ref="F290:G290"/>
    <mergeCell ref="H290:I290"/>
    <mergeCell ref="J290:K290"/>
    <mergeCell ref="B295:C295"/>
    <mergeCell ref="D295:E295"/>
    <mergeCell ref="F295:G295"/>
    <mergeCell ref="H295:I295"/>
    <mergeCell ref="J295:K295"/>
    <mergeCell ref="B296:C296"/>
    <mergeCell ref="D296:E296"/>
    <mergeCell ref="F296:G296"/>
    <mergeCell ref="H296:I296"/>
    <mergeCell ref="J296:K296"/>
    <mergeCell ref="B293:C293"/>
    <mergeCell ref="D293:E293"/>
    <mergeCell ref="F293:G293"/>
    <mergeCell ref="H293:I293"/>
    <mergeCell ref="J293:K293"/>
    <mergeCell ref="B294:C294"/>
    <mergeCell ref="D294:E294"/>
    <mergeCell ref="F294:G294"/>
    <mergeCell ref="H294:I294"/>
    <mergeCell ref="J294:K294"/>
    <mergeCell ref="B300:C300"/>
    <mergeCell ref="D300:E300"/>
    <mergeCell ref="F300:G300"/>
    <mergeCell ref="H300:I300"/>
    <mergeCell ref="J300:K300"/>
    <mergeCell ref="B301:C301"/>
    <mergeCell ref="D301:E301"/>
    <mergeCell ref="F301:G301"/>
    <mergeCell ref="H301:I301"/>
    <mergeCell ref="J301:K301"/>
    <mergeCell ref="B298:C298"/>
    <mergeCell ref="D298:E298"/>
    <mergeCell ref="F298:G298"/>
    <mergeCell ref="H298:I298"/>
    <mergeCell ref="J298:K298"/>
    <mergeCell ref="B299:C299"/>
    <mergeCell ref="D299:E299"/>
    <mergeCell ref="F299:G299"/>
    <mergeCell ref="H299:I299"/>
    <mergeCell ref="J299:K299"/>
    <mergeCell ref="B304:C304"/>
    <mergeCell ref="D304:E304"/>
    <mergeCell ref="F304:G304"/>
    <mergeCell ref="H304:I304"/>
    <mergeCell ref="J304:K304"/>
    <mergeCell ref="B305:C305"/>
    <mergeCell ref="D305:E305"/>
    <mergeCell ref="F305:G305"/>
    <mergeCell ref="H305:I305"/>
    <mergeCell ref="J305:K305"/>
    <mergeCell ref="B302:C302"/>
    <mergeCell ref="D302:E302"/>
    <mergeCell ref="F302:G302"/>
    <mergeCell ref="H302:I302"/>
    <mergeCell ref="J302:K302"/>
    <mergeCell ref="B303:C303"/>
    <mergeCell ref="D303:E303"/>
    <mergeCell ref="F303:G303"/>
    <mergeCell ref="H303:I303"/>
    <mergeCell ref="J303:K303"/>
    <mergeCell ref="B308:C308"/>
    <mergeCell ref="D308:E308"/>
    <mergeCell ref="F308:G308"/>
    <mergeCell ref="H308:I308"/>
    <mergeCell ref="J308:K308"/>
    <mergeCell ref="B309:C309"/>
    <mergeCell ref="D309:E309"/>
    <mergeCell ref="F309:G309"/>
    <mergeCell ref="H309:I309"/>
    <mergeCell ref="J309:K309"/>
    <mergeCell ref="B306:C306"/>
    <mergeCell ref="D306:E306"/>
    <mergeCell ref="F306:G306"/>
    <mergeCell ref="H306:I306"/>
    <mergeCell ref="J306:K306"/>
    <mergeCell ref="B307:C307"/>
    <mergeCell ref="D307:E307"/>
    <mergeCell ref="F307:G307"/>
    <mergeCell ref="H307:I307"/>
    <mergeCell ref="J307:K307"/>
    <mergeCell ref="B312:C312"/>
    <mergeCell ref="D312:E312"/>
    <mergeCell ref="F312:G312"/>
    <mergeCell ref="H312:I312"/>
    <mergeCell ref="J312:K312"/>
    <mergeCell ref="B313:C313"/>
    <mergeCell ref="D313:E313"/>
    <mergeCell ref="F313:G313"/>
    <mergeCell ref="H313:I313"/>
    <mergeCell ref="J313:K313"/>
    <mergeCell ref="B310:C310"/>
    <mergeCell ref="D310:E310"/>
    <mergeCell ref="F310:G310"/>
    <mergeCell ref="H310:I310"/>
    <mergeCell ref="J310:K310"/>
    <mergeCell ref="B311:C311"/>
    <mergeCell ref="D311:E311"/>
    <mergeCell ref="F311:G311"/>
    <mergeCell ref="H311:I311"/>
    <mergeCell ref="J311:K311"/>
    <mergeCell ref="B317:C317"/>
    <mergeCell ref="D317:E317"/>
    <mergeCell ref="F317:G317"/>
    <mergeCell ref="H317:I317"/>
    <mergeCell ref="J317:K317"/>
    <mergeCell ref="B318:C318"/>
    <mergeCell ref="D318:E318"/>
    <mergeCell ref="F318:G318"/>
    <mergeCell ref="H318:I318"/>
    <mergeCell ref="J318:K318"/>
    <mergeCell ref="B315:C315"/>
    <mergeCell ref="D315:E315"/>
    <mergeCell ref="F315:G315"/>
    <mergeCell ref="H315:I315"/>
    <mergeCell ref="J315:K315"/>
    <mergeCell ref="B316:C316"/>
    <mergeCell ref="D316:E316"/>
    <mergeCell ref="F316:G316"/>
    <mergeCell ref="H316:I316"/>
    <mergeCell ref="J316:K316"/>
    <mergeCell ref="B321:C321"/>
    <mergeCell ref="D321:E321"/>
    <mergeCell ref="F321:G321"/>
    <mergeCell ref="H321:I321"/>
    <mergeCell ref="J321:K321"/>
    <mergeCell ref="B322:C322"/>
    <mergeCell ref="D322:E322"/>
    <mergeCell ref="F322:G322"/>
    <mergeCell ref="H322:I322"/>
    <mergeCell ref="J322:K322"/>
    <mergeCell ref="B319:C319"/>
    <mergeCell ref="D319:E319"/>
    <mergeCell ref="F319:G319"/>
    <mergeCell ref="H319:I319"/>
    <mergeCell ref="J319:K319"/>
    <mergeCell ref="B320:C320"/>
    <mergeCell ref="D320:E320"/>
    <mergeCell ref="F320:G320"/>
    <mergeCell ref="H320:I320"/>
    <mergeCell ref="J320:K320"/>
    <mergeCell ref="B325:C325"/>
    <mergeCell ref="D325:E325"/>
    <mergeCell ref="F325:G325"/>
    <mergeCell ref="H325:I325"/>
    <mergeCell ref="J325:K325"/>
    <mergeCell ref="B326:C326"/>
    <mergeCell ref="D326:E326"/>
    <mergeCell ref="F326:G326"/>
    <mergeCell ref="H326:I326"/>
    <mergeCell ref="J326:K326"/>
    <mergeCell ref="B323:C323"/>
    <mergeCell ref="D323:E323"/>
    <mergeCell ref="F323:G323"/>
    <mergeCell ref="H323:I323"/>
    <mergeCell ref="J323:K323"/>
    <mergeCell ref="B324:C324"/>
    <mergeCell ref="D324:E324"/>
    <mergeCell ref="F324:G324"/>
    <mergeCell ref="H324:I324"/>
    <mergeCell ref="J324:K324"/>
    <mergeCell ref="B329:C329"/>
    <mergeCell ref="D329:E329"/>
    <mergeCell ref="F329:G329"/>
    <mergeCell ref="H329:I329"/>
    <mergeCell ref="J329:K329"/>
    <mergeCell ref="B330:C330"/>
    <mergeCell ref="D330:E330"/>
    <mergeCell ref="F330:G330"/>
    <mergeCell ref="H330:I330"/>
    <mergeCell ref="J330:K330"/>
    <mergeCell ref="B327:C327"/>
    <mergeCell ref="D327:E327"/>
    <mergeCell ref="F327:G327"/>
    <mergeCell ref="H327:I327"/>
    <mergeCell ref="J327:K327"/>
    <mergeCell ref="B328:C328"/>
    <mergeCell ref="D328:E328"/>
    <mergeCell ref="F328:G328"/>
    <mergeCell ref="H328:I328"/>
    <mergeCell ref="J328:K328"/>
    <mergeCell ref="B334:C334"/>
    <mergeCell ref="D334:E334"/>
    <mergeCell ref="F334:G334"/>
    <mergeCell ref="H334:I334"/>
    <mergeCell ref="J334:K334"/>
    <mergeCell ref="B335:C335"/>
    <mergeCell ref="D335:E335"/>
    <mergeCell ref="F335:G335"/>
    <mergeCell ref="H335:I335"/>
    <mergeCell ref="J335:K335"/>
    <mergeCell ref="B332:C332"/>
    <mergeCell ref="D332:E332"/>
    <mergeCell ref="F332:G332"/>
    <mergeCell ref="H332:I332"/>
    <mergeCell ref="J332:K332"/>
    <mergeCell ref="B333:C333"/>
    <mergeCell ref="D333:E333"/>
    <mergeCell ref="F333:G333"/>
    <mergeCell ref="H333:I333"/>
    <mergeCell ref="J333:K333"/>
    <mergeCell ref="B338:C338"/>
    <mergeCell ref="D338:E338"/>
    <mergeCell ref="F338:G338"/>
    <mergeCell ref="H338:I338"/>
    <mergeCell ref="J338:K338"/>
    <mergeCell ref="B339:C339"/>
    <mergeCell ref="D339:E339"/>
    <mergeCell ref="F339:G339"/>
    <mergeCell ref="H339:I339"/>
    <mergeCell ref="J339:K339"/>
    <mergeCell ref="B336:C336"/>
    <mergeCell ref="D336:E336"/>
    <mergeCell ref="F336:G336"/>
    <mergeCell ref="H336:I336"/>
    <mergeCell ref="J336:K336"/>
    <mergeCell ref="B337:C337"/>
    <mergeCell ref="D337:E337"/>
    <mergeCell ref="F337:G337"/>
    <mergeCell ref="H337:I337"/>
    <mergeCell ref="J337:K337"/>
    <mergeCell ref="B342:C342"/>
    <mergeCell ref="D342:E342"/>
    <mergeCell ref="F342:G342"/>
    <mergeCell ref="H342:I342"/>
    <mergeCell ref="J342:K342"/>
    <mergeCell ref="B343:C343"/>
    <mergeCell ref="D343:E343"/>
    <mergeCell ref="F343:G343"/>
    <mergeCell ref="H343:I343"/>
    <mergeCell ref="J343:K343"/>
    <mergeCell ref="B340:C340"/>
    <mergeCell ref="D340:E340"/>
    <mergeCell ref="F340:G340"/>
    <mergeCell ref="H340:I340"/>
    <mergeCell ref="J340:K340"/>
    <mergeCell ref="B341:C341"/>
    <mergeCell ref="D341:E341"/>
    <mergeCell ref="F341:G341"/>
    <mergeCell ref="H341:I341"/>
    <mergeCell ref="J341:K341"/>
    <mergeCell ref="B346:C346"/>
    <mergeCell ref="D346:E346"/>
    <mergeCell ref="F346:G346"/>
    <mergeCell ref="H346:I346"/>
    <mergeCell ref="J346:K346"/>
    <mergeCell ref="B347:C347"/>
    <mergeCell ref="D347:E347"/>
    <mergeCell ref="F347:G347"/>
    <mergeCell ref="H347:I347"/>
    <mergeCell ref="J347:K347"/>
    <mergeCell ref="B344:C344"/>
    <mergeCell ref="D344:E344"/>
    <mergeCell ref="F344:G344"/>
    <mergeCell ref="H344:I344"/>
    <mergeCell ref="J344:K344"/>
    <mergeCell ref="B345:C345"/>
    <mergeCell ref="D345:E345"/>
    <mergeCell ref="F345:G345"/>
    <mergeCell ref="H345:I345"/>
    <mergeCell ref="J345:K345"/>
    <mergeCell ref="B351:C351"/>
    <mergeCell ref="D351:E351"/>
    <mergeCell ref="F351:G351"/>
    <mergeCell ref="H351:I351"/>
    <mergeCell ref="J351:K351"/>
    <mergeCell ref="B352:C352"/>
    <mergeCell ref="D352:E352"/>
    <mergeCell ref="F352:G352"/>
    <mergeCell ref="H352:I352"/>
    <mergeCell ref="J352:K352"/>
    <mergeCell ref="B349:C349"/>
    <mergeCell ref="D349:E349"/>
    <mergeCell ref="F349:G349"/>
    <mergeCell ref="H349:I349"/>
    <mergeCell ref="J349:K349"/>
    <mergeCell ref="B350:C350"/>
    <mergeCell ref="D350:E350"/>
    <mergeCell ref="F350:G350"/>
    <mergeCell ref="H350:I350"/>
    <mergeCell ref="J350:K350"/>
    <mergeCell ref="B355:C355"/>
    <mergeCell ref="D355:E355"/>
    <mergeCell ref="F355:G355"/>
    <mergeCell ref="H355:I355"/>
    <mergeCell ref="J355:K355"/>
    <mergeCell ref="B356:C356"/>
    <mergeCell ref="D356:E356"/>
    <mergeCell ref="F356:G356"/>
    <mergeCell ref="H356:I356"/>
    <mergeCell ref="J356:K356"/>
    <mergeCell ref="B353:C353"/>
    <mergeCell ref="D353:E353"/>
    <mergeCell ref="F353:G353"/>
    <mergeCell ref="H353:I353"/>
    <mergeCell ref="J353:K353"/>
    <mergeCell ref="B354:C354"/>
    <mergeCell ref="D354:E354"/>
    <mergeCell ref="F354:G354"/>
    <mergeCell ref="H354:I354"/>
    <mergeCell ref="J354:K354"/>
    <mergeCell ref="B359:C359"/>
    <mergeCell ref="D359:E359"/>
    <mergeCell ref="F359:G359"/>
    <mergeCell ref="H359:I359"/>
    <mergeCell ref="J359:K359"/>
    <mergeCell ref="B360:C360"/>
    <mergeCell ref="D360:E360"/>
    <mergeCell ref="F360:G360"/>
    <mergeCell ref="H360:I360"/>
    <mergeCell ref="J360:K360"/>
    <mergeCell ref="B357:C357"/>
    <mergeCell ref="D357:E357"/>
    <mergeCell ref="F357:G357"/>
    <mergeCell ref="H357:I357"/>
    <mergeCell ref="J357:K357"/>
    <mergeCell ref="B358:C358"/>
    <mergeCell ref="D358:E358"/>
    <mergeCell ref="F358:G358"/>
    <mergeCell ref="H358:I358"/>
    <mergeCell ref="J358:K358"/>
    <mergeCell ref="B363:C363"/>
    <mergeCell ref="D363:E363"/>
    <mergeCell ref="F363:G363"/>
    <mergeCell ref="H363:I363"/>
    <mergeCell ref="J363:K363"/>
    <mergeCell ref="B364:C364"/>
    <mergeCell ref="D364:E364"/>
    <mergeCell ref="F364:G364"/>
    <mergeCell ref="H364:I364"/>
    <mergeCell ref="J364:K364"/>
    <mergeCell ref="B361:C361"/>
    <mergeCell ref="D361:E361"/>
    <mergeCell ref="F361:G361"/>
    <mergeCell ref="H361:I361"/>
    <mergeCell ref="J361:K361"/>
    <mergeCell ref="B362:C362"/>
    <mergeCell ref="D362:E362"/>
    <mergeCell ref="F362:G362"/>
    <mergeCell ref="H362:I362"/>
    <mergeCell ref="J362:K362"/>
    <mergeCell ref="B368:C368"/>
    <mergeCell ref="D368:E368"/>
    <mergeCell ref="F368:G368"/>
    <mergeCell ref="H368:I368"/>
    <mergeCell ref="J368:K368"/>
    <mergeCell ref="B369:C369"/>
    <mergeCell ref="D369:E369"/>
    <mergeCell ref="F369:G369"/>
    <mergeCell ref="H369:I369"/>
    <mergeCell ref="J369:K369"/>
    <mergeCell ref="B366:C366"/>
    <mergeCell ref="D366:E366"/>
    <mergeCell ref="F366:G366"/>
    <mergeCell ref="H366:I366"/>
    <mergeCell ref="J366:K366"/>
    <mergeCell ref="B367:C367"/>
    <mergeCell ref="D367:E367"/>
    <mergeCell ref="F367:G367"/>
    <mergeCell ref="H367:I367"/>
    <mergeCell ref="J367:K367"/>
    <mergeCell ref="B372:C372"/>
    <mergeCell ref="D372:E372"/>
    <mergeCell ref="F372:G372"/>
    <mergeCell ref="H372:I372"/>
    <mergeCell ref="J372:K372"/>
    <mergeCell ref="B373:C373"/>
    <mergeCell ref="D373:E373"/>
    <mergeCell ref="F373:G373"/>
    <mergeCell ref="H373:I373"/>
    <mergeCell ref="J373:K373"/>
    <mergeCell ref="B370:C370"/>
    <mergeCell ref="D370:E370"/>
    <mergeCell ref="F370:G370"/>
    <mergeCell ref="H370:I370"/>
    <mergeCell ref="J370:K370"/>
    <mergeCell ref="B371:C371"/>
    <mergeCell ref="D371:E371"/>
    <mergeCell ref="F371:G371"/>
    <mergeCell ref="H371:I371"/>
    <mergeCell ref="J371:K371"/>
    <mergeCell ref="B376:C376"/>
    <mergeCell ref="D376:E376"/>
    <mergeCell ref="F376:G376"/>
    <mergeCell ref="H376:I376"/>
    <mergeCell ref="J376:K376"/>
    <mergeCell ref="B377:C377"/>
    <mergeCell ref="D377:E377"/>
    <mergeCell ref="F377:G377"/>
    <mergeCell ref="H377:I377"/>
    <mergeCell ref="J377:K377"/>
    <mergeCell ref="B374:C374"/>
    <mergeCell ref="D374:E374"/>
    <mergeCell ref="F374:G374"/>
    <mergeCell ref="H374:I374"/>
    <mergeCell ref="J374:K374"/>
    <mergeCell ref="B375:C375"/>
    <mergeCell ref="D375:E375"/>
    <mergeCell ref="F375:G375"/>
    <mergeCell ref="H375:I375"/>
    <mergeCell ref="J375:K375"/>
    <mergeCell ref="B380:C380"/>
    <mergeCell ref="D380:E380"/>
    <mergeCell ref="F380:G380"/>
    <mergeCell ref="H380:I380"/>
    <mergeCell ref="J380:K380"/>
    <mergeCell ref="B381:C381"/>
    <mergeCell ref="D381:E381"/>
    <mergeCell ref="F381:G381"/>
    <mergeCell ref="H381:I381"/>
    <mergeCell ref="J381:K381"/>
    <mergeCell ref="B378:C378"/>
    <mergeCell ref="D378:E378"/>
    <mergeCell ref="F378:G378"/>
    <mergeCell ref="H378:I378"/>
    <mergeCell ref="J378:K378"/>
    <mergeCell ref="B379:C379"/>
    <mergeCell ref="D379:E379"/>
    <mergeCell ref="F379:G379"/>
    <mergeCell ref="H379:I379"/>
    <mergeCell ref="J379:K379"/>
    <mergeCell ref="B385:C385"/>
    <mergeCell ref="D385:E385"/>
    <mergeCell ref="F385:G385"/>
    <mergeCell ref="H385:I385"/>
    <mergeCell ref="J385:K385"/>
    <mergeCell ref="B386:C386"/>
    <mergeCell ref="D386:E386"/>
    <mergeCell ref="F386:G386"/>
    <mergeCell ref="H386:I386"/>
    <mergeCell ref="J386:K386"/>
    <mergeCell ref="B383:C383"/>
    <mergeCell ref="D383:E383"/>
    <mergeCell ref="F383:G383"/>
    <mergeCell ref="H383:I383"/>
    <mergeCell ref="J383:K383"/>
    <mergeCell ref="D384:E384"/>
    <mergeCell ref="F384:G384"/>
    <mergeCell ref="H384:I384"/>
    <mergeCell ref="J384:K384"/>
    <mergeCell ref="B389:C389"/>
    <mergeCell ref="D389:E389"/>
    <mergeCell ref="F389:G389"/>
    <mergeCell ref="H389:I389"/>
    <mergeCell ref="J389:K389"/>
    <mergeCell ref="B390:C390"/>
    <mergeCell ref="D390:E390"/>
    <mergeCell ref="F390:G390"/>
    <mergeCell ref="H390:I390"/>
    <mergeCell ref="J390:K390"/>
    <mergeCell ref="B387:C387"/>
    <mergeCell ref="D387:E387"/>
    <mergeCell ref="F387:G387"/>
    <mergeCell ref="H387:I387"/>
    <mergeCell ref="J387:K387"/>
    <mergeCell ref="B388:C388"/>
    <mergeCell ref="D388:E388"/>
    <mergeCell ref="F388:G388"/>
    <mergeCell ref="H388:I388"/>
    <mergeCell ref="J388:K388"/>
    <mergeCell ref="B391:C391"/>
    <mergeCell ref="D391:E391"/>
    <mergeCell ref="F391:G391"/>
    <mergeCell ref="H391:I391"/>
    <mergeCell ref="J391:K391"/>
    <mergeCell ref="B392:C392"/>
    <mergeCell ref="D392:E392"/>
    <mergeCell ref="F392:G392"/>
    <mergeCell ref="H392:I392"/>
    <mergeCell ref="J392:K392"/>
    <mergeCell ref="B394:C394"/>
    <mergeCell ref="D394:E394"/>
    <mergeCell ref="F394:G394"/>
    <mergeCell ref="H394:I394"/>
    <mergeCell ref="J394:K394"/>
    <mergeCell ref="B395:C395"/>
    <mergeCell ref="D395:E395"/>
    <mergeCell ref="F395:G395"/>
    <mergeCell ref="H395:I395"/>
    <mergeCell ref="B393:C393"/>
    <mergeCell ref="D393:E393"/>
    <mergeCell ref="F393:G393"/>
    <mergeCell ref="H393:I393"/>
    <mergeCell ref="J393:K393"/>
    <mergeCell ref="D399:E399"/>
    <mergeCell ref="F399:G399"/>
    <mergeCell ref="H399:I399"/>
    <mergeCell ref="J399:K399"/>
    <mergeCell ref="B400:C400"/>
    <mergeCell ref="D400:E400"/>
    <mergeCell ref="F400:G400"/>
    <mergeCell ref="H400:I400"/>
    <mergeCell ref="J400:K400"/>
    <mergeCell ref="B405:C405"/>
    <mergeCell ref="D405:E405"/>
    <mergeCell ref="F405:G405"/>
    <mergeCell ref="H405:I405"/>
    <mergeCell ref="J405:K405"/>
    <mergeCell ref="B406:C406"/>
    <mergeCell ref="D406:E406"/>
    <mergeCell ref="F406:G406"/>
    <mergeCell ref="H406:I406"/>
    <mergeCell ref="J406:K406"/>
    <mergeCell ref="B403:C403"/>
    <mergeCell ref="D403:E403"/>
    <mergeCell ref="F403:G403"/>
    <mergeCell ref="H403:I403"/>
    <mergeCell ref="J403:K403"/>
    <mergeCell ref="B404:C404"/>
    <mergeCell ref="D404:E404"/>
    <mergeCell ref="F404:G404"/>
    <mergeCell ref="H404:I404"/>
    <mergeCell ref="J404:K404"/>
    <mergeCell ref="B409:C409"/>
    <mergeCell ref="D409:E409"/>
    <mergeCell ref="F409:G409"/>
    <mergeCell ref="H409:I409"/>
    <mergeCell ref="J409:K409"/>
    <mergeCell ref="B410:C410"/>
    <mergeCell ref="D410:E410"/>
    <mergeCell ref="F410:G410"/>
    <mergeCell ref="H410:I410"/>
    <mergeCell ref="J410:K410"/>
    <mergeCell ref="B407:C407"/>
    <mergeCell ref="D407:E407"/>
    <mergeCell ref="F407:G407"/>
    <mergeCell ref="H407:I407"/>
    <mergeCell ref="J407:K407"/>
    <mergeCell ref="B408:C408"/>
    <mergeCell ref="D408:E408"/>
    <mergeCell ref="F408:G408"/>
    <mergeCell ref="H408:I408"/>
    <mergeCell ref="J408:K408"/>
    <mergeCell ref="B413:C413"/>
    <mergeCell ref="D413:E413"/>
    <mergeCell ref="F413:G413"/>
    <mergeCell ref="H413:I413"/>
    <mergeCell ref="J413:K413"/>
    <mergeCell ref="B414:C414"/>
    <mergeCell ref="D414:E414"/>
    <mergeCell ref="F414:G414"/>
    <mergeCell ref="H414:I414"/>
    <mergeCell ref="J414:K414"/>
    <mergeCell ref="B411:C411"/>
    <mergeCell ref="D411:E411"/>
    <mergeCell ref="F411:G411"/>
    <mergeCell ref="H411:I411"/>
    <mergeCell ref="J411:K411"/>
    <mergeCell ref="B412:C412"/>
    <mergeCell ref="D412:E412"/>
    <mergeCell ref="F412:G412"/>
    <mergeCell ref="H412:I412"/>
    <mergeCell ref="J412:K412"/>
    <mergeCell ref="B417:C417"/>
    <mergeCell ref="D417:E417"/>
    <mergeCell ref="F417:G417"/>
    <mergeCell ref="H417:I417"/>
    <mergeCell ref="J417:K417"/>
    <mergeCell ref="B420:C420"/>
    <mergeCell ref="D420:E420"/>
    <mergeCell ref="F420:G420"/>
    <mergeCell ref="H420:I420"/>
    <mergeCell ref="J420:K420"/>
    <mergeCell ref="B415:C415"/>
    <mergeCell ref="D415:E415"/>
    <mergeCell ref="F415:G415"/>
    <mergeCell ref="H415:I415"/>
    <mergeCell ref="J415:K415"/>
    <mergeCell ref="B416:C416"/>
    <mergeCell ref="D416:E416"/>
    <mergeCell ref="F416:G416"/>
    <mergeCell ref="H416:I416"/>
    <mergeCell ref="J416:K416"/>
    <mergeCell ref="D419:L419"/>
    <mergeCell ref="B425:C425"/>
    <mergeCell ref="D425:E425"/>
    <mergeCell ref="F425:G425"/>
    <mergeCell ref="H425:I425"/>
    <mergeCell ref="J425:K425"/>
    <mergeCell ref="B418:C418"/>
    <mergeCell ref="D418:E418"/>
    <mergeCell ref="F418:G418"/>
    <mergeCell ref="H418:I418"/>
    <mergeCell ref="J418:K418"/>
    <mergeCell ref="B423:C423"/>
    <mergeCell ref="D423:E423"/>
    <mergeCell ref="F423:G423"/>
    <mergeCell ref="H423:I423"/>
    <mergeCell ref="J423:K423"/>
    <mergeCell ref="B424:C424"/>
    <mergeCell ref="D424:E424"/>
    <mergeCell ref="F424:G424"/>
    <mergeCell ref="H424:I424"/>
    <mergeCell ref="J424:K424"/>
    <mergeCell ref="B421:C421"/>
    <mergeCell ref="D421:E421"/>
    <mergeCell ref="F421:G421"/>
    <mergeCell ref="H421:I421"/>
    <mergeCell ref="J421:K421"/>
    <mergeCell ref="B422:C422"/>
    <mergeCell ref="D422:E422"/>
    <mergeCell ref="F422:G422"/>
    <mergeCell ref="H422:I422"/>
    <mergeCell ref="J422:K42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sheetPr codeName="Hoja64"/>
  <dimension ref="A1:O400"/>
  <sheetViews>
    <sheetView topLeftCell="A49" workbookViewId="0">
      <selection activeCell="A60" sqref="A60:IV60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9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8.1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8.1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548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8.1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37118</v>
      </c>
      <c r="N15" s="382"/>
    </row>
    <row r="16" spans="1:15" ht="7.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496</v>
      </c>
      <c r="E19" s="368"/>
      <c r="F19" s="369">
        <v>4100047114</v>
      </c>
      <c r="G19" s="370"/>
      <c r="H19" s="391" t="s">
        <v>546</v>
      </c>
      <c r="I19" s="370"/>
      <c r="J19" s="369" t="s">
        <v>73</v>
      </c>
      <c r="K19" s="368"/>
      <c r="L19" s="7" t="s">
        <v>530</v>
      </c>
      <c r="M19" s="7"/>
      <c r="N19" s="82">
        <v>8.3000000000000007</v>
      </c>
      <c r="O19" s="57">
        <v>10</v>
      </c>
    </row>
    <row r="20" spans="1:15" ht="15" x14ac:dyDescent="0.25">
      <c r="A20" s="1"/>
      <c r="B20" s="416"/>
      <c r="C20" s="417"/>
      <c r="D20" s="367" t="s">
        <v>496</v>
      </c>
      <c r="E20" s="368"/>
      <c r="F20" s="369">
        <v>4100047116</v>
      </c>
      <c r="G20" s="370"/>
      <c r="H20" s="391" t="s">
        <v>546</v>
      </c>
      <c r="I20" s="370"/>
      <c r="J20" s="369" t="s">
        <v>147</v>
      </c>
      <c r="K20" s="368"/>
      <c r="L20" s="7" t="s">
        <v>530</v>
      </c>
      <c r="M20" s="7"/>
      <c r="N20" s="83"/>
      <c r="O20" s="57">
        <v>2</v>
      </c>
    </row>
    <row r="21" spans="1:15" ht="15" x14ac:dyDescent="0.25">
      <c r="A21" s="1"/>
      <c r="B21" s="416"/>
      <c r="C21" s="417"/>
      <c r="D21" s="367" t="s">
        <v>496</v>
      </c>
      <c r="E21" s="368"/>
      <c r="F21" s="369">
        <v>4100047113</v>
      </c>
      <c r="G21" s="370"/>
      <c r="H21" s="391" t="s">
        <v>546</v>
      </c>
      <c r="I21" s="370"/>
      <c r="J21" s="369" t="s">
        <v>81</v>
      </c>
      <c r="K21" s="368"/>
      <c r="L21" s="7" t="s">
        <v>530</v>
      </c>
      <c r="M21" s="7"/>
      <c r="N21" s="83"/>
      <c r="O21" s="57">
        <v>15</v>
      </c>
    </row>
    <row r="22" spans="1:15" ht="15" x14ac:dyDescent="0.25">
      <c r="A22" s="1"/>
      <c r="B22" s="378">
        <v>2</v>
      </c>
      <c r="C22" s="379"/>
      <c r="D22" s="367" t="s">
        <v>496</v>
      </c>
      <c r="E22" s="368"/>
      <c r="F22" s="369">
        <v>4100047096</v>
      </c>
      <c r="G22" s="370"/>
      <c r="H22" s="391" t="s">
        <v>546</v>
      </c>
      <c r="I22" s="370"/>
      <c r="J22" s="369" t="s">
        <v>25</v>
      </c>
      <c r="K22" s="368"/>
      <c r="L22" s="7" t="s">
        <v>530</v>
      </c>
      <c r="M22" s="11"/>
      <c r="N22" s="82">
        <v>9.76</v>
      </c>
      <c r="O22" s="60">
        <v>36</v>
      </c>
    </row>
    <row r="23" spans="1:15" ht="15" x14ac:dyDescent="0.25">
      <c r="A23" s="1"/>
      <c r="B23" s="40"/>
      <c r="C23" s="36"/>
      <c r="D23" s="458" t="s">
        <v>547</v>
      </c>
      <c r="E23" s="393"/>
      <c r="F23" s="393"/>
      <c r="G23" s="393"/>
      <c r="H23" s="393"/>
      <c r="I23" s="62"/>
      <c r="J23" s="50"/>
      <c r="K23" s="61"/>
      <c r="L23" s="8"/>
      <c r="M23" s="8"/>
      <c r="N23" s="87"/>
      <c r="O23" s="60"/>
    </row>
    <row r="24" spans="1:15" ht="15" x14ac:dyDescent="0.25">
      <c r="A24" s="1"/>
      <c r="B24" s="378">
        <v>3</v>
      </c>
      <c r="C24" s="379"/>
      <c r="D24" s="367" t="s">
        <v>496</v>
      </c>
      <c r="E24" s="368"/>
      <c r="F24" s="369">
        <v>4100047096</v>
      </c>
      <c r="G24" s="370"/>
      <c r="H24" s="391" t="s">
        <v>546</v>
      </c>
      <c r="I24" s="370"/>
      <c r="J24" s="369" t="s">
        <v>25</v>
      </c>
      <c r="K24" s="368"/>
      <c r="L24" s="7" t="s">
        <v>530</v>
      </c>
      <c r="M24" s="11"/>
      <c r="N24" s="82">
        <v>9.7799999999999994</v>
      </c>
      <c r="O24" s="60">
        <v>18</v>
      </c>
    </row>
    <row r="25" spans="1:15" ht="15" x14ac:dyDescent="0.25">
      <c r="A25" s="1"/>
      <c r="B25" s="365"/>
      <c r="C25" s="366"/>
      <c r="D25" s="367" t="s">
        <v>496</v>
      </c>
      <c r="E25" s="368"/>
      <c r="F25" s="369">
        <v>4100047115</v>
      </c>
      <c r="G25" s="370"/>
      <c r="H25" s="391" t="s">
        <v>546</v>
      </c>
      <c r="I25" s="370"/>
      <c r="J25" s="369" t="s">
        <v>53</v>
      </c>
      <c r="K25" s="368"/>
      <c r="L25" s="7" t="s">
        <v>530</v>
      </c>
      <c r="M25" s="11"/>
      <c r="N25" s="87"/>
      <c r="O25" s="60">
        <v>18</v>
      </c>
    </row>
    <row r="26" spans="1:15" ht="15" x14ac:dyDescent="0.25">
      <c r="A26" s="1"/>
      <c r="B26" s="375">
        <v>4</v>
      </c>
      <c r="C26" s="376"/>
      <c r="D26" s="367" t="s">
        <v>496</v>
      </c>
      <c r="E26" s="368"/>
      <c r="F26" s="369">
        <v>4100047115</v>
      </c>
      <c r="G26" s="370"/>
      <c r="H26" s="391" t="s">
        <v>546</v>
      </c>
      <c r="I26" s="370"/>
      <c r="J26" s="369" t="s">
        <v>53</v>
      </c>
      <c r="K26" s="368"/>
      <c r="L26" s="7" t="s">
        <v>530</v>
      </c>
      <c r="M26" s="11"/>
      <c r="N26" s="81">
        <v>9.7799999999999994</v>
      </c>
      <c r="O26" s="60">
        <v>36</v>
      </c>
    </row>
    <row r="27" spans="1:15" ht="15" x14ac:dyDescent="0.25">
      <c r="A27" s="1"/>
      <c r="B27" s="375">
        <v>5</v>
      </c>
      <c r="C27" s="376"/>
      <c r="D27" s="367" t="s">
        <v>496</v>
      </c>
      <c r="E27" s="368"/>
      <c r="F27" s="369">
        <v>4100047115</v>
      </c>
      <c r="G27" s="370"/>
      <c r="H27" s="391" t="s">
        <v>546</v>
      </c>
      <c r="I27" s="370"/>
      <c r="J27" s="369" t="s">
        <v>53</v>
      </c>
      <c r="K27" s="368"/>
      <c r="L27" s="7" t="s">
        <v>530</v>
      </c>
      <c r="M27" s="11"/>
      <c r="N27" s="81">
        <v>9.7799999999999994</v>
      </c>
      <c r="O27" s="60">
        <v>36</v>
      </c>
    </row>
    <row r="28" spans="1:15" ht="15" x14ac:dyDescent="0.25">
      <c r="A28" s="1"/>
      <c r="B28" s="375">
        <v>6</v>
      </c>
      <c r="C28" s="376"/>
      <c r="D28" s="367" t="s">
        <v>496</v>
      </c>
      <c r="E28" s="368"/>
      <c r="F28" s="369">
        <v>4100047115</v>
      </c>
      <c r="G28" s="370"/>
      <c r="H28" s="391" t="s">
        <v>546</v>
      </c>
      <c r="I28" s="370"/>
      <c r="J28" s="369" t="s">
        <v>53</v>
      </c>
      <c r="K28" s="368"/>
      <c r="L28" s="7" t="s">
        <v>530</v>
      </c>
      <c r="M28" s="11"/>
      <c r="N28" s="81">
        <v>9.7799999999999994</v>
      </c>
      <c r="O28" s="60">
        <v>36</v>
      </c>
    </row>
    <row r="29" spans="1:15" ht="15" x14ac:dyDescent="0.25">
      <c r="A29" s="1"/>
      <c r="B29" s="375">
        <v>7</v>
      </c>
      <c r="C29" s="376"/>
      <c r="D29" s="367" t="s">
        <v>496</v>
      </c>
      <c r="E29" s="368"/>
      <c r="F29" s="369">
        <v>4100047115</v>
      </c>
      <c r="G29" s="370"/>
      <c r="H29" s="391" t="s">
        <v>546</v>
      </c>
      <c r="I29" s="370"/>
      <c r="J29" s="369" t="s">
        <v>53</v>
      </c>
      <c r="K29" s="368"/>
      <c r="L29" s="7" t="s">
        <v>530</v>
      </c>
      <c r="M29" s="11"/>
      <c r="N29" s="81">
        <v>9.7799999999999994</v>
      </c>
      <c r="O29" s="60">
        <v>36</v>
      </c>
    </row>
    <row r="30" spans="1:15" ht="15" x14ac:dyDescent="0.25">
      <c r="A30" s="1"/>
      <c r="B30" s="375">
        <v>8</v>
      </c>
      <c r="C30" s="376"/>
      <c r="D30" s="367" t="s">
        <v>496</v>
      </c>
      <c r="E30" s="368"/>
      <c r="F30" s="369">
        <v>4100047115</v>
      </c>
      <c r="G30" s="370"/>
      <c r="H30" s="391" t="s">
        <v>546</v>
      </c>
      <c r="I30" s="370"/>
      <c r="J30" s="369" t="s">
        <v>53</v>
      </c>
      <c r="K30" s="368"/>
      <c r="L30" s="7" t="s">
        <v>530</v>
      </c>
      <c r="M30" s="11"/>
      <c r="N30" s="81">
        <v>9.7799999999999994</v>
      </c>
      <c r="O30" s="60">
        <v>36</v>
      </c>
    </row>
    <row r="31" spans="1:15" ht="15" x14ac:dyDescent="0.25">
      <c r="A31" s="1"/>
      <c r="B31" s="375">
        <v>9</v>
      </c>
      <c r="C31" s="376"/>
      <c r="D31" s="367" t="s">
        <v>496</v>
      </c>
      <c r="E31" s="368"/>
      <c r="F31" s="369">
        <v>4100047115</v>
      </c>
      <c r="G31" s="370"/>
      <c r="H31" s="391" t="s">
        <v>546</v>
      </c>
      <c r="I31" s="370"/>
      <c r="J31" s="369" t="s">
        <v>53</v>
      </c>
      <c r="K31" s="368"/>
      <c r="L31" s="7" t="s">
        <v>530</v>
      </c>
      <c r="M31" s="11"/>
      <c r="N31" s="81">
        <v>10.366</v>
      </c>
      <c r="O31" s="60">
        <v>38</v>
      </c>
    </row>
    <row r="32" spans="1:15" ht="15" x14ac:dyDescent="0.25">
      <c r="A32" s="1"/>
      <c r="B32" s="40"/>
      <c r="C32" s="36"/>
      <c r="D32" s="458" t="s">
        <v>559</v>
      </c>
      <c r="E32" s="393"/>
      <c r="F32" s="393"/>
      <c r="G32" s="393"/>
      <c r="H32" s="393"/>
      <c r="I32" s="62"/>
      <c r="J32" s="50"/>
      <c r="K32" s="61"/>
      <c r="L32" s="8"/>
      <c r="M32" s="8"/>
      <c r="N32" s="87"/>
      <c r="O32" s="60"/>
    </row>
    <row r="33" spans="1:15" ht="15" x14ac:dyDescent="0.25">
      <c r="A33" s="1"/>
      <c r="B33" s="375">
        <v>10</v>
      </c>
      <c r="C33" s="376"/>
      <c r="D33" s="367" t="s">
        <v>496</v>
      </c>
      <c r="E33" s="368"/>
      <c r="F33" s="369">
        <v>4100047113</v>
      </c>
      <c r="G33" s="370"/>
      <c r="H33" s="391" t="s">
        <v>546</v>
      </c>
      <c r="I33" s="370"/>
      <c r="J33" s="369" t="s">
        <v>81</v>
      </c>
      <c r="K33" s="368"/>
      <c r="L33" s="7" t="s">
        <v>438</v>
      </c>
      <c r="M33" s="11"/>
      <c r="N33" s="81">
        <v>9.7799999999999994</v>
      </c>
      <c r="O33" s="60">
        <v>35</v>
      </c>
    </row>
    <row r="34" spans="1:15" ht="15" x14ac:dyDescent="0.25">
      <c r="A34" s="1"/>
      <c r="B34" s="375">
        <v>11</v>
      </c>
      <c r="C34" s="376"/>
      <c r="D34" s="367" t="s">
        <v>496</v>
      </c>
      <c r="E34" s="368"/>
      <c r="F34" s="369">
        <v>4100047096</v>
      </c>
      <c r="G34" s="370"/>
      <c r="H34" s="391" t="s">
        <v>546</v>
      </c>
      <c r="I34" s="370"/>
      <c r="J34" s="369" t="s">
        <v>25</v>
      </c>
      <c r="K34" s="368"/>
      <c r="L34" s="7" t="s">
        <v>438</v>
      </c>
      <c r="M34" s="11"/>
      <c r="N34" s="81">
        <v>9.7799999999999994</v>
      </c>
      <c r="O34" s="60">
        <v>36</v>
      </c>
    </row>
    <row r="35" spans="1:15" ht="15" x14ac:dyDescent="0.25">
      <c r="A35" s="1"/>
      <c r="B35" s="375">
        <v>12</v>
      </c>
      <c r="C35" s="376"/>
      <c r="D35" s="367" t="s">
        <v>496</v>
      </c>
      <c r="E35" s="368"/>
      <c r="F35" s="369">
        <v>4100047096</v>
      </c>
      <c r="G35" s="370"/>
      <c r="H35" s="391" t="s">
        <v>546</v>
      </c>
      <c r="I35" s="370"/>
      <c r="J35" s="369" t="s">
        <v>25</v>
      </c>
      <c r="K35" s="368"/>
      <c r="L35" s="7" t="s">
        <v>438</v>
      </c>
      <c r="M35" s="11"/>
      <c r="N35" s="81">
        <v>9.7799999999999994</v>
      </c>
      <c r="O35" s="60">
        <v>36</v>
      </c>
    </row>
    <row r="36" spans="1:15" ht="15" x14ac:dyDescent="0.25">
      <c r="A36" s="1"/>
      <c r="B36" s="375">
        <v>13</v>
      </c>
      <c r="C36" s="376"/>
      <c r="D36" s="367" t="s">
        <v>496</v>
      </c>
      <c r="E36" s="368"/>
      <c r="F36" s="369">
        <v>4100047096</v>
      </c>
      <c r="G36" s="370"/>
      <c r="H36" s="391" t="s">
        <v>546</v>
      </c>
      <c r="I36" s="370"/>
      <c r="J36" s="369" t="s">
        <v>25</v>
      </c>
      <c r="K36" s="368"/>
      <c r="L36" s="7" t="s">
        <v>438</v>
      </c>
      <c r="M36" s="11"/>
      <c r="N36" s="81">
        <v>9.7799999999999994</v>
      </c>
      <c r="O36" s="60">
        <v>36</v>
      </c>
    </row>
    <row r="37" spans="1:15" ht="15" x14ac:dyDescent="0.25">
      <c r="A37" s="1"/>
      <c r="B37" s="378">
        <v>14</v>
      </c>
      <c r="C37" s="379"/>
      <c r="D37" s="367" t="s">
        <v>496</v>
      </c>
      <c r="E37" s="368"/>
      <c r="F37" s="369">
        <v>4100047096</v>
      </c>
      <c r="G37" s="370"/>
      <c r="H37" s="391" t="s">
        <v>546</v>
      </c>
      <c r="I37" s="370"/>
      <c r="J37" s="369" t="s">
        <v>25</v>
      </c>
      <c r="K37" s="368"/>
      <c r="L37" s="7" t="s">
        <v>438</v>
      </c>
      <c r="M37" s="7"/>
      <c r="N37" s="82">
        <v>8.34</v>
      </c>
      <c r="O37" s="57">
        <v>14</v>
      </c>
    </row>
    <row r="38" spans="1:15" ht="15" x14ac:dyDescent="0.25">
      <c r="A38" s="1"/>
      <c r="B38" s="40"/>
      <c r="C38" s="36"/>
      <c r="D38" s="458" t="s">
        <v>549</v>
      </c>
      <c r="E38" s="393"/>
      <c r="F38" s="393"/>
      <c r="G38" s="393"/>
      <c r="H38" s="393"/>
      <c r="I38" s="62"/>
      <c r="J38" s="50"/>
      <c r="K38" s="61"/>
      <c r="L38" s="8"/>
      <c r="M38" s="8"/>
      <c r="N38" s="87"/>
      <c r="O38" s="60"/>
    </row>
    <row r="39" spans="1:15" ht="15" x14ac:dyDescent="0.25">
      <c r="A39" s="1"/>
      <c r="B39" s="416"/>
      <c r="C39" s="417"/>
      <c r="D39" s="367" t="s">
        <v>496</v>
      </c>
      <c r="E39" s="368"/>
      <c r="F39" s="369">
        <v>4100047114</v>
      </c>
      <c r="G39" s="370"/>
      <c r="H39" s="391" t="s">
        <v>546</v>
      </c>
      <c r="I39" s="370"/>
      <c r="J39" s="369" t="s">
        <v>73</v>
      </c>
      <c r="K39" s="368"/>
      <c r="L39" s="7" t="s">
        <v>438</v>
      </c>
      <c r="M39" s="7"/>
      <c r="N39" s="83"/>
      <c r="O39" s="57">
        <v>10</v>
      </c>
    </row>
    <row r="40" spans="1:15" ht="15" x14ac:dyDescent="0.25">
      <c r="A40" s="1"/>
      <c r="B40" s="416"/>
      <c r="C40" s="417"/>
      <c r="D40" s="367" t="s">
        <v>496</v>
      </c>
      <c r="E40" s="368"/>
      <c r="F40" s="369">
        <v>4100047116</v>
      </c>
      <c r="G40" s="370"/>
      <c r="H40" s="391" t="s">
        <v>546</v>
      </c>
      <c r="I40" s="370"/>
      <c r="J40" s="369" t="s">
        <v>147</v>
      </c>
      <c r="K40" s="368"/>
      <c r="L40" s="7" t="s">
        <v>438</v>
      </c>
      <c r="M40" s="7"/>
      <c r="N40" s="83"/>
      <c r="O40" s="57">
        <v>4</v>
      </c>
    </row>
    <row r="41" spans="1:15" ht="15" x14ac:dyDescent="0.25">
      <c r="A41" s="1"/>
      <c r="B41" s="378">
        <v>15</v>
      </c>
      <c r="C41" s="379"/>
      <c r="D41" s="367" t="s">
        <v>496</v>
      </c>
      <c r="E41" s="368"/>
      <c r="F41" s="369">
        <v>4100047115</v>
      </c>
      <c r="G41" s="370"/>
      <c r="H41" s="391" t="s">
        <v>546</v>
      </c>
      <c r="I41" s="370"/>
      <c r="J41" s="369" t="s">
        <v>53</v>
      </c>
      <c r="K41" s="368"/>
      <c r="L41" s="7" t="s">
        <v>438</v>
      </c>
      <c r="M41" s="7"/>
      <c r="N41" s="82">
        <v>9.7799999999999994</v>
      </c>
      <c r="O41" s="57">
        <v>36</v>
      </c>
    </row>
    <row r="42" spans="1:15" ht="15" x14ac:dyDescent="0.25">
      <c r="A42" s="1"/>
      <c r="B42" s="375">
        <v>16</v>
      </c>
      <c r="C42" s="376"/>
      <c r="D42" s="367" t="s">
        <v>496</v>
      </c>
      <c r="E42" s="368"/>
      <c r="F42" s="369">
        <v>4100047115</v>
      </c>
      <c r="G42" s="370"/>
      <c r="H42" s="391" t="s">
        <v>546</v>
      </c>
      <c r="I42" s="370"/>
      <c r="J42" s="369" t="s">
        <v>53</v>
      </c>
      <c r="K42" s="368"/>
      <c r="L42" s="7" t="s">
        <v>438</v>
      </c>
      <c r="M42" s="7"/>
      <c r="N42" s="81">
        <v>9.7799999999999994</v>
      </c>
      <c r="O42" s="57">
        <v>36</v>
      </c>
    </row>
    <row r="43" spans="1:15" ht="15" x14ac:dyDescent="0.25">
      <c r="A43" s="1"/>
      <c r="B43" s="111" t="s">
        <v>37</v>
      </c>
      <c r="C43" s="92"/>
      <c r="D43" s="20"/>
      <c r="E43" s="45"/>
      <c r="F43" s="20"/>
      <c r="H43" s="3"/>
      <c r="J43" s="20"/>
      <c r="K43" s="45"/>
      <c r="L43" s="1"/>
      <c r="M43" s="1"/>
      <c r="N43" s="1"/>
      <c r="O43" s="60"/>
    </row>
    <row r="44" spans="1:15" ht="15" x14ac:dyDescent="0.25">
      <c r="A44" s="1"/>
      <c r="B44" s="378">
        <v>17</v>
      </c>
      <c r="C44" s="379"/>
      <c r="D44" s="367" t="s">
        <v>496</v>
      </c>
      <c r="E44" s="368"/>
      <c r="F44" s="369">
        <v>4100047115</v>
      </c>
      <c r="G44" s="370"/>
      <c r="H44" s="391" t="s">
        <v>546</v>
      </c>
      <c r="I44" s="370"/>
      <c r="J44" s="369" t="s">
        <v>53</v>
      </c>
      <c r="K44" s="368"/>
      <c r="L44" s="7" t="s">
        <v>438</v>
      </c>
      <c r="M44" s="7"/>
      <c r="N44" s="81">
        <v>9.7799999999999994</v>
      </c>
      <c r="O44" s="57">
        <v>36</v>
      </c>
    </row>
    <row r="45" spans="1:15" ht="15" x14ac:dyDescent="0.25">
      <c r="A45" s="1"/>
      <c r="B45" s="378">
        <v>18</v>
      </c>
      <c r="C45" s="379"/>
      <c r="D45" s="367" t="s">
        <v>496</v>
      </c>
      <c r="E45" s="368"/>
      <c r="F45" s="369">
        <v>4100047115</v>
      </c>
      <c r="G45" s="370"/>
      <c r="H45" s="391" t="s">
        <v>546</v>
      </c>
      <c r="I45" s="370"/>
      <c r="J45" s="369" t="s">
        <v>53</v>
      </c>
      <c r="K45" s="368"/>
      <c r="L45" s="7" t="s">
        <v>438</v>
      </c>
      <c r="M45" s="7"/>
      <c r="N45" s="81">
        <v>9.7799999999999994</v>
      </c>
      <c r="O45" s="57">
        <v>36</v>
      </c>
    </row>
    <row r="46" spans="1:15" ht="15" x14ac:dyDescent="0.25">
      <c r="A46" s="1"/>
      <c r="B46" s="378">
        <v>19</v>
      </c>
      <c r="C46" s="379"/>
      <c r="D46" s="367" t="s">
        <v>496</v>
      </c>
      <c r="E46" s="368"/>
      <c r="F46" s="369">
        <v>4100047115</v>
      </c>
      <c r="G46" s="370"/>
      <c r="H46" s="391" t="s">
        <v>546</v>
      </c>
      <c r="I46" s="370"/>
      <c r="J46" s="369" t="s">
        <v>53</v>
      </c>
      <c r="K46" s="368"/>
      <c r="L46" s="7" t="s">
        <v>438</v>
      </c>
      <c r="M46" s="7"/>
      <c r="N46" s="81">
        <v>9.7799999999999994</v>
      </c>
      <c r="O46" s="57">
        <v>36</v>
      </c>
    </row>
    <row r="47" spans="1:15" ht="15" x14ac:dyDescent="0.25">
      <c r="A47" s="1"/>
      <c r="B47" s="378">
        <v>20</v>
      </c>
      <c r="C47" s="379"/>
      <c r="D47" s="367" t="s">
        <v>496</v>
      </c>
      <c r="E47" s="368"/>
      <c r="F47" s="369">
        <v>4100047115</v>
      </c>
      <c r="G47" s="370"/>
      <c r="H47" s="391" t="s">
        <v>546</v>
      </c>
      <c r="I47" s="370"/>
      <c r="J47" s="369" t="s">
        <v>53</v>
      </c>
      <c r="K47" s="368"/>
      <c r="L47" s="7" t="s">
        <v>438</v>
      </c>
      <c r="M47" s="7"/>
      <c r="N47" s="81">
        <v>9.7799999999999994</v>
      </c>
      <c r="O47" s="57">
        <v>36</v>
      </c>
    </row>
    <row r="48" spans="1:15" ht="15" x14ac:dyDescent="0.25">
      <c r="A48" s="1"/>
      <c r="B48" s="378">
        <v>21</v>
      </c>
      <c r="C48" s="379"/>
      <c r="D48" s="367" t="s">
        <v>496</v>
      </c>
      <c r="E48" s="368"/>
      <c r="F48" s="369">
        <v>4100047115</v>
      </c>
      <c r="G48" s="370"/>
      <c r="H48" s="391" t="s">
        <v>546</v>
      </c>
      <c r="I48" s="370"/>
      <c r="J48" s="369" t="s">
        <v>53</v>
      </c>
      <c r="K48" s="368"/>
      <c r="L48" s="7" t="s">
        <v>438</v>
      </c>
      <c r="M48" s="7"/>
      <c r="N48" s="82">
        <v>10.66</v>
      </c>
      <c r="O48" s="57">
        <v>39</v>
      </c>
    </row>
    <row r="49" spans="1:15" ht="15" x14ac:dyDescent="0.25">
      <c r="A49" s="1"/>
      <c r="B49" s="40"/>
      <c r="C49" s="36"/>
      <c r="D49" s="458" t="s">
        <v>560</v>
      </c>
      <c r="E49" s="393"/>
      <c r="F49" s="393"/>
      <c r="G49" s="393"/>
      <c r="H49" s="393"/>
      <c r="I49" s="62"/>
      <c r="J49" s="50"/>
      <c r="K49" s="61"/>
      <c r="L49" s="8"/>
      <c r="M49" s="8"/>
      <c r="N49" s="87"/>
      <c r="O49" s="60"/>
    </row>
    <row r="50" spans="1:15" ht="15" x14ac:dyDescent="0.25">
      <c r="A50" s="1"/>
      <c r="B50" s="378">
        <v>22</v>
      </c>
      <c r="C50" s="379"/>
      <c r="D50" s="367" t="s">
        <v>550</v>
      </c>
      <c r="E50" s="368"/>
      <c r="F50" s="369">
        <v>4100047095</v>
      </c>
      <c r="G50" s="370"/>
      <c r="H50" s="391" t="s">
        <v>551</v>
      </c>
      <c r="I50" s="370"/>
      <c r="J50" s="369" t="s">
        <v>25</v>
      </c>
      <c r="K50" s="368"/>
      <c r="L50" s="7" t="s">
        <v>438</v>
      </c>
      <c r="M50" s="11"/>
      <c r="N50" s="82">
        <v>12.04</v>
      </c>
      <c r="O50" s="60">
        <v>25</v>
      </c>
    </row>
    <row r="51" spans="1:15" ht="15" x14ac:dyDescent="0.25">
      <c r="A51" s="1"/>
      <c r="B51" s="40"/>
      <c r="C51" s="36"/>
      <c r="D51" s="458" t="s">
        <v>554</v>
      </c>
      <c r="E51" s="393"/>
      <c r="F51" s="393"/>
      <c r="G51" s="393"/>
      <c r="H51" s="393"/>
      <c r="I51" s="62"/>
      <c r="J51" s="50"/>
      <c r="K51" s="61"/>
      <c r="L51" s="8"/>
      <c r="M51" s="11"/>
      <c r="N51" s="83"/>
      <c r="O51" s="109"/>
    </row>
    <row r="52" spans="1:15" ht="15" x14ac:dyDescent="0.25">
      <c r="A52" s="1"/>
      <c r="B52" s="29"/>
      <c r="C52" s="36"/>
      <c r="D52" s="367" t="s">
        <v>550</v>
      </c>
      <c r="E52" s="368"/>
      <c r="F52" s="369">
        <v>4100047111</v>
      </c>
      <c r="G52" s="370"/>
      <c r="H52" s="391" t="s">
        <v>551</v>
      </c>
      <c r="I52" s="370"/>
      <c r="J52" s="369" t="s">
        <v>73</v>
      </c>
      <c r="K52" s="368"/>
      <c r="L52" s="7" t="s">
        <v>438</v>
      </c>
      <c r="M52" s="11"/>
      <c r="N52" s="21"/>
      <c r="O52" s="109">
        <v>11</v>
      </c>
    </row>
    <row r="53" spans="1:15" ht="15" x14ac:dyDescent="0.25">
      <c r="A53" s="1"/>
      <c r="B53" s="110"/>
      <c r="C53" s="69"/>
      <c r="D53" s="367" t="s">
        <v>550</v>
      </c>
      <c r="E53" s="368"/>
      <c r="F53" s="369">
        <v>4100047112</v>
      </c>
      <c r="G53" s="370"/>
      <c r="H53" s="391" t="s">
        <v>551</v>
      </c>
      <c r="I53" s="370"/>
      <c r="J53" s="369" t="s">
        <v>53</v>
      </c>
      <c r="K53" s="368"/>
      <c r="L53" s="7" t="s">
        <v>438</v>
      </c>
      <c r="M53" s="11"/>
      <c r="N53" s="27"/>
      <c r="O53" s="109">
        <v>3</v>
      </c>
    </row>
    <row r="54" spans="1:15" ht="15" x14ac:dyDescent="0.25">
      <c r="A54" s="1"/>
      <c r="B54" s="378">
        <v>23</v>
      </c>
      <c r="C54" s="379"/>
      <c r="D54" s="367" t="s">
        <v>552</v>
      </c>
      <c r="E54" s="368"/>
      <c r="F54" s="369">
        <v>4100047133</v>
      </c>
      <c r="G54" s="370"/>
      <c r="H54" s="391" t="s">
        <v>553</v>
      </c>
      <c r="I54" s="370"/>
      <c r="J54" s="369" t="s">
        <v>53</v>
      </c>
      <c r="K54" s="368"/>
      <c r="L54" s="7" t="s">
        <v>482</v>
      </c>
      <c r="M54" s="11"/>
      <c r="N54" s="82">
        <v>14.74</v>
      </c>
      <c r="O54" s="60">
        <v>9</v>
      </c>
    </row>
    <row r="55" spans="1:15" ht="15" x14ac:dyDescent="0.25">
      <c r="A55" s="1"/>
      <c r="B55" s="29"/>
      <c r="C55" s="36"/>
      <c r="D55" s="367" t="s">
        <v>552</v>
      </c>
      <c r="E55" s="368"/>
      <c r="F55" s="369">
        <v>4100047132</v>
      </c>
      <c r="G55" s="370"/>
      <c r="H55" s="391" t="s">
        <v>553</v>
      </c>
      <c r="I55" s="370"/>
      <c r="J55" s="369" t="s">
        <v>73</v>
      </c>
      <c r="K55" s="368"/>
      <c r="L55" s="7" t="s">
        <v>482</v>
      </c>
      <c r="M55" s="11"/>
      <c r="N55" s="21"/>
      <c r="O55" s="109">
        <v>45</v>
      </c>
    </row>
    <row r="56" spans="1:15" ht="15" x14ac:dyDescent="0.25">
      <c r="A56" s="1"/>
      <c r="B56" s="40"/>
      <c r="C56" s="36"/>
      <c r="D56" s="458" t="s">
        <v>555</v>
      </c>
      <c r="E56" s="393"/>
      <c r="F56" s="393"/>
      <c r="G56" s="393"/>
      <c r="H56" s="393"/>
      <c r="I56" s="62"/>
      <c r="J56" s="50"/>
      <c r="K56" s="61"/>
      <c r="L56" s="8"/>
      <c r="M56" s="11"/>
      <c r="N56" s="83"/>
      <c r="O56" s="109"/>
    </row>
    <row r="57" spans="1:15" ht="15" x14ac:dyDescent="0.25">
      <c r="A57" s="1"/>
      <c r="B57" s="378">
        <v>24</v>
      </c>
      <c r="C57" s="379"/>
      <c r="D57" s="367" t="s">
        <v>556</v>
      </c>
      <c r="E57" s="368"/>
      <c r="F57" s="369">
        <v>4100047137</v>
      </c>
      <c r="G57" s="370"/>
      <c r="H57" s="391" t="s">
        <v>557</v>
      </c>
      <c r="I57" s="370"/>
      <c r="J57" s="369" t="s">
        <v>53</v>
      </c>
      <c r="K57" s="368"/>
      <c r="L57" s="7" t="s">
        <v>482</v>
      </c>
      <c r="M57" s="11"/>
      <c r="N57" s="82">
        <v>8.5</v>
      </c>
      <c r="O57" s="60">
        <v>17</v>
      </c>
    </row>
    <row r="58" spans="1:15" ht="15" x14ac:dyDescent="0.25">
      <c r="A58" s="1"/>
      <c r="B58" s="40"/>
      <c r="C58" s="36"/>
      <c r="D58" s="392" t="s">
        <v>558</v>
      </c>
      <c r="E58" s="393"/>
      <c r="F58" s="393"/>
      <c r="G58" s="393"/>
      <c r="H58" s="393"/>
      <c r="I58" s="62"/>
      <c r="J58" s="50"/>
      <c r="K58" s="61"/>
      <c r="L58" s="8"/>
      <c r="M58" s="11"/>
      <c r="N58" s="83"/>
      <c r="O58" s="60"/>
    </row>
    <row r="59" spans="1:15" ht="15" x14ac:dyDescent="0.25">
      <c r="A59" s="1"/>
      <c r="B59" s="76"/>
      <c r="C59" s="69"/>
      <c r="D59" s="369" t="s">
        <v>556</v>
      </c>
      <c r="E59" s="368"/>
      <c r="F59" s="369">
        <v>4100047136</v>
      </c>
      <c r="G59" s="370"/>
      <c r="H59" s="391" t="s">
        <v>557</v>
      </c>
      <c r="I59" s="370"/>
      <c r="J59" s="369" t="s">
        <v>73</v>
      </c>
      <c r="K59" s="368"/>
      <c r="L59" s="7" t="s">
        <v>482</v>
      </c>
      <c r="M59" s="11"/>
      <c r="N59" s="84"/>
      <c r="O59" s="60">
        <v>10</v>
      </c>
    </row>
    <row r="60" spans="1:15" ht="15" x14ac:dyDescent="0.25">
      <c r="A60" s="1"/>
      <c r="B60" s="378">
        <v>25</v>
      </c>
      <c r="C60" s="379"/>
      <c r="D60" s="367" t="s">
        <v>521</v>
      </c>
      <c r="E60" s="368"/>
      <c r="F60" s="369">
        <v>4100048630</v>
      </c>
      <c r="G60" s="370"/>
      <c r="H60" s="391" t="s">
        <v>561</v>
      </c>
      <c r="I60" s="370"/>
      <c r="J60" s="369" t="s">
        <v>90</v>
      </c>
      <c r="K60" s="368"/>
      <c r="L60" s="7" t="s">
        <v>387</v>
      </c>
      <c r="M60" s="11">
        <v>85</v>
      </c>
      <c r="N60" s="82">
        <v>4</v>
      </c>
      <c r="O60" s="60">
        <v>6</v>
      </c>
    </row>
    <row r="61" spans="1:15" ht="15" x14ac:dyDescent="0.25">
      <c r="A61" s="1"/>
      <c r="B61" s="29"/>
      <c r="C61" s="36"/>
      <c r="D61" s="367" t="s">
        <v>521</v>
      </c>
      <c r="E61" s="368"/>
      <c r="F61" s="369">
        <v>4100048640</v>
      </c>
      <c r="G61" s="370"/>
      <c r="H61" s="391" t="s">
        <v>561</v>
      </c>
      <c r="I61" s="370"/>
      <c r="J61" s="369" t="s">
        <v>253</v>
      </c>
      <c r="K61" s="368"/>
      <c r="L61" s="7" t="s">
        <v>387</v>
      </c>
      <c r="M61" s="11">
        <v>85</v>
      </c>
      <c r="N61" s="21"/>
      <c r="O61" s="109">
        <v>6</v>
      </c>
    </row>
    <row r="62" spans="1:15" ht="15" x14ac:dyDescent="0.25">
      <c r="A62" s="1"/>
      <c r="B62" s="378">
        <v>26</v>
      </c>
      <c r="C62" s="379"/>
      <c r="D62" s="367" t="s">
        <v>521</v>
      </c>
      <c r="E62" s="368"/>
      <c r="F62" s="369">
        <v>4100048629</v>
      </c>
      <c r="G62" s="370"/>
      <c r="H62" s="391" t="s">
        <v>561</v>
      </c>
      <c r="I62" s="370"/>
      <c r="J62" s="369" t="s">
        <v>73</v>
      </c>
      <c r="K62" s="368"/>
      <c r="L62" s="7" t="s">
        <v>387</v>
      </c>
      <c r="M62" s="11">
        <v>85</v>
      </c>
      <c r="N62" s="82">
        <v>8.5</v>
      </c>
      <c r="O62" s="60">
        <v>22</v>
      </c>
    </row>
    <row r="63" spans="1:15" ht="15" x14ac:dyDescent="0.25">
      <c r="A63" s="1"/>
      <c r="B63" s="29"/>
      <c r="C63" s="36"/>
      <c r="D63" s="367" t="s">
        <v>521</v>
      </c>
      <c r="E63" s="368"/>
      <c r="F63" s="369">
        <v>4100048629</v>
      </c>
      <c r="G63" s="370"/>
      <c r="H63" s="391" t="s">
        <v>561</v>
      </c>
      <c r="I63" s="370"/>
      <c r="J63" s="369" t="s">
        <v>73</v>
      </c>
      <c r="K63" s="368"/>
      <c r="L63" s="7" t="s">
        <v>387</v>
      </c>
      <c r="M63" s="11">
        <v>90</v>
      </c>
      <c r="N63" s="21"/>
      <c r="O63" s="109">
        <v>22</v>
      </c>
    </row>
    <row r="64" spans="1:15" ht="15" x14ac:dyDescent="0.25">
      <c r="A64" s="1"/>
      <c r="B64" s="378">
        <v>27</v>
      </c>
      <c r="C64" s="379"/>
      <c r="D64" s="367" t="s">
        <v>521</v>
      </c>
      <c r="E64" s="368"/>
      <c r="F64" s="369">
        <v>4100048621</v>
      </c>
      <c r="G64" s="370"/>
      <c r="H64" s="391" t="s">
        <v>561</v>
      </c>
      <c r="I64" s="370"/>
      <c r="J64" s="369" t="s">
        <v>25</v>
      </c>
      <c r="K64" s="368"/>
      <c r="L64" s="7" t="s">
        <v>387</v>
      </c>
      <c r="M64" s="11">
        <v>85</v>
      </c>
      <c r="N64" s="82">
        <v>6</v>
      </c>
      <c r="O64" s="60">
        <v>7</v>
      </c>
    </row>
    <row r="65" spans="1:15" ht="15" x14ac:dyDescent="0.25">
      <c r="A65" s="1"/>
      <c r="B65" s="29"/>
      <c r="C65" s="36"/>
      <c r="D65" s="367" t="s">
        <v>521</v>
      </c>
      <c r="E65" s="368"/>
      <c r="F65" s="369">
        <v>4100048621</v>
      </c>
      <c r="G65" s="370"/>
      <c r="H65" s="391" t="s">
        <v>561</v>
      </c>
      <c r="I65" s="370"/>
      <c r="J65" s="369" t="s">
        <v>25</v>
      </c>
      <c r="K65" s="368"/>
      <c r="L65" s="7" t="s">
        <v>387</v>
      </c>
      <c r="M65" s="11">
        <v>90</v>
      </c>
      <c r="N65" s="21"/>
      <c r="O65" s="109">
        <v>8</v>
      </c>
    </row>
    <row r="66" spans="1:15" ht="15" x14ac:dyDescent="0.25">
      <c r="A66" s="1"/>
      <c r="B66" s="29"/>
      <c r="C66" s="36"/>
      <c r="D66" s="367" t="s">
        <v>521</v>
      </c>
      <c r="E66" s="368"/>
      <c r="F66" s="369">
        <v>4100048621</v>
      </c>
      <c r="G66" s="370"/>
      <c r="H66" s="391" t="s">
        <v>561</v>
      </c>
      <c r="I66" s="370"/>
      <c r="J66" s="369" t="s">
        <v>25</v>
      </c>
      <c r="K66" s="368"/>
      <c r="L66" s="7" t="s">
        <v>387</v>
      </c>
      <c r="M66" s="11">
        <v>95</v>
      </c>
      <c r="N66" s="21"/>
      <c r="O66" s="109">
        <v>8</v>
      </c>
    </row>
    <row r="67" spans="1:15" ht="15" x14ac:dyDescent="0.25">
      <c r="A67" s="1"/>
      <c r="B67" s="29"/>
      <c r="C67" s="36"/>
      <c r="D67" s="367" t="s">
        <v>521</v>
      </c>
      <c r="E67" s="368"/>
      <c r="F67" s="369">
        <v>4100048621</v>
      </c>
      <c r="G67" s="370"/>
      <c r="H67" s="391" t="s">
        <v>561</v>
      </c>
      <c r="I67" s="370"/>
      <c r="J67" s="369" t="s">
        <v>25</v>
      </c>
      <c r="K67" s="368"/>
      <c r="L67" s="7" t="s">
        <v>387</v>
      </c>
      <c r="M67" s="11">
        <v>100</v>
      </c>
      <c r="N67" s="27"/>
      <c r="O67" s="109">
        <v>7</v>
      </c>
    </row>
    <row r="68" spans="1:15" ht="15" x14ac:dyDescent="0.25">
      <c r="A68" s="1"/>
      <c r="B68" s="378">
        <v>28</v>
      </c>
      <c r="C68" s="379"/>
      <c r="D68" s="367" t="s">
        <v>521</v>
      </c>
      <c r="E68" s="368"/>
      <c r="F68" s="369">
        <v>4100048631</v>
      </c>
      <c r="G68" s="370"/>
      <c r="H68" s="391" t="s">
        <v>561</v>
      </c>
      <c r="I68" s="370"/>
      <c r="J68" s="369" t="s">
        <v>53</v>
      </c>
      <c r="K68" s="368"/>
      <c r="L68" s="7" t="s">
        <v>387</v>
      </c>
      <c r="M68" s="11">
        <v>85</v>
      </c>
      <c r="N68" s="82">
        <v>7.9</v>
      </c>
      <c r="O68" s="60">
        <v>12</v>
      </c>
    </row>
    <row r="69" spans="1:15" ht="15" x14ac:dyDescent="0.25">
      <c r="A69" s="1"/>
      <c r="B69" s="29"/>
      <c r="C69" s="36"/>
      <c r="D69" s="367" t="s">
        <v>521</v>
      </c>
      <c r="E69" s="368"/>
      <c r="F69" s="369">
        <v>4100048631</v>
      </c>
      <c r="G69" s="370"/>
      <c r="H69" s="391" t="s">
        <v>561</v>
      </c>
      <c r="I69" s="370"/>
      <c r="J69" s="369" t="s">
        <v>53</v>
      </c>
      <c r="K69" s="368"/>
      <c r="L69" s="7" t="s">
        <v>387</v>
      </c>
      <c r="M69" s="11">
        <v>90</v>
      </c>
      <c r="N69" s="21"/>
      <c r="O69" s="109">
        <v>16</v>
      </c>
    </row>
    <row r="70" spans="1:15" ht="15" x14ac:dyDescent="0.25">
      <c r="A70" s="1"/>
      <c r="B70" s="29"/>
      <c r="C70" s="36"/>
      <c r="D70" s="367" t="s">
        <v>521</v>
      </c>
      <c r="E70" s="368"/>
      <c r="F70" s="369">
        <v>4100048631</v>
      </c>
      <c r="G70" s="370"/>
      <c r="H70" s="391" t="s">
        <v>561</v>
      </c>
      <c r="I70" s="370"/>
      <c r="J70" s="369" t="s">
        <v>53</v>
      </c>
      <c r="K70" s="368"/>
      <c r="L70" s="7" t="s">
        <v>387</v>
      </c>
      <c r="M70" s="11">
        <v>95</v>
      </c>
      <c r="N70" s="21"/>
      <c r="O70" s="109">
        <v>7</v>
      </c>
    </row>
    <row r="71" spans="1:15" ht="15" x14ac:dyDescent="0.25">
      <c r="A71" s="1"/>
      <c r="B71" s="29"/>
      <c r="C71" s="36"/>
      <c r="D71" s="367" t="s">
        <v>521</v>
      </c>
      <c r="E71" s="368"/>
      <c r="F71" s="369">
        <v>4100048631</v>
      </c>
      <c r="G71" s="370"/>
      <c r="H71" s="391" t="s">
        <v>561</v>
      </c>
      <c r="I71" s="370"/>
      <c r="J71" s="369" t="s">
        <v>53</v>
      </c>
      <c r="K71" s="368"/>
      <c r="L71" s="7" t="s">
        <v>387</v>
      </c>
      <c r="M71" s="11">
        <v>100</v>
      </c>
      <c r="N71" s="21"/>
      <c r="O71" s="109">
        <v>4</v>
      </c>
    </row>
    <row r="72" spans="1:15" ht="15" x14ac:dyDescent="0.25">
      <c r="A72" s="1"/>
      <c r="B72" s="76"/>
      <c r="C72" s="65"/>
      <c r="D72" s="392"/>
      <c r="E72" s="393"/>
      <c r="F72" s="393"/>
      <c r="G72" s="393"/>
      <c r="H72" s="393"/>
      <c r="I72" s="62"/>
      <c r="J72" s="50"/>
      <c r="K72" s="61"/>
      <c r="L72" s="8"/>
      <c r="M72" s="8"/>
      <c r="N72" s="80">
        <f>SUM(N18:N71)</f>
        <v>265.58600000000001</v>
      </c>
      <c r="O72" s="60"/>
    </row>
    <row r="73" spans="1:15" ht="15.75" x14ac:dyDescent="0.25">
      <c r="A73" s="1"/>
      <c r="B73" s="356" t="s">
        <v>29</v>
      </c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79"/>
      <c r="N73" s="75"/>
      <c r="O73" s="73">
        <f>SUM(O18:O71)</f>
        <v>988</v>
      </c>
    </row>
    <row r="74" spans="1:15" ht="3.75" customHeight="1" x14ac:dyDescent="0.25">
      <c r="A74" s="1"/>
      <c r="B74" s="1"/>
      <c r="C74" s="1"/>
      <c r="D74" s="17"/>
      <c r="E74" s="20"/>
      <c r="F74" s="20"/>
      <c r="G74" s="3"/>
      <c r="H74" s="3"/>
      <c r="I74" s="1"/>
      <c r="J74" s="1"/>
      <c r="K74" s="1"/>
      <c r="L74" s="1"/>
      <c r="M74" s="1"/>
      <c r="N74" s="1"/>
    </row>
    <row r="75" spans="1:15" ht="15" customHeight="1" x14ac:dyDescent="0.25">
      <c r="A75" s="1"/>
      <c r="B75" s="1"/>
      <c r="C75" s="1"/>
      <c r="D75" s="1" t="s">
        <v>49</v>
      </c>
      <c r="E75" s="23"/>
      <c r="F75" s="397" t="s">
        <v>562</v>
      </c>
      <c r="G75" s="396"/>
      <c r="H75" s="1"/>
      <c r="I75" s="1"/>
      <c r="J75" s="1"/>
      <c r="K75" s="1"/>
      <c r="L75" s="1"/>
      <c r="M75" s="1"/>
      <c r="N75" s="1"/>
    </row>
    <row r="76" spans="1:15" ht="15" customHeight="1" x14ac:dyDescent="0.25">
      <c r="A76" s="1"/>
      <c r="B76" s="1"/>
      <c r="C76" s="1"/>
      <c r="D76" s="1" t="s">
        <v>563</v>
      </c>
      <c r="E76" s="23"/>
      <c r="F76" s="1"/>
      <c r="G76" s="1"/>
      <c r="H76" s="1"/>
      <c r="I76" s="1"/>
      <c r="J76" s="1"/>
      <c r="K76" s="1"/>
      <c r="L76" s="1"/>
      <c r="M76" s="1"/>
      <c r="N76" s="1"/>
    </row>
    <row r="77" spans="1:15" ht="15" customHeight="1" x14ac:dyDescent="0.25">
      <c r="A77" s="1"/>
      <c r="B77" s="1"/>
      <c r="C77" s="1"/>
      <c r="D77" s="1" t="s">
        <v>566</v>
      </c>
      <c r="E77" s="3"/>
      <c r="F77" s="1"/>
      <c r="G77" s="1"/>
      <c r="H77" s="1"/>
      <c r="I77" s="1"/>
      <c r="J77" s="1"/>
      <c r="K77" s="1"/>
      <c r="L77" s="1"/>
      <c r="M77" s="1"/>
      <c r="N77" s="1"/>
    </row>
    <row r="78" spans="1:15" ht="15" customHeight="1" x14ac:dyDescent="0.25">
      <c r="A78" s="1"/>
      <c r="B78" s="1"/>
      <c r="C78" s="1"/>
      <c r="D78" s="1" t="s">
        <v>565</v>
      </c>
      <c r="E78" s="23"/>
      <c r="F78" s="1"/>
      <c r="G78" s="1"/>
      <c r="H78" s="1"/>
      <c r="I78" s="1"/>
      <c r="J78" s="1"/>
      <c r="K78" s="1"/>
      <c r="L78" s="1"/>
      <c r="M78" s="1"/>
      <c r="N78" s="1"/>
    </row>
    <row r="79" spans="1:15" ht="15" customHeight="1" x14ac:dyDescent="0.25">
      <c r="A79" s="1"/>
      <c r="B79" s="1"/>
      <c r="C79" s="1"/>
      <c r="D79" s="1" t="s">
        <v>564</v>
      </c>
      <c r="E79" s="1"/>
      <c r="F79" s="1"/>
      <c r="G79" s="23"/>
      <c r="H79" s="23"/>
      <c r="I79" s="1"/>
      <c r="J79" s="1"/>
      <c r="K79" s="1"/>
      <c r="L79" s="1"/>
      <c r="M79" s="1"/>
      <c r="N79" s="1"/>
    </row>
    <row r="80" spans="1:15" ht="15" x14ac:dyDescent="0.25">
      <c r="A80" s="1"/>
      <c r="B80" s="1"/>
      <c r="C80" s="1"/>
      <c r="D80" s="1"/>
      <c r="E80" s="1"/>
      <c r="F80" s="1"/>
      <c r="G80" s="3"/>
      <c r="H80" s="3"/>
      <c r="I80" s="1"/>
      <c r="J80" s="1"/>
      <c r="K80" s="20"/>
      <c r="L80" s="1"/>
      <c r="M80" s="1"/>
      <c r="N80" s="1"/>
    </row>
    <row r="81" spans="1:14" ht="12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384" ht="8.25" customHeight="1" x14ac:dyDescent="0.2"/>
    <row r="386" ht="8.25" customHeight="1" x14ac:dyDescent="0.2"/>
    <row r="388" ht="9" customHeight="1" x14ac:dyDescent="0.2"/>
    <row r="390" ht="7.5" customHeight="1" x14ac:dyDescent="0.2"/>
    <row r="392" ht="6.75" customHeight="1" x14ac:dyDescent="0.2"/>
    <row r="394" ht="7.5" customHeight="1" x14ac:dyDescent="0.2"/>
    <row r="396" ht="9" customHeight="1" x14ac:dyDescent="0.2"/>
    <row r="398" ht="7.5" customHeight="1" x14ac:dyDescent="0.2"/>
    <row r="400" ht="8.25" customHeight="1" x14ac:dyDescent="0.2"/>
  </sheetData>
  <mergeCells count="229">
    <mergeCell ref="H70:I70"/>
    <mergeCell ref="J70:K70"/>
    <mergeCell ref="D67:E67"/>
    <mergeCell ref="F67:G67"/>
    <mergeCell ref="H67:I67"/>
    <mergeCell ref="J67:K67"/>
    <mergeCell ref="D71:E71"/>
    <mergeCell ref="F71:G71"/>
    <mergeCell ref="H71:I71"/>
    <mergeCell ref="J71:K71"/>
    <mergeCell ref="D69:E69"/>
    <mergeCell ref="F69:G69"/>
    <mergeCell ref="H69:I69"/>
    <mergeCell ref="J69:K69"/>
    <mergeCell ref="D70:E70"/>
    <mergeCell ref="F70:G70"/>
    <mergeCell ref="B68:C68"/>
    <mergeCell ref="D68:E68"/>
    <mergeCell ref="F68:G68"/>
    <mergeCell ref="H68:I68"/>
    <mergeCell ref="J68:K68"/>
    <mergeCell ref="D65:E65"/>
    <mergeCell ref="F65:G65"/>
    <mergeCell ref="H65:I65"/>
    <mergeCell ref="J65:K65"/>
    <mergeCell ref="D66:E66"/>
    <mergeCell ref="J64:K64"/>
    <mergeCell ref="J60:K60"/>
    <mergeCell ref="D61:E61"/>
    <mergeCell ref="F61:G61"/>
    <mergeCell ref="H61:I61"/>
    <mergeCell ref="J61:K61"/>
    <mergeCell ref="F66:G66"/>
    <mergeCell ref="H66:I66"/>
    <mergeCell ref="J66:K66"/>
    <mergeCell ref="D63:E63"/>
    <mergeCell ref="F63:G63"/>
    <mergeCell ref="H63:I63"/>
    <mergeCell ref="J63:K63"/>
    <mergeCell ref="H60:I60"/>
    <mergeCell ref="D72:H72"/>
    <mergeCell ref="B73:L73"/>
    <mergeCell ref="F75:G75"/>
    <mergeCell ref="D23:H23"/>
    <mergeCell ref="B29:C29"/>
    <mergeCell ref="D29:E29"/>
    <mergeCell ref="F29:G29"/>
    <mergeCell ref="H29:I29"/>
    <mergeCell ref="J29:K29"/>
    <mergeCell ref="B62:C62"/>
    <mergeCell ref="D62:E62"/>
    <mergeCell ref="F62:G62"/>
    <mergeCell ref="H62:I62"/>
    <mergeCell ref="J62:K62"/>
    <mergeCell ref="D32:H32"/>
    <mergeCell ref="D49:H49"/>
    <mergeCell ref="B60:C60"/>
    <mergeCell ref="D60:E60"/>
    <mergeCell ref="F60:G60"/>
    <mergeCell ref="B64:C64"/>
    <mergeCell ref="D64:E64"/>
    <mergeCell ref="F64:G64"/>
    <mergeCell ref="H64:I64"/>
    <mergeCell ref="J44:K44"/>
    <mergeCell ref="B45:C45"/>
    <mergeCell ref="D45:E45"/>
    <mergeCell ref="F45:G45"/>
    <mergeCell ref="H45:I45"/>
    <mergeCell ref="J45:K45"/>
    <mergeCell ref="D38:H38"/>
    <mergeCell ref="B37:C37"/>
    <mergeCell ref="D37:E37"/>
    <mergeCell ref="F37:G37"/>
    <mergeCell ref="H37:I37"/>
    <mergeCell ref="J37:K37"/>
    <mergeCell ref="B42:C42"/>
    <mergeCell ref="D42:E42"/>
    <mergeCell ref="F42:G42"/>
    <mergeCell ref="H42:I42"/>
    <mergeCell ref="J42:K42"/>
    <mergeCell ref="B39:C39"/>
    <mergeCell ref="D39:E39"/>
    <mergeCell ref="F39:G39"/>
    <mergeCell ref="H39:I39"/>
    <mergeCell ref="J39:K39"/>
    <mergeCell ref="B40:C40"/>
    <mergeCell ref="D40:E40"/>
    <mergeCell ref="F40:G40"/>
    <mergeCell ref="B48:C48"/>
    <mergeCell ref="D48:E48"/>
    <mergeCell ref="F48:G48"/>
    <mergeCell ref="H48:I48"/>
    <mergeCell ref="J48:K48"/>
    <mergeCell ref="B41:C41"/>
    <mergeCell ref="D41:E41"/>
    <mergeCell ref="F41:G41"/>
    <mergeCell ref="H41:I41"/>
    <mergeCell ref="J41:K41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H40:I40"/>
    <mergeCell ref="J40:K40"/>
    <mergeCell ref="B36:C36"/>
    <mergeCell ref="D36:E36"/>
    <mergeCell ref="F36:G36"/>
    <mergeCell ref="H36:I36"/>
    <mergeCell ref="J36:K36"/>
    <mergeCell ref="H34:I34"/>
    <mergeCell ref="J34:K34"/>
    <mergeCell ref="B35:C35"/>
    <mergeCell ref="D35:E35"/>
    <mergeCell ref="F35:G35"/>
    <mergeCell ref="H35:I35"/>
    <mergeCell ref="J35:K35"/>
    <mergeCell ref="B34:C34"/>
    <mergeCell ref="D34:E34"/>
    <mergeCell ref="F34:G34"/>
    <mergeCell ref="B31:C31"/>
    <mergeCell ref="D31:E31"/>
    <mergeCell ref="F31:G31"/>
    <mergeCell ref="H31:I31"/>
    <mergeCell ref="J31:K31"/>
    <mergeCell ref="B33:C33"/>
    <mergeCell ref="D33:E33"/>
    <mergeCell ref="F33:G33"/>
    <mergeCell ref="H33:I33"/>
    <mergeCell ref="J33:K33"/>
    <mergeCell ref="F28:G28"/>
    <mergeCell ref="H28:I28"/>
    <mergeCell ref="J28:K28"/>
    <mergeCell ref="B25:C25"/>
    <mergeCell ref="D25:E25"/>
    <mergeCell ref="F25:G25"/>
    <mergeCell ref="H25:I25"/>
    <mergeCell ref="J25:K25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M15:N15"/>
    <mergeCell ref="B17:C17"/>
    <mergeCell ref="D17:E17"/>
    <mergeCell ref="F17:G17"/>
    <mergeCell ref="H17:I17"/>
    <mergeCell ref="F53:G53"/>
    <mergeCell ref="H53:I53"/>
    <mergeCell ref="J53:K53"/>
    <mergeCell ref="J17:K17"/>
    <mergeCell ref="B50:C50"/>
    <mergeCell ref="H21:I21"/>
    <mergeCell ref="J21:K21"/>
    <mergeCell ref="D19:E19"/>
    <mergeCell ref="F19:G19"/>
    <mergeCell ref="H19:I19"/>
    <mergeCell ref="J19:K19"/>
    <mergeCell ref="B22:C22"/>
    <mergeCell ref="D22:E22"/>
    <mergeCell ref="F22:G22"/>
    <mergeCell ref="H22:I22"/>
    <mergeCell ref="J22:K22"/>
    <mergeCell ref="B20:C20"/>
    <mergeCell ref="D20:E20"/>
    <mergeCell ref="F20:G20"/>
    <mergeCell ref="D50:E50"/>
    <mergeCell ref="F50:G50"/>
    <mergeCell ref="H50:I50"/>
    <mergeCell ref="J50:K50"/>
    <mergeCell ref="B19:C19"/>
    <mergeCell ref="J54:K54"/>
    <mergeCell ref="D51:H51"/>
    <mergeCell ref="B21:C21"/>
    <mergeCell ref="D21:E21"/>
    <mergeCell ref="F21:G21"/>
    <mergeCell ref="H20:I20"/>
    <mergeCell ref="J20:K20"/>
    <mergeCell ref="B26:C26"/>
    <mergeCell ref="D26:E26"/>
    <mergeCell ref="F26:G26"/>
    <mergeCell ref="H26:I26"/>
    <mergeCell ref="J26:K26"/>
    <mergeCell ref="B24:C24"/>
    <mergeCell ref="D24:E24"/>
    <mergeCell ref="F24:G24"/>
    <mergeCell ref="H24:I24"/>
    <mergeCell ref="J24:K24"/>
    <mergeCell ref="B28:C28"/>
    <mergeCell ref="D28:E28"/>
    <mergeCell ref="B54:C54"/>
    <mergeCell ref="D54:E54"/>
    <mergeCell ref="F54:G54"/>
    <mergeCell ref="H54:I54"/>
    <mergeCell ref="D55:E55"/>
    <mergeCell ref="F55:G55"/>
    <mergeCell ref="H55:I55"/>
    <mergeCell ref="J55:K55"/>
    <mergeCell ref="D52:E52"/>
    <mergeCell ref="F52:G52"/>
    <mergeCell ref="H52:I52"/>
    <mergeCell ref="J52:K52"/>
    <mergeCell ref="D53:E53"/>
    <mergeCell ref="J57:K57"/>
    <mergeCell ref="D59:E59"/>
    <mergeCell ref="F59:G59"/>
    <mergeCell ref="H59:I59"/>
    <mergeCell ref="J59:K59"/>
    <mergeCell ref="D58:H58"/>
    <mergeCell ref="D56:H56"/>
    <mergeCell ref="B57:C57"/>
    <mergeCell ref="D57:E57"/>
    <mergeCell ref="F57:G57"/>
    <mergeCell ref="H57:I5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sheetPr codeName="Hoja65"/>
  <dimension ref="A1:O505"/>
  <sheetViews>
    <sheetView topLeftCell="A22" workbookViewId="0">
      <selection activeCell="A37" sqref="A37:IV37"/>
    </sheetView>
  </sheetViews>
  <sheetFormatPr baseColWidth="10" defaultColWidth="11.42578125" defaultRowHeight="12.75" x14ac:dyDescent="0.2"/>
  <cols>
    <col min="1" max="1" width="2.5703125" customWidth="1"/>
    <col min="2" max="2" width="6.7109375" customWidth="1"/>
    <col min="3" max="3" width="3.140625" customWidth="1"/>
    <col min="4" max="4" width="14.42578125" customWidth="1"/>
    <col min="5" max="5" width="9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544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37112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521</v>
      </c>
      <c r="E19" s="368"/>
      <c r="F19" s="369">
        <v>4100048632</v>
      </c>
      <c r="G19" s="370"/>
      <c r="H19" s="391" t="s">
        <v>522</v>
      </c>
      <c r="I19" s="370"/>
      <c r="J19" s="369" t="s">
        <v>53</v>
      </c>
      <c r="K19" s="368"/>
      <c r="L19" s="7" t="s">
        <v>523</v>
      </c>
      <c r="M19" s="11">
        <v>85</v>
      </c>
      <c r="N19" s="82">
        <v>3.74</v>
      </c>
      <c r="O19" s="60">
        <v>7</v>
      </c>
    </row>
    <row r="20" spans="1:15" ht="15" x14ac:dyDescent="0.25">
      <c r="A20" s="1"/>
      <c r="B20" s="416"/>
      <c r="C20" s="417"/>
      <c r="D20" s="367" t="s">
        <v>521</v>
      </c>
      <c r="E20" s="368"/>
      <c r="F20" s="369">
        <v>4100048632</v>
      </c>
      <c r="G20" s="370"/>
      <c r="H20" s="391" t="s">
        <v>522</v>
      </c>
      <c r="I20" s="370"/>
      <c r="J20" s="369" t="s">
        <v>53</v>
      </c>
      <c r="K20" s="368"/>
      <c r="L20" s="7" t="s">
        <v>523</v>
      </c>
      <c r="M20" s="11">
        <v>90</v>
      </c>
      <c r="N20" s="83"/>
      <c r="O20" s="60">
        <v>5</v>
      </c>
    </row>
    <row r="21" spans="1:15" ht="15" x14ac:dyDescent="0.25">
      <c r="A21" s="1"/>
      <c r="B21" s="416"/>
      <c r="C21" s="417"/>
      <c r="D21" s="367" t="s">
        <v>521</v>
      </c>
      <c r="E21" s="368"/>
      <c r="F21" s="369">
        <v>4100048632</v>
      </c>
      <c r="G21" s="370"/>
      <c r="H21" s="391" t="s">
        <v>522</v>
      </c>
      <c r="I21" s="370"/>
      <c r="J21" s="369" t="s">
        <v>53</v>
      </c>
      <c r="K21" s="368"/>
      <c r="L21" s="7" t="s">
        <v>523</v>
      </c>
      <c r="M21" s="11">
        <v>95</v>
      </c>
      <c r="N21" s="83"/>
      <c r="O21" s="60">
        <v>4</v>
      </c>
    </row>
    <row r="22" spans="1:15" ht="15" x14ac:dyDescent="0.25">
      <c r="A22" s="1"/>
      <c r="B22" s="416"/>
      <c r="C22" s="417"/>
      <c r="D22" s="367" t="s">
        <v>521</v>
      </c>
      <c r="E22" s="368"/>
      <c r="F22" s="369">
        <v>4100048632</v>
      </c>
      <c r="G22" s="370"/>
      <c r="H22" s="391" t="s">
        <v>522</v>
      </c>
      <c r="I22" s="370"/>
      <c r="J22" s="369" t="s">
        <v>53</v>
      </c>
      <c r="K22" s="368"/>
      <c r="L22" s="7" t="s">
        <v>523</v>
      </c>
      <c r="M22" s="11">
        <v>100</v>
      </c>
      <c r="N22" s="83"/>
      <c r="O22" s="60">
        <v>1</v>
      </c>
    </row>
    <row r="23" spans="1:15" ht="15" x14ac:dyDescent="0.25">
      <c r="A23" s="1"/>
      <c r="B23" s="416"/>
      <c r="C23" s="417"/>
      <c r="D23" s="367" t="s">
        <v>521</v>
      </c>
      <c r="E23" s="368"/>
      <c r="F23" s="369">
        <v>4100048622</v>
      </c>
      <c r="G23" s="370"/>
      <c r="H23" s="391" t="s">
        <v>522</v>
      </c>
      <c r="I23" s="370"/>
      <c r="J23" s="369" t="s">
        <v>25</v>
      </c>
      <c r="K23" s="368"/>
      <c r="L23" s="7" t="s">
        <v>523</v>
      </c>
      <c r="M23" s="11">
        <v>90</v>
      </c>
      <c r="N23" s="83"/>
      <c r="O23" s="60">
        <v>1</v>
      </c>
    </row>
    <row r="24" spans="1:15" ht="15" x14ac:dyDescent="0.25">
      <c r="A24" s="1"/>
      <c r="B24" s="378">
        <v>2</v>
      </c>
      <c r="C24" s="379"/>
      <c r="D24" s="367" t="s">
        <v>524</v>
      </c>
      <c r="E24" s="368"/>
      <c r="F24" s="369">
        <v>4100048624</v>
      </c>
      <c r="G24" s="370"/>
      <c r="H24" s="391" t="s">
        <v>525</v>
      </c>
      <c r="I24" s="370"/>
      <c r="J24" s="369" t="s">
        <v>73</v>
      </c>
      <c r="K24" s="368"/>
      <c r="L24" s="7" t="s">
        <v>387</v>
      </c>
      <c r="M24" s="11">
        <v>75</v>
      </c>
      <c r="N24" s="82">
        <v>8.76</v>
      </c>
      <c r="O24" s="60">
        <v>15</v>
      </c>
    </row>
    <row r="25" spans="1:15" ht="15" x14ac:dyDescent="0.25">
      <c r="A25" s="1"/>
      <c r="B25" s="416"/>
      <c r="C25" s="417"/>
      <c r="D25" s="367" t="s">
        <v>524</v>
      </c>
      <c r="E25" s="368"/>
      <c r="F25" s="369">
        <v>4100048624</v>
      </c>
      <c r="G25" s="370"/>
      <c r="H25" s="391" t="s">
        <v>525</v>
      </c>
      <c r="I25" s="370"/>
      <c r="J25" s="369" t="s">
        <v>73</v>
      </c>
      <c r="K25" s="368"/>
      <c r="L25" s="7" t="s">
        <v>387</v>
      </c>
      <c r="M25" s="11">
        <v>80</v>
      </c>
      <c r="N25" s="83"/>
      <c r="O25" s="60">
        <v>15</v>
      </c>
    </row>
    <row r="26" spans="1:15" ht="15" x14ac:dyDescent="0.25">
      <c r="A26" s="1"/>
      <c r="B26" s="416"/>
      <c r="C26" s="417"/>
      <c r="D26" s="367" t="s">
        <v>524</v>
      </c>
      <c r="E26" s="368"/>
      <c r="F26" s="369">
        <v>4100048625</v>
      </c>
      <c r="G26" s="370"/>
      <c r="H26" s="391" t="s">
        <v>525</v>
      </c>
      <c r="I26" s="370"/>
      <c r="J26" s="369" t="s">
        <v>76</v>
      </c>
      <c r="K26" s="368"/>
      <c r="L26" s="7" t="s">
        <v>387</v>
      </c>
      <c r="M26" s="11">
        <v>70</v>
      </c>
      <c r="N26" s="83"/>
      <c r="O26" s="60">
        <v>15</v>
      </c>
    </row>
    <row r="27" spans="1:15" ht="15" x14ac:dyDescent="0.25">
      <c r="A27" s="1"/>
      <c r="B27" s="416"/>
      <c r="C27" s="417"/>
      <c r="D27" s="367" t="s">
        <v>524</v>
      </c>
      <c r="E27" s="368"/>
      <c r="F27" s="369">
        <v>4100048627</v>
      </c>
      <c r="G27" s="370"/>
      <c r="H27" s="391" t="s">
        <v>525</v>
      </c>
      <c r="I27" s="370"/>
      <c r="J27" s="369" t="s">
        <v>147</v>
      </c>
      <c r="K27" s="368"/>
      <c r="L27" s="7" t="s">
        <v>387</v>
      </c>
      <c r="M27" s="11">
        <v>65</v>
      </c>
      <c r="N27" s="83"/>
      <c r="O27" s="60">
        <v>2</v>
      </c>
    </row>
    <row r="28" spans="1:15" ht="15" x14ac:dyDescent="0.25">
      <c r="A28" s="1"/>
      <c r="B28" s="40"/>
      <c r="C28" s="36"/>
      <c r="D28" s="367" t="s">
        <v>524</v>
      </c>
      <c r="E28" s="368"/>
      <c r="F28" s="369">
        <v>4100048627</v>
      </c>
      <c r="G28" s="370"/>
      <c r="H28" s="391" t="s">
        <v>525</v>
      </c>
      <c r="I28" s="370"/>
      <c r="J28" s="369" t="s">
        <v>147</v>
      </c>
      <c r="K28" s="368"/>
      <c r="L28" s="7" t="s">
        <v>387</v>
      </c>
      <c r="M28" s="11">
        <v>70</v>
      </c>
      <c r="N28" s="83"/>
      <c r="O28" s="60">
        <v>2</v>
      </c>
    </row>
    <row r="29" spans="1:15" ht="15" x14ac:dyDescent="0.25">
      <c r="A29" s="1"/>
      <c r="B29" s="40"/>
      <c r="C29" s="36"/>
      <c r="D29" s="367" t="s">
        <v>524</v>
      </c>
      <c r="E29" s="368"/>
      <c r="F29" s="369">
        <v>4100048627</v>
      </c>
      <c r="G29" s="370"/>
      <c r="H29" s="391" t="s">
        <v>525</v>
      </c>
      <c r="I29" s="370"/>
      <c r="J29" s="369" t="s">
        <v>147</v>
      </c>
      <c r="K29" s="368"/>
      <c r="L29" s="7" t="s">
        <v>387</v>
      </c>
      <c r="M29" s="11">
        <v>75</v>
      </c>
      <c r="N29" s="83"/>
      <c r="O29" s="60">
        <v>2</v>
      </c>
    </row>
    <row r="30" spans="1:15" ht="15" x14ac:dyDescent="0.25">
      <c r="A30" s="1"/>
      <c r="B30" s="416"/>
      <c r="C30" s="417"/>
      <c r="D30" s="367" t="s">
        <v>524</v>
      </c>
      <c r="E30" s="368"/>
      <c r="F30" s="369">
        <v>4100048627</v>
      </c>
      <c r="G30" s="370"/>
      <c r="H30" s="391" t="s">
        <v>525</v>
      </c>
      <c r="I30" s="370"/>
      <c r="J30" s="369" t="s">
        <v>147</v>
      </c>
      <c r="K30" s="368"/>
      <c r="L30" s="7" t="s">
        <v>387</v>
      </c>
      <c r="M30" s="11">
        <v>80</v>
      </c>
      <c r="N30" s="83"/>
      <c r="O30" s="60">
        <v>2</v>
      </c>
    </row>
    <row r="31" spans="1:15" ht="15" x14ac:dyDescent="0.25">
      <c r="A31" s="1"/>
      <c r="B31" s="378">
        <v>3</v>
      </c>
      <c r="C31" s="379"/>
      <c r="D31" s="367" t="s">
        <v>524</v>
      </c>
      <c r="E31" s="368"/>
      <c r="F31" s="369">
        <v>4100048620</v>
      </c>
      <c r="G31" s="370"/>
      <c r="H31" s="391" t="s">
        <v>525</v>
      </c>
      <c r="I31" s="370"/>
      <c r="J31" s="369" t="s">
        <v>25</v>
      </c>
      <c r="K31" s="368"/>
      <c r="L31" s="7" t="s">
        <v>387</v>
      </c>
      <c r="M31" s="11">
        <v>65</v>
      </c>
      <c r="N31" s="82">
        <v>9.5</v>
      </c>
      <c r="O31" s="60">
        <v>9</v>
      </c>
    </row>
    <row r="32" spans="1:15" ht="15" x14ac:dyDescent="0.25">
      <c r="A32" s="1"/>
      <c r="B32" s="40"/>
      <c r="C32" s="36"/>
      <c r="D32" s="367" t="s">
        <v>524</v>
      </c>
      <c r="E32" s="368"/>
      <c r="F32" s="369">
        <v>4100048620</v>
      </c>
      <c r="G32" s="370"/>
      <c r="H32" s="391" t="s">
        <v>525</v>
      </c>
      <c r="I32" s="370"/>
      <c r="J32" s="369" t="s">
        <v>25</v>
      </c>
      <c r="K32" s="368"/>
      <c r="L32" s="7" t="s">
        <v>387</v>
      </c>
      <c r="M32" s="11">
        <v>70</v>
      </c>
      <c r="N32" s="83"/>
      <c r="O32" s="60">
        <v>9</v>
      </c>
    </row>
    <row r="33" spans="1:15" ht="15" x14ac:dyDescent="0.25">
      <c r="A33" s="1"/>
      <c r="B33" s="40"/>
      <c r="C33" s="36"/>
      <c r="D33" s="367" t="s">
        <v>524</v>
      </c>
      <c r="E33" s="368"/>
      <c r="F33" s="369">
        <v>4100048620</v>
      </c>
      <c r="G33" s="370"/>
      <c r="H33" s="391" t="s">
        <v>525</v>
      </c>
      <c r="I33" s="370"/>
      <c r="J33" s="369" t="s">
        <v>25</v>
      </c>
      <c r="K33" s="368"/>
      <c r="L33" s="7" t="s">
        <v>387</v>
      </c>
      <c r="M33" s="11">
        <v>75</v>
      </c>
      <c r="N33" s="83"/>
      <c r="O33" s="60">
        <v>12</v>
      </c>
    </row>
    <row r="34" spans="1:15" ht="15" x14ac:dyDescent="0.25">
      <c r="A34" s="1"/>
      <c r="B34" s="40"/>
      <c r="C34" s="36"/>
      <c r="D34" s="367" t="s">
        <v>524</v>
      </c>
      <c r="E34" s="368"/>
      <c r="F34" s="369">
        <v>4100048626</v>
      </c>
      <c r="G34" s="370"/>
      <c r="H34" s="391" t="s">
        <v>525</v>
      </c>
      <c r="I34" s="370"/>
      <c r="J34" s="369" t="s">
        <v>53</v>
      </c>
      <c r="K34" s="368"/>
      <c r="L34" s="7" t="s">
        <v>387</v>
      </c>
      <c r="M34" s="11">
        <v>65</v>
      </c>
      <c r="N34" s="83"/>
      <c r="O34" s="60">
        <v>2</v>
      </c>
    </row>
    <row r="35" spans="1:15" ht="15" x14ac:dyDescent="0.25">
      <c r="A35" s="1"/>
      <c r="B35" s="40"/>
      <c r="C35" s="36"/>
      <c r="D35" s="367" t="s">
        <v>524</v>
      </c>
      <c r="E35" s="368"/>
      <c r="F35" s="369">
        <v>4100048626</v>
      </c>
      <c r="G35" s="370"/>
      <c r="H35" s="391" t="s">
        <v>525</v>
      </c>
      <c r="I35" s="370"/>
      <c r="J35" s="369" t="s">
        <v>53</v>
      </c>
      <c r="K35" s="368"/>
      <c r="L35" s="7" t="s">
        <v>387</v>
      </c>
      <c r="M35" s="11">
        <v>70</v>
      </c>
      <c r="N35" s="83"/>
      <c r="O35" s="60">
        <v>12</v>
      </c>
    </row>
    <row r="36" spans="1:15" ht="15" x14ac:dyDescent="0.25">
      <c r="A36" s="1"/>
      <c r="B36" s="416"/>
      <c r="C36" s="417"/>
      <c r="D36" s="367" t="s">
        <v>524</v>
      </c>
      <c r="E36" s="368"/>
      <c r="F36" s="369">
        <v>4100048626</v>
      </c>
      <c r="G36" s="370"/>
      <c r="H36" s="391" t="s">
        <v>525</v>
      </c>
      <c r="I36" s="370"/>
      <c r="J36" s="369" t="s">
        <v>53</v>
      </c>
      <c r="K36" s="368"/>
      <c r="L36" s="7" t="s">
        <v>387</v>
      </c>
      <c r="M36" s="11">
        <v>75</v>
      </c>
      <c r="N36" s="83"/>
      <c r="O36" s="60">
        <v>18</v>
      </c>
    </row>
    <row r="37" spans="1:15" ht="15" x14ac:dyDescent="0.25">
      <c r="A37" s="1"/>
      <c r="B37" s="40"/>
      <c r="C37" s="36"/>
      <c r="D37" s="458" t="s">
        <v>535</v>
      </c>
      <c r="E37" s="393"/>
      <c r="F37" s="393"/>
      <c r="G37" s="393"/>
      <c r="H37" s="393"/>
      <c r="I37" s="62"/>
      <c r="J37" s="50"/>
      <c r="K37" s="61"/>
      <c r="L37" s="8"/>
      <c r="M37" s="8"/>
      <c r="N37" s="87"/>
      <c r="O37" s="60"/>
    </row>
    <row r="38" spans="1:15" ht="15" x14ac:dyDescent="0.25">
      <c r="A38" s="1"/>
      <c r="B38" s="416"/>
      <c r="C38" s="417"/>
      <c r="D38" s="367" t="s">
        <v>524</v>
      </c>
      <c r="E38" s="368"/>
      <c r="F38" s="369">
        <v>4100048626</v>
      </c>
      <c r="G38" s="370"/>
      <c r="H38" s="391" t="s">
        <v>525</v>
      </c>
      <c r="I38" s="370"/>
      <c r="J38" s="369" t="s">
        <v>53</v>
      </c>
      <c r="K38" s="368"/>
      <c r="L38" s="7" t="s">
        <v>387</v>
      </c>
      <c r="M38" s="11">
        <v>80</v>
      </c>
      <c r="N38" s="83"/>
      <c r="O38" s="60">
        <v>9</v>
      </c>
    </row>
    <row r="39" spans="1:15" ht="15" x14ac:dyDescent="0.25">
      <c r="A39" s="1"/>
      <c r="B39" s="365"/>
      <c r="C39" s="366"/>
      <c r="D39" s="367" t="s">
        <v>524</v>
      </c>
      <c r="E39" s="368"/>
      <c r="F39" s="369">
        <v>4100048628</v>
      </c>
      <c r="G39" s="370"/>
      <c r="H39" s="391" t="s">
        <v>525</v>
      </c>
      <c r="I39" s="370"/>
      <c r="J39" s="369" t="s">
        <v>84</v>
      </c>
      <c r="K39" s="368"/>
      <c r="L39" s="7" t="s">
        <v>387</v>
      </c>
      <c r="M39" s="11">
        <v>70</v>
      </c>
      <c r="N39" s="84"/>
      <c r="O39" s="60">
        <v>1</v>
      </c>
    </row>
    <row r="40" spans="1:15" ht="15" x14ac:dyDescent="0.25">
      <c r="A40" s="1"/>
      <c r="B40" s="378">
        <v>4</v>
      </c>
      <c r="C40" s="379"/>
      <c r="D40" s="367" t="s">
        <v>526</v>
      </c>
      <c r="E40" s="368"/>
      <c r="F40" s="369">
        <v>4100047097</v>
      </c>
      <c r="G40" s="370"/>
      <c r="H40" s="391" t="s">
        <v>527</v>
      </c>
      <c r="I40" s="370"/>
      <c r="J40" s="369" t="s">
        <v>25</v>
      </c>
      <c r="K40" s="368"/>
      <c r="L40" s="7" t="s">
        <v>482</v>
      </c>
      <c r="M40" s="7"/>
      <c r="N40" s="83">
        <v>13.3</v>
      </c>
      <c r="O40" s="57">
        <v>27</v>
      </c>
    </row>
    <row r="41" spans="1:15" ht="15" x14ac:dyDescent="0.25">
      <c r="A41" s="1"/>
      <c r="B41" s="416"/>
      <c r="C41" s="417"/>
      <c r="D41" s="367" t="s">
        <v>526</v>
      </c>
      <c r="E41" s="368"/>
      <c r="F41" s="369">
        <v>4100047130</v>
      </c>
      <c r="G41" s="370"/>
      <c r="H41" s="391" t="s">
        <v>527</v>
      </c>
      <c r="I41" s="370"/>
      <c r="J41" s="369" t="s">
        <v>81</v>
      </c>
      <c r="K41" s="368"/>
      <c r="L41" s="7" t="s">
        <v>482</v>
      </c>
      <c r="M41" s="7"/>
      <c r="N41" s="83"/>
      <c r="O41" s="57">
        <v>10</v>
      </c>
    </row>
    <row r="42" spans="1:15" ht="15" x14ac:dyDescent="0.25">
      <c r="A42" s="1"/>
      <c r="B42" s="416"/>
      <c r="C42" s="417"/>
      <c r="D42" s="367" t="s">
        <v>526</v>
      </c>
      <c r="E42" s="368"/>
      <c r="F42" s="369">
        <v>4100047131</v>
      </c>
      <c r="G42" s="370"/>
      <c r="H42" s="391" t="s">
        <v>527</v>
      </c>
      <c r="I42" s="370"/>
      <c r="J42" s="369" t="s">
        <v>53</v>
      </c>
      <c r="K42" s="368"/>
      <c r="L42" s="7" t="s">
        <v>482</v>
      </c>
      <c r="M42" s="7"/>
      <c r="N42" s="83"/>
      <c r="O42" s="57">
        <v>33</v>
      </c>
    </row>
    <row r="43" spans="1:15" ht="15" x14ac:dyDescent="0.25">
      <c r="A43" s="1"/>
      <c r="B43" s="40"/>
      <c r="C43" s="36"/>
      <c r="D43" s="458" t="s">
        <v>545</v>
      </c>
      <c r="E43" s="393"/>
      <c r="F43" s="393"/>
      <c r="G43" s="393"/>
      <c r="H43" s="393"/>
      <c r="I43" s="62"/>
      <c r="J43" s="50"/>
      <c r="K43" s="61"/>
      <c r="L43" s="8"/>
      <c r="M43" s="8"/>
      <c r="N43" s="59"/>
      <c r="O43" s="60"/>
    </row>
    <row r="44" spans="1:15" ht="15" x14ac:dyDescent="0.25">
      <c r="A44" s="1"/>
      <c r="B44" s="378">
        <v>5</v>
      </c>
      <c r="C44" s="379"/>
      <c r="D44" s="367" t="s">
        <v>528</v>
      </c>
      <c r="E44" s="368"/>
      <c r="F44" s="369">
        <v>4100047108</v>
      </c>
      <c r="G44" s="370"/>
      <c r="H44" s="391" t="s">
        <v>529</v>
      </c>
      <c r="I44" s="370"/>
      <c r="J44" s="369" t="s">
        <v>81</v>
      </c>
      <c r="K44" s="368"/>
      <c r="L44" s="7" t="s">
        <v>530</v>
      </c>
      <c r="M44" s="11"/>
      <c r="N44" s="82">
        <v>11.62</v>
      </c>
      <c r="O44" s="60">
        <v>8</v>
      </c>
    </row>
    <row r="45" spans="1:15" ht="15" x14ac:dyDescent="0.25">
      <c r="A45" s="1"/>
      <c r="B45" s="416"/>
      <c r="C45" s="417"/>
      <c r="D45" s="367" t="s">
        <v>528</v>
      </c>
      <c r="E45" s="368"/>
      <c r="F45" s="369">
        <v>4100047094</v>
      </c>
      <c r="G45" s="370"/>
      <c r="H45" s="391" t="s">
        <v>529</v>
      </c>
      <c r="I45" s="370"/>
      <c r="J45" s="369" t="s">
        <v>25</v>
      </c>
      <c r="K45" s="368"/>
      <c r="L45" s="7" t="s">
        <v>530</v>
      </c>
      <c r="M45" s="11"/>
      <c r="N45" s="83"/>
      <c r="O45" s="60">
        <v>56</v>
      </c>
    </row>
    <row r="46" spans="1:15" ht="15" x14ac:dyDescent="0.25">
      <c r="A46" s="1"/>
      <c r="B46" s="378">
        <v>6</v>
      </c>
      <c r="C46" s="379"/>
      <c r="D46" s="367" t="s">
        <v>528</v>
      </c>
      <c r="E46" s="368"/>
      <c r="F46" s="369">
        <v>4100047110</v>
      </c>
      <c r="G46" s="370"/>
      <c r="H46" s="391" t="s">
        <v>529</v>
      </c>
      <c r="I46" s="370"/>
      <c r="J46" s="369" t="s">
        <v>53</v>
      </c>
      <c r="K46" s="368"/>
      <c r="L46" s="7" t="s">
        <v>530</v>
      </c>
      <c r="M46" s="11"/>
      <c r="N46" s="82">
        <v>13.84</v>
      </c>
      <c r="O46" s="60">
        <v>79</v>
      </c>
    </row>
    <row r="47" spans="1:15" ht="15" x14ac:dyDescent="0.25">
      <c r="A47" s="1"/>
      <c r="B47" s="378">
        <v>7</v>
      </c>
      <c r="C47" s="379"/>
      <c r="D47" s="367" t="s">
        <v>528</v>
      </c>
      <c r="E47" s="368"/>
      <c r="F47" s="369">
        <v>4100047094</v>
      </c>
      <c r="G47" s="370"/>
      <c r="H47" s="391" t="s">
        <v>529</v>
      </c>
      <c r="I47" s="370"/>
      <c r="J47" s="369" t="s">
        <v>25</v>
      </c>
      <c r="K47" s="368"/>
      <c r="L47" s="7" t="s">
        <v>438</v>
      </c>
      <c r="M47" s="11"/>
      <c r="N47" s="82">
        <v>14.52</v>
      </c>
      <c r="O47" s="60">
        <v>84</v>
      </c>
    </row>
    <row r="48" spans="1:15" ht="15" x14ac:dyDescent="0.25">
      <c r="A48" s="1"/>
      <c r="B48" s="378">
        <v>8</v>
      </c>
      <c r="C48" s="379"/>
      <c r="D48" s="367" t="s">
        <v>528</v>
      </c>
      <c r="E48" s="368"/>
      <c r="F48" s="369">
        <v>4100047109</v>
      </c>
      <c r="G48" s="370"/>
      <c r="H48" s="391" t="s">
        <v>529</v>
      </c>
      <c r="I48" s="370"/>
      <c r="J48" s="369" t="s">
        <v>73</v>
      </c>
      <c r="K48" s="368"/>
      <c r="L48" s="7" t="s">
        <v>438</v>
      </c>
      <c r="M48" s="11"/>
      <c r="N48" s="82">
        <v>13.94</v>
      </c>
      <c r="O48" s="60">
        <v>10</v>
      </c>
    </row>
    <row r="49" spans="1:15" ht="15" x14ac:dyDescent="0.25">
      <c r="A49" s="1"/>
      <c r="B49" s="416"/>
      <c r="C49" s="417"/>
      <c r="D49" s="367" t="s">
        <v>528</v>
      </c>
      <c r="E49" s="368"/>
      <c r="F49" s="369">
        <v>4100047108</v>
      </c>
      <c r="G49" s="370"/>
      <c r="H49" s="391" t="s">
        <v>529</v>
      </c>
      <c r="I49" s="370"/>
      <c r="J49" s="369" t="s">
        <v>81</v>
      </c>
      <c r="K49" s="368"/>
      <c r="L49" s="7" t="s">
        <v>438</v>
      </c>
      <c r="M49" s="11"/>
      <c r="N49" s="83"/>
      <c r="O49" s="60">
        <v>12</v>
      </c>
    </row>
    <row r="50" spans="1:15" ht="15" x14ac:dyDescent="0.25">
      <c r="A50" s="1"/>
      <c r="B50" s="416"/>
      <c r="C50" s="417"/>
      <c r="D50" s="367" t="s">
        <v>528</v>
      </c>
      <c r="E50" s="368"/>
      <c r="F50" s="369">
        <v>4100047110</v>
      </c>
      <c r="G50" s="370"/>
      <c r="H50" s="391" t="s">
        <v>529</v>
      </c>
      <c r="I50" s="370"/>
      <c r="J50" s="369" t="s">
        <v>53</v>
      </c>
      <c r="K50" s="368"/>
      <c r="L50" s="7" t="s">
        <v>438</v>
      </c>
      <c r="M50" s="11"/>
      <c r="N50" s="83"/>
      <c r="O50" s="60">
        <v>15</v>
      </c>
    </row>
    <row r="51" spans="1:15" ht="15" x14ac:dyDescent="0.25">
      <c r="A51" s="1"/>
      <c r="B51" s="40"/>
      <c r="C51" s="36"/>
      <c r="D51" s="458" t="s">
        <v>534</v>
      </c>
      <c r="E51" s="393"/>
      <c r="F51" s="393"/>
      <c r="G51" s="393"/>
      <c r="H51" s="393"/>
      <c r="I51" s="62"/>
      <c r="J51" s="50"/>
      <c r="K51" s="61"/>
      <c r="L51" s="8"/>
      <c r="M51" s="8"/>
      <c r="N51" s="87"/>
      <c r="O51" s="60"/>
    </row>
    <row r="52" spans="1:15" ht="15" x14ac:dyDescent="0.25">
      <c r="A52" s="1"/>
      <c r="B52" s="416"/>
      <c r="C52" s="417"/>
      <c r="D52" s="367" t="s">
        <v>531</v>
      </c>
      <c r="E52" s="368"/>
      <c r="F52" s="369">
        <v>4100047134</v>
      </c>
      <c r="G52" s="370"/>
      <c r="H52" s="391" t="s">
        <v>532</v>
      </c>
      <c r="I52" s="370"/>
      <c r="J52" s="369" t="s">
        <v>73</v>
      </c>
      <c r="K52" s="368"/>
      <c r="L52" s="7" t="s">
        <v>482</v>
      </c>
      <c r="M52" s="11"/>
      <c r="N52" s="83"/>
      <c r="O52" s="60">
        <v>30</v>
      </c>
    </row>
    <row r="53" spans="1:15" ht="15" x14ac:dyDescent="0.25">
      <c r="A53" s="1"/>
      <c r="B53" s="416"/>
      <c r="C53" s="417"/>
      <c r="D53" s="367" t="s">
        <v>531</v>
      </c>
      <c r="E53" s="368"/>
      <c r="F53" s="369">
        <v>4100047135</v>
      </c>
      <c r="G53" s="370"/>
      <c r="H53" s="391" t="s">
        <v>532</v>
      </c>
      <c r="I53" s="370"/>
      <c r="J53" s="369" t="s">
        <v>53</v>
      </c>
      <c r="K53" s="368"/>
      <c r="L53" s="7" t="s">
        <v>482</v>
      </c>
      <c r="M53" s="11"/>
      <c r="N53" s="83"/>
      <c r="O53" s="60">
        <v>6</v>
      </c>
    </row>
    <row r="54" spans="1:15" ht="15" x14ac:dyDescent="0.25">
      <c r="A54" s="1"/>
      <c r="B54" s="40"/>
      <c r="C54" s="36"/>
      <c r="D54" s="458" t="s">
        <v>533</v>
      </c>
      <c r="E54" s="393"/>
      <c r="F54" s="393"/>
      <c r="G54" s="393"/>
      <c r="H54" s="393"/>
      <c r="I54" s="62"/>
      <c r="J54" s="50"/>
      <c r="K54" s="61"/>
      <c r="L54" s="8"/>
      <c r="M54" s="8"/>
      <c r="N54" s="59"/>
      <c r="O54" s="60"/>
    </row>
    <row r="55" spans="1:15" ht="15" customHeight="1" x14ac:dyDescent="0.25">
      <c r="A55" s="1"/>
      <c r="B55" s="378">
        <v>9</v>
      </c>
      <c r="C55" s="379"/>
      <c r="D55" s="367" t="s">
        <v>536</v>
      </c>
      <c r="E55" s="368"/>
      <c r="F55" s="369">
        <v>4100048635</v>
      </c>
      <c r="G55" s="370"/>
      <c r="H55" s="391" t="s">
        <v>537</v>
      </c>
      <c r="I55" s="370"/>
      <c r="J55" s="369" t="s">
        <v>76</v>
      </c>
      <c r="K55" s="368"/>
      <c r="L55" s="7" t="s">
        <v>387</v>
      </c>
      <c r="M55" s="11"/>
      <c r="N55" s="81">
        <v>5.56</v>
      </c>
      <c r="O55" s="60">
        <v>6</v>
      </c>
    </row>
    <row r="56" spans="1:15" ht="15" customHeight="1" x14ac:dyDescent="0.25">
      <c r="A56" s="1"/>
      <c r="B56" s="378">
        <v>10</v>
      </c>
      <c r="C56" s="379"/>
      <c r="D56" s="367" t="s">
        <v>536</v>
      </c>
      <c r="E56" s="368"/>
      <c r="F56" s="369">
        <v>4100048635</v>
      </c>
      <c r="G56" s="370"/>
      <c r="H56" s="391" t="s">
        <v>537</v>
      </c>
      <c r="I56" s="370"/>
      <c r="J56" s="369" t="s">
        <v>76</v>
      </c>
      <c r="K56" s="368"/>
      <c r="L56" s="7" t="s">
        <v>387</v>
      </c>
      <c r="M56" s="11"/>
      <c r="N56" s="83">
        <v>5.56</v>
      </c>
      <c r="O56" s="60">
        <v>6</v>
      </c>
    </row>
    <row r="57" spans="1:15" ht="15" customHeight="1" x14ac:dyDescent="0.25">
      <c r="A57" s="1"/>
      <c r="B57" s="378">
        <v>11</v>
      </c>
      <c r="C57" s="379"/>
      <c r="D57" s="367" t="s">
        <v>536</v>
      </c>
      <c r="E57" s="368"/>
      <c r="F57" s="369">
        <v>4100048635</v>
      </c>
      <c r="G57" s="370"/>
      <c r="H57" s="391" t="s">
        <v>537</v>
      </c>
      <c r="I57" s="370"/>
      <c r="J57" s="369" t="s">
        <v>76</v>
      </c>
      <c r="K57" s="368"/>
      <c r="L57" s="7" t="s">
        <v>387</v>
      </c>
      <c r="M57" s="11"/>
      <c r="N57" s="81">
        <v>3.96</v>
      </c>
      <c r="O57" s="60">
        <v>4</v>
      </c>
    </row>
    <row r="58" spans="1:15" ht="15" customHeight="1" x14ac:dyDescent="0.25">
      <c r="A58" s="1"/>
      <c r="B58" s="378">
        <v>12</v>
      </c>
      <c r="C58" s="379"/>
      <c r="D58" s="367" t="s">
        <v>536</v>
      </c>
      <c r="E58" s="368"/>
      <c r="F58" s="369">
        <v>4100048636</v>
      </c>
      <c r="G58" s="370"/>
      <c r="H58" s="391" t="s">
        <v>537</v>
      </c>
      <c r="I58" s="370"/>
      <c r="J58" s="369" t="s">
        <v>90</v>
      </c>
      <c r="K58" s="368"/>
      <c r="L58" s="7" t="s">
        <v>387</v>
      </c>
      <c r="M58" s="11"/>
      <c r="N58" s="81">
        <v>5.56</v>
      </c>
      <c r="O58" s="60">
        <v>6</v>
      </c>
    </row>
    <row r="59" spans="1:15" ht="15" customHeight="1" x14ac:dyDescent="0.25">
      <c r="A59" s="1"/>
      <c r="B59" s="375">
        <v>13</v>
      </c>
      <c r="C59" s="376"/>
      <c r="D59" s="367" t="s">
        <v>536</v>
      </c>
      <c r="E59" s="368"/>
      <c r="F59" s="369">
        <v>4100048638</v>
      </c>
      <c r="G59" s="370"/>
      <c r="H59" s="391" t="s">
        <v>537</v>
      </c>
      <c r="I59" s="370"/>
      <c r="J59" s="369" t="s">
        <v>147</v>
      </c>
      <c r="K59" s="368"/>
      <c r="L59" s="7" t="s">
        <v>387</v>
      </c>
      <c r="M59" s="11"/>
      <c r="N59" s="81">
        <v>5.56</v>
      </c>
      <c r="O59" s="60">
        <v>6</v>
      </c>
    </row>
    <row r="60" spans="1:15" ht="15" customHeight="1" x14ac:dyDescent="0.25">
      <c r="A60" s="1"/>
      <c r="B60" s="375">
        <v>14</v>
      </c>
      <c r="C60" s="376"/>
      <c r="D60" s="367" t="s">
        <v>536</v>
      </c>
      <c r="E60" s="368"/>
      <c r="F60" s="369">
        <v>4100048638</v>
      </c>
      <c r="G60" s="370"/>
      <c r="H60" s="391" t="s">
        <v>537</v>
      </c>
      <c r="I60" s="370"/>
      <c r="J60" s="369" t="s">
        <v>147</v>
      </c>
      <c r="K60" s="368"/>
      <c r="L60" s="7" t="s">
        <v>387</v>
      </c>
      <c r="M60" s="11"/>
      <c r="N60" s="81">
        <v>3.96</v>
      </c>
      <c r="O60" s="60">
        <v>4</v>
      </c>
    </row>
    <row r="61" spans="1:15" ht="15" customHeight="1" x14ac:dyDescent="0.25">
      <c r="A61" s="1"/>
      <c r="B61" s="375">
        <v>15</v>
      </c>
      <c r="C61" s="376"/>
      <c r="D61" s="367" t="s">
        <v>536</v>
      </c>
      <c r="E61" s="368"/>
      <c r="F61" s="369">
        <v>4100048633</v>
      </c>
      <c r="G61" s="370"/>
      <c r="H61" s="391" t="s">
        <v>537</v>
      </c>
      <c r="I61" s="370"/>
      <c r="J61" s="369" t="s">
        <v>81</v>
      </c>
      <c r="K61" s="368"/>
      <c r="L61" s="7" t="s">
        <v>387</v>
      </c>
      <c r="M61" s="11"/>
      <c r="N61" s="81">
        <v>5.56</v>
      </c>
      <c r="O61" s="60">
        <v>6</v>
      </c>
    </row>
    <row r="62" spans="1:15" ht="15" customHeight="1" x14ac:dyDescent="0.25">
      <c r="A62" s="1"/>
      <c r="B62" s="375">
        <v>16</v>
      </c>
      <c r="C62" s="376"/>
      <c r="D62" s="367" t="s">
        <v>536</v>
      </c>
      <c r="E62" s="368"/>
      <c r="F62" s="369">
        <v>4100048633</v>
      </c>
      <c r="G62" s="370"/>
      <c r="H62" s="391" t="s">
        <v>537</v>
      </c>
      <c r="I62" s="370"/>
      <c r="J62" s="369" t="s">
        <v>81</v>
      </c>
      <c r="K62" s="368"/>
      <c r="L62" s="7" t="s">
        <v>387</v>
      </c>
      <c r="M62" s="11"/>
      <c r="N62" s="81">
        <v>4.76</v>
      </c>
      <c r="O62" s="60">
        <v>5</v>
      </c>
    </row>
    <row r="63" spans="1:15" ht="15" x14ac:dyDescent="0.25">
      <c r="A63" s="1"/>
      <c r="B63" s="77" t="s">
        <v>37</v>
      </c>
      <c r="C63" s="92"/>
      <c r="D63" s="20"/>
      <c r="E63" s="45"/>
      <c r="F63" s="20"/>
      <c r="H63" s="3"/>
      <c r="J63" s="20"/>
      <c r="K63" s="45"/>
      <c r="L63" s="1"/>
      <c r="M63" s="1"/>
      <c r="N63" s="1"/>
      <c r="O63" s="60"/>
    </row>
    <row r="64" spans="1:15" ht="15" customHeight="1" x14ac:dyDescent="0.25">
      <c r="A64" s="1"/>
      <c r="B64" s="375">
        <v>17</v>
      </c>
      <c r="C64" s="376"/>
      <c r="D64" s="367" t="s">
        <v>536</v>
      </c>
      <c r="E64" s="368"/>
      <c r="F64" s="369">
        <v>4100048623</v>
      </c>
      <c r="G64" s="370"/>
      <c r="H64" s="391" t="s">
        <v>537</v>
      </c>
      <c r="I64" s="370"/>
      <c r="J64" s="369" t="s">
        <v>25</v>
      </c>
      <c r="K64" s="368"/>
      <c r="L64" s="7" t="s">
        <v>387</v>
      </c>
      <c r="M64" s="11"/>
      <c r="N64" s="81">
        <v>5.56</v>
      </c>
      <c r="O64" s="60">
        <v>6</v>
      </c>
    </row>
    <row r="65" spans="1:15" ht="15" customHeight="1" x14ac:dyDescent="0.25">
      <c r="A65" s="1"/>
      <c r="B65" s="375">
        <v>18</v>
      </c>
      <c r="C65" s="376"/>
      <c r="D65" s="367" t="s">
        <v>536</v>
      </c>
      <c r="E65" s="368"/>
      <c r="F65" s="369">
        <v>4100048623</v>
      </c>
      <c r="G65" s="370"/>
      <c r="H65" s="391" t="s">
        <v>537</v>
      </c>
      <c r="I65" s="370"/>
      <c r="J65" s="369" t="s">
        <v>25</v>
      </c>
      <c r="K65" s="368"/>
      <c r="L65" s="7" t="s">
        <v>387</v>
      </c>
      <c r="M65" s="11"/>
      <c r="N65" s="81">
        <v>5.56</v>
      </c>
      <c r="O65" s="60">
        <v>6</v>
      </c>
    </row>
    <row r="66" spans="1:15" ht="15" customHeight="1" x14ac:dyDescent="0.25">
      <c r="A66" s="1"/>
      <c r="B66" s="375">
        <v>19</v>
      </c>
      <c r="C66" s="376"/>
      <c r="D66" s="367" t="s">
        <v>536</v>
      </c>
      <c r="E66" s="368"/>
      <c r="F66" s="369">
        <v>4100048623</v>
      </c>
      <c r="G66" s="370"/>
      <c r="H66" s="391" t="s">
        <v>537</v>
      </c>
      <c r="I66" s="370"/>
      <c r="J66" s="369" t="s">
        <v>25</v>
      </c>
      <c r="K66" s="368"/>
      <c r="L66" s="7" t="s">
        <v>387</v>
      </c>
      <c r="M66" s="11"/>
      <c r="N66" s="81">
        <v>5.56</v>
      </c>
      <c r="O66" s="60">
        <v>6</v>
      </c>
    </row>
    <row r="67" spans="1:15" ht="15" customHeight="1" x14ac:dyDescent="0.25">
      <c r="A67" s="1"/>
      <c r="B67" s="375">
        <v>20</v>
      </c>
      <c r="C67" s="376"/>
      <c r="D67" s="367" t="s">
        <v>536</v>
      </c>
      <c r="E67" s="368"/>
      <c r="F67" s="369">
        <v>4100048623</v>
      </c>
      <c r="G67" s="370"/>
      <c r="H67" s="391" t="s">
        <v>537</v>
      </c>
      <c r="I67" s="370"/>
      <c r="J67" s="369" t="s">
        <v>25</v>
      </c>
      <c r="K67" s="368"/>
      <c r="L67" s="7" t="s">
        <v>387</v>
      </c>
      <c r="M67" s="11"/>
      <c r="N67" s="81">
        <v>5.56</v>
      </c>
      <c r="O67" s="60">
        <v>6</v>
      </c>
    </row>
    <row r="68" spans="1:15" ht="15" customHeight="1" x14ac:dyDescent="0.25">
      <c r="A68" s="1"/>
      <c r="B68" s="375">
        <v>21</v>
      </c>
      <c r="C68" s="376"/>
      <c r="D68" s="367" t="s">
        <v>536</v>
      </c>
      <c r="E68" s="368"/>
      <c r="F68" s="369">
        <v>4100048623</v>
      </c>
      <c r="G68" s="370"/>
      <c r="H68" s="391" t="s">
        <v>537</v>
      </c>
      <c r="I68" s="370"/>
      <c r="J68" s="369" t="s">
        <v>25</v>
      </c>
      <c r="K68" s="368"/>
      <c r="L68" s="7" t="s">
        <v>387</v>
      </c>
      <c r="M68" s="11"/>
      <c r="N68" s="81">
        <v>5.56</v>
      </c>
      <c r="O68" s="60">
        <v>6</v>
      </c>
    </row>
    <row r="69" spans="1:15" ht="15" customHeight="1" x14ac:dyDescent="0.25">
      <c r="A69" s="1"/>
      <c r="B69" s="375">
        <v>22</v>
      </c>
      <c r="C69" s="376"/>
      <c r="D69" s="367" t="s">
        <v>536</v>
      </c>
      <c r="E69" s="368"/>
      <c r="F69" s="369">
        <v>4100048623</v>
      </c>
      <c r="G69" s="370"/>
      <c r="H69" s="391" t="s">
        <v>537</v>
      </c>
      <c r="I69" s="370"/>
      <c r="J69" s="369" t="s">
        <v>25</v>
      </c>
      <c r="K69" s="368"/>
      <c r="L69" s="7" t="s">
        <v>387</v>
      </c>
      <c r="M69" s="11"/>
      <c r="N69" s="81">
        <v>5.56</v>
      </c>
      <c r="O69" s="60">
        <v>6</v>
      </c>
    </row>
    <row r="70" spans="1:15" ht="15" customHeight="1" x14ac:dyDescent="0.25">
      <c r="A70" s="1"/>
      <c r="B70" s="378">
        <v>23</v>
      </c>
      <c r="C70" s="379"/>
      <c r="D70" s="367" t="s">
        <v>536</v>
      </c>
      <c r="E70" s="368"/>
      <c r="F70" s="369">
        <v>4100048623</v>
      </c>
      <c r="G70" s="370"/>
      <c r="H70" s="391" t="s">
        <v>537</v>
      </c>
      <c r="I70" s="370"/>
      <c r="J70" s="369" t="s">
        <v>25</v>
      </c>
      <c r="K70" s="368"/>
      <c r="L70" s="7" t="s">
        <v>387</v>
      </c>
      <c r="M70" s="11"/>
      <c r="N70" s="81">
        <v>5.56</v>
      </c>
      <c r="O70" s="60">
        <v>6</v>
      </c>
    </row>
    <row r="71" spans="1:15" ht="15" customHeight="1" x14ac:dyDescent="0.25">
      <c r="A71" s="1"/>
      <c r="B71" s="378">
        <v>24</v>
      </c>
      <c r="C71" s="379"/>
      <c r="D71" s="367" t="s">
        <v>536</v>
      </c>
      <c r="E71" s="368"/>
      <c r="F71" s="369">
        <v>4100048623</v>
      </c>
      <c r="G71" s="370"/>
      <c r="H71" s="391" t="s">
        <v>537</v>
      </c>
      <c r="I71" s="370"/>
      <c r="J71" s="369" t="s">
        <v>25</v>
      </c>
      <c r="K71" s="368"/>
      <c r="L71" s="7" t="s">
        <v>387</v>
      </c>
      <c r="M71" s="11"/>
      <c r="N71" s="81">
        <v>5.56</v>
      </c>
      <c r="O71" s="60">
        <v>6</v>
      </c>
    </row>
    <row r="72" spans="1:15" ht="15" customHeight="1" x14ac:dyDescent="0.25">
      <c r="A72" s="1"/>
      <c r="B72" s="378">
        <v>25</v>
      </c>
      <c r="C72" s="379"/>
      <c r="D72" s="367" t="s">
        <v>536</v>
      </c>
      <c r="E72" s="368"/>
      <c r="F72" s="369">
        <v>4100048623</v>
      </c>
      <c r="G72" s="370"/>
      <c r="H72" s="391" t="s">
        <v>537</v>
      </c>
      <c r="I72" s="370"/>
      <c r="J72" s="369" t="s">
        <v>25</v>
      </c>
      <c r="K72" s="368"/>
      <c r="L72" s="7" t="s">
        <v>387</v>
      </c>
      <c r="M72" s="11"/>
      <c r="N72" s="82">
        <v>5.56</v>
      </c>
      <c r="O72" s="60">
        <v>3</v>
      </c>
    </row>
    <row r="73" spans="1:15" ht="15" x14ac:dyDescent="0.25">
      <c r="A73" s="1"/>
      <c r="B73" s="365"/>
      <c r="C73" s="366"/>
      <c r="D73" s="367" t="s">
        <v>536</v>
      </c>
      <c r="E73" s="368"/>
      <c r="F73" s="369">
        <v>4100048637</v>
      </c>
      <c r="G73" s="370"/>
      <c r="H73" s="391" t="s">
        <v>537</v>
      </c>
      <c r="I73" s="370"/>
      <c r="J73" s="369" t="s">
        <v>53</v>
      </c>
      <c r="K73" s="368"/>
      <c r="L73" s="7" t="s">
        <v>387</v>
      </c>
      <c r="M73" s="11"/>
      <c r="N73" s="84"/>
      <c r="O73" s="60">
        <v>3</v>
      </c>
    </row>
    <row r="74" spans="1:15" ht="15" x14ac:dyDescent="0.25">
      <c r="A74" s="1"/>
      <c r="B74" s="375">
        <v>26</v>
      </c>
      <c r="C74" s="376"/>
      <c r="D74" s="367" t="s">
        <v>536</v>
      </c>
      <c r="E74" s="368"/>
      <c r="F74" s="369">
        <v>4100048637</v>
      </c>
      <c r="G74" s="370"/>
      <c r="H74" s="391" t="s">
        <v>537</v>
      </c>
      <c r="I74" s="370"/>
      <c r="J74" s="369" t="s">
        <v>53</v>
      </c>
      <c r="K74" s="368"/>
      <c r="L74" s="7" t="s">
        <v>387</v>
      </c>
      <c r="M74" s="11"/>
      <c r="N74" s="84">
        <v>5.56</v>
      </c>
      <c r="O74" s="60">
        <v>6</v>
      </c>
    </row>
    <row r="75" spans="1:15" ht="15" x14ac:dyDescent="0.25">
      <c r="A75" s="1"/>
      <c r="B75" s="369">
        <v>27</v>
      </c>
      <c r="C75" s="368"/>
      <c r="D75" s="367" t="s">
        <v>536</v>
      </c>
      <c r="E75" s="368"/>
      <c r="F75" s="369">
        <v>4100048637</v>
      </c>
      <c r="G75" s="370"/>
      <c r="H75" s="391" t="s">
        <v>537</v>
      </c>
      <c r="I75" s="370"/>
      <c r="J75" s="369" t="s">
        <v>53</v>
      </c>
      <c r="K75" s="368"/>
      <c r="L75" s="7" t="s">
        <v>387</v>
      </c>
      <c r="M75" s="11"/>
      <c r="N75" s="81">
        <v>5.56</v>
      </c>
      <c r="O75" s="60">
        <v>6</v>
      </c>
    </row>
    <row r="76" spans="1:15" ht="15" x14ac:dyDescent="0.25">
      <c r="A76" s="1"/>
      <c r="B76" s="369">
        <v>28</v>
      </c>
      <c r="C76" s="368"/>
      <c r="D76" s="367" t="s">
        <v>536</v>
      </c>
      <c r="E76" s="368"/>
      <c r="F76" s="369">
        <v>4100048637</v>
      </c>
      <c r="G76" s="370"/>
      <c r="H76" s="391" t="s">
        <v>537</v>
      </c>
      <c r="I76" s="370"/>
      <c r="J76" s="369" t="s">
        <v>53</v>
      </c>
      <c r="K76" s="368"/>
      <c r="L76" s="7" t="s">
        <v>387</v>
      </c>
      <c r="M76" s="11"/>
      <c r="N76" s="84">
        <v>5.56</v>
      </c>
      <c r="O76" s="60">
        <v>6</v>
      </c>
    </row>
    <row r="77" spans="1:15" ht="15" x14ac:dyDescent="0.25">
      <c r="A77" s="1"/>
      <c r="B77" s="369">
        <v>29</v>
      </c>
      <c r="C77" s="368"/>
      <c r="D77" s="367" t="s">
        <v>536</v>
      </c>
      <c r="E77" s="368"/>
      <c r="F77" s="369">
        <v>4100048637</v>
      </c>
      <c r="G77" s="370"/>
      <c r="H77" s="391" t="s">
        <v>537</v>
      </c>
      <c r="I77" s="370"/>
      <c r="J77" s="369" t="s">
        <v>53</v>
      </c>
      <c r="K77" s="368"/>
      <c r="L77" s="7" t="s">
        <v>387</v>
      </c>
      <c r="M77" s="11"/>
      <c r="N77" s="81">
        <v>5.56</v>
      </c>
      <c r="O77" s="60">
        <v>6</v>
      </c>
    </row>
    <row r="78" spans="1:15" ht="15" x14ac:dyDescent="0.25">
      <c r="A78" s="1"/>
      <c r="B78" s="369">
        <v>30</v>
      </c>
      <c r="C78" s="368"/>
      <c r="D78" s="367" t="s">
        <v>536</v>
      </c>
      <c r="E78" s="368"/>
      <c r="F78" s="369">
        <v>4100048637</v>
      </c>
      <c r="G78" s="370"/>
      <c r="H78" s="391" t="s">
        <v>537</v>
      </c>
      <c r="I78" s="370"/>
      <c r="J78" s="369" t="s">
        <v>53</v>
      </c>
      <c r="K78" s="368"/>
      <c r="L78" s="7" t="s">
        <v>387</v>
      </c>
      <c r="M78" s="11"/>
      <c r="N78" s="84">
        <v>5.56</v>
      </c>
      <c r="O78" s="60">
        <v>6</v>
      </c>
    </row>
    <row r="79" spans="1:15" ht="15" x14ac:dyDescent="0.25">
      <c r="A79" s="1"/>
      <c r="B79" s="369">
        <v>31</v>
      </c>
      <c r="C79" s="368"/>
      <c r="D79" s="367" t="s">
        <v>536</v>
      </c>
      <c r="E79" s="368"/>
      <c r="F79" s="369">
        <v>4100048637</v>
      </c>
      <c r="G79" s="370"/>
      <c r="H79" s="391" t="s">
        <v>537</v>
      </c>
      <c r="I79" s="370"/>
      <c r="J79" s="369" t="s">
        <v>53</v>
      </c>
      <c r="K79" s="368"/>
      <c r="L79" s="7" t="s">
        <v>387</v>
      </c>
      <c r="M79" s="11"/>
      <c r="N79" s="81">
        <v>5.56</v>
      </c>
      <c r="O79" s="60">
        <v>6</v>
      </c>
    </row>
    <row r="80" spans="1:15" ht="15" x14ac:dyDescent="0.25">
      <c r="A80" s="1"/>
      <c r="B80" s="369">
        <v>32</v>
      </c>
      <c r="C80" s="368"/>
      <c r="D80" s="367" t="s">
        <v>536</v>
      </c>
      <c r="E80" s="368"/>
      <c r="F80" s="369">
        <v>4100048637</v>
      </c>
      <c r="G80" s="370"/>
      <c r="H80" s="391" t="s">
        <v>537</v>
      </c>
      <c r="I80" s="370"/>
      <c r="J80" s="369" t="s">
        <v>53</v>
      </c>
      <c r="K80" s="368"/>
      <c r="L80" s="7" t="s">
        <v>387</v>
      </c>
      <c r="M80" s="11"/>
      <c r="N80" s="84">
        <v>5.56</v>
      </c>
      <c r="O80" s="60">
        <v>6</v>
      </c>
    </row>
    <row r="81" spans="1:15" ht="15" x14ac:dyDescent="0.25">
      <c r="A81" s="1"/>
      <c r="B81" s="77" t="s">
        <v>56</v>
      </c>
      <c r="C81" s="78"/>
      <c r="D81" s="20"/>
      <c r="E81" s="45"/>
      <c r="F81" s="20"/>
      <c r="H81" s="3"/>
      <c r="J81" s="20"/>
      <c r="K81" s="45"/>
      <c r="L81" s="1"/>
      <c r="M81" s="1"/>
      <c r="N81" s="1"/>
      <c r="O81" s="60"/>
    </row>
    <row r="82" spans="1:15" ht="15" x14ac:dyDescent="0.25">
      <c r="A82" s="1"/>
      <c r="B82" s="375">
        <v>33</v>
      </c>
      <c r="C82" s="376"/>
      <c r="D82" s="367" t="s">
        <v>536</v>
      </c>
      <c r="E82" s="368"/>
      <c r="F82" s="369">
        <v>4100048637</v>
      </c>
      <c r="G82" s="370"/>
      <c r="H82" s="391" t="s">
        <v>537</v>
      </c>
      <c r="I82" s="370"/>
      <c r="J82" s="369" t="s">
        <v>53</v>
      </c>
      <c r="K82" s="368"/>
      <c r="L82" s="7" t="s">
        <v>387</v>
      </c>
      <c r="M82" s="11"/>
      <c r="N82" s="81">
        <v>5.56</v>
      </c>
      <c r="O82" s="60">
        <v>6</v>
      </c>
    </row>
    <row r="83" spans="1:15" ht="15" x14ac:dyDescent="0.25">
      <c r="A83" s="1"/>
      <c r="B83" s="369">
        <v>34</v>
      </c>
      <c r="C83" s="368"/>
      <c r="D83" s="367" t="s">
        <v>536</v>
      </c>
      <c r="E83" s="368"/>
      <c r="F83" s="369">
        <v>4100048637</v>
      </c>
      <c r="G83" s="370"/>
      <c r="H83" s="391" t="s">
        <v>537</v>
      </c>
      <c r="I83" s="370"/>
      <c r="J83" s="369" t="s">
        <v>53</v>
      </c>
      <c r="K83" s="368"/>
      <c r="L83" s="7" t="s">
        <v>387</v>
      </c>
      <c r="M83" s="11"/>
      <c r="N83" s="81">
        <v>5.56</v>
      </c>
      <c r="O83" s="60">
        <v>6</v>
      </c>
    </row>
    <row r="84" spans="1:15" ht="15" x14ac:dyDescent="0.25">
      <c r="A84" s="1"/>
      <c r="B84" s="369">
        <v>35</v>
      </c>
      <c r="C84" s="368"/>
      <c r="D84" s="367" t="s">
        <v>536</v>
      </c>
      <c r="E84" s="368"/>
      <c r="F84" s="369">
        <v>4100048637</v>
      </c>
      <c r="G84" s="370"/>
      <c r="H84" s="391" t="s">
        <v>537</v>
      </c>
      <c r="I84" s="370"/>
      <c r="J84" s="369" t="s">
        <v>53</v>
      </c>
      <c r="K84" s="368"/>
      <c r="L84" s="7" t="s">
        <v>387</v>
      </c>
      <c r="M84" s="11"/>
      <c r="N84" s="81">
        <v>5.56</v>
      </c>
      <c r="O84" s="60">
        <v>6</v>
      </c>
    </row>
    <row r="85" spans="1:15" ht="15" x14ac:dyDescent="0.25">
      <c r="A85" s="1"/>
      <c r="B85" s="369">
        <v>36</v>
      </c>
      <c r="C85" s="368"/>
      <c r="D85" s="367" t="s">
        <v>536</v>
      </c>
      <c r="E85" s="368"/>
      <c r="F85" s="369">
        <v>4100048637</v>
      </c>
      <c r="G85" s="370"/>
      <c r="H85" s="391" t="s">
        <v>537</v>
      </c>
      <c r="I85" s="370"/>
      <c r="J85" s="369" t="s">
        <v>53</v>
      </c>
      <c r="K85" s="368"/>
      <c r="L85" s="7" t="s">
        <v>387</v>
      </c>
      <c r="M85" s="11"/>
      <c r="N85" s="81">
        <v>5.56</v>
      </c>
      <c r="O85" s="60">
        <v>6</v>
      </c>
    </row>
    <row r="86" spans="1:15" ht="15" x14ac:dyDescent="0.25">
      <c r="A86" s="1"/>
      <c r="B86" s="369">
        <v>37</v>
      </c>
      <c r="C86" s="368"/>
      <c r="D86" s="367" t="s">
        <v>536</v>
      </c>
      <c r="E86" s="368"/>
      <c r="F86" s="369">
        <v>4100048637</v>
      </c>
      <c r="G86" s="370"/>
      <c r="H86" s="391" t="s">
        <v>537</v>
      </c>
      <c r="I86" s="370"/>
      <c r="J86" s="369" t="s">
        <v>53</v>
      </c>
      <c r="K86" s="368"/>
      <c r="L86" s="7" t="s">
        <v>387</v>
      </c>
      <c r="M86" s="11"/>
      <c r="N86" s="81">
        <v>5.56</v>
      </c>
      <c r="O86" s="60">
        <v>6</v>
      </c>
    </row>
    <row r="87" spans="1:15" ht="15" x14ac:dyDescent="0.25">
      <c r="A87" s="1"/>
      <c r="B87" s="369">
        <v>38</v>
      </c>
      <c r="C87" s="368"/>
      <c r="D87" s="367" t="s">
        <v>536</v>
      </c>
      <c r="E87" s="368"/>
      <c r="F87" s="369">
        <v>4100048637</v>
      </c>
      <c r="G87" s="370"/>
      <c r="H87" s="391" t="s">
        <v>537</v>
      </c>
      <c r="I87" s="370"/>
      <c r="J87" s="369" t="s">
        <v>53</v>
      </c>
      <c r="K87" s="368"/>
      <c r="L87" s="7" t="s">
        <v>387</v>
      </c>
      <c r="M87" s="11"/>
      <c r="N87" s="81">
        <v>5.56</v>
      </c>
      <c r="O87" s="60">
        <v>6</v>
      </c>
    </row>
    <row r="88" spans="1:15" ht="15" x14ac:dyDescent="0.25">
      <c r="A88" s="1"/>
      <c r="B88" s="369">
        <v>39</v>
      </c>
      <c r="C88" s="368"/>
      <c r="D88" s="367" t="s">
        <v>536</v>
      </c>
      <c r="E88" s="368"/>
      <c r="F88" s="369">
        <v>4100048637</v>
      </c>
      <c r="G88" s="370"/>
      <c r="H88" s="391" t="s">
        <v>537</v>
      </c>
      <c r="I88" s="370"/>
      <c r="J88" s="369" t="s">
        <v>53</v>
      </c>
      <c r="K88" s="368"/>
      <c r="L88" s="7" t="s">
        <v>387</v>
      </c>
      <c r="M88" s="11"/>
      <c r="N88" s="81">
        <v>5.56</v>
      </c>
      <c r="O88" s="60">
        <v>6</v>
      </c>
    </row>
    <row r="89" spans="1:15" ht="15" x14ac:dyDescent="0.25">
      <c r="A89" s="1"/>
      <c r="B89" s="369">
        <v>40</v>
      </c>
      <c r="C89" s="368"/>
      <c r="D89" s="367" t="s">
        <v>536</v>
      </c>
      <c r="E89" s="368"/>
      <c r="F89" s="369">
        <v>4100048637</v>
      </c>
      <c r="G89" s="370"/>
      <c r="H89" s="391" t="s">
        <v>537</v>
      </c>
      <c r="I89" s="370"/>
      <c r="J89" s="369" t="s">
        <v>53</v>
      </c>
      <c r="K89" s="368"/>
      <c r="L89" s="7" t="s">
        <v>387</v>
      </c>
      <c r="M89" s="11"/>
      <c r="N89" s="81">
        <v>5.56</v>
      </c>
      <c r="O89" s="60">
        <v>6</v>
      </c>
    </row>
    <row r="90" spans="1:15" ht="15" x14ac:dyDescent="0.25">
      <c r="A90" s="1"/>
      <c r="B90" s="369">
        <v>41</v>
      </c>
      <c r="C90" s="368"/>
      <c r="D90" s="367" t="s">
        <v>536</v>
      </c>
      <c r="E90" s="368"/>
      <c r="F90" s="369">
        <v>4100048637</v>
      </c>
      <c r="G90" s="370"/>
      <c r="H90" s="391" t="s">
        <v>537</v>
      </c>
      <c r="I90" s="370"/>
      <c r="J90" s="369" t="s">
        <v>53</v>
      </c>
      <c r="K90" s="368"/>
      <c r="L90" s="7" t="s">
        <v>387</v>
      </c>
      <c r="M90" s="11"/>
      <c r="N90" s="81">
        <v>5.56</v>
      </c>
      <c r="O90" s="60">
        <v>6</v>
      </c>
    </row>
    <row r="91" spans="1:15" ht="15" x14ac:dyDescent="0.25">
      <c r="A91" s="1"/>
      <c r="B91" s="369">
        <v>42</v>
      </c>
      <c r="C91" s="368"/>
      <c r="D91" s="367" t="s">
        <v>536</v>
      </c>
      <c r="E91" s="368"/>
      <c r="F91" s="369">
        <v>4100048637</v>
      </c>
      <c r="G91" s="370"/>
      <c r="H91" s="391" t="s">
        <v>537</v>
      </c>
      <c r="I91" s="370"/>
      <c r="J91" s="369" t="s">
        <v>53</v>
      </c>
      <c r="K91" s="368"/>
      <c r="L91" s="7" t="s">
        <v>387</v>
      </c>
      <c r="M91" s="11"/>
      <c r="N91" s="81">
        <v>5.56</v>
      </c>
      <c r="O91" s="60">
        <v>6</v>
      </c>
    </row>
    <row r="92" spans="1:15" ht="15" x14ac:dyDescent="0.25">
      <c r="A92" s="1"/>
      <c r="B92" s="369">
        <v>43</v>
      </c>
      <c r="C92" s="368"/>
      <c r="D92" s="367" t="s">
        <v>536</v>
      </c>
      <c r="E92" s="368"/>
      <c r="F92" s="369">
        <v>4100048637</v>
      </c>
      <c r="G92" s="370"/>
      <c r="H92" s="391" t="s">
        <v>537</v>
      </c>
      <c r="I92" s="370"/>
      <c r="J92" s="369" t="s">
        <v>53</v>
      </c>
      <c r="K92" s="368"/>
      <c r="L92" s="7" t="s">
        <v>387</v>
      </c>
      <c r="M92" s="11"/>
      <c r="N92" s="81">
        <v>5.56</v>
      </c>
      <c r="O92" s="60">
        <v>6</v>
      </c>
    </row>
    <row r="93" spans="1:15" ht="15" x14ac:dyDescent="0.25">
      <c r="A93" s="1"/>
      <c r="B93" s="369">
        <v>44</v>
      </c>
      <c r="C93" s="368"/>
      <c r="D93" s="367" t="s">
        <v>536</v>
      </c>
      <c r="E93" s="368"/>
      <c r="F93" s="369">
        <v>4100048637</v>
      </c>
      <c r="G93" s="370"/>
      <c r="H93" s="391" t="s">
        <v>537</v>
      </c>
      <c r="I93" s="370"/>
      <c r="J93" s="369" t="s">
        <v>53</v>
      </c>
      <c r="K93" s="368"/>
      <c r="L93" s="7" t="s">
        <v>387</v>
      </c>
      <c r="M93" s="11"/>
      <c r="N93" s="81">
        <v>5.56</v>
      </c>
      <c r="O93" s="60">
        <v>6</v>
      </c>
    </row>
    <row r="94" spans="1:15" ht="15" x14ac:dyDescent="0.25">
      <c r="A94" s="1"/>
      <c r="B94" s="369">
        <v>45</v>
      </c>
      <c r="C94" s="368"/>
      <c r="D94" s="367" t="s">
        <v>536</v>
      </c>
      <c r="E94" s="368"/>
      <c r="F94" s="369">
        <v>4100048637</v>
      </c>
      <c r="G94" s="370"/>
      <c r="H94" s="391" t="s">
        <v>537</v>
      </c>
      <c r="I94" s="370"/>
      <c r="J94" s="369" t="s">
        <v>53</v>
      </c>
      <c r="K94" s="368"/>
      <c r="L94" s="7" t="s">
        <v>387</v>
      </c>
      <c r="M94" s="11"/>
      <c r="N94" s="81">
        <v>5.56</v>
      </c>
      <c r="O94" s="60">
        <v>6</v>
      </c>
    </row>
    <row r="95" spans="1:15" ht="15" x14ac:dyDescent="0.25">
      <c r="A95" s="1"/>
      <c r="B95" s="369">
        <v>46</v>
      </c>
      <c r="C95" s="368"/>
      <c r="D95" s="367" t="s">
        <v>536</v>
      </c>
      <c r="E95" s="368"/>
      <c r="F95" s="369">
        <v>4100048637</v>
      </c>
      <c r="G95" s="370"/>
      <c r="H95" s="391" t="s">
        <v>537</v>
      </c>
      <c r="I95" s="370"/>
      <c r="J95" s="369" t="s">
        <v>53</v>
      </c>
      <c r="K95" s="368"/>
      <c r="L95" s="7" t="s">
        <v>387</v>
      </c>
      <c r="M95" s="11"/>
      <c r="N95" s="81">
        <v>5.56</v>
      </c>
      <c r="O95" s="60">
        <v>6</v>
      </c>
    </row>
    <row r="96" spans="1:15" ht="15" x14ac:dyDescent="0.25">
      <c r="A96" s="1"/>
      <c r="B96" s="369">
        <v>47</v>
      </c>
      <c r="C96" s="368"/>
      <c r="D96" s="367" t="s">
        <v>536</v>
      </c>
      <c r="E96" s="368"/>
      <c r="F96" s="369">
        <v>4100048637</v>
      </c>
      <c r="G96" s="370"/>
      <c r="H96" s="391" t="s">
        <v>537</v>
      </c>
      <c r="I96" s="370"/>
      <c r="J96" s="369" t="s">
        <v>53</v>
      </c>
      <c r="K96" s="368"/>
      <c r="L96" s="7" t="s">
        <v>387</v>
      </c>
      <c r="M96" s="11"/>
      <c r="N96" s="81">
        <v>5.56</v>
      </c>
      <c r="O96" s="60">
        <v>6</v>
      </c>
    </row>
    <row r="97" spans="1:15" ht="15" x14ac:dyDescent="0.25">
      <c r="A97" s="1"/>
      <c r="B97" s="369">
        <v>48</v>
      </c>
      <c r="C97" s="368"/>
      <c r="D97" s="367" t="s">
        <v>536</v>
      </c>
      <c r="E97" s="368"/>
      <c r="F97" s="369">
        <v>4100048637</v>
      </c>
      <c r="G97" s="370"/>
      <c r="H97" s="391" t="s">
        <v>537</v>
      </c>
      <c r="I97" s="370"/>
      <c r="J97" s="369" t="s">
        <v>53</v>
      </c>
      <c r="K97" s="368"/>
      <c r="L97" s="7" t="s">
        <v>387</v>
      </c>
      <c r="M97" s="11"/>
      <c r="N97" s="81">
        <v>5.56</v>
      </c>
      <c r="O97" s="60">
        <v>6</v>
      </c>
    </row>
    <row r="98" spans="1:15" ht="15" x14ac:dyDescent="0.25">
      <c r="A98" s="1"/>
      <c r="B98" s="77" t="s">
        <v>57</v>
      </c>
      <c r="C98" s="78"/>
      <c r="D98" s="20"/>
      <c r="E98" s="45"/>
      <c r="F98" s="20"/>
      <c r="H98" s="3"/>
      <c r="J98" s="20"/>
      <c r="K98" s="45"/>
      <c r="L98" s="1"/>
      <c r="M98" s="1"/>
      <c r="N98" s="1"/>
      <c r="O98" s="60"/>
    </row>
    <row r="99" spans="1:15" ht="15" x14ac:dyDescent="0.25">
      <c r="A99" s="1"/>
      <c r="B99" s="369">
        <v>49</v>
      </c>
      <c r="C99" s="368"/>
      <c r="D99" s="367" t="s">
        <v>536</v>
      </c>
      <c r="E99" s="368"/>
      <c r="F99" s="369">
        <v>4100048637</v>
      </c>
      <c r="G99" s="370"/>
      <c r="H99" s="391" t="s">
        <v>537</v>
      </c>
      <c r="I99" s="370"/>
      <c r="J99" s="369" t="s">
        <v>53</v>
      </c>
      <c r="K99" s="368"/>
      <c r="L99" s="7" t="s">
        <v>387</v>
      </c>
      <c r="M99" s="11"/>
      <c r="N99" s="81">
        <v>5.56</v>
      </c>
      <c r="O99" s="60">
        <v>6</v>
      </c>
    </row>
    <row r="100" spans="1:15" ht="15" x14ac:dyDescent="0.25">
      <c r="A100" s="1"/>
      <c r="B100" s="369">
        <v>50</v>
      </c>
      <c r="C100" s="368"/>
      <c r="D100" s="367" t="s">
        <v>536</v>
      </c>
      <c r="E100" s="368"/>
      <c r="F100" s="369">
        <v>4100048637</v>
      </c>
      <c r="G100" s="370"/>
      <c r="H100" s="391" t="s">
        <v>537</v>
      </c>
      <c r="I100" s="370"/>
      <c r="J100" s="369" t="s">
        <v>53</v>
      </c>
      <c r="K100" s="368"/>
      <c r="L100" s="7" t="s">
        <v>387</v>
      </c>
      <c r="M100" s="11"/>
      <c r="N100" s="81">
        <v>5.56</v>
      </c>
      <c r="O100" s="60">
        <v>6</v>
      </c>
    </row>
    <row r="101" spans="1:15" ht="15" x14ac:dyDescent="0.25">
      <c r="A101" s="1"/>
      <c r="B101" s="369">
        <v>51</v>
      </c>
      <c r="C101" s="368"/>
      <c r="D101" s="367" t="s">
        <v>536</v>
      </c>
      <c r="E101" s="368"/>
      <c r="F101" s="369">
        <v>4100048634</v>
      </c>
      <c r="G101" s="370"/>
      <c r="H101" s="391" t="s">
        <v>537</v>
      </c>
      <c r="I101" s="370"/>
      <c r="J101" s="369" t="s">
        <v>73</v>
      </c>
      <c r="K101" s="368"/>
      <c r="L101" s="7" t="s">
        <v>415</v>
      </c>
      <c r="M101" s="11"/>
      <c r="N101" s="81">
        <v>5.56</v>
      </c>
      <c r="O101" s="60">
        <v>6</v>
      </c>
    </row>
    <row r="102" spans="1:15" ht="15" x14ac:dyDescent="0.25">
      <c r="A102" s="1"/>
      <c r="B102" s="424">
        <v>52</v>
      </c>
      <c r="C102" s="425"/>
      <c r="D102" s="367" t="s">
        <v>536</v>
      </c>
      <c r="E102" s="368"/>
      <c r="F102" s="369">
        <v>4100048634</v>
      </c>
      <c r="G102" s="370"/>
      <c r="H102" s="391" t="s">
        <v>537</v>
      </c>
      <c r="I102" s="370"/>
      <c r="J102" s="369" t="s">
        <v>73</v>
      </c>
      <c r="K102" s="368"/>
      <c r="L102" s="7" t="s">
        <v>415</v>
      </c>
      <c r="M102" s="11"/>
      <c r="N102" s="82">
        <v>5.56</v>
      </c>
      <c r="O102" s="60">
        <v>6</v>
      </c>
    </row>
    <row r="103" spans="1:15" ht="15" x14ac:dyDescent="0.25">
      <c r="A103" s="1"/>
      <c r="B103" s="378">
        <v>53</v>
      </c>
      <c r="C103" s="379"/>
      <c r="D103" s="367" t="s">
        <v>536</v>
      </c>
      <c r="E103" s="368"/>
      <c r="F103" s="369">
        <v>4100048634</v>
      </c>
      <c r="G103" s="370"/>
      <c r="H103" s="391" t="s">
        <v>537</v>
      </c>
      <c r="I103" s="370"/>
      <c r="J103" s="369" t="s">
        <v>73</v>
      </c>
      <c r="K103" s="368"/>
      <c r="L103" s="7" t="s">
        <v>415</v>
      </c>
      <c r="M103" s="11"/>
      <c r="N103" s="82">
        <v>5.56</v>
      </c>
      <c r="O103" s="60">
        <v>2</v>
      </c>
    </row>
    <row r="104" spans="1:15" ht="15" x14ac:dyDescent="0.25">
      <c r="A104" s="1"/>
      <c r="B104" s="365"/>
      <c r="C104" s="351"/>
      <c r="D104" s="367" t="s">
        <v>536</v>
      </c>
      <c r="E104" s="368"/>
      <c r="F104" s="369">
        <v>4100048636</v>
      </c>
      <c r="G104" s="370"/>
      <c r="H104" s="391" t="s">
        <v>537</v>
      </c>
      <c r="I104" s="370"/>
      <c r="J104" s="375" t="s">
        <v>90</v>
      </c>
      <c r="K104" s="367"/>
      <c r="L104" s="7" t="s">
        <v>415</v>
      </c>
      <c r="M104" s="11"/>
      <c r="N104" s="27"/>
      <c r="O104" s="60">
        <v>4</v>
      </c>
    </row>
    <row r="105" spans="1:15" ht="15" x14ac:dyDescent="0.25">
      <c r="A105" s="1"/>
      <c r="B105" s="369">
        <v>54</v>
      </c>
      <c r="C105" s="368"/>
      <c r="D105" s="367" t="s">
        <v>536</v>
      </c>
      <c r="E105" s="368"/>
      <c r="F105" s="369">
        <v>4100048635</v>
      </c>
      <c r="G105" s="370"/>
      <c r="H105" s="391" t="s">
        <v>537</v>
      </c>
      <c r="I105" s="370"/>
      <c r="J105" s="369" t="s">
        <v>76</v>
      </c>
      <c r="K105" s="368"/>
      <c r="L105" s="7" t="s">
        <v>415</v>
      </c>
      <c r="M105" s="11"/>
      <c r="N105" s="81">
        <v>5.56</v>
      </c>
      <c r="O105" s="60">
        <v>6</v>
      </c>
    </row>
    <row r="106" spans="1:15" ht="15" x14ac:dyDescent="0.25">
      <c r="A106" s="1"/>
      <c r="B106" s="369">
        <v>55</v>
      </c>
      <c r="C106" s="368"/>
      <c r="D106" s="367" t="s">
        <v>536</v>
      </c>
      <c r="E106" s="368"/>
      <c r="F106" s="369">
        <v>4100048635</v>
      </c>
      <c r="G106" s="370"/>
      <c r="H106" s="391" t="s">
        <v>537</v>
      </c>
      <c r="I106" s="370"/>
      <c r="J106" s="369" t="s">
        <v>76</v>
      </c>
      <c r="K106" s="368"/>
      <c r="L106" s="7" t="s">
        <v>415</v>
      </c>
      <c r="M106" s="11"/>
      <c r="N106" s="81">
        <v>5.56</v>
      </c>
      <c r="O106" s="60">
        <v>6</v>
      </c>
    </row>
    <row r="107" spans="1:15" ht="15" x14ac:dyDescent="0.25">
      <c r="A107" s="1"/>
      <c r="B107" s="369">
        <v>56</v>
      </c>
      <c r="C107" s="368"/>
      <c r="D107" s="367" t="s">
        <v>536</v>
      </c>
      <c r="E107" s="368"/>
      <c r="F107" s="369">
        <v>4100048635</v>
      </c>
      <c r="G107" s="370"/>
      <c r="H107" s="391" t="s">
        <v>537</v>
      </c>
      <c r="I107" s="370"/>
      <c r="J107" s="369" t="s">
        <v>76</v>
      </c>
      <c r="K107" s="368"/>
      <c r="L107" s="7" t="s">
        <v>415</v>
      </c>
      <c r="M107" s="11"/>
      <c r="N107" s="81">
        <v>5.56</v>
      </c>
      <c r="O107" s="60">
        <v>6</v>
      </c>
    </row>
    <row r="108" spans="1:15" ht="15" x14ac:dyDescent="0.25">
      <c r="A108" s="1"/>
      <c r="B108" s="416">
        <v>57</v>
      </c>
      <c r="C108" s="417"/>
      <c r="D108" s="367" t="s">
        <v>536</v>
      </c>
      <c r="E108" s="368"/>
      <c r="F108" s="369">
        <v>4100048635</v>
      </c>
      <c r="G108" s="370"/>
      <c r="H108" s="391" t="s">
        <v>537</v>
      </c>
      <c r="I108" s="370"/>
      <c r="J108" s="369" t="s">
        <v>76</v>
      </c>
      <c r="K108" s="368"/>
      <c r="L108" s="7" t="s">
        <v>415</v>
      </c>
      <c r="M108" s="11"/>
      <c r="N108" s="21">
        <v>4.76</v>
      </c>
      <c r="O108" s="60">
        <v>2</v>
      </c>
    </row>
    <row r="109" spans="1:15" ht="15" x14ac:dyDescent="0.25">
      <c r="A109" s="1"/>
      <c r="B109" s="365"/>
      <c r="C109" s="366"/>
      <c r="D109" s="367" t="s">
        <v>536</v>
      </c>
      <c r="E109" s="368"/>
      <c r="F109" s="369">
        <v>4100048633</v>
      </c>
      <c r="G109" s="370"/>
      <c r="H109" s="391" t="s">
        <v>537</v>
      </c>
      <c r="I109" s="370"/>
      <c r="J109" s="369" t="s">
        <v>81</v>
      </c>
      <c r="K109" s="368"/>
      <c r="L109" s="7" t="s">
        <v>415</v>
      </c>
      <c r="M109" s="11"/>
      <c r="N109" s="27"/>
      <c r="O109" s="60">
        <v>3</v>
      </c>
    </row>
    <row r="110" spans="1:15" ht="15" x14ac:dyDescent="0.25">
      <c r="A110" s="1"/>
      <c r="B110" s="365">
        <v>58</v>
      </c>
      <c r="C110" s="366"/>
      <c r="D110" s="367" t="s">
        <v>536</v>
      </c>
      <c r="E110" s="368"/>
      <c r="F110" s="369">
        <v>4100048633</v>
      </c>
      <c r="G110" s="370"/>
      <c r="H110" s="391" t="s">
        <v>537</v>
      </c>
      <c r="I110" s="370"/>
      <c r="J110" s="369" t="s">
        <v>81</v>
      </c>
      <c r="K110" s="368"/>
      <c r="L110" s="7" t="s">
        <v>415</v>
      </c>
      <c r="M110" s="11"/>
      <c r="N110" s="7">
        <v>5.56</v>
      </c>
      <c r="O110" s="60">
        <v>6</v>
      </c>
    </row>
    <row r="111" spans="1:15" ht="15" x14ac:dyDescent="0.25">
      <c r="A111" s="1"/>
      <c r="B111" s="365">
        <v>59</v>
      </c>
      <c r="C111" s="366"/>
      <c r="D111" s="367" t="s">
        <v>536</v>
      </c>
      <c r="E111" s="368"/>
      <c r="F111" s="369">
        <v>4100048633</v>
      </c>
      <c r="G111" s="370"/>
      <c r="H111" s="391" t="s">
        <v>537</v>
      </c>
      <c r="I111" s="370"/>
      <c r="J111" s="369" t="s">
        <v>81</v>
      </c>
      <c r="K111" s="368"/>
      <c r="L111" s="7" t="s">
        <v>415</v>
      </c>
      <c r="M111" s="11"/>
      <c r="N111" s="7">
        <v>5.56</v>
      </c>
      <c r="O111" s="60">
        <v>6</v>
      </c>
    </row>
    <row r="112" spans="1:15" ht="15" x14ac:dyDescent="0.25">
      <c r="A112" s="1"/>
      <c r="B112" s="365">
        <v>60</v>
      </c>
      <c r="C112" s="366"/>
      <c r="D112" s="367" t="s">
        <v>536</v>
      </c>
      <c r="E112" s="368"/>
      <c r="F112" s="369">
        <v>4100048623</v>
      </c>
      <c r="G112" s="370"/>
      <c r="H112" s="391" t="s">
        <v>537</v>
      </c>
      <c r="I112" s="370"/>
      <c r="J112" s="369" t="s">
        <v>25</v>
      </c>
      <c r="K112" s="368"/>
      <c r="L112" s="7" t="s">
        <v>415</v>
      </c>
      <c r="M112" s="11"/>
      <c r="N112" s="7">
        <v>5.56</v>
      </c>
      <c r="O112" s="60">
        <v>6</v>
      </c>
    </row>
    <row r="113" spans="1:15" ht="15" x14ac:dyDescent="0.25">
      <c r="A113" s="1"/>
      <c r="B113" s="365">
        <v>61</v>
      </c>
      <c r="C113" s="366"/>
      <c r="D113" s="367" t="s">
        <v>536</v>
      </c>
      <c r="E113" s="368"/>
      <c r="F113" s="369">
        <v>4100048623</v>
      </c>
      <c r="G113" s="370"/>
      <c r="H113" s="391" t="s">
        <v>537</v>
      </c>
      <c r="I113" s="370"/>
      <c r="J113" s="369" t="s">
        <v>25</v>
      </c>
      <c r="K113" s="368"/>
      <c r="L113" s="7" t="s">
        <v>415</v>
      </c>
      <c r="M113" s="11"/>
      <c r="N113" s="7">
        <v>5.56</v>
      </c>
      <c r="O113" s="60">
        <v>6</v>
      </c>
    </row>
    <row r="114" spans="1:15" ht="15" x14ac:dyDescent="0.25">
      <c r="A114" s="1"/>
      <c r="B114" s="365">
        <v>62</v>
      </c>
      <c r="C114" s="366"/>
      <c r="D114" s="367" t="s">
        <v>536</v>
      </c>
      <c r="E114" s="368"/>
      <c r="F114" s="369">
        <v>4100048623</v>
      </c>
      <c r="G114" s="370"/>
      <c r="H114" s="391" t="s">
        <v>537</v>
      </c>
      <c r="I114" s="370"/>
      <c r="J114" s="369" t="s">
        <v>25</v>
      </c>
      <c r="K114" s="368"/>
      <c r="L114" s="7" t="s">
        <v>415</v>
      </c>
      <c r="M114" s="11"/>
      <c r="N114" s="7">
        <v>5.56</v>
      </c>
      <c r="O114" s="60">
        <v>6</v>
      </c>
    </row>
    <row r="115" spans="1:15" ht="15" x14ac:dyDescent="0.25">
      <c r="A115" s="1"/>
      <c r="B115" s="365">
        <v>63</v>
      </c>
      <c r="C115" s="366"/>
      <c r="D115" s="367" t="s">
        <v>536</v>
      </c>
      <c r="E115" s="368"/>
      <c r="F115" s="369">
        <v>4100048623</v>
      </c>
      <c r="G115" s="370"/>
      <c r="H115" s="391" t="s">
        <v>537</v>
      </c>
      <c r="I115" s="370"/>
      <c r="J115" s="369" t="s">
        <v>25</v>
      </c>
      <c r="K115" s="368"/>
      <c r="L115" s="7" t="s">
        <v>415</v>
      </c>
      <c r="M115" s="11"/>
      <c r="N115" s="7">
        <v>5.56</v>
      </c>
      <c r="O115" s="60">
        <v>6</v>
      </c>
    </row>
    <row r="116" spans="1:15" ht="15" x14ac:dyDescent="0.25">
      <c r="A116" s="1"/>
      <c r="B116" s="365">
        <v>64</v>
      </c>
      <c r="C116" s="366"/>
      <c r="D116" s="367" t="s">
        <v>536</v>
      </c>
      <c r="E116" s="368"/>
      <c r="F116" s="369">
        <v>4100048623</v>
      </c>
      <c r="G116" s="370"/>
      <c r="H116" s="391" t="s">
        <v>537</v>
      </c>
      <c r="I116" s="370"/>
      <c r="J116" s="369" t="s">
        <v>25</v>
      </c>
      <c r="K116" s="368"/>
      <c r="L116" s="7" t="s">
        <v>415</v>
      </c>
      <c r="M116" s="11"/>
      <c r="N116" s="7">
        <v>5.56</v>
      </c>
      <c r="O116" s="60">
        <v>6</v>
      </c>
    </row>
    <row r="117" spans="1:15" ht="15" x14ac:dyDescent="0.25">
      <c r="A117" s="1"/>
      <c r="B117" s="77" t="s">
        <v>103</v>
      </c>
      <c r="C117" s="92"/>
      <c r="D117" s="20"/>
      <c r="E117" s="45"/>
      <c r="F117" s="20"/>
      <c r="H117" s="3"/>
      <c r="J117" s="20"/>
      <c r="K117" s="45"/>
      <c r="L117" s="1"/>
      <c r="M117" s="1"/>
      <c r="N117" s="1"/>
      <c r="O117" s="60"/>
    </row>
    <row r="118" spans="1:15" ht="15" x14ac:dyDescent="0.25">
      <c r="A118" s="1"/>
      <c r="B118" s="365">
        <v>65</v>
      </c>
      <c r="C118" s="366"/>
      <c r="D118" s="367" t="s">
        <v>536</v>
      </c>
      <c r="E118" s="368"/>
      <c r="F118" s="369">
        <v>4100048623</v>
      </c>
      <c r="G118" s="370"/>
      <c r="H118" s="391" t="s">
        <v>537</v>
      </c>
      <c r="I118" s="370"/>
      <c r="J118" s="369" t="s">
        <v>25</v>
      </c>
      <c r="K118" s="368"/>
      <c r="L118" s="7" t="s">
        <v>415</v>
      </c>
      <c r="M118" s="11"/>
      <c r="N118" s="7">
        <v>5.56</v>
      </c>
      <c r="O118" s="60">
        <v>6</v>
      </c>
    </row>
    <row r="119" spans="1:15" ht="15" x14ac:dyDescent="0.25">
      <c r="A119" s="1"/>
      <c r="B119" s="365">
        <v>66</v>
      </c>
      <c r="C119" s="366"/>
      <c r="D119" s="367" t="s">
        <v>536</v>
      </c>
      <c r="E119" s="368"/>
      <c r="F119" s="369">
        <v>4100048623</v>
      </c>
      <c r="G119" s="370"/>
      <c r="H119" s="391" t="s">
        <v>537</v>
      </c>
      <c r="I119" s="370"/>
      <c r="J119" s="369" t="s">
        <v>25</v>
      </c>
      <c r="K119" s="368"/>
      <c r="L119" s="7" t="s">
        <v>415</v>
      </c>
      <c r="M119" s="11"/>
      <c r="N119" s="7">
        <v>5.56</v>
      </c>
      <c r="O119" s="60">
        <v>6</v>
      </c>
    </row>
    <row r="120" spans="1:15" ht="15" x14ac:dyDescent="0.25">
      <c r="A120" s="1"/>
      <c r="B120" s="365">
        <v>67</v>
      </c>
      <c r="C120" s="366"/>
      <c r="D120" s="367" t="s">
        <v>536</v>
      </c>
      <c r="E120" s="368"/>
      <c r="F120" s="369">
        <v>4100048623</v>
      </c>
      <c r="G120" s="370"/>
      <c r="H120" s="391" t="s">
        <v>537</v>
      </c>
      <c r="I120" s="370"/>
      <c r="J120" s="369" t="s">
        <v>25</v>
      </c>
      <c r="K120" s="368"/>
      <c r="L120" s="7" t="s">
        <v>415</v>
      </c>
      <c r="M120" s="11"/>
      <c r="N120" s="7">
        <v>5.56</v>
      </c>
      <c r="O120" s="60">
        <v>6</v>
      </c>
    </row>
    <row r="121" spans="1:15" ht="15" x14ac:dyDescent="0.25">
      <c r="A121" s="1"/>
      <c r="B121" s="365">
        <v>68</v>
      </c>
      <c r="C121" s="366"/>
      <c r="D121" s="367" t="s">
        <v>536</v>
      </c>
      <c r="E121" s="368"/>
      <c r="F121" s="369">
        <v>4100048623</v>
      </c>
      <c r="G121" s="370"/>
      <c r="H121" s="391" t="s">
        <v>537</v>
      </c>
      <c r="I121" s="370"/>
      <c r="J121" s="369" t="s">
        <v>25</v>
      </c>
      <c r="K121" s="368"/>
      <c r="L121" s="7" t="s">
        <v>415</v>
      </c>
      <c r="M121" s="11"/>
      <c r="N121" s="7">
        <v>5.56</v>
      </c>
      <c r="O121" s="60">
        <v>6</v>
      </c>
    </row>
    <row r="122" spans="1:15" ht="15" x14ac:dyDescent="0.25">
      <c r="A122" s="1"/>
      <c r="B122" s="365">
        <v>69</v>
      </c>
      <c r="C122" s="366"/>
      <c r="D122" s="367" t="s">
        <v>536</v>
      </c>
      <c r="E122" s="368"/>
      <c r="F122" s="369">
        <v>4100048623</v>
      </c>
      <c r="G122" s="370"/>
      <c r="H122" s="391" t="s">
        <v>537</v>
      </c>
      <c r="I122" s="370"/>
      <c r="J122" s="369" t="s">
        <v>25</v>
      </c>
      <c r="K122" s="368"/>
      <c r="L122" s="7" t="s">
        <v>415</v>
      </c>
      <c r="M122" s="11"/>
      <c r="N122" s="7">
        <v>5.56</v>
      </c>
      <c r="O122" s="60">
        <v>6</v>
      </c>
    </row>
    <row r="123" spans="1:15" ht="15" x14ac:dyDescent="0.25">
      <c r="A123" s="1"/>
      <c r="B123" s="416">
        <v>70</v>
      </c>
      <c r="C123" s="417"/>
      <c r="D123" s="367" t="s">
        <v>536</v>
      </c>
      <c r="E123" s="368"/>
      <c r="F123" s="369">
        <v>4100048623</v>
      </c>
      <c r="G123" s="370"/>
      <c r="H123" s="391" t="s">
        <v>537</v>
      </c>
      <c r="I123" s="370"/>
      <c r="J123" s="369" t="s">
        <v>25</v>
      </c>
      <c r="K123" s="368"/>
      <c r="L123" s="7" t="s">
        <v>415</v>
      </c>
      <c r="M123" s="11"/>
      <c r="N123" s="7">
        <v>5.56</v>
      </c>
      <c r="O123" s="108">
        <v>6</v>
      </c>
    </row>
    <row r="124" spans="1:15" ht="15" x14ac:dyDescent="0.25">
      <c r="A124" s="1"/>
      <c r="B124" s="378">
        <v>71</v>
      </c>
      <c r="C124" s="379"/>
      <c r="D124" s="367" t="s">
        <v>536</v>
      </c>
      <c r="E124" s="368"/>
      <c r="F124" s="369">
        <v>4100048623</v>
      </c>
      <c r="G124" s="370"/>
      <c r="H124" s="391" t="s">
        <v>537</v>
      </c>
      <c r="I124" s="370"/>
      <c r="J124" s="369" t="s">
        <v>25</v>
      </c>
      <c r="K124" s="368"/>
      <c r="L124" s="7" t="s">
        <v>415</v>
      </c>
      <c r="M124" s="11"/>
      <c r="N124" s="14">
        <v>4.76</v>
      </c>
      <c r="O124" s="60">
        <v>4</v>
      </c>
    </row>
    <row r="125" spans="1:15" ht="15" x14ac:dyDescent="0.25">
      <c r="A125" s="1"/>
      <c r="B125" s="76"/>
      <c r="C125" s="69"/>
      <c r="D125" s="367" t="s">
        <v>536</v>
      </c>
      <c r="E125" s="368"/>
      <c r="F125" s="369">
        <v>4100048639</v>
      </c>
      <c r="G125" s="370"/>
      <c r="H125" s="391" t="s">
        <v>537</v>
      </c>
      <c r="I125" s="370"/>
      <c r="J125" s="369" t="s">
        <v>84</v>
      </c>
      <c r="K125" s="368"/>
      <c r="L125" s="7" t="s">
        <v>415</v>
      </c>
      <c r="M125" s="8"/>
      <c r="N125" s="59"/>
      <c r="O125" s="109">
        <v>1</v>
      </c>
    </row>
    <row r="126" spans="1:15" ht="15" x14ac:dyDescent="0.25">
      <c r="A126" s="1"/>
      <c r="B126" s="369">
        <v>72</v>
      </c>
      <c r="C126" s="368"/>
      <c r="D126" s="367" t="s">
        <v>536</v>
      </c>
      <c r="E126" s="368"/>
      <c r="F126" s="369">
        <v>4100048639</v>
      </c>
      <c r="G126" s="370"/>
      <c r="H126" s="391" t="s">
        <v>537</v>
      </c>
      <c r="I126" s="370"/>
      <c r="J126" s="369" t="s">
        <v>84</v>
      </c>
      <c r="K126" s="368"/>
      <c r="L126" s="7" t="s">
        <v>415</v>
      </c>
      <c r="M126" s="11"/>
      <c r="N126" s="81">
        <v>5.56</v>
      </c>
      <c r="O126" s="109">
        <v>6</v>
      </c>
    </row>
    <row r="127" spans="1:15" ht="15" x14ac:dyDescent="0.25">
      <c r="A127" s="1"/>
      <c r="B127" s="369">
        <v>73</v>
      </c>
      <c r="C127" s="368"/>
      <c r="D127" s="367" t="s">
        <v>536</v>
      </c>
      <c r="E127" s="368"/>
      <c r="F127" s="369">
        <v>4100048639</v>
      </c>
      <c r="G127" s="370"/>
      <c r="H127" s="391" t="s">
        <v>537</v>
      </c>
      <c r="I127" s="370"/>
      <c r="J127" s="369" t="s">
        <v>84</v>
      </c>
      <c r="K127" s="368"/>
      <c r="L127" s="7" t="s">
        <v>415</v>
      </c>
      <c r="M127" s="11"/>
      <c r="N127" s="81">
        <v>5.56</v>
      </c>
      <c r="O127" s="109">
        <v>6</v>
      </c>
    </row>
    <row r="128" spans="1:15" ht="15" x14ac:dyDescent="0.25">
      <c r="A128" s="1"/>
      <c r="B128" s="369">
        <v>74</v>
      </c>
      <c r="C128" s="368"/>
      <c r="D128" s="367" t="s">
        <v>536</v>
      </c>
      <c r="E128" s="368"/>
      <c r="F128" s="369">
        <v>4100048639</v>
      </c>
      <c r="G128" s="370"/>
      <c r="H128" s="391" t="s">
        <v>537</v>
      </c>
      <c r="I128" s="370"/>
      <c r="J128" s="369" t="s">
        <v>84</v>
      </c>
      <c r="K128" s="368"/>
      <c r="L128" s="7" t="s">
        <v>415</v>
      </c>
      <c r="M128" s="11"/>
      <c r="N128" s="81">
        <v>5.56</v>
      </c>
      <c r="O128" s="109">
        <v>6</v>
      </c>
    </row>
    <row r="129" spans="1:15" ht="15" x14ac:dyDescent="0.25">
      <c r="A129" s="1"/>
      <c r="B129" s="369">
        <v>75</v>
      </c>
      <c r="C129" s="368"/>
      <c r="D129" s="367" t="s">
        <v>536</v>
      </c>
      <c r="E129" s="368"/>
      <c r="F129" s="369">
        <v>4100048639</v>
      </c>
      <c r="G129" s="370"/>
      <c r="H129" s="391" t="s">
        <v>537</v>
      </c>
      <c r="I129" s="370"/>
      <c r="J129" s="369" t="s">
        <v>84</v>
      </c>
      <c r="K129" s="368"/>
      <c r="L129" s="7" t="s">
        <v>415</v>
      </c>
      <c r="M129" s="11"/>
      <c r="N129" s="81">
        <v>5.56</v>
      </c>
      <c r="O129" s="109">
        <v>6</v>
      </c>
    </row>
    <row r="130" spans="1:15" ht="15" x14ac:dyDescent="0.25">
      <c r="A130" s="1"/>
      <c r="B130" s="369">
        <v>76</v>
      </c>
      <c r="C130" s="368"/>
      <c r="D130" s="367" t="s">
        <v>536</v>
      </c>
      <c r="E130" s="368"/>
      <c r="F130" s="369">
        <v>4100048637</v>
      </c>
      <c r="G130" s="370"/>
      <c r="H130" s="391" t="s">
        <v>537</v>
      </c>
      <c r="I130" s="370"/>
      <c r="J130" s="369" t="s">
        <v>53</v>
      </c>
      <c r="K130" s="368"/>
      <c r="L130" s="7" t="s">
        <v>415</v>
      </c>
      <c r="M130" s="11"/>
      <c r="N130" s="81">
        <v>5.56</v>
      </c>
      <c r="O130" s="109">
        <v>6</v>
      </c>
    </row>
    <row r="131" spans="1:15" ht="15" x14ac:dyDescent="0.25">
      <c r="A131" s="1"/>
      <c r="B131" s="369">
        <v>77</v>
      </c>
      <c r="C131" s="368"/>
      <c r="D131" s="367" t="s">
        <v>536</v>
      </c>
      <c r="E131" s="368"/>
      <c r="F131" s="369">
        <v>4100048637</v>
      </c>
      <c r="G131" s="370"/>
      <c r="H131" s="391" t="s">
        <v>537</v>
      </c>
      <c r="I131" s="370"/>
      <c r="J131" s="369" t="s">
        <v>53</v>
      </c>
      <c r="K131" s="368"/>
      <c r="L131" s="7" t="s">
        <v>415</v>
      </c>
      <c r="M131" s="11"/>
      <c r="N131" s="81">
        <v>5.56</v>
      </c>
      <c r="O131" s="109">
        <v>6</v>
      </c>
    </row>
    <row r="132" spans="1:15" ht="15" customHeight="1" x14ac:dyDescent="0.25">
      <c r="A132" s="1"/>
      <c r="B132" s="369">
        <v>78</v>
      </c>
      <c r="C132" s="368"/>
      <c r="D132" s="367" t="s">
        <v>536</v>
      </c>
      <c r="E132" s="368"/>
      <c r="F132" s="369">
        <v>4100048637</v>
      </c>
      <c r="G132" s="370"/>
      <c r="H132" s="391" t="s">
        <v>537</v>
      </c>
      <c r="I132" s="370"/>
      <c r="J132" s="369" t="s">
        <v>53</v>
      </c>
      <c r="K132" s="368"/>
      <c r="L132" s="7" t="s">
        <v>415</v>
      </c>
      <c r="M132" s="11"/>
      <c r="N132" s="81">
        <v>5.56</v>
      </c>
      <c r="O132" s="109">
        <v>6</v>
      </c>
    </row>
    <row r="133" spans="1:15" ht="15" x14ac:dyDescent="0.25">
      <c r="A133" s="1"/>
      <c r="B133" s="369">
        <v>79</v>
      </c>
      <c r="C133" s="368"/>
      <c r="D133" s="367" t="s">
        <v>536</v>
      </c>
      <c r="E133" s="368"/>
      <c r="F133" s="369">
        <v>4100048637</v>
      </c>
      <c r="G133" s="370"/>
      <c r="H133" s="391" t="s">
        <v>537</v>
      </c>
      <c r="I133" s="370"/>
      <c r="J133" s="369" t="s">
        <v>53</v>
      </c>
      <c r="K133" s="368"/>
      <c r="L133" s="7" t="s">
        <v>415</v>
      </c>
      <c r="M133" s="11"/>
      <c r="N133" s="81">
        <v>5.56</v>
      </c>
      <c r="O133" s="109">
        <v>6</v>
      </c>
    </row>
    <row r="134" spans="1:15" ht="15" x14ac:dyDescent="0.25">
      <c r="A134" s="1"/>
      <c r="B134" s="369">
        <v>80</v>
      </c>
      <c r="C134" s="368"/>
      <c r="D134" s="367" t="s">
        <v>536</v>
      </c>
      <c r="E134" s="368"/>
      <c r="F134" s="369">
        <v>4100048637</v>
      </c>
      <c r="G134" s="370"/>
      <c r="H134" s="391" t="s">
        <v>537</v>
      </c>
      <c r="I134" s="370"/>
      <c r="J134" s="369" t="s">
        <v>53</v>
      </c>
      <c r="K134" s="368"/>
      <c r="L134" s="7" t="s">
        <v>415</v>
      </c>
      <c r="M134" s="11"/>
      <c r="N134" s="81">
        <v>5.56</v>
      </c>
      <c r="O134" s="109">
        <v>6</v>
      </c>
    </row>
    <row r="135" spans="1:15" ht="15" x14ac:dyDescent="0.25">
      <c r="A135" s="1"/>
      <c r="B135" s="77" t="s">
        <v>164</v>
      </c>
      <c r="C135" s="78"/>
      <c r="D135" s="20"/>
      <c r="E135" s="45"/>
      <c r="F135" s="20"/>
      <c r="H135" s="3"/>
      <c r="J135" s="20"/>
      <c r="K135" s="45"/>
      <c r="L135" s="1"/>
      <c r="M135" s="1"/>
      <c r="N135" s="86"/>
      <c r="O135" s="60"/>
    </row>
    <row r="136" spans="1:15" ht="15" customHeight="1" x14ac:dyDescent="0.25">
      <c r="A136" s="1"/>
      <c r="B136" s="369">
        <v>81</v>
      </c>
      <c r="C136" s="368"/>
      <c r="D136" s="367" t="s">
        <v>536</v>
      </c>
      <c r="E136" s="368"/>
      <c r="F136" s="369">
        <v>4100048637</v>
      </c>
      <c r="G136" s="370"/>
      <c r="H136" s="391" t="s">
        <v>537</v>
      </c>
      <c r="I136" s="370"/>
      <c r="J136" s="369" t="s">
        <v>53</v>
      </c>
      <c r="K136" s="368"/>
      <c r="L136" s="7" t="s">
        <v>415</v>
      </c>
      <c r="M136" s="11"/>
      <c r="N136" s="81">
        <v>5.56</v>
      </c>
      <c r="O136" s="109">
        <v>6</v>
      </c>
    </row>
    <row r="137" spans="1:15" ht="15" customHeight="1" x14ac:dyDescent="0.25">
      <c r="A137" s="1"/>
      <c r="B137" s="369">
        <v>82</v>
      </c>
      <c r="C137" s="368"/>
      <c r="D137" s="367" t="s">
        <v>536</v>
      </c>
      <c r="E137" s="368"/>
      <c r="F137" s="369">
        <v>4100048637</v>
      </c>
      <c r="G137" s="370"/>
      <c r="H137" s="391" t="s">
        <v>537</v>
      </c>
      <c r="I137" s="370"/>
      <c r="J137" s="369" t="s">
        <v>53</v>
      </c>
      <c r="K137" s="368"/>
      <c r="L137" s="7" t="s">
        <v>415</v>
      </c>
      <c r="M137" s="11"/>
      <c r="N137" s="81">
        <v>5.56</v>
      </c>
      <c r="O137" s="109">
        <v>6</v>
      </c>
    </row>
    <row r="138" spans="1:15" ht="15" customHeight="1" x14ac:dyDescent="0.25">
      <c r="A138" s="1"/>
      <c r="B138" s="369">
        <v>83</v>
      </c>
      <c r="C138" s="368"/>
      <c r="D138" s="367" t="s">
        <v>536</v>
      </c>
      <c r="E138" s="368"/>
      <c r="F138" s="369">
        <v>4100048637</v>
      </c>
      <c r="G138" s="370"/>
      <c r="H138" s="391" t="s">
        <v>537</v>
      </c>
      <c r="I138" s="370"/>
      <c r="J138" s="369" t="s">
        <v>53</v>
      </c>
      <c r="K138" s="368"/>
      <c r="L138" s="7" t="s">
        <v>415</v>
      </c>
      <c r="M138" s="11"/>
      <c r="N138" s="81">
        <v>5.56</v>
      </c>
      <c r="O138" s="109">
        <v>6</v>
      </c>
    </row>
    <row r="139" spans="1:15" ht="15" customHeight="1" x14ac:dyDescent="0.25">
      <c r="A139" s="1"/>
      <c r="B139" s="369">
        <v>84</v>
      </c>
      <c r="C139" s="368"/>
      <c r="D139" s="367" t="s">
        <v>536</v>
      </c>
      <c r="E139" s="368"/>
      <c r="F139" s="369">
        <v>4100048637</v>
      </c>
      <c r="G139" s="370"/>
      <c r="H139" s="391" t="s">
        <v>537</v>
      </c>
      <c r="I139" s="370"/>
      <c r="J139" s="369" t="s">
        <v>53</v>
      </c>
      <c r="K139" s="368"/>
      <c r="L139" s="7" t="s">
        <v>415</v>
      </c>
      <c r="M139" s="11"/>
      <c r="N139" s="81">
        <v>5.56</v>
      </c>
      <c r="O139" s="109">
        <v>6</v>
      </c>
    </row>
    <row r="140" spans="1:15" ht="15" customHeight="1" x14ac:dyDescent="0.25">
      <c r="A140" s="1"/>
      <c r="B140" s="369">
        <v>85</v>
      </c>
      <c r="C140" s="368"/>
      <c r="D140" s="367" t="s">
        <v>536</v>
      </c>
      <c r="E140" s="368"/>
      <c r="F140" s="369">
        <v>4100048637</v>
      </c>
      <c r="G140" s="370"/>
      <c r="H140" s="391" t="s">
        <v>537</v>
      </c>
      <c r="I140" s="370"/>
      <c r="J140" s="369" t="s">
        <v>53</v>
      </c>
      <c r="K140" s="368"/>
      <c r="L140" s="7" t="s">
        <v>415</v>
      </c>
      <c r="M140" s="11"/>
      <c r="N140" s="81">
        <v>5.56</v>
      </c>
      <c r="O140" s="109">
        <v>6</v>
      </c>
    </row>
    <row r="141" spans="1:15" ht="15" customHeight="1" x14ac:dyDescent="0.25">
      <c r="A141" s="1"/>
      <c r="B141" s="369">
        <v>86</v>
      </c>
      <c r="C141" s="368"/>
      <c r="D141" s="367" t="s">
        <v>536</v>
      </c>
      <c r="E141" s="368"/>
      <c r="F141" s="369">
        <v>4100048637</v>
      </c>
      <c r="G141" s="370"/>
      <c r="H141" s="391" t="s">
        <v>537</v>
      </c>
      <c r="I141" s="370"/>
      <c r="J141" s="369" t="s">
        <v>53</v>
      </c>
      <c r="K141" s="368"/>
      <c r="L141" s="7" t="s">
        <v>415</v>
      </c>
      <c r="M141" s="11"/>
      <c r="N141" s="81">
        <v>5.56</v>
      </c>
      <c r="O141" s="109">
        <v>6</v>
      </c>
    </row>
    <row r="142" spans="1:15" ht="15" customHeight="1" x14ac:dyDescent="0.25">
      <c r="A142" s="1"/>
      <c r="B142" s="369">
        <v>87</v>
      </c>
      <c r="C142" s="368"/>
      <c r="D142" s="367" t="s">
        <v>536</v>
      </c>
      <c r="E142" s="368"/>
      <c r="F142" s="369">
        <v>4100048637</v>
      </c>
      <c r="G142" s="370"/>
      <c r="H142" s="391" t="s">
        <v>537</v>
      </c>
      <c r="I142" s="370"/>
      <c r="J142" s="369" t="s">
        <v>53</v>
      </c>
      <c r="K142" s="368"/>
      <c r="L142" s="7" t="s">
        <v>415</v>
      </c>
      <c r="M142" s="11"/>
      <c r="N142" s="81">
        <v>5.56</v>
      </c>
      <c r="O142" s="109">
        <v>6</v>
      </c>
    </row>
    <row r="143" spans="1:15" ht="15" customHeight="1" x14ac:dyDescent="0.25">
      <c r="A143" s="1"/>
      <c r="B143" s="369">
        <v>88</v>
      </c>
      <c r="C143" s="368"/>
      <c r="D143" s="367" t="s">
        <v>536</v>
      </c>
      <c r="E143" s="368"/>
      <c r="F143" s="369">
        <v>4100048637</v>
      </c>
      <c r="G143" s="370"/>
      <c r="H143" s="391" t="s">
        <v>537</v>
      </c>
      <c r="I143" s="370"/>
      <c r="J143" s="369" t="s">
        <v>53</v>
      </c>
      <c r="K143" s="368"/>
      <c r="L143" s="7" t="s">
        <v>415</v>
      </c>
      <c r="M143" s="11"/>
      <c r="N143" s="81">
        <v>5.56</v>
      </c>
      <c r="O143" s="109">
        <v>6</v>
      </c>
    </row>
    <row r="144" spans="1:15" ht="15" customHeight="1" x14ac:dyDescent="0.25">
      <c r="A144" s="1"/>
      <c r="B144" s="369">
        <v>89</v>
      </c>
      <c r="C144" s="368"/>
      <c r="D144" s="367" t="s">
        <v>536</v>
      </c>
      <c r="E144" s="368"/>
      <c r="F144" s="369">
        <v>4100048637</v>
      </c>
      <c r="G144" s="370"/>
      <c r="H144" s="391" t="s">
        <v>537</v>
      </c>
      <c r="I144" s="370"/>
      <c r="J144" s="369" t="s">
        <v>53</v>
      </c>
      <c r="K144" s="368"/>
      <c r="L144" s="7" t="s">
        <v>415</v>
      </c>
      <c r="M144" s="11"/>
      <c r="N144" s="81">
        <v>5.56</v>
      </c>
      <c r="O144" s="109">
        <v>6</v>
      </c>
    </row>
    <row r="145" spans="1:15" ht="15" customHeight="1" x14ac:dyDescent="0.25">
      <c r="A145" s="1"/>
      <c r="B145" s="369">
        <v>90</v>
      </c>
      <c r="C145" s="368"/>
      <c r="D145" s="367" t="s">
        <v>536</v>
      </c>
      <c r="E145" s="368"/>
      <c r="F145" s="369">
        <v>4100048637</v>
      </c>
      <c r="G145" s="370"/>
      <c r="H145" s="391" t="s">
        <v>537</v>
      </c>
      <c r="I145" s="370"/>
      <c r="J145" s="369" t="s">
        <v>53</v>
      </c>
      <c r="K145" s="368"/>
      <c r="L145" s="7" t="s">
        <v>415</v>
      </c>
      <c r="M145" s="11"/>
      <c r="N145" s="81">
        <v>5.56</v>
      </c>
      <c r="O145" s="109">
        <v>6</v>
      </c>
    </row>
    <row r="146" spans="1:15" ht="15" customHeight="1" x14ac:dyDescent="0.25">
      <c r="A146" s="1"/>
      <c r="B146" s="369">
        <v>91</v>
      </c>
      <c r="C146" s="368"/>
      <c r="D146" s="367" t="s">
        <v>536</v>
      </c>
      <c r="E146" s="368"/>
      <c r="F146" s="369">
        <v>4100048637</v>
      </c>
      <c r="G146" s="370"/>
      <c r="H146" s="391" t="s">
        <v>537</v>
      </c>
      <c r="I146" s="370"/>
      <c r="J146" s="369" t="s">
        <v>53</v>
      </c>
      <c r="K146" s="368"/>
      <c r="L146" s="7" t="s">
        <v>415</v>
      </c>
      <c r="M146" s="11"/>
      <c r="N146" s="81">
        <v>5.56</v>
      </c>
      <c r="O146" s="109">
        <v>6</v>
      </c>
    </row>
    <row r="147" spans="1:15" ht="15" customHeight="1" x14ac:dyDescent="0.25">
      <c r="A147" s="1"/>
      <c r="B147" s="369">
        <v>92</v>
      </c>
      <c r="C147" s="368"/>
      <c r="D147" s="367" t="s">
        <v>536</v>
      </c>
      <c r="E147" s="368"/>
      <c r="F147" s="369">
        <v>4100048637</v>
      </c>
      <c r="G147" s="370"/>
      <c r="H147" s="391" t="s">
        <v>537</v>
      </c>
      <c r="I147" s="370"/>
      <c r="J147" s="369" t="s">
        <v>53</v>
      </c>
      <c r="K147" s="368"/>
      <c r="L147" s="7" t="s">
        <v>415</v>
      </c>
      <c r="M147" s="11"/>
      <c r="N147" s="81">
        <v>5.56</v>
      </c>
      <c r="O147" s="109">
        <v>6</v>
      </c>
    </row>
    <row r="148" spans="1:15" ht="15" customHeight="1" x14ac:dyDescent="0.25">
      <c r="A148" s="1"/>
      <c r="B148" s="369">
        <v>93</v>
      </c>
      <c r="C148" s="368"/>
      <c r="D148" s="367" t="s">
        <v>536</v>
      </c>
      <c r="E148" s="368"/>
      <c r="F148" s="369">
        <v>4100048637</v>
      </c>
      <c r="G148" s="370"/>
      <c r="H148" s="391" t="s">
        <v>537</v>
      </c>
      <c r="I148" s="370"/>
      <c r="J148" s="369" t="s">
        <v>53</v>
      </c>
      <c r="K148" s="368"/>
      <c r="L148" s="7" t="s">
        <v>415</v>
      </c>
      <c r="M148" s="11"/>
      <c r="N148" s="81">
        <v>5.56</v>
      </c>
      <c r="O148" s="109">
        <v>6</v>
      </c>
    </row>
    <row r="149" spans="1:15" ht="15" customHeight="1" x14ac:dyDescent="0.25">
      <c r="A149" s="1"/>
      <c r="B149" s="369">
        <v>94</v>
      </c>
      <c r="C149" s="368"/>
      <c r="D149" s="367" t="s">
        <v>536</v>
      </c>
      <c r="E149" s="368"/>
      <c r="F149" s="369">
        <v>4100048637</v>
      </c>
      <c r="G149" s="370"/>
      <c r="H149" s="391" t="s">
        <v>537</v>
      </c>
      <c r="I149" s="370"/>
      <c r="J149" s="369" t="s">
        <v>53</v>
      </c>
      <c r="K149" s="368"/>
      <c r="L149" s="7" t="s">
        <v>415</v>
      </c>
      <c r="M149" s="11"/>
      <c r="N149" s="81">
        <v>5.56</v>
      </c>
      <c r="O149" s="109">
        <v>6</v>
      </c>
    </row>
    <row r="150" spans="1:15" ht="15" customHeight="1" x14ac:dyDescent="0.25">
      <c r="A150" s="1"/>
      <c r="B150" s="369">
        <v>95</v>
      </c>
      <c r="C150" s="368"/>
      <c r="D150" s="367" t="s">
        <v>536</v>
      </c>
      <c r="E150" s="368"/>
      <c r="F150" s="369">
        <v>4100048637</v>
      </c>
      <c r="G150" s="370"/>
      <c r="H150" s="391" t="s">
        <v>537</v>
      </c>
      <c r="I150" s="370"/>
      <c r="J150" s="369" t="s">
        <v>53</v>
      </c>
      <c r="K150" s="368"/>
      <c r="L150" s="7" t="s">
        <v>415</v>
      </c>
      <c r="M150" s="11"/>
      <c r="N150" s="81">
        <v>5.56</v>
      </c>
      <c r="O150" s="109">
        <v>6</v>
      </c>
    </row>
    <row r="151" spans="1:15" ht="15" customHeight="1" x14ac:dyDescent="0.25">
      <c r="A151" s="1"/>
      <c r="B151" s="369">
        <v>96</v>
      </c>
      <c r="C151" s="368"/>
      <c r="D151" s="367" t="s">
        <v>536</v>
      </c>
      <c r="E151" s="368"/>
      <c r="F151" s="369">
        <v>4100048637</v>
      </c>
      <c r="G151" s="370"/>
      <c r="H151" s="391" t="s">
        <v>537</v>
      </c>
      <c r="I151" s="370"/>
      <c r="J151" s="369" t="s">
        <v>53</v>
      </c>
      <c r="K151" s="368"/>
      <c r="L151" s="7" t="s">
        <v>415</v>
      </c>
      <c r="M151" s="11"/>
      <c r="N151" s="81">
        <v>5.56</v>
      </c>
      <c r="O151" s="109">
        <v>6</v>
      </c>
    </row>
    <row r="152" spans="1:15" ht="15" x14ac:dyDescent="0.25">
      <c r="A152" s="1"/>
      <c r="B152" s="77" t="s">
        <v>165</v>
      </c>
      <c r="C152" s="78"/>
      <c r="D152" s="20"/>
      <c r="E152" s="45"/>
      <c r="F152" s="20"/>
      <c r="H152" s="3"/>
      <c r="J152" s="20"/>
      <c r="K152" s="45"/>
      <c r="L152" s="1"/>
      <c r="M152" s="1"/>
      <c r="N152" s="86"/>
      <c r="O152" s="60"/>
    </row>
    <row r="153" spans="1:15" ht="15" customHeight="1" x14ac:dyDescent="0.25">
      <c r="A153" s="1"/>
      <c r="B153" s="369">
        <v>97</v>
      </c>
      <c r="C153" s="368"/>
      <c r="D153" s="367" t="s">
        <v>536</v>
      </c>
      <c r="E153" s="368"/>
      <c r="F153" s="369">
        <v>4100048637</v>
      </c>
      <c r="G153" s="370"/>
      <c r="H153" s="391" t="s">
        <v>537</v>
      </c>
      <c r="I153" s="370"/>
      <c r="J153" s="369" t="s">
        <v>53</v>
      </c>
      <c r="K153" s="368"/>
      <c r="L153" s="7" t="s">
        <v>415</v>
      </c>
      <c r="M153" s="11"/>
      <c r="N153" s="81">
        <v>5.56</v>
      </c>
      <c r="O153" s="109">
        <v>6</v>
      </c>
    </row>
    <row r="154" spans="1:15" ht="15" customHeight="1" x14ac:dyDescent="0.25">
      <c r="A154" s="1"/>
      <c r="B154" s="369">
        <v>98</v>
      </c>
      <c r="C154" s="368"/>
      <c r="D154" s="367" t="s">
        <v>536</v>
      </c>
      <c r="E154" s="368"/>
      <c r="F154" s="369">
        <v>4100048637</v>
      </c>
      <c r="G154" s="370"/>
      <c r="H154" s="391" t="s">
        <v>537</v>
      </c>
      <c r="I154" s="370"/>
      <c r="J154" s="369" t="s">
        <v>53</v>
      </c>
      <c r="K154" s="368"/>
      <c r="L154" s="7" t="s">
        <v>415</v>
      </c>
      <c r="M154" s="11"/>
      <c r="N154" s="81">
        <v>5.56</v>
      </c>
      <c r="O154" s="109">
        <v>6</v>
      </c>
    </row>
    <row r="155" spans="1:15" ht="15" customHeight="1" x14ac:dyDescent="0.25">
      <c r="A155" s="1"/>
      <c r="B155" s="369">
        <v>99</v>
      </c>
      <c r="C155" s="368"/>
      <c r="D155" s="367" t="s">
        <v>536</v>
      </c>
      <c r="E155" s="368"/>
      <c r="F155" s="369">
        <v>4100048637</v>
      </c>
      <c r="G155" s="370"/>
      <c r="H155" s="391" t="s">
        <v>537</v>
      </c>
      <c r="I155" s="370"/>
      <c r="J155" s="369" t="s">
        <v>53</v>
      </c>
      <c r="K155" s="368"/>
      <c r="L155" s="7" t="s">
        <v>415</v>
      </c>
      <c r="M155" s="11"/>
      <c r="N155" s="81">
        <v>5.56</v>
      </c>
      <c r="O155" s="109">
        <v>6</v>
      </c>
    </row>
    <row r="156" spans="1:15" ht="15" customHeight="1" x14ac:dyDescent="0.25">
      <c r="A156" s="1"/>
      <c r="B156" s="369">
        <v>100</v>
      </c>
      <c r="C156" s="368"/>
      <c r="D156" s="367" t="s">
        <v>536</v>
      </c>
      <c r="E156" s="368"/>
      <c r="F156" s="369">
        <v>4100048637</v>
      </c>
      <c r="G156" s="370"/>
      <c r="H156" s="391" t="s">
        <v>537</v>
      </c>
      <c r="I156" s="370"/>
      <c r="J156" s="369" t="s">
        <v>53</v>
      </c>
      <c r="K156" s="368"/>
      <c r="L156" s="7" t="s">
        <v>415</v>
      </c>
      <c r="M156" s="11"/>
      <c r="N156" s="81">
        <v>5.56</v>
      </c>
      <c r="O156" s="109">
        <v>6</v>
      </c>
    </row>
    <row r="157" spans="1:15" ht="15" customHeight="1" x14ac:dyDescent="0.25">
      <c r="A157" s="1"/>
      <c r="B157" s="369">
        <v>101</v>
      </c>
      <c r="C157" s="368"/>
      <c r="D157" s="367" t="s">
        <v>536</v>
      </c>
      <c r="E157" s="368"/>
      <c r="F157" s="369">
        <v>4100048637</v>
      </c>
      <c r="G157" s="370"/>
      <c r="H157" s="391" t="s">
        <v>537</v>
      </c>
      <c r="I157" s="370"/>
      <c r="J157" s="369" t="s">
        <v>53</v>
      </c>
      <c r="K157" s="368"/>
      <c r="L157" s="7" t="s">
        <v>415</v>
      </c>
      <c r="M157" s="11"/>
      <c r="N157" s="81">
        <v>5.56</v>
      </c>
      <c r="O157" s="109">
        <v>6</v>
      </c>
    </row>
    <row r="158" spans="1:15" ht="15" customHeight="1" x14ac:dyDescent="0.25">
      <c r="A158" s="1"/>
      <c r="B158" s="369">
        <v>102</v>
      </c>
      <c r="C158" s="368"/>
      <c r="D158" s="367" t="s">
        <v>536</v>
      </c>
      <c r="E158" s="368"/>
      <c r="F158" s="369">
        <v>4100048637</v>
      </c>
      <c r="G158" s="370"/>
      <c r="H158" s="391" t="s">
        <v>537</v>
      </c>
      <c r="I158" s="370"/>
      <c r="J158" s="369" t="s">
        <v>53</v>
      </c>
      <c r="K158" s="368"/>
      <c r="L158" s="7" t="s">
        <v>415</v>
      </c>
      <c r="M158" s="11"/>
      <c r="N158" s="81">
        <v>5.56</v>
      </c>
      <c r="O158" s="109">
        <v>6</v>
      </c>
    </row>
    <row r="159" spans="1:15" ht="15" customHeight="1" x14ac:dyDescent="0.25">
      <c r="A159" s="1"/>
      <c r="B159" s="369">
        <v>103</v>
      </c>
      <c r="C159" s="368"/>
      <c r="D159" s="367" t="s">
        <v>536</v>
      </c>
      <c r="E159" s="368"/>
      <c r="F159" s="369">
        <v>4100048637</v>
      </c>
      <c r="G159" s="370"/>
      <c r="H159" s="391" t="s">
        <v>537</v>
      </c>
      <c r="I159" s="370"/>
      <c r="J159" s="369" t="s">
        <v>53</v>
      </c>
      <c r="K159" s="368"/>
      <c r="L159" s="7" t="s">
        <v>415</v>
      </c>
      <c r="M159" s="11"/>
      <c r="N159" s="81">
        <v>5.56</v>
      </c>
      <c r="O159" s="109">
        <v>6</v>
      </c>
    </row>
    <row r="160" spans="1:15" ht="15" customHeight="1" x14ac:dyDescent="0.25">
      <c r="A160" s="1"/>
      <c r="B160" s="369">
        <v>104</v>
      </c>
      <c r="C160" s="368"/>
      <c r="D160" s="367" t="s">
        <v>536</v>
      </c>
      <c r="E160" s="368"/>
      <c r="F160" s="369">
        <v>4100048637</v>
      </c>
      <c r="G160" s="370"/>
      <c r="H160" s="391" t="s">
        <v>537</v>
      </c>
      <c r="I160" s="370"/>
      <c r="J160" s="369" t="s">
        <v>53</v>
      </c>
      <c r="K160" s="368"/>
      <c r="L160" s="7" t="s">
        <v>415</v>
      </c>
      <c r="M160" s="11"/>
      <c r="N160" s="81">
        <v>5.56</v>
      </c>
      <c r="O160" s="109">
        <v>6</v>
      </c>
    </row>
    <row r="161" spans="1:15" ht="15" customHeight="1" x14ac:dyDescent="0.25">
      <c r="A161" s="1"/>
      <c r="B161" s="369">
        <v>105</v>
      </c>
      <c r="C161" s="368"/>
      <c r="D161" s="367" t="s">
        <v>536</v>
      </c>
      <c r="E161" s="368"/>
      <c r="F161" s="369">
        <v>4100048637</v>
      </c>
      <c r="G161" s="370"/>
      <c r="H161" s="391" t="s">
        <v>537</v>
      </c>
      <c r="I161" s="370"/>
      <c r="J161" s="369" t="s">
        <v>53</v>
      </c>
      <c r="K161" s="368"/>
      <c r="L161" s="7" t="s">
        <v>415</v>
      </c>
      <c r="M161" s="11"/>
      <c r="N161" s="81">
        <v>5.56</v>
      </c>
      <c r="O161" s="109">
        <v>6</v>
      </c>
    </row>
    <row r="162" spans="1:15" ht="15" customHeight="1" x14ac:dyDescent="0.25">
      <c r="A162" s="1"/>
      <c r="B162" s="369">
        <v>106</v>
      </c>
      <c r="C162" s="368"/>
      <c r="D162" s="367" t="s">
        <v>536</v>
      </c>
      <c r="E162" s="368"/>
      <c r="F162" s="369">
        <v>4100048637</v>
      </c>
      <c r="G162" s="370"/>
      <c r="H162" s="391" t="s">
        <v>537</v>
      </c>
      <c r="I162" s="370"/>
      <c r="J162" s="369" t="s">
        <v>53</v>
      </c>
      <c r="K162" s="368"/>
      <c r="L162" s="7" t="s">
        <v>415</v>
      </c>
      <c r="M162" s="11"/>
      <c r="N162" s="81">
        <v>5.56</v>
      </c>
      <c r="O162" s="109">
        <v>6</v>
      </c>
    </row>
    <row r="163" spans="1:15" ht="15" customHeight="1" x14ac:dyDescent="0.25">
      <c r="A163" s="1"/>
      <c r="B163" s="369">
        <v>107</v>
      </c>
      <c r="C163" s="368"/>
      <c r="D163" s="367" t="s">
        <v>536</v>
      </c>
      <c r="E163" s="368"/>
      <c r="F163" s="369">
        <v>4100048637</v>
      </c>
      <c r="G163" s="370"/>
      <c r="H163" s="391" t="s">
        <v>537</v>
      </c>
      <c r="I163" s="370"/>
      <c r="J163" s="369" t="s">
        <v>53</v>
      </c>
      <c r="K163" s="368"/>
      <c r="L163" s="7" t="s">
        <v>415</v>
      </c>
      <c r="M163" s="11"/>
      <c r="N163" s="81">
        <v>5.56</v>
      </c>
      <c r="O163" s="109">
        <v>6</v>
      </c>
    </row>
    <row r="164" spans="1:15" ht="15" customHeight="1" x14ac:dyDescent="0.25">
      <c r="A164" s="1"/>
      <c r="B164" s="369">
        <v>108</v>
      </c>
      <c r="C164" s="368"/>
      <c r="D164" s="367" t="s">
        <v>536</v>
      </c>
      <c r="E164" s="368"/>
      <c r="F164" s="369">
        <v>4100048637</v>
      </c>
      <c r="G164" s="370"/>
      <c r="H164" s="391" t="s">
        <v>537</v>
      </c>
      <c r="I164" s="370"/>
      <c r="J164" s="369" t="s">
        <v>53</v>
      </c>
      <c r="K164" s="368"/>
      <c r="L164" s="7" t="s">
        <v>415</v>
      </c>
      <c r="M164" s="11"/>
      <c r="N164" s="81">
        <v>5.56</v>
      </c>
      <c r="O164" s="109">
        <v>6</v>
      </c>
    </row>
    <row r="165" spans="1:15" ht="15" customHeight="1" x14ac:dyDescent="0.25">
      <c r="A165" s="1"/>
      <c r="B165" s="369">
        <v>109</v>
      </c>
      <c r="C165" s="368"/>
      <c r="D165" s="367" t="s">
        <v>536</v>
      </c>
      <c r="E165" s="368"/>
      <c r="F165" s="369">
        <v>4100048637</v>
      </c>
      <c r="G165" s="370"/>
      <c r="H165" s="391" t="s">
        <v>537</v>
      </c>
      <c r="I165" s="370"/>
      <c r="J165" s="369" t="s">
        <v>53</v>
      </c>
      <c r="K165" s="368"/>
      <c r="L165" s="7" t="s">
        <v>415</v>
      </c>
      <c r="M165" s="11"/>
      <c r="N165" s="81">
        <v>5.56</v>
      </c>
      <c r="O165" s="109">
        <v>6</v>
      </c>
    </row>
    <row r="166" spans="1:15" ht="15" customHeight="1" x14ac:dyDescent="0.25">
      <c r="A166" s="1"/>
      <c r="B166" s="369">
        <v>110</v>
      </c>
      <c r="C166" s="368"/>
      <c r="D166" s="367" t="s">
        <v>536</v>
      </c>
      <c r="E166" s="368"/>
      <c r="F166" s="369">
        <v>4100048637</v>
      </c>
      <c r="G166" s="370"/>
      <c r="H166" s="391" t="s">
        <v>537</v>
      </c>
      <c r="I166" s="370"/>
      <c r="J166" s="369" t="s">
        <v>53</v>
      </c>
      <c r="K166" s="368"/>
      <c r="L166" s="7" t="s">
        <v>415</v>
      </c>
      <c r="M166" s="11"/>
      <c r="N166" s="81">
        <v>5.56</v>
      </c>
      <c r="O166" s="109">
        <v>6</v>
      </c>
    </row>
    <row r="167" spans="1:15" ht="15" customHeight="1" x14ac:dyDescent="0.25">
      <c r="A167" s="1"/>
      <c r="B167" s="369">
        <v>111</v>
      </c>
      <c r="C167" s="368"/>
      <c r="D167" s="367" t="s">
        <v>536</v>
      </c>
      <c r="E167" s="368"/>
      <c r="F167" s="369">
        <v>4100048637</v>
      </c>
      <c r="G167" s="370"/>
      <c r="H167" s="391" t="s">
        <v>537</v>
      </c>
      <c r="I167" s="370"/>
      <c r="J167" s="369" t="s">
        <v>53</v>
      </c>
      <c r="K167" s="368"/>
      <c r="L167" s="7" t="s">
        <v>415</v>
      </c>
      <c r="M167" s="11"/>
      <c r="N167" s="81">
        <v>5.56</v>
      </c>
      <c r="O167" s="109">
        <v>6</v>
      </c>
    </row>
    <row r="168" spans="1:15" ht="15" customHeight="1" x14ac:dyDescent="0.25">
      <c r="A168" s="1"/>
      <c r="B168" s="369">
        <v>112</v>
      </c>
      <c r="C168" s="368"/>
      <c r="D168" s="367" t="s">
        <v>536</v>
      </c>
      <c r="E168" s="368"/>
      <c r="F168" s="369">
        <v>4100048637</v>
      </c>
      <c r="G168" s="370"/>
      <c r="H168" s="391" t="s">
        <v>537</v>
      </c>
      <c r="I168" s="370"/>
      <c r="J168" s="369" t="s">
        <v>53</v>
      </c>
      <c r="K168" s="368"/>
      <c r="L168" s="7" t="s">
        <v>415</v>
      </c>
      <c r="M168" s="11"/>
      <c r="N168" s="81">
        <v>5.56</v>
      </c>
      <c r="O168" s="109">
        <v>6</v>
      </c>
    </row>
    <row r="169" spans="1:15" s="103" customFormat="1" ht="15" x14ac:dyDescent="0.25">
      <c r="A169" s="94"/>
      <c r="B169" s="77" t="s">
        <v>179</v>
      </c>
      <c r="C169" s="96"/>
      <c r="D169" s="97"/>
      <c r="E169" s="98"/>
      <c r="F169" s="97"/>
      <c r="G169" s="99"/>
      <c r="H169" s="100"/>
      <c r="I169" s="99"/>
      <c r="J169" s="97"/>
      <c r="K169" s="98"/>
      <c r="L169" s="101"/>
      <c r="M169" s="101"/>
      <c r="N169" s="101"/>
      <c r="O169" s="102"/>
    </row>
    <row r="170" spans="1:15" ht="15" customHeight="1" x14ac:dyDescent="0.25">
      <c r="A170" s="1"/>
      <c r="B170" s="369">
        <v>113</v>
      </c>
      <c r="C170" s="368"/>
      <c r="D170" s="367" t="s">
        <v>536</v>
      </c>
      <c r="E170" s="368"/>
      <c r="F170" s="369">
        <v>4100048637</v>
      </c>
      <c r="G170" s="370"/>
      <c r="H170" s="391" t="s">
        <v>537</v>
      </c>
      <c r="I170" s="370"/>
      <c r="J170" s="369" t="s">
        <v>53</v>
      </c>
      <c r="K170" s="368"/>
      <c r="L170" s="7" t="s">
        <v>415</v>
      </c>
      <c r="M170" s="11"/>
      <c r="N170" s="81">
        <v>5.56</v>
      </c>
      <c r="O170" s="109">
        <v>6</v>
      </c>
    </row>
    <row r="171" spans="1:15" ht="15" customHeight="1" x14ac:dyDescent="0.25">
      <c r="A171" s="1"/>
      <c r="B171" s="369">
        <v>114</v>
      </c>
      <c r="C171" s="368"/>
      <c r="D171" s="367" t="s">
        <v>536</v>
      </c>
      <c r="E171" s="368"/>
      <c r="F171" s="369">
        <v>4100048637</v>
      </c>
      <c r="G171" s="370"/>
      <c r="H171" s="391" t="s">
        <v>537</v>
      </c>
      <c r="I171" s="370"/>
      <c r="J171" s="369" t="s">
        <v>53</v>
      </c>
      <c r="K171" s="368"/>
      <c r="L171" s="7" t="s">
        <v>415</v>
      </c>
      <c r="M171" s="11"/>
      <c r="N171" s="81">
        <v>5.56</v>
      </c>
      <c r="O171" s="109">
        <v>6</v>
      </c>
    </row>
    <row r="172" spans="1:15" ht="15" customHeight="1" x14ac:dyDescent="0.25">
      <c r="A172" s="1"/>
      <c r="B172" s="369">
        <v>115</v>
      </c>
      <c r="C172" s="368"/>
      <c r="D172" s="367" t="s">
        <v>536</v>
      </c>
      <c r="E172" s="368"/>
      <c r="F172" s="369">
        <v>4100048637</v>
      </c>
      <c r="G172" s="370"/>
      <c r="H172" s="391" t="s">
        <v>537</v>
      </c>
      <c r="I172" s="370"/>
      <c r="J172" s="369" t="s">
        <v>53</v>
      </c>
      <c r="K172" s="368"/>
      <c r="L172" s="7" t="s">
        <v>415</v>
      </c>
      <c r="M172" s="11"/>
      <c r="N172" s="81">
        <v>5.56</v>
      </c>
      <c r="O172" s="109">
        <v>6</v>
      </c>
    </row>
    <row r="173" spans="1:15" ht="15" customHeight="1" x14ac:dyDescent="0.25">
      <c r="A173" s="1"/>
      <c r="B173" s="369">
        <v>116</v>
      </c>
      <c r="C173" s="368"/>
      <c r="D173" s="367" t="s">
        <v>536</v>
      </c>
      <c r="E173" s="368"/>
      <c r="F173" s="369">
        <v>4100048637</v>
      </c>
      <c r="G173" s="370"/>
      <c r="H173" s="391" t="s">
        <v>537</v>
      </c>
      <c r="I173" s="370"/>
      <c r="J173" s="369" t="s">
        <v>53</v>
      </c>
      <c r="K173" s="368"/>
      <c r="L173" s="7" t="s">
        <v>415</v>
      </c>
      <c r="M173" s="11"/>
      <c r="N173" s="81">
        <v>5.56</v>
      </c>
      <c r="O173" s="109">
        <v>6</v>
      </c>
    </row>
    <row r="174" spans="1:15" ht="15" x14ac:dyDescent="0.25">
      <c r="A174" s="1"/>
      <c r="B174" s="40"/>
      <c r="C174" s="36"/>
      <c r="D174" s="458" t="s">
        <v>538</v>
      </c>
      <c r="E174" s="393"/>
      <c r="F174" s="393"/>
      <c r="G174" s="393"/>
      <c r="H174" s="393"/>
      <c r="I174" s="62"/>
      <c r="J174" s="50"/>
      <c r="K174" s="61"/>
      <c r="L174" s="8"/>
      <c r="M174" s="8"/>
      <c r="N174" s="59"/>
      <c r="O174" s="60"/>
    </row>
    <row r="175" spans="1:15" ht="15" customHeight="1" x14ac:dyDescent="0.25">
      <c r="A175" s="1"/>
      <c r="B175" s="369">
        <v>117</v>
      </c>
      <c r="C175" s="368"/>
      <c r="D175" s="367" t="s">
        <v>536</v>
      </c>
      <c r="E175" s="368"/>
      <c r="F175" s="369">
        <v>4100048637</v>
      </c>
      <c r="G175" s="370"/>
      <c r="H175" s="391" t="s">
        <v>537</v>
      </c>
      <c r="I175" s="370"/>
      <c r="J175" s="369" t="s">
        <v>53</v>
      </c>
      <c r="K175" s="368"/>
      <c r="L175" s="7" t="s">
        <v>415</v>
      </c>
      <c r="M175" s="11"/>
      <c r="N175" s="81">
        <v>3.96</v>
      </c>
      <c r="O175" s="109">
        <v>3</v>
      </c>
    </row>
    <row r="176" spans="1:15" ht="15" customHeight="1" x14ac:dyDescent="0.25">
      <c r="A176" s="1"/>
      <c r="B176" s="76"/>
      <c r="C176" s="65"/>
      <c r="D176" s="50"/>
      <c r="E176" s="61"/>
      <c r="F176" s="50"/>
      <c r="G176" s="62"/>
      <c r="H176" s="63"/>
      <c r="I176" s="62"/>
      <c r="J176" s="50"/>
      <c r="K176" s="61"/>
      <c r="L176" s="8"/>
      <c r="M176" s="8"/>
      <c r="N176" s="86"/>
      <c r="O176" s="109"/>
    </row>
    <row r="177" spans="1:15" ht="15" x14ac:dyDescent="0.25">
      <c r="A177" s="1"/>
      <c r="B177" s="76"/>
      <c r="C177" s="65"/>
      <c r="D177" s="392"/>
      <c r="E177" s="393"/>
      <c r="F177" s="393"/>
      <c r="G177" s="393"/>
      <c r="H177" s="393"/>
      <c r="I177" s="62"/>
      <c r="J177" s="50"/>
      <c r="K177" s="61"/>
      <c r="L177" s="8"/>
      <c r="M177" s="8"/>
      <c r="N177" s="80">
        <f>SUM(N18:N175)</f>
        <v>688.05999999999847</v>
      </c>
      <c r="O177" s="60"/>
    </row>
    <row r="178" spans="1:15" ht="15.75" x14ac:dyDescent="0.25">
      <c r="A178" s="1"/>
      <c r="B178" s="356" t="s">
        <v>29</v>
      </c>
      <c r="C178" s="357"/>
      <c r="D178" s="357"/>
      <c r="E178" s="357"/>
      <c r="F178" s="357"/>
      <c r="G178" s="357"/>
      <c r="H178" s="357"/>
      <c r="I178" s="357"/>
      <c r="J178" s="357"/>
      <c r="K178" s="357"/>
      <c r="L178" s="357"/>
      <c r="M178" s="79"/>
      <c r="N178" s="75"/>
      <c r="O178" s="73">
        <f>SUM(O18:O175)</f>
        <v>1157</v>
      </c>
    </row>
    <row r="179" spans="1:15" ht="3.75" customHeight="1" x14ac:dyDescent="0.25">
      <c r="A179" s="1"/>
      <c r="B179" s="1"/>
      <c r="C179" s="1"/>
      <c r="D179" s="17"/>
      <c r="E179" s="20"/>
      <c r="F179" s="20"/>
      <c r="G179" s="3"/>
      <c r="H179" s="3"/>
      <c r="I179" s="1"/>
      <c r="J179" s="1"/>
      <c r="K179" s="1"/>
      <c r="L179" s="1"/>
      <c r="M179" s="1"/>
      <c r="N179" s="1"/>
    </row>
    <row r="180" spans="1:15" ht="15" customHeight="1" x14ac:dyDescent="0.25">
      <c r="A180" s="1"/>
      <c r="B180" s="1"/>
      <c r="C180" s="1"/>
      <c r="D180" s="1" t="s">
        <v>49</v>
      </c>
      <c r="E180" s="23"/>
      <c r="F180" s="397" t="s">
        <v>539</v>
      </c>
      <c r="G180" s="396"/>
      <c r="H180" s="1"/>
      <c r="I180" s="1"/>
      <c r="J180" s="1"/>
      <c r="K180" s="1"/>
      <c r="L180" s="1"/>
      <c r="M180" s="1"/>
      <c r="N180" s="1"/>
    </row>
    <row r="181" spans="1:15" ht="15" customHeight="1" x14ac:dyDescent="0.25">
      <c r="A181" s="1"/>
      <c r="B181" s="1"/>
      <c r="C181" s="1"/>
      <c r="D181" s="1" t="s">
        <v>540</v>
      </c>
      <c r="E181" s="23"/>
      <c r="F181" s="1"/>
      <c r="G181" s="1"/>
      <c r="H181" s="1"/>
      <c r="I181" s="1"/>
      <c r="J181" s="1"/>
      <c r="K181" s="1"/>
      <c r="L181" s="1"/>
      <c r="M181" s="1"/>
      <c r="N181" s="1"/>
    </row>
    <row r="182" spans="1:15" ht="15" customHeight="1" x14ac:dyDescent="0.25">
      <c r="A182" s="1"/>
      <c r="B182" s="1"/>
      <c r="C182" s="1"/>
      <c r="D182" s="1" t="s">
        <v>541</v>
      </c>
      <c r="E182" s="3"/>
      <c r="F182" s="1"/>
      <c r="G182" s="1"/>
      <c r="H182" s="1"/>
      <c r="I182" s="1"/>
      <c r="J182" s="1"/>
      <c r="K182" s="1"/>
      <c r="L182" s="1"/>
      <c r="M182" s="1"/>
      <c r="N182" s="1"/>
    </row>
    <row r="183" spans="1:15" ht="15" customHeight="1" x14ac:dyDescent="0.25">
      <c r="A183" s="1"/>
      <c r="B183" s="1"/>
      <c r="C183" s="1"/>
      <c r="D183" s="1" t="s">
        <v>542</v>
      </c>
      <c r="E183" s="23"/>
      <c r="F183" s="1"/>
      <c r="G183" s="1"/>
      <c r="H183" s="1"/>
      <c r="I183" s="1"/>
      <c r="J183" s="1"/>
      <c r="K183" s="1"/>
      <c r="L183" s="1"/>
      <c r="M183" s="1"/>
      <c r="N183" s="1"/>
    </row>
    <row r="184" spans="1:15" ht="15" customHeight="1" x14ac:dyDescent="0.25">
      <c r="A184" s="1"/>
      <c r="B184" s="1"/>
      <c r="C184" s="1"/>
      <c r="D184" s="1" t="s">
        <v>543</v>
      </c>
      <c r="E184" s="1"/>
      <c r="F184" s="1"/>
      <c r="G184" s="23"/>
      <c r="H184" s="23"/>
      <c r="I184" s="1"/>
      <c r="J184" s="1"/>
      <c r="K184" s="1"/>
      <c r="L184" s="1"/>
      <c r="M184" s="1"/>
      <c r="N184" s="1"/>
    </row>
    <row r="185" spans="1:15" ht="15" x14ac:dyDescent="0.25">
      <c r="A185" s="1"/>
      <c r="B185" s="1"/>
      <c r="C185" s="1"/>
      <c r="D185" s="1"/>
      <c r="E185" s="1"/>
      <c r="F185" s="1"/>
      <c r="G185" s="3"/>
      <c r="H185" s="3"/>
      <c r="I185" s="1"/>
      <c r="J185" s="1"/>
      <c r="K185" s="20"/>
      <c r="L185" s="1"/>
      <c r="M185" s="1"/>
      <c r="N185" s="1"/>
    </row>
    <row r="186" spans="1:15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5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5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5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5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5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5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489" ht="8.25" customHeight="1" x14ac:dyDescent="0.2"/>
    <row r="491" ht="8.25" customHeight="1" x14ac:dyDescent="0.2"/>
    <row r="493" ht="9" customHeight="1" x14ac:dyDescent="0.2"/>
    <row r="495" ht="7.5" customHeight="1" x14ac:dyDescent="0.2"/>
    <row r="497" ht="6.75" customHeight="1" x14ac:dyDescent="0.2"/>
    <row r="499" ht="7.5" customHeight="1" x14ac:dyDescent="0.2"/>
    <row r="501" ht="9" customHeight="1" x14ac:dyDescent="0.2"/>
    <row r="503" ht="7.5" customHeight="1" x14ac:dyDescent="0.2"/>
    <row r="505" ht="8.25" customHeight="1" x14ac:dyDescent="0.2"/>
  </sheetData>
  <mergeCells count="732">
    <mergeCell ref="H19:I19"/>
    <mergeCell ref="J19:K19"/>
    <mergeCell ref="B20:C20"/>
    <mergeCell ref="D20:E20"/>
    <mergeCell ref="F20:G20"/>
    <mergeCell ref="H20:I20"/>
    <mergeCell ref="J20:K20"/>
    <mergeCell ref="D29:E29"/>
    <mergeCell ref="M15:N15"/>
    <mergeCell ref="B17:C17"/>
    <mergeCell ref="D17:E17"/>
    <mergeCell ref="F17:G17"/>
    <mergeCell ref="H17:I17"/>
    <mergeCell ref="J17:K17"/>
    <mergeCell ref="B19:C19"/>
    <mergeCell ref="D19:E19"/>
    <mergeCell ref="F19:G19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4:I24"/>
    <mergeCell ref="J23:K23"/>
    <mergeCell ref="D25:E25"/>
    <mergeCell ref="F25:G25"/>
    <mergeCell ref="H25:I25"/>
    <mergeCell ref="J25:K25"/>
    <mergeCell ref="H23:I23"/>
    <mergeCell ref="D26:E26"/>
    <mergeCell ref="F26:G26"/>
    <mergeCell ref="H26:I26"/>
    <mergeCell ref="J26:K26"/>
    <mergeCell ref="D28:E28"/>
    <mergeCell ref="B24:C24"/>
    <mergeCell ref="D24:E24"/>
    <mergeCell ref="F24:G24"/>
    <mergeCell ref="J24:K24"/>
    <mergeCell ref="B25:C25"/>
    <mergeCell ref="B26:C26"/>
    <mergeCell ref="B27:C27"/>
    <mergeCell ref="D27:E27"/>
    <mergeCell ref="F27:G27"/>
    <mergeCell ref="H27:I27"/>
    <mergeCell ref="J27:K27"/>
    <mergeCell ref="F28:G28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6:C36"/>
    <mergeCell ref="D36:E36"/>
    <mergeCell ref="F36:G36"/>
    <mergeCell ref="H36:I36"/>
    <mergeCell ref="J36:K36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2:C42"/>
    <mergeCell ref="D42:E42"/>
    <mergeCell ref="F42:G42"/>
    <mergeCell ref="H42:I42"/>
    <mergeCell ref="J42:K42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6:C46"/>
    <mergeCell ref="D46:E46"/>
    <mergeCell ref="F46:G46"/>
    <mergeCell ref="H46:I46"/>
    <mergeCell ref="J46:K46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8:C48"/>
    <mergeCell ref="D48:E48"/>
    <mergeCell ref="F48:G48"/>
    <mergeCell ref="H48:I48"/>
    <mergeCell ref="J48:K48"/>
    <mergeCell ref="B47:C47"/>
    <mergeCell ref="D47:E47"/>
    <mergeCell ref="F47:G47"/>
    <mergeCell ref="H47:I47"/>
    <mergeCell ref="J47:K47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5:C55"/>
    <mergeCell ref="D55:E55"/>
    <mergeCell ref="F55:G55"/>
    <mergeCell ref="H55:I55"/>
    <mergeCell ref="J55:K55"/>
    <mergeCell ref="B52:C52"/>
    <mergeCell ref="D52:E52"/>
    <mergeCell ref="F52:G52"/>
    <mergeCell ref="H52:I52"/>
    <mergeCell ref="J52:K52"/>
    <mergeCell ref="B53:C53"/>
    <mergeCell ref="D53:E53"/>
    <mergeCell ref="F53:G53"/>
    <mergeCell ref="H53:I53"/>
    <mergeCell ref="J53:K53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4:C64"/>
    <mergeCell ref="D64:E64"/>
    <mergeCell ref="F64:G64"/>
    <mergeCell ref="H64:I64"/>
    <mergeCell ref="J64:K64"/>
    <mergeCell ref="H68:I68"/>
    <mergeCell ref="J68:K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2:C82"/>
    <mergeCell ref="D82:E82"/>
    <mergeCell ref="F82:G82"/>
    <mergeCell ref="H82:I82"/>
    <mergeCell ref="J82:K82"/>
    <mergeCell ref="B80:C80"/>
    <mergeCell ref="D80:E80"/>
    <mergeCell ref="F80:G80"/>
    <mergeCell ref="H80:I80"/>
    <mergeCell ref="J80:K80"/>
    <mergeCell ref="F85:G85"/>
    <mergeCell ref="H85:I85"/>
    <mergeCell ref="J85:K85"/>
    <mergeCell ref="B86:C86"/>
    <mergeCell ref="D86:E86"/>
    <mergeCell ref="F86:G86"/>
    <mergeCell ref="H86:I86"/>
    <mergeCell ref="J86:K86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J89:K89"/>
    <mergeCell ref="B90:C90"/>
    <mergeCell ref="D90:E90"/>
    <mergeCell ref="F90:G90"/>
    <mergeCell ref="H90:I90"/>
    <mergeCell ref="J90:K90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J93:K93"/>
    <mergeCell ref="B94:C94"/>
    <mergeCell ref="D94:E94"/>
    <mergeCell ref="F94:G94"/>
    <mergeCell ref="H94:I94"/>
    <mergeCell ref="J94:K94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J97:K97"/>
    <mergeCell ref="B99:C99"/>
    <mergeCell ref="D99:E99"/>
    <mergeCell ref="F99:G99"/>
    <mergeCell ref="H99:I99"/>
    <mergeCell ref="J99:K99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103:C103"/>
    <mergeCell ref="D103:E103"/>
    <mergeCell ref="F103:G103"/>
    <mergeCell ref="H103:I103"/>
    <mergeCell ref="J103:K103"/>
    <mergeCell ref="H100:I100"/>
    <mergeCell ref="J100:K100"/>
    <mergeCell ref="B101:C101"/>
    <mergeCell ref="D101:E101"/>
    <mergeCell ref="F101:G101"/>
    <mergeCell ref="H101:I101"/>
    <mergeCell ref="J101:K101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D119:E119"/>
    <mergeCell ref="F119:G119"/>
    <mergeCell ref="H119:I119"/>
    <mergeCell ref="J119:K119"/>
    <mergeCell ref="B116:C116"/>
    <mergeCell ref="D116:E116"/>
    <mergeCell ref="F116:G116"/>
    <mergeCell ref="H116:I116"/>
    <mergeCell ref="J116:K116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6:C136"/>
    <mergeCell ref="D136:E136"/>
    <mergeCell ref="F136:G136"/>
    <mergeCell ref="H136:I136"/>
    <mergeCell ref="J136:K136"/>
    <mergeCell ref="B134:C134"/>
    <mergeCell ref="D134:E134"/>
    <mergeCell ref="F134:G134"/>
    <mergeCell ref="H134:I134"/>
    <mergeCell ref="J134:K134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51:C151"/>
    <mergeCell ref="D151:E151"/>
    <mergeCell ref="F151:G151"/>
    <mergeCell ref="H151:I151"/>
    <mergeCell ref="J151:K151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B170:C170"/>
    <mergeCell ref="D170:E170"/>
    <mergeCell ref="F170:G170"/>
    <mergeCell ref="H170:I170"/>
    <mergeCell ref="J170:K170"/>
    <mergeCell ref="B171:C171"/>
    <mergeCell ref="D171:E171"/>
    <mergeCell ref="F171:G171"/>
    <mergeCell ref="H171:I171"/>
    <mergeCell ref="J171:K171"/>
    <mergeCell ref="F29:G29"/>
    <mergeCell ref="H28:I28"/>
    <mergeCell ref="H29:I29"/>
    <mergeCell ref="J28:K28"/>
    <mergeCell ref="J29:K29"/>
    <mergeCell ref="B178:L178"/>
    <mergeCell ref="F180:G180"/>
    <mergeCell ref="D177:H177"/>
    <mergeCell ref="B175:C175"/>
    <mergeCell ref="D175:E175"/>
    <mergeCell ref="F175:G175"/>
    <mergeCell ref="H175:I175"/>
    <mergeCell ref="J175:K175"/>
    <mergeCell ref="B172:C172"/>
    <mergeCell ref="D172:E172"/>
    <mergeCell ref="F172:G172"/>
    <mergeCell ref="H172:I172"/>
    <mergeCell ref="J172:K172"/>
    <mergeCell ref="B173:C173"/>
    <mergeCell ref="D173:E173"/>
    <mergeCell ref="F173:G173"/>
    <mergeCell ref="H173:I173"/>
    <mergeCell ref="J173:K173"/>
    <mergeCell ref="D174:H174"/>
    <mergeCell ref="J32:K32"/>
    <mergeCell ref="J33:K33"/>
    <mergeCell ref="D34:E34"/>
    <mergeCell ref="D35:E35"/>
    <mergeCell ref="F34:G34"/>
    <mergeCell ref="F35:G35"/>
    <mergeCell ref="H34:I34"/>
    <mergeCell ref="H35:I35"/>
    <mergeCell ref="J34:K34"/>
    <mergeCell ref="J35:K35"/>
    <mergeCell ref="D32:E32"/>
    <mergeCell ref="D33:E33"/>
    <mergeCell ref="F32:G32"/>
    <mergeCell ref="F33:G33"/>
    <mergeCell ref="H32:I32"/>
    <mergeCell ref="H33:I33"/>
    <mergeCell ref="D122:E122"/>
    <mergeCell ref="F122:G122"/>
    <mergeCell ref="H122:I122"/>
    <mergeCell ref="J122:K122"/>
    <mergeCell ref="D123:E123"/>
    <mergeCell ref="F123:G123"/>
    <mergeCell ref="J102:K102"/>
    <mergeCell ref="B122:C122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18:C118"/>
    <mergeCell ref="D118:E118"/>
    <mergeCell ref="F118:G118"/>
    <mergeCell ref="H118:I118"/>
    <mergeCell ref="J118:K118"/>
    <mergeCell ref="B119:C119"/>
    <mergeCell ref="D125:E125"/>
    <mergeCell ref="F125:G125"/>
    <mergeCell ref="H125:I125"/>
    <mergeCell ref="J125:K125"/>
    <mergeCell ref="B124:C124"/>
    <mergeCell ref="D124:E124"/>
    <mergeCell ref="F124:G124"/>
    <mergeCell ref="H124:I124"/>
    <mergeCell ref="B123:C123"/>
    <mergeCell ref="H123:I123"/>
    <mergeCell ref="J123:K123"/>
    <mergeCell ref="J124:K124"/>
    <mergeCell ref="D51:H51"/>
    <mergeCell ref="D43:H43"/>
    <mergeCell ref="D37:H37"/>
    <mergeCell ref="B102:C102"/>
    <mergeCell ref="D102:E102"/>
    <mergeCell ref="F102:G102"/>
    <mergeCell ref="H102:I102"/>
    <mergeCell ref="B100:C100"/>
    <mergeCell ref="D100:E100"/>
    <mergeCell ref="F100:G100"/>
    <mergeCell ref="B97:C97"/>
    <mergeCell ref="D97:E97"/>
    <mergeCell ref="F97:G97"/>
    <mergeCell ref="H97:I97"/>
    <mergeCell ref="B93:C93"/>
    <mergeCell ref="D93:E93"/>
    <mergeCell ref="F93:G93"/>
    <mergeCell ref="H93:I93"/>
    <mergeCell ref="B89:C89"/>
    <mergeCell ref="D89:E89"/>
    <mergeCell ref="F89:G89"/>
    <mergeCell ref="H89:I89"/>
    <mergeCell ref="B85:C85"/>
    <mergeCell ref="D85:E85"/>
    <mergeCell ref="B71:C71"/>
    <mergeCell ref="D71:E71"/>
    <mergeCell ref="F71:G71"/>
    <mergeCell ref="H71:I71"/>
    <mergeCell ref="J71:K71"/>
    <mergeCell ref="D54:H54"/>
    <mergeCell ref="B69:C69"/>
    <mergeCell ref="D69:E69"/>
    <mergeCell ref="F69:G69"/>
    <mergeCell ref="H69:I69"/>
    <mergeCell ref="J69:K69"/>
    <mergeCell ref="B70:C70"/>
    <mergeCell ref="D70:E70"/>
    <mergeCell ref="F70:G70"/>
    <mergeCell ref="H70:I70"/>
    <mergeCell ref="J70:K70"/>
    <mergeCell ref="B67:C67"/>
    <mergeCell ref="D67:E67"/>
    <mergeCell ref="F67:G67"/>
    <mergeCell ref="H67:I67"/>
    <mergeCell ref="J67:K67"/>
    <mergeCell ref="B68:C68"/>
    <mergeCell ref="D68:E68"/>
    <mergeCell ref="F68:G68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sheetPr codeName="Hoja66"/>
  <dimension ref="A1:O371"/>
  <sheetViews>
    <sheetView topLeftCell="A22" workbookViewId="0">
      <selection activeCell="D48" sqref="D48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3.7109375" customWidth="1"/>
    <col min="4" max="4" width="14.42578125" customWidth="1"/>
    <col min="5" max="5" width="7.5703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509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37074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446</v>
      </c>
      <c r="E19" s="368"/>
      <c r="F19" s="369">
        <v>4100047185</v>
      </c>
      <c r="G19" s="370"/>
      <c r="H19" s="391" t="s">
        <v>447</v>
      </c>
      <c r="I19" s="370"/>
      <c r="J19" s="369" t="s">
        <v>73</v>
      </c>
      <c r="K19" s="368"/>
      <c r="L19" s="7" t="s">
        <v>387</v>
      </c>
      <c r="M19" s="11"/>
      <c r="N19" s="82">
        <v>7.03</v>
      </c>
      <c r="O19" s="60">
        <v>11</v>
      </c>
    </row>
    <row r="20" spans="1:15" ht="15" x14ac:dyDescent="0.25">
      <c r="A20" s="1"/>
      <c r="B20" s="416"/>
      <c r="C20" s="417"/>
      <c r="D20" s="367" t="s">
        <v>446</v>
      </c>
      <c r="E20" s="368"/>
      <c r="F20" s="369">
        <v>4100047186</v>
      </c>
      <c r="G20" s="370"/>
      <c r="H20" s="391" t="s">
        <v>447</v>
      </c>
      <c r="I20" s="370"/>
      <c r="J20" s="369" t="s">
        <v>53</v>
      </c>
      <c r="K20" s="368"/>
      <c r="L20" s="7" t="s">
        <v>387</v>
      </c>
      <c r="M20" s="11"/>
      <c r="N20" s="83"/>
      <c r="O20" s="60">
        <v>81</v>
      </c>
    </row>
    <row r="21" spans="1:15" ht="15" x14ac:dyDescent="0.25">
      <c r="A21" s="1"/>
      <c r="B21" s="378">
        <v>2</v>
      </c>
      <c r="C21" s="379"/>
      <c r="D21" s="367" t="s">
        <v>465</v>
      </c>
      <c r="E21" s="368"/>
      <c r="F21" s="369">
        <v>4100047178</v>
      </c>
      <c r="G21" s="370"/>
      <c r="H21" s="391" t="s">
        <v>467</v>
      </c>
      <c r="I21" s="370"/>
      <c r="J21" s="369" t="s">
        <v>73</v>
      </c>
      <c r="K21" s="368"/>
      <c r="L21" s="7" t="s">
        <v>387</v>
      </c>
      <c r="M21" s="11"/>
      <c r="N21" s="82">
        <v>9.64</v>
      </c>
      <c r="O21" s="60">
        <v>51</v>
      </c>
    </row>
    <row r="22" spans="1:15" ht="15" x14ac:dyDescent="0.25">
      <c r="A22" s="1"/>
      <c r="B22" s="378">
        <v>3</v>
      </c>
      <c r="C22" s="379"/>
      <c r="D22" s="367" t="s">
        <v>465</v>
      </c>
      <c r="E22" s="368"/>
      <c r="F22" s="369">
        <v>4100047178</v>
      </c>
      <c r="G22" s="370"/>
      <c r="H22" s="391" t="s">
        <v>467</v>
      </c>
      <c r="I22" s="370"/>
      <c r="J22" s="369" t="s">
        <v>73</v>
      </c>
      <c r="K22" s="368"/>
      <c r="L22" s="7" t="s">
        <v>387</v>
      </c>
      <c r="M22" s="11"/>
      <c r="N22" s="82">
        <v>9.64</v>
      </c>
      <c r="O22" s="60">
        <v>51</v>
      </c>
    </row>
    <row r="23" spans="1:15" ht="15" x14ac:dyDescent="0.25">
      <c r="A23" s="1"/>
      <c r="B23" s="378">
        <v>4</v>
      </c>
      <c r="C23" s="379"/>
      <c r="D23" s="367" t="s">
        <v>510</v>
      </c>
      <c r="E23" s="368"/>
      <c r="F23" s="369">
        <v>4100047189</v>
      </c>
      <c r="G23" s="370"/>
      <c r="H23" s="391" t="s">
        <v>511</v>
      </c>
      <c r="I23" s="370"/>
      <c r="J23" s="369" t="s">
        <v>73</v>
      </c>
      <c r="K23" s="368"/>
      <c r="L23" s="7" t="s">
        <v>387</v>
      </c>
      <c r="M23" s="7"/>
      <c r="N23" s="82">
        <v>6.46</v>
      </c>
      <c r="O23" s="57">
        <v>10</v>
      </c>
    </row>
    <row r="24" spans="1:15" ht="15" x14ac:dyDescent="0.25">
      <c r="A24" s="1"/>
      <c r="B24" s="416"/>
      <c r="C24" s="417"/>
      <c r="D24" s="367" t="s">
        <v>510</v>
      </c>
      <c r="E24" s="368"/>
      <c r="F24" s="369">
        <v>4100047190</v>
      </c>
      <c r="G24" s="370"/>
      <c r="H24" s="391" t="s">
        <v>511</v>
      </c>
      <c r="I24" s="370"/>
      <c r="J24" s="369" t="s">
        <v>76</v>
      </c>
      <c r="K24" s="368"/>
      <c r="L24" s="7" t="s">
        <v>387</v>
      </c>
      <c r="M24" s="7"/>
      <c r="N24" s="83"/>
      <c r="O24" s="57">
        <v>12</v>
      </c>
    </row>
    <row r="25" spans="1:15" ht="15" x14ac:dyDescent="0.25">
      <c r="A25" s="1"/>
      <c r="B25" s="416"/>
      <c r="C25" s="417"/>
      <c r="D25" s="367" t="s">
        <v>510</v>
      </c>
      <c r="E25" s="368"/>
      <c r="F25" s="369">
        <v>4100047191</v>
      </c>
      <c r="G25" s="370"/>
      <c r="H25" s="391" t="s">
        <v>511</v>
      </c>
      <c r="I25" s="370"/>
      <c r="J25" s="369" t="s">
        <v>53</v>
      </c>
      <c r="K25" s="368"/>
      <c r="L25" s="7" t="s">
        <v>387</v>
      </c>
      <c r="M25" s="7"/>
      <c r="N25" s="83"/>
      <c r="O25" s="57">
        <v>5</v>
      </c>
    </row>
    <row r="26" spans="1:15" ht="15" x14ac:dyDescent="0.25">
      <c r="A26" s="1"/>
      <c r="B26" s="40"/>
      <c r="C26" s="36"/>
      <c r="D26" s="458" t="s">
        <v>512</v>
      </c>
      <c r="E26" s="393"/>
      <c r="F26" s="393"/>
      <c r="G26" s="393"/>
      <c r="H26" s="393"/>
      <c r="I26" s="62"/>
      <c r="J26" s="50"/>
      <c r="K26" s="61"/>
      <c r="L26" s="8"/>
      <c r="M26" s="8"/>
      <c r="N26" s="59"/>
      <c r="O26" s="60"/>
    </row>
    <row r="27" spans="1:15" ht="15" x14ac:dyDescent="0.25">
      <c r="A27" s="1"/>
      <c r="B27" s="378">
        <v>5</v>
      </c>
      <c r="C27" s="379"/>
      <c r="D27" s="367" t="s">
        <v>466</v>
      </c>
      <c r="E27" s="368"/>
      <c r="F27" s="369">
        <v>4100047183</v>
      </c>
      <c r="G27" s="370"/>
      <c r="H27" s="391" t="s">
        <v>468</v>
      </c>
      <c r="I27" s="370"/>
      <c r="J27" s="369" t="s">
        <v>76</v>
      </c>
      <c r="K27" s="368"/>
      <c r="L27" s="7" t="s">
        <v>387</v>
      </c>
      <c r="M27" s="11"/>
      <c r="N27" s="82">
        <v>9.4</v>
      </c>
      <c r="O27" s="60">
        <v>30</v>
      </c>
    </row>
    <row r="28" spans="1:15" ht="15" x14ac:dyDescent="0.25">
      <c r="A28" s="1"/>
      <c r="B28" s="416"/>
      <c r="C28" s="417"/>
      <c r="D28" s="367" t="s">
        <v>466</v>
      </c>
      <c r="E28" s="368"/>
      <c r="F28" s="369">
        <v>4100047184</v>
      </c>
      <c r="G28" s="370"/>
      <c r="H28" s="391" t="s">
        <v>468</v>
      </c>
      <c r="I28" s="370"/>
      <c r="J28" s="369" t="s">
        <v>53</v>
      </c>
      <c r="K28" s="368"/>
      <c r="L28" s="7" t="s">
        <v>387</v>
      </c>
      <c r="M28" s="11"/>
      <c r="N28" s="83"/>
      <c r="O28" s="60">
        <v>11</v>
      </c>
    </row>
    <row r="29" spans="1:15" ht="15" x14ac:dyDescent="0.25">
      <c r="A29" s="1"/>
      <c r="B29" s="40"/>
      <c r="C29" s="36"/>
      <c r="D29" s="458" t="s">
        <v>518</v>
      </c>
      <c r="E29" s="393"/>
      <c r="F29" s="393"/>
      <c r="G29" s="393"/>
      <c r="H29" s="393"/>
      <c r="I29" s="62"/>
      <c r="J29" s="50"/>
      <c r="K29" s="61"/>
      <c r="L29" s="8"/>
      <c r="M29" s="8"/>
      <c r="N29" s="87"/>
      <c r="O29" s="60"/>
    </row>
    <row r="30" spans="1:15" ht="15" x14ac:dyDescent="0.25">
      <c r="A30" s="1"/>
      <c r="B30" s="378">
        <v>6</v>
      </c>
      <c r="C30" s="379"/>
      <c r="D30" s="367" t="s">
        <v>444</v>
      </c>
      <c r="E30" s="368"/>
      <c r="F30" s="369">
        <v>4100047180</v>
      </c>
      <c r="G30" s="370"/>
      <c r="H30" s="391" t="s">
        <v>445</v>
      </c>
      <c r="I30" s="370"/>
      <c r="J30" s="369" t="s">
        <v>73</v>
      </c>
      <c r="K30" s="368"/>
      <c r="L30" s="7" t="s">
        <v>387</v>
      </c>
      <c r="M30" s="11"/>
      <c r="N30" s="81">
        <v>16.3</v>
      </c>
      <c r="O30" s="60">
        <v>133</v>
      </c>
    </row>
    <row r="31" spans="1:15" ht="15" x14ac:dyDescent="0.25">
      <c r="A31" s="1"/>
      <c r="B31" s="378">
        <v>7</v>
      </c>
      <c r="C31" s="379"/>
      <c r="D31" s="367" t="s">
        <v>444</v>
      </c>
      <c r="E31" s="368"/>
      <c r="F31" s="369">
        <v>4100047181</v>
      </c>
      <c r="G31" s="370"/>
      <c r="H31" s="391" t="s">
        <v>445</v>
      </c>
      <c r="I31" s="370"/>
      <c r="J31" s="369" t="s">
        <v>76</v>
      </c>
      <c r="K31" s="368"/>
      <c r="L31" s="7" t="s">
        <v>387</v>
      </c>
      <c r="M31" s="11"/>
      <c r="N31" s="83">
        <v>5.54</v>
      </c>
      <c r="O31" s="60">
        <v>30</v>
      </c>
    </row>
    <row r="32" spans="1:15" ht="15" x14ac:dyDescent="0.25">
      <c r="A32" s="1"/>
      <c r="B32" s="416"/>
      <c r="C32" s="417"/>
      <c r="D32" s="367" t="s">
        <v>444</v>
      </c>
      <c r="E32" s="368"/>
      <c r="F32" s="369">
        <v>4100047182</v>
      </c>
      <c r="G32" s="370"/>
      <c r="H32" s="391" t="s">
        <v>445</v>
      </c>
      <c r="I32" s="370"/>
      <c r="J32" s="369" t="s">
        <v>53</v>
      </c>
      <c r="K32" s="368"/>
      <c r="L32" s="7" t="s">
        <v>387</v>
      </c>
      <c r="M32" s="11"/>
      <c r="N32" s="83"/>
      <c r="O32" s="60">
        <v>5</v>
      </c>
    </row>
    <row r="33" spans="1:15" ht="15" x14ac:dyDescent="0.25">
      <c r="A33" s="1"/>
      <c r="B33" s="378">
        <v>8</v>
      </c>
      <c r="C33" s="379"/>
      <c r="D33" s="367" t="s">
        <v>462</v>
      </c>
      <c r="E33" s="368"/>
      <c r="F33" s="369">
        <v>4100047187</v>
      </c>
      <c r="G33" s="370"/>
      <c r="H33" s="391" t="s">
        <v>463</v>
      </c>
      <c r="I33" s="370"/>
      <c r="J33" s="369" t="s">
        <v>73</v>
      </c>
      <c r="K33" s="368"/>
      <c r="L33" s="7" t="s">
        <v>387</v>
      </c>
      <c r="M33" s="11"/>
      <c r="N33" s="82">
        <v>6.6</v>
      </c>
      <c r="O33" s="60">
        <v>52</v>
      </c>
    </row>
    <row r="34" spans="1:15" ht="15" x14ac:dyDescent="0.25">
      <c r="A34" s="1"/>
      <c r="B34" s="416"/>
      <c r="C34" s="417"/>
      <c r="D34" s="367" t="s">
        <v>462</v>
      </c>
      <c r="E34" s="368"/>
      <c r="F34" s="369">
        <v>4100047188</v>
      </c>
      <c r="G34" s="370"/>
      <c r="H34" s="391" t="s">
        <v>463</v>
      </c>
      <c r="I34" s="370"/>
      <c r="J34" s="369" t="s">
        <v>53</v>
      </c>
      <c r="K34" s="368"/>
      <c r="L34" s="7" t="s">
        <v>387</v>
      </c>
      <c r="M34" s="11"/>
      <c r="N34" s="83"/>
      <c r="O34" s="60">
        <v>11</v>
      </c>
    </row>
    <row r="35" spans="1:15" ht="15" customHeight="1" x14ac:dyDescent="0.25">
      <c r="A35" s="1"/>
      <c r="B35" s="375">
        <v>9</v>
      </c>
      <c r="C35" s="376"/>
      <c r="D35" s="367" t="s">
        <v>513</v>
      </c>
      <c r="E35" s="368"/>
      <c r="F35" s="369">
        <v>4100048694</v>
      </c>
      <c r="G35" s="370"/>
      <c r="H35" s="391" t="s">
        <v>514</v>
      </c>
      <c r="I35" s="370"/>
      <c r="J35" s="369" t="s">
        <v>73</v>
      </c>
      <c r="K35" s="368"/>
      <c r="L35" s="7" t="s">
        <v>387</v>
      </c>
      <c r="M35" s="11"/>
      <c r="N35" s="82">
        <v>8.58</v>
      </c>
      <c r="O35" s="60">
        <v>12</v>
      </c>
    </row>
    <row r="36" spans="1:15" ht="15" customHeight="1" x14ac:dyDescent="0.25">
      <c r="A36" s="1"/>
      <c r="B36" s="375">
        <v>10</v>
      </c>
      <c r="C36" s="376"/>
      <c r="D36" s="367" t="s">
        <v>513</v>
      </c>
      <c r="E36" s="368"/>
      <c r="F36" s="369">
        <v>4100048694</v>
      </c>
      <c r="G36" s="370"/>
      <c r="H36" s="391" t="s">
        <v>514</v>
      </c>
      <c r="I36" s="370"/>
      <c r="J36" s="369" t="s">
        <v>73</v>
      </c>
      <c r="K36" s="368"/>
      <c r="L36" s="7" t="s">
        <v>387</v>
      </c>
      <c r="M36" s="11"/>
      <c r="N36" s="82">
        <v>8.58</v>
      </c>
      <c r="O36" s="60">
        <v>12</v>
      </c>
    </row>
    <row r="37" spans="1:15" ht="15" customHeight="1" x14ac:dyDescent="0.25">
      <c r="A37" s="1"/>
      <c r="B37" s="375">
        <v>11</v>
      </c>
      <c r="C37" s="376"/>
      <c r="D37" s="367" t="s">
        <v>513</v>
      </c>
      <c r="E37" s="368"/>
      <c r="F37" s="369">
        <v>4100048694</v>
      </c>
      <c r="G37" s="370"/>
      <c r="H37" s="391" t="s">
        <v>514</v>
      </c>
      <c r="I37" s="370"/>
      <c r="J37" s="369" t="s">
        <v>73</v>
      </c>
      <c r="K37" s="368"/>
      <c r="L37" s="7" t="s">
        <v>387</v>
      </c>
      <c r="M37" s="11"/>
      <c r="N37" s="82">
        <v>8.58</v>
      </c>
      <c r="O37" s="60">
        <v>12</v>
      </c>
    </row>
    <row r="38" spans="1:15" ht="15" customHeight="1" x14ac:dyDescent="0.25">
      <c r="A38" s="1"/>
      <c r="B38" s="375">
        <v>12</v>
      </c>
      <c r="C38" s="376"/>
      <c r="D38" s="367" t="s">
        <v>513</v>
      </c>
      <c r="E38" s="368"/>
      <c r="F38" s="369">
        <v>4100048694</v>
      </c>
      <c r="G38" s="370"/>
      <c r="H38" s="391" t="s">
        <v>514</v>
      </c>
      <c r="I38" s="370"/>
      <c r="J38" s="369" t="s">
        <v>73</v>
      </c>
      <c r="K38" s="368"/>
      <c r="L38" s="7" t="s">
        <v>387</v>
      </c>
      <c r="M38" s="11"/>
      <c r="N38" s="82">
        <v>8.58</v>
      </c>
      <c r="O38" s="60">
        <v>12</v>
      </c>
    </row>
    <row r="39" spans="1:15" ht="15" customHeight="1" x14ac:dyDescent="0.25">
      <c r="A39" s="1"/>
      <c r="B39" s="375">
        <v>13</v>
      </c>
      <c r="C39" s="376"/>
      <c r="D39" s="367" t="s">
        <v>513</v>
      </c>
      <c r="E39" s="368"/>
      <c r="F39" s="369">
        <v>4100048694</v>
      </c>
      <c r="G39" s="370"/>
      <c r="H39" s="391" t="s">
        <v>514</v>
      </c>
      <c r="I39" s="370"/>
      <c r="J39" s="369" t="s">
        <v>73</v>
      </c>
      <c r="K39" s="368"/>
      <c r="L39" s="7" t="s">
        <v>387</v>
      </c>
      <c r="M39" s="11"/>
      <c r="N39" s="82">
        <v>8.58</v>
      </c>
      <c r="O39" s="60">
        <v>12</v>
      </c>
    </row>
    <row r="40" spans="1:15" ht="15" customHeight="1" x14ac:dyDescent="0.25">
      <c r="A40" s="1"/>
      <c r="B40" s="375">
        <v>14</v>
      </c>
      <c r="C40" s="376"/>
      <c r="D40" s="367" t="s">
        <v>513</v>
      </c>
      <c r="E40" s="368"/>
      <c r="F40" s="369">
        <v>4100048694</v>
      </c>
      <c r="G40" s="370"/>
      <c r="H40" s="391" t="s">
        <v>514</v>
      </c>
      <c r="I40" s="370"/>
      <c r="J40" s="369" t="s">
        <v>73</v>
      </c>
      <c r="K40" s="368"/>
      <c r="L40" s="7" t="s">
        <v>387</v>
      </c>
      <c r="M40" s="11"/>
      <c r="N40" s="82">
        <v>8.58</v>
      </c>
      <c r="O40" s="60">
        <v>12</v>
      </c>
    </row>
    <row r="41" spans="1:15" ht="15" customHeight="1" x14ac:dyDescent="0.25">
      <c r="A41" s="1"/>
      <c r="B41" s="375">
        <v>15</v>
      </c>
      <c r="C41" s="376"/>
      <c r="D41" s="367" t="s">
        <v>513</v>
      </c>
      <c r="E41" s="368"/>
      <c r="F41" s="369">
        <v>4100048694</v>
      </c>
      <c r="G41" s="370"/>
      <c r="H41" s="391" t="s">
        <v>514</v>
      </c>
      <c r="I41" s="370"/>
      <c r="J41" s="369" t="s">
        <v>73</v>
      </c>
      <c r="K41" s="368"/>
      <c r="L41" s="7" t="s">
        <v>387</v>
      </c>
      <c r="M41" s="11"/>
      <c r="N41" s="82">
        <v>8.58</v>
      </c>
      <c r="O41" s="60">
        <v>12</v>
      </c>
    </row>
    <row r="42" spans="1:15" ht="15" customHeight="1" x14ac:dyDescent="0.25">
      <c r="A42" s="1"/>
      <c r="B42" s="375">
        <v>16</v>
      </c>
      <c r="C42" s="376"/>
      <c r="D42" s="367" t="s">
        <v>513</v>
      </c>
      <c r="E42" s="368"/>
      <c r="F42" s="369">
        <v>4100048694</v>
      </c>
      <c r="G42" s="370"/>
      <c r="H42" s="391" t="s">
        <v>514</v>
      </c>
      <c r="I42" s="370"/>
      <c r="J42" s="369" t="s">
        <v>73</v>
      </c>
      <c r="K42" s="368"/>
      <c r="L42" s="7" t="s">
        <v>387</v>
      </c>
      <c r="M42" s="11"/>
      <c r="N42" s="82">
        <v>7.95</v>
      </c>
      <c r="O42" s="60">
        <v>11</v>
      </c>
    </row>
    <row r="43" spans="1:15" ht="15" x14ac:dyDescent="0.25">
      <c r="A43" s="1"/>
      <c r="B43" s="76"/>
      <c r="C43" s="65"/>
      <c r="D43" s="392"/>
      <c r="E43" s="393"/>
      <c r="F43" s="393"/>
      <c r="G43" s="393"/>
      <c r="H43" s="393"/>
      <c r="I43" s="62"/>
      <c r="J43" s="50"/>
      <c r="K43" s="61"/>
      <c r="L43" s="8"/>
      <c r="M43" s="8"/>
      <c r="N43" s="80">
        <f>SUM(N18:N42)</f>
        <v>138.61999999999998</v>
      </c>
      <c r="O43" s="60"/>
    </row>
    <row r="44" spans="1:15" ht="15.75" x14ac:dyDescent="0.25">
      <c r="A44" s="1"/>
      <c r="B44" s="356" t="s">
        <v>29</v>
      </c>
      <c r="C44" s="357"/>
      <c r="D44" s="357"/>
      <c r="E44" s="357"/>
      <c r="F44" s="357"/>
      <c r="G44" s="357"/>
      <c r="H44" s="357"/>
      <c r="I44" s="357"/>
      <c r="J44" s="357"/>
      <c r="K44" s="357"/>
      <c r="L44" s="357"/>
      <c r="M44" s="79"/>
      <c r="N44" s="75"/>
      <c r="O44" s="73">
        <f>SUM(O18:O42)</f>
        <v>588</v>
      </c>
    </row>
    <row r="45" spans="1:15" ht="3.75" customHeight="1" x14ac:dyDescent="0.25">
      <c r="A45" s="1"/>
      <c r="B45" s="1"/>
      <c r="C45" s="1"/>
      <c r="D45" s="17"/>
      <c r="E45" s="20"/>
      <c r="F45" s="20"/>
      <c r="G45" s="3"/>
      <c r="H45" s="3"/>
      <c r="I45" s="1"/>
      <c r="J45" s="1"/>
      <c r="K45" s="1"/>
      <c r="L45" s="1"/>
      <c r="M45" s="1"/>
      <c r="N45" s="1"/>
    </row>
    <row r="46" spans="1:15" ht="15" customHeight="1" x14ac:dyDescent="0.25">
      <c r="A46" s="1"/>
      <c r="B46" s="1"/>
      <c r="C46" s="1"/>
      <c r="D46" s="1" t="s">
        <v>49</v>
      </c>
      <c r="E46" s="23"/>
      <c r="F46" s="397" t="s">
        <v>519</v>
      </c>
      <c r="G46" s="396"/>
      <c r="H46" s="1"/>
      <c r="I46" s="1"/>
      <c r="J46" s="1"/>
      <c r="K46" s="1"/>
      <c r="L46" s="1"/>
      <c r="M46" s="1"/>
      <c r="N46" s="1"/>
    </row>
    <row r="47" spans="1:15" ht="15" customHeight="1" x14ac:dyDescent="0.25">
      <c r="A47" s="1"/>
      <c r="B47" s="1"/>
      <c r="C47" s="1"/>
      <c r="D47" s="1" t="s">
        <v>520</v>
      </c>
      <c r="E47" s="23"/>
      <c r="F47" s="1"/>
      <c r="G47" s="1"/>
      <c r="H47" s="1"/>
      <c r="I47" s="1"/>
      <c r="J47" s="1"/>
      <c r="K47" s="1"/>
      <c r="L47" s="1"/>
      <c r="M47" s="1"/>
      <c r="N47" s="1"/>
    </row>
    <row r="48" spans="1:15" ht="15" customHeight="1" x14ac:dyDescent="0.25">
      <c r="A48" s="1"/>
      <c r="B48" s="1"/>
      <c r="C48" s="1"/>
      <c r="D48" s="1" t="s">
        <v>516</v>
      </c>
      <c r="E48" s="3"/>
      <c r="F48" s="1"/>
      <c r="G48" s="1"/>
      <c r="H48" s="1"/>
      <c r="I48" s="1"/>
      <c r="J48" s="1"/>
      <c r="K48" s="1"/>
      <c r="L48" s="1"/>
      <c r="M48" s="1"/>
      <c r="N48" s="1"/>
    </row>
    <row r="49" spans="1:14" ht="15" customHeight="1" x14ac:dyDescent="0.25">
      <c r="A49" s="1"/>
      <c r="B49" s="1"/>
      <c r="C49" s="1"/>
      <c r="D49" s="1" t="s">
        <v>517</v>
      </c>
      <c r="E49" s="23"/>
      <c r="F49" s="1"/>
      <c r="G49" s="1"/>
      <c r="H49" s="1"/>
      <c r="I49" s="1"/>
      <c r="J49" s="1"/>
      <c r="K49" s="1"/>
      <c r="L49" s="1"/>
      <c r="M49" s="1"/>
      <c r="N49" s="1"/>
    </row>
    <row r="50" spans="1:14" ht="15" customHeight="1" x14ac:dyDescent="0.25">
      <c r="A50" s="1"/>
      <c r="B50" s="1"/>
      <c r="C50" s="1"/>
      <c r="D50" s="1" t="s">
        <v>515</v>
      </c>
      <c r="E50" s="1"/>
      <c r="F50" s="1"/>
      <c r="G50" s="23"/>
      <c r="H50" s="23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3"/>
      <c r="H51" s="3"/>
      <c r="I51" s="1"/>
      <c r="J51" s="1"/>
      <c r="K51" s="20"/>
      <c r="L51" s="1"/>
      <c r="M51" s="1"/>
      <c r="N51" s="1"/>
    </row>
    <row r="52" spans="1:14" ht="1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355" ht="8.25" customHeight="1" x14ac:dyDescent="0.2"/>
    <row r="357" ht="8.25" customHeight="1" x14ac:dyDescent="0.2"/>
    <row r="359" ht="9" customHeight="1" x14ac:dyDescent="0.2"/>
    <row r="361" ht="7.5" customHeight="1" x14ac:dyDescent="0.2"/>
    <row r="363" ht="6.75" customHeight="1" x14ac:dyDescent="0.2"/>
    <row r="365" ht="7.5" customHeight="1" x14ac:dyDescent="0.2"/>
    <row r="367" ht="9" customHeight="1" x14ac:dyDescent="0.2"/>
    <row r="369" ht="7.5" customHeight="1" x14ac:dyDescent="0.2"/>
    <row r="371" ht="8.25" customHeight="1" x14ac:dyDescent="0.2"/>
  </sheetData>
  <mergeCells count="121">
    <mergeCell ref="F23:G23"/>
    <mergeCell ref="H23:I23"/>
    <mergeCell ref="D21:E21"/>
    <mergeCell ref="F21:G21"/>
    <mergeCell ref="H21:I21"/>
    <mergeCell ref="J23:K23"/>
    <mergeCell ref="M15:N15"/>
    <mergeCell ref="B17:C17"/>
    <mergeCell ref="D17:E17"/>
    <mergeCell ref="F17:G17"/>
    <mergeCell ref="H17:I17"/>
    <mergeCell ref="B21:C21"/>
    <mergeCell ref="J19:K19"/>
    <mergeCell ref="F19:G19"/>
    <mergeCell ref="H19:I19"/>
    <mergeCell ref="J21:K21"/>
    <mergeCell ref="J17:K17"/>
    <mergeCell ref="B20:C20"/>
    <mergeCell ref="D20:E20"/>
    <mergeCell ref="F20:G20"/>
    <mergeCell ref="H20:I20"/>
    <mergeCell ref="J20:K20"/>
    <mergeCell ref="B19:C19"/>
    <mergeCell ref="D19:E19"/>
    <mergeCell ref="J25:K25"/>
    <mergeCell ref="J31:K31"/>
    <mergeCell ref="B25:C25"/>
    <mergeCell ref="D25:E25"/>
    <mergeCell ref="F25:G25"/>
    <mergeCell ref="H25:I25"/>
    <mergeCell ref="B28:C28"/>
    <mergeCell ref="J22:K22"/>
    <mergeCell ref="B24:C24"/>
    <mergeCell ref="D24:E24"/>
    <mergeCell ref="F24:G24"/>
    <mergeCell ref="B23:C23"/>
    <mergeCell ref="D23:E23"/>
    <mergeCell ref="B22:C22"/>
    <mergeCell ref="F22:G22"/>
    <mergeCell ref="J24:K24"/>
    <mergeCell ref="D22:E22"/>
    <mergeCell ref="D28:E28"/>
    <mergeCell ref="F28:G28"/>
    <mergeCell ref="H28:I28"/>
    <mergeCell ref="H27:I27"/>
    <mergeCell ref="H24:I24"/>
    <mergeCell ref="J28:K28"/>
    <mergeCell ref="H22:I22"/>
    <mergeCell ref="B27:C27"/>
    <mergeCell ref="D27:E27"/>
    <mergeCell ref="F27:G27"/>
    <mergeCell ref="H32:I32"/>
    <mergeCell ref="J27:K27"/>
    <mergeCell ref="D31:E31"/>
    <mergeCell ref="F31:G31"/>
    <mergeCell ref="H31:I31"/>
    <mergeCell ref="B31:C31"/>
    <mergeCell ref="H30:I30"/>
    <mergeCell ref="B35:C35"/>
    <mergeCell ref="D35:E35"/>
    <mergeCell ref="F35:G35"/>
    <mergeCell ref="H35:I35"/>
    <mergeCell ref="J35:K35"/>
    <mergeCell ref="B30:C30"/>
    <mergeCell ref="D30:E30"/>
    <mergeCell ref="F30:G30"/>
    <mergeCell ref="H33:I33"/>
    <mergeCell ref="J30:K30"/>
    <mergeCell ref="B34:C34"/>
    <mergeCell ref="D34:E34"/>
    <mergeCell ref="F34:G34"/>
    <mergeCell ref="H34:I34"/>
    <mergeCell ref="J34:K34"/>
    <mergeCell ref="F40:G40"/>
    <mergeCell ref="H40:I40"/>
    <mergeCell ref="J40:K40"/>
    <mergeCell ref="B37:C37"/>
    <mergeCell ref="D37:E37"/>
    <mergeCell ref="F37:G37"/>
    <mergeCell ref="H37:I37"/>
    <mergeCell ref="J32:K32"/>
    <mergeCell ref="B38:C38"/>
    <mergeCell ref="D38:E38"/>
    <mergeCell ref="F38:G38"/>
    <mergeCell ref="H38:I38"/>
    <mergeCell ref="J38:K38"/>
    <mergeCell ref="B33:C33"/>
    <mergeCell ref="D33:E33"/>
    <mergeCell ref="F33:G33"/>
    <mergeCell ref="B36:C36"/>
    <mergeCell ref="D36:E36"/>
    <mergeCell ref="F36:G36"/>
    <mergeCell ref="H36:I36"/>
    <mergeCell ref="J36:K36"/>
    <mergeCell ref="B32:C32"/>
    <mergeCell ref="D32:E32"/>
    <mergeCell ref="F32:G32"/>
    <mergeCell ref="D41:E41"/>
    <mergeCell ref="J39:K39"/>
    <mergeCell ref="F46:G46"/>
    <mergeCell ref="D26:H26"/>
    <mergeCell ref="D29:H29"/>
    <mergeCell ref="D43:H43"/>
    <mergeCell ref="B44:L44"/>
    <mergeCell ref="B39:C39"/>
    <mergeCell ref="D39:E39"/>
    <mergeCell ref="F39:G39"/>
    <mergeCell ref="B42:C42"/>
    <mergeCell ref="D42:E42"/>
    <mergeCell ref="F42:G42"/>
    <mergeCell ref="H42:I42"/>
    <mergeCell ref="B41:C41"/>
    <mergeCell ref="J37:K37"/>
    <mergeCell ref="F41:G41"/>
    <mergeCell ref="H41:I41"/>
    <mergeCell ref="J41:K41"/>
    <mergeCell ref="J42:K42"/>
    <mergeCell ref="H39:I39"/>
    <mergeCell ref="J33:K33"/>
    <mergeCell ref="B40:C40"/>
    <mergeCell ref="D40:E4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sheetPr codeName="Hoja67"/>
  <dimension ref="A1:P674"/>
  <sheetViews>
    <sheetView workbookViewId="0">
      <selection activeCell="A202" sqref="A202:IV202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501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37036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78">
        <v>1</v>
      </c>
      <c r="C19" s="379"/>
      <c r="D19" s="367" t="s">
        <v>476</v>
      </c>
      <c r="E19" s="368"/>
      <c r="F19" s="369">
        <v>4100047138</v>
      </c>
      <c r="G19" s="370"/>
      <c r="H19" s="391" t="s">
        <v>477</v>
      </c>
      <c r="I19" s="370"/>
      <c r="J19" s="369" t="s">
        <v>73</v>
      </c>
      <c r="K19" s="368"/>
      <c r="L19" s="7" t="s">
        <v>387</v>
      </c>
      <c r="M19" s="11">
        <v>75</v>
      </c>
      <c r="N19" s="82">
        <v>7.8</v>
      </c>
      <c r="O19" s="60">
        <v>6</v>
      </c>
    </row>
    <row r="20" spans="1:15" ht="15" x14ac:dyDescent="0.25">
      <c r="A20" s="1"/>
      <c r="B20" s="416"/>
      <c r="C20" s="417"/>
      <c r="D20" s="367" t="s">
        <v>476</v>
      </c>
      <c r="E20" s="368"/>
      <c r="F20" s="369">
        <v>4100047138</v>
      </c>
      <c r="G20" s="370"/>
      <c r="H20" s="391" t="s">
        <v>477</v>
      </c>
      <c r="I20" s="370"/>
      <c r="J20" s="369" t="s">
        <v>73</v>
      </c>
      <c r="K20" s="368"/>
      <c r="L20" s="7" t="s">
        <v>387</v>
      </c>
      <c r="M20" s="11">
        <v>80</v>
      </c>
      <c r="N20" s="83"/>
      <c r="O20" s="60">
        <v>5</v>
      </c>
    </row>
    <row r="21" spans="1:15" ht="15" x14ac:dyDescent="0.25">
      <c r="A21" s="1"/>
      <c r="B21" s="416"/>
      <c r="C21" s="417"/>
      <c r="D21" s="367" t="s">
        <v>476</v>
      </c>
      <c r="E21" s="368"/>
      <c r="F21" s="369">
        <v>4100047139</v>
      </c>
      <c r="G21" s="370"/>
      <c r="H21" s="391" t="s">
        <v>477</v>
      </c>
      <c r="I21" s="370"/>
      <c r="J21" s="369" t="s">
        <v>53</v>
      </c>
      <c r="K21" s="368"/>
      <c r="L21" s="7" t="s">
        <v>387</v>
      </c>
      <c r="M21" s="11">
        <v>80</v>
      </c>
      <c r="N21" s="83"/>
      <c r="O21" s="60">
        <v>7</v>
      </c>
    </row>
    <row r="22" spans="1:15" ht="15" x14ac:dyDescent="0.25">
      <c r="A22" s="1"/>
      <c r="B22" s="416"/>
      <c r="C22" s="417"/>
      <c r="D22" s="367" t="s">
        <v>476</v>
      </c>
      <c r="E22" s="368"/>
      <c r="F22" s="369">
        <v>4100047139</v>
      </c>
      <c r="G22" s="370"/>
      <c r="H22" s="391" t="s">
        <v>477</v>
      </c>
      <c r="I22" s="370"/>
      <c r="J22" s="369" t="s">
        <v>53</v>
      </c>
      <c r="K22" s="368"/>
      <c r="L22" s="7" t="s">
        <v>387</v>
      </c>
      <c r="M22" s="11">
        <v>85</v>
      </c>
      <c r="N22" s="83"/>
      <c r="O22" s="60">
        <v>13</v>
      </c>
    </row>
    <row r="23" spans="1:15" ht="15" x14ac:dyDescent="0.25">
      <c r="A23" s="1"/>
      <c r="B23" s="416"/>
      <c r="C23" s="417"/>
      <c r="D23" s="367" t="s">
        <v>476</v>
      </c>
      <c r="E23" s="368"/>
      <c r="F23" s="369">
        <v>4100047139</v>
      </c>
      <c r="G23" s="370"/>
      <c r="H23" s="391" t="s">
        <v>477</v>
      </c>
      <c r="I23" s="370"/>
      <c r="J23" s="369" t="s">
        <v>53</v>
      </c>
      <c r="K23" s="368"/>
      <c r="L23" s="7" t="s">
        <v>387</v>
      </c>
      <c r="M23" s="11">
        <v>90</v>
      </c>
      <c r="N23" s="83"/>
      <c r="O23" s="60">
        <v>8</v>
      </c>
    </row>
    <row r="24" spans="1:15" ht="15" x14ac:dyDescent="0.25">
      <c r="A24" s="1"/>
      <c r="B24" s="416"/>
      <c r="C24" s="417"/>
      <c r="D24" s="367" t="s">
        <v>476</v>
      </c>
      <c r="E24" s="368"/>
      <c r="F24" s="369">
        <v>4100047140</v>
      </c>
      <c r="G24" s="370"/>
      <c r="H24" s="391" t="s">
        <v>477</v>
      </c>
      <c r="I24" s="370"/>
      <c r="J24" s="369" t="s">
        <v>84</v>
      </c>
      <c r="K24" s="368"/>
      <c r="L24" s="7" t="s">
        <v>387</v>
      </c>
      <c r="M24" s="11">
        <v>75</v>
      </c>
      <c r="N24" s="83"/>
      <c r="O24" s="60">
        <v>1</v>
      </c>
    </row>
    <row r="25" spans="1:15" ht="15" x14ac:dyDescent="0.25">
      <c r="A25" s="1"/>
      <c r="B25" s="416"/>
      <c r="C25" s="417"/>
      <c r="D25" s="367" t="s">
        <v>476</v>
      </c>
      <c r="E25" s="368"/>
      <c r="F25" s="369">
        <v>4100047140</v>
      </c>
      <c r="G25" s="370"/>
      <c r="H25" s="391" t="s">
        <v>477</v>
      </c>
      <c r="I25" s="370"/>
      <c r="J25" s="369" t="s">
        <v>84</v>
      </c>
      <c r="K25" s="368"/>
      <c r="L25" s="7" t="s">
        <v>387</v>
      </c>
      <c r="M25" s="11">
        <v>80</v>
      </c>
      <c r="N25" s="83"/>
      <c r="O25" s="60">
        <v>2</v>
      </c>
    </row>
    <row r="26" spans="1:15" ht="15" x14ac:dyDescent="0.25">
      <c r="A26" s="1"/>
      <c r="B26" s="416"/>
      <c r="C26" s="417"/>
      <c r="D26" s="367" t="s">
        <v>476</v>
      </c>
      <c r="E26" s="368"/>
      <c r="F26" s="369">
        <v>4100047140</v>
      </c>
      <c r="G26" s="370"/>
      <c r="H26" s="391" t="s">
        <v>477</v>
      </c>
      <c r="I26" s="370"/>
      <c r="J26" s="369" t="s">
        <v>84</v>
      </c>
      <c r="K26" s="368"/>
      <c r="L26" s="7" t="s">
        <v>387</v>
      </c>
      <c r="M26" s="11">
        <v>85</v>
      </c>
      <c r="N26" s="83"/>
      <c r="O26" s="60">
        <v>1</v>
      </c>
    </row>
    <row r="27" spans="1:15" ht="15" x14ac:dyDescent="0.25">
      <c r="A27" s="1"/>
      <c r="B27" s="378">
        <v>2</v>
      </c>
      <c r="C27" s="379"/>
      <c r="D27" s="367" t="s">
        <v>476</v>
      </c>
      <c r="E27" s="368"/>
      <c r="F27" s="369">
        <v>4100047154</v>
      </c>
      <c r="G27" s="370"/>
      <c r="H27" s="391" t="s">
        <v>478</v>
      </c>
      <c r="I27" s="370"/>
      <c r="J27" s="369" t="s">
        <v>53</v>
      </c>
      <c r="K27" s="368"/>
      <c r="L27" s="7" t="s">
        <v>479</v>
      </c>
      <c r="M27" s="11">
        <v>80</v>
      </c>
      <c r="N27" s="82">
        <v>5.44</v>
      </c>
      <c r="O27" s="60">
        <v>4</v>
      </c>
    </row>
    <row r="28" spans="1:15" ht="15" x14ac:dyDescent="0.25">
      <c r="A28" s="1"/>
      <c r="B28" s="416"/>
      <c r="C28" s="417"/>
      <c r="D28" s="367" t="s">
        <v>476</v>
      </c>
      <c r="E28" s="368"/>
      <c r="F28" s="369">
        <v>4100047154</v>
      </c>
      <c r="G28" s="370"/>
      <c r="H28" s="391" t="s">
        <v>478</v>
      </c>
      <c r="I28" s="370"/>
      <c r="J28" s="369" t="s">
        <v>53</v>
      </c>
      <c r="K28" s="368"/>
      <c r="L28" s="7" t="s">
        <v>479</v>
      </c>
      <c r="M28" s="11">
        <v>85</v>
      </c>
      <c r="N28" s="83"/>
      <c r="O28" s="60">
        <v>8</v>
      </c>
    </row>
    <row r="29" spans="1:15" ht="15" x14ac:dyDescent="0.25">
      <c r="A29" s="1"/>
      <c r="B29" s="416"/>
      <c r="C29" s="417"/>
      <c r="D29" s="367" t="s">
        <v>476</v>
      </c>
      <c r="E29" s="368"/>
      <c r="F29" s="369">
        <v>4100047154</v>
      </c>
      <c r="G29" s="370"/>
      <c r="H29" s="391" t="s">
        <v>478</v>
      </c>
      <c r="I29" s="370"/>
      <c r="J29" s="369" t="s">
        <v>53</v>
      </c>
      <c r="K29" s="368"/>
      <c r="L29" s="7" t="s">
        <v>479</v>
      </c>
      <c r="M29" s="11">
        <v>90</v>
      </c>
      <c r="N29" s="83"/>
      <c r="O29" s="60">
        <v>4</v>
      </c>
    </row>
    <row r="30" spans="1:15" ht="15" x14ac:dyDescent="0.25">
      <c r="A30" s="1"/>
      <c r="B30" s="416"/>
      <c r="C30" s="417"/>
      <c r="D30" s="367" t="s">
        <v>476</v>
      </c>
      <c r="E30" s="368"/>
      <c r="F30" s="369">
        <v>4100047155</v>
      </c>
      <c r="G30" s="370"/>
      <c r="H30" s="391" t="s">
        <v>478</v>
      </c>
      <c r="I30" s="370"/>
      <c r="J30" s="369" t="s">
        <v>84</v>
      </c>
      <c r="K30" s="368"/>
      <c r="L30" s="7" t="s">
        <v>479</v>
      </c>
      <c r="M30" s="11">
        <v>75</v>
      </c>
      <c r="N30" s="83"/>
      <c r="O30" s="60">
        <v>5</v>
      </c>
    </row>
    <row r="31" spans="1:15" ht="15" x14ac:dyDescent="0.25">
      <c r="A31" s="1"/>
      <c r="B31" s="416"/>
      <c r="C31" s="417"/>
      <c r="D31" s="367" t="s">
        <v>476</v>
      </c>
      <c r="E31" s="368"/>
      <c r="F31" s="369">
        <v>4100047155</v>
      </c>
      <c r="G31" s="370"/>
      <c r="H31" s="391" t="s">
        <v>478</v>
      </c>
      <c r="I31" s="370"/>
      <c r="J31" s="369" t="s">
        <v>84</v>
      </c>
      <c r="K31" s="368"/>
      <c r="L31" s="7" t="s">
        <v>479</v>
      </c>
      <c r="M31" s="11">
        <v>80</v>
      </c>
      <c r="N31" s="83"/>
      <c r="O31" s="60">
        <v>5</v>
      </c>
    </row>
    <row r="32" spans="1:15" ht="15" x14ac:dyDescent="0.25">
      <c r="A32" s="1"/>
      <c r="B32" s="378">
        <v>3</v>
      </c>
      <c r="C32" s="379"/>
      <c r="D32" s="367" t="s">
        <v>480</v>
      </c>
      <c r="E32" s="368"/>
      <c r="F32" s="369">
        <v>4100047143</v>
      </c>
      <c r="G32" s="370"/>
      <c r="H32" s="391" t="s">
        <v>481</v>
      </c>
      <c r="I32" s="370"/>
      <c r="J32" s="369" t="s">
        <v>53</v>
      </c>
      <c r="K32" s="368"/>
      <c r="L32" s="7" t="s">
        <v>482</v>
      </c>
      <c r="M32" s="11">
        <v>85</v>
      </c>
      <c r="N32" s="82">
        <v>12.5</v>
      </c>
      <c r="O32" s="60">
        <v>16</v>
      </c>
    </row>
    <row r="33" spans="1:15" ht="15" x14ac:dyDescent="0.25">
      <c r="A33" s="1"/>
      <c r="B33" s="416"/>
      <c r="C33" s="417"/>
      <c r="D33" s="367" t="s">
        <v>480</v>
      </c>
      <c r="E33" s="368"/>
      <c r="F33" s="369">
        <v>4100047143</v>
      </c>
      <c r="G33" s="370"/>
      <c r="H33" s="391" t="s">
        <v>481</v>
      </c>
      <c r="I33" s="370"/>
      <c r="J33" s="369" t="s">
        <v>53</v>
      </c>
      <c r="K33" s="368"/>
      <c r="L33" s="7" t="s">
        <v>482</v>
      </c>
      <c r="M33" s="11">
        <v>90</v>
      </c>
      <c r="N33" s="83"/>
      <c r="O33" s="60">
        <v>27</v>
      </c>
    </row>
    <row r="34" spans="1:15" ht="15" x14ac:dyDescent="0.25">
      <c r="A34" s="1"/>
      <c r="B34" s="416"/>
      <c r="C34" s="417"/>
      <c r="D34" s="367" t="s">
        <v>480</v>
      </c>
      <c r="E34" s="368"/>
      <c r="F34" s="369">
        <v>4100047143</v>
      </c>
      <c r="G34" s="370"/>
      <c r="H34" s="391" t="s">
        <v>481</v>
      </c>
      <c r="I34" s="370"/>
      <c r="J34" s="369" t="s">
        <v>53</v>
      </c>
      <c r="K34" s="368"/>
      <c r="L34" s="7" t="s">
        <v>482</v>
      </c>
      <c r="M34" s="11">
        <v>95</v>
      </c>
      <c r="N34" s="83"/>
      <c r="O34" s="60">
        <v>24</v>
      </c>
    </row>
    <row r="35" spans="1:15" ht="15" x14ac:dyDescent="0.25">
      <c r="A35" s="1"/>
      <c r="B35" s="365"/>
      <c r="C35" s="366"/>
      <c r="D35" s="367" t="s">
        <v>480</v>
      </c>
      <c r="E35" s="368"/>
      <c r="F35" s="369">
        <v>4100047143</v>
      </c>
      <c r="G35" s="370"/>
      <c r="H35" s="391" t="s">
        <v>481</v>
      </c>
      <c r="I35" s="370"/>
      <c r="J35" s="369" t="s">
        <v>53</v>
      </c>
      <c r="K35" s="368"/>
      <c r="L35" s="7" t="s">
        <v>482</v>
      </c>
      <c r="M35" s="11">
        <v>100</v>
      </c>
      <c r="N35" s="84"/>
      <c r="O35" s="60">
        <v>10</v>
      </c>
    </row>
    <row r="36" spans="1:15" ht="15" x14ac:dyDescent="0.25">
      <c r="A36" s="1"/>
      <c r="B36" s="378">
        <v>4</v>
      </c>
      <c r="C36" s="379"/>
      <c r="D36" s="367" t="s">
        <v>480</v>
      </c>
      <c r="E36" s="368"/>
      <c r="F36" s="369">
        <v>4100047143</v>
      </c>
      <c r="G36" s="370"/>
      <c r="H36" s="391" t="s">
        <v>481</v>
      </c>
      <c r="I36" s="370"/>
      <c r="J36" s="369" t="s">
        <v>53</v>
      </c>
      <c r="K36" s="368"/>
      <c r="L36" s="7" t="s">
        <v>382</v>
      </c>
      <c r="M36" s="7">
        <v>85</v>
      </c>
      <c r="N36" s="82">
        <v>9.26</v>
      </c>
      <c r="O36" s="57">
        <v>12</v>
      </c>
    </row>
    <row r="37" spans="1:15" ht="15" x14ac:dyDescent="0.25">
      <c r="A37" s="1"/>
      <c r="B37" s="416"/>
      <c r="C37" s="417"/>
      <c r="D37" s="367" t="s">
        <v>480</v>
      </c>
      <c r="E37" s="368"/>
      <c r="F37" s="369">
        <v>4100047143</v>
      </c>
      <c r="G37" s="370"/>
      <c r="H37" s="391" t="s">
        <v>481</v>
      </c>
      <c r="I37" s="370"/>
      <c r="J37" s="369" t="s">
        <v>53</v>
      </c>
      <c r="K37" s="368"/>
      <c r="L37" s="7" t="s">
        <v>382</v>
      </c>
      <c r="M37" s="7">
        <v>90</v>
      </c>
      <c r="N37" s="83"/>
      <c r="O37" s="57">
        <v>19</v>
      </c>
    </row>
    <row r="38" spans="1:15" ht="15" x14ac:dyDescent="0.25">
      <c r="A38" s="1"/>
      <c r="B38" s="416"/>
      <c r="C38" s="417"/>
      <c r="D38" s="367" t="s">
        <v>480</v>
      </c>
      <c r="E38" s="368"/>
      <c r="F38" s="369">
        <v>4100047143</v>
      </c>
      <c r="G38" s="370"/>
      <c r="H38" s="391" t="s">
        <v>481</v>
      </c>
      <c r="I38" s="370"/>
      <c r="J38" s="369" t="s">
        <v>53</v>
      </c>
      <c r="K38" s="368"/>
      <c r="L38" s="7" t="s">
        <v>382</v>
      </c>
      <c r="M38" s="7">
        <v>95</v>
      </c>
      <c r="N38" s="83"/>
      <c r="O38" s="57">
        <v>15</v>
      </c>
    </row>
    <row r="39" spans="1:15" ht="15" x14ac:dyDescent="0.25">
      <c r="A39" s="1"/>
      <c r="B39" s="416"/>
      <c r="C39" s="417"/>
      <c r="D39" s="367" t="s">
        <v>480</v>
      </c>
      <c r="E39" s="368"/>
      <c r="F39" s="369">
        <v>4100047143</v>
      </c>
      <c r="G39" s="370"/>
      <c r="H39" s="391" t="s">
        <v>481</v>
      </c>
      <c r="I39" s="370"/>
      <c r="J39" s="369" t="s">
        <v>53</v>
      </c>
      <c r="K39" s="368"/>
      <c r="L39" s="7" t="s">
        <v>382</v>
      </c>
      <c r="M39" s="7">
        <v>100</v>
      </c>
      <c r="N39" s="83"/>
      <c r="O39" s="57">
        <v>6</v>
      </c>
    </row>
    <row r="40" spans="1:15" ht="15" x14ac:dyDescent="0.25">
      <c r="A40" s="1"/>
      <c r="B40" s="378">
        <v>5</v>
      </c>
      <c r="C40" s="379"/>
      <c r="D40" s="367" t="s">
        <v>480</v>
      </c>
      <c r="E40" s="368"/>
      <c r="F40" s="369">
        <v>4100047098</v>
      </c>
      <c r="G40" s="370"/>
      <c r="H40" s="391" t="s">
        <v>481</v>
      </c>
      <c r="I40" s="370"/>
      <c r="J40" s="369" t="s">
        <v>25</v>
      </c>
      <c r="K40" s="368"/>
      <c r="L40" s="7" t="s">
        <v>482</v>
      </c>
      <c r="M40" s="11">
        <v>85</v>
      </c>
      <c r="N40" s="82">
        <v>11.15</v>
      </c>
      <c r="O40" s="60">
        <v>7</v>
      </c>
    </row>
    <row r="41" spans="1:15" ht="15" x14ac:dyDescent="0.25">
      <c r="A41" s="1"/>
      <c r="B41" s="416"/>
      <c r="C41" s="417"/>
      <c r="D41" s="367" t="s">
        <v>480</v>
      </c>
      <c r="E41" s="368"/>
      <c r="F41" s="369">
        <v>4100047098</v>
      </c>
      <c r="G41" s="370"/>
      <c r="H41" s="391" t="s">
        <v>481</v>
      </c>
      <c r="I41" s="370"/>
      <c r="J41" s="369" t="s">
        <v>25</v>
      </c>
      <c r="K41" s="368"/>
      <c r="L41" s="7" t="s">
        <v>482</v>
      </c>
      <c r="M41" s="11">
        <v>90</v>
      </c>
      <c r="N41" s="83"/>
      <c r="O41" s="60">
        <v>10</v>
      </c>
    </row>
    <row r="42" spans="1:15" ht="15" x14ac:dyDescent="0.25">
      <c r="A42" s="1"/>
      <c r="B42" s="416"/>
      <c r="C42" s="417"/>
      <c r="D42" s="367" t="s">
        <v>480</v>
      </c>
      <c r="E42" s="368"/>
      <c r="F42" s="369">
        <v>4100047098</v>
      </c>
      <c r="G42" s="370"/>
      <c r="H42" s="391" t="s">
        <v>481</v>
      </c>
      <c r="I42" s="370"/>
      <c r="J42" s="369" t="s">
        <v>25</v>
      </c>
      <c r="K42" s="368"/>
      <c r="L42" s="7" t="s">
        <v>482</v>
      </c>
      <c r="M42" s="11">
        <v>95</v>
      </c>
      <c r="N42" s="83"/>
      <c r="O42" s="60">
        <v>10</v>
      </c>
    </row>
    <row r="43" spans="1:15" ht="15" x14ac:dyDescent="0.25">
      <c r="A43" s="1"/>
      <c r="B43" s="416"/>
      <c r="C43" s="417"/>
      <c r="D43" s="367" t="s">
        <v>480</v>
      </c>
      <c r="E43" s="368"/>
      <c r="F43" s="369">
        <v>4100047098</v>
      </c>
      <c r="G43" s="370"/>
      <c r="H43" s="391" t="s">
        <v>481</v>
      </c>
      <c r="I43" s="370"/>
      <c r="J43" s="369" t="s">
        <v>25</v>
      </c>
      <c r="K43" s="368"/>
      <c r="L43" s="7" t="s">
        <v>482</v>
      </c>
      <c r="M43" s="11">
        <v>100</v>
      </c>
      <c r="N43" s="83"/>
      <c r="O43" s="60">
        <v>4</v>
      </c>
    </row>
    <row r="44" spans="1:15" ht="15" x14ac:dyDescent="0.25">
      <c r="A44" s="1"/>
      <c r="B44" s="416"/>
      <c r="C44" s="417"/>
      <c r="D44" s="367" t="s">
        <v>480</v>
      </c>
      <c r="E44" s="368"/>
      <c r="F44" s="369">
        <v>4100047098</v>
      </c>
      <c r="G44" s="370"/>
      <c r="H44" s="391" t="s">
        <v>481</v>
      </c>
      <c r="I44" s="370"/>
      <c r="J44" s="369" t="s">
        <v>25</v>
      </c>
      <c r="K44" s="368"/>
      <c r="L44" s="7" t="s">
        <v>382</v>
      </c>
      <c r="M44" s="11">
        <v>85</v>
      </c>
      <c r="N44" s="83"/>
      <c r="O44" s="60">
        <v>7</v>
      </c>
    </row>
    <row r="45" spans="1:15" ht="15" x14ac:dyDescent="0.25">
      <c r="A45" s="1"/>
      <c r="B45" s="416"/>
      <c r="C45" s="417"/>
      <c r="D45" s="367" t="s">
        <v>480</v>
      </c>
      <c r="E45" s="368"/>
      <c r="F45" s="369">
        <v>4100047098</v>
      </c>
      <c r="G45" s="370"/>
      <c r="H45" s="391" t="s">
        <v>481</v>
      </c>
      <c r="I45" s="370"/>
      <c r="J45" s="369" t="s">
        <v>25</v>
      </c>
      <c r="K45" s="368"/>
      <c r="L45" s="7" t="s">
        <v>382</v>
      </c>
      <c r="M45" s="11">
        <v>90</v>
      </c>
      <c r="N45" s="83"/>
      <c r="O45" s="60">
        <v>10</v>
      </c>
    </row>
    <row r="46" spans="1:15" ht="15" x14ac:dyDescent="0.25">
      <c r="A46" s="1"/>
      <c r="B46" s="416"/>
      <c r="C46" s="417"/>
      <c r="D46" s="367" t="s">
        <v>480</v>
      </c>
      <c r="E46" s="368"/>
      <c r="F46" s="369">
        <v>4100047098</v>
      </c>
      <c r="G46" s="370"/>
      <c r="H46" s="391" t="s">
        <v>481</v>
      </c>
      <c r="I46" s="370"/>
      <c r="J46" s="369" t="s">
        <v>25</v>
      </c>
      <c r="K46" s="368"/>
      <c r="L46" s="7" t="s">
        <v>382</v>
      </c>
      <c r="M46" s="11">
        <v>95</v>
      </c>
      <c r="N46" s="83"/>
      <c r="O46" s="60">
        <v>9</v>
      </c>
    </row>
    <row r="47" spans="1:15" ht="15" x14ac:dyDescent="0.25">
      <c r="A47" s="1"/>
      <c r="B47" s="416"/>
      <c r="C47" s="417"/>
      <c r="D47" s="367" t="s">
        <v>480</v>
      </c>
      <c r="E47" s="368"/>
      <c r="F47" s="369">
        <v>4100047098</v>
      </c>
      <c r="G47" s="370"/>
      <c r="H47" s="391" t="s">
        <v>481</v>
      </c>
      <c r="I47" s="370"/>
      <c r="J47" s="369" t="s">
        <v>25</v>
      </c>
      <c r="K47" s="368"/>
      <c r="L47" s="7" t="s">
        <v>382</v>
      </c>
      <c r="M47" s="11">
        <v>100</v>
      </c>
      <c r="N47" s="83"/>
      <c r="O47" s="60">
        <v>4</v>
      </c>
    </row>
    <row r="48" spans="1:15" ht="15" x14ac:dyDescent="0.25">
      <c r="A48" s="1"/>
      <c r="B48" s="378">
        <v>6</v>
      </c>
      <c r="C48" s="379"/>
      <c r="D48" s="367" t="s">
        <v>480</v>
      </c>
      <c r="E48" s="368"/>
      <c r="F48" s="369">
        <v>4100047142</v>
      </c>
      <c r="G48" s="370"/>
      <c r="H48" s="391" t="s">
        <v>481</v>
      </c>
      <c r="I48" s="370"/>
      <c r="J48" s="369" t="s">
        <v>73</v>
      </c>
      <c r="K48" s="368"/>
      <c r="L48" s="7" t="s">
        <v>482</v>
      </c>
      <c r="M48" s="11">
        <v>85</v>
      </c>
      <c r="N48" s="82">
        <v>8.6999999999999993</v>
      </c>
      <c r="O48" s="60">
        <v>25</v>
      </c>
    </row>
    <row r="49" spans="1:15" ht="15" x14ac:dyDescent="0.25">
      <c r="A49" s="1"/>
      <c r="B49" s="416"/>
      <c r="C49" s="417"/>
      <c r="D49" s="367" t="s">
        <v>480</v>
      </c>
      <c r="E49" s="368"/>
      <c r="F49" s="369">
        <v>4100047142</v>
      </c>
      <c r="G49" s="370"/>
      <c r="H49" s="391" t="s">
        <v>481</v>
      </c>
      <c r="I49" s="370"/>
      <c r="J49" s="369" t="s">
        <v>73</v>
      </c>
      <c r="K49" s="368"/>
      <c r="L49" s="7" t="s">
        <v>482</v>
      </c>
      <c r="M49" s="11">
        <v>90</v>
      </c>
      <c r="N49" s="83"/>
      <c r="O49" s="60">
        <v>25</v>
      </c>
    </row>
    <row r="50" spans="1:15" ht="15" x14ac:dyDescent="0.25">
      <c r="A50" s="1"/>
      <c r="B50" s="378">
        <v>7</v>
      </c>
      <c r="C50" s="379"/>
      <c r="D50" s="367" t="s">
        <v>480</v>
      </c>
      <c r="E50" s="368"/>
      <c r="F50" s="369">
        <v>4100047141</v>
      </c>
      <c r="G50" s="370"/>
      <c r="H50" s="391" t="s">
        <v>481</v>
      </c>
      <c r="I50" s="370"/>
      <c r="J50" s="369" t="s">
        <v>81</v>
      </c>
      <c r="K50" s="368"/>
      <c r="L50" s="7" t="s">
        <v>482</v>
      </c>
      <c r="M50" s="11">
        <v>85</v>
      </c>
      <c r="N50" s="82">
        <v>7.18</v>
      </c>
      <c r="O50" s="60">
        <v>7</v>
      </c>
    </row>
    <row r="51" spans="1:15" ht="15" x14ac:dyDescent="0.25">
      <c r="A51" s="1"/>
      <c r="B51" s="416"/>
      <c r="C51" s="417"/>
      <c r="D51" s="367" t="s">
        <v>480</v>
      </c>
      <c r="E51" s="368"/>
      <c r="F51" s="369">
        <v>4100047141</v>
      </c>
      <c r="G51" s="370"/>
      <c r="H51" s="391" t="s">
        <v>481</v>
      </c>
      <c r="I51" s="370"/>
      <c r="J51" s="369" t="s">
        <v>81</v>
      </c>
      <c r="K51" s="368"/>
      <c r="L51" s="7" t="s">
        <v>482</v>
      </c>
      <c r="M51" s="11">
        <v>90</v>
      </c>
      <c r="N51" s="83"/>
      <c r="O51" s="60">
        <v>10</v>
      </c>
    </row>
    <row r="52" spans="1:15" ht="15" x14ac:dyDescent="0.25">
      <c r="A52" s="1"/>
      <c r="B52" s="416"/>
      <c r="C52" s="417"/>
      <c r="D52" s="367" t="s">
        <v>480</v>
      </c>
      <c r="E52" s="368"/>
      <c r="F52" s="369">
        <v>4100047141</v>
      </c>
      <c r="G52" s="370"/>
      <c r="H52" s="391" t="s">
        <v>481</v>
      </c>
      <c r="I52" s="370"/>
      <c r="J52" s="369" t="s">
        <v>81</v>
      </c>
      <c r="K52" s="368"/>
      <c r="L52" s="7" t="s">
        <v>482</v>
      </c>
      <c r="M52" s="11">
        <v>95</v>
      </c>
      <c r="N52" s="83"/>
      <c r="O52" s="60">
        <v>9</v>
      </c>
    </row>
    <row r="53" spans="1:15" ht="15" x14ac:dyDescent="0.25">
      <c r="A53" s="1"/>
      <c r="B53" s="416"/>
      <c r="C53" s="417"/>
      <c r="D53" s="367" t="s">
        <v>480</v>
      </c>
      <c r="E53" s="368"/>
      <c r="F53" s="369">
        <v>4100047141</v>
      </c>
      <c r="G53" s="370"/>
      <c r="H53" s="391" t="s">
        <v>481</v>
      </c>
      <c r="I53" s="370"/>
      <c r="J53" s="369" t="s">
        <v>81</v>
      </c>
      <c r="K53" s="368"/>
      <c r="L53" s="7" t="s">
        <v>482</v>
      </c>
      <c r="M53" s="11">
        <v>100</v>
      </c>
      <c r="N53" s="83"/>
      <c r="O53" s="60">
        <v>4</v>
      </c>
    </row>
    <row r="54" spans="1:15" ht="15" x14ac:dyDescent="0.25">
      <c r="A54" s="1"/>
      <c r="B54" s="416"/>
      <c r="C54" s="417"/>
      <c r="D54" s="367" t="s">
        <v>480</v>
      </c>
      <c r="E54" s="368"/>
      <c r="F54" s="369">
        <v>4100047144</v>
      </c>
      <c r="G54" s="370"/>
      <c r="H54" s="391" t="s">
        <v>481</v>
      </c>
      <c r="I54" s="370"/>
      <c r="J54" s="369" t="s">
        <v>84</v>
      </c>
      <c r="K54" s="368"/>
      <c r="L54" s="7" t="s">
        <v>482</v>
      </c>
      <c r="M54" s="11">
        <v>90</v>
      </c>
      <c r="N54" s="83"/>
      <c r="O54" s="60">
        <v>2</v>
      </c>
    </row>
    <row r="55" spans="1:15" ht="15" x14ac:dyDescent="0.25">
      <c r="A55" s="1"/>
      <c r="B55" s="416"/>
      <c r="C55" s="417"/>
      <c r="D55" s="367" t="s">
        <v>480</v>
      </c>
      <c r="E55" s="368"/>
      <c r="F55" s="369">
        <v>4100047144</v>
      </c>
      <c r="G55" s="370"/>
      <c r="H55" s="391" t="s">
        <v>481</v>
      </c>
      <c r="I55" s="370"/>
      <c r="J55" s="369" t="s">
        <v>84</v>
      </c>
      <c r="K55" s="368"/>
      <c r="L55" s="7" t="s">
        <v>482</v>
      </c>
      <c r="M55" s="11">
        <v>95</v>
      </c>
      <c r="N55" s="83"/>
      <c r="O55" s="60">
        <v>2</v>
      </c>
    </row>
    <row r="56" spans="1:15" ht="15" x14ac:dyDescent="0.25">
      <c r="A56" s="1"/>
      <c r="B56" s="416"/>
      <c r="C56" s="417"/>
      <c r="D56" s="367" t="s">
        <v>480</v>
      </c>
      <c r="E56" s="368"/>
      <c r="F56" s="369">
        <v>4100047144</v>
      </c>
      <c r="G56" s="370"/>
      <c r="H56" s="391" t="s">
        <v>481</v>
      </c>
      <c r="I56" s="370"/>
      <c r="J56" s="369" t="s">
        <v>84</v>
      </c>
      <c r="K56" s="368"/>
      <c r="L56" s="7" t="s">
        <v>482</v>
      </c>
      <c r="M56" s="11">
        <v>100</v>
      </c>
      <c r="N56" s="83"/>
      <c r="O56" s="60">
        <v>2</v>
      </c>
    </row>
    <row r="57" spans="1:15" ht="15" x14ac:dyDescent="0.25">
      <c r="A57" s="1"/>
      <c r="B57" s="378">
        <v>8</v>
      </c>
      <c r="C57" s="379"/>
      <c r="D57" s="367" t="s">
        <v>483</v>
      </c>
      <c r="E57" s="368"/>
      <c r="F57" s="369">
        <v>4100048697</v>
      </c>
      <c r="G57" s="370"/>
      <c r="H57" s="391" t="s">
        <v>484</v>
      </c>
      <c r="I57" s="370"/>
      <c r="J57" s="369" t="s">
        <v>73</v>
      </c>
      <c r="K57" s="368"/>
      <c r="L57" s="7" t="s">
        <v>415</v>
      </c>
      <c r="M57" s="11" t="s">
        <v>485</v>
      </c>
      <c r="N57" s="82">
        <v>9</v>
      </c>
      <c r="O57" s="60">
        <v>30</v>
      </c>
    </row>
    <row r="58" spans="1:15" ht="15" x14ac:dyDescent="0.25">
      <c r="A58" s="1"/>
      <c r="B58" s="416"/>
      <c r="C58" s="417"/>
      <c r="D58" s="367" t="s">
        <v>483</v>
      </c>
      <c r="E58" s="368"/>
      <c r="F58" s="369">
        <v>4100048697</v>
      </c>
      <c r="G58" s="370"/>
      <c r="H58" s="391" t="s">
        <v>484</v>
      </c>
      <c r="I58" s="370"/>
      <c r="J58" s="369" t="s">
        <v>73</v>
      </c>
      <c r="K58" s="368"/>
      <c r="L58" s="7" t="s">
        <v>387</v>
      </c>
      <c r="M58" s="11" t="s">
        <v>485</v>
      </c>
      <c r="N58" s="83"/>
      <c r="O58" s="60">
        <v>30</v>
      </c>
    </row>
    <row r="59" spans="1:15" ht="15" x14ac:dyDescent="0.25">
      <c r="A59" s="1"/>
      <c r="B59" s="416"/>
      <c r="C59" s="417"/>
      <c r="D59" s="367" t="s">
        <v>483</v>
      </c>
      <c r="E59" s="368"/>
      <c r="F59" s="369">
        <v>4100048698</v>
      </c>
      <c r="G59" s="370"/>
      <c r="H59" s="391" t="s">
        <v>484</v>
      </c>
      <c r="I59" s="370"/>
      <c r="J59" s="369" t="s">
        <v>53</v>
      </c>
      <c r="K59" s="368"/>
      <c r="L59" s="7" t="s">
        <v>415</v>
      </c>
      <c r="M59" s="11" t="s">
        <v>485</v>
      </c>
      <c r="N59" s="83"/>
      <c r="O59" s="60">
        <v>7</v>
      </c>
    </row>
    <row r="60" spans="1:15" ht="15" x14ac:dyDescent="0.25">
      <c r="A60" s="1"/>
      <c r="B60" s="416"/>
      <c r="C60" s="417"/>
      <c r="D60" s="367" t="s">
        <v>483</v>
      </c>
      <c r="E60" s="368"/>
      <c r="F60" s="369">
        <v>4100048698</v>
      </c>
      <c r="G60" s="370"/>
      <c r="H60" s="391" t="s">
        <v>484</v>
      </c>
      <c r="I60" s="370"/>
      <c r="J60" s="369" t="s">
        <v>53</v>
      </c>
      <c r="K60" s="368"/>
      <c r="L60" s="7" t="s">
        <v>387</v>
      </c>
      <c r="M60" s="11" t="s">
        <v>485</v>
      </c>
      <c r="N60" s="83"/>
      <c r="O60" s="60">
        <v>8</v>
      </c>
    </row>
    <row r="61" spans="1:15" ht="15" x14ac:dyDescent="0.25">
      <c r="A61" s="1"/>
      <c r="B61" s="416"/>
      <c r="C61" s="417"/>
      <c r="D61" s="367" t="s">
        <v>483</v>
      </c>
      <c r="E61" s="368"/>
      <c r="F61" s="369">
        <v>4100048696</v>
      </c>
      <c r="G61" s="370"/>
      <c r="H61" s="391" t="s">
        <v>484</v>
      </c>
      <c r="I61" s="370"/>
      <c r="J61" s="369" t="s">
        <v>81</v>
      </c>
      <c r="K61" s="368"/>
      <c r="L61" s="7" t="s">
        <v>415</v>
      </c>
      <c r="M61" s="11" t="s">
        <v>485</v>
      </c>
      <c r="N61" s="83"/>
      <c r="O61" s="60">
        <v>10</v>
      </c>
    </row>
    <row r="62" spans="1:15" ht="15" x14ac:dyDescent="0.25">
      <c r="A62" s="1"/>
      <c r="B62" s="416"/>
      <c r="C62" s="417"/>
      <c r="D62" s="367" t="s">
        <v>483</v>
      </c>
      <c r="E62" s="368"/>
      <c r="F62" s="369">
        <v>4100048696</v>
      </c>
      <c r="G62" s="370"/>
      <c r="H62" s="391" t="s">
        <v>484</v>
      </c>
      <c r="I62" s="370"/>
      <c r="J62" s="369" t="s">
        <v>81</v>
      </c>
      <c r="K62" s="368"/>
      <c r="L62" s="7" t="s">
        <v>387</v>
      </c>
      <c r="M62" s="11" t="s">
        <v>485</v>
      </c>
      <c r="N62" s="83"/>
      <c r="O62" s="60">
        <v>11</v>
      </c>
    </row>
    <row r="63" spans="1:15" ht="15" customHeight="1" x14ac:dyDescent="0.25">
      <c r="A63" s="1"/>
      <c r="B63" s="378">
        <v>9</v>
      </c>
      <c r="C63" s="379"/>
      <c r="D63" s="367" t="s">
        <v>483</v>
      </c>
      <c r="E63" s="368"/>
      <c r="F63" s="369">
        <v>4100048695</v>
      </c>
      <c r="G63" s="370"/>
      <c r="H63" s="391" t="s">
        <v>484</v>
      </c>
      <c r="I63" s="370"/>
      <c r="J63" s="369" t="s">
        <v>25</v>
      </c>
      <c r="K63" s="368"/>
      <c r="L63" s="7" t="s">
        <v>415</v>
      </c>
      <c r="M63" s="11" t="s">
        <v>485</v>
      </c>
      <c r="N63" s="82">
        <v>5.34</v>
      </c>
      <c r="O63" s="60">
        <v>32</v>
      </c>
    </row>
    <row r="64" spans="1:15" ht="15" x14ac:dyDescent="0.25">
      <c r="A64" s="1"/>
      <c r="B64" s="365"/>
      <c r="C64" s="366"/>
      <c r="D64" s="367" t="s">
        <v>483</v>
      </c>
      <c r="E64" s="368"/>
      <c r="F64" s="369">
        <v>4100048695</v>
      </c>
      <c r="G64" s="370"/>
      <c r="H64" s="391" t="s">
        <v>484</v>
      </c>
      <c r="I64" s="370"/>
      <c r="J64" s="369" t="s">
        <v>25</v>
      </c>
      <c r="K64" s="368"/>
      <c r="L64" s="7" t="s">
        <v>387</v>
      </c>
      <c r="M64" s="11" t="s">
        <v>485</v>
      </c>
      <c r="N64" s="84"/>
      <c r="O64" s="60">
        <v>30</v>
      </c>
    </row>
    <row r="65" spans="1:15" ht="15" customHeight="1" x14ac:dyDescent="0.25">
      <c r="A65" s="1"/>
      <c r="B65" s="355">
        <v>10</v>
      </c>
      <c r="C65" s="352"/>
      <c r="D65" s="367" t="s">
        <v>486</v>
      </c>
      <c r="E65" s="368"/>
      <c r="F65" s="369">
        <v>4100047161</v>
      </c>
      <c r="G65" s="370"/>
      <c r="H65" s="391" t="s">
        <v>487</v>
      </c>
      <c r="I65" s="370"/>
      <c r="J65" s="369" t="s">
        <v>73</v>
      </c>
      <c r="K65" s="368"/>
      <c r="L65" s="7" t="s">
        <v>387</v>
      </c>
      <c r="M65" s="7"/>
      <c r="N65" s="84">
        <v>10.1</v>
      </c>
      <c r="O65" s="57">
        <v>26</v>
      </c>
    </row>
    <row r="66" spans="1:15" ht="15" customHeight="1" x14ac:dyDescent="0.25">
      <c r="A66" s="1"/>
      <c r="B66" s="355">
        <v>11</v>
      </c>
      <c r="C66" s="352"/>
      <c r="D66" s="367" t="s">
        <v>486</v>
      </c>
      <c r="E66" s="368"/>
      <c r="F66" s="369">
        <v>4100047161</v>
      </c>
      <c r="G66" s="370"/>
      <c r="H66" s="391" t="s">
        <v>487</v>
      </c>
      <c r="I66" s="370"/>
      <c r="J66" s="369" t="s">
        <v>73</v>
      </c>
      <c r="K66" s="368"/>
      <c r="L66" s="7" t="s">
        <v>387</v>
      </c>
      <c r="M66" s="7"/>
      <c r="N66" s="84">
        <v>10.1</v>
      </c>
      <c r="O66" s="57">
        <v>26</v>
      </c>
    </row>
    <row r="67" spans="1:15" ht="15" customHeight="1" x14ac:dyDescent="0.25">
      <c r="A67" s="1"/>
      <c r="B67" s="355">
        <v>12</v>
      </c>
      <c r="C67" s="352"/>
      <c r="D67" s="367" t="s">
        <v>486</v>
      </c>
      <c r="E67" s="368"/>
      <c r="F67" s="369">
        <v>4100047161</v>
      </c>
      <c r="G67" s="370"/>
      <c r="H67" s="391" t="s">
        <v>487</v>
      </c>
      <c r="I67" s="370"/>
      <c r="J67" s="369" t="s">
        <v>73</v>
      </c>
      <c r="K67" s="368"/>
      <c r="L67" s="7" t="s">
        <v>387</v>
      </c>
      <c r="M67" s="7"/>
      <c r="N67" s="84">
        <v>10.1</v>
      </c>
      <c r="O67" s="57">
        <v>26</v>
      </c>
    </row>
    <row r="68" spans="1:15" ht="15" customHeight="1" x14ac:dyDescent="0.25">
      <c r="A68" s="1"/>
      <c r="B68" s="355">
        <v>13</v>
      </c>
      <c r="C68" s="352"/>
      <c r="D68" s="367" t="s">
        <v>486</v>
      </c>
      <c r="E68" s="368"/>
      <c r="F68" s="369">
        <v>4100047161</v>
      </c>
      <c r="G68" s="370"/>
      <c r="H68" s="391" t="s">
        <v>487</v>
      </c>
      <c r="I68" s="370"/>
      <c r="J68" s="369" t="s">
        <v>73</v>
      </c>
      <c r="K68" s="368"/>
      <c r="L68" s="7" t="s">
        <v>387</v>
      </c>
      <c r="M68" s="7"/>
      <c r="N68" s="84">
        <v>10.1</v>
      </c>
      <c r="O68" s="57">
        <v>26</v>
      </c>
    </row>
    <row r="69" spans="1:15" ht="15" customHeight="1" x14ac:dyDescent="0.25">
      <c r="A69" s="1"/>
      <c r="B69" s="355">
        <v>14</v>
      </c>
      <c r="C69" s="352"/>
      <c r="D69" s="367" t="s">
        <v>486</v>
      </c>
      <c r="E69" s="368"/>
      <c r="F69" s="369">
        <v>4100047161</v>
      </c>
      <c r="G69" s="370"/>
      <c r="H69" s="391" t="s">
        <v>487</v>
      </c>
      <c r="I69" s="370"/>
      <c r="J69" s="369" t="s">
        <v>73</v>
      </c>
      <c r="K69" s="368"/>
      <c r="L69" s="7" t="s">
        <v>387</v>
      </c>
      <c r="M69" s="7"/>
      <c r="N69" s="84">
        <v>10.1</v>
      </c>
      <c r="O69" s="57">
        <v>26</v>
      </c>
    </row>
    <row r="70" spans="1:15" ht="15" customHeight="1" x14ac:dyDescent="0.25">
      <c r="A70" s="1"/>
      <c r="B70" s="415">
        <v>15</v>
      </c>
      <c r="C70" s="412"/>
      <c r="D70" s="367" t="s">
        <v>486</v>
      </c>
      <c r="E70" s="368"/>
      <c r="F70" s="369">
        <v>4100047161</v>
      </c>
      <c r="G70" s="370"/>
      <c r="H70" s="391" t="s">
        <v>487</v>
      </c>
      <c r="I70" s="370"/>
      <c r="J70" s="369" t="s">
        <v>73</v>
      </c>
      <c r="K70" s="368"/>
      <c r="L70" s="7" t="s">
        <v>387</v>
      </c>
      <c r="M70" s="7"/>
      <c r="N70" s="83">
        <v>10.1</v>
      </c>
      <c r="O70" s="57">
        <v>26</v>
      </c>
    </row>
    <row r="71" spans="1:15" ht="15" customHeight="1" x14ac:dyDescent="0.25">
      <c r="A71" s="1"/>
      <c r="B71" s="378">
        <v>16</v>
      </c>
      <c r="C71" s="379"/>
      <c r="D71" s="367" t="s">
        <v>486</v>
      </c>
      <c r="E71" s="368"/>
      <c r="F71" s="369">
        <v>4100047161</v>
      </c>
      <c r="G71" s="370"/>
      <c r="H71" s="391" t="s">
        <v>487</v>
      </c>
      <c r="I71" s="370"/>
      <c r="J71" s="369" t="s">
        <v>73</v>
      </c>
      <c r="K71" s="368"/>
      <c r="L71" s="7" t="s">
        <v>387</v>
      </c>
      <c r="M71" s="11"/>
      <c r="N71" s="82">
        <v>10.1</v>
      </c>
      <c r="O71" s="60">
        <v>17</v>
      </c>
    </row>
    <row r="72" spans="1:15" ht="15" x14ac:dyDescent="0.25">
      <c r="A72" s="1"/>
      <c r="B72" s="365"/>
      <c r="C72" s="366"/>
      <c r="D72" s="367" t="s">
        <v>486</v>
      </c>
      <c r="E72" s="368"/>
      <c r="F72" s="369">
        <v>4100047165</v>
      </c>
      <c r="G72" s="370"/>
      <c r="H72" s="391" t="s">
        <v>487</v>
      </c>
      <c r="I72" s="370"/>
      <c r="J72" s="369" t="s">
        <v>84</v>
      </c>
      <c r="K72" s="368"/>
      <c r="L72" s="7" t="s">
        <v>387</v>
      </c>
      <c r="M72" s="11"/>
      <c r="N72" s="84"/>
      <c r="O72" s="60">
        <v>9</v>
      </c>
    </row>
    <row r="73" spans="1:15" ht="15" x14ac:dyDescent="0.25">
      <c r="A73" s="1"/>
      <c r="B73" s="91" t="s">
        <v>37</v>
      </c>
      <c r="C73" s="92"/>
      <c r="D73" s="20"/>
      <c r="E73" s="45"/>
      <c r="F73" s="20"/>
      <c r="H73" s="3"/>
      <c r="J73" s="20"/>
      <c r="K73" s="45"/>
      <c r="L73" s="1"/>
      <c r="M73" s="1"/>
      <c r="N73" s="1"/>
      <c r="O73" s="60"/>
    </row>
    <row r="74" spans="1:15" ht="15" x14ac:dyDescent="0.25">
      <c r="A74" s="1"/>
      <c r="B74" s="378">
        <v>17</v>
      </c>
      <c r="C74" s="379"/>
      <c r="D74" s="367" t="s">
        <v>486</v>
      </c>
      <c r="E74" s="368"/>
      <c r="F74" s="369">
        <v>4100047165</v>
      </c>
      <c r="G74" s="370"/>
      <c r="H74" s="391" t="s">
        <v>487</v>
      </c>
      <c r="I74" s="370"/>
      <c r="J74" s="369" t="s">
        <v>84</v>
      </c>
      <c r="K74" s="368"/>
      <c r="L74" s="7" t="s">
        <v>387</v>
      </c>
      <c r="M74" s="11"/>
      <c r="N74" s="81">
        <v>10.1</v>
      </c>
      <c r="O74" s="60">
        <v>26</v>
      </c>
    </row>
    <row r="75" spans="1:15" ht="15" x14ac:dyDescent="0.25">
      <c r="A75" s="1"/>
      <c r="B75" s="378">
        <v>18</v>
      </c>
      <c r="C75" s="379"/>
      <c r="D75" s="367" t="s">
        <v>486</v>
      </c>
      <c r="E75" s="368"/>
      <c r="F75" s="369">
        <v>4100047165</v>
      </c>
      <c r="G75" s="370"/>
      <c r="H75" s="391" t="s">
        <v>487</v>
      </c>
      <c r="I75" s="370"/>
      <c r="J75" s="369" t="s">
        <v>84</v>
      </c>
      <c r="K75" s="368"/>
      <c r="L75" s="7" t="s">
        <v>387</v>
      </c>
      <c r="M75" s="11"/>
      <c r="N75" s="81">
        <v>10.1</v>
      </c>
      <c r="O75" s="60">
        <v>26</v>
      </c>
    </row>
    <row r="76" spans="1:15" ht="15" x14ac:dyDescent="0.25">
      <c r="A76" s="1"/>
      <c r="B76" s="378">
        <v>19</v>
      </c>
      <c r="C76" s="379"/>
      <c r="D76" s="367" t="s">
        <v>486</v>
      </c>
      <c r="E76" s="368"/>
      <c r="F76" s="369">
        <v>4100047165</v>
      </c>
      <c r="G76" s="370"/>
      <c r="H76" s="391" t="s">
        <v>487</v>
      </c>
      <c r="I76" s="370"/>
      <c r="J76" s="369" t="s">
        <v>84</v>
      </c>
      <c r="K76" s="368"/>
      <c r="L76" s="7" t="s">
        <v>387</v>
      </c>
      <c r="M76" s="11"/>
      <c r="N76" s="81">
        <v>10.1</v>
      </c>
      <c r="O76" s="60">
        <v>26</v>
      </c>
    </row>
    <row r="77" spans="1:15" ht="15" x14ac:dyDescent="0.25">
      <c r="A77" s="1"/>
      <c r="B77" s="378">
        <v>20</v>
      </c>
      <c r="C77" s="379"/>
      <c r="D77" s="367" t="s">
        <v>486</v>
      </c>
      <c r="E77" s="368"/>
      <c r="F77" s="369">
        <v>4100047162</v>
      </c>
      <c r="G77" s="370"/>
      <c r="H77" s="391" t="s">
        <v>487</v>
      </c>
      <c r="I77" s="370"/>
      <c r="J77" s="369" t="s">
        <v>76</v>
      </c>
      <c r="K77" s="368"/>
      <c r="L77" s="7" t="s">
        <v>387</v>
      </c>
      <c r="M77" s="11"/>
      <c r="N77" s="81">
        <v>10.1</v>
      </c>
      <c r="O77" s="60">
        <v>26</v>
      </c>
    </row>
    <row r="78" spans="1:15" ht="15" x14ac:dyDescent="0.25">
      <c r="A78" s="1"/>
      <c r="B78" s="378">
        <v>21</v>
      </c>
      <c r="C78" s="379"/>
      <c r="D78" s="367" t="s">
        <v>486</v>
      </c>
      <c r="E78" s="368"/>
      <c r="F78" s="369">
        <v>4100047162</v>
      </c>
      <c r="G78" s="370"/>
      <c r="H78" s="391" t="s">
        <v>487</v>
      </c>
      <c r="I78" s="370"/>
      <c r="J78" s="369" t="s">
        <v>76</v>
      </c>
      <c r="K78" s="368"/>
      <c r="L78" s="7" t="s">
        <v>387</v>
      </c>
      <c r="M78" s="11"/>
      <c r="N78" s="82">
        <v>10.1</v>
      </c>
      <c r="O78" s="60">
        <v>26</v>
      </c>
    </row>
    <row r="79" spans="1:15" ht="15" x14ac:dyDescent="0.25">
      <c r="A79" s="1"/>
      <c r="B79" s="378">
        <v>22</v>
      </c>
      <c r="C79" s="379"/>
      <c r="D79" s="367" t="s">
        <v>486</v>
      </c>
      <c r="E79" s="368"/>
      <c r="F79" s="369">
        <v>4100047162</v>
      </c>
      <c r="G79" s="370"/>
      <c r="H79" s="391" t="s">
        <v>487</v>
      </c>
      <c r="I79" s="370"/>
      <c r="J79" s="369" t="s">
        <v>76</v>
      </c>
      <c r="K79" s="368"/>
      <c r="L79" s="7" t="s">
        <v>387</v>
      </c>
      <c r="M79" s="11"/>
      <c r="N79" s="82">
        <v>8.42</v>
      </c>
      <c r="O79" s="60">
        <v>18</v>
      </c>
    </row>
    <row r="80" spans="1:15" ht="15" x14ac:dyDescent="0.25">
      <c r="A80" s="1"/>
      <c r="B80" s="365"/>
      <c r="C80" s="366"/>
      <c r="D80" s="367" t="s">
        <v>486</v>
      </c>
      <c r="E80" s="368"/>
      <c r="F80" s="369">
        <v>4100047164</v>
      </c>
      <c r="G80" s="370"/>
      <c r="H80" s="391" t="s">
        <v>487</v>
      </c>
      <c r="I80" s="370"/>
      <c r="J80" s="369" t="s">
        <v>147</v>
      </c>
      <c r="K80" s="368"/>
      <c r="L80" s="7" t="s">
        <v>387</v>
      </c>
      <c r="M80" s="11"/>
      <c r="N80" s="84"/>
      <c r="O80" s="60">
        <v>3</v>
      </c>
    </row>
    <row r="81" spans="1:15" ht="15" x14ac:dyDescent="0.25">
      <c r="A81" s="1"/>
      <c r="B81" s="378">
        <v>23</v>
      </c>
      <c r="C81" s="379"/>
      <c r="D81" s="367" t="s">
        <v>486</v>
      </c>
      <c r="E81" s="368"/>
      <c r="F81" s="369">
        <v>4100047160</v>
      </c>
      <c r="G81" s="370"/>
      <c r="H81" s="391" t="s">
        <v>487</v>
      </c>
      <c r="I81" s="370"/>
      <c r="J81" s="369" t="s">
        <v>81</v>
      </c>
      <c r="K81" s="368"/>
      <c r="L81" s="7" t="s">
        <v>387</v>
      </c>
      <c r="M81" s="11"/>
      <c r="N81" s="82">
        <v>10.1</v>
      </c>
      <c r="O81" s="60">
        <v>26</v>
      </c>
    </row>
    <row r="82" spans="1:15" ht="15" x14ac:dyDescent="0.25">
      <c r="A82" s="1"/>
      <c r="B82" s="378">
        <v>24</v>
      </c>
      <c r="C82" s="379"/>
      <c r="D82" s="367" t="s">
        <v>486</v>
      </c>
      <c r="E82" s="368"/>
      <c r="F82" s="369">
        <v>4100047160</v>
      </c>
      <c r="G82" s="370"/>
      <c r="H82" s="391" t="s">
        <v>487</v>
      </c>
      <c r="I82" s="370"/>
      <c r="J82" s="369" t="s">
        <v>81</v>
      </c>
      <c r="K82" s="368"/>
      <c r="L82" s="7" t="s">
        <v>387</v>
      </c>
      <c r="M82" s="11"/>
      <c r="N82" s="82">
        <v>8.76</v>
      </c>
      <c r="O82" s="60">
        <v>22</v>
      </c>
    </row>
    <row r="83" spans="1:15" ht="15" x14ac:dyDescent="0.25">
      <c r="A83" s="1"/>
      <c r="B83" s="378">
        <v>25</v>
      </c>
      <c r="C83" s="379"/>
      <c r="D83" s="367" t="s">
        <v>486</v>
      </c>
      <c r="E83" s="368"/>
      <c r="F83" s="369">
        <v>4100047103</v>
      </c>
      <c r="G83" s="370"/>
      <c r="H83" s="391" t="s">
        <v>487</v>
      </c>
      <c r="I83" s="370"/>
      <c r="J83" s="369" t="s">
        <v>25</v>
      </c>
      <c r="K83" s="368"/>
      <c r="L83" s="7" t="s">
        <v>387</v>
      </c>
      <c r="M83" s="11"/>
      <c r="N83" s="82">
        <v>10.1</v>
      </c>
      <c r="O83" s="60">
        <v>26</v>
      </c>
    </row>
    <row r="84" spans="1:15" ht="15" x14ac:dyDescent="0.25">
      <c r="A84" s="1"/>
      <c r="B84" s="378">
        <v>26</v>
      </c>
      <c r="C84" s="379"/>
      <c r="D84" s="367" t="s">
        <v>486</v>
      </c>
      <c r="E84" s="368"/>
      <c r="F84" s="369">
        <v>4100047103</v>
      </c>
      <c r="G84" s="370"/>
      <c r="H84" s="391" t="s">
        <v>487</v>
      </c>
      <c r="I84" s="370"/>
      <c r="J84" s="369" t="s">
        <v>25</v>
      </c>
      <c r="K84" s="368"/>
      <c r="L84" s="7" t="s">
        <v>387</v>
      </c>
      <c r="M84" s="11"/>
      <c r="N84" s="82">
        <v>10.1</v>
      </c>
      <c r="O84" s="60">
        <v>26</v>
      </c>
    </row>
    <row r="85" spans="1:15" ht="15" x14ac:dyDescent="0.25">
      <c r="A85" s="1"/>
      <c r="B85" s="378">
        <v>27</v>
      </c>
      <c r="C85" s="379"/>
      <c r="D85" s="367" t="s">
        <v>486</v>
      </c>
      <c r="E85" s="368"/>
      <c r="F85" s="369">
        <v>4100047103</v>
      </c>
      <c r="G85" s="370"/>
      <c r="H85" s="391" t="s">
        <v>487</v>
      </c>
      <c r="I85" s="370"/>
      <c r="J85" s="369" t="s">
        <v>25</v>
      </c>
      <c r="K85" s="368"/>
      <c r="L85" s="7" t="s">
        <v>387</v>
      </c>
      <c r="M85" s="11"/>
      <c r="N85" s="82">
        <v>10.1</v>
      </c>
      <c r="O85" s="60">
        <v>26</v>
      </c>
    </row>
    <row r="86" spans="1:15" ht="15" x14ac:dyDescent="0.25">
      <c r="A86" s="1"/>
      <c r="B86" s="378">
        <v>28</v>
      </c>
      <c r="C86" s="379"/>
      <c r="D86" s="367" t="s">
        <v>486</v>
      </c>
      <c r="E86" s="368"/>
      <c r="F86" s="369">
        <v>4100047103</v>
      </c>
      <c r="G86" s="370"/>
      <c r="H86" s="391" t="s">
        <v>487</v>
      </c>
      <c r="I86" s="370"/>
      <c r="J86" s="369" t="s">
        <v>25</v>
      </c>
      <c r="K86" s="368"/>
      <c r="L86" s="7" t="s">
        <v>387</v>
      </c>
      <c r="M86" s="11"/>
      <c r="N86" s="82">
        <v>10.1</v>
      </c>
      <c r="O86" s="60">
        <v>26</v>
      </c>
    </row>
    <row r="87" spans="1:15" ht="15" x14ac:dyDescent="0.25">
      <c r="A87" s="1"/>
      <c r="B87" s="378">
        <v>29</v>
      </c>
      <c r="C87" s="379"/>
      <c r="D87" s="367" t="s">
        <v>486</v>
      </c>
      <c r="E87" s="368"/>
      <c r="F87" s="369">
        <v>4100047103</v>
      </c>
      <c r="G87" s="370"/>
      <c r="H87" s="391" t="s">
        <v>487</v>
      </c>
      <c r="I87" s="370"/>
      <c r="J87" s="369" t="s">
        <v>25</v>
      </c>
      <c r="K87" s="368"/>
      <c r="L87" s="7" t="s">
        <v>387</v>
      </c>
      <c r="M87" s="11"/>
      <c r="N87" s="82">
        <v>10.1</v>
      </c>
      <c r="O87" s="60">
        <v>26</v>
      </c>
    </row>
    <row r="88" spans="1:15" ht="15" x14ac:dyDescent="0.25">
      <c r="A88" s="1"/>
      <c r="B88" s="378">
        <v>30</v>
      </c>
      <c r="C88" s="379"/>
      <c r="D88" s="367" t="s">
        <v>486</v>
      </c>
      <c r="E88" s="368"/>
      <c r="F88" s="369">
        <v>4100047103</v>
      </c>
      <c r="G88" s="370"/>
      <c r="H88" s="391" t="s">
        <v>487</v>
      </c>
      <c r="I88" s="370"/>
      <c r="J88" s="369" t="s">
        <v>25</v>
      </c>
      <c r="K88" s="368"/>
      <c r="L88" s="7" t="s">
        <v>387</v>
      </c>
      <c r="M88" s="11"/>
      <c r="N88" s="82">
        <v>10.1</v>
      </c>
      <c r="O88" s="60">
        <v>26</v>
      </c>
    </row>
    <row r="89" spans="1:15" ht="15" x14ac:dyDescent="0.25">
      <c r="A89" s="1"/>
      <c r="B89" s="378">
        <v>31</v>
      </c>
      <c r="C89" s="379"/>
      <c r="D89" s="367" t="s">
        <v>486</v>
      </c>
      <c r="E89" s="368"/>
      <c r="F89" s="369">
        <v>4100047103</v>
      </c>
      <c r="G89" s="370"/>
      <c r="H89" s="391" t="s">
        <v>487</v>
      </c>
      <c r="I89" s="370"/>
      <c r="J89" s="369" t="s">
        <v>25</v>
      </c>
      <c r="K89" s="368"/>
      <c r="L89" s="7" t="s">
        <v>387</v>
      </c>
      <c r="M89" s="11"/>
      <c r="N89" s="82">
        <v>10.1</v>
      </c>
      <c r="O89" s="60">
        <v>26</v>
      </c>
    </row>
    <row r="90" spans="1:15" ht="15" x14ac:dyDescent="0.25">
      <c r="A90" s="1"/>
      <c r="B90" s="378">
        <v>32</v>
      </c>
      <c r="C90" s="379"/>
      <c r="D90" s="367" t="s">
        <v>486</v>
      </c>
      <c r="E90" s="368"/>
      <c r="F90" s="369">
        <v>4100047103</v>
      </c>
      <c r="G90" s="370"/>
      <c r="H90" s="391" t="s">
        <v>487</v>
      </c>
      <c r="I90" s="370"/>
      <c r="J90" s="369" t="s">
        <v>25</v>
      </c>
      <c r="K90" s="368"/>
      <c r="L90" s="7" t="s">
        <v>387</v>
      </c>
      <c r="M90" s="11"/>
      <c r="N90" s="82">
        <v>9.44</v>
      </c>
      <c r="O90" s="60">
        <v>24</v>
      </c>
    </row>
    <row r="91" spans="1:15" ht="15" x14ac:dyDescent="0.25">
      <c r="A91" s="1"/>
      <c r="B91" s="40"/>
      <c r="C91" s="36"/>
      <c r="D91" s="458" t="s">
        <v>502</v>
      </c>
      <c r="E91" s="393"/>
      <c r="F91" s="393"/>
      <c r="G91" s="393"/>
      <c r="H91" s="393"/>
      <c r="I91" s="62"/>
      <c r="J91" s="50"/>
      <c r="K91" s="61"/>
      <c r="L91" s="8"/>
      <c r="M91" s="8"/>
      <c r="N91" s="59"/>
      <c r="O91" s="60"/>
    </row>
    <row r="92" spans="1:15" ht="15" x14ac:dyDescent="0.25">
      <c r="A92" s="1"/>
      <c r="B92" s="71" t="s">
        <v>56</v>
      </c>
      <c r="C92" s="78"/>
      <c r="D92" s="20"/>
      <c r="E92" s="45"/>
      <c r="F92" s="20"/>
      <c r="H92" s="3"/>
      <c r="J92" s="20"/>
      <c r="K92" s="45"/>
      <c r="L92" s="1"/>
      <c r="M92" s="1"/>
      <c r="N92" s="1"/>
      <c r="O92" s="60"/>
    </row>
    <row r="93" spans="1:15" ht="15" x14ac:dyDescent="0.25">
      <c r="A93" s="1"/>
      <c r="B93" s="378">
        <v>33</v>
      </c>
      <c r="C93" s="379"/>
      <c r="D93" s="367" t="s">
        <v>486</v>
      </c>
      <c r="E93" s="368"/>
      <c r="F93" s="369">
        <v>4100047163</v>
      </c>
      <c r="G93" s="370"/>
      <c r="H93" s="391" t="s">
        <v>487</v>
      </c>
      <c r="I93" s="370"/>
      <c r="J93" s="369" t="s">
        <v>53</v>
      </c>
      <c r="K93" s="368"/>
      <c r="L93" s="7" t="s">
        <v>387</v>
      </c>
      <c r="M93" s="11"/>
      <c r="N93" s="82">
        <v>10.1</v>
      </c>
      <c r="O93" s="60">
        <v>26</v>
      </c>
    </row>
    <row r="94" spans="1:15" ht="15" x14ac:dyDescent="0.25">
      <c r="A94" s="1"/>
      <c r="B94" s="378">
        <v>34</v>
      </c>
      <c r="C94" s="379"/>
      <c r="D94" s="367" t="s">
        <v>486</v>
      </c>
      <c r="E94" s="368"/>
      <c r="F94" s="369">
        <v>4100047163</v>
      </c>
      <c r="G94" s="370"/>
      <c r="H94" s="391" t="s">
        <v>487</v>
      </c>
      <c r="I94" s="370"/>
      <c r="J94" s="369" t="s">
        <v>53</v>
      </c>
      <c r="K94" s="368"/>
      <c r="L94" s="7" t="s">
        <v>387</v>
      </c>
      <c r="M94" s="11"/>
      <c r="N94" s="82">
        <v>10.1</v>
      </c>
      <c r="O94" s="60">
        <v>26</v>
      </c>
    </row>
    <row r="95" spans="1:15" ht="15" x14ac:dyDescent="0.25">
      <c r="A95" s="1"/>
      <c r="B95" s="378">
        <v>35</v>
      </c>
      <c r="C95" s="379"/>
      <c r="D95" s="367" t="s">
        <v>486</v>
      </c>
      <c r="E95" s="368"/>
      <c r="F95" s="369">
        <v>4100047163</v>
      </c>
      <c r="G95" s="370"/>
      <c r="H95" s="391" t="s">
        <v>487</v>
      </c>
      <c r="I95" s="370"/>
      <c r="J95" s="369" t="s">
        <v>53</v>
      </c>
      <c r="K95" s="368"/>
      <c r="L95" s="7" t="s">
        <v>387</v>
      </c>
      <c r="M95" s="11"/>
      <c r="N95" s="82">
        <v>10.1</v>
      </c>
      <c r="O95" s="60">
        <v>26</v>
      </c>
    </row>
    <row r="96" spans="1:15" ht="15" x14ac:dyDescent="0.25">
      <c r="A96" s="1"/>
      <c r="B96" s="378">
        <v>36</v>
      </c>
      <c r="C96" s="379"/>
      <c r="D96" s="367" t="s">
        <v>486</v>
      </c>
      <c r="E96" s="368"/>
      <c r="F96" s="369">
        <v>4100047163</v>
      </c>
      <c r="G96" s="370"/>
      <c r="H96" s="391" t="s">
        <v>487</v>
      </c>
      <c r="I96" s="370"/>
      <c r="J96" s="369" t="s">
        <v>53</v>
      </c>
      <c r="K96" s="368"/>
      <c r="L96" s="7" t="s">
        <v>387</v>
      </c>
      <c r="M96" s="11"/>
      <c r="N96" s="82">
        <v>10.1</v>
      </c>
      <c r="O96" s="60">
        <v>26</v>
      </c>
    </row>
    <row r="97" spans="1:15" ht="15" x14ac:dyDescent="0.25">
      <c r="A97" s="1"/>
      <c r="B97" s="378">
        <v>37</v>
      </c>
      <c r="C97" s="379"/>
      <c r="D97" s="367" t="s">
        <v>486</v>
      </c>
      <c r="E97" s="368"/>
      <c r="F97" s="369">
        <v>4100047163</v>
      </c>
      <c r="G97" s="370"/>
      <c r="H97" s="391" t="s">
        <v>487</v>
      </c>
      <c r="I97" s="370"/>
      <c r="J97" s="369" t="s">
        <v>53</v>
      </c>
      <c r="K97" s="368"/>
      <c r="L97" s="7" t="s">
        <v>387</v>
      </c>
      <c r="M97" s="11"/>
      <c r="N97" s="82">
        <v>10.1</v>
      </c>
      <c r="O97" s="60">
        <v>26</v>
      </c>
    </row>
    <row r="98" spans="1:15" ht="15" x14ac:dyDescent="0.25">
      <c r="A98" s="1"/>
      <c r="B98" s="378">
        <v>38</v>
      </c>
      <c r="C98" s="379"/>
      <c r="D98" s="367" t="s">
        <v>486</v>
      </c>
      <c r="E98" s="368"/>
      <c r="F98" s="369">
        <v>4100047163</v>
      </c>
      <c r="G98" s="370"/>
      <c r="H98" s="391" t="s">
        <v>487</v>
      </c>
      <c r="I98" s="370"/>
      <c r="J98" s="369" t="s">
        <v>53</v>
      </c>
      <c r="K98" s="368"/>
      <c r="L98" s="7" t="s">
        <v>387</v>
      </c>
      <c r="M98" s="11"/>
      <c r="N98" s="82">
        <v>10.1</v>
      </c>
      <c r="O98" s="60">
        <v>26</v>
      </c>
    </row>
    <row r="99" spans="1:15" ht="15" x14ac:dyDescent="0.25">
      <c r="A99" s="1"/>
      <c r="B99" s="378">
        <v>39</v>
      </c>
      <c r="C99" s="379"/>
      <c r="D99" s="367" t="s">
        <v>486</v>
      </c>
      <c r="E99" s="368"/>
      <c r="F99" s="369">
        <v>4100047163</v>
      </c>
      <c r="G99" s="370"/>
      <c r="H99" s="391" t="s">
        <v>487</v>
      </c>
      <c r="I99" s="370"/>
      <c r="J99" s="369" t="s">
        <v>53</v>
      </c>
      <c r="K99" s="368"/>
      <c r="L99" s="7" t="s">
        <v>387</v>
      </c>
      <c r="M99" s="11"/>
      <c r="N99" s="82">
        <v>10.1</v>
      </c>
      <c r="O99" s="60">
        <v>26</v>
      </c>
    </row>
    <row r="100" spans="1:15" ht="15" x14ac:dyDescent="0.25">
      <c r="A100" s="1"/>
      <c r="B100" s="378">
        <v>40</v>
      </c>
      <c r="C100" s="379"/>
      <c r="D100" s="367" t="s">
        <v>486</v>
      </c>
      <c r="E100" s="368"/>
      <c r="F100" s="369">
        <v>4100047163</v>
      </c>
      <c r="G100" s="370"/>
      <c r="H100" s="391" t="s">
        <v>487</v>
      </c>
      <c r="I100" s="370"/>
      <c r="J100" s="369" t="s">
        <v>53</v>
      </c>
      <c r="K100" s="368"/>
      <c r="L100" s="7" t="s">
        <v>387</v>
      </c>
      <c r="M100" s="11"/>
      <c r="N100" s="82">
        <v>10.1</v>
      </c>
      <c r="O100" s="60">
        <v>26</v>
      </c>
    </row>
    <row r="101" spans="1:15" ht="15" x14ac:dyDescent="0.25">
      <c r="A101" s="1"/>
      <c r="B101" s="378">
        <v>41</v>
      </c>
      <c r="C101" s="379"/>
      <c r="D101" s="367" t="s">
        <v>486</v>
      </c>
      <c r="E101" s="368"/>
      <c r="F101" s="369">
        <v>4100047163</v>
      </c>
      <c r="G101" s="370"/>
      <c r="H101" s="391" t="s">
        <v>487</v>
      </c>
      <c r="I101" s="370"/>
      <c r="J101" s="369" t="s">
        <v>53</v>
      </c>
      <c r="K101" s="368"/>
      <c r="L101" s="7" t="s">
        <v>387</v>
      </c>
      <c r="M101" s="11"/>
      <c r="N101" s="82">
        <v>10.1</v>
      </c>
      <c r="O101" s="60">
        <v>26</v>
      </c>
    </row>
    <row r="102" spans="1:15" ht="15" x14ac:dyDescent="0.25">
      <c r="A102" s="1"/>
      <c r="B102" s="378">
        <v>42</v>
      </c>
      <c r="C102" s="379"/>
      <c r="D102" s="367" t="s">
        <v>486</v>
      </c>
      <c r="E102" s="368"/>
      <c r="F102" s="369">
        <v>4100047163</v>
      </c>
      <c r="G102" s="370"/>
      <c r="H102" s="391" t="s">
        <v>487</v>
      </c>
      <c r="I102" s="370"/>
      <c r="J102" s="369" t="s">
        <v>53</v>
      </c>
      <c r="K102" s="368"/>
      <c r="L102" s="7" t="s">
        <v>387</v>
      </c>
      <c r="M102" s="11"/>
      <c r="N102" s="82">
        <v>10.1</v>
      </c>
      <c r="O102" s="60">
        <v>26</v>
      </c>
    </row>
    <row r="103" spans="1:15" ht="15" x14ac:dyDescent="0.25">
      <c r="A103" s="1"/>
      <c r="B103" s="378">
        <v>43</v>
      </c>
      <c r="C103" s="379"/>
      <c r="D103" s="367" t="s">
        <v>486</v>
      </c>
      <c r="E103" s="368"/>
      <c r="F103" s="369">
        <v>4100047163</v>
      </c>
      <c r="G103" s="370"/>
      <c r="H103" s="391" t="s">
        <v>487</v>
      </c>
      <c r="I103" s="370"/>
      <c r="J103" s="369" t="s">
        <v>53</v>
      </c>
      <c r="K103" s="368"/>
      <c r="L103" s="7" t="s">
        <v>387</v>
      </c>
      <c r="M103" s="11"/>
      <c r="N103" s="82">
        <v>10.1</v>
      </c>
      <c r="O103" s="60">
        <v>26</v>
      </c>
    </row>
    <row r="104" spans="1:15" ht="15" x14ac:dyDescent="0.25">
      <c r="A104" s="1"/>
      <c r="B104" s="378">
        <v>44</v>
      </c>
      <c r="C104" s="379"/>
      <c r="D104" s="367" t="s">
        <v>486</v>
      </c>
      <c r="E104" s="368"/>
      <c r="F104" s="369">
        <v>4100047163</v>
      </c>
      <c r="G104" s="370"/>
      <c r="H104" s="391" t="s">
        <v>487</v>
      </c>
      <c r="I104" s="370"/>
      <c r="J104" s="369" t="s">
        <v>53</v>
      </c>
      <c r="K104" s="368"/>
      <c r="L104" s="7" t="s">
        <v>387</v>
      </c>
      <c r="M104" s="11"/>
      <c r="N104" s="82">
        <v>10.1</v>
      </c>
      <c r="O104" s="60">
        <v>26</v>
      </c>
    </row>
    <row r="105" spans="1:15" ht="15" x14ac:dyDescent="0.25">
      <c r="A105" s="1"/>
      <c r="B105" s="378">
        <v>45</v>
      </c>
      <c r="C105" s="379"/>
      <c r="D105" s="367" t="s">
        <v>486</v>
      </c>
      <c r="E105" s="368"/>
      <c r="F105" s="369">
        <v>4100047163</v>
      </c>
      <c r="G105" s="370"/>
      <c r="H105" s="391" t="s">
        <v>487</v>
      </c>
      <c r="I105" s="370"/>
      <c r="J105" s="369" t="s">
        <v>53</v>
      </c>
      <c r="K105" s="368"/>
      <c r="L105" s="7" t="s">
        <v>387</v>
      </c>
      <c r="M105" s="11"/>
      <c r="N105" s="82">
        <v>10.1</v>
      </c>
      <c r="O105" s="60">
        <v>26</v>
      </c>
    </row>
    <row r="106" spans="1:15" ht="15" x14ac:dyDescent="0.25">
      <c r="A106" s="1"/>
      <c r="B106" s="378">
        <v>46</v>
      </c>
      <c r="C106" s="379"/>
      <c r="D106" s="367" t="s">
        <v>486</v>
      </c>
      <c r="E106" s="368"/>
      <c r="F106" s="369">
        <v>4100047163</v>
      </c>
      <c r="G106" s="370"/>
      <c r="H106" s="391" t="s">
        <v>487</v>
      </c>
      <c r="I106" s="370"/>
      <c r="J106" s="369" t="s">
        <v>53</v>
      </c>
      <c r="K106" s="368"/>
      <c r="L106" s="7" t="s">
        <v>387</v>
      </c>
      <c r="M106" s="11"/>
      <c r="N106" s="82">
        <v>10.1</v>
      </c>
      <c r="O106" s="60">
        <v>26</v>
      </c>
    </row>
    <row r="107" spans="1:15" ht="15" x14ac:dyDescent="0.25">
      <c r="A107" s="1"/>
      <c r="B107" s="378">
        <v>47</v>
      </c>
      <c r="C107" s="379"/>
      <c r="D107" s="367" t="s">
        <v>486</v>
      </c>
      <c r="E107" s="368"/>
      <c r="F107" s="369">
        <v>4100047163</v>
      </c>
      <c r="G107" s="370"/>
      <c r="H107" s="391" t="s">
        <v>487</v>
      </c>
      <c r="I107" s="370"/>
      <c r="J107" s="369" t="s">
        <v>53</v>
      </c>
      <c r="K107" s="368"/>
      <c r="L107" s="7" t="s">
        <v>387</v>
      </c>
      <c r="M107" s="11"/>
      <c r="N107" s="82">
        <v>10.1</v>
      </c>
      <c r="O107" s="60">
        <v>26</v>
      </c>
    </row>
    <row r="108" spans="1:15" ht="15" x14ac:dyDescent="0.25">
      <c r="A108" s="1"/>
      <c r="B108" s="378">
        <v>48</v>
      </c>
      <c r="C108" s="379"/>
      <c r="D108" s="367" t="s">
        <v>486</v>
      </c>
      <c r="E108" s="368"/>
      <c r="F108" s="369">
        <v>4100047163</v>
      </c>
      <c r="G108" s="370"/>
      <c r="H108" s="391" t="s">
        <v>487</v>
      </c>
      <c r="I108" s="370"/>
      <c r="J108" s="369" t="s">
        <v>53</v>
      </c>
      <c r="K108" s="368"/>
      <c r="L108" s="7" t="s">
        <v>387</v>
      </c>
      <c r="M108" s="11"/>
      <c r="N108" s="81">
        <v>10.1</v>
      </c>
      <c r="O108" s="60">
        <v>26</v>
      </c>
    </row>
    <row r="109" spans="1:15" ht="15" x14ac:dyDescent="0.25">
      <c r="A109" s="1"/>
      <c r="B109" s="71" t="s">
        <v>57</v>
      </c>
      <c r="C109" s="78"/>
      <c r="D109" s="20"/>
      <c r="E109" s="45"/>
      <c r="F109" s="20"/>
      <c r="H109" s="3"/>
      <c r="J109" s="20"/>
      <c r="K109" s="45"/>
      <c r="L109" s="1"/>
      <c r="M109" s="1"/>
      <c r="N109" s="1"/>
      <c r="O109" s="60"/>
    </row>
    <row r="110" spans="1:15" ht="15" x14ac:dyDescent="0.25">
      <c r="A110" s="1"/>
      <c r="B110" s="378">
        <v>49</v>
      </c>
      <c r="C110" s="379"/>
      <c r="D110" s="367" t="s">
        <v>486</v>
      </c>
      <c r="E110" s="368"/>
      <c r="F110" s="369">
        <v>4100047163</v>
      </c>
      <c r="G110" s="370"/>
      <c r="H110" s="391" t="s">
        <v>487</v>
      </c>
      <c r="I110" s="370"/>
      <c r="J110" s="369" t="s">
        <v>53</v>
      </c>
      <c r="K110" s="368"/>
      <c r="L110" s="7" t="s">
        <v>387</v>
      </c>
      <c r="M110" s="11"/>
      <c r="N110" s="82">
        <v>10.1</v>
      </c>
      <c r="O110" s="60">
        <v>26</v>
      </c>
    </row>
    <row r="111" spans="1:15" ht="15" x14ac:dyDescent="0.25">
      <c r="A111" s="1"/>
      <c r="B111" s="378">
        <v>50</v>
      </c>
      <c r="C111" s="379"/>
      <c r="D111" s="367" t="s">
        <v>486</v>
      </c>
      <c r="E111" s="368"/>
      <c r="F111" s="369">
        <v>4100047163</v>
      </c>
      <c r="G111" s="370"/>
      <c r="H111" s="391" t="s">
        <v>487</v>
      </c>
      <c r="I111" s="370"/>
      <c r="J111" s="369" t="s">
        <v>53</v>
      </c>
      <c r="K111" s="368"/>
      <c r="L111" s="7" t="s">
        <v>387</v>
      </c>
      <c r="M111" s="11"/>
      <c r="N111" s="82">
        <v>10.1</v>
      </c>
      <c r="O111" s="60">
        <v>26</v>
      </c>
    </row>
    <row r="112" spans="1:15" ht="15" x14ac:dyDescent="0.25">
      <c r="A112" s="1"/>
      <c r="B112" s="378">
        <v>51</v>
      </c>
      <c r="C112" s="379"/>
      <c r="D112" s="367" t="s">
        <v>486</v>
      </c>
      <c r="E112" s="368"/>
      <c r="F112" s="369">
        <v>4100047163</v>
      </c>
      <c r="G112" s="370"/>
      <c r="H112" s="391" t="s">
        <v>487</v>
      </c>
      <c r="I112" s="370"/>
      <c r="J112" s="369" t="s">
        <v>53</v>
      </c>
      <c r="K112" s="368"/>
      <c r="L112" s="7" t="s">
        <v>387</v>
      </c>
      <c r="M112" s="11"/>
      <c r="N112" s="82">
        <v>10.1</v>
      </c>
      <c r="O112" s="60">
        <v>26</v>
      </c>
    </row>
    <row r="113" spans="1:15" ht="15" x14ac:dyDescent="0.25">
      <c r="A113" s="1"/>
      <c r="B113" s="76"/>
      <c r="C113" s="69"/>
      <c r="D113" s="458" t="s">
        <v>505</v>
      </c>
      <c r="E113" s="393"/>
      <c r="F113" s="393"/>
      <c r="G113" s="393"/>
      <c r="H113" s="393"/>
      <c r="I113" s="62"/>
      <c r="J113" s="50"/>
      <c r="K113" s="61"/>
      <c r="L113" s="8"/>
      <c r="M113" s="8"/>
      <c r="N113" s="59"/>
      <c r="O113" s="60"/>
    </row>
    <row r="114" spans="1:15" ht="15" x14ac:dyDescent="0.25">
      <c r="A114" s="1"/>
      <c r="B114" s="378">
        <v>52</v>
      </c>
      <c r="C114" s="438"/>
      <c r="D114" s="375" t="s">
        <v>486</v>
      </c>
      <c r="E114" s="367"/>
      <c r="F114" s="375">
        <v>4100047177</v>
      </c>
      <c r="G114" s="367"/>
      <c r="H114" s="419" t="s">
        <v>487</v>
      </c>
      <c r="I114" s="420"/>
      <c r="J114" s="375" t="s">
        <v>426</v>
      </c>
      <c r="K114" s="367"/>
      <c r="L114" s="7" t="s">
        <v>387</v>
      </c>
      <c r="M114" s="11"/>
      <c r="N114" s="82">
        <v>8.76</v>
      </c>
      <c r="O114" s="60">
        <v>15</v>
      </c>
    </row>
    <row r="115" spans="1:15" ht="15" x14ac:dyDescent="0.25">
      <c r="A115" s="1"/>
      <c r="B115" s="365"/>
      <c r="C115" s="351"/>
      <c r="D115" s="367" t="s">
        <v>486</v>
      </c>
      <c r="E115" s="368"/>
      <c r="F115" s="375">
        <v>4100047176</v>
      </c>
      <c r="G115" s="367"/>
      <c r="H115" s="419" t="s">
        <v>488</v>
      </c>
      <c r="I115" s="420"/>
      <c r="J115" s="375" t="s">
        <v>426</v>
      </c>
      <c r="K115" s="367"/>
      <c r="L115" s="7" t="s">
        <v>479</v>
      </c>
      <c r="M115" s="11"/>
      <c r="N115" s="27"/>
      <c r="O115" s="60">
        <v>7</v>
      </c>
    </row>
    <row r="116" spans="1:15" ht="15" x14ac:dyDescent="0.25">
      <c r="A116" s="1"/>
      <c r="B116" s="375">
        <v>53</v>
      </c>
      <c r="C116" s="376"/>
      <c r="D116" s="367" t="s">
        <v>486</v>
      </c>
      <c r="E116" s="368"/>
      <c r="F116" s="375">
        <v>4100047153</v>
      </c>
      <c r="G116" s="367"/>
      <c r="H116" s="419" t="s">
        <v>488</v>
      </c>
      <c r="I116" s="420"/>
      <c r="J116" s="375" t="s">
        <v>84</v>
      </c>
      <c r="K116" s="367"/>
      <c r="L116" s="7" t="s">
        <v>479</v>
      </c>
      <c r="M116" s="11"/>
      <c r="N116" s="27">
        <v>8.76</v>
      </c>
      <c r="O116" s="60">
        <v>22</v>
      </c>
    </row>
    <row r="117" spans="1:15" ht="15" x14ac:dyDescent="0.25">
      <c r="A117" s="1"/>
      <c r="B117" s="365">
        <v>54</v>
      </c>
      <c r="C117" s="366"/>
      <c r="D117" s="367" t="s">
        <v>486</v>
      </c>
      <c r="E117" s="368"/>
      <c r="F117" s="375">
        <v>4100047153</v>
      </c>
      <c r="G117" s="367"/>
      <c r="H117" s="419" t="s">
        <v>488</v>
      </c>
      <c r="I117" s="420"/>
      <c r="J117" s="375" t="s">
        <v>84</v>
      </c>
      <c r="K117" s="367"/>
      <c r="L117" s="7" t="s">
        <v>479</v>
      </c>
      <c r="M117" s="11"/>
      <c r="N117" s="21">
        <v>8.76</v>
      </c>
      <c r="O117" s="60">
        <v>22</v>
      </c>
    </row>
    <row r="118" spans="1:15" ht="15" x14ac:dyDescent="0.25">
      <c r="A118" s="1"/>
      <c r="B118" s="378">
        <v>55</v>
      </c>
      <c r="C118" s="379"/>
      <c r="D118" s="367" t="s">
        <v>486</v>
      </c>
      <c r="E118" s="368"/>
      <c r="F118" s="375">
        <v>4100047153</v>
      </c>
      <c r="G118" s="367"/>
      <c r="H118" s="419" t="s">
        <v>488</v>
      </c>
      <c r="I118" s="420"/>
      <c r="J118" s="375" t="s">
        <v>84</v>
      </c>
      <c r="K118" s="367"/>
      <c r="L118" s="7" t="s">
        <v>479</v>
      </c>
      <c r="M118" s="11"/>
      <c r="N118" s="14">
        <v>9.44</v>
      </c>
      <c r="O118" s="60">
        <v>7</v>
      </c>
    </row>
    <row r="119" spans="1:15" ht="15" x14ac:dyDescent="0.25">
      <c r="A119" s="1"/>
      <c r="B119" s="416"/>
      <c r="C119" s="417"/>
      <c r="D119" s="367" t="s">
        <v>486</v>
      </c>
      <c r="E119" s="368"/>
      <c r="F119" s="369">
        <v>4100047100</v>
      </c>
      <c r="G119" s="370"/>
      <c r="H119" s="419" t="s">
        <v>488</v>
      </c>
      <c r="I119" s="420"/>
      <c r="J119" s="369" t="s">
        <v>25</v>
      </c>
      <c r="K119" s="368"/>
      <c r="L119" s="7" t="s">
        <v>479</v>
      </c>
      <c r="M119" s="11"/>
      <c r="N119" s="21"/>
      <c r="O119" s="60">
        <v>5</v>
      </c>
    </row>
    <row r="120" spans="1:15" ht="15" x14ac:dyDescent="0.25">
      <c r="A120" s="1"/>
      <c r="B120" s="365"/>
      <c r="C120" s="366"/>
      <c r="D120" s="367" t="s">
        <v>486</v>
      </c>
      <c r="E120" s="368"/>
      <c r="F120" s="369">
        <v>4100047151</v>
      </c>
      <c r="G120" s="370"/>
      <c r="H120" s="419" t="s">
        <v>488</v>
      </c>
      <c r="I120" s="420"/>
      <c r="J120" s="369" t="s">
        <v>81</v>
      </c>
      <c r="K120" s="368"/>
      <c r="L120" s="7" t="s">
        <v>479</v>
      </c>
      <c r="M120" s="11"/>
      <c r="N120" s="27"/>
      <c r="O120" s="60">
        <v>12</v>
      </c>
    </row>
    <row r="121" spans="1:15" ht="15" x14ac:dyDescent="0.25">
      <c r="A121" s="1"/>
      <c r="B121" s="365">
        <v>56</v>
      </c>
      <c r="C121" s="366"/>
      <c r="D121" s="367" t="s">
        <v>486</v>
      </c>
      <c r="E121" s="368"/>
      <c r="F121" s="375">
        <v>4100047152</v>
      </c>
      <c r="G121" s="367"/>
      <c r="H121" s="419" t="s">
        <v>488</v>
      </c>
      <c r="I121" s="420"/>
      <c r="J121" s="375" t="s">
        <v>53</v>
      </c>
      <c r="K121" s="367"/>
      <c r="L121" s="7" t="s">
        <v>479</v>
      </c>
      <c r="M121" s="11"/>
      <c r="N121" s="7">
        <v>8.76</v>
      </c>
      <c r="O121" s="60">
        <v>22</v>
      </c>
    </row>
    <row r="122" spans="1:15" ht="15" x14ac:dyDescent="0.25">
      <c r="A122" s="1"/>
      <c r="B122" s="365">
        <v>57</v>
      </c>
      <c r="C122" s="366"/>
      <c r="D122" s="367" t="s">
        <v>486</v>
      </c>
      <c r="E122" s="368"/>
      <c r="F122" s="375">
        <v>4100047152</v>
      </c>
      <c r="G122" s="367"/>
      <c r="H122" s="419" t="s">
        <v>488</v>
      </c>
      <c r="I122" s="420"/>
      <c r="J122" s="375" t="s">
        <v>53</v>
      </c>
      <c r="K122" s="367"/>
      <c r="L122" s="7" t="s">
        <v>479</v>
      </c>
      <c r="M122" s="11"/>
      <c r="N122" s="7">
        <v>8.76</v>
      </c>
      <c r="O122" s="60">
        <v>22</v>
      </c>
    </row>
    <row r="123" spans="1:15" ht="15" x14ac:dyDescent="0.25">
      <c r="A123" s="1"/>
      <c r="B123" s="365">
        <v>58</v>
      </c>
      <c r="C123" s="366"/>
      <c r="D123" s="367" t="s">
        <v>486</v>
      </c>
      <c r="E123" s="368"/>
      <c r="F123" s="375">
        <v>4100047152</v>
      </c>
      <c r="G123" s="367"/>
      <c r="H123" s="419" t="s">
        <v>488</v>
      </c>
      <c r="I123" s="420"/>
      <c r="J123" s="375" t="s">
        <v>53</v>
      </c>
      <c r="K123" s="367"/>
      <c r="L123" s="7" t="s">
        <v>479</v>
      </c>
      <c r="M123" s="11"/>
      <c r="N123" s="7">
        <v>8.76</v>
      </c>
      <c r="O123" s="60">
        <v>22</v>
      </c>
    </row>
    <row r="124" spans="1:15" ht="15" x14ac:dyDescent="0.25">
      <c r="A124" s="1"/>
      <c r="B124" s="365">
        <v>59</v>
      </c>
      <c r="C124" s="366"/>
      <c r="D124" s="367" t="s">
        <v>486</v>
      </c>
      <c r="E124" s="368"/>
      <c r="F124" s="375">
        <v>4100047152</v>
      </c>
      <c r="G124" s="367"/>
      <c r="H124" s="419" t="s">
        <v>488</v>
      </c>
      <c r="I124" s="420"/>
      <c r="J124" s="375" t="s">
        <v>53</v>
      </c>
      <c r="K124" s="367"/>
      <c r="L124" s="7" t="s">
        <v>479</v>
      </c>
      <c r="M124" s="11"/>
      <c r="N124" s="7">
        <v>8.42</v>
      </c>
      <c r="O124" s="60">
        <v>22</v>
      </c>
    </row>
    <row r="125" spans="1:15" ht="15" x14ac:dyDescent="0.25">
      <c r="A125" s="1"/>
      <c r="B125" s="365">
        <v>60</v>
      </c>
      <c r="C125" s="366"/>
      <c r="D125" s="367" t="s">
        <v>486</v>
      </c>
      <c r="E125" s="368"/>
      <c r="F125" s="375">
        <v>4100047100</v>
      </c>
      <c r="G125" s="367"/>
      <c r="H125" s="419" t="s">
        <v>488</v>
      </c>
      <c r="I125" s="420"/>
      <c r="J125" s="375" t="s">
        <v>25</v>
      </c>
      <c r="K125" s="367"/>
      <c r="L125" s="7" t="s">
        <v>479</v>
      </c>
      <c r="M125" s="11"/>
      <c r="N125" s="7">
        <v>8.76</v>
      </c>
      <c r="O125" s="60">
        <v>22</v>
      </c>
    </row>
    <row r="126" spans="1:15" ht="15" x14ac:dyDescent="0.25">
      <c r="A126" s="1"/>
      <c r="B126" s="365">
        <v>61</v>
      </c>
      <c r="C126" s="366"/>
      <c r="D126" s="367" t="s">
        <v>486</v>
      </c>
      <c r="E126" s="368"/>
      <c r="F126" s="375">
        <v>4100047100</v>
      </c>
      <c r="G126" s="367"/>
      <c r="H126" s="419" t="s">
        <v>488</v>
      </c>
      <c r="I126" s="420"/>
      <c r="J126" s="375" t="s">
        <v>25</v>
      </c>
      <c r="K126" s="367"/>
      <c r="L126" s="7" t="s">
        <v>479</v>
      </c>
      <c r="M126" s="11"/>
      <c r="N126" s="7">
        <v>8.42</v>
      </c>
      <c r="O126" s="60">
        <v>21</v>
      </c>
    </row>
    <row r="127" spans="1:15" ht="15" customHeight="1" x14ac:dyDescent="0.25">
      <c r="A127" s="1"/>
      <c r="B127" s="355">
        <v>62</v>
      </c>
      <c r="C127" s="352"/>
      <c r="D127" s="367" t="s">
        <v>486</v>
      </c>
      <c r="E127" s="368"/>
      <c r="F127" s="369">
        <v>4100047161</v>
      </c>
      <c r="G127" s="370"/>
      <c r="H127" s="391" t="s">
        <v>487</v>
      </c>
      <c r="I127" s="370"/>
      <c r="J127" s="369" t="s">
        <v>73</v>
      </c>
      <c r="K127" s="368"/>
      <c r="L127" s="7" t="s">
        <v>415</v>
      </c>
      <c r="M127" s="7"/>
      <c r="N127" s="81">
        <v>10.1</v>
      </c>
      <c r="O127" s="57">
        <v>26</v>
      </c>
    </row>
    <row r="128" spans="1:15" ht="15" customHeight="1" x14ac:dyDescent="0.25">
      <c r="A128" s="1"/>
      <c r="B128" s="415">
        <v>63</v>
      </c>
      <c r="C128" s="412"/>
      <c r="D128" s="367" t="s">
        <v>486</v>
      </c>
      <c r="E128" s="368"/>
      <c r="F128" s="369">
        <v>4100047161</v>
      </c>
      <c r="G128" s="370"/>
      <c r="H128" s="391" t="s">
        <v>487</v>
      </c>
      <c r="I128" s="370"/>
      <c r="J128" s="369" t="s">
        <v>73</v>
      </c>
      <c r="K128" s="368"/>
      <c r="L128" s="7" t="s">
        <v>415</v>
      </c>
      <c r="M128" s="7"/>
      <c r="N128" s="83">
        <v>10.1</v>
      </c>
      <c r="O128" s="57">
        <v>26</v>
      </c>
    </row>
    <row r="129" spans="1:15" ht="15" customHeight="1" x14ac:dyDescent="0.25">
      <c r="A129" s="1"/>
      <c r="B129" s="378">
        <v>64</v>
      </c>
      <c r="C129" s="379"/>
      <c r="D129" s="367" t="s">
        <v>486</v>
      </c>
      <c r="E129" s="368"/>
      <c r="F129" s="369">
        <v>4100047161</v>
      </c>
      <c r="G129" s="370"/>
      <c r="H129" s="391" t="s">
        <v>487</v>
      </c>
      <c r="I129" s="370"/>
      <c r="J129" s="369" t="s">
        <v>73</v>
      </c>
      <c r="K129" s="368"/>
      <c r="L129" s="7" t="s">
        <v>415</v>
      </c>
      <c r="M129" s="11"/>
      <c r="N129" s="82">
        <v>10.1</v>
      </c>
      <c r="O129" s="60">
        <v>10</v>
      </c>
    </row>
    <row r="130" spans="1:15" ht="15" x14ac:dyDescent="0.25">
      <c r="A130" s="1"/>
      <c r="B130" s="365"/>
      <c r="C130" s="366"/>
      <c r="D130" s="367" t="s">
        <v>486</v>
      </c>
      <c r="E130" s="368"/>
      <c r="F130" s="369">
        <v>4100047162</v>
      </c>
      <c r="G130" s="370"/>
      <c r="H130" s="391" t="s">
        <v>487</v>
      </c>
      <c r="I130" s="370"/>
      <c r="J130" s="369" t="s">
        <v>76</v>
      </c>
      <c r="K130" s="368"/>
      <c r="L130" s="7" t="s">
        <v>415</v>
      </c>
      <c r="M130" s="11"/>
      <c r="N130" s="27"/>
      <c r="O130" s="60">
        <v>16</v>
      </c>
    </row>
    <row r="131" spans="1:15" ht="15" x14ac:dyDescent="0.25">
      <c r="A131" s="1"/>
      <c r="B131" s="91" t="s">
        <v>103</v>
      </c>
      <c r="C131" s="92"/>
      <c r="D131" s="20"/>
      <c r="E131" s="45"/>
      <c r="F131" s="20"/>
      <c r="H131" s="3"/>
      <c r="J131" s="20"/>
      <c r="K131" s="45"/>
      <c r="L131" s="1"/>
      <c r="M131" s="1"/>
      <c r="N131" s="1"/>
      <c r="O131" s="60"/>
    </row>
    <row r="132" spans="1:15" ht="15" x14ac:dyDescent="0.25">
      <c r="A132" s="1"/>
      <c r="B132" s="378">
        <v>65</v>
      </c>
      <c r="C132" s="379"/>
      <c r="D132" s="367" t="s">
        <v>486</v>
      </c>
      <c r="E132" s="368"/>
      <c r="F132" s="369">
        <v>4100047162</v>
      </c>
      <c r="G132" s="370"/>
      <c r="H132" s="391" t="s">
        <v>487</v>
      </c>
      <c r="I132" s="370"/>
      <c r="J132" s="369" t="s">
        <v>76</v>
      </c>
      <c r="K132" s="368"/>
      <c r="L132" s="7" t="s">
        <v>415</v>
      </c>
      <c r="M132" s="11"/>
      <c r="N132" s="81">
        <v>10.1</v>
      </c>
      <c r="O132" s="60">
        <v>26</v>
      </c>
    </row>
    <row r="133" spans="1:15" ht="15" x14ac:dyDescent="0.25">
      <c r="A133" s="1"/>
      <c r="B133" s="378">
        <v>66</v>
      </c>
      <c r="C133" s="379"/>
      <c r="D133" s="367" t="s">
        <v>486</v>
      </c>
      <c r="E133" s="368"/>
      <c r="F133" s="369">
        <v>4100047162</v>
      </c>
      <c r="G133" s="370"/>
      <c r="H133" s="391" t="s">
        <v>487</v>
      </c>
      <c r="I133" s="370"/>
      <c r="J133" s="369" t="s">
        <v>76</v>
      </c>
      <c r="K133" s="368"/>
      <c r="L133" s="7" t="s">
        <v>415</v>
      </c>
      <c r="M133" s="11"/>
      <c r="N133" s="82">
        <v>10.1</v>
      </c>
      <c r="O133" s="60">
        <v>26</v>
      </c>
    </row>
    <row r="134" spans="1:15" ht="15" x14ac:dyDescent="0.25">
      <c r="A134" s="1"/>
      <c r="B134" s="378">
        <v>67</v>
      </c>
      <c r="C134" s="379"/>
      <c r="D134" s="367" t="s">
        <v>486</v>
      </c>
      <c r="E134" s="368"/>
      <c r="F134" s="369">
        <v>4100047162</v>
      </c>
      <c r="G134" s="370"/>
      <c r="H134" s="391" t="s">
        <v>487</v>
      </c>
      <c r="I134" s="370"/>
      <c r="J134" s="369" t="s">
        <v>76</v>
      </c>
      <c r="K134" s="368"/>
      <c r="L134" s="7" t="s">
        <v>415</v>
      </c>
      <c r="M134" s="11"/>
      <c r="N134" s="82">
        <v>7.49</v>
      </c>
      <c r="O134" s="60">
        <v>2</v>
      </c>
    </row>
    <row r="135" spans="1:15" ht="15" x14ac:dyDescent="0.25">
      <c r="A135" s="1"/>
      <c r="B135" s="416"/>
      <c r="C135" s="417"/>
      <c r="D135" s="367" t="s">
        <v>486</v>
      </c>
      <c r="E135" s="368"/>
      <c r="F135" s="369">
        <v>4100047164</v>
      </c>
      <c r="G135" s="370"/>
      <c r="H135" s="391" t="s">
        <v>487</v>
      </c>
      <c r="I135" s="370"/>
      <c r="J135" s="369" t="s">
        <v>147</v>
      </c>
      <c r="K135" s="368"/>
      <c r="L135" s="7" t="s">
        <v>415</v>
      </c>
      <c r="M135" s="11"/>
      <c r="N135" s="83"/>
      <c r="O135" s="60">
        <v>3</v>
      </c>
    </row>
    <row r="136" spans="1:15" ht="15" x14ac:dyDescent="0.25">
      <c r="A136" s="1"/>
      <c r="B136" s="40"/>
      <c r="C136" s="36"/>
      <c r="D136" s="367" t="s">
        <v>486</v>
      </c>
      <c r="E136" s="368"/>
      <c r="F136" s="369">
        <v>4100047165</v>
      </c>
      <c r="G136" s="370"/>
      <c r="H136" s="391" t="s">
        <v>487</v>
      </c>
      <c r="I136" s="370"/>
      <c r="J136" s="369" t="s">
        <v>84</v>
      </c>
      <c r="K136" s="368"/>
      <c r="L136" s="7" t="s">
        <v>415</v>
      </c>
      <c r="M136" s="11"/>
      <c r="N136" s="83"/>
      <c r="O136" s="60">
        <v>6</v>
      </c>
    </row>
    <row r="137" spans="1:15" ht="15" x14ac:dyDescent="0.25">
      <c r="A137" s="1"/>
      <c r="B137" s="416"/>
      <c r="C137" s="417"/>
      <c r="D137" s="367" t="s">
        <v>486</v>
      </c>
      <c r="E137" s="368"/>
      <c r="F137" s="369">
        <v>4100047163</v>
      </c>
      <c r="G137" s="370"/>
      <c r="H137" s="391" t="s">
        <v>487</v>
      </c>
      <c r="I137" s="370"/>
      <c r="J137" s="369" t="s">
        <v>53</v>
      </c>
      <c r="K137" s="368"/>
      <c r="L137" s="7" t="s">
        <v>415</v>
      </c>
      <c r="M137" s="11"/>
      <c r="N137" s="93"/>
      <c r="O137" s="60">
        <v>1</v>
      </c>
    </row>
    <row r="138" spans="1:15" ht="15" x14ac:dyDescent="0.25">
      <c r="A138" s="1"/>
      <c r="B138" s="416"/>
      <c r="C138" s="417"/>
      <c r="D138" s="367" t="s">
        <v>486</v>
      </c>
      <c r="E138" s="368"/>
      <c r="F138" s="369">
        <v>4100047103</v>
      </c>
      <c r="G138" s="370"/>
      <c r="H138" s="391" t="s">
        <v>487</v>
      </c>
      <c r="I138" s="370"/>
      <c r="J138" s="369" t="s">
        <v>25</v>
      </c>
      <c r="K138" s="368"/>
      <c r="L138" s="7" t="s">
        <v>415</v>
      </c>
      <c r="M138" s="11"/>
      <c r="N138" s="84"/>
      <c r="O138" s="60">
        <v>6</v>
      </c>
    </row>
    <row r="139" spans="1:15" ht="15" x14ac:dyDescent="0.25">
      <c r="A139" s="1"/>
      <c r="B139" s="76"/>
      <c r="C139" s="69"/>
      <c r="D139" s="458" t="s">
        <v>284</v>
      </c>
      <c r="E139" s="393"/>
      <c r="F139" s="393"/>
      <c r="G139" s="393"/>
      <c r="H139" s="393"/>
      <c r="I139" s="62"/>
      <c r="J139" s="50"/>
      <c r="K139" s="61"/>
      <c r="L139" s="8"/>
      <c r="M139" s="8"/>
      <c r="N139" s="59"/>
      <c r="O139" s="60"/>
    </row>
    <row r="140" spans="1:15" ht="15" x14ac:dyDescent="0.25">
      <c r="A140" s="1"/>
      <c r="B140" s="416">
        <v>68</v>
      </c>
      <c r="C140" s="417"/>
      <c r="D140" s="367" t="s">
        <v>486</v>
      </c>
      <c r="E140" s="368"/>
      <c r="F140" s="369">
        <v>4100047165</v>
      </c>
      <c r="G140" s="370"/>
      <c r="H140" s="391" t="s">
        <v>487</v>
      </c>
      <c r="I140" s="370"/>
      <c r="J140" s="369" t="s">
        <v>84</v>
      </c>
      <c r="K140" s="368"/>
      <c r="L140" s="7" t="s">
        <v>415</v>
      </c>
      <c r="M140" s="11"/>
      <c r="N140" s="83">
        <v>10.1</v>
      </c>
      <c r="O140" s="60">
        <v>26</v>
      </c>
    </row>
    <row r="141" spans="1:15" ht="15" x14ac:dyDescent="0.25">
      <c r="A141" s="1"/>
      <c r="B141" s="378">
        <v>69</v>
      </c>
      <c r="C141" s="379"/>
      <c r="D141" s="367" t="s">
        <v>486</v>
      </c>
      <c r="E141" s="368"/>
      <c r="F141" s="369">
        <v>4100047163</v>
      </c>
      <c r="G141" s="370"/>
      <c r="H141" s="391" t="s">
        <v>487</v>
      </c>
      <c r="I141" s="370"/>
      <c r="J141" s="369" t="s">
        <v>53</v>
      </c>
      <c r="K141" s="368"/>
      <c r="L141" s="7" t="s">
        <v>415</v>
      </c>
      <c r="M141" s="11"/>
      <c r="N141" s="81">
        <v>10.1</v>
      </c>
      <c r="O141" s="57">
        <v>26</v>
      </c>
    </row>
    <row r="142" spans="1:15" ht="15" x14ac:dyDescent="0.25">
      <c r="A142" s="1"/>
      <c r="B142" s="378">
        <v>70</v>
      </c>
      <c r="C142" s="379"/>
      <c r="D142" s="367" t="s">
        <v>486</v>
      </c>
      <c r="E142" s="368"/>
      <c r="F142" s="369">
        <v>4100047163</v>
      </c>
      <c r="G142" s="370"/>
      <c r="H142" s="391" t="s">
        <v>487</v>
      </c>
      <c r="I142" s="370"/>
      <c r="J142" s="369" t="s">
        <v>53</v>
      </c>
      <c r="K142" s="368"/>
      <c r="L142" s="7" t="s">
        <v>415</v>
      </c>
      <c r="M142" s="11"/>
      <c r="N142" s="81">
        <v>10.1</v>
      </c>
      <c r="O142" s="57">
        <v>26</v>
      </c>
    </row>
    <row r="143" spans="1:15" ht="15" x14ac:dyDescent="0.25">
      <c r="A143" s="1"/>
      <c r="B143" s="378">
        <v>71</v>
      </c>
      <c r="C143" s="379"/>
      <c r="D143" s="367" t="s">
        <v>486</v>
      </c>
      <c r="E143" s="368"/>
      <c r="F143" s="369">
        <v>4100047163</v>
      </c>
      <c r="G143" s="370"/>
      <c r="H143" s="391" t="s">
        <v>487</v>
      </c>
      <c r="I143" s="370"/>
      <c r="J143" s="369" t="s">
        <v>53</v>
      </c>
      <c r="K143" s="368"/>
      <c r="L143" s="7" t="s">
        <v>415</v>
      </c>
      <c r="M143" s="11"/>
      <c r="N143" s="81">
        <v>10.1</v>
      </c>
      <c r="O143" s="57">
        <v>26</v>
      </c>
    </row>
    <row r="144" spans="1:15" ht="15" x14ac:dyDescent="0.25">
      <c r="A144" s="1"/>
      <c r="B144" s="378">
        <v>72</v>
      </c>
      <c r="C144" s="379"/>
      <c r="D144" s="367" t="s">
        <v>486</v>
      </c>
      <c r="E144" s="368"/>
      <c r="F144" s="369">
        <v>4100047163</v>
      </c>
      <c r="G144" s="370"/>
      <c r="H144" s="391" t="s">
        <v>487</v>
      </c>
      <c r="I144" s="370"/>
      <c r="J144" s="369" t="s">
        <v>53</v>
      </c>
      <c r="K144" s="368"/>
      <c r="L144" s="7" t="s">
        <v>415</v>
      </c>
      <c r="M144" s="11"/>
      <c r="N144" s="81">
        <v>10.1</v>
      </c>
      <c r="O144" s="57">
        <v>26</v>
      </c>
    </row>
    <row r="145" spans="1:15" ht="15" x14ac:dyDescent="0.25">
      <c r="A145" s="1"/>
      <c r="B145" s="378">
        <v>73</v>
      </c>
      <c r="C145" s="379"/>
      <c r="D145" s="367" t="s">
        <v>486</v>
      </c>
      <c r="E145" s="368"/>
      <c r="F145" s="369">
        <v>4100047163</v>
      </c>
      <c r="G145" s="370"/>
      <c r="H145" s="391" t="s">
        <v>487</v>
      </c>
      <c r="I145" s="370"/>
      <c r="J145" s="369" t="s">
        <v>53</v>
      </c>
      <c r="K145" s="368"/>
      <c r="L145" s="7" t="s">
        <v>415</v>
      </c>
      <c r="M145" s="11"/>
      <c r="N145" s="83">
        <v>10.1</v>
      </c>
      <c r="O145" s="57">
        <v>26</v>
      </c>
    </row>
    <row r="146" spans="1:15" ht="15" x14ac:dyDescent="0.25">
      <c r="A146" s="1"/>
      <c r="B146" s="378">
        <v>74</v>
      </c>
      <c r="C146" s="379"/>
      <c r="D146" s="367" t="s">
        <v>486</v>
      </c>
      <c r="E146" s="368"/>
      <c r="F146" s="369">
        <v>4100047163</v>
      </c>
      <c r="G146" s="370"/>
      <c r="H146" s="391" t="s">
        <v>487</v>
      </c>
      <c r="I146" s="370"/>
      <c r="J146" s="369" t="s">
        <v>53</v>
      </c>
      <c r="K146" s="368"/>
      <c r="L146" s="7" t="s">
        <v>415</v>
      </c>
      <c r="M146" s="11"/>
      <c r="N146" s="81">
        <v>10.1</v>
      </c>
      <c r="O146" s="57">
        <v>26</v>
      </c>
    </row>
    <row r="147" spans="1:15" ht="15" x14ac:dyDescent="0.25">
      <c r="A147" s="1"/>
      <c r="B147" s="378">
        <v>75</v>
      </c>
      <c r="C147" s="379"/>
      <c r="D147" s="367" t="s">
        <v>486</v>
      </c>
      <c r="E147" s="368"/>
      <c r="F147" s="369">
        <v>4100047163</v>
      </c>
      <c r="G147" s="370"/>
      <c r="H147" s="391" t="s">
        <v>487</v>
      </c>
      <c r="I147" s="370"/>
      <c r="J147" s="369" t="s">
        <v>53</v>
      </c>
      <c r="K147" s="368"/>
      <c r="L147" s="7" t="s">
        <v>415</v>
      </c>
      <c r="M147" s="11"/>
      <c r="N147" s="81">
        <v>10.1</v>
      </c>
      <c r="O147" s="57">
        <v>26</v>
      </c>
    </row>
    <row r="148" spans="1:15" ht="15" x14ac:dyDescent="0.25">
      <c r="A148" s="1"/>
      <c r="B148" s="378">
        <v>76</v>
      </c>
      <c r="C148" s="379"/>
      <c r="D148" s="367" t="s">
        <v>486</v>
      </c>
      <c r="E148" s="368"/>
      <c r="F148" s="369">
        <v>4100047163</v>
      </c>
      <c r="G148" s="370"/>
      <c r="H148" s="391" t="s">
        <v>487</v>
      </c>
      <c r="I148" s="370"/>
      <c r="J148" s="369" t="s">
        <v>53</v>
      </c>
      <c r="K148" s="368"/>
      <c r="L148" s="7" t="s">
        <v>415</v>
      </c>
      <c r="M148" s="11"/>
      <c r="N148" s="81">
        <v>10.1</v>
      </c>
      <c r="O148" s="57">
        <v>26</v>
      </c>
    </row>
    <row r="149" spans="1:15" ht="15" x14ac:dyDescent="0.25">
      <c r="A149" s="1"/>
      <c r="B149" s="378">
        <v>77</v>
      </c>
      <c r="C149" s="379"/>
      <c r="D149" s="367" t="s">
        <v>486</v>
      </c>
      <c r="E149" s="368"/>
      <c r="F149" s="369">
        <v>4100047163</v>
      </c>
      <c r="G149" s="370"/>
      <c r="H149" s="391" t="s">
        <v>487</v>
      </c>
      <c r="I149" s="370"/>
      <c r="J149" s="369" t="s">
        <v>53</v>
      </c>
      <c r="K149" s="368"/>
      <c r="L149" s="7" t="s">
        <v>415</v>
      </c>
      <c r="M149" s="11"/>
      <c r="N149" s="81">
        <v>10.1</v>
      </c>
      <c r="O149" s="57">
        <v>26</v>
      </c>
    </row>
    <row r="150" spans="1:15" ht="15" x14ac:dyDescent="0.25">
      <c r="A150" s="1"/>
      <c r="B150" s="378">
        <v>78</v>
      </c>
      <c r="C150" s="379"/>
      <c r="D150" s="367" t="s">
        <v>486</v>
      </c>
      <c r="E150" s="368"/>
      <c r="F150" s="369">
        <v>4100047160</v>
      </c>
      <c r="G150" s="370"/>
      <c r="H150" s="391" t="s">
        <v>487</v>
      </c>
      <c r="I150" s="370"/>
      <c r="J150" s="369" t="s">
        <v>81</v>
      </c>
      <c r="K150" s="368"/>
      <c r="L150" s="7" t="s">
        <v>415</v>
      </c>
      <c r="M150" s="11"/>
      <c r="N150" s="81">
        <v>8.08</v>
      </c>
      <c r="O150" s="57">
        <v>20</v>
      </c>
    </row>
    <row r="151" spans="1:15" ht="15" x14ac:dyDescent="0.25">
      <c r="A151" s="1"/>
      <c r="B151" s="378">
        <v>79</v>
      </c>
      <c r="C151" s="379"/>
      <c r="D151" s="367" t="s">
        <v>486</v>
      </c>
      <c r="E151" s="368"/>
      <c r="F151" s="369">
        <v>4100047103</v>
      </c>
      <c r="G151" s="370"/>
      <c r="H151" s="391" t="s">
        <v>487</v>
      </c>
      <c r="I151" s="370"/>
      <c r="J151" s="369" t="s">
        <v>25</v>
      </c>
      <c r="K151" s="368"/>
      <c r="L151" s="7" t="s">
        <v>415</v>
      </c>
      <c r="M151" s="11"/>
      <c r="N151" s="81">
        <v>10.1</v>
      </c>
      <c r="O151" s="57">
        <v>26</v>
      </c>
    </row>
    <row r="152" spans="1:15" ht="15" x14ac:dyDescent="0.25">
      <c r="A152" s="1"/>
      <c r="B152" s="378">
        <v>80</v>
      </c>
      <c r="C152" s="379"/>
      <c r="D152" s="367" t="s">
        <v>486</v>
      </c>
      <c r="E152" s="368"/>
      <c r="F152" s="369">
        <v>4100047103</v>
      </c>
      <c r="G152" s="370"/>
      <c r="H152" s="391" t="s">
        <v>487</v>
      </c>
      <c r="I152" s="370"/>
      <c r="J152" s="369" t="s">
        <v>25</v>
      </c>
      <c r="K152" s="368"/>
      <c r="L152" s="7" t="s">
        <v>415</v>
      </c>
      <c r="M152" s="11"/>
      <c r="N152" s="81">
        <v>10.1</v>
      </c>
      <c r="O152" s="57">
        <v>26</v>
      </c>
    </row>
    <row r="153" spans="1:15" ht="15" x14ac:dyDescent="0.25">
      <c r="A153" s="1"/>
      <c r="B153" s="71" t="s">
        <v>164</v>
      </c>
      <c r="C153" s="78"/>
      <c r="D153" s="20"/>
      <c r="E153" s="45"/>
      <c r="F153" s="20"/>
      <c r="H153" s="3"/>
      <c r="J153" s="20"/>
      <c r="K153" s="45"/>
      <c r="L153" s="1"/>
      <c r="M153" s="1"/>
      <c r="N153" s="86"/>
      <c r="O153" s="60"/>
    </row>
    <row r="154" spans="1:15" ht="15" x14ac:dyDescent="0.25">
      <c r="A154" s="1"/>
      <c r="B154" s="378">
        <v>81</v>
      </c>
      <c r="C154" s="379"/>
      <c r="D154" s="367" t="s">
        <v>486</v>
      </c>
      <c r="E154" s="368"/>
      <c r="F154" s="369">
        <v>4100047103</v>
      </c>
      <c r="G154" s="370"/>
      <c r="H154" s="391" t="s">
        <v>487</v>
      </c>
      <c r="I154" s="370"/>
      <c r="J154" s="369" t="s">
        <v>25</v>
      </c>
      <c r="K154" s="368"/>
      <c r="L154" s="7" t="s">
        <v>415</v>
      </c>
      <c r="M154" s="11"/>
      <c r="N154" s="81">
        <v>10.1</v>
      </c>
      <c r="O154" s="57">
        <v>26</v>
      </c>
    </row>
    <row r="155" spans="1:15" ht="15" x14ac:dyDescent="0.25">
      <c r="A155" s="1"/>
      <c r="B155" s="378">
        <v>82</v>
      </c>
      <c r="C155" s="379"/>
      <c r="D155" s="367" t="s">
        <v>489</v>
      </c>
      <c r="E155" s="368"/>
      <c r="F155" s="369">
        <v>4100047149</v>
      </c>
      <c r="G155" s="370"/>
      <c r="H155" s="391" t="s">
        <v>490</v>
      </c>
      <c r="I155" s="370"/>
      <c r="J155" s="369" t="s">
        <v>73</v>
      </c>
      <c r="K155" s="368"/>
      <c r="L155" s="7" t="s">
        <v>415</v>
      </c>
      <c r="M155" s="11"/>
      <c r="N155" s="82">
        <v>4.58</v>
      </c>
      <c r="O155" s="60">
        <v>3</v>
      </c>
    </row>
    <row r="156" spans="1:15" ht="15" x14ac:dyDescent="0.25">
      <c r="A156" s="1"/>
      <c r="B156" s="378">
        <v>83</v>
      </c>
      <c r="C156" s="379"/>
      <c r="D156" s="367" t="s">
        <v>489</v>
      </c>
      <c r="E156" s="368"/>
      <c r="F156" s="369">
        <v>4100047149</v>
      </c>
      <c r="G156" s="370"/>
      <c r="H156" s="391" t="s">
        <v>490</v>
      </c>
      <c r="I156" s="370"/>
      <c r="J156" s="369" t="s">
        <v>73</v>
      </c>
      <c r="K156" s="368"/>
      <c r="L156" s="7" t="s">
        <v>415</v>
      </c>
      <c r="M156" s="11"/>
      <c r="N156" s="82">
        <v>4.58</v>
      </c>
      <c r="O156" s="60">
        <v>2</v>
      </c>
    </row>
    <row r="157" spans="1:15" ht="15" x14ac:dyDescent="0.25">
      <c r="A157" s="1"/>
      <c r="B157" s="365"/>
      <c r="C157" s="366"/>
      <c r="D157" s="367" t="s">
        <v>489</v>
      </c>
      <c r="E157" s="368"/>
      <c r="F157" s="369">
        <v>4100047150</v>
      </c>
      <c r="G157" s="370"/>
      <c r="H157" s="391" t="s">
        <v>490</v>
      </c>
      <c r="I157" s="370"/>
      <c r="J157" s="369" t="s">
        <v>84</v>
      </c>
      <c r="K157" s="368"/>
      <c r="L157" s="7" t="s">
        <v>415</v>
      </c>
      <c r="M157" s="11"/>
      <c r="N157" s="84"/>
      <c r="O157" s="60">
        <v>1</v>
      </c>
    </row>
    <row r="158" spans="1:15" ht="15" x14ac:dyDescent="0.25">
      <c r="A158" s="1"/>
      <c r="B158" s="369">
        <v>84</v>
      </c>
      <c r="C158" s="368"/>
      <c r="D158" s="367" t="s">
        <v>489</v>
      </c>
      <c r="E158" s="368"/>
      <c r="F158" s="369">
        <v>4100047150</v>
      </c>
      <c r="G158" s="370"/>
      <c r="H158" s="391" t="s">
        <v>490</v>
      </c>
      <c r="I158" s="370"/>
      <c r="J158" s="369" t="s">
        <v>84</v>
      </c>
      <c r="K158" s="368"/>
      <c r="L158" s="7" t="s">
        <v>415</v>
      </c>
      <c r="M158" s="11"/>
      <c r="N158" s="81">
        <v>4.58</v>
      </c>
      <c r="O158" s="60">
        <v>3</v>
      </c>
    </row>
    <row r="159" spans="1:15" ht="15" x14ac:dyDescent="0.25">
      <c r="A159" s="1"/>
      <c r="B159" s="369">
        <v>85</v>
      </c>
      <c r="C159" s="368"/>
      <c r="D159" s="367" t="s">
        <v>489</v>
      </c>
      <c r="E159" s="368"/>
      <c r="F159" s="369">
        <v>4100047150</v>
      </c>
      <c r="G159" s="370"/>
      <c r="H159" s="391" t="s">
        <v>490</v>
      </c>
      <c r="I159" s="370"/>
      <c r="J159" s="369" t="s">
        <v>84</v>
      </c>
      <c r="K159" s="368"/>
      <c r="L159" s="7" t="s">
        <v>415</v>
      </c>
      <c r="M159" s="11"/>
      <c r="N159" s="81">
        <v>4.58</v>
      </c>
      <c r="O159" s="60">
        <v>3</v>
      </c>
    </row>
    <row r="160" spans="1:15" ht="15" x14ac:dyDescent="0.25">
      <c r="A160" s="1"/>
      <c r="B160" s="369">
        <v>86</v>
      </c>
      <c r="C160" s="368"/>
      <c r="D160" s="367" t="s">
        <v>489</v>
      </c>
      <c r="E160" s="368"/>
      <c r="F160" s="369">
        <v>4100047150</v>
      </c>
      <c r="G160" s="370"/>
      <c r="H160" s="391" t="s">
        <v>490</v>
      </c>
      <c r="I160" s="370"/>
      <c r="J160" s="369" t="s">
        <v>84</v>
      </c>
      <c r="K160" s="368"/>
      <c r="L160" s="7" t="s">
        <v>415</v>
      </c>
      <c r="M160" s="11"/>
      <c r="N160" s="81">
        <v>4.58</v>
      </c>
      <c r="O160" s="60">
        <v>3</v>
      </c>
    </row>
    <row r="161" spans="1:15" ht="15" x14ac:dyDescent="0.25">
      <c r="A161" s="1"/>
      <c r="B161" s="369">
        <v>87</v>
      </c>
      <c r="C161" s="368"/>
      <c r="D161" s="367" t="s">
        <v>489</v>
      </c>
      <c r="E161" s="368"/>
      <c r="F161" s="369">
        <v>4100047150</v>
      </c>
      <c r="G161" s="370"/>
      <c r="H161" s="391" t="s">
        <v>490</v>
      </c>
      <c r="I161" s="370"/>
      <c r="J161" s="369" t="s">
        <v>84</v>
      </c>
      <c r="K161" s="368"/>
      <c r="L161" s="7" t="s">
        <v>415</v>
      </c>
      <c r="M161" s="11"/>
      <c r="N161" s="81">
        <v>4.58</v>
      </c>
      <c r="O161" s="60">
        <v>3</v>
      </c>
    </row>
    <row r="162" spans="1:15" ht="15" x14ac:dyDescent="0.25">
      <c r="A162" s="1"/>
      <c r="B162" s="369">
        <v>88</v>
      </c>
      <c r="C162" s="368"/>
      <c r="D162" s="367" t="s">
        <v>489</v>
      </c>
      <c r="E162" s="368"/>
      <c r="F162" s="369">
        <v>4100047150</v>
      </c>
      <c r="G162" s="370"/>
      <c r="H162" s="391" t="s">
        <v>490</v>
      </c>
      <c r="I162" s="370"/>
      <c r="J162" s="369" t="s">
        <v>84</v>
      </c>
      <c r="K162" s="368"/>
      <c r="L162" s="7" t="s">
        <v>415</v>
      </c>
      <c r="M162" s="11"/>
      <c r="N162" s="81">
        <v>4.58</v>
      </c>
      <c r="O162" s="60">
        <v>3</v>
      </c>
    </row>
    <row r="163" spans="1:15" ht="15" x14ac:dyDescent="0.25">
      <c r="A163" s="1"/>
      <c r="B163" s="369">
        <v>89</v>
      </c>
      <c r="C163" s="368"/>
      <c r="D163" s="367" t="s">
        <v>489</v>
      </c>
      <c r="E163" s="368"/>
      <c r="F163" s="369">
        <v>4100047150</v>
      </c>
      <c r="G163" s="370"/>
      <c r="H163" s="391" t="s">
        <v>490</v>
      </c>
      <c r="I163" s="370"/>
      <c r="J163" s="369" t="s">
        <v>84</v>
      </c>
      <c r="K163" s="368"/>
      <c r="L163" s="7" t="s">
        <v>415</v>
      </c>
      <c r="M163" s="11"/>
      <c r="N163" s="81">
        <v>4.58</v>
      </c>
      <c r="O163" s="60">
        <v>3</v>
      </c>
    </row>
    <row r="164" spans="1:15" ht="15" x14ac:dyDescent="0.25">
      <c r="A164" s="1"/>
      <c r="B164" s="369">
        <v>90</v>
      </c>
      <c r="C164" s="368"/>
      <c r="D164" s="367" t="s">
        <v>489</v>
      </c>
      <c r="E164" s="368"/>
      <c r="F164" s="369">
        <v>4100047150</v>
      </c>
      <c r="G164" s="370"/>
      <c r="H164" s="391" t="s">
        <v>490</v>
      </c>
      <c r="I164" s="370"/>
      <c r="J164" s="369" t="s">
        <v>84</v>
      </c>
      <c r="K164" s="368"/>
      <c r="L164" s="7" t="s">
        <v>415</v>
      </c>
      <c r="M164" s="11"/>
      <c r="N164" s="81">
        <v>4.58</v>
      </c>
      <c r="O164" s="60">
        <v>3</v>
      </c>
    </row>
    <row r="165" spans="1:15" ht="15" x14ac:dyDescent="0.25">
      <c r="A165" s="1"/>
      <c r="B165" s="369">
        <v>91</v>
      </c>
      <c r="C165" s="368"/>
      <c r="D165" s="367" t="s">
        <v>489</v>
      </c>
      <c r="E165" s="368"/>
      <c r="F165" s="369">
        <v>4100047150</v>
      </c>
      <c r="G165" s="370"/>
      <c r="H165" s="391" t="s">
        <v>490</v>
      </c>
      <c r="I165" s="370"/>
      <c r="J165" s="369" t="s">
        <v>84</v>
      </c>
      <c r="K165" s="368"/>
      <c r="L165" s="7" t="s">
        <v>415</v>
      </c>
      <c r="M165" s="11"/>
      <c r="N165" s="81">
        <v>4.58</v>
      </c>
      <c r="O165" s="60">
        <v>3</v>
      </c>
    </row>
    <row r="166" spans="1:15" ht="15" x14ac:dyDescent="0.25">
      <c r="A166" s="1"/>
      <c r="B166" s="369">
        <v>92</v>
      </c>
      <c r="C166" s="368"/>
      <c r="D166" s="367" t="s">
        <v>489</v>
      </c>
      <c r="E166" s="368"/>
      <c r="F166" s="369">
        <v>4100047150</v>
      </c>
      <c r="G166" s="370"/>
      <c r="H166" s="391" t="s">
        <v>490</v>
      </c>
      <c r="I166" s="370"/>
      <c r="J166" s="369" t="s">
        <v>84</v>
      </c>
      <c r="K166" s="368"/>
      <c r="L166" s="7" t="s">
        <v>415</v>
      </c>
      <c r="M166" s="11"/>
      <c r="N166" s="81">
        <v>4.58</v>
      </c>
      <c r="O166" s="60">
        <v>3</v>
      </c>
    </row>
    <row r="167" spans="1:15" ht="15" x14ac:dyDescent="0.25">
      <c r="A167" s="1"/>
      <c r="B167" s="369">
        <v>93</v>
      </c>
      <c r="C167" s="368"/>
      <c r="D167" s="367" t="s">
        <v>489</v>
      </c>
      <c r="E167" s="368"/>
      <c r="F167" s="369">
        <v>4100047150</v>
      </c>
      <c r="G167" s="370"/>
      <c r="H167" s="391" t="s">
        <v>490</v>
      </c>
      <c r="I167" s="370"/>
      <c r="J167" s="369" t="s">
        <v>84</v>
      </c>
      <c r="K167" s="368"/>
      <c r="L167" s="7" t="s">
        <v>415</v>
      </c>
      <c r="M167" s="11"/>
      <c r="N167" s="81">
        <v>4.58</v>
      </c>
      <c r="O167" s="60">
        <v>3</v>
      </c>
    </row>
    <row r="168" spans="1:15" ht="15" x14ac:dyDescent="0.25">
      <c r="A168" s="1"/>
      <c r="B168" s="369">
        <v>94</v>
      </c>
      <c r="C168" s="368"/>
      <c r="D168" s="367" t="s">
        <v>489</v>
      </c>
      <c r="E168" s="368"/>
      <c r="F168" s="369">
        <v>4100047150</v>
      </c>
      <c r="G168" s="370"/>
      <c r="H168" s="391" t="s">
        <v>490</v>
      </c>
      <c r="I168" s="370"/>
      <c r="J168" s="369" t="s">
        <v>84</v>
      </c>
      <c r="K168" s="368"/>
      <c r="L168" s="7" t="s">
        <v>415</v>
      </c>
      <c r="M168" s="11"/>
      <c r="N168" s="81">
        <v>4.58</v>
      </c>
      <c r="O168" s="60">
        <v>3</v>
      </c>
    </row>
    <row r="169" spans="1:15" ht="15" x14ac:dyDescent="0.25">
      <c r="A169" s="1"/>
      <c r="B169" s="369">
        <v>95</v>
      </c>
      <c r="C169" s="368"/>
      <c r="D169" s="367" t="s">
        <v>489</v>
      </c>
      <c r="E169" s="368"/>
      <c r="F169" s="369">
        <v>4100047150</v>
      </c>
      <c r="G169" s="370"/>
      <c r="H169" s="391" t="s">
        <v>490</v>
      </c>
      <c r="I169" s="370"/>
      <c r="J169" s="369" t="s">
        <v>84</v>
      </c>
      <c r="K169" s="368"/>
      <c r="L169" s="7" t="s">
        <v>415</v>
      </c>
      <c r="M169" s="11"/>
      <c r="N169" s="81">
        <v>4.58</v>
      </c>
      <c r="O169" s="60">
        <v>3</v>
      </c>
    </row>
    <row r="170" spans="1:15" ht="15" x14ac:dyDescent="0.25">
      <c r="A170" s="1"/>
      <c r="B170" s="369">
        <v>96</v>
      </c>
      <c r="C170" s="368"/>
      <c r="D170" s="367" t="s">
        <v>489</v>
      </c>
      <c r="E170" s="368"/>
      <c r="F170" s="369">
        <v>4100047150</v>
      </c>
      <c r="G170" s="370"/>
      <c r="H170" s="391" t="s">
        <v>490</v>
      </c>
      <c r="I170" s="370"/>
      <c r="J170" s="369" t="s">
        <v>84</v>
      </c>
      <c r="K170" s="368"/>
      <c r="L170" s="7" t="s">
        <v>415</v>
      </c>
      <c r="M170" s="11"/>
      <c r="N170" s="81">
        <v>4.58</v>
      </c>
      <c r="O170" s="60">
        <v>3</v>
      </c>
    </row>
    <row r="171" spans="1:15" ht="15" x14ac:dyDescent="0.25">
      <c r="A171" s="1"/>
      <c r="B171" s="71" t="s">
        <v>165</v>
      </c>
      <c r="C171" s="78"/>
      <c r="D171" s="20"/>
      <c r="E171" s="45"/>
      <c r="F171" s="20"/>
      <c r="H171" s="3"/>
      <c r="J171" s="20"/>
      <c r="K171" s="45"/>
      <c r="L171" s="1"/>
      <c r="M171" s="1"/>
      <c r="N171" s="86"/>
      <c r="O171" s="60"/>
    </row>
    <row r="172" spans="1:15" ht="15" x14ac:dyDescent="0.25">
      <c r="A172" s="1"/>
      <c r="B172" s="369">
        <v>97</v>
      </c>
      <c r="C172" s="368"/>
      <c r="D172" s="367" t="s">
        <v>489</v>
      </c>
      <c r="E172" s="368"/>
      <c r="F172" s="369">
        <v>4100047150</v>
      </c>
      <c r="G172" s="370"/>
      <c r="H172" s="391" t="s">
        <v>490</v>
      </c>
      <c r="I172" s="370"/>
      <c r="J172" s="369" t="s">
        <v>84</v>
      </c>
      <c r="K172" s="368"/>
      <c r="L172" s="7" t="s">
        <v>415</v>
      </c>
      <c r="M172" s="11"/>
      <c r="N172" s="81">
        <v>4.58</v>
      </c>
      <c r="O172" s="60">
        <v>3</v>
      </c>
    </row>
    <row r="173" spans="1:15" ht="15" x14ac:dyDescent="0.25">
      <c r="A173" s="1"/>
      <c r="B173" s="369">
        <v>98</v>
      </c>
      <c r="C173" s="368"/>
      <c r="D173" s="367" t="s">
        <v>489</v>
      </c>
      <c r="E173" s="368"/>
      <c r="F173" s="369">
        <v>4100047093</v>
      </c>
      <c r="G173" s="370"/>
      <c r="H173" s="391" t="s">
        <v>490</v>
      </c>
      <c r="I173" s="370"/>
      <c r="J173" s="369" t="s">
        <v>53</v>
      </c>
      <c r="K173" s="368"/>
      <c r="L173" s="7" t="s">
        <v>415</v>
      </c>
      <c r="M173" s="11"/>
      <c r="N173" s="81">
        <v>4.58</v>
      </c>
      <c r="O173" s="60">
        <v>3</v>
      </c>
    </row>
    <row r="174" spans="1:15" ht="15" x14ac:dyDescent="0.25">
      <c r="A174" s="1"/>
      <c r="B174" s="369">
        <v>99</v>
      </c>
      <c r="C174" s="368"/>
      <c r="D174" s="367" t="s">
        <v>489</v>
      </c>
      <c r="E174" s="368"/>
      <c r="F174" s="369">
        <v>4100047093</v>
      </c>
      <c r="G174" s="370"/>
      <c r="H174" s="391" t="s">
        <v>490</v>
      </c>
      <c r="I174" s="370"/>
      <c r="J174" s="369" t="s">
        <v>53</v>
      </c>
      <c r="K174" s="368"/>
      <c r="L174" s="7" t="s">
        <v>415</v>
      </c>
      <c r="M174" s="11"/>
      <c r="N174" s="81">
        <v>4.58</v>
      </c>
      <c r="O174" s="60">
        <v>3</v>
      </c>
    </row>
    <row r="175" spans="1:15" ht="15" x14ac:dyDescent="0.25">
      <c r="A175" s="1"/>
      <c r="B175" s="369">
        <v>100</v>
      </c>
      <c r="C175" s="368"/>
      <c r="D175" s="367" t="s">
        <v>489</v>
      </c>
      <c r="E175" s="368"/>
      <c r="F175" s="369">
        <v>4100047093</v>
      </c>
      <c r="G175" s="370"/>
      <c r="H175" s="391" t="s">
        <v>490</v>
      </c>
      <c r="I175" s="370"/>
      <c r="J175" s="369" t="s">
        <v>53</v>
      </c>
      <c r="K175" s="368"/>
      <c r="L175" s="7" t="s">
        <v>415</v>
      </c>
      <c r="M175" s="11"/>
      <c r="N175" s="81">
        <v>4.58</v>
      </c>
      <c r="O175" s="60">
        <v>3</v>
      </c>
    </row>
    <row r="176" spans="1:15" ht="15" x14ac:dyDescent="0.25">
      <c r="A176" s="1"/>
      <c r="B176" s="369">
        <v>101</v>
      </c>
      <c r="C176" s="368"/>
      <c r="D176" s="367" t="s">
        <v>489</v>
      </c>
      <c r="E176" s="368"/>
      <c r="F176" s="369">
        <v>4100047093</v>
      </c>
      <c r="G176" s="370"/>
      <c r="H176" s="391" t="s">
        <v>490</v>
      </c>
      <c r="I176" s="370"/>
      <c r="J176" s="369" t="s">
        <v>53</v>
      </c>
      <c r="K176" s="368"/>
      <c r="L176" s="7" t="s">
        <v>415</v>
      </c>
      <c r="M176" s="11"/>
      <c r="N176" s="81">
        <v>4.58</v>
      </c>
      <c r="O176" s="60">
        <v>3</v>
      </c>
    </row>
    <row r="177" spans="1:15" ht="15" x14ac:dyDescent="0.25">
      <c r="A177" s="1"/>
      <c r="B177" s="369">
        <v>102</v>
      </c>
      <c r="C177" s="368"/>
      <c r="D177" s="367" t="s">
        <v>489</v>
      </c>
      <c r="E177" s="368"/>
      <c r="F177" s="369">
        <v>4100047093</v>
      </c>
      <c r="G177" s="370"/>
      <c r="H177" s="391" t="s">
        <v>490</v>
      </c>
      <c r="I177" s="370"/>
      <c r="J177" s="369" t="s">
        <v>53</v>
      </c>
      <c r="K177" s="368"/>
      <c r="L177" s="7" t="s">
        <v>415</v>
      </c>
      <c r="M177" s="11"/>
      <c r="N177" s="81">
        <v>4.58</v>
      </c>
      <c r="O177" s="60">
        <v>3</v>
      </c>
    </row>
    <row r="178" spans="1:15" ht="15" x14ac:dyDescent="0.25">
      <c r="A178" s="1"/>
      <c r="B178" s="369">
        <v>103</v>
      </c>
      <c r="C178" s="368"/>
      <c r="D178" s="367" t="s">
        <v>489</v>
      </c>
      <c r="E178" s="368"/>
      <c r="F178" s="369">
        <v>4100047093</v>
      </c>
      <c r="G178" s="370"/>
      <c r="H178" s="391" t="s">
        <v>490</v>
      </c>
      <c r="I178" s="370"/>
      <c r="J178" s="369" t="s">
        <v>53</v>
      </c>
      <c r="K178" s="368"/>
      <c r="L178" s="7" t="s">
        <v>415</v>
      </c>
      <c r="M178" s="11"/>
      <c r="N178" s="81">
        <v>4.58</v>
      </c>
      <c r="O178" s="60">
        <v>3</v>
      </c>
    </row>
    <row r="179" spans="1:15" ht="15" x14ac:dyDescent="0.25">
      <c r="A179" s="1"/>
      <c r="B179" s="369">
        <v>104</v>
      </c>
      <c r="C179" s="368"/>
      <c r="D179" s="367" t="s">
        <v>489</v>
      </c>
      <c r="E179" s="368"/>
      <c r="F179" s="369">
        <v>4100047148</v>
      </c>
      <c r="G179" s="370"/>
      <c r="H179" s="391" t="s">
        <v>490</v>
      </c>
      <c r="I179" s="370"/>
      <c r="J179" s="369" t="s">
        <v>81</v>
      </c>
      <c r="K179" s="368"/>
      <c r="L179" s="7" t="s">
        <v>415</v>
      </c>
      <c r="M179" s="11"/>
      <c r="N179" s="81">
        <v>4.58</v>
      </c>
      <c r="O179" s="60">
        <v>3</v>
      </c>
    </row>
    <row r="180" spans="1:15" ht="15" x14ac:dyDescent="0.25">
      <c r="A180" s="1"/>
      <c r="B180" s="369">
        <v>105</v>
      </c>
      <c r="C180" s="368"/>
      <c r="D180" s="367" t="s">
        <v>489</v>
      </c>
      <c r="E180" s="368"/>
      <c r="F180" s="369">
        <v>4100047148</v>
      </c>
      <c r="G180" s="370"/>
      <c r="H180" s="391" t="s">
        <v>490</v>
      </c>
      <c r="I180" s="370"/>
      <c r="J180" s="369" t="s">
        <v>81</v>
      </c>
      <c r="K180" s="368"/>
      <c r="L180" s="7" t="s">
        <v>415</v>
      </c>
      <c r="M180" s="11"/>
      <c r="N180" s="81">
        <v>4.58</v>
      </c>
      <c r="O180" s="60">
        <v>3</v>
      </c>
    </row>
    <row r="181" spans="1:15" ht="15" x14ac:dyDescent="0.25">
      <c r="A181" s="1"/>
      <c r="B181" s="369">
        <v>106</v>
      </c>
      <c r="C181" s="368"/>
      <c r="D181" s="367" t="s">
        <v>489</v>
      </c>
      <c r="E181" s="368"/>
      <c r="F181" s="369">
        <v>4100047148</v>
      </c>
      <c r="G181" s="370"/>
      <c r="H181" s="391" t="s">
        <v>490</v>
      </c>
      <c r="I181" s="370"/>
      <c r="J181" s="369" t="s">
        <v>81</v>
      </c>
      <c r="K181" s="368"/>
      <c r="L181" s="7" t="s">
        <v>415</v>
      </c>
      <c r="M181" s="11"/>
      <c r="N181" s="81">
        <v>4.58</v>
      </c>
      <c r="O181" s="60">
        <v>3</v>
      </c>
    </row>
    <row r="182" spans="1:15" ht="15" x14ac:dyDescent="0.25">
      <c r="A182" s="1"/>
      <c r="B182" s="369">
        <v>107</v>
      </c>
      <c r="C182" s="368"/>
      <c r="D182" s="367" t="s">
        <v>489</v>
      </c>
      <c r="E182" s="368"/>
      <c r="F182" s="369">
        <v>4100047148</v>
      </c>
      <c r="G182" s="370"/>
      <c r="H182" s="391" t="s">
        <v>490</v>
      </c>
      <c r="I182" s="370"/>
      <c r="J182" s="369" t="s">
        <v>81</v>
      </c>
      <c r="K182" s="368"/>
      <c r="L182" s="7" t="s">
        <v>415</v>
      </c>
      <c r="M182" s="11"/>
      <c r="N182" s="81">
        <v>4.58</v>
      </c>
      <c r="O182" s="60">
        <v>3</v>
      </c>
    </row>
    <row r="183" spans="1:15" ht="15" x14ac:dyDescent="0.25">
      <c r="A183" s="1"/>
      <c r="B183" s="369">
        <v>108</v>
      </c>
      <c r="C183" s="368"/>
      <c r="D183" s="367" t="s">
        <v>489</v>
      </c>
      <c r="E183" s="368"/>
      <c r="F183" s="369">
        <v>4100047148</v>
      </c>
      <c r="G183" s="370"/>
      <c r="H183" s="391" t="s">
        <v>490</v>
      </c>
      <c r="I183" s="370"/>
      <c r="J183" s="369" t="s">
        <v>81</v>
      </c>
      <c r="K183" s="368"/>
      <c r="L183" s="7" t="s">
        <v>415</v>
      </c>
      <c r="M183" s="11"/>
      <c r="N183" s="81">
        <v>4.58</v>
      </c>
      <c r="O183" s="60">
        <v>3</v>
      </c>
    </row>
    <row r="184" spans="1:15" ht="15" x14ac:dyDescent="0.25">
      <c r="A184" s="1"/>
      <c r="B184" s="369">
        <v>109</v>
      </c>
      <c r="C184" s="368"/>
      <c r="D184" s="367" t="s">
        <v>489</v>
      </c>
      <c r="E184" s="368"/>
      <c r="F184" s="369">
        <v>4100047148</v>
      </c>
      <c r="G184" s="370"/>
      <c r="H184" s="391" t="s">
        <v>490</v>
      </c>
      <c r="I184" s="370"/>
      <c r="J184" s="369" t="s">
        <v>81</v>
      </c>
      <c r="K184" s="368"/>
      <c r="L184" s="7" t="s">
        <v>415</v>
      </c>
      <c r="M184" s="11"/>
      <c r="N184" s="81">
        <v>4.58</v>
      </c>
      <c r="O184" s="60">
        <v>3</v>
      </c>
    </row>
    <row r="185" spans="1:15" ht="15" x14ac:dyDescent="0.25">
      <c r="A185" s="1"/>
      <c r="B185" s="369">
        <v>110</v>
      </c>
      <c r="C185" s="368"/>
      <c r="D185" s="367" t="s">
        <v>489</v>
      </c>
      <c r="E185" s="368"/>
      <c r="F185" s="369">
        <v>4100047148</v>
      </c>
      <c r="G185" s="370"/>
      <c r="H185" s="391" t="s">
        <v>490</v>
      </c>
      <c r="I185" s="370"/>
      <c r="J185" s="369" t="s">
        <v>81</v>
      </c>
      <c r="K185" s="368"/>
      <c r="L185" s="7" t="s">
        <v>415</v>
      </c>
      <c r="M185" s="11"/>
      <c r="N185" s="81">
        <v>4.58</v>
      </c>
      <c r="O185" s="60">
        <v>3</v>
      </c>
    </row>
    <row r="186" spans="1:15" ht="15" x14ac:dyDescent="0.25">
      <c r="A186" s="1"/>
      <c r="B186" s="369">
        <v>111</v>
      </c>
      <c r="C186" s="368"/>
      <c r="D186" s="367" t="s">
        <v>489</v>
      </c>
      <c r="E186" s="368"/>
      <c r="F186" s="369">
        <v>4100047148</v>
      </c>
      <c r="G186" s="370"/>
      <c r="H186" s="391" t="s">
        <v>490</v>
      </c>
      <c r="I186" s="370"/>
      <c r="J186" s="369" t="s">
        <v>81</v>
      </c>
      <c r="K186" s="368"/>
      <c r="L186" s="7" t="s">
        <v>415</v>
      </c>
      <c r="M186" s="11"/>
      <c r="N186" s="81">
        <v>4.58</v>
      </c>
      <c r="O186" s="60">
        <v>3</v>
      </c>
    </row>
    <row r="187" spans="1:15" ht="15" x14ac:dyDescent="0.25">
      <c r="A187" s="1"/>
      <c r="B187" s="369">
        <v>112</v>
      </c>
      <c r="C187" s="368"/>
      <c r="D187" s="367" t="s">
        <v>489</v>
      </c>
      <c r="E187" s="368"/>
      <c r="F187" s="369">
        <v>4100047148</v>
      </c>
      <c r="G187" s="370"/>
      <c r="H187" s="391" t="s">
        <v>490</v>
      </c>
      <c r="I187" s="370"/>
      <c r="J187" s="369" t="s">
        <v>81</v>
      </c>
      <c r="K187" s="368"/>
      <c r="L187" s="7" t="s">
        <v>415</v>
      </c>
      <c r="M187" s="11"/>
      <c r="N187" s="81">
        <v>4.58</v>
      </c>
      <c r="O187" s="60">
        <v>3</v>
      </c>
    </row>
    <row r="188" spans="1:15" s="103" customFormat="1" ht="15" x14ac:dyDescent="0.25">
      <c r="A188" s="94"/>
      <c r="B188" s="95" t="s">
        <v>179</v>
      </c>
      <c r="C188" s="96"/>
      <c r="D188" s="97"/>
      <c r="E188" s="98"/>
      <c r="F188" s="97"/>
      <c r="G188" s="99"/>
      <c r="H188" s="100"/>
      <c r="I188" s="99"/>
      <c r="J188" s="97"/>
      <c r="K188" s="98"/>
      <c r="L188" s="101"/>
      <c r="M188" s="101"/>
      <c r="N188" s="101"/>
      <c r="O188" s="102"/>
    </row>
    <row r="189" spans="1:15" ht="15" x14ac:dyDescent="0.25">
      <c r="A189" s="1"/>
      <c r="B189" s="369">
        <v>113</v>
      </c>
      <c r="C189" s="368"/>
      <c r="D189" s="367" t="s">
        <v>489</v>
      </c>
      <c r="E189" s="368"/>
      <c r="F189" s="369">
        <v>4100047148</v>
      </c>
      <c r="G189" s="370"/>
      <c r="H189" s="391" t="s">
        <v>490</v>
      </c>
      <c r="I189" s="370"/>
      <c r="J189" s="369" t="s">
        <v>81</v>
      </c>
      <c r="K189" s="368"/>
      <c r="L189" s="7" t="s">
        <v>415</v>
      </c>
      <c r="M189" s="11"/>
      <c r="N189" s="81">
        <v>4.58</v>
      </c>
      <c r="O189" s="60">
        <v>3</v>
      </c>
    </row>
    <row r="190" spans="1:15" ht="15" x14ac:dyDescent="0.25">
      <c r="A190" s="1"/>
      <c r="B190" s="369">
        <v>114</v>
      </c>
      <c r="C190" s="368"/>
      <c r="D190" s="367" t="s">
        <v>489</v>
      </c>
      <c r="E190" s="368"/>
      <c r="F190" s="369">
        <v>4100047148</v>
      </c>
      <c r="G190" s="370"/>
      <c r="H190" s="391" t="s">
        <v>490</v>
      </c>
      <c r="I190" s="370"/>
      <c r="J190" s="369" t="s">
        <v>81</v>
      </c>
      <c r="K190" s="368"/>
      <c r="L190" s="7" t="s">
        <v>415</v>
      </c>
      <c r="M190" s="11"/>
      <c r="N190" s="81">
        <v>4.58</v>
      </c>
      <c r="O190" s="60">
        <v>3</v>
      </c>
    </row>
    <row r="191" spans="1:15" ht="15" x14ac:dyDescent="0.25">
      <c r="A191" s="1"/>
      <c r="B191" s="369">
        <v>115</v>
      </c>
      <c r="C191" s="368"/>
      <c r="D191" s="367" t="s">
        <v>489</v>
      </c>
      <c r="E191" s="368"/>
      <c r="F191" s="369">
        <v>4100047148</v>
      </c>
      <c r="G191" s="370"/>
      <c r="H191" s="391" t="s">
        <v>490</v>
      </c>
      <c r="I191" s="370"/>
      <c r="J191" s="369" t="s">
        <v>81</v>
      </c>
      <c r="K191" s="368"/>
      <c r="L191" s="7" t="s">
        <v>415</v>
      </c>
      <c r="M191" s="11"/>
      <c r="N191" s="81">
        <v>4.58</v>
      </c>
      <c r="O191" s="60">
        <v>3</v>
      </c>
    </row>
    <row r="192" spans="1:15" ht="15" x14ac:dyDescent="0.25">
      <c r="A192" s="1"/>
      <c r="B192" s="369">
        <v>116</v>
      </c>
      <c r="C192" s="368"/>
      <c r="D192" s="367" t="s">
        <v>489</v>
      </c>
      <c r="E192" s="368"/>
      <c r="F192" s="369">
        <v>4100047148</v>
      </c>
      <c r="G192" s="370"/>
      <c r="H192" s="391" t="s">
        <v>490</v>
      </c>
      <c r="I192" s="370"/>
      <c r="J192" s="369" t="s">
        <v>81</v>
      </c>
      <c r="K192" s="368"/>
      <c r="L192" s="7" t="s">
        <v>415</v>
      </c>
      <c r="M192" s="11"/>
      <c r="N192" s="81">
        <v>4.58</v>
      </c>
      <c r="O192" s="60">
        <v>3</v>
      </c>
    </row>
    <row r="193" spans="1:16" ht="15" x14ac:dyDescent="0.25">
      <c r="A193" s="1"/>
      <c r="B193" s="369">
        <v>117</v>
      </c>
      <c r="C193" s="368"/>
      <c r="D193" s="367" t="s">
        <v>489</v>
      </c>
      <c r="E193" s="368"/>
      <c r="F193" s="369">
        <v>4100047148</v>
      </c>
      <c r="G193" s="370"/>
      <c r="H193" s="391" t="s">
        <v>490</v>
      </c>
      <c r="I193" s="370"/>
      <c r="J193" s="369" t="s">
        <v>81</v>
      </c>
      <c r="K193" s="368"/>
      <c r="L193" s="7" t="s">
        <v>415</v>
      </c>
      <c r="M193" s="11"/>
      <c r="N193" s="81">
        <v>4.58</v>
      </c>
      <c r="O193" s="60">
        <v>3</v>
      </c>
    </row>
    <row r="194" spans="1:16" ht="15" x14ac:dyDescent="0.25">
      <c r="A194" s="1"/>
      <c r="B194" s="369">
        <v>118</v>
      </c>
      <c r="C194" s="368"/>
      <c r="D194" s="367" t="s">
        <v>489</v>
      </c>
      <c r="E194" s="368"/>
      <c r="F194" s="369">
        <v>4100047099</v>
      </c>
      <c r="G194" s="370"/>
      <c r="H194" s="391" t="s">
        <v>490</v>
      </c>
      <c r="I194" s="370"/>
      <c r="J194" s="369" t="s">
        <v>25</v>
      </c>
      <c r="K194" s="368"/>
      <c r="L194" s="7" t="s">
        <v>415</v>
      </c>
      <c r="M194" s="11"/>
      <c r="N194" s="81">
        <v>4.58</v>
      </c>
      <c r="O194" s="60">
        <v>3</v>
      </c>
    </row>
    <row r="195" spans="1:16" ht="15" x14ac:dyDescent="0.25">
      <c r="A195" s="1"/>
      <c r="B195" s="369">
        <v>119</v>
      </c>
      <c r="C195" s="368"/>
      <c r="D195" s="367" t="s">
        <v>489</v>
      </c>
      <c r="E195" s="368"/>
      <c r="F195" s="369">
        <v>4100047099</v>
      </c>
      <c r="G195" s="370"/>
      <c r="H195" s="391" t="s">
        <v>490</v>
      </c>
      <c r="I195" s="370"/>
      <c r="J195" s="369" t="s">
        <v>25</v>
      </c>
      <c r="K195" s="368"/>
      <c r="L195" s="7" t="s">
        <v>415</v>
      </c>
      <c r="M195" s="11"/>
      <c r="N195" s="81">
        <v>4.58</v>
      </c>
      <c r="O195" s="60">
        <v>3</v>
      </c>
    </row>
    <row r="196" spans="1:16" ht="15" x14ac:dyDescent="0.25">
      <c r="A196" s="1"/>
      <c r="B196" s="369">
        <v>120</v>
      </c>
      <c r="C196" s="368"/>
      <c r="D196" s="367" t="s">
        <v>489</v>
      </c>
      <c r="E196" s="368"/>
      <c r="F196" s="369">
        <v>4100047099</v>
      </c>
      <c r="G196" s="370"/>
      <c r="H196" s="391" t="s">
        <v>490</v>
      </c>
      <c r="I196" s="370"/>
      <c r="J196" s="369" t="s">
        <v>25</v>
      </c>
      <c r="K196" s="368"/>
      <c r="L196" s="7" t="s">
        <v>415</v>
      </c>
      <c r="M196" s="11"/>
      <c r="N196" s="81">
        <v>4.58</v>
      </c>
      <c r="O196" s="60">
        <v>3</v>
      </c>
    </row>
    <row r="197" spans="1:16" ht="15" x14ac:dyDescent="0.25">
      <c r="A197" s="1"/>
      <c r="B197" s="369">
        <v>121</v>
      </c>
      <c r="C197" s="368"/>
      <c r="D197" s="367" t="s">
        <v>489</v>
      </c>
      <c r="E197" s="368"/>
      <c r="F197" s="369">
        <v>4100047099</v>
      </c>
      <c r="G197" s="370"/>
      <c r="H197" s="391" t="s">
        <v>490</v>
      </c>
      <c r="I197" s="370"/>
      <c r="J197" s="369" t="s">
        <v>25</v>
      </c>
      <c r="K197" s="368"/>
      <c r="L197" s="7" t="s">
        <v>415</v>
      </c>
      <c r="M197" s="11"/>
      <c r="N197" s="81">
        <v>4.58</v>
      </c>
      <c r="O197" s="60">
        <v>3</v>
      </c>
    </row>
    <row r="198" spans="1:16" ht="15" x14ac:dyDescent="0.25">
      <c r="A198" s="1"/>
      <c r="B198" s="369">
        <v>122</v>
      </c>
      <c r="C198" s="368"/>
      <c r="D198" s="367" t="s">
        <v>489</v>
      </c>
      <c r="E198" s="368"/>
      <c r="F198" s="369">
        <v>4100047099</v>
      </c>
      <c r="G198" s="370"/>
      <c r="H198" s="391" t="s">
        <v>490</v>
      </c>
      <c r="I198" s="370"/>
      <c r="J198" s="369" t="s">
        <v>25</v>
      </c>
      <c r="K198" s="368"/>
      <c r="L198" s="7" t="s">
        <v>415</v>
      </c>
      <c r="M198" s="11"/>
      <c r="N198" s="81">
        <v>4.58</v>
      </c>
      <c r="O198" s="60">
        <v>3</v>
      </c>
    </row>
    <row r="199" spans="1:16" ht="15" x14ac:dyDescent="0.25">
      <c r="A199" s="1"/>
      <c r="B199" s="369">
        <v>123</v>
      </c>
      <c r="C199" s="368"/>
      <c r="D199" s="367" t="s">
        <v>489</v>
      </c>
      <c r="E199" s="368"/>
      <c r="F199" s="369">
        <v>4100047099</v>
      </c>
      <c r="G199" s="370"/>
      <c r="H199" s="391" t="s">
        <v>490</v>
      </c>
      <c r="I199" s="370"/>
      <c r="J199" s="369" t="s">
        <v>25</v>
      </c>
      <c r="K199" s="368"/>
      <c r="L199" s="7" t="s">
        <v>415</v>
      </c>
      <c r="M199" s="11"/>
      <c r="N199" s="81">
        <v>4.58</v>
      </c>
      <c r="O199" s="60">
        <v>3</v>
      </c>
    </row>
    <row r="200" spans="1:16" ht="15" x14ac:dyDescent="0.25">
      <c r="A200" s="1"/>
      <c r="B200" s="424">
        <v>124</v>
      </c>
      <c r="C200" s="425"/>
      <c r="D200" s="367" t="s">
        <v>489</v>
      </c>
      <c r="E200" s="368"/>
      <c r="F200" s="369">
        <v>4100047099</v>
      </c>
      <c r="G200" s="370"/>
      <c r="H200" s="391" t="s">
        <v>490</v>
      </c>
      <c r="I200" s="370"/>
      <c r="J200" s="369" t="s">
        <v>25</v>
      </c>
      <c r="K200" s="368"/>
      <c r="L200" s="7" t="s">
        <v>415</v>
      </c>
      <c r="M200" s="11"/>
      <c r="N200" s="81">
        <v>4.58</v>
      </c>
      <c r="O200" s="60">
        <v>3</v>
      </c>
    </row>
    <row r="201" spans="1:16" ht="15" x14ac:dyDescent="0.25">
      <c r="A201" s="1"/>
      <c r="B201" s="378">
        <v>125</v>
      </c>
      <c r="C201" s="379"/>
      <c r="D201" s="367" t="s">
        <v>489</v>
      </c>
      <c r="E201" s="368"/>
      <c r="F201" s="369">
        <v>4100047099</v>
      </c>
      <c r="G201" s="370"/>
      <c r="H201" s="391" t="s">
        <v>490</v>
      </c>
      <c r="I201" s="370"/>
      <c r="J201" s="369" t="s">
        <v>25</v>
      </c>
      <c r="K201" s="368"/>
      <c r="L201" s="7" t="s">
        <v>415</v>
      </c>
      <c r="M201" s="11"/>
      <c r="N201" s="82">
        <v>4.58</v>
      </c>
      <c r="O201" s="60">
        <v>1</v>
      </c>
    </row>
    <row r="202" spans="1:16" ht="15" x14ac:dyDescent="0.25">
      <c r="A202" s="1"/>
      <c r="B202" s="40"/>
      <c r="C202" s="36"/>
      <c r="D202" s="458" t="s">
        <v>506</v>
      </c>
      <c r="E202" s="393"/>
      <c r="F202" s="393"/>
      <c r="G202" s="393"/>
      <c r="H202" s="393"/>
      <c r="I202" s="62"/>
      <c r="J202" s="50"/>
      <c r="K202" s="61"/>
      <c r="L202" s="8"/>
      <c r="M202" s="8"/>
      <c r="N202" s="59"/>
      <c r="O202" s="60"/>
    </row>
    <row r="203" spans="1:16" ht="15" x14ac:dyDescent="0.25">
      <c r="A203" s="1"/>
      <c r="B203" s="40"/>
      <c r="C203" s="36"/>
      <c r="D203" s="375" t="s">
        <v>489</v>
      </c>
      <c r="E203" s="367"/>
      <c r="F203" s="375">
        <v>4100047148</v>
      </c>
      <c r="G203" s="367"/>
      <c r="H203" s="419" t="s">
        <v>490</v>
      </c>
      <c r="I203" s="420"/>
      <c r="J203" s="375" t="s">
        <v>81</v>
      </c>
      <c r="K203" s="367"/>
      <c r="L203" s="7" t="s">
        <v>415</v>
      </c>
      <c r="M203" s="11"/>
      <c r="N203" s="83"/>
      <c r="O203" s="57">
        <v>1</v>
      </c>
      <c r="P203" s="86"/>
    </row>
    <row r="204" spans="1:16" ht="15" x14ac:dyDescent="0.25">
      <c r="A204" s="1"/>
      <c r="B204" s="365"/>
      <c r="C204" s="366"/>
      <c r="D204" s="367" t="s">
        <v>489</v>
      </c>
      <c r="E204" s="368"/>
      <c r="F204" s="369">
        <v>4100047150</v>
      </c>
      <c r="G204" s="370"/>
      <c r="H204" s="391" t="s">
        <v>490</v>
      </c>
      <c r="I204" s="370"/>
      <c r="J204" s="369" t="s">
        <v>84</v>
      </c>
      <c r="K204" s="368"/>
      <c r="L204" s="7" t="s">
        <v>415</v>
      </c>
      <c r="M204" s="11"/>
      <c r="N204" s="84"/>
      <c r="O204" s="60">
        <v>1</v>
      </c>
    </row>
    <row r="205" spans="1:16" ht="15" x14ac:dyDescent="0.25">
      <c r="A205" s="1"/>
      <c r="B205" s="375">
        <v>126</v>
      </c>
      <c r="C205" s="376"/>
      <c r="D205" s="367" t="s">
        <v>489</v>
      </c>
      <c r="E205" s="368"/>
      <c r="F205" s="369">
        <v>4100047148</v>
      </c>
      <c r="G205" s="370"/>
      <c r="H205" s="391" t="s">
        <v>490</v>
      </c>
      <c r="I205" s="370"/>
      <c r="J205" s="369" t="s">
        <v>81</v>
      </c>
      <c r="K205" s="368"/>
      <c r="L205" s="7" t="s">
        <v>404</v>
      </c>
      <c r="M205" s="11"/>
      <c r="N205" s="82">
        <v>4.58</v>
      </c>
      <c r="O205" s="60">
        <v>3</v>
      </c>
    </row>
    <row r="206" spans="1:16" ht="15" x14ac:dyDescent="0.25">
      <c r="A206" s="1"/>
      <c r="B206" s="375">
        <v>127</v>
      </c>
      <c r="C206" s="376"/>
      <c r="D206" s="367" t="s">
        <v>489</v>
      </c>
      <c r="E206" s="368"/>
      <c r="F206" s="369">
        <v>4100047148</v>
      </c>
      <c r="G206" s="370"/>
      <c r="H206" s="391" t="s">
        <v>490</v>
      </c>
      <c r="I206" s="370"/>
      <c r="J206" s="369" t="s">
        <v>81</v>
      </c>
      <c r="K206" s="368"/>
      <c r="L206" s="7" t="s">
        <v>404</v>
      </c>
      <c r="M206" s="11"/>
      <c r="N206" s="82">
        <v>4.58</v>
      </c>
      <c r="O206" s="60">
        <v>3</v>
      </c>
    </row>
    <row r="207" spans="1:16" ht="15" x14ac:dyDescent="0.25">
      <c r="A207" s="1"/>
      <c r="B207" s="375">
        <v>128</v>
      </c>
      <c r="C207" s="376"/>
      <c r="D207" s="367" t="s">
        <v>489</v>
      </c>
      <c r="E207" s="368"/>
      <c r="F207" s="369">
        <v>4100047148</v>
      </c>
      <c r="G207" s="370"/>
      <c r="H207" s="391" t="s">
        <v>490</v>
      </c>
      <c r="I207" s="370"/>
      <c r="J207" s="369" t="s">
        <v>81</v>
      </c>
      <c r="K207" s="368"/>
      <c r="L207" s="7" t="s">
        <v>404</v>
      </c>
      <c r="M207" s="11"/>
      <c r="N207" s="81">
        <v>4.58</v>
      </c>
      <c r="O207" s="60">
        <v>3</v>
      </c>
    </row>
    <row r="208" spans="1:16" s="103" customFormat="1" ht="15" x14ac:dyDescent="0.25">
      <c r="A208" s="94"/>
      <c r="B208" s="95" t="s">
        <v>278</v>
      </c>
      <c r="C208" s="96"/>
      <c r="D208" s="97"/>
      <c r="E208" s="98"/>
      <c r="F208" s="97"/>
      <c r="G208" s="99"/>
      <c r="H208" s="100"/>
      <c r="I208" s="99"/>
      <c r="J208" s="97"/>
      <c r="K208" s="98"/>
      <c r="L208" s="101"/>
      <c r="M208" s="101"/>
      <c r="N208" s="101"/>
      <c r="O208" s="102"/>
    </row>
    <row r="209" spans="1:15" ht="15" x14ac:dyDescent="0.25">
      <c r="A209" s="1"/>
      <c r="B209" s="375">
        <v>129</v>
      </c>
      <c r="C209" s="376"/>
      <c r="D209" s="367" t="s">
        <v>489</v>
      </c>
      <c r="E209" s="368"/>
      <c r="F209" s="369">
        <v>4100047148</v>
      </c>
      <c r="G209" s="370"/>
      <c r="H209" s="391" t="s">
        <v>490</v>
      </c>
      <c r="I209" s="370"/>
      <c r="J209" s="369" t="s">
        <v>81</v>
      </c>
      <c r="K209" s="368"/>
      <c r="L209" s="7" t="s">
        <v>404</v>
      </c>
      <c r="M209" s="11"/>
      <c r="N209" s="82">
        <v>4.58</v>
      </c>
      <c r="O209" s="60">
        <v>3</v>
      </c>
    </row>
    <row r="210" spans="1:15" ht="15" x14ac:dyDescent="0.25">
      <c r="A210" s="1"/>
      <c r="B210" s="375">
        <v>130</v>
      </c>
      <c r="C210" s="376"/>
      <c r="D210" s="367" t="s">
        <v>489</v>
      </c>
      <c r="E210" s="368"/>
      <c r="F210" s="369">
        <v>4100047148</v>
      </c>
      <c r="G210" s="370"/>
      <c r="H210" s="391" t="s">
        <v>490</v>
      </c>
      <c r="I210" s="370"/>
      <c r="J210" s="369" t="s">
        <v>81</v>
      </c>
      <c r="K210" s="368"/>
      <c r="L210" s="7" t="s">
        <v>404</v>
      </c>
      <c r="M210" s="11"/>
      <c r="N210" s="82">
        <v>4.58</v>
      </c>
      <c r="O210" s="60">
        <v>3</v>
      </c>
    </row>
    <row r="211" spans="1:15" ht="15" x14ac:dyDescent="0.25">
      <c r="A211" s="1"/>
      <c r="B211" s="375">
        <v>131</v>
      </c>
      <c r="C211" s="376"/>
      <c r="D211" s="367" t="s">
        <v>489</v>
      </c>
      <c r="E211" s="368"/>
      <c r="F211" s="369">
        <v>4100047099</v>
      </c>
      <c r="G211" s="370"/>
      <c r="H211" s="391" t="s">
        <v>490</v>
      </c>
      <c r="I211" s="370"/>
      <c r="J211" s="369" t="s">
        <v>25</v>
      </c>
      <c r="K211" s="368"/>
      <c r="L211" s="7" t="s">
        <v>404</v>
      </c>
      <c r="M211" s="11"/>
      <c r="N211" s="82">
        <v>4.58</v>
      </c>
      <c r="O211" s="60">
        <v>3</v>
      </c>
    </row>
    <row r="212" spans="1:15" ht="15" x14ac:dyDescent="0.25">
      <c r="A212" s="1"/>
      <c r="B212" s="375">
        <v>132</v>
      </c>
      <c r="C212" s="376"/>
      <c r="D212" s="367" t="s">
        <v>489</v>
      </c>
      <c r="E212" s="368"/>
      <c r="F212" s="369">
        <v>4100047099</v>
      </c>
      <c r="G212" s="370"/>
      <c r="H212" s="391" t="s">
        <v>490</v>
      </c>
      <c r="I212" s="370"/>
      <c r="J212" s="369" t="s">
        <v>25</v>
      </c>
      <c r="K212" s="368"/>
      <c r="L212" s="7" t="s">
        <v>404</v>
      </c>
      <c r="M212" s="11"/>
      <c r="N212" s="82">
        <v>4.58</v>
      </c>
      <c r="O212" s="60">
        <v>3</v>
      </c>
    </row>
    <row r="213" spans="1:15" ht="15" x14ac:dyDescent="0.25">
      <c r="A213" s="1"/>
      <c r="B213" s="375">
        <v>133</v>
      </c>
      <c r="C213" s="376"/>
      <c r="D213" s="367" t="s">
        <v>489</v>
      </c>
      <c r="E213" s="368"/>
      <c r="F213" s="369">
        <v>4100047099</v>
      </c>
      <c r="G213" s="370"/>
      <c r="H213" s="391" t="s">
        <v>490</v>
      </c>
      <c r="I213" s="370"/>
      <c r="J213" s="369" t="s">
        <v>25</v>
      </c>
      <c r="K213" s="368"/>
      <c r="L213" s="7" t="s">
        <v>404</v>
      </c>
      <c r="M213" s="11"/>
      <c r="N213" s="82">
        <v>4.58</v>
      </c>
      <c r="O213" s="60">
        <v>3</v>
      </c>
    </row>
    <row r="214" spans="1:15" ht="15" x14ac:dyDescent="0.25">
      <c r="A214" s="1"/>
      <c r="B214" s="375">
        <v>134</v>
      </c>
      <c r="C214" s="376"/>
      <c r="D214" s="367" t="s">
        <v>489</v>
      </c>
      <c r="E214" s="368"/>
      <c r="F214" s="369">
        <v>4100047099</v>
      </c>
      <c r="G214" s="370"/>
      <c r="H214" s="391" t="s">
        <v>490</v>
      </c>
      <c r="I214" s="370"/>
      <c r="J214" s="369" t="s">
        <v>25</v>
      </c>
      <c r="K214" s="368"/>
      <c r="L214" s="7" t="s">
        <v>404</v>
      </c>
      <c r="M214" s="11"/>
      <c r="N214" s="82">
        <v>4.58</v>
      </c>
      <c r="O214" s="60">
        <v>3</v>
      </c>
    </row>
    <row r="215" spans="1:15" ht="15" x14ac:dyDescent="0.25">
      <c r="A215" s="1"/>
      <c r="B215" s="375">
        <v>135</v>
      </c>
      <c r="C215" s="376"/>
      <c r="D215" s="367" t="s">
        <v>489</v>
      </c>
      <c r="E215" s="368"/>
      <c r="F215" s="369">
        <v>4100047099</v>
      </c>
      <c r="G215" s="370"/>
      <c r="H215" s="391" t="s">
        <v>490</v>
      </c>
      <c r="I215" s="370"/>
      <c r="J215" s="369" t="s">
        <v>25</v>
      </c>
      <c r="K215" s="368"/>
      <c r="L215" s="7" t="s">
        <v>404</v>
      </c>
      <c r="M215" s="11"/>
      <c r="N215" s="82">
        <v>4.58</v>
      </c>
      <c r="O215" s="60">
        <v>3</v>
      </c>
    </row>
    <row r="216" spans="1:15" ht="15" x14ac:dyDescent="0.25">
      <c r="A216" s="1"/>
      <c r="B216" s="375">
        <v>136</v>
      </c>
      <c r="C216" s="376"/>
      <c r="D216" s="367" t="s">
        <v>489</v>
      </c>
      <c r="E216" s="368"/>
      <c r="F216" s="369">
        <v>4100047099</v>
      </c>
      <c r="G216" s="370"/>
      <c r="H216" s="391" t="s">
        <v>490</v>
      </c>
      <c r="I216" s="370"/>
      <c r="J216" s="369" t="s">
        <v>25</v>
      </c>
      <c r="K216" s="368"/>
      <c r="L216" s="7" t="s">
        <v>404</v>
      </c>
      <c r="M216" s="11"/>
      <c r="N216" s="82">
        <v>4.58</v>
      </c>
      <c r="O216" s="60">
        <v>3</v>
      </c>
    </row>
    <row r="217" spans="1:15" ht="15" x14ac:dyDescent="0.25">
      <c r="A217" s="1"/>
      <c r="B217" s="375">
        <v>137</v>
      </c>
      <c r="C217" s="376"/>
      <c r="D217" s="367" t="s">
        <v>489</v>
      </c>
      <c r="E217" s="368"/>
      <c r="F217" s="369">
        <v>4100047099</v>
      </c>
      <c r="G217" s="370"/>
      <c r="H217" s="391" t="s">
        <v>490</v>
      </c>
      <c r="I217" s="370"/>
      <c r="J217" s="369" t="s">
        <v>25</v>
      </c>
      <c r="K217" s="368"/>
      <c r="L217" s="7" t="s">
        <v>404</v>
      </c>
      <c r="M217" s="11"/>
      <c r="N217" s="82">
        <v>4.58</v>
      </c>
      <c r="O217" s="60">
        <v>3</v>
      </c>
    </row>
    <row r="218" spans="1:15" ht="15" x14ac:dyDescent="0.25">
      <c r="A218" s="1"/>
      <c r="B218" s="375">
        <v>138</v>
      </c>
      <c r="C218" s="376"/>
      <c r="D218" s="367" t="s">
        <v>489</v>
      </c>
      <c r="E218" s="368"/>
      <c r="F218" s="369">
        <v>4100047099</v>
      </c>
      <c r="G218" s="370"/>
      <c r="H218" s="391" t="s">
        <v>490</v>
      </c>
      <c r="I218" s="370"/>
      <c r="J218" s="369" t="s">
        <v>25</v>
      </c>
      <c r="K218" s="368"/>
      <c r="L218" s="7" t="s">
        <v>404</v>
      </c>
      <c r="M218" s="11"/>
      <c r="N218" s="82">
        <v>4.58</v>
      </c>
      <c r="O218" s="60">
        <v>3</v>
      </c>
    </row>
    <row r="219" spans="1:15" ht="15" x14ac:dyDescent="0.25">
      <c r="A219" s="1"/>
      <c r="B219" s="375">
        <v>139</v>
      </c>
      <c r="C219" s="376"/>
      <c r="D219" s="367" t="s">
        <v>489</v>
      </c>
      <c r="E219" s="368"/>
      <c r="F219" s="369">
        <v>4100047099</v>
      </c>
      <c r="G219" s="370"/>
      <c r="H219" s="391" t="s">
        <v>490</v>
      </c>
      <c r="I219" s="370"/>
      <c r="J219" s="369" t="s">
        <v>25</v>
      </c>
      <c r="K219" s="368"/>
      <c r="L219" s="7" t="s">
        <v>404</v>
      </c>
      <c r="M219" s="11"/>
      <c r="N219" s="82">
        <v>4.58</v>
      </c>
      <c r="O219" s="60">
        <v>3</v>
      </c>
    </row>
    <row r="220" spans="1:15" ht="15" x14ac:dyDescent="0.25">
      <c r="A220" s="1"/>
      <c r="B220" s="375">
        <v>140</v>
      </c>
      <c r="C220" s="376"/>
      <c r="D220" s="367" t="s">
        <v>489</v>
      </c>
      <c r="E220" s="368"/>
      <c r="F220" s="369">
        <v>4100047099</v>
      </c>
      <c r="G220" s="370"/>
      <c r="H220" s="391" t="s">
        <v>490</v>
      </c>
      <c r="I220" s="370"/>
      <c r="J220" s="369" t="s">
        <v>25</v>
      </c>
      <c r="K220" s="368"/>
      <c r="L220" s="7" t="s">
        <v>404</v>
      </c>
      <c r="M220" s="11"/>
      <c r="N220" s="82">
        <v>4.58</v>
      </c>
      <c r="O220" s="60">
        <v>3</v>
      </c>
    </row>
    <row r="221" spans="1:15" ht="15" x14ac:dyDescent="0.25">
      <c r="A221" s="1"/>
      <c r="B221" s="375">
        <v>141</v>
      </c>
      <c r="C221" s="376"/>
      <c r="D221" s="367" t="s">
        <v>489</v>
      </c>
      <c r="E221" s="368"/>
      <c r="F221" s="369">
        <v>4100047149</v>
      </c>
      <c r="G221" s="370"/>
      <c r="H221" s="391" t="s">
        <v>490</v>
      </c>
      <c r="I221" s="370"/>
      <c r="J221" s="369" t="s">
        <v>73</v>
      </c>
      <c r="K221" s="368"/>
      <c r="L221" s="7" t="s">
        <v>387</v>
      </c>
      <c r="M221" s="11"/>
      <c r="N221" s="82">
        <v>4.58</v>
      </c>
      <c r="O221" s="60">
        <v>3</v>
      </c>
    </row>
    <row r="222" spans="1:15" ht="15" x14ac:dyDescent="0.25">
      <c r="A222" s="1"/>
      <c r="B222" s="375">
        <v>142</v>
      </c>
      <c r="C222" s="376"/>
      <c r="D222" s="367" t="s">
        <v>489</v>
      </c>
      <c r="E222" s="368"/>
      <c r="F222" s="369">
        <v>4100047149</v>
      </c>
      <c r="G222" s="370"/>
      <c r="H222" s="391" t="s">
        <v>490</v>
      </c>
      <c r="I222" s="370"/>
      <c r="J222" s="369" t="s">
        <v>73</v>
      </c>
      <c r="K222" s="368"/>
      <c r="L222" s="7" t="s">
        <v>387</v>
      </c>
      <c r="M222" s="11"/>
      <c r="N222" s="82">
        <v>4.58</v>
      </c>
      <c r="O222" s="60">
        <v>3</v>
      </c>
    </row>
    <row r="223" spans="1:15" ht="15" x14ac:dyDescent="0.25">
      <c r="A223" s="1"/>
      <c r="B223" s="375">
        <v>143</v>
      </c>
      <c r="C223" s="376"/>
      <c r="D223" s="367" t="s">
        <v>489</v>
      </c>
      <c r="E223" s="368"/>
      <c r="F223" s="369">
        <v>4100047149</v>
      </c>
      <c r="G223" s="370"/>
      <c r="H223" s="391" t="s">
        <v>490</v>
      </c>
      <c r="I223" s="370"/>
      <c r="J223" s="369" t="s">
        <v>73</v>
      </c>
      <c r="K223" s="368"/>
      <c r="L223" s="7" t="s">
        <v>387</v>
      </c>
      <c r="M223" s="11"/>
      <c r="N223" s="82">
        <v>4.58</v>
      </c>
      <c r="O223" s="60">
        <v>3</v>
      </c>
    </row>
    <row r="224" spans="1:15" ht="15" x14ac:dyDescent="0.25">
      <c r="A224" s="1"/>
      <c r="B224" s="375">
        <v>144</v>
      </c>
      <c r="C224" s="376"/>
      <c r="D224" s="367" t="s">
        <v>489</v>
      </c>
      <c r="E224" s="368"/>
      <c r="F224" s="369">
        <v>4100047149</v>
      </c>
      <c r="G224" s="370"/>
      <c r="H224" s="391" t="s">
        <v>490</v>
      </c>
      <c r="I224" s="370"/>
      <c r="J224" s="369" t="s">
        <v>73</v>
      </c>
      <c r="K224" s="368"/>
      <c r="L224" s="7" t="s">
        <v>387</v>
      </c>
      <c r="M224" s="11"/>
      <c r="N224" s="81">
        <v>4.58</v>
      </c>
      <c r="O224" s="60">
        <v>3</v>
      </c>
    </row>
    <row r="225" spans="1:15" s="103" customFormat="1" ht="15" x14ac:dyDescent="0.25">
      <c r="A225" s="94"/>
      <c r="B225" s="95" t="s">
        <v>281</v>
      </c>
      <c r="C225" s="96"/>
      <c r="D225" s="97"/>
      <c r="E225" s="98"/>
      <c r="F225" s="97"/>
      <c r="G225" s="99"/>
      <c r="H225" s="100"/>
      <c r="I225" s="99"/>
      <c r="J225" s="97"/>
      <c r="K225" s="98"/>
      <c r="L225" s="101"/>
      <c r="M225" s="101"/>
      <c r="N225" s="101"/>
      <c r="O225" s="102"/>
    </row>
    <row r="226" spans="1:15" ht="15" x14ac:dyDescent="0.25">
      <c r="A226" s="1"/>
      <c r="B226" s="375">
        <v>145</v>
      </c>
      <c r="C226" s="376"/>
      <c r="D226" s="367" t="s">
        <v>489</v>
      </c>
      <c r="E226" s="368"/>
      <c r="F226" s="369">
        <v>4100047149</v>
      </c>
      <c r="G226" s="370"/>
      <c r="H226" s="391" t="s">
        <v>490</v>
      </c>
      <c r="I226" s="370"/>
      <c r="J226" s="369" t="s">
        <v>73</v>
      </c>
      <c r="K226" s="368"/>
      <c r="L226" s="7" t="s">
        <v>387</v>
      </c>
      <c r="M226" s="11"/>
      <c r="N226" s="81">
        <v>4.58</v>
      </c>
      <c r="O226" s="60">
        <v>3</v>
      </c>
    </row>
    <row r="227" spans="1:15" ht="15" x14ac:dyDescent="0.25">
      <c r="A227" s="1"/>
      <c r="B227" s="375">
        <v>146</v>
      </c>
      <c r="C227" s="376"/>
      <c r="D227" s="367" t="s">
        <v>489</v>
      </c>
      <c r="E227" s="368"/>
      <c r="F227" s="369">
        <v>4100047149</v>
      </c>
      <c r="G227" s="370"/>
      <c r="H227" s="391" t="s">
        <v>490</v>
      </c>
      <c r="I227" s="370"/>
      <c r="J227" s="369" t="s">
        <v>73</v>
      </c>
      <c r="K227" s="368"/>
      <c r="L227" s="7" t="s">
        <v>387</v>
      </c>
      <c r="M227" s="11"/>
      <c r="N227" s="81">
        <v>4.58</v>
      </c>
      <c r="O227" s="60">
        <v>3</v>
      </c>
    </row>
    <row r="228" spans="1:15" ht="15" x14ac:dyDescent="0.25">
      <c r="A228" s="1"/>
      <c r="B228" s="375">
        <v>147</v>
      </c>
      <c r="C228" s="376"/>
      <c r="D228" s="367" t="s">
        <v>489</v>
      </c>
      <c r="E228" s="368"/>
      <c r="F228" s="369">
        <v>4100047149</v>
      </c>
      <c r="G228" s="370"/>
      <c r="H228" s="391" t="s">
        <v>490</v>
      </c>
      <c r="I228" s="370"/>
      <c r="J228" s="369" t="s">
        <v>73</v>
      </c>
      <c r="K228" s="368"/>
      <c r="L228" s="7" t="s">
        <v>387</v>
      </c>
      <c r="M228" s="11"/>
      <c r="N228" s="81">
        <v>4.58</v>
      </c>
      <c r="O228" s="60">
        <v>3</v>
      </c>
    </row>
    <row r="229" spans="1:15" ht="15" x14ac:dyDescent="0.25">
      <c r="A229" s="1"/>
      <c r="B229" s="378">
        <v>148</v>
      </c>
      <c r="C229" s="379"/>
      <c r="D229" s="367" t="s">
        <v>489</v>
      </c>
      <c r="E229" s="368"/>
      <c r="F229" s="369">
        <v>4100047149</v>
      </c>
      <c r="G229" s="370"/>
      <c r="H229" s="391" t="s">
        <v>490</v>
      </c>
      <c r="I229" s="370"/>
      <c r="J229" s="369" t="s">
        <v>73</v>
      </c>
      <c r="K229" s="368"/>
      <c r="L229" s="7" t="s">
        <v>387</v>
      </c>
      <c r="M229" s="11"/>
      <c r="N229" s="82">
        <v>4.58</v>
      </c>
      <c r="O229" s="60">
        <v>3</v>
      </c>
    </row>
    <row r="230" spans="1:15" ht="15" x14ac:dyDescent="0.25">
      <c r="A230" s="1"/>
      <c r="B230" s="378">
        <v>149</v>
      </c>
      <c r="C230" s="379"/>
      <c r="D230" s="367" t="s">
        <v>489</v>
      </c>
      <c r="E230" s="368"/>
      <c r="F230" s="369">
        <v>4100047149</v>
      </c>
      <c r="G230" s="370"/>
      <c r="H230" s="391" t="s">
        <v>490</v>
      </c>
      <c r="I230" s="370"/>
      <c r="J230" s="369" t="s">
        <v>73</v>
      </c>
      <c r="K230" s="368"/>
      <c r="L230" s="7" t="s">
        <v>387</v>
      </c>
      <c r="M230" s="11"/>
      <c r="N230" s="82">
        <v>4.58</v>
      </c>
      <c r="O230" s="60">
        <v>1</v>
      </c>
    </row>
    <row r="231" spans="1:15" s="103" customFormat="1" ht="15" x14ac:dyDescent="0.25">
      <c r="A231" s="94"/>
      <c r="B231" s="104"/>
      <c r="C231" s="105"/>
      <c r="D231" s="367" t="s">
        <v>489</v>
      </c>
      <c r="E231" s="368"/>
      <c r="F231" s="369">
        <v>4100047148</v>
      </c>
      <c r="G231" s="370"/>
      <c r="H231" s="391" t="s">
        <v>490</v>
      </c>
      <c r="I231" s="370"/>
      <c r="J231" s="369" t="s">
        <v>81</v>
      </c>
      <c r="K231" s="368"/>
      <c r="L231" s="7" t="s">
        <v>387</v>
      </c>
      <c r="M231" s="11"/>
      <c r="N231" s="84"/>
      <c r="O231" s="60">
        <v>2</v>
      </c>
    </row>
    <row r="232" spans="1:15" s="103" customFormat="1" ht="15" x14ac:dyDescent="0.25">
      <c r="A232" s="94"/>
      <c r="B232" s="378">
        <v>150</v>
      </c>
      <c r="C232" s="379"/>
      <c r="D232" s="367" t="s">
        <v>489</v>
      </c>
      <c r="E232" s="368"/>
      <c r="F232" s="369">
        <v>4100047148</v>
      </c>
      <c r="G232" s="370"/>
      <c r="H232" s="391" t="s">
        <v>490</v>
      </c>
      <c r="I232" s="370"/>
      <c r="J232" s="369" t="s">
        <v>81</v>
      </c>
      <c r="K232" s="368"/>
      <c r="L232" s="7" t="s">
        <v>387</v>
      </c>
      <c r="M232" s="11"/>
      <c r="N232" s="84">
        <v>4.58</v>
      </c>
      <c r="O232" s="60">
        <v>3</v>
      </c>
    </row>
    <row r="233" spans="1:15" s="103" customFormat="1" ht="15" x14ac:dyDescent="0.25">
      <c r="A233" s="94"/>
      <c r="B233" s="378">
        <v>151</v>
      </c>
      <c r="C233" s="379"/>
      <c r="D233" s="367" t="s">
        <v>489</v>
      </c>
      <c r="E233" s="368"/>
      <c r="F233" s="369">
        <v>4100047148</v>
      </c>
      <c r="G233" s="370"/>
      <c r="H233" s="391" t="s">
        <v>490</v>
      </c>
      <c r="I233" s="370"/>
      <c r="J233" s="369" t="s">
        <v>81</v>
      </c>
      <c r="K233" s="368"/>
      <c r="L233" s="7" t="s">
        <v>387</v>
      </c>
      <c r="M233" s="11"/>
      <c r="N233" s="81">
        <v>4.58</v>
      </c>
      <c r="O233" s="60">
        <v>3</v>
      </c>
    </row>
    <row r="234" spans="1:15" s="103" customFormat="1" ht="15" x14ac:dyDescent="0.25">
      <c r="A234" s="94"/>
      <c r="B234" s="378">
        <v>152</v>
      </c>
      <c r="C234" s="379"/>
      <c r="D234" s="367" t="s">
        <v>489</v>
      </c>
      <c r="E234" s="368"/>
      <c r="F234" s="369">
        <v>4100047148</v>
      </c>
      <c r="G234" s="370"/>
      <c r="H234" s="391" t="s">
        <v>490</v>
      </c>
      <c r="I234" s="370"/>
      <c r="J234" s="369" t="s">
        <v>81</v>
      </c>
      <c r="K234" s="368"/>
      <c r="L234" s="7" t="s">
        <v>387</v>
      </c>
      <c r="M234" s="11"/>
      <c r="N234" s="81">
        <v>4.58</v>
      </c>
      <c r="O234" s="60">
        <v>3</v>
      </c>
    </row>
    <row r="235" spans="1:15" s="103" customFormat="1" ht="15" x14ac:dyDescent="0.25">
      <c r="A235" s="94"/>
      <c r="B235" s="378">
        <v>153</v>
      </c>
      <c r="C235" s="379"/>
      <c r="D235" s="367" t="s">
        <v>489</v>
      </c>
      <c r="E235" s="368"/>
      <c r="F235" s="369">
        <v>4100047148</v>
      </c>
      <c r="G235" s="370"/>
      <c r="H235" s="391" t="s">
        <v>490</v>
      </c>
      <c r="I235" s="370"/>
      <c r="J235" s="369" t="s">
        <v>81</v>
      </c>
      <c r="K235" s="368"/>
      <c r="L235" s="7" t="s">
        <v>387</v>
      </c>
      <c r="M235" s="11"/>
      <c r="N235" s="84">
        <v>4.58</v>
      </c>
      <c r="O235" s="60">
        <v>3</v>
      </c>
    </row>
    <row r="236" spans="1:15" s="103" customFormat="1" ht="15" x14ac:dyDescent="0.25">
      <c r="A236" s="94"/>
      <c r="B236" s="378">
        <v>154</v>
      </c>
      <c r="C236" s="379"/>
      <c r="D236" s="367" t="s">
        <v>489</v>
      </c>
      <c r="E236" s="368"/>
      <c r="F236" s="369">
        <v>4100047148</v>
      </c>
      <c r="G236" s="370"/>
      <c r="H236" s="391" t="s">
        <v>490</v>
      </c>
      <c r="I236" s="370"/>
      <c r="J236" s="369" t="s">
        <v>81</v>
      </c>
      <c r="K236" s="368"/>
      <c r="L236" s="7" t="s">
        <v>387</v>
      </c>
      <c r="M236" s="11"/>
      <c r="N236" s="81">
        <v>4.58</v>
      </c>
      <c r="O236" s="60">
        <v>3</v>
      </c>
    </row>
    <row r="237" spans="1:15" s="103" customFormat="1" ht="15" x14ac:dyDescent="0.25">
      <c r="A237" s="94"/>
      <c r="B237" s="378">
        <v>155</v>
      </c>
      <c r="C237" s="379"/>
      <c r="D237" s="367" t="s">
        <v>489</v>
      </c>
      <c r="E237" s="368"/>
      <c r="F237" s="369">
        <v>4100047148</v>
      </c>
      <c r="G237" s="370"/>
      <c r="H237" s="391" t="s">
        <v>490</v>
      </c>
      <c r="I237" s="370"/>
      <c r="J237" s="369" t="s">
        <v>81</v>
      </c>
      <c r="K237" s="368"/>
      <c r="L237" s="7" t="s">
        <v>387</v>
      </c>
      <c r="M237" s="11"/>
      <c r="N237" s="81">
        <v>4.58</v>
      </c>
      <c r="O237" s="60">
        <v>3</v>
      </c>
    </row>
    <row r="238" spans="1:15" s="103" customFormat="1" ht="15" x14ac:dyDescent="0.25">
      <c r="A238" s="94"/>
      <c r="B238" s="378">
        <v>156</v>
      </c>
      <c r="C238" s="379"/>
      <c r="D238" s="367" t="s">
        <v>489</v>
      </c>
      <c r="E238" s="368"/>
      <c r="F238" s="369">
        <v>4100047148</v>
      </c>
      <c r="G238" s="370"/>
      <c r="H238" s="391" t="s">
        <v>490</v>
      </c>
      <c r="I238" s="370"/>
      <c r="J238" s="369" t="s">
        <v>81</v>
      </c>
      <c r="K238" s="368"/>
      <c r="L238" s="7" t="s">
        <v>387</v>
      </c>
      <c r="M238" s="11"/>
      <c r="N238" s="84">
        <v>4.58</v>
      </c>
      <c r="O238" s="60">
        <v>3</v>
      </c>
    </row>
    <row r="239" spans="1:15" s="103" customFormat="1" ht="15" x14ac:dyDescent="0.25">
      <c r="A239" s="94"/>
      <c r="B239" s="378">
        <v>157</v>
      </c>
      <c r="C239" s="379"/>
      <c r="D239" s="367" t="s">
        <v>489</v>
      </c>
      <c r="E239" s="368"/>
      <c r="F239" s="369">
        <v>4100047148</v>
      </c>
      <c r="G239" s="370"/>
      <c r="H239" s="391" t="s">
        <v>490</v>
      </c>
      <c r="I239" s="370"/>
      <c r="J239" s="369" t="s">
        <v>81</v>
      </c>
      <c r="K239" s="368"/>
      <c r="L239" s="7" t="s">
        <v>387</v>
      </c>
      <c r="M239" s="11"/>
      <c r="N239" s="81">
        <v>4.58</v>
      </c>
      <c r="O239" s="60">
        <v>3</v>
      </c>
    </row>
    <row r="240" spans="1:15" s="103" customFormat="1" ht="15" x14ac:dyDescent="0.25">
      <c r="A240" s="94"/>
      <c r="B240" s="378">
        <v>158</v>
      </c>
      <c r="C240" s="379"/>
      <c r="D240" s="367" t="s">
        <v>489</v>
      </c>
      <c r="E240" s="368"/>
      <c r="F240" s="369">
        <v>4100047148</v>
      </c>
      <c r="G240" s="370"/>
      <c r="H240" s="391" t="s">
        <v>490</v>
      </c>
      <c r="I240" s="370"/>
      <c r="J240" s="369" t="s">
        <v>81</v>
      </c>
      <c r="K240" s="368"/>
      <c r="L240" s="7" t="s">
        <v>387</v>
      </c>
      <c r="M240" s="11"/>
      <c r="N240" s="81">
        <v>4.58</v>
      </c>
      <c r="O240" s="60">
        <v>3</v>
      </c>
    </row>
    <row r="241" spans="1:15" s="103" customFormat="1" ht="15" x14ac:dyDescent="0.25">
      <c r="A241" s="94"/>
      <c r="B241" s="378">
        <v>159</v>
      </c>
      <c r="C241" s="379"/>
      <c r="D241" s="367" t="s">
        <v>489</v>
      </c>
      <c r="E241" s="368"/>
      <c r="F241" s="369">
        <v>4100047148</v>
      </c>
      <c r="G241" s="370"/>
      <c r="H241" s="391" t="s">
        <v>490</v>
      </c>
      <c r="I241" s="370"/>
      <c r="J241" s="369" t="s">
        <v>81</v>
      </c>
      <c r="K241" s="368"/>
      <c r="L241" s="7" t="s">
        <v>387</v>
      </c>
      <c r="M241" s="11"/>
      <c r="N241" s="84">
        <v>4.58</v>
      </c>
      <c r="O241" s="60">
        <v>3</v>
      </c>
    </row>
    <row r="242" spans="1:15" s="103" customFormat="1" ht="15" x14ac:dyDescent="0.25">
      <c r="A242" s="94"/>
      <c r="B242" s="378">
        <v>160</v>
      </c>
      <c r="C242" s="379"/>
      <c r="D242" s="367" t="s">
        <v>489</v>
      </c>
      <c r="E242" s="368"/>
      <c r="F242" s="369">
        <v>4100047148</v>
      </c>
      <c r="G242" s="370"/>
      <c r="H242" s="391" t="s">
        <v>490</v>
      </c>
      <c r="I242" s="370"/>
      <c r="J242" s="369" t="s">
        <v>81</v>
      </c>
      <c r="K242" s="368"/>
      <c r="L242" s="7" t="s">
        <v>387</v>
      </c>
      <c r="M242" s="11"/>
      <c r="N242" s="81">
        <v>4.58</v>
      </c>
      <c r="O242" s="60">
        <v>3</v>
      </c>
    </row>
    <row r="243" spans="1:15" s="103" customFormat="1" ht="15" x14ac:dyDescent="0.25">
      <c r="A243" s="94"/>
      <c r="B243" s="95" t="s">
        <v>300</v>
      </c>
      <c r="C243" s="96"/>
      <c r="D243" s="97"/>
      <c r="E243" s="98"/>
      <c r="F243" s="97"/>
      <c r="G243" s="99"/>
      <c r="H243" s="100"/>
      <c r="I243" s="99"/>
      <c r="J243" s="97"/>
      <c r="K243" s="98"/>
      <c r="L243" s="101"/>
      <c r="M243" s="101"/>
      <c r="N243" s="101"/>
      <c r="O243" s="102"/>
    </row>
    <row r="244" spans="1:15" s="103" customFormat="1" ht="15" x14ac:dyDescent="0.25">
      <c r="A244" s="94"/>
      <c r="B244" s="378">
        <v>161</v>
      </c>
      <c r="C244" s="379"/>
      <c r="D244" s="367" t="s">
        <v>489</v>
      </c>
      <c r="E244" s="368"/>
      <c r="F244" s="369">
        <v>4100047148</v>
      </c>
      <c r="G244" s="370"/>
      <c r="H244" s="391" t="s">
        <v>490</v>
      </c>
      <c r="I244" s="370"/>
      <c r="J244" s="369" t="s">
        <v>81</v>
      </c>
      <c r="K244" s="368"/>
      <c r="L244" s="7" t="s">
        <v>387</v>
      </c>
      <c r="M244" s="11"/>
      <c r="N244" s="81">
        <v>4.58</v>
      </c>
      <c r="O244" s="60">
        <v>3</v>
      </c>
    </row>
    <row r="245" spans="1:15" s="103" customFormat="1" ht="15" x14ac:dyDescent="0.25">
      <c r="A245" s="94"/>
      <c r="B245" s="378">
        <v>162</v>
      </c>
      <c r="C245" s="379"/>
      <c r="D245" s="367" t="s">
        <v>489</v>
      </c>
      <c r="E245" s="368"/>
      <c r="F245" s="369">
        <v>4100047148</v>
      </c>
      <c r="G245" s="370"/>
      <c r="H245" s="391" t="s">
        <v>490</v>
      </c>
      <c r="I245" s="370"/>
      <c r="J245" s="369" t="s">
        <v>81</v>
      </c>
      <c r="K245" s="368"/>
      <c r="L245" s="7" t="s">
        <v>387</v>
      </c>
      <c r="M245" s="11"/>
      <c r="N245" s="81">
        <v>4.58</v>
      </c>
      <c r="O245" s="60">
        <v>3</v>
      </c>
    </row>
    <row r="246" spans="1:15" s="103" customFormat="1" ht="15" x14ac:dyDescent="0.25">
      <c r="A246" s="94"/>
      <c r="B246" s="378">
        <v>163</v>
      </c>
      <c r="C246" s="379"/>
      <c r="D246" s="367" t="s">
        <v>489</v>
      </c>
      <c r="E246" s="368"/>
      <c r="F246" s="369">
        <v>4100047148</v>
      </c>
      <c r="G246" s="370"/>
      <c r="H246" s="391" t="s">
        <v>490</v>
      </c>
      <c r="I246" s="370"/>
      <c r="J246" s="369" t="s">
        <v>81</v>
      </c>
      <c r="K246" s="368"/>
      <c r="L246" s="7" t="s">
        <v>387</v>
      </c>
      <c r="M246" s="11"/>
      <c r="N246" s="81">
        <v>4.58</v>
      </c>
      <c r="O246" s="60">
        <v>3</v>
      </c>
    </row>
    <row r="247" spans="1:15" s="103" customFormat="1" ht="15" x14ac:dyDescent="0.25">
      <c r="A247" s="94"/>
      <c r="B247" s="378">
        <v>164</v>
      </c>
      <c r="C247" s="379"/>
      <c r="D247" s="367" t="s">
        <v>489</v>
      </c>
      <c r="E247" s="368"/>
      <c r="F247" s="369">
        <v>4100047148</v>
      </c>
      <c r="G247" s="370"/>
      <c r="H247" s="391" t="s">
        <v>490</v>
      </c>
      <c r="I247" s="370"/>
      <c r="J247" s="369" t="s">
        <v>81</v>
      </c>
      <c r="K247" s="368"/>
      <c r="L247" s="7" t="s">
        <v>387</v>
      </c>
      <c r="M247" s="11"/>
      <c r="N247" s="81">
        <v>4.58</v>
      </c>
      <c r="O247" s="60">
        <v>3</v>
      </c>
    </row>
    <row r="248" spans="1:15" s="103" customFormat="1" ht="15" x14ac:dyDescent="0.25">
      <c r="A248" s="94"/>
      <c r="B248" s="378">
        <v>165</v>
      </c>
      <c r="C248" s="379"/>
      <c r="D248" s="367" t="s">
        <v>489</v>
      </c>
      <c r="E248" s="368"/>
      <c r="F248" s="369">
        <v>4100047148</v>
      </c>
      <c r="G248" s="370"/>
      <c r="H248" s="391" t="s">
        <v>490</v>
      </c>
      <c r="I248" s="370"/>
      <c r="J248" s="369" t="s">
        <v>81</v>
      </c>
      <c r="K248" s="368"/>
      <c r="L248" s="7" t="s">
        <v>387</v>
      </c>
      <c r="M248" s="11"/>
      <c r="N248" s="81">
        <v>4.58</v>
      </c>
      <c r="O248" s="60">
        <v>3</v>
      </c>
    </row>
    <row r="249" spans="1:15" s="103" customFormat="1" ht="15" x14ac:dyDescent="0.25">
      <c r="A249" s="94"/>
      <c r="B249" s="378">
        <v>166</v>
      </c>
      <c r="C249" s="379"/>
      <c r="D249" s="367" t="s">
        <v>489</v>
      </c>
      <c r="E249" s="368"/>
      <c r="F249" s="369">
        <v>4100047148</v>
      </c>
      <c r="G249" s="370"/>
      <c r="H249" s="391" t="s">
        <v>490</v>
      </c>
      <c r="I249" s="370"/>
      <c r="J249" s="369" t="s">
        <v>81</v>
      </c>
      <c r="K249" s="368"/>
      <c r="L249" s="7" t="s">
        <v>387</v>
      </c>
      <c r="M249" s="11"/>
      <c r="N249" s="81">
        <v>4.58</v>
      </c>
      <c r="O249" s="60">
        <v>3</v>
      </c>
    </row>
    <row r="250" spans="1:15" s="103" customFormat="1" ht="15" x14ac:dyDescent="0.25">
      <c r="A250" s="94"/>
      <c r="B250" s="378">
        <v>167</v>
      </c>
      <c r="C250" s="379"/>
      <c r="D250" s="367" t="s">
        <v>489</v>
      </c>
      <c r="E250" s="368"/>
      <c r="F250" s="369">
        <v>4100047148</v>
      </c>
      <c r="G250" s="370"/>
      <c r="H250" s="391" t="s">
        <v>490</v>
      </c>
      <c r="I250" s="370"/>
      <c r="J250" s="369" t="s">
        <v>81</v>
      </c>
      <c r="K250" s="368"/>
      <c r="L250" s="7" t="s">
        <v>387</v>
      </c>
      <c r="M250" s="11"/>
      <c r="N250" s="81">
        <v>4.58</v>
      </c>
      <c r="O250" s="60">
        <v>3</v>
      </c>
    </row>
    <row r="251" spans="1:15" s="103" customFormat="1" ht="15" x14ac:dyDescent="0.25">
      <c r="A251" s="94"/>
      <c r="B251" s="378">
        <v>168</v>
      </c>
      <c r="C251" s="379"/>
      <c r="D251" s="367" t="s">
        <v>489</v>
      </c>
      <c r="E251" s="368"/>
      <c r="F251" s="369">
        <v>4100047148</v>
      </c>
      <c r="G251" s="370"/>
      <c r="H251" s="391" t="s">
        <v>490</v>
      </c>
      <c r="I251" s="370"/>
      <c r="J251" s="369" t="s">
        <v>81</v>
      </c>
      <c r="K251" s="368"/>
      <c r="L251" s="7" t="s">
        <v>387</v>
      </c>
      <c r="M251" s="11"/>
      <c r="N251" s="81">
        <v>4.58</v>
      </c>
      <c r="O251" s="60">
        <v>3</v>
      </c>
    </row>
    <row r="252" spans="1:15" s="103" customFormat="1" ht="15" x14ac:dyDescent="0.25">
      <c r="A252" s="94"/>
      <c r="B252" s="378">
        <v>169</v>
      </c>
      <c r="C252" s="379"/>
      <c r="D252" s="367" t="s">
        <v>489</v>
      </c>
      <c r="E252" s="368"/>
      <c r="F252" s="369">
        <v>4100047148</v>
      </c>
      <c r="G252" s="370"/>
      <c r="H252" s="391" t="s">
        <v>490</v>
      </c>
      <c r="I252" s="370"/>
      <c r="J252" s="369" t="s">
        <v>81</v>
      </c>
      <c r="K252" s="368"/>
      <c r="L252" s="7" t="s">
        <v>387</v>
      </c>
      <c r="M252" s="11"/>
      <c r="N252" s="81">
        <v>4.58</v>
      </c>
      <c r="O252" s="60">
        <v>3</v>
      </c>
    </row>
    <row r="253" spans="1:15" s="103" customFormat="1" ht="15" x14ac:dyDescent="0.25">
      <c r="A253" s="94"/>
      <c r="B253" s="378">
        <v>170</v>
      </c>
      <c r="C253" s="379"/>
      <c r="D253" s="367" t="s">
        <v>489</v>
      </c>
      <c r="E253" s="368"/>
      <c r="F253" s="369">
        <v>4100047148</v>
      </c>
      <c r="G253" s="370"/>
      <c r="H253" s="391" t="s">
        <v>490</v>
      </c>
      <c r="I253" s="370"/>
      <c r="J253" s="369" t="s">
        <v>81</v>
      </c>
      <c r="K253" s="368"/>
      <c r="L253" s="7" t="s">
        <v>387</v>
      </c>
      <c r="M253" s="11"/>
      <c r="N253" s="81">
        <v>4.58</v>
      </c>
      <c r="O253" s="60">
        <v>3</v>
      </c>
    </row>
    <row r="254" spans="1:15" s="103" customFormat="1" ht="15" x14ac:dyDescent="0.25">
      <c r="A254" s="94"/>
      <c r="B254" s="378">
        <v>171</v>
      </c>
      <c r="C254" s="379"/>
      <c r="D254" s="367" t="s">
        <v>489</v>
      </c>
      <c r="E254" s="368"/>
      <c r="F254" s="369">
        <v>4100047148</v>
      </c>
      <c r="G254" s="370"/>
      <c r="H254" s="391" t="s">
        <v>490</v>
      </c>
      <c r="I254" s="370"/>
      <c r="J254" s="369" t="s">
        <v>81</v>
      </c>
      <c r="K254" s="368"/>
      <c r="L254" s="7" t="s">
        <v>387</v>
      </c>
      <c r="M254" s="11"/>
      <c r="N254" s="81">
        <v>4.58</v>
      </c>
      <c r="O254" s="60">
        <v>3</v>
      </c>
    </row>
    <row r="255" spans="1:15" s="103" customFormat="1" ht="15" x14ac:dyDescent="0.25">
      <c r="A255" s="94"/>
      <c r="B255" s="378">
        <v>172</v>
      </c>
      <c r="C255" s="379"/>
      <c r="D255" s="367" t="s">
        <v>489</v>
      </c>
      <c r="E255" s="368"/>
      <c r="F255" s="369">
        <v>4100047148</v>
      </c>
      <c r="G255" s="370"/>
      <c r="H255" s="391" t="s">
        <v>490</v>
      </c>
      <c r="I255" s="370"/>
      <c r="J255" s="369" t="s">
        <v>81</v>
      </c>
      <c r="K255" s="368"/>
      <c r="L255" s="7" t="s">
        <v>387</v>
      </c>
      <c r="M255" s="11"/>
      <c r="N255" s="81">
        <v>4.58</v>
      </c>
      <c r="O255" s="60">
        <v>3</v>
      </c>
    </row>
    <row r="256" spans="1:15" s="103" customFormat="1" ht="15" x14ac:dyDescent="0.25">
      <c r="A256" s="94"/>
      <c r="B256" s="378">
        <v>173</v>
      </c>
      <c r="C256" s="379"/>
      <c r="D256" s="367" t="s">
        <v>489</v>
      </c>
      <c r="E256" s="368"/>
      <c r="F256" s="369">
        <v>4100047148</v>
      </c>
      <c r="G256" s="370"/>
      <c r="H256" s="391" t="s">
        <v>490</v>
      </c>
      <c r="I256" s="370"/>
      <c r="J256" s="369" t="s">
        <v>81</v>
      </c>
      <c r="K256" s="368"/>
      <c r="L256" s="7" t="s">
        <v>387</v>
      </c>
      <c r="M256" s="11"/>
      <c r="N256" s="81">
        <v>4.58</v>
      </c>
      <c r="O256" s="60">
        <v>3</v>
      </c>
    </row>
    <row r="257" spans="1:15" s="103" customFormat="1" ht="15" x14ac:dyDescent="0.25">
      <c r="A257" s="94"/>
      <c r="B257" s="378">
        <v>174</v>
      </c>
      <c r="C257" s="379"/>
      <c r="D257" s="367" t="s">
        <v>489</v>
      </c>
      <c r="E257" s="368"/>
      <c r="F257" s="369">
        <v>4100047099</v>
      </c>
      <c r="G257" s="370"/>
      <c r="H257" s="391" t="s">
        <v>490</v>
      </c>
      <c r="I257" s="370"/>
      <c r="J257" s="369" t="s">
        <v>25</v>
      </c>
      <c r="K257" s="368"/>
      <c r="L257" s="7" t="s">
        <v>387</v>
      </c>
      <c r="M257" s="11"/>
      <c r="N257" s="81">
        <v>4.58</v>
      </c>
      <c r="O257" s="60">
        <v>3</v>
      </c>
    </row>
    <row r="258" spans="1:15" s="103" customFormat="1" ht="15" x14ac:dyDescent="0.25">
      <c r="A258" s="94"/>
      <c r="B258" s="378">
        <v>175</v>
      </c>
      <c r="C258" s="379"/>
      <c r="D258" s="367" t="s">
        <v>489</v>
      </c>
      <c r="E258" s="368"/>
      <c r="F258" s="369">
        <v>4100047099</v>
      </c>
      <c r="G258" s="370"/>
      <c r="H258" s="391" t="s">
        <v>490</v>
      </c>
      <c r="I258" s="370"/>
      <c r="J258" s="369" t="s">
        <v>25</v>
      </c>
      <c r="K258" s="368"/>
      <c r="L258" s="7" t="s">
        <v>387</v>
      </c>
      <c r="M258" s="11"/>
      <c r="N258" s="81">
        <v>4.58</v>
      </c>
      <c r="O258" s="60">
        <v>3</v>
      </c>
    </row>
    <row r="259" spans="1:15" s="103" customFormat="1" ht="15" x14ac:dyDescent="0.25">
      <c r="A259" s="94"/>
      <c r="B259" s="378">
        <v>176</v>
      </c>
      <c r="C259" s="379"/>
      <c r="D259" s="367" t="s">
        <v>489</v>
      </c>
      <c r="E259" s="368"/>
      <c r="F259" s="369">
        <v>4100047099</v>
      </c>
      <c r="G259" s="370"/>
      <c r="H259" s="391" t="s">
        <v>490</v>
      </c>
      <c r="I259" s="370"/>
      <c r="J259" s="369" t="s">
        <v>25</v>
      </c>
      <c r="K259" s="368"/>
      <c r="L259" s="7" t="s">
        <v>387</v>
      </c>
      <c r="M259" s="11"/>
      <c r="N259" s="81">
        <v>4.58</v>
      </c>
      <c r="O259" s="60">
        <v>3</v>
      </c>
    </row>
    <row r="260" spans="1:15" s="103" customFormat="1" ht="15" x14ac:dyDescent="0.25">
      <c r="A260" s="94"/>
      <c r="B260" s="95" t="s">
        <v>309</v>
      </c>
      <c r="C260" s="96"/>
      <c r="D260" s="97"/>
      <c r="E260" s="98"/>
      <c r="F260" s="97"/>
      <c r="G260" s="99"/>
      <c r="H260" s="100"/>
      <c r="I260" s="99"/>
      <c r="J260" s="97"/>
      <c r="K260" s="98"/>
      <c r="L260" s="101"/>
      <c r="M260" s="101"/>
      <c r="N260" s="101"/>
      <c r="O260" s="102"/>
    </row>
    <row r="261" spans="1:15" s="103" customFormat="1" ht="15" x14ac:dyDescent="0.25">
      <c r="A261" s="94"/>
      <c r="B261" s="378">
        <v>177</v>
      </c>
      <c r="C261" s="379"/>
      <c r="D261" s="367" t="s">
        <v>489</v>
      </c>
      <c r="E261" s="368"/>
      <c r="F261" s="369">
        <v>4100047099</v>
      </c>
      <c r="G261" s="370"/>
      <c r="H261" s="391" t="s">
        <v>490</v>
      </c>
      <c r="I261" s="370"/>
      <c r="J261" s="369" t="s">
        <v>25</v>
      </c>
      <c r="K261" s="368"/>
      <c r="L261" s="7" t="s">
        <v>387</v>
      </c>
      <c r="M261" s="11"/>
      <c r="N261" s="81">
        <v>4.58</v>
      </c>
      <c r="O261" s="60">
        <v>3</v>
      </c>
    </row>
    <row r="262" spans="1:15" s="103" customFormat="1" ht="15" x14ac:dyDescent="0.25">
      <c r="A262" s="94"/>
      <c r="B262" s="378">
        <v>178</v>
      </c>
      <c r="C262" s="379"/>
      <c r="D262" s="367" t="s">
        <v>489</v>
      </c>
      <c r="E262" s="368"/>
      <c r="F262" s="369">
        <v>4100047099</v>
      </c>
      <c r="G262" s="370"/>
      <c r="H262" s="391" t="s">
        <v>490</v>
      </c>
      <c r="I262" s="370"/>
      <c r="J262" s="369" t="s">
        <v>25</v>
      </c>
      <c r="K262" s="368"/>
      <c r="L262" s="7" t="s">
        <v>387</v>
      </c>
      <c r="M262" s="11"/>
      <c r="N262" s="81">
        <v>4.58</v>
      </c>
      <c r="O262" s="60">
        <v>3</v>
      </c>
    </row>
    <row r="263" spans="1:15" s="103" customFormat="1" ht="15" x14ac:dyDescent="0.25">
      <c r="A263" s="94"/>
      <c r="B263" s="378">
        <v>179</v>
      </c>
      <c r="C263" s="379"/>
      <c r="D263" s="367" t="s">
        <v>489</v>
      </c>
      <c r="E263" s="368"/>
      <c r="F263" s="369">
        <v>4100047099</v>
      </c>
      <c r="G263" s="370"/>
      <c r="H263" s="391" t="s">
        <v>490</v>
      </c>
      <c r="I263" s="370"/>
      <c r="J263" s="369" t="s">
        <v>25</v>
      </c>
      <c r="K263" s="368"/>
      <c r="L263" s="7" t="s">
        <v>387</v>
      </c>
      <c r="M263" s="11"/>
      <c r="N263" s="81">
        <v>4.58</v>
      </c>
      <c r="O263" s="60">
        <v>3</v>
      </c>
    </row>
    <row r="264" spans="1:15" s="103" customFormat="1" ht="15" x14ac:dyDescent="0.25">
      <c r="A264" s="94"/>
      <c r="B264" s="378">
        <v>180</v>
      </c>
      <c r="C264" s="379"/>
      <c r="D264" s="367" t="s">
        <v>489</v>
      </c>
      <c r="E264" s="368"/>
      <c r="F264" s="369">
        <v>4100047099</v>
      </c>
      <c r="G264" s="370"/>
      <c r="H264" s="391" t="s">
        <v>490</v>
      </c>
      <c r="I264" s="370"/>
      <c r="J264" s="369" t="s">
        <v>25</v>
      </c>
      <c r="K264" s="368"/>
      <c r="L264" s="7" t="s">
        <v>387</v>
      </c>
      <c r="M264" s="11"/>
      <c r="N264" s="81">
        <v>4.58</v>
      </c>
      <c r="O264" s="60">
        <v>3</v>
      </c>
    </row>
    <row r="265" spans="1:15" s="103" customFormat="1" ht="15" x14ac:dyDescent="0.25">
      <c r="A265" s="94"/>
      <c r="B265" s="378">
        <v>181</v>
      </c>
      <c r="C265" s="379"/>
      <c r="D265" s="367" t="s">
        <v>489</v>
      </c>
      <c r="E265" s="368"/>
      <c r="F265" s="369">
        <v>4100047099</v>
      </c>
      <c r="G265" s="370"/>
      <c r="H265" s="391" t="s">
        <v>490</v>
      </c>
      <c r="I265" s="370"/>
      <c r="J265" s="369" t="s">
        <v>25</v>
      </c>
      <c r="K265" s="368"/>
      <c r="L265" s="7" t="s">
        <v>387</v>
      </c>
      <c r="M265" s="11"/>
      <c r="N265" s="81">
        <v>4.58</v>
      </c>
      <c r="O265" s="60">
        <v>3</v>
      </c>
    </row>
    <row r="266" spans="1:15" s="103" customFormat="1" ht="15" x14ac:dyDescent="0.25">
      <c r="A266" s="94"/>
      <c r="B266" s="378">
        <v>182</v>
      </c>
      <c r="C266" s="379"/>
      <c r="D266" s="367" t="s">
        <v>489</v>
      </c>
      <c r="E266" s="368"/>
      <c r="F266" s="369">
        <v>4100047099</v>
      </c>
      <c r="G266" s="370"/>
      <c r="H266" s="391" t="s">
        <v>490</v>
      </c>
      <c r="I266" s="370"/>
      <c r="J266" s="369" t="s">
        <v>25</v>
      </c>
      <c r="K266" s="368"/>
      <c r="L266" s="7" t="s">
        <v>387</v>
      </c>
      <c r="M266" s="11"/>
      <c r="N266" s="81">
        <v>4.58</v>
      </c>
      <c r="O266" s="60">
        <v>3</v>
      </c>
    </row>
    <row r="267" spans="1:15" s="103" customFormat="1" ht="15" x14ac:dyDescent="0.25">
      <c r="A267" s="94"/>
      <c r="B267" s="378">
        <v>183</v>
      </c>
      <c r="C267" s="379"/>
      <c r="D267" s="367" t="s">
        <v>489</v>
      </c>
      <c r="E267" s="368"/>
      <c r="F267" s="369">
        <v>4100047099</v>
      </c>
      <c r="G267" s="370"/>
      <c r="H267" s="391" t="s">
        <v>490</v>
      </c>
      <c r="I267" s="370"/>
      <c r="J267" s="369" t="s">
        <v>25</v>
      </c>
      <c r="K267" s="368"/>
      <c r="L267" s="7" t="s">
        <v>387</v>
      </c>
      <c r="M267" s="11"/>
      <c r="N267" s="81">
        <v>4.58</v>
      </c>
      <c r="O267" s="60">
        <v>3</v>
      </c>
    </row>
    <row r="268" spans="1:15" s="103" customFormat="1" ht="15" x14ac:dyDescent="0.25">
      <c r="A268" s="94"/>
      <c r="B268" s="378">
        <v>184</v>
      </c>
      <c r="C268" s="379"/>
      <c r="D268" s="367" t="s">
        <v>489</v>
      </c>
      <c r="E268" s="368"/>
      <c r="F268" s="369">
        <v>4100047099</v>
      </c>
      <c r="G268" s="370"/>
      <c r="H268" s="391" t="s">
        <v>490</v>
      </c>
      <c r="I268" s="370"/>
      <c r="J268" s="369" t="s">
        <v>25</v>
      </c>
      <c r="K268" s="368"/>
      <c r="L268" s="7" t="s">
        <v>387</v>
      </c>
      <c r="M268" s="11"/>
      <c r="N268" s="81">
        <v>4.58</v>
      </c>
      <c r="O268" s="60">
        <v>3</v>
      </c>
    </row>
    <row r="269" spans="1:15" s="103" customFormat="1" ht="15" x14ac:dyDescent="0.25">
      <c r="A269" s="94"/>
      <c r="B269" s="378">
        <v>185</v>
      </c>
      <c r="C269" s="379"/>
      <c r="D269" s="367" t="s">
        <v>489</v>
      </c>
      <c r="E269" s="368"/>
      <c r="F269" s="369">
        <v>4100047099</v>
      </c>
      <c r="G269" s="370"/>
      <c r="H269" s="391" t="s">
        <v>490</v>
      </c>
      <c r="I269" s="370"/>
      <c r="J269" s="369" t="s">
        <v>25</v>
      </c>
      <c r="K269" s="368"/>
      <c r="L269" s="7" t="s">
        <v>387</v>
      </c>
      <c r="M269" s="11"/>
      <c r="N269" s="81">
        <v>4.58</v>
      </c>
      <c r="O269" s="60">
        <v>3</v>
      </c>
    </row>
    <row r="270" spans="1:15" s="103" customFormat="1" ht="15" x14ac:dyDescent="0.25">
      <c r="A270" s="94"/>
      <c r="B270" s="378">
        <v>186</v>
      </c>
      <c r="C270" s="379"/>
      <c r="D270" s="367" t="s">
        <v>489</v>
      </c>
      <c r="E270" s="368"/>
      <c r="F270" s="369">
        <v>4100047099</v>
      </c>
      <c r="G270" s="370"/>
      <c r="H270" s="391" t="s">
        <v>490</v>
      </c>
      <c r="I270" s="370"/>
      <c r="J270" s="369" t="s">
        <v>25</v>
      </c>
      <c r="K270" s="368"/>
      <c r="L270" s="7" t="s">
        <v>387</v>
      </c>
      <c r="M270" s="11"/>
      <c r="N270" s="81">
        <v>4.58</v>
      </c>
      <c r="O270" s="60">
        <v>3</v>
      </c>
    </row>
    <row r="271" spans="1:15" s="103" customFormat="1" ht="15" x14ac:dyDescent="0.25">
      <c r="A271" s="94"/>
      <c r="B271" s="378">
        <v>187</v>
      </c>
      <c r="C271" s="379"/>
      <c r="D271" s="367" t="s">
        <v>489</v>
      </c>
      <c r="E271" s="368"/>
      <c r="F271" s="369">
        <v>4100047099</v>
      </c>
      <c r="G271" s="370"/>
      <c r="H271" s="391" t="s">
        <v>490</v>
      </c>
      <c r="I271" s="370"/>
      <c r="J271" s="369" t="s">
        <v>25</v>
      </c>
      <c r="K271" s="368"/>
      <c r="L271" s="7" t="s">
        <v>387</v>
      </c>
      <c r="M271" s="11"/>
      <c r="N271" s="81">
        <v>4.58</v>
      </c>
      <c r="O271" s="60">
        <v>3</v>
      </c>
    </row>
    <row r="272" spans="1:15" s="103" customFormat="1" ht="15" x14ac:dyDescent="0.25">
      <c r="A272" s="94"/>
      <c r="B272" s="378">
        <v>188</v>
      </c>
      <c r="C272" s="379"/>
      <c r="D272" s="367" t="s">
        <v>489</v>
      </c>
      <c r="E272" s="368"/>
      <c r="F272" s="369">
        <v>4100047099</v>
      </c>
      <c r="G272" s="370"/>
      <c r="H272" s="391" t="s">
        <v>490</v>
      </c>
      <c r="I272" s="370"/>
      <c r="J272" s="369" t="s">
        <v>25</v>
      </c>
      <c r="K272" s="368"/>
      <c r="L272" s="7" t="s">
        <v>387</v>
      </c>
      <c r="M272" s="11"/>
      <c r="N272" s="81">
        <v>4.58</v>
      </c>
      <c r="O272" s="60">
        <v>3</v>
      </c>
    </row>
    <row r="273" spans="1:15" s="103" customFormat="1" ht="15" x14ac:dyDescent="0.25">
      <c r="A273" s="94"/>
      <c r="B273" s="378">
        <v>189</v>
      </c>
      <c r="C273" s="379"/>
      <c r="D273" s="367" t="s">
        <v>489</v>
      </c>
      <c r="E273" s="368"/>
      <c r="F273" s="369">
        <v>4100047099</v>
      </c>
      <c r="G273" s="370"/>
      <c r="H273" s="391" t="s">
        <v>490</v>
      </c>
      <c r="I273" s="370"/>
      <c r="J273" s="369" t="s">
        <v>25</v>
      </c>
      <c r="K273" s="368"/>
      <c r="L273" s="7" t="s">
        <v>387</v>
      </c>
      <c r="M273" s="11"/>
      <c r="N273" s="81">
        <v>4.58</v>
      </c>
      <c r="O273" s="60">
        <v>3</v>
      </c>
    </row>
    <row r="274" spans="1:15" s="103" customFormat="1" ht="15" x14ac:dyDescent="0.25">
      <c r="A274" s="94"/>
      <c r="B274" s="378">
        <v>190</v>
      </c>
      <c r="C274" s="379"/>
      <c r="D274" s="367" t="s">
        <v>489</v>
      </c>
      <c r="E274" s="368"/>
      <c r="F274" s="369">
        <v>4100047099</v>
      </c>
      <c r="G274" s="370"/>
      <c r="H274" s="391" t="s">
        <v>490</v>
      </c>
      <c r="I274" s="370"/>
      <c r="J274" s="369" t="s">
        <v>25</v>
      </c>
      <c r="K274" s="368"/>
      <c r="L274" s="7" t="s">
        <v>387</v>
      </c>
      <c r="M274" s="11"/>
      <c r="N274" s="81">
        <v>4.58</v>
      </c>
      <c r="O274" s="60">
        <v>3</v>
      </c>
    </row>
    <row r="275" spans="1:15" s="103" customFormat="1" ht="15" x14ac:dyDescent="0.25">
      <c r="A275" s="94"/>
      <c r="B275" s="378">
        <v>191</v>
      </c>
      <c r="C275" s="379"/>
      <c r="D275" s="367" t="s">
        <v>489</v>
      </c>
      <c r="E275" s="368"/>
      <c r="F275" s="369">
        <v>4100047099</v>
      </c>
      <c r="G275" s="370"/>
      <c r="H275" s="391" t="s">
        <v>490</v>
      </c>
      <c r="I275" s="370"/>
      <c r="J275" s="369" t="s">
        <v>25</v>
      </c>
      <c r="K275" s="368"/>
      <c r="L275" s="7" t="s">
        <v>387</v>
      </c>
      <c r="M275" s="11"/>
      <c r="N275" s="81">
        <v>4.58</v>
      </c>
      <c r="O275" s="60">
        <v>3</v>
      </c>
    </row>
    <row r="276" spans="1:15" s="103" customFormat="1" ht="15" x14ac:dyDescent="0.25">
      <c r="A276" s="94"/>
      <c r="B276" s="378">
        <v>192</v>
      </c>
      <c r="C276" s="379"/>
      <c r="D276" s="367" t="s">
        <v>489</v>
      </c>
      <c r="E276" s="368"/>
      <c r="F276" s="369">
        <v>4100047099</v>
      </c>
      <c r="G276" s="370"/>
      <c r="H276" s="391" t="s">
        <v>490</v>
      </c>
      <c r="I276" s="370"/>
      <c r="J276" s="369" t="s">
        <v>25</v>
      </c>
      <c r="K276" s="368"/>
      <c r="L276" s="7" t="s">
        <v>387</v>
      </c>
      <c r="M276" s="11"/>
      <c r="N276" s="81">
        <v>4.58</v>
      </c>
      <c r="O276" s="60">
        <v>3</v>
      </c>
    </row>
    <row r="277" spans="1:15" ht="15" x14ac:dyDescent="0.25">
      <c r="A277" s="1"/>
      <c r="B277" s="40"/>
      <c r="C277" s="36"/>
      <c r="D277" s="458" t="s">
        <v>503</v>
      </c>
      <c r="E277" s="393"/>
      <c r="F277" s="393"/>
      <c r="G277" s="393"/>
      <c r="H277" s="393"/>
      <c r="I277" s="62"/>
      <c r="J277" s="50"/>
      <c r="K277" s="61"/>
      <c r="L277" s="8"/>
      <c r="M277" s="8"/>
      <c r="N277" s="59"/>
      <c r="O277" s="60"/>
    </row>
    <row r="278" spans="1:15" s="103" customFormat="1" ht="15" x14ac:dyDescent="0.25">
      <c r="A278" s="94"/>
      <c r="B278" s="95" t="s">
        <v>319</v>
      </c>
      <c r="C278" s="96"/>
      <c r="D278" s="97"/>
      <c r="E278" s="98"/>
      <c r="F278" s="97"/>
      <c r="G278" s="99"/>
      <c r="H278" s="100"/>
      <c r="I278" s="99"/>
      <c r="J278" s="97"/>
      <c r="K278" s="98"/>
      <c r="L278" s="101"/>
      <c r="M278" s="101"/>
      <c r="N278" s="101"/>
      <c r="O278" s="102"/>
    </row>
    <row r="279" spans="1:15" s="103" customFormat="1" ht="15" x14ac:dyDescent="0.25">
      <c r="A279" s="94"/>
      <c r="B279" s="378">
        <v>193</v>
      </c>
      <c r="C279" s="379"/>
      <c r="D279" s="367" t="s">
        <v>489</v>
      </c>
      <c r="E279" s="368"/>
      <c r="F279" s="369">
        <v>4100047099</v>
      </c>
      <c r="G279" s="370"/>
      <c r="H279" s="391" t="s">
        <v>490</v>
      </c>
      <c r="I279" s="370"/>
      <c r="J279" s="369" t="s">
        <v>25</v>
      </c>
      <c r="K279" s="368"/>
      <c r="L279" s="7" t="s">
        <v>387</v>
      </c>
      <c r="M279" s="11"/>
      <c r="N279" s="81">
        <v>3.42</v>
      </c>
      <c r="O279" s="60">
        <v>2</v>
      </c>
    </row>
    <row r="280" spans="1:15" ht="15" x14ac:dyDescent="0.25">
      <c r="A280" s="1"/>
      <c r="B280" s="40"/>
      <c r="C280" s="36"/>
      <c r="D280" s="458" t="s">
        <v>504</v>
      </c>
      <c r="E280" s="393"/>
      <c r="F280" s="393"/>
      <c r="G280" s="393"/>
      <c r="H280" s="393"/>
      <c r="I280" s="62"/>
      <c r="J280" s="50"/>
      <c r="K280" s="61"/>
      <c r="L280" s="8"/>
      <c r="M280" s="8"/>
      <c r="N280" s="59"/>
      <c r="O280" s="60"/>
    </row>
    <row r="281" spans="1:15" s="103" customFormat="1" ht="15" x14ac:dyDescent="0.25">
      <c r="A281" s="94"/>
      <c r="B281" s="378">
        <v>194</v>
      </c>
      <c r="C281" s="379"/>
      <c r="D281" s="367" t="s">
        <v>489</v>
      </c>
      <c r="E281" s="368"/>
      <c r="F281" s="369">
        <v>4100047150</v>
      </c>
      <c r="G281" s="370"/>
      <c r="H281" s="391" t="s">
        <v>490</v>
      </c>
      <c r="I281" s="370"/>
      <c r="J281" s="369" t="s">
        <v>84</v>
      </c>
      <c r="K281" s="368"/>
      <c r="L281" s="7" t="s">
        <v>387</v>
      </c>
      <c r="M281" s="11"/>
      <c r="N281" s="81">
        <v>4.58</v>
      </c>
      <c r="O281" s="60">
        <v>3</v>
      </c>
    </row>
    <row r="282" spans="1:15" s="103" customFormat="1" ht="15" x14ac:dyDescent="0.25">
      <c r="A282" s="94"/>
      <c r="B282" s="378">
        <v>195</v>
      </c>
      <c r="C282" s="379"/>
      <c r="D282" s="367" t="s">
        <v>489</v>
      </c>
      <c r="E282" s="368"/>
      <c r="F282" s="369">
        <v>4100047150</v>
      </c>
      <c r="G282" s="370"/>
      <c r="H282" s="391" t="s">
        <v>490</v>
      </c>
      <c r="I282" s="370"/>
      <c r="J282" s="369" t="s">
        <v>84</v>
      </c>
      <c r="K282" s="368"/>
      <c r="L282" s="7" t="s">
        <v>387</v>
      </c>
      <c r="M282" s="11"/>
      <c r="N282" s="81">
        <v>4.58</v>
      </c>
      <c r="O282" s="60">
        <v>3</v>
      </c>
    </row>
    <row r="283" spans="1:15" s="103" customFormat="1" ht="15" x14ac:dyDescent="0.25">
      <c r="A283" s="94"/>
      <c r="B283" s="378">
        <v>196</v>
      </c>
      <c r="C283" s="379"/>
      <c r="D283" s="367" t="s">
        <v>489</v>
      </c>
      <c r="E283" s="368"/>
      <c r="F283" s="369">
        <v>4100047150</v>
      </c>
      <c r="G283" s="370"/>
      <c r="H283" s="391" t="s">
        <v>490</v>
      </c>
      <c r="I283" s="370"/>
      <c r="J283" s="369" t="s">
        <v>84</v>
      </c>
      <c r="K283" s="368"/>
      <c r="L283" s="7" t="s">
        <v>387</v>
      </c>
      <c r="M283" s="11"/>
      <c r="N283" s="81">
        <v>4.58</v>
      </c>
      <c r="O283" s="60">
        <v>3</v>
      </c>
    </row>
    <row r="284" spans="1:15" s="103" customFormat="1" ht="15" x14ac:dyDescent="0.25">
      <c r="A284" s="94"/>
      <c r="B284" s="378">
        <v>197</v>
      </c>
      <c r="C284" s="379"/>
      <c r="D284" s="367" t="s">
        <v>489</v>
      </c>
      <c r="E284" s="368"/>
      <c r="F284" s="369">
        <v>4100047150</v>
      </c>
      <c r="G284" s="370"/>
      <c r="H284" s="391" t="s">
        <v>490</v>
      </c>
      <c r="I284" s="370"/>
      <c r="J284" s="369" t="s">
        <v>84</v>
      </c>
      <c r="K284" s="368"/>
      <c r="L284" s="7" t="s">
        <v>387</v>
      </c>
      <c r="M284" s="11"/>
      <c r="N284" s="81">
        <v>4.58</v>
      </c>
      <c r="O284" s="60">
        <v>3</v>
      </c>
    </row>
    <row r="285" spans="1:15" s="103" customFormat="1" ht="15" x14ac:dyDescent="0.25">
      <c r="A285" s="94"/>
      <c r="B285" s="378">
        <v>198</v>
      </c>
      <c r="C285" s="379"/>
      <c r="D285" s="367" t="s">
        <v>489</v>
      </c>
      <c r="E285" s="368"/>
      <c r="F285" s="369">
        <v>4100047150</v>
      </c>
      <c r="G285" s="370"/>
      <c r="H285" s="391" t="s">
        <v>490</v>
      </c>
      <c r="I285" s="370"/>
      <c r="J285" s="369" t="s">
        <v>84</v>
      </c>
      <c r="K285" s="368"/>
      <c r="L285" s="7" t="s">
        <v>387</v>
      </c>
      <c r="M285" s="11"/>
      <c r="N285" s="81">
        <v>4.58</v>
      </c>
      <c r="O285" s="60">
        <v>3</v>
      </c>
    </row>
    <row r="286" spans="1:15" s="103" customFormat="1" ht="15" x14ac:dyDescent="0.25">
      <c r="A286" s="94"/>
      <c r="B286" s="378">
        <v>199</v>
      </c>
      <c r="C286" s="379"/>
      <c r="D286" s="367" t="s">
        <v>489</v>
      </c>
      <c r="E286" s="368"/>
      <c r="F286" s="369">
        <v>4100047150</v>
      </c>
      <c r="G286" s="370"/>
      <c r="H286" s="391" t="s">
        <v>490</v>
      </c>
      <c r="I286" s="370"/>
      <c r="J286" s="369" t="s">
        <v>84</v>
      </c>
      <c r="K286" s="368"/>
      <c r="L286" s="7" t="s">
        <v>387</v>
      </c>
      <c r="M286" s="11"/>
      <c r="N286" s="81">
        <v>4.58</v>
      </c>
      <c r="O286" s="60">
        <v>3</v>
      </c>
    </row>
    <row r="287" spans="1:15" s="103" customFormat="1" ht="15" x14ac:dyDescent="0.25">
      <c r="A287" s="94"/>
      <c r="B287" s="378">
        <v>200</v>
      </c>
      <c r="C287" s="379"/>
      <c r="D287" s="367" t="s">
        <v>489</v>
      </c>
      <c r="E287" s="368"/>
      <c r="F287" s="369">
        <v>4100047150</v>
      </c>
      <c r="G287" s="370"/>
      <c r="H287" s="391" t="s">
        <v>490</v>
      </c>
      <c r="I287" s="370"/>
      <c r="J287" s="369" t="s">
        <v>84</v>
      </c>
      <c r="K287" s="368"/>
      <c r="L287" s="7" t="s">
        <v>387</v>
      </c>
      <c r="M287" s="11"/>
      <c r="N287" s="81">
        <v>4.58</v>
      </c>
      <c r="O287" s="60">
        <v>3</v>
      </c>
    </row>
    <row r="288" spans="1:15" s="103" customFormat="1" ht="15" x14ac:dyDescent="0.25">
      <c r="A288" s="94"/>
      <c r="B288" s="378">
        <v>201</v>
      </c>
      <c r="C288" s="379"/>
      <c r="D288" s="367" t="s">
        <v>489</v>
      </c>
      <c r="E288" s="368"/>
      <c r="F288" s="369">
        <v>4100047150</v>
      </c>
      <c r="G288" s="370"/>
      <c r="H288" s="391" t="s">
        <v>490</v>
      </c>
      <c r="I288" s="370"/>
      <c r="J288" s="369" t="s">
        <v>84</v>
      </c>
      <c r="K288" s="368"/>
      <c r="L288" s="7" t="s">
        <v>387</v>
      </c>
      <c r="M288" s="11"/>
      <c r="N288" s="81">
        <v>4.58</v>
      </c>
      <c r="O288" s="60">
        <v>3</v>
      </c>
    </row>
    <row r="289" spans="1:15" s="103" customFormat="1" ht="15" x14ac:dyDescent="0.25">
      <c r="A289" s="94"/>
      <c r="B289" s="378">
        <v>202</v>
      </c>
      <c r="C289" s="379"/>
      <c r="D289" s="367" t="s">
        <v>489</v>
      </c>
      <c r="E289" s="368"/>
      <c r="F289" s="369">
        <v>4100047150</v>
      </c>
      <c r="G289" s="370"/>
      <c r="H289" s="391" t="s">
        <v>490</v>
      </c>
      <c r="I289" s="370"/>
      <c r="J289" s="369" t="s">
        <v>84</v>
      </c>
      <c r="K289" s="368"/>
      <c r="L289" s="7" t="s">
        <v>387</v>
      </c>
      <c r="M289" s="11"/>
      <c r="N289" s="81">
        <v>4.58</v>
      </c>
      <c r="O289" s="60">
        <v>3</v>
      </c>
    </row>
    <row r="290" spans="1:15" s="103" customFormat="1" ht="15" x14ac:dyDescent="0.25">
      <c r="A290" s="94"/>
      <c r="B290" s="378">
        <v>203</v>
      </c>
      <c r="C290" s="379"/>
      <c r="D290" s="367" t="s">
        <v>489</v>
      </c>
      <c r="E290" s="368"/>
      <c r="F290" s="369">
        <v>4100047150</v>
      </c>
      <c r="G290" s="370"/>
      <c r="H290" s="391" t="s">
        <v>490</v>
      </c>
      <c r="I290" s="370"/>
      <c r="J290" s="369" t="s">
        <v>84</v>
      </c>
      <c r="K290" s="368"/>
      <c r="L290" s="7" t="s">
        <v>387</v>
      </c>
      <c r="M290" s="11"/>
      <c r="N290" s="81">
        <v>4.58</v>
      </c>
      <c r="O290" s="60">
        <v>3</v>
      </c>
    </row>
    <row r="291" spans="1:15" s="103" customFormat="1" ht="15" x14ac:dyDescent="0.25">
      <c r="A291" s="94"/>
      <c r="B291" s="378">
        <v>204</v>
      </c>
      <c r="C291" s="379"/>
      <c r="D291" s="367" t="s">
        <v>489</v>
      </c>
      <c r="E291" s="368"/>
      <c r="F291" s="369">
        <v>4100047150</v>
      </c>
      <c r="G291" s="370"/>
      <c r="H291" s="391" t="s">
        <v>490</v>
      </c>
      <c r="I291" s="370"/>
      <c r="J291" s="369" t="s">
        <v>84</v>
      </c>
      <c r="K291" s="368"/>
      <c r="L291" s="7" t="s">
        <v>387</v>
      </c>
      <c r="M291" s="11"/>
      <c r="N291" s="81">
        <v>4.58</v>
      </c>
      <c r="O291" s="60">
        <v>3</v>
      </c>
    </row>
    <row r="292" spans="1:15" s="103" customFormat="1" ht="15" x14ac:dyDescent="0.25">
      <c r="A292" s="94"/>
      <c r="B292" s="378">
        <v>205</v>
      </c>
      <c r="C292" s="379"/>
      <c r="D292" s="367" t="s">
        <v>489</v>
      </c>
      <c r="E292" s="368"/>
      <c r="F292" s="369">
        <v>4100047150</v>
      </c>
      <c r="G292" s="370"/>
      <c r="H292" s="391" t="s">
        <v>490</v>
      </c>
      <c r="I292" s="370"/>
      <c r="J292" s="369" t="s">
        <v>84</v>
      </c>
      <c r="K292" s="368"/>
      <c r="L292" s="7" t="s">
        <v>387</v>
      </c>
      <c r="M292" s="11"/>
      <c r="N292" s="81">
        <v>4.58</v>
      </c>
      <c r="O292" s="60">
        <v>3</v>
      </c>
    </row>
    <row r="293" spans="1:15" s="103" customFormat="1" ht="15" x14ac:dyDescent="0.25">
      <c r="A293" s="94"/>
      <c r="B293" s="378">
        <v>206</v>
      </c>
      <c r="C293" s="379"/>
      <c r="D293" s="367" t="s">
        <v>489</v>
      </c>
      <c r="E293" s="368"/>
      <c r="F293" s="369">
        <v>4100047150</v>
      </c>
      <c r="G293" s="370"/>
      <c r="H293" s="391" t="s">
        <v>490</v>
      </c>
      <c r="I293" s="370"/>
      <c r="J293" s="369" t="s">
        <v>84</v>
      </c>
      <c r="K293" s="368"/>
      <c r="L293" s="7" t="s">
        <v>387</v>
      </c>
      <c r="M293" s="11"/>
      <c r="N293" s="81">
        <v>4.58</v>
      </c>
      <c r="O293" s="60">
        <v>3</v>
      </c>
    </row>
    <row r="294" spans="1:15" s="103" customFormat="1" ht="15" x14ac:dyDescent="0.25">
      <c r="A294" s="94"/>
      <c r="B294" s="378">
        <v>207</v>
      </c>
      <c r="C294" s="379"/>
      <c r="D294" s="367" t="s">
        <v>489</v>
      </c>
      <c r="E294" s="368"/>
      <c r="F294" s="369">
        <v>4100047150</v>
      </c>
      <c r="G294" s="370"/>
      <c r="H294" s="391" t="s">
        <v>490</v>
      </c>
      <c r="I294" s="370"/>
      <c r="J294" s="369" t="s">
        <v>84</v>
      </c>
      <c r="K294" s="368"/>
      <c r="L294" s="7" t="s">
        <v>387</v>
      </c>
      <c r="M294" s="11"/>
      <c r="N294" s="81">
        <v>4.58</v>
      </c>
      <c r="O294" s="60">
        <v>3</v>
      </c>
    </row>
    <row r="295" spans="1:15" s="103" customFormat="1" ht="15" x14ac:dyDescent="0.25">
      <c r="A295" s="94"/>
      <c r="B295" s="378">
        <v>208</v>
      </c>
      <c r="C295" s="379"/>
      <c r="D295" s="367" t="s">
        <v>489</v>
      </c>
      <c r="E295" s="368"/>
      <c r="F295" s="369">
        <v>4100047150</v>
      </c>
      <c r="G295" s="370"/>
      <c r="H295" s="391" t="s">
        <v>490</v>
      </c>
      <c r="I295" s="370"/>
      <c r="J295" s="369" t="s">
        <v>84</v>
      </c>
      <c r="K295" s="368"/>
      <c r="L295" s="7" t="s">
        <v>387</v>
      </c>
      <c r="M295" s="11"/>
      <c r="N295" s="81">
        <v>4.58</v>
      </c>
      <c r="O295" s="60">
        <v>3</v>
      </c>
    </row>
    <row r="296" spans="1:15" s="103" customFormat="1" ht="15" x14ac:dyDescent="0.25">
      <c r="A296" s="94"/>
      <c r="B296" s="95" t="s">
        <v>330</v>
      </c>
      <c r="C296" s="96"/>
      <c r="D296" s="97"/>
      <c r="E296" s="98"/>
      <c r="F296" s="97"/>
      <c r="G296" s="99"/>
      <c r="H296" s="100"/>
      <c r="I296" s="99"/>
      <c r="J296" s="97"/>
      <c r="K296" s="98"/>
      <c r="L296" s="101"/>
      <c r="M296" s="101"/>
      <c r="N296" s="101"/>
      <c r="O296" s="102"/>
    </row>
    <row r="297" spans="1:15" s="103" customFormat="1" ht="15" x14ac:dyDescent="0.25">
      <c r="A297" s="94"/>
      <c r="B297" s="378">
        <v>209</v>
      </c>
      <c r="C297" s="379"/>
      <c r="D297" s="367" t="s">
        <v>489</v>
      </c>
      <c r="E297" s="368"/>
      <c r="F297" s="369">
        <v>4100047150</v>
      </c>
      <c r="G297" s="370"/>
      <c r="H297" s="391" t="s">
        <v>490</v>
      </c>
      <c r="I297" s="370"/>
      <c r="J297" s="369" t="s">
        <v>84</v>
      </c>
      <c r="K297" s="368"/>
      <c r="L297" s="7" t="s">
        <v>387</v>
      </c>
      <c r="M297" s="11"/>
      <c r="N297" s="81">
        <v>4.58</v>
      </c>
      <c r="O297" s="60">
        <v>3</v>
      </c>
    </row>
    <row r="298" spans="1:15" s="103" customFormat="1" ht="15" x14ac:dyDescent="0.25">
      <c r="A298" s="94"/>
      <c r="B298" s="378">
        <v>210</v>
      </c>
      <c r="C298" s="379"/>
      <c r="D298" s="367" t="s">
        <v>489</v>
      </c>
      <c r="E298" s="368"/>
      <c r="F298" s="369">
        <v>4100047150</v>
      </c>
      <c r="G298" s="370"/>
      <c r="H298" s="391" t="s">
        <v>490</v>
      </c>
      <c r="I298" s="370"/>
      <c r="J298" s="369" t="s">
        <v>84</v>
      </c>
      <c r="K298" s="368"/>
      <c r="L298" s="7" t="s">
        <v>387</v>
      </c>
      <c r="M298" s="11"/>
      <c r="N298" s="81">
        <v>4.58</v>
      </c>
      <c r="O298" s="60">
        <v>3</v>
      </c>
    </row>
    <row r="299" spans="1:15" s="103" customFormat="1" ht="15" x14ac:dyDescent="0.25">
      <c r="A299" s="94"/>
      <c r="B299" s="378">
        <v>211</v>
      </c>
      <c r="C299" s="379"/>
      <c r="D299" s="367" t="s">
        <v>489</v>
      </c>
      <c r="E299" s="368"/>
      <c r="F299" s="369">
        <v>4100047150</v>
      </c>
      <c r="G299" s="370"/>
      <c r="H299" s="391" t="s">
        <v>490</v>
      </c>
      <c r="I299" s="370"/>
      <c r="J299" s="369" t="s">
        <v>84</v>
      </c>
      <c r="K299" s="368"/>
      <c r="L299" s="7" t="s">
        <v>387</v>
      </c>
      <c r="M299" s="11"/>
      <c r="N299" s="81">
        <v>4.58</v>
      </c>
      <c r="O299" s="60">
        <v>3</v>
      </c>
    </row>
    <row r="300" spans="1:15" s="103" customFormat="1" ht="15" x14ac:dyDescent="0.25">
      <c r="A300" s="94"/>
      <c r="B300" s="378">
        <v>212</v>
      </c>
      <c r="C300" s="379"/>
      <c r="D300" s="367" t="s">
        <v>489</v>
      </c>
      <c r="E300" s="368"/>
      <c r="F300" s="369">
        <v>4100047150</v>
      </c>
      <c r="G300" s="370"/>
      <c r="H300" s="391" t="s">
        <v>490</v>
      </c>
      <c r="I300" s="370"/>
      <c r="J300" s="369" t="s">
        <v>84</v>
      </c>
      <c r="K300" s="368"/>
      <c r="L300" s="7" t="s">
        <v>387</v>
      </c>
      <c r="M300" s="11"/>
      <c r="N300" s="81">
        <v>4.58</v>
      </c>
      <c r="O300" s="60">
        <v>3</v>
      </c>
    </row>
    <row r="301" spans="1:15" s="103" customFormat="1" ht="15" x14ac:dyDescent="0.25">
      <c r="A301" s="94"/>
      <c r="B301" s="378">
        <v>213</v>
      </c>
      <c r="C301" s="379"/>
      <c r="D301" s="367" t="s">
        <v>489</v>
      </c>
      <c r="E301" s="368"/>
      <c r="F301" s="369">
        <v>4100047150</v>
      </c>
      <c r="G301" s="370"/>
      <c r="H301" s="391" t="s">
        <v>490</v>
      </c>
      <c r="I301" s="370"/>
      <c r="J301" s="369" t="s">
        <v>84</v>
      </c>
      <c r="K301" s="368"/>
      <c r="L301" s="7" t="s">
        <v>387</v>
      </c>
      <c r="M301" s="11"/>
      <c r="N301" s="81">
        <v>4.58</v>
      </c>
      <c r="O301" s="60">
        <v>3</v>
      </c>
    </row>
    <row r="302" spans="1:15" s="103" customFormat="1" ht="15" x14ac:dyDescent="0.25">
      <c r="A302" s="94"/>
      <c r="B302" s="378">
        <v>214</v>
      </c>
      <c r="C302" s="379"/>
      <c r="D302" s="367" t="s">
        <v>489</v>
      </c>
      <c r="E302" s="368"/>
      <c r="F302" s="369">
        <v>4100047150</v>
      </c>
      <c r="G302" s="370"/>
      <c r="H302" s="391" t="s">
        <v>490</v>
      </c>
      <c r="I302" s="370"/>
      <c r="J302" s="369" t="s">
        <v>84</v>
      </c>
      <c r="K302" s="368"/>
      <c r="L302" s="7" t="s">
        <v>387</v>
      </c>
      <c r="M302" s="11"/>
      <c r="N302" s="81">
        <v>4.58</v>
      </c>
      <c r="O302" s="60">
        <v>3</v>
      </c>
    </row>
    <row r="303" spans="1:15" s="103" customFormat="1" ht="15" x14ac:dyDescent="0.25">
      <c r="A303" s="94"/>
      <c r="B303" s="378">
        <v>215</v>
      </c>
      <c r="C303" s="379"/>
      <c r="D303" s="367" t="s">
        <v>489</v>
      </c>
      <c r="E303" s="368"/>
      <c r="F303" s="369">
        <v>4100047150</v>
      </c>
      <c r="G303" s="370"/>
      <c r="H303" s="391" t="s">
        <v>490</v>
      </c>
      <c r="I303" s="370"/>
      <c r="J303" s="369" t="s">
        <v>84</v>
      </c>
      <c r="K303" s="368"/>
      <c r="L303" s="7" t="s">
        <v>387</v>
      </c>
      <c r="M303" s="11"/>
      <c r="N303" s="81">
        <v>4.58</v>
      </c>
      <c r="O303" s="60">
        <v>3</v>
      </c>
    </row>
    <row r="304" spans="1:15" s="103" customFormat="1" ht="15" x14ac:dyDescent="0.25">
      <c r="A304" s="94"/>
      <c r="B304" s="378">
        <v>216</v>
      </c>
      <c r="C304" s="379"/>
      <c r="D304" s="367" t="s">
        <v>489</v>
      </c>
      <c r="E304" s="368"/>
      <c r="F304" s="369">
        <v>4100047093</v>
      </c>
      <c r="G304" s="370"/>
      <c r="H304" s="391" t="s">
        <v>490</v>
      </c>
      <c r="I304" s="370"/>
      <c r="J304" s="369" t="s">
        <v>53</v>
      </c>
      <c r="K304" s="368"/>
      <c r="L304" s="7" t="s">
        <v>387</v>
      </c>
      <c r="M304" s="11"/>
      <c r="N304" s="81">
        <v>4.58</v>
      </c>
      <c r="O304" s="60">
        <v>3</v>
      </c>
    </row>
    <row r="305" spans="1:15" s="103" customFormat="1" ht="15" x14ac:dyDescent="0.25">
      <c r="A305" s="94"/>
      <c r="B305" s="378">
        <v>217</v>
      </c>
      <c r="C305" s="379"/>
      <c r="D305" s="367" t="s">
        <v>489</v>
      </c>
      <c r="E305" s="368"/>
      <c r="F305" s="369">
        <v>4100047093</v>
      </c>
      <c r="G305" s="370"/>
      <c r="H305" s="391" t="s">
        <v>490</v>
      </c>
      <c r="I305" s="370"/>
      <c r="J305" s="369" t="s">
        <v>53</v>
      </c>
      <c r="K305" s="368"/>
      <c r="L305" s="7" t="s">
        <v>387</v>
      </c>
      <c r="M305" s="11"/>
      <c r="N305" s="81">
        <v>4.58</v>
      </c>
      <c r="O305" s="60">
        <v>3</v>
      </c>
    </row>
    <row r="306" spans="1:15" s="103" customFormat="1" ht="15" x14ac:dyDescent="0.25">
      <c r="A306" s="94"/>
      <c r="B306" s="378">
        <v>218</v>
      </c>
      <c r="C306" s="379"/>
      <c r="D306" s="367" t="s">
        <v>489</v>
      </c>
      <c r="E306" s="368"/>
      <c r="F306" s="369">
        <v>4100047093</v>
      </c>
      <c r="G306" s="370"/>
      <c r="H306" s="391" t="s">
        <v>490</v>
      </c>
      <c r="I306" s="370"/>
      <c r="J306" s="369" t="s">
        <v>53</v>
      </c>
      <c r="K306" s="368"/>
      <c r="L306" s="7" t="s">
        <v>387</v>
      </c>
      <c r="M306" s="11"/>
      <c r="N306" s="81">
        <v>4.58</v>
      </c>
      <c r="O306" s="60">
        <v>3</v>
      </c>
    </row>
    <row r="307" spans="1:15" s="103" customFormat="1" ht="15" x14ac:dyDescent="0.25">
      <c r="A307" s="94"/>
      <c r="B307" s="378">
        <v>219</v>
      </c>
      <c r="C307" s="379"/>
      <c r="D307" s="367" t="s">
        <v>489</v>
      </c>
      <c r="E307" s="368"/>
      <c r="F307" s="369">
        <v>4100047093</v>
      </c>
      <c r="G307" s="370"/>
      <c r="H307" s="391" t="s">
        <v>490</v>
      </c>
      <c r="I307" s="370"/>
      <c r="J307" s="369" t="s">
        <v>53</v>
      </c>
      <c r="K307" s="368"/>
      <c r="L307" s="7" t="s">
        <v>387</v>
      </c>
      <c r="M307" s="11"/>
      <c r="N307" s="81">
        <v>4.58</v>
      </c>
      <c r="O307" s="60">
        <v>3</v>
      </c>
    </row>
    <row r="308" spans="1:15" s="103" customFormat="1" ht="15" x14ac:dyDescent="0.25">
      <c r="A308" s="94"/>
      <c r="B308" s="378">
        <v>220</v>
      </c>
      <c r="C308" s="379"/>
      <c r="D308" s="367" t="s">
        <v>489</v>
      </c>
      <c r="E308" s="368"/>
      <c r="F308" s="369">
        <v>4100047093</v>
      </c>
      <c r="G308" s="370"/>
      <c r="H308" s="391" t="s">
        <v>490</v>
      </c>
      <c r="I308" s="370"/>
      <c r="J308" s="369" t="s">
        <v>53</v>
      </c>
      <c r="K308" s="368"/>
      <c r="L308" s="7" t="s">
        <v>387</v>
      </c>
      <c r="M308" s="11"/>
      <c r="N308" s="81">
        <v>4.58</v>
      </c>
      <c r="O308" s="60">
        <v>3</v>
      </c>
    </row>
    <row r="309" spans="1:15" s="103" customFormat="1" ht="15" x14ac:dyDescent="0.25">
      <c r="A309" s="94"/>
      <c r="B309" s="378">
        <v>221</v>
      </c>
      <c r="C309" s="379"/>
      <c r="D309" s="367" t="s">
        <v>489</v>
      </c>
      <c r="E309" s="368"/>
      <c r="F309" s="369">
        <v>4100047093</v>
      </c>
      <c r="G309" s="370"/>
      <c r="H309" s="391" t="s">
        <v>490</v>
      </c>
      <c r="I309" s="370"/>
      <c r="J309" s="369" t="s">
        <v>53</v>
      </c>
      <c r="K309" s="368"/>
      <c r="L309" s="7" t="s">
        <v>387</v>
      </c>
      <c r="M309" s="11"/>
      <c r="N309" s="81">
        <v>4.58</v>
      </c>
      <c r="O309" s="60">
        <v>3</v>
      </c>
    </row>
    <row r="310" spans="1:15" s="103" customFormat="1" ht="15" x14ac:dyDescent="0.25">
      <c r="A310" s="94"/>
      <c r="B310" s="378">
        <v>222</v>
      </c>
      <c r="C310" s="379"/>
      <c r="D310" s="367" t="s">
        <v>489</v>
      </c>
      <c r="E310" s="368"/>
      <c r="F310" s="369">
        <v>4100047093</v>
      </c>
      <c r="G310" s="370"/>
      <c r="H310" s="391" t="s">
        <v>490</v>
      </c>
      <c r="I310" s="370"/>
      <c r="J310" s="369" t="s">
        <v>53</v>
      </c>
      <c r="K310" s="368"/>
      <c r="L310" s="7" t="s">
        <v>387</v>
      </c>
      <c r="M310" s="11"/>
      <c r="N310" s="81">
        <v>4.58</v>
      </c>
      <c r="O310" s="60">
        <v>3</v>
      </c>
    </row>
    <row r="311" spans="1:15" s="103" customFormat="1" ht="15" x14ac:dyDescent="0.25">
      <c r="A311" s="94"/>
      <c r="B311" s="378">
        <v>223</v>
      </c>
      <c r="C311" s="379"/>
      <c r="D311" s="367" t="s">
        <v>489</v>
      </c>
      <c r="E311" s="368"/>
      <c r="F311" s="369">
        <v>4100047093</v>
      </c>
      <c r="G311" s="370"/>
      <c r="H311" s="391" t="s">
        <v>490</v>
      </c>
      <c r="I311" s="370"/>
      <c r="J311" s="369" t="s">
        <v>53</v>
      </c>
      <c r="K311" s="368"/>
      <c r="L311" s="7" t="s">
        <v>387</v>
      </c>
      <c r="M311" s="11"/>
      <c r="N311" s="81">
        <v>4.58</v>
      </c>
      <c r="O311" s="60">
        <v>3</v>
      </c>
    </row>
    <row r="312" spans="1:15" s="103" customFormat="1" ht="15" x14ac:dyDescent="0.25">
      <c r="A312" s="94"/>
      <c r="B312" s="378">
        <v>224</v>
      </c>
      <c r="C312" s="379"/>
      <c r="D312" s="367" t="s">
        <v>489</v>
      </c>
      <c r="E312" s="368"/>
      <c r="F312" s="369">
        <v>4100047093</v>
      </c>
      <c r="G312" s="370"/>
      <c r="H312" s="391" t="s">
        <v>490</v>
      </c>
      <c r="I312" s="370"/>
      <c r="J312" s="369" t="s">
        <v>53</v>
      </c>
      <c r="K312" s="368"/>
      <c r="L312" s="7" t="s">
        <v>387</v>
      </c>
      <c r="M312" s="11"/>
      <c r="N312" s="81">
        <v>4.58</v>
      </c>
      <c r="O312" s="60">
        <v>3</v>
      </c>
    </row>
    <row r="313" spans="1:15" s="103" customFormat="1" ht="15" x14ac:dyDescent="0.25">
      <c r="A313" s="94"/>
      <c r="B313" s="95" t="s">
        <v>340</v>
      </c>
      <c r="C313" s="96"/>
      <c r="D313" s="97"/>
      <c r="E313" s="98"/>
      <c r="F313" s="97"/>
      <c r="G313" s="99"/>
      <c r="H313" s="100"/>
      <c r="I313" s="99"/>
      <c r="J313" s="97"/>
      <c r="K313" s="98"/>
      <c r="L313" s="101"/>
      <c r="M313" s="101"/>
      <c r="N313" s="101"/>
      <c r="O313" s="102"/>
    </row>
    <row r="314" spans="1:15" s="103" customFormat="1" ht="15" x14ac:dyDescent="0.25">
      <c r="A314" s="94"/>
      <c r="B314" s="378">
        <v>225</v>
      </c>
      <c r="C314" s="379"/>
      <c r="D314" s="367" t="s">
        <v>489</v>
      </c>
      <c r="E314" s="368"/>
      <c r="F314" s="369">
        <v>4100047093</v>
      </c>
      <c r="G314" s="370"/>
      <c r="H314" s="391" t="s">
        <v>490</v>
      </c>
      <c r="I314" s="370"/>
      <c r="J314" s="369" t="s">
        <v>53</v>
      </c>
      <c r="K314" s="368"/>
      <c r="L314" s="7" t="s">
        <v>387</v>
      </c>
      <c r="M314" s="11"/>
      <c r="N314" s="81">
        <v>4.58</v>
      </c>
      <c r="O314" s="60">
        <v>3</v>
      </c>
    </row>
    <row r="315" spans="1:15" s="103" customFormat="1" ht="15" x14ac:dyDescent="0.25">
      <c r="A315" s="94"/>
      <c r="B315" s="378">
        <v>226</v>
      </c>
      <c r="C315" s="379"/>
      <c r="D315" s="367" t="s">
        <v>489</v>
      </c>
      <c r="E315" s="368"/>
      <c r="F315" s="369">
        <v>4100047093</v>
      </c>
      <c r="G315" s="370"/>
      <c r="H315" s="391" t="s">
        <v>490</v>
      </c>
      <c r="I315" s="370"/>
      <c r="J315" s="369" t="s">
        <v>53</v>
      </c>
      <c r="K315" s="368"/>
      <c r="L315" s="7" t="s">
        <v>387</v>
      </c>
      <c r="M315" s="11"/>
      <c r="N315" s="81">
        <v>4.58</v>
      </c>
      <c r="O315" s="60">
        <v>3</v>
      </c>
    </row>
    <row r="316" spans="1:15" s="103" customFormat="1" ht="15" x14ac:dyDescent="0.25">
      <c r="A316" s="94"/>
      <c r="B316" s="378">
        <v>227</v>
      </c>
      <c r="C316" s="379"/>
      <c r="D316" s="367" t="s">
        <v>489</v>
      </c>
      <c r="E316" s="368"/>
      <c r="F316" s="369">
        <v>4100047093</v>
      </c>
      <c r="G316" s="370"/>
      <c r="H316" s="391" t="s">
        <v>490</v>
      </c>
      <c r="I316" s="370"/>
      <c r="J316" s="369" t="s">
        <v>53</v>
      </c>
      <c r="K316" s="368"/>
      <c r="L316" s="7" t="s">
        <v>387</v>
      </c>
      <c r="M316" s="11"/>
      <c r="N316" s="81">
        <v>4.58</v>
      </c>
      <c r="O316" s="60">
        <v>3</v>
      </c>
    </row>
    <row r="317" spans="1:15" s="103" customFormat="1" ht="15" x14ac:dyDescent="0.25">
      <c r="A317" s="94"/>
      <c r="B317" s="378">
        <v>228</v>
      </c>
      <c r="C317" s="379"/>
      <c r="D317" s="367" t="s">
        <v>489</v>
      </c>
      <c r="E317" s="368"/>
      <c r="F317" s="369">
        <v>4100047093</v>
      </c>
      <c r="G317" s="370"/>
      <c r="H317" s="391" t="s">
        <v>490</v>
      </c>
      <c r="I317" s="370"/>
      <c r="J317" s="369" t="s">
        <v>53</v>
      </c>
      <c r="K317" s="368"/>
      <c r="L317" s="7" t="s">
        <v>387</v>
      </c>
      <c r="M317" s="11"/>
      <c r="N317" s="81">
        <v>4.58</v>
      </c>
      <c r="O317" s="60">
        <v>3</v>
      </c>
    </row>
    <row r="318" spans="1:15" s="103" customFormat="1" ht="15" x14ac:dyDescent="0.25">
      <c r="A318" s="94"/>
      <c r="B318" s="378">
        <v>229</v>
      </c>
      <c r="C318" s="379"/>
      <c r="D318" s="367" t="s">
        <v>489</v>
      </c>
      <c r="E318" s="368"/>
      <c r="F318" s="369">
        <v>4100047093</v>
      </c>
      <c r="G318" s="370"/>
      <c r="H318" s="391" t="s">
        <v>490</v>
      </c>
      <c r="I318" s="370"/>
      <c r="J318" s="369" t="s">
        <v>53</v>
      </c>
      <c r="K318" s="368"/>
      <c r="L318" s="7" t="s">
        <v>387</v>
      </c>
      <c r="M318" s="11"/>
      <c r="N318" s="81">
        <v>4.58</v>
      </c>
      <c r="O318" s="60">
        <v>3</v>
      </c>
    </row>
    <row r="319" spans="1:15" s="103" customFormat="1" ht="15" x14ac:dyDescent="0.25">
      <c r="A319" s="94"/>
      <c r="B319" s="378">
        <v>230</v>
      </c>
      <c r="C319" s="379"/>
      <c r="D319" s="367" t="s">
        <v>489</v>
      </c>
      <c r="E319" s="368"/>
      <c r="F319" s="369">
        <v>4100047093</v>
      </c>
      <c r="G319" s="370"/>
      <c r="H319" s="391" t="s">
        <v>490</v>
      </c>
      <c r="I319" s="370"/>
      <c r="J319" s="369" t="s">
        <v>53</v>
      </c>
      <c r="K319" s="368"/>
      <c r="L319" s="7" t="s">
        <v>387</v>
      </c>
      <c r="M319" s="11"/>
      <c r="N319" s="81">
        <v>4.58</v>
      </c>
      <c r="O319" s="60">
        <v>3</v>
      </c>
    </row>
    <row r="320" spans="1:15" s="103" customFormat="1" ht="15" x14ac:dyDescent="0.25">
      <c r="A320" s="94"/>
      <c r="B320" s="378">
        <v>231</v>
      </c>
      <c r="C320" s="379"/>
      <c r="D320" s="367" t="s">
        <v>489</v>
      </c>
      <c r="E320" s="368"/>
      <c r="F320" s="369">
        <v>4100047093</v>
      </c>
      <c r="G320" s="370"/>
      <c r="H320" s="391" t="s">
        <v>490</v>
      </c>
      <c r="I320" s="370"/>
      <c r="J320" s="369" t="s">
        <v>53</v>
      </c>
      <c r="K320" s="368"/>
      <c r="L320" s="7" t="s">
        <v>387</v>
      </c>
      <c r="M320" s="11"/>
      <c r="N320" s="81">
        <v>4.58</v>
      </c>
      <c r="O320" s="60">
        <v>3</v>
      </c>
    </row>
    <row r="321" spans="1:15" s="103" customFormat="1" ht="15" x14ac:dyDescent="0.25">
      <c r="A321" s="94"/>
      <c r="B321" s="378">
        <v>232</v>
      </c>
      <c r="C321" s="379"/>
      <c r="D321" s="367" t="s">
        <v>489</v>
      </c>
      <c r="E321" s="368"/>
      <c r="F321" s="369">
        <v>4100047093</v>
      </c>
      <c r="G321" s="370"/>
      <c r="H321" s="391" t="s">
        <v>490</v>
      </c>
      <c r="I321" s="370"/>
      <c r="J321" s="369" t="s">
        <v>53</v>
      </c>
      <c r="K321" s="368"/>
      <c r="L321" s="7" t="s">
        <v>387</v>
      </c>
      <c r="M321" s="11"/>
      <c r="N321" s="81">
        <v>4.58</v>
      </c>
      <c r="O321" s="60">
        <v>3</v>
      </c>
    </row>
    <row r="322" spans="1:15" s="103" customFormat="1" ht="15" x14ac:dyDescent="0.25">
      <c r="A322" s="94"/>
      <c r="B322" s="378">
        <v>233</v>
      </c>
      <c r="C322" s="379"/>
      <c r="D322" s="367" t="s">
        <v>489</v>
      </c>
      <c r="E322" s="368"/>
      <c r="F322" s="369">
        <v>4100047093</v>
      </c>
      <c r="G322" s="370"/>
      <c r="H322" s="391" t="s">
        <v>490</v>
      </c>
      <c r="I322" s="370"/>
      <c r="J322" s="369" t="s">
        <v>53</v>
      </c>
      <c r="K322" s="368"/>
      <c r="L322" s="7" t="s">
        <v>387</v>
      </c>
      <c r="M322" s="11"/>
      <c r="N322" s="81">
        <v>4.58</v>
      </c>
      <c r="O322" s="60">
        <v>3</v>
      </c>
    </row>
    <row r="323" spans="1:15" s="103" customFormat="1" ht="15" x14ac:dyDescent="0.25">
      <c r="A323" s="94"/>
      <c r="B323" s="378">
        <v>234</v>
      </c>
      <c r="C323" s="379"/>
      <c r="D323" s="367" t="s">
        <v>489</v>
      </c>
      <c r="E323" s="368"/>
      <c r="F323" s="369">
        <v>4100047093</v>
      </c>
      <c r="G323" s="370"/>
      <c r="H323" s="391" t="s">
        <v>490</v>
      </c>
      <c r="I323" s="370"/>
      <c r="J323" s="369" t="s">
        <v>53</v>
      </c>
      <c r="K323" s="368"/>
      <c r="L323" s="7" t="s">
        <v>387</v>
      </c>
      <c r="M323" s="11"/>
      <c r="N323" s="81">
        <v>4.58</v>
      </c>
      <c r="O323" s="60">
        <v>3</v>
      </c>
    </row>
    <row r="324" spans="1:15" s="103" customFormat="1" ht="15" x14ac:dyDescent="0.25">
      <c r="A324" s="94"/>
      <c r="B324" s="378">
        <v>235</v>
      </c>
      <c r="C324" s="379"/>
      <c r="D324" s="367" t="s">
        <v>489</v>
      </c>
      <c r="E324" s="368"/>
      <c r="F324" s="369">
        <v>4100047093</v>
      </c>
      <c r="G324" s="370"/>
      <c r="H324" s="391" t="s">
        <v>490</v>
      </c>
      <c r="I324" s="370"/>
      <c r="J324" s="369" t="s">
        <v>53</v>
      </c>
      <c r="K324" s="368"/>
      <c r="L324" s="7" t="s">
        <v>387</v>
      </c>
      <c r="M324" s="11"/>
      <c r="N324" s="81">
        <v>4.58</v>
      </c>
      <c r="O324" s="60">
        <v>3</v>
      </c>
    </row>
    <row r="325" spans="1:15" s="103" customFormat="1" ht="15" x14ac:dyDescent="0.25">
      <c r="A325" s="94"/>
      <c r="B325" s="378">
        <v>236</v>
      </c>
      <c r="C325" s="379"/>
      <c r="D325" s="367" t="s">
        <v>489</v>
      </c>
      <c r="E325" s="368"/>
      <c r="F325" s="369">
        <v>4100047093</v>
      </c>
      <c r="G325" s="370"/>
      <c r="H325" s="391" t="s">
        <v>490</v>
      </c>
      <c r="I325" s="370"/>
      <c r="J325" s="369" t="s">
        <v>53</v>
      </c>
      <c r="K325" s="368"/>
      <c r="L325" s="7" t="s">
        <v>387</v>
      </c>
      <c r="M325" s="11"/>
      <c r="N325" s="81">
        <v>4.58</v>
      </c>
      <c r="O325" s="60">
        <v>3</v>
      </c>
    </row>
    <row r="326" spans="1:15" s="103" customFormat="1" ht="15" x14ac:dyDescent="0.25">
      <c r="A326" s="94"/>
      <c r="B326" s="378">
        <v>237</v>
      </c>
      <c r="C326" s="379"/>
      <c r="D326" s="367" t="s">
        <v>491</v>
      </c>
      <c r="E326" s="368"/>
      <c r="F326" s="369">
        <v>4100047122</v>
      </c>
      <c r="G326" s="370"/>
      <c r="H326" s="391" t="s">
        <v>492</v>
      </c>
      <c r="I326" s="370"/>
      <c r="J326" s="369" t="s">
        <v>90</v>
      </c>
      <c r="K326" s="368"/>
      <c r="L326" s="7" t="s">
        <v>493</v>
      </c>
      <c r="M326" s="11"/>
      <c r="N326" s="83">
        <v>6</v>
      </c>
      <c r="O326" s="60">
        <v>6</v>
      </c>
    </row>
    <row r="327" spans="1:15" s="103" customFormat="1" ht="15" x14ac:dyDescent="0.25">
      <c r="A327" s="94"/>
      <c r="B327" s="40"/>
      <c r="C327" s="36"/>
      <c r="D327" s="367" t="s">
        <v>491</v>
      </c>
      <c r="E327" s="368"/>
      <c r="F327" s="369">
        <v>4100047124</v>
      </c>
      <c r="G327" s="370"/>
      <c r="H327" s="391" t="s">
        <v>492</v>
      </c>
      <c r="I327" s="370"/>
      <c r="J327" s="369" t="s">
        <v>147</v>
      </c>
      <c r="K327" s="368"/>
      <c r="L327" s="7" t="s">
        <v>493</v>
      </c>
      <c r="M327" s="11"/>
      <c r="N327" s="83"/>
      <c r="O327" s="60">
        <v>5</v>
      </c>
    </row>
    <row r="328" spans="1:15" s="103" customFormat="1" ht="15" x14ac:dyDescent="0.25">
      <c r="A328" s="94"/>
      <c r="B328" s="40"/>
      <c r="C328" s="36"/>
      <c r="D328" s="367" t="s">
        <v>491</v>
      </c>
      <c r="E328" s="368"/>
      <c r="F328" s="369">
        <v>4100047123</v>
      </c>
      <c r="G328" s="370"/>
      <c r="H328" s="391" t="s">
        <v>492</v>
      </c>
      <c r="I328" s="370"/>
      <c r="J328" s="369" t="s">
        <v>53</v>
      </c>
      <c r="K328" s="368"/>
      <c r="L328" s="7" t="s">
        <v>493</v>
      </c>
      <c r="M328" s="11"/>
      <c r="N328" s="84"/>
      <c r="O328" s="60">
        <v>7</v>
      </c>
    </row>
    <row r="329" spans="1:15" s="103" customFormat="1" ht="15" x14ac:dyDescent="0.25">
      <c r="A329" s="94"/>
      <c r="B329" s="378">
        <v>238</v>
      </c>
      <c r="C329" s="379"/>
      <c r="D329" s="367" t="s">
        <v>491</v>
      </c>
      <c r="E329" s="368"/>
      <c r="F329" s="369">
        <v>4100047121</v>
      </c>
      <c r="G329" s="370"/>
      <c r="H329" s="391" t="s">
        <v>492</v>
      </c>
      <c r="I329" s="370"/>
      <c r="J329" s="369" t="s">
        <v>73</v>
      </c>
      <c r="K329" s="368"/>
      <c r="L329" s="7" t="s">
        <v>493</v>
      </c>
      <c r="M329" s="11"/>
      <c r="N329" s="82">
        <v>10</v>
      </c>
      <c r="O329" s="60">
        <v>33</v>
      </c>
    </row>
    <row r="330" spans="1:15" s="103" customFormat="1" ht="15" x14ac:dyDescent="0.25">
      <c r="A330" s="94"/>
      <c r="B330" s="378">
        <v>239</v>
      </c>
      <c r="C330" s="379"/>
      <c r="D330" s="367" t="s">
        <v>494</v>
      </c>
      <c r="E330" s="368"/>
      <c r="F330" s="369">
        <v>4100047117</v>
      </c>
      <c r="G330" s="370"/>
      <c r="H330" s="391" t="s">
        <v>495</v>
      </c>
      <c r="I330" s="370"/>
      <c r="J330" s="369" t="s">
        <v>73</v>
      </c>
      <c r="K330" s="368"/>
      <c r="L330" s="7" t="s">
        <v>493</v>
      </c>
      <c r="M330" s="11"/>
      <c r="N330" s="82">
        <v>8.9</v>
      </c>
      <c r="O330" s="60">
        <v>22</v>
      </c>
    </row>
    <row r="331" spans="1:15" s="103" customFormat="1" ht="15" x14ac:dyDescent="0.25">
      <c r="A331" s="94"/>
      <c r="B331" s="106"/>
      <c r="C331" s="107"/>
      <c r="D331" s="367" t="s">
        <v>494</v>
      </c>
      <c r="E331" s="368"/>
      <c r="F331" s="369">
        <v>4100047118</v>
      </c>
      <c r="G331" s="370"/>
      <c r="H331" s="391" t="s">
        <v>495</v>
      </c>
      <c r="I331" s="370"/>
      <c r="J331" s="369" t="s">
        <v>76</v>
      </c>
      <c r="K331" s="368"/>
      <c r="L331" s="7" t="s">
        <v>493</v>
      </c>
      <c r="M331" s="11"/>
      <c r="N331" s="83"/>
      <c r="O331" s="60">
        <v>20</v>
      </c>
    </row>
    <row r="332" spans="1:15" s="103" customFormat="1" ht="15" x14ac:dyDescent="0.25">
      <c r="A332" s="94"/>
      <c r="B332" s="106"/>
      <c r="C332" s="107"/>
      <c r="D332" s="367" t="s">
        <v>494</v>
      </c>
      <c r="E332" s="368"/>
      <c r="F332" s="369">
        <v>4100047119</v>
      </c>
      <c r="G332" s="370"/>
      <c r="H332" s="391" t="s">
        <v>495</v>
      </c>
      <c r="I332" s="370"/>
      <c r="J332" s="369" t="s">
        <v>90</v>
      </c>
      <c r="K332" s="368"/>
      <c r="L332" s="7" t="s">
        <v>493</v>
      </c>
      <c r="M332" s="11"/>
      <c r="N332" s="83"/>
      <c r="O332" s="60">
        <v>6</v>
      </c>
    </row>
    <row r="333" spans="1:15" s="103" customFormat="1" ht="15" x14ac:dyDescent="0.25">
      <c r="A333" s="94"/>
      <c r="B333" s="378">
        <v>240</v>
      </c>
      <c r="C333" s="379"/>
      <c r="D333" s="367" t="s">
        <v>494</v>
      </c>
      <c r="E333" s="368"/>
      <c r="F333" s="369">
        <v>4100047120</v>
      </c>
      <c r="G333" s="370"/>
      <c r="H333" s="391" t="s">
        <v>495</v>
      </c>
      <c r="I333" s="370"/>
      <c r="J333" s="369" t="s">
        <v>53</v>
      </c>
      <c r="K333" s="368"/>
      <c r="L333" s="7" t="s">
        <v>493</v>
      </c>
      <c r="M333" s="11"/>
      <c r="N333" s="81">
        <v>12.68</v>
      </c>
      <c r="O333" s="60">
        <v>75</v>
      </c>
    </row>
    <row r="334" spans="1:15" s="103" customFormat="1" ht="15" x14ac:dyDescent="0.25">
      <c r="A334" s="94"/>
      <c r="B334" s="95" t="s">
        <v>347</v>
      </c>
      <c r="C334" s="96"/>
      <c r="D334" s="97"/>
      <c r="E334" s="98"/>
      <c r="F334" s="97"/>
      <c r="G334" s="99"/>
      <c r="H334" s="100"/>
      <c r="I334" s="99"/>
      <c r="J334" s="97"/>
      <c r="K334" s="98"/>
      <c r="L334" s="101"/>
      <c r="M334" s="101"/>
      <c r="N334" s="101"/>
      <c r="O334" s="102"/>
    </row>
    <row r="335" spans="1:15" s="103" customFormat="1" ht="15" x14ac:dyDescent="0.25">
      <c r="A335" s="94"/>
      <c r="B335" s="378">
        <v>241</v>
      </c>
      <c r="C335" s="379"/>
      <c r="D335" s="367" t="s">
        <v>496</v>
      </c>
      <c r="E335" s="368"/>
      <c r="F335" s="369">
        <v>4100047125</v>
      </c>
      <c r="G335" s="370"/>
      <c r="H335" s="391" t="s">
        <v>497</v>
      </c>
      <c r="I335" s="370"/>
      <c r="J335" s="369" t="s">
        <v>73</v>
      </c>
      <c r="K335" s="368"/>
      <c r="L335" s="7" t="s">
        <v>493</v>
      </c>
      <c r="M335" s="11"/>
      <c r="N335" s="82">
        <v>10.044</v>
      </c>
      <c r="O335" s="60">
        <v>10</v>
      </c>
    </row>
    <row r="336" spans="1:15" ht="15" x14ac:dyDescent="0.25">
      <c r="A336" s="1"/>
      <c r="B336" s="416"/>
      <c r="C336" s="411"/>
      <c r="D336" s="367" t="s">
        <v>496</v>
      </c>
      <c r="E336" s="368"/>
      <c r="F336" s="369">
        <v>4100047126</v>
      </c>
      <c r="G336" s="370"/>
      <c r="H336" s="391" t="s">
        <v>497</v>
      </c>
      <c r="I336" s="370"/>
      <c r="J336" s="369" t="s">
        <v>76</v>
      </c>
      <c r="K336" s="368"/>
      <c r="L336" s="7" t="s">
        <v>493</v>
      </c>
      <c r="M336" s="11"/>
      <c r="N336" s="21"/>
      <c r="O336" s="60">
        <v>20</v>
      </c>
    </row>
    <row r="337" spans="1:15" ht="15" x14ac:dyDescent="0.25">
      <c r="A337" s="1"/>
      <c r="B337" s="40"/>
      <c r="C337" s="53"/>
      <c r="D337" s="367" t="s">
        <v>496</v>
      </c>
      <c r="E337" s="368"/>
      <c r="F337" s="369">
        <v>4100047128</v>
      </c>
      <c r="G337" s="370"/>
      <c r="H337" s="391" t="s">
        <v>497</v>
      </c>
      <c r="I337" s="370"/>
      <c r="J337" s="369" t="s">
        <v>147</v>
      </c>
      <c r="K337" s="368"/>
      <c r="L337" s="7" t="s">
        <v>493</v>
      </c>
      <c r="M337" s="11"/>
      <c r="N337" s="21"/>
      <c r="O337" s="60">
        <v>6</v>
      </c>
    </row>
    <row r="338" spans="1:15" s="103" customFormat="1" ht="15" x14ac:dyDescent="0.25">
      <c r="A338" s="94"/>
      <c r="B338" s="378">
        <v>242</v>
      </c>
      <c r="C338" s="379"/>
      <c r="D338" s="367" t="s">
        <v>496</v>
      </c>
      <c r="E338" s="368"/>
      <c r="F338" s="369">
        <v>4100047127</v>
      </c>
      <c r="G338" s="370"/>
      <c r="H338" s="391" t="s">
        <v>497</v>
      </c>
      <c r="I338" s="370"/>
      <c r="J338" s="369" t="s">
        <v>53</v>
      </c>
      <c r="K338" s="368"/>
      <c r="L338" s="7" t="s">
        <v>493</v>
      </c>
      <c r="M338" s="11"/>
      <c r="N338" s="82">
        <v>11.16</v>
      </c>
      <c r="O338" s="60">
        <v>40</v>
      </c>
    </row>
    <row r="339" spans="1:15" s="103" customFormat="1" ht="15" x14ac:dyDescent="0.25">
      <c r="A339" s="94"/>
      <c r="B339" s="378">
        <v>243</v>
      </c>
      <c r="C339" s="379"/>
      <c r="D339" s="367" t="s">
        <v>496</v>
      </c>
      <c r="E339" s="368"/>
      <c r="F339" s="369">
        <v>4100047127</v>
      </c>
      <c r="G339" s="370"/>
      <c r="H339" s="391" t="s">
        <v>497</v>
      </c>
      <c r="I339" s="370"/>
      <c r="J339" s="369" t="s">
        <v>53</v>
      </c>
      <c r="K339" s="368"/>
      <c r="L339" s="7" t="s">
        <v>493</v>
      </c>
      <c r="M339" s="11"/>
      <c r="N339" s="82">
        <v>11.16</v>
      </c>
      <c r="O339" s="60">
        <v>40</v>
      </c>
    </row>
    <row r="340" spans="1:15" s="103" customFormat="1" ht="15" x14ac:dyDescent="0.25">
      <c r="A340" s="94"/>
      <c r="B340" s="378">
        <v>244</v>
      </c>
      <c r="C340" s="379"/>
      <c r="D340" s="367" t="s">
        <v>496</v>
      </c>
      <c r="E340" s="368"/>
      <c r="F340" s="369">
        <v>4100047127</v>
      </c>
      <c r="G340" s="370"/>
      <c r="H340" s="391" t="s">
        <v>497</v>
      </c>
      <c r="I340" s="370"/>
      <c r="J340" s="369" t="s">
        <v>53</v>
      </c>
      <c r="K340" s="368"/>
      <c r="L340" s="7" t="s">
        <v>493</v>
      </c>
      <c r="M340" s="11"/>
      <c r="N340" s="82">
        <v>11.16</v>
      </c>
      <c r="O340" s="60">
        <v>40</v>
      </c>
    </row>
    <row r="341" spans="1:15" s="103" customFormat="1" ht="15" x14ac:dyDescent="0.25">
      <c r="A341" s="94"/>
      <c r="B341" s="378">
        <v>245</v>
      </c>
      <c r="C341" s="379"/>
      <c r="D341" s="367" t="s">
        <v>496</v>
      </c>
      <c r="E341" s="368"/>
      <c r="F341" s="369">
        <v>4100047127</v>
      </c>
      <c r="G341" s="370"/>
      <c r="H341" s="391" t="s">
        <v>497</v>
      </c>
      <c r="I341" s="370"/>
      <c r="J341" s="369" t="s">
        <v>53</v>
      </c>
      <c r="K341" s="368"/>
      <c r="L341" s="7" t="s">
        <v>493</v>
      </c>
      <c r="M341" s="11"/>
      <c r="N341" s="82">
        <v>11.16</v>
      </c>
      <c r="O341" s="60">
        <v>40</v>
      </c>
    </row>
    <row r="342" spans="1:15" s="103" customFormat="1" ht="15" x14ac:dyDescent="0.25">
      <c r="A342" s="94"/>
      <c r="B342" s="378">
        <v>246</v>
      </c>
      <c r="C342" s="379"/>
      <c r="D342" s="367" t="s">
        <v>496</v>
      </c>
      <c r="E342" s="368"/>
      <c r="F342" s="369">
        <v>4100047127</v>
      </c>
      <c r="G342" s="370"/>
      <c r="H342" s="391" t="s">
        <v>497</v>
      </c>
      <c r="I342" s="370"/>
      <c r="J342" s="369" t="s">
        <v>53</v>
      </c>
      <c r="K342" s="368"/>
      <c r="L342" s="7" t="s">
        <v>493</v>
      </c>
      <c r="M342" s="11"/>
      <c r="N342" s="82">
        <v>11.16</v>
      </c>
      <c r="O342" s="60">
        <v>40</v>
      </c>
    </row>
    <row r="343" spans="1:15" s="103" customFormat="1" ht="15" x14ac:dyDescent="0.25">
      <c r="A343" s="94"/>
      <c r="B343" s="378">
        <v>247</v>
      </c>
      <c r="C343" s="379"/>
      <c r="D343" s="367" t="s">
        <v>496</v>
      </c>
      <c r="E343" s="368"/>
      <c r="F343" s="369">
        <v>4100047127</v>
      </c>
      <c r="G343" s="370"/>
      <c r="H343" s="391" t="s">
        <v>497</v>
      </c>
      <c r="I343" s="370"/>
      <c r="J343" s="369" t="s">
        <v>53</v>
      </c>
      <c r="K343" s="368"/>
      <c r="L343" s="7" t="s">
        <v>493</v>
      </c>
      <c r="M343" s="11"/>
      <c r="N343" s="82">
        <v>11.16</v>
      </c>
      <c r="O343" s="60">
        <v>40</v>
      </c>
    </row>
    <row r="344" spans="1:15" s="103" customFormat="1" ht="15" x14ac:dyDescent="0.25">
      <c r="A344" s="94"/>
      <c r="B344" s="378">
        <v>248</v>
      </c>
      <c r="C344" s="379"/>
      <c r="D344" s="367" t="s">
        <v>496</v>
      </c>
      <c r="E344" s="368"/>
      <c r="F344" s="369">
        <v>4100047127</v>
      </c>
      <c r="G344" s="370"/>
      <c r="H344" s="391" t="s">
        <v>497</v>
      </c>
      <c r="I344" s="370"/>
      <c r="J344" s="369" t="s">
        <v>53</v>
      </c>
      <c r="K344" s="368"/>
      <c r="L344" s="7" t="s">
        <v>493</v>
      </c>
      <c r="M344" s="11"/>
      <c r="N344" s="82">
        <v>7.4</v>
      </c>
      <c r="O344" s="60">
        <v>14</v>
      </c>
    </row>
    <row r="345" spans="1:15" ht="15" x14ac:dyDescent="0.25">
      <c r="A345" s="1"/>
      <c r="B345" s="375"/>
      <c r="C345" s="367"/>
      <c r="D345" s="367" t="s">
        <v>496</v>
      </c>
      <c r="E345" s="368"/>
      <c r="F345" s="369">
        <v>4100047129</v>
      </c>
      <c r="G345" s="370"/>
      <c r="H345" s="391" t="s">
        <v>497</v>
      </c>
      <c r="I345" s="370"/>
      <c r="J345" s="369" t="s">
        <v>84</v>
      </c>
      <c r="K345" s="368"/>
      <c r="L345" s="7" t="s">
        <v>493</v>
      </c>
      <c r="M345" s="11"/>
      <c r="N345" s="27"/>
      <c r="O345" s="60">
        <v>5</v>
      </c>
    </row>
    <row r="346" spans="1:15" ht="15" x14ac:dyDescent="0.25">
      <c r="A346" s="1"/>
      <c r="B346" s="76"/>
      <c r="C346" s="65"/>
      <c r="D346" s="392"/>
      <c r="E346" s="393"/>
      <c r="F346" s="393"/>
      <c r="G346" s="393"/>
      <c r="H346" s="393"/>
      <c r="I346" s="62"/>
      <c r="J346" s="50"/>
      <c r="K346" s="61"/>
      <c r="L346" s="8"/>
      <c r="M346" s="8"/>
      <c r="N346" s="80">
        <f>SUM(N18:N345)</f>
        <v>1612.5839999999964</v>
      </c>
      <c r="O346" s="60"/>
    </row>
    <row r="347" spans="1:15" ht="15.75" x14ac:dyDescent="0.25">
      <c r="A347" s="1"/>
      <c r="B347" s="356" t="s">
        <v>29</v>
      </c>
      <c r="C347" s="357"/>
      <c r="D347" s="357"/>
      <c r="E347" s="357"/>
      <c r="F347" s="357"/>
      <c r="G347" s="357"/>
      <c r="H347" s="357"/>
      <c r="I347" s="357"/>
      <c r="J347" s="357"/>
      <c r="K347" s="357"/>
      <c r="L347" s="357"/>
      <c r="M347" s="79"/>
      <c r="N347" s="75"/>
      <c r="O347" s="73">
        <f>SUM(O18:O345)</f>
        <v>3244</v>
      </c>
    </row>
    <row r="348" spans="1:15" ht="3.75" customHeight="1" x14ac:dyDescent="0.25">
      <c r="A348" s="1"/>
      <c r="B348" s="1"/>
      <c r="C348" s="1"/>
      <c r="D348" s="17"/>
      <c r="E348" s="20"/>
      <c r="F348" s="20"/>
      <c r="G348" s="3"/>
      <c r="H348" s="3"/>
      <c r="I348" s="1"/>
      <c r="J348" s="1"/>
      <c r="K348" s="1"/>
      <c r="L348" s="1"/>
      <c r="M348" s="1"/>
      <c r="N348" s="1"/>
    </row>
    <row r="349" spans="1:15" ht="15" customHeight="1" x14ac:dyDescent="0.25">
      <c r="A349" s="1"/>
      <c r="B349" s="1"/>
      <c r="C349" s="1"/>
      <c r="D349" s="1" t="s">
        <v>49</v>
      </c>
      <c r="E349" s="23"/>
      <c r="F349" s="397" t="s">
        <v>507</v>
      </c>
      <c r="G349" s="396"/>
      <c r="H349" s="1"/>
      <c r="I349" s="1"/>
      <c r="J349" s="1"/>
      <c r="K349" s="1"/>
      <c r="L349" s="1"/>
      <c r="M349" s="1"/>
      <c r="N349" s="1"/>
    </row>
    <row r="350" spans="1:15" ht="15" customHeight="1" x14ac:dyDescent="0.25">
      <c r="A350" s="1"/>
      <c r="B350" s="1"/>
      <c r="C350" s="1"/>
      <c r="D350" s="1" t="s">
        <v>508</v>
      </c>
      <c r="E350" s="23"/>
      <c r="F350" s="1"/>
      <c r="G350" s="1"/>
      <c r="H350" s="1"/>
      <c r="I350" s="1"/>
      <c r="J350" s="1"/>
      <c r="K350" s="1"/>
      <c r="L350" s="1"/>
      <c r="M350" s="1"/>
      <c r="N350" s="1"/>
    </row>
    <row r="351" spans="1:15" ht="15" customHeight="1" x14ac:dyDescent="0.25">
      <c r="A351" s="1"/>
      <c r="B351" s="1"/>
      <c r="C351" s="1"/>
      <c r="D351" s="1" t="s">
        <v>498</v>
      </c>
      <c r="E351" s="3"/>
      <c r="F351" s="1"/>
      <c r="G351" s="1"/>
      <c r="H351" s="1"/>
      <c r="I351" s="1"/>
      <c r="J351" s="1"/>
      <c r="K351" s="1"/>
      <c r="L351" s="1"/>
      <c r="M351" s="1"/>
      <c r="N351" s="1"/>
    </row>
    <row r="352" spans="1:15" ht="15" customHeight="1" x14ac:dyDescent="0.25">
      <c r="A352" s="1"/>
      <c r="B352" s="1"/>
      <c r="C352" s="1"/>
      <c r="D352" s="1" t="s">
        <v>499</v>
      </c>
      <c r="E352" s="23"/>
      <c r="F352" s="1"/>
      <c r="G352" s="1"/>
      <c r="H352" s="1"/>
      <c r="I352" s="1"/>
      <c r="J352" s="1"/>
      <c r="K352" s="1"/>
      <c r="L352" s="1"/>
      <c r="M352" s="1"/>
      <c r="N352" s="1"/>
    </row>
    <row r="353" spans="1:14" ht="15" customHeight="1" x14ac:dyDescent="0.25">
      <c r="A353" s="1"/>
      <c r="B353" s="1"/>
      <c r="C353" s="1"/>
      <c r="D353" s="1" t="s">
        <v>500</v>
      </c>
      <c r="E353" s="1"/>
      <c r="F353" s="1"/>
      <c r="G353" s="23"/>
      <c r="H353" s="23"/>
      <c r="I353" s="1"/>
      <c r="J353" s="1"/>
      <c r="K353" s="1"/>
      <c r="L353" s="1"/>
      <c r="M353" s="1"/>
      <c r="N353" s="1"/>
    </row>
    <row r="354" spans="1:14" ht="15" x14ac:dyDescent="0.25">
      <c r="A354" s="1"/>
      <c r="B354" s="1"/>
      <c r="C354" s="1"/>
      <c r="D354" s="1"/>
      <c r="E354" s="1"/>
      <c r="F354" s="1"/>
      <c r="G354" s="3"/>
      <c r="H354" s="3"/>
      <c r="I354" s="1"/>
      <c r="J354" s="1"/>
      <c r="K354" s="20"/>
      <c r="L354" s="1"/>
      <c r="M354" s="1"/>
      <c r="N354" s="1"/>
    </row>
    <row r="355" spans="1:14" ht="12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ht="1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ht="1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ht="1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ht="1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ht="1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ht="1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ht="1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ht="1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ht="1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ht="1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ht="1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ht="1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ht="1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ht="1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ht="1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ht="1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ht="1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ht="1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ht="1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ht="1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ht="1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ht="1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ht="1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ht="1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ht="1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ht="1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ht="1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ht="1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ht="1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ht="1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658" ht="8.25" customHeight="1" x14ac:dyDescent="0.2"/>
    <row r="660" ht="8.25" customHeight="1" x14ac:dyDescent="0.2"/>
    <row r="662" ht="9" customHeight="1" x14ac:dyDescent="0.2"/>
    <row r="664" ht="7.5" customHeight="1" x14ac:dyDescent="0.2"/>
    <row r="666" ht="6.75" customHeight="1" x14ac:dyDescent="0.2"/>
    <row r="668" ht="7.5" customHeight="1" x14ac:dyDescent="0.2"/>
    <row r="670" ht="9" customHeight="1" x14ac:dyDescent="0.2"/>
    <row r="672" ht="7.5" customHeight="1" x14ac:dyDescent="0.2"/>
    <row r="674" ht="8.25" customHeight="1" x14ac:dyDescent="0.2"/>
  </sheetData>
  <mergeCells count="1537">
    <mergeCell ref="J344:K344"/>
    <mergeCell ref="D91:H91"/>
    <mergeCell ref="D202:H202"/>
    <mergeCell ref="D277:H277"/>
    <mergeCell ref="D280:H280"/>
    <mergeCell ref="B342:C342"/>
    <mergeCell ref="D342:E342"/>
    <mergeCell ref="F342:G342"/>
    <mergeCell ref="H342:I342"/>
    <mergeCell ref="J342:K342"/>
    <mergeCell ref="D139:H139"/>
    <mergeCell ref="D113:H113"/>
    <mergeCell ref="B344:C344"/>
    <mergeCell ref="D344:E344"/>
    <mergeCell ref="F344:G344"/>
    <mergeCell ref="H344:I344"/>
    <mergeCell ref="B343:C343"/>
    <mergeCell ref="D343:E343"/>
    <mergeCell ref="F343:G343"/>
    <mergeCell ref="H343:I343"/>
    <mergeCell ref="J341:K341"/>
    <mergeCell ref="J326:K326"/>
    <mergeCell ref="D327:E327"/>
    <mergeCell ref="F327:G327"/>
    <mergeCell ref="H327:I327"/>
    <mergeCell ref="J327:K327"/>
    <mergeCell ref="J336:K336"/>
    <mergeCell ref="D326:E326"/>
    <mergeCell ref="F326:G326"/>
    <mergeCell ref="H326:I326"/>
    <mergeCell ref="J343:K343"/>
    <mergeCell ref="B340:C340"/>
    <mergeCell ref="D340:E340"/>
    <mergeCell ref="F340:G340"/>
    <mergeCell ref="H340:I340"/>
    <mergeCell ref="J340:K340"/>
    <mergeCell ref="B341:C341"/>
    <mergeCell ref="D341:E341"/>
    <mergeCell ref="F341:G341"/>
    <mergeCell ref="H341:I341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6:C26"/>
    <mergeCell ref="D26:E26"/>
    <mergeCell ref="F26:G26"/>
    <mergeCell ref="H26:I26"/>
    <mergeCell ref="J26:K26"/>
    <mergeCell ref="B66:C66"/>
    <mergeCell ref="D66:E66"/>
    <mergeCell ref="F66:G66"/>
    <mergeCell ref="H66:I66"/>
    <mergeCell ref="B69:C69"/>
    <mergeCell ref="B65:C65"/>
    <mergeCell ref="D65:E65"/>
    <mergeCell ref="F65:G65"/>
    <mergeCell ref="H65:I65"/>
    <mergeCell ref="J19:K19"/>
    <mergeCell ref="J20:K20"/>
    <mergeCell ref="B19:C19"/>
    <mergeCell ref="D19:E19"/>
    <mergeCell ref="F19:G19"/>
    <mergeCell ref="H19:I19"/>
    <mergeCell ref="M15:N15"/>
    <mergeCell ref="B17:C17"/>
    <mergeCell ref="D17:E17"/>
    <mergeCell ref="F17:G17"/>
    <mergeCell ref="H17:I17"/>
    <mergeCell ref="J17:K17"/>
    <mergeCell ref="B20:C20"/>
    <mergeCell ref="D20:E20"/>
    <mergeCell ref="F20:G20"/>
    <mergeCell ref="H20:I20"/>
    <mergeCell ref="B25:C25"/>
    <mergeCell ref="D25:E25"/>
    <mergeCell ref="F25:G25"/>
    <mergeCell ref="H25:I25"/>
    <mergeCell ref="J25:K25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J65:K65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4:C74"/>
    <mergeCell ref="D74:E74"/>
    <mergeCell ref="F74:G74"/>
    <mergeCell ref="H74:I74"/>
    <mergeCell ref="J74:K74"/>
    <mergeCell ref="B70:C70"/>
    <mergeCell ref="D70:E70"/>
    <mergeCell ref="F70:G70"/>
    <mergeCell ref="H70:I70"/>
    <mergeCell ref="J70:K70"/>
    <mergeCell ref="B72:C72"/>
    <mergeCell ref="B82:C82"/>
    <mergeCell ref="D82:E82"/>
    <mergeCell ref="F82:G82"/>
    <mergeCell ref="H82:I82"/>
    <mergeCell ref="J82:K82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93:C93"/>
    <mergeCell ref="D93:E93"/>
    <mergeCell ref="F93:G93"/>
    <mergeCell ref="H93:I93"/>
    <mergeCell ref="J93:K93"/>
    <mergeCell ref="B329:C329"/>
    <mergeCell ref="D329:E329"/>
    <mergeCell ref="F329:G329"/>
    <mergeCell ref="H329:I329"/>
    <mergeCell ref="J329:K329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8:C108"/>
    <mergeCell ref="D108:E108"/>
    <mergeCell ref="F108:G108"/>
    <mergeCell ref="H108:I108"/>
    <mergeCell ref="J108:K108"/>
    <mergeCell ref="B110:C110"/>
    <mergeCell ref="D110:E110"/>
    <mergeCell ref="F110:G110"/>
    <mergeCell ref="H110:I110"/>
    <mergeCell ref="J110:K110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B115:C115"/>
    <mergeCell ref="D115:E115"/>
    <mergeCell ref="F115:G115"/>
    <mergeCell ref="H115:I115"/>
    <mergeCell ref="J115:K115"/>
    <mergeCell ref="B114:C114"/>
    <mergeCell ref="D114:E114"/>
    <mergeCell ref="F114:G114"/>
    <mergeCell ref="H114:I114"/>
    <mergeCell ref="J114:K114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22:C122"/>
    <mergeCell ref="D122:E122"/>
    <mergeCell ref="F122:G122"/>
    <mergeCell ref="H122:I122"/>
    <mergeCell ref="J122:K122"/>
    <mergeCell ref="B123:C123"/>
    <mergeCell ref="D123:E123"/>
    <mergeCell ref="F123:G123"/>
    <mergeCell ref="H123:I123"/>
    <mergeCell ref="J123:K123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D127:E127"/>
    <mergeCell ref="F127:G127"/>
    <mergeCell ref="H127:I127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8:C128"/>
    <mergeCell ref="D128:E128"/>
    <mergeCell ref="F128:G128"/>
    <mergeCell ref="H128:I128"/>
    <mergeCell ref="J128:K128"/>
    <mergeCell ref="B135:C135"/>
    <mergeCell ref="D135:E135"/>
    <mergeCell ref="F135:G135"/>
    <mergeCell ref="H135:I135"/>
    <mergeCell ref="J135:K135"/>
    <mergeCell ref="D136:E136"/>
    <mergeCell ref="F136:G136"/>
    <mergeCell ref="H136:I136"/>
    <mergeCell ref="J136:K136"/>
    <mergeCell ref="B133:C133"/>
    <mergeCell ref="D133:E133"/>
    <mergeCell ref="F133:G133"/>
    <mergeCell ref="H133:I133"/>
    <mergeCell ref="J133:K133"/>
    <mergeCell ref="B150:C150"/>
    <mergeCell ref="D150:E150"/>
    <mergeCell ref="F150:G150"/>
    <mergeCell ref="H150:I150"/>
    <mergeCell ref="J150:K150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54:C154"/>
    <mergeCell ref="D154:E154"/>
    <mergeCell ref="F154:G154"/>
    <mergeCell ref="H154:I154"/>
    <mergeCell ref="J154:K154"/>
    <mergeCell ref="B155:C155"/>
    <mergeCell ref="D155:E155"/>
    <mergeCell ref="F155:G155"/>
    <mergeCell ref="H155:I155"/>
    <mergeCell ref="J155:K155"/>
    <mergeCell ref="B152:C152"/>
    <mergeCell ref="D152:E152"/>
    <mergeCell ref="F152:G152"/>
    <mergeCell ref="H152:I152"/>
    <mergeCell ref="J152:K152"/>
    <mergeCell ref="B224:C224"/>
    <mergeCell ref="D224:E224"/>
    <mergeCell ref="F224:G224"/>
    <mergeCell ref="H224:I224"/>
    <mergeCell ref="J224:K224"/>
    <mergeCell ref="B158:C158"/>
    <mergeCell ref="D158:E158"/>
    <mergeCell ref="F158:G158"/>
    <mergeCell ref="H158:I158"/>
    <mergeCell ref="J158:K158"/>
    <mergeCell ref="B159:C159"/>
    <mergeCell ref="D159:E159"/>
    <mergeCell ref="F159:G159"/>
    <mergeCell ref="H159:I159"/>
    <mergeCell ref="J159:K159"/>
    <mergeCell ref="B156:C156"/>
    <mergeCell ref="D156:E156"/>
    <mergeCell ref="F156:G156"/>
    <mergeCell ref="H156:I156"/>
    <mergeCell ref="J156:K156"/>
    <mergeCell ref="B157:C157"/>
    <mergeCell ref="D157:E157"/>
    <mergeCell ref="F157:G157"/>
    <mergeCell ref="H157:I157"/>
    <mergeCell ref="J157:K157"/>
    <mergeCell ref="B162:C162"/>
    <mergeCell ref="D162:E162"/>
    <mergeCell ref="F162:G162"/>
    <mergeCell ref="H162:I162"/>
    <mergeCell ref="J162:K162"/>
    <mergeCell ref="B163:C163"/>
    <mergeCell ref="D163:E163"/>
    <mergeCell ref="F163:G163"/>
    <mergeCell ref="H163:I163"/>
    <mergeCell ref="J163:K163"/>
    <mergeCell ref="B160:C160"/>
    <mergeCell ref="D160:E160"/>
    <mergeCell ref="F160:G160"/>
    <mergeCell ref="H160:I160"/>
    <mergeCell ref="J160:K160"/>
    <mergeCell ref="B161:C161"/>
    <mergeCell ref="D161:E161"/>
    <mergeCell ref="F161:G161"/>
    <mergeCell ref="H161:I161"/>
    <mergeCell ref="J161:K161"/>
    <mergeCell ref="B166:C166"/>
    <mergeCell ref="D166:E166"/>
    <mergeCell ref="F166:G166"/>
    <mergeCell ref="H166:I166"/>
    <mergeCell ref="J166:K166"/>
    <mergeCell ref="B223:C223"/>
    <mergeCell ref="D223:E223"/>
    <mergeCell ref="F223:G223"/>
    <mergeCell ref="H223:I223"/>
    <mergeCell ref="J223:K223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70:C170"/>
    <mergeCell ref="D170:E170"/>
    <mergeCell ref="F170:G170"/>
    <mergeCell ref="H170:I170"/>
    <mergeCell ref="J170:K170"/>
    <mergeCell ref="B172:C172"/>
    <mergeCell ref="D172:E172"/>
    <mergeCell ref="F172:G172"/>
    <mergeCell ref="H172:I172"/>
    <mergeCell ref="J172:K172"/>
    <mergeCell ref="B168:C168"/>
    <mergeCell ref="D168:E168"/>
    <mergeCell ref="F168:G168"/>
    <mergeCell ref="H168:I168"/>
    <mergeCell ref="J168:K168"/>
    <mergeCell ref="B169:C169"/>
    <mergeCell ref="D169:E169"/>
    <mergeCell ref="F169:G169"/>
    <mergeCell ref="H169:I169"/>
    <mergeCell ref="J169:K169"/>
    <mergeCell ref="B175:C175"/>
    <mergeCell ref="D175:E175"/>
    <mergeCell ref="F175:G175"/>
    <mergeCell ref="H175:I175"/>
    <mergeCell ref="J175:K175"/>
    <mergeCell ref="B176:C176"/>
    <mergeCell ref="D176:E176"/>
    <mergeCell ref="F176:G176"/>
    <mergeCell ref="H176:I176"/>
    <mergeCell ref="J176:K176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  <mergeCell ref="B179:C179"/>
    <mergeCell ref="D179:E179"/>
    <mergeCell ref="F179:G179"/>
    <mergeCell ref="H179:I179"/>
    <mergeCell ref="J179:K179"/>
    <mergeCell ref="D180:E180"/>
    <mergeCell ref="F180:G180"/>
    <mergeCell ref="H180:I180"/>
    <mergeCell ref="J180:K180"/>
    <mergeCell ref="B180:C180"/>
    <mergeCell ref="B177:C177"/>
    <mergeCell ref="D177:E177"/>
    <mergeCell ref="F177:G177"/>
    <mergeCell ref="H177:I177"/>
    <mergeCell ref="J177:K177"/>
    <mergeCell ref="B178:C178"/>
    <mergeCell ref="D178:E178"/>
    <mergeCell ref="F178:G178"/>
    <mergeCell ref="H178:I178"/>
    <mergeCell ref="J178:K178"/>
    <mergeCell ref="B183:C183"/>
    <mergeCell ref="D183:E183"/>
    <mergeCell ref="F183:G183"/>
    <mergeCell ref="H183:I183"/>
    <mergeCell ref="J183:K183"/>
    <mergeCell ref="B184:C184"/>
    <mergeCell ref="D184:E184"/>
    <mergeCell ref="F184:G184"/>
    <mergeCell ref="H184:I184"/>
    <mergeCell ref="J184:K184"/>
    <mergeCell ref="B181:C181"/>
    <mergeCell ref="D181:E181"/>
    <mergeCell ref="F181:G181"/>
    <mergeCell ref="H181:I181"/>
    <mergeCell ref="J181:K181"/>
    <mergeCell ref="B182:C182"/>
    <mergeCell ref="D182:E182"/>
    <mergeCell ref="F182:G182"/>
    <mergeCell ref="H182:I182"/>
    <mergeCell ref="J182:K182"/>
    <mergeCell ref="B187:C187"/>
    <mergeCell ref="D187:E187"/>
    <mergeCell ref="F187:G187"/>
    <mergeCell ref="H187:I187"/>
    <mergeCell ref="J187:K187"/>
    <mergeCell ref="B210:C210"/>
    <mergeCell ref="D210:E210"/>
    <mergeCell ref="F210:G210"/>
    <mergeCell ref="H210:I210"/>
    <mergeCell ref="J210:K210"/>
    <mergeCell ref="B185:C185"/>
    <mergeCell ref="D185:E185"/>
    <mergeCell ref="F185:G185"/>
    <mergeCell ref="H185:I185"/>
    <mergeCell ref="J185:K185"/>
    <mergeCell ref="B186:C186"/>
    <mergeCell ref="D186:E186"/>
    <mergeCell ref="F186:G186"/>
    <mergeCell ref="H186:I186"/>
    <mergeCell ref="J186:K186"/>
    <mergeCell ref="B191:C191"/>
    <mergeCell ref="D191:E191"/>
    <mergeCell ref="F191:G191"/>
    <mergeCell ref="H191:I191"/>
    <mergeCell ref="J191:K191"/>
    <mergeCell ref="B192:C192"/>
    <mergeCell ref="D192:E192"/>
    <mergeCell ref="F192:G192"/>
    <mergeCell ref="H192:I192"/>
    <mergeCell ref="J192:K192"/>
    <mergeCell ref="B189:C189"/>
    <mergeCell ref="D189:E189"/>
    <mergeCell ref="F189:G189"/>
    <mergeCell ref="H189:I189"/>
    <mergeCell ref="J189:K189"/>
    <mergeCell ref="B190:C190"/>
    <mergeCell ref="D190:E190"/>
    <mergeCell ref="F190:G190"/>
    <mergeCell ref="H190:I190"/>
    <mergeCell ref="J190:K190"/>
    <mergeCell ref="D198:E198"/>
    <mergeCell ref="F198:G198"/>
    <mergeCell ref="H198:I198"/>
    <mergeCell ref="J198:K198"/>
    <mergeCell ref="B195:C195"/>
    <mergeCell ref="D195:E195"/>
    <mergeCell ref="F195:G195"/>
    <mergeCell ref="H195:I195"/>
    <mergeCell ref="J195:K195"/>
    <mergeCell ref="D196:E196"/>
    <mergeCell ref="F196:G196"/>
    <mergeCell ref="H196:I196"/>
    <mergeCell ref="J196:K196"/>
    <mergeCell ref="B196:C196"/>
    <mergeCell ref="B193:C193"/>
    <mergeCell ref="D193:E193"/>
    <mergeCell ref="F193:G193"/>
    <mergeCell ref="H193:I193"/>
    <mergeCell ref="J193:K193"/>
    <mergeCell ref="B194:C194"/>
    <mergeCell ref="D194:E194"/>
    <mergeCell ref="F194:G194"/>
    <mergeCell ref="H194:I194"/>
    <mergeCell ref="J194:K194"/>
    <mergeCell ref="D207:E207"/>
    <mergeCell ref="F207:G207"/>
    <mergeCell ref="H207:I207"/>
    <mergeCell ref="J207:K207"/>
    <mergeCell ref="B204:C204"/>
    <mergeCell ref="D204:E204"/>
    <mergeCell ref="F204:G204"/>
    <mergeCell ref="H204:I204"/>
    <mergeCell ref="J204:K204"/>
    <mergeCell ref="H205:I205"/>
    <mergeCell ref="J205:K205"/>
    <mergeCell ref="D201:E201"/>
    <mergeCell ref="F201:G201"/>
    <mergeCell ref="H201:I201"/>
    <mergeCell ref="J201:K201"/>
    <mergeCell ref="D203:E203"/>
    <mergeCell ref="F203:G203"/>
    <mergeCell ref="H203:I203"/>
    <mergeCell ref="J203:K203"/>
    <mergeCell ref="B347:L347"/>
    <mergeCell ref="F349:G349"/>
    <mergeCell ref="B29:C29"/>
    <mergeCell ref="D29:E29"/>
    <mergeCell ref="F29:G29"/>
    <mergeCell ref="H29:I29"/>
    <mergeCell ref="J29:K29"/>
    <mergeCell ref="B30:C30"/>
    <mergeCell ref="D30:E30"/>
    <mergeCell ref="F30:G30"/>
    <mergeCell ref="B345:C345"/>
    <mergeCell ref="D345:E345"/>
    <mergeCell ref="F345:G345"/>
    <mergeCell ref="H345:I345"/>
    <mergeCell ref="J345:K345"/>
    <mergeCell ref="D346:H346"/>
    <mergeCell ref="B338:C338"/>
    <mergeCell ref="D338:E338"/>
    <mergeCell ref="F338:G338"/>
    <mergeCell ref="H338:I338"/>
    <mergeCell ref="J338:K338"/>
    <mergeCell ref="B339:C339"/>
    <mergeCell ref="D339:E339"/>
    <mergeCell ref="F339:G339"/>
    <mergeCell ref="H339:I339"/>
    <mergeCell ref="J339:K339"/>
    <mergeCell ref="H209:I209"/>
    <mergeCell ref="J209:K209"/>
    <mergeCell ref="J281:K281"/>
    <mergeCell ref="D282:E282"/>
    <mergeCell ref="F282:G282"/>
    <mergeCell ref="H282:I282"/>
    <mergeCell ref="B32:C32"/>
    <mergeCell ref="D32:E32"/>
    <mergeCell ref="F32:G32"/>
    <mergeCell ref="H32:I32"/>
    <mergeCell ref="J32:K32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H30:I30"/>
    <mergeCell ref="J30:K30"/>
    <mergeCell ref="B31:C31"/>
    <mergeCell ref="D31:E31"/>
    <mergeCell ref="F31:G31"/>
    <mergeCell ref="H31:I31"/>
    <mergeCell ref="J31:K31"/>
    <mergeCell ref="B35:C35"/>
    <mergeCell ref="D35:E35"/>
    <mergeCell ref="F35:G35"/>
    <mergeCell ref="H35:I35"/>
    <mergeCell ref="J35:K35"/>
    <mergeCell ref="B36:C36"/>
    <mergeCell ref="D36:E36"/>
    <mergeCell ref="F36:G36"/>
    <mergeCell ref="H36:I36"/>
    <mergeCell ref="J36:K36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8:C38"/>
    <mergeCell ref="D38:E38"/>
    <mergeCell ref="F38:G38"/>
    <mergeCell ref="H38:I38"/>
    <mergeCell ref="J38:K38"/>
    <mergeCell ref="B40:C40"/>
    <mergeCell ref="D40:E40"/>
    <mergeCell ref="F40:G40"/>
    <mergeCell ref="H40:I40"/>
    <mergeCell ref="J40:K40"/>
    <mergeCell ref="B39:C39"/>
    <mergeCell ref="D39:E39"/>
    <mergeCell ref="F39:G39"/>
    <mergeCell ref="H39:I39"/>
    <mergeCell ref="J39:K39"/>
    <mergeCell ref="B37:C37"/>
    <mergeCell ref="D37:E37"/>
    <mergeCell ref="F37:G37"/>
    <mergeCell ref="H37:I37"/>
    <mergeCell ref="J37:K37"/>
    <mergeCell ref="B45:C45"/>
    <mergeCell ref="D45:E45"/>
    <mergeCell ref="F45:G45"/>
    <mergeCell ref="H45:I45"/>
    <mergeCell ref="J45:K45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51:C51"/>
    <mergeCell ref="D51:E51"/>
    <mergeCell ref="F51:G51"/>
    <mergeCell ref="H51:I51"/>
    <mergeCell ref="J51:K51"/>
    <mergeCell ref="B52:C52"/>
    <mergeCell ref="D52:E52"/>
    <mergeCell ref="F52:G52"/>
    <mergeCell ref="H52:I52"/>
    <mergeCell ref="J52:K52"/>
    <mergeCell ref="B46:C46"/>
    <mergeCell ref="D46:E46"/>
    <mergeCell ref="F46:G46"/>
    <mergeCell ref="H46:I46"/>
    <mergeCell ref="J46:K46"/>
    <mergeCell ref="B50:C50"/>
    <mergeCell ref="D50:E50"/>
    <mergeCell ref="F50:G50"/>
    <mergeCell ref="H50:I50"/>
    <mergeCell ref="J50:K50"/>
    <mergeCell ref="B47:C47"/>
    <mergeCell ref="D47:E47"/>
    <mergeCell ref="F47:G47"/>
    <mergeCell ref="H47:I47"/>
    <mergeCell ref="J47:K47"/>
    <mergeCell ref="B55:C55"/>
    <mergeCell ref="D55:E55"/>
    <mergeCell ref="F55:G55"/>
    <mergeCell ref="H55:I55"/>
    <mergeCell ref="J55:K55"/>
    <mergeCell ref="B57:C57"/>
    <mergeCell ref="D57:E57"/>
    <mergeCell ref="F57:G57"/>
    <mergeCell ref="H57:I57"/>
    <mergeCell ref="J57:K57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J56:K56"/>
    <mergeCell ref="B60:C60"/>
    <mergeCell ref="D60:E60"/>
    <mergeCell ref="F60:G60"/>
    <mergeCell ref="H60:I60"/>
    <mergeCell ref="J60:K60"/>
    <mergeCell ref="B62:C62"/>
    <mergeCell ref="D62:E62"/>
    <mergeCell ref="F62:G62"/>
    <mergeCell ref="H62:I62"/>
    <mergeCell ref="B61:C61"/>
    <mergeCell ref="B59:C59"/>
    <mergeCell ref="D59:E59"/>
    <mergeCell ref="F59:G59"/>
    <mergeCell ref="H59:I59"/>
    <mergeCell ref="J59:K59"/>
    <mergeCell ref="B58:C58"/>
    <mergeCell ref="D58:E58"/>
    <mergeCell ref="F58:G58"/>
    <mergeCell ref="H58:I58"/>
    <mergeCell ref="J58:K58"/>
    <mergeCell ref="D61:E61"/>
    <mergeCell ref="F61:G61"/>
    <mergeCell ref="H61:I61"/>
    <mergeCell ref="J61:K61"/>
    <mergeCell ref="J62:K62"/>
    <mergeCell ref="D69:E69"/>
    <mergeCell ref="F69:G69"/>
    <mergeCell ref="H69:I69"/>
    <mergeCell ref="J69:K69"/>
    <mergeCell ref="B63:C63"/>
    <mergeCell ref="D63:E63"/>
    <mergeCell ref="F63:G63"/>
    <mergeCell ref="H63:I63"/>
    <mergeCell ref="J66:K66"/>
    <mergeCell ref="J63:K63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3:C83"/>
    <mergeCell ref="D83:E83"/>
    <mergeCell ref="B67:C67"/>
    <mergeCell ref="D67:E67"/>
    <mergeCell ref="F67:G67"/>
    <mergeCell ref="H67:I67"/>
    <mergeCell ref="J67:K67"/>
    <mergeCell ref="D72:E72"/>
    <mergeCell ref="F72:G72"/>
    <mergeCell ref="H72:I72"/>
    <mergeCell ref="J72:K72"/>
    <mergeCell ref="J81:K81"/>
    <mergeCell ref="B68:C68"/>
    <mergeCell ref="D68:E68"/>
    <mergeCell ref="F68:G68"/>
    <mergeCell ref="H68:I68"/>
    <mergeCell ref="J68:K68"/>
    <mergeCell ref="B90:C90"/>
    <mergeCell ref="D90:E90"/>
    <mergeCell ref="F90:G90"/>
    <mergeCell ref="H90:I90"/>
    <mergeCell ref="J90:K90"/>
    <mergeCell ref="B64:C64"/>
    <mergeCell ref="D64:E64"/>
    <mergeCell ref="F64:G64"/>
    <mergeCell ref="H64:I64"/>
    <mergeCell ref="J64:K64"/>
    <mergeCell ref="F83:G83"/>
    <mergeCell ref="H83:I83"/>
    <mergeCell ref="J83:K83"/>
    <mergeCell ref="B84:C84"/>
    <mergeCell ref="D84:E84"/>
    <mergeCell ref="F84:G84"/>
    <mergeCell ref="H84:I84"/>
    <mergeCell ref="J84:K84"/>
    <mergeCell ref="B81:C81"/>
    <mergeCell ref="D81:E81"/>
    <mergeCell ref="F81:G81"/>
    <mergeCell ref="H81:I81"/>
    <mergeCell ref="B89:C89"/>
    <mergeCell ref="D89:E89"/>
    <mergeCell ref="F89:G89"/>
    <mergeCell ref="H89:I89"/>
    <mergeCell ref="J89:K89"/>
    <mergeCell ref="B134:C134"/>
    <mergeCell ref="D134:E134"/>
    <mergeCell ref="F134:G134"/>
    <mergeCell ref="H134:I134"/>
    <mergeCell ref="J134:K134"/>
    <mergeCell ref="B71:C71"/>
    <mergeCell ref="D71:E71"/>
    <mergeCell ref="F71:G71"/>
    <mergeCell ref="H71:I71"/>
    <mergeCell ref="J71:K71"/>
    <mergeCell ref="J127:K127"/>
    <mergeCell ref="B126:C126"/>
    <mergeCell ref="D126:E126"/>
    <mergeCell ref="F126:G126"/>
    <mergeCell ref="H126:I126"/>
    <mergeCell ref="B130:C130"/>
    <mergeCell ref="D130:E130"/>
    <mergeCell ref="F130:G130"/>
    <mergeCell ref="H130:I130"/>
    <mergeCell ref="J130:K130"/>
    <mergeCell ref="B132:C132"/>
    <mergeCell ref="D132:E132"/>
    <mergeCell ref="F132:G132"/>
    <mergeCell ref="H132:I132"/>
    <mergeCell ref="J132:K132"/>
    <mergeCell ref="J126:K126"/>
    <mergeCell ref="B129:C129"/>
    <mergeCell ref="D129:E129"/>
    <mergeCell ref="F129:G129"/>
    <mergeCell ref="H129:I129"/>
    <mergeCell ref="J129:K129"/>
    <mergeCell ref="B127:C127"/>
    <mergeCell ref="B197:C197"/>
    <mergeCell ref="B198:C198"/>
    <mergeCell ref="B200:C200"/>
    <mergeCell ref="B201:C201"/>
    <mergeCell ref="D206:E206"/>
    <mergeCell ref="F206:G206"/>
    <mergeCell ref="D205:E205"/>
    <mergeCell ref="F205:G205"/>
    <mergeCell ref="B199:C199"/>
    <mergeCell ref="D199:E199"/>
    <mergeCell ref="B151:C151"/>
    <mergeCell ref="D151:E151"/>
    <mergeCell ref="F151:G151"/>
    <mergeCell ref="H151:I151"/>
    <mergeCell ref="J151:K151"/>
    <mergeCell ref="B167:C167"/>
    <mergeCell ref="D167:E167"/>
    <mergeCell ref="F167:G167"/>
    <mergeCell ref="H167:I167"/>
    <mergeCell ref="J167:K167"/>
    <mergeCell ref="J206:K206"/>
    <mergeCell ref="F199:G199"/>
    <mergeCell ref="H199:I199"/>
    <mergeCell ref="J199:K199"/>
    <mergeCell ref="D200:E200"/>
    <mergeCell ref="F200:G200"/>
    <mergeCell ref="H200:I200"/>
    <mergeCell ref="J200:K200"/>
    <mergeCell ref="D197:E197"/>
    <mergeCell ref="F197:G197"/>
    <mergeCell ref="H197:I197"/>
    <mergeCell ref="J197:K197"/>
    <mergeCell ref="F213:G213"/>
    <mergeCell ref="H213:I213"/>
    <mergeCell ref="J213:K213"/>
    <mergeCell ref="B214:C214"/>
    <mergeCell ref="D214:E214"/>
    <mergeCell ref="F214:G214"/>
    <mergeCell ref="H214:I214"/>
    <mergeCell ref="J214:K214"/>
    <mergeCell ref="B282:C282"/>
    <mergeCell ref="B205:C205"/>
    <mergeCell ref="B206:C206"/>
    <mergeCell ref="B207:C207"/>
    <mergeCell ref="B209:C209"/>
    <mergeCell ref="D209:E209"/>
    <mergeCell ref="B211:C211"/>
    <mergeCell ref="D211:E211"/>
    <mergeCell ref="B213:C213"/>
    <mergeCell ref="D213:E213"/>
    <mergeCell ref="H206:I206"/>
    <mergeCell ref="B281:C281"/>
    <mergeCell ref="D281:E281"/>
    <mergeCell ref="F281:G281"/>
    <mergeCell ref="H281:I281"/>
    <mergeCell ref="F211:G211"/>
    <mergeCell ref="H211:I211"/>
    <mergeCell ref="B212:C212"/>
    <mergeCell ref="D212:E212"/>
    <mergeCell ref="F212:G212"/>
    <mergeCell ref="F209:G209"/>
    <mergeCell ref="J211:K211"/>
    <mergeCell ref="H212:I212"/>
    <mergeCell ref="J212:K212"/>
    <mergeCell ref="B217:C217"/>
    <mergeCell ref="D217:E217"/>
    <mergeCell ref="F217:G217"/>
    <mergeCell ref="H217:I217"/>
    <mergeCell ref="J217:K217"/>
    <mergeCell ref="B218:C218"/>
    <mergeCell ref="D218:E218"/>
    <mergeCell ref="F218:G218"/>
    <mergeCell ref="H218:I218"/>
    <mergeCell ref="J218:K218"/>
    <mergeCell ref="B215:C215"/>
    <mergeCell ref="D215:E215"/>
    <mergeCell ref="F215:G215"/>
    <mergeCell ref="H215:I215"/>
    <mergeCell ref="J215:K215"/>
    <mergeCell ref="B216:C216"/>
    <mergeCell ref="D216:E216"/>
    <mergeCell ref="F216:G216"/>
    <mergeCell ref="H216:I216"/>
    <mergeCell ref="J216:K216"/>
    <mergeCell ref="B221:C221"/>
    <mergeCell ref="D221:E221"/>
    <mergeCell ref="F221:G221"/>
    <mergeCell ref="H221:I221"/>
    <mergeCell ref="J221:K221"/>
    <mergeCell ref="B222:C222"/>
    <mergeCell ref="D222:E222"/>
    <mergeCell ref="F222:G222"/>
    <mergeCell ref="H222:I222"/>
    <mergeCell ref="J222:K222"/>
    <mergeCell ref="B219:C219"/>
    <mergeCell ref="D219:E219"/>
    <mergeCell ref="F219:G219"/>
    <mergeCell ref="H219:I219"/>
    <mergeCell ref="J219:K219"/>
    <mergeCell ref="B220:C220"/>
    <mergeCell ref="D220:E220"/>
    <mergeCell ref="F220:G220"/>
    <mergeCell ref="H220:I220"/>
    <mergeCell ref="J220:K220"/>
    <mergeCell ref="B228:C228"/>
    <mergeCell ref="D228:E228"/>
    <mergeCell ref="F228:G228"/>
    <mergeCell ref="H228:I228"/>
    <mergeCell ref="J228:K228"/>
    <mergeCell ref="B229:C229"/>
    <mergeCell ref="D229:E229"/>
    <mergeCell ref="F229:G229"/>
    <mergeCell ref="H229:I229"/>
    <mergeCell ref="J229:K229"/>
    <mergeCell ref="J226:K226"/>
    <mergeCell ref="B227:C227"/>
    <mergeCell ref="D227:E227"/>
    <mergeCell ref="F227:G227"/>
    <mergeCell ref="H227:I227"/>
    <mergeCell ref="J227:K227"/>
    <mergeCell ref="B226:C226"/>
    <mergeCell ref="D226:E226"/>
    <mergeCell ref="F226:G226"/>
    <mergeCell ref="H226:I226"/>
    <mergeCell ref="B232:C232"/>
    <mergeCell ref="D232:E232"/>
    <mergeCell ref="F232:G232"/>
    <mergeCell ref="H232:I232"/>
    <mergeCell ref="J232:K232"/>
    <mergeCell ref="B233:C233"/>
    <mergeCell ref="D233:E233"/>
    <mergeCell ref="F233:G233"/>
    <mergeCell ref="H233:I233"/>
    <mergeCell ref="J233:K233"/>
    <mergeCell ref="B230:C230"/>
    <mergeCell ref="D230:E230"/>
    <mergeCell ref="F230:G230"/>
    <mergeCell ref="H230:I230"/>
    <mergeCell ref="J230:K230"/>
    <mergeCell ref="D231:E231"/>
    <mergeCell ref="F231:G231"/>
    <mergeCell ref="H231:I231"/>
    <mergeCell ref="J231:K231"/>
    <mergeCell ref="B236:C236"/>
    <mergeCell ref="D236:E236"/>
    <mergeCell ref="F236:G236"/>
    <mergeCell ref="H236:I236"/>
    <mergeCell ref="J236:K236"/>
    <mergeCell ref="B237:C237"/>
    <mergeCell ref="D237:E237"/>
    <mergeCell ref="F237:G237"/>
    <mergeCell ref="H237:I237"/>
    <mergeCell ref="J237:K237"/>
    <mergeCell ref="B234:C234"/>
    <mergeCell ref="D234:E234"/>
    <mergeCell ref="F234:G234"/>
    <mergeCell ref="H234:I234"/>
    <mergeCell ref="J234:K234"/>
    <mergeCell ref="B235:C235"/>
    <mergeCell ref="D235:E235"/>
    <mergeCell ref="F235:G235"/>
    <mergeCell ref="H235:I235"/>
    <mergeCell ref="J235:K235"/>
    <mergeCell ref="B240:C240"/>
    <mergeCell ref="D240:E240"/>
    <mergeCell ref="F240:G240"/>
    <mergeCell ref="H240:I240"/>
    <mergeCell ref="J240:K240"/>
    <mergeCell ref="B241:C241"/>
    <mergeCell ref="D241:E241"/>
    <mergeCell ref="F241:G241"/>
    <mergeCell ref="H241:I241"/>
    <mergeCell ref="J241:K241"/>
    <mergeCell ref="B238:C238"/>
    <mergeCell ref="D238:E238"/>
    <mergeCell ref="F238:G238"/>
    <mergeCell ref="H238:I238"/>
    <mergeCell ref="J238:K238"/>
    <mergeCell ref="B239:C239"/>
    <mergeCell ref="D239:E239"/>
    <mergeCell ref="F239:G239"/>
    <mergeCell ref="H239:I239"/>
    <mergeCell ref="J239:K239"/>
    <mergeCell ref="B245:C245"/>
    <mergeCell ref="D245:E245"/>
    <mergeCell ref="F245:G245"/>
    <mergeCell ref="H245:I245"/>
    <mergeCell ref="J245:K245"/>
    <mergeCell ref="B246:C246"/>
    <mergeCell ref="D246:E246"/>
    <mergeCell ref="F246:G246"/>
    <mergeCell ref="H246:I246"/>
    <mergeCell ref="J246:K246"/>
    <mergeCell ref="B242:C242"/>
    <mergeCell ref="D242:E242"/>
    <mergeCell ref="F242:G242"/>
    <mergeCell ref="H242:I242"/>
    <mergeCell ref="J242:K242"/>
    <mergeCell ref="B244:C244"/>
    <mergeCell ref="D244:E244"/>
    <mergeCell ref="F244:G244"/>
    <mergeCell ref="H244:I244"/>
    <mergeCell ref="J244:K244"/>
    <mergeCell ref="B249:C249"/>
    <mergeCell ref="D249:E249"/>
    <mergeCell ref="F249:G249"/>
    <mergeCell ref="H249:I249"/>
    <mergeCell ref="J249:K249"/>
    <mergeCell ref="B250:C250"/>
    <mergeCell ref="D250:E250"/>
    <mergeCell ref="F250:G250"/>
    <mergeCell ref="H250:I250"/>
    <mergeCell ref="J250:K250"/>
    <mergeCell ref="B247:C247"/>
    <mergeCell ref="D247:E247"/>
    <mergeCell ref="F247:G247"/>
    <mergeCell ref="H247:I247"/>
    <mergeCell ref="J247:K247"/>
    <mergeCell ref="B248:C248"/>
    <mergeCell ref="D248:E248"/>
    <mergeCell ref="F248:G248"/>
    <mergeCell ref="H248:I248"/>
    <mergeCell ref="J248:K248"/>
    <mergeCell ref="B253:C253"/>
    <mergeCell ref="D253:E253"/>
    <mergeCell ref="F253:G253"/>
    <mergeCell ref="H253:I253"/>
    <mergeCell ref="J253:K253"/>
    <mergeCell ref="B254:C254"/>
    <mergeCell ref="D254:E254"/>
    <mergeCell ref="F254:G254"/>
    <mergeCell ref="H254:I254"/>
    <mergeCell ref="J254:K254"/>
    <mergeCell ref="B251:C251"/>
    <mergeCell ref="D251:E251"/>
    <mergeCell ref="F251:G251"/>
    <mergeCell ref="H251:I251"/>
    <mergeCell ref="J251:K251"/>
    <mergeCell ref="B252:C252"/>
    <mergeCell ref="D252:E252"/>
    <mergeCell ref="F252:G252"/>
    <mergeCell ref="H252:I252"/>
    <mergeCell ref="J252:K252"/>
    <mergeCell ref="B257:C257"/>
    <mergeCell ref="D257:E257"/>
    <mergeCell ref="F257:G257"/>
    <mergeCell ref="H257:I257"/>
    <mergeCell ref="J257:K257"/>
    <mergeCell ref="B258:C258"/>
    <mergeCell ref="D258:E258"/>
    <mergeCell ref="F258:G258"/>
    <mergeCell ref="H258:I258"/>
    <mergeCell ref="J258:K258"/>
    <mergeCell ref="B255:C255"/>
    <mergeCell ref="D255:E255"/>
    <mergeCell ref="F255:G255"/>
    <mergeCell ref="H255:I255"/>
    <mergeCell ref="J255:K255"/>
    <mergeCell ref="B256:C256"/>
    <mergeCell ref="D256:E256"/>
    <mergeCell ref="F256:G256"/>
    <mergeCell ref="H256:I256"/>
    <mergeCell ref="J256:K256"/>
    <mergeCell ref="B262:C262"/>
    <mergeCell ref="D262:E262"/>
    <mergeCell ref="F262:G262"/>
    <mergeCell ref="H262:I262"/>
    <mergeCell ref="J262:K262"/>
    <mergeCell ref="B263:C263"/>
    <mergeCell ref="D263:E263"/>
    <mergeCell ref="F263:G263"/>
    <mergeCell ref="H263:I263"/>
    <mergeCell ref="J263:K263"/>
    <mergeCell ref="B259:C259"/>
    <mergeCell ref="D259:E259"/>
    <mergeCell ref="F259:G259"/>
    <mergeCell ref="H259:I259"/>
    <mergeCell ref="J259:K259"/>
    <mergeCell ref="B261:C261"/>
    <mergeCell ref="D261:E261"/>
    <mergeCell ref="F261:G261"/>
    <mergeCell ref="H261:I261"/>
    <mergeCell ref="J261:K261"/>
    <mergeCell ref="B266:C266"/>
    <mergeCell ref="D266:E266"/>
    <mergeCell ref="F266:G266"/>
    <mergeCell ref="H266:I266"/>
    <mergeCell ref="J266:K266"/>
    <mergeCell ref="B267:C267"/>
    <mergeCell ref="D267:E267"/>
    <mergeCell ref="F267:G267"/>
    <mergeCell ref="H267:I267"/>
    <mergeCell ref="J267:K267"/>
    <mergeCell ref="B264:C264"/>
    <mergeCell ref="D264:E264"/>
    <mergeCell ref="F264:G264"/>
    <mergeCell ref="H264:I264"/>
    <mergeCell ref="J264:K264"/>
    <mergeCell ref="B265:C265"/>
    <mergeCell ref="D265:E265"/>
    <mergeCell ref="F265:G265"/>
    <mergeCell ref="H265:I265"/>
    <mergeCell ref="J265:K265"/>
    <mergeCell ref="B270:C270"/>
    <mergeCell ref="D270:E270"/>
    <mergeCell ref="F270:G270"/>
    <mergeCell ref="H270:I270"/>
    <mergeCell ref="J270:K270"/>
    <mergeCell ref="B271:C271"/>
    <mergeCell ref="D271:E271"/>
    <mergeCell ref="F271:G271"/>
    <mergeCell ref="H271:I271"/>
    <mergeCell ref="J271:K271"/>
    <mergeCell ref="B268:C268"/>
    <mergeCell ref="D268:E268"/>
    <mergeCell ref="F268:G268"/>
    <mergeCell ref="H268:I268"/>
    <mergeCell ref="J268:K268"/>
    <mergeCell ref="B269:C269"/>
    <mergeCell ref="D269:E269"/>
    <mergeCell ref="F269:G269"/>
    <mergeCell ref="H269:I269"/>
    <mergeCell ref="J269:K269"/>
    <mergeCell ref="B274:C274"/>
    <mergeCell ref="D274:E274"/>
    <mergeCell ref="F274:G274"/>
    <mergeCell ref="H274:I274"/>
    <mergeCell ref="J274:K274"/>
    <mergeCell ref="B275:C275"/>
    <mergeCell ref="D275:E275"/>
    <mergeCell ref="F275:G275"/>
    <mergeCell ref="H275:I275"/>
    <mergeCell ref="J275:K275"/>
    <mergeCell ref="B272:C272"/>
    <mergeCell ref="D272:E272"/>
    <mergeCell ref="F272:G272"/>
    <mergeCell ref="H272:I272"/>
    <mergeCell ref="J272:K272"/>
    <mergeCell ref="B273:C273"/>
    <mergeCell ref="D273:E273"/>
    <mergeCell ref="F273:G273"/>
    <mergeCell ref="H273:I273"/>
    <mergeCell ref="J273:K273"/>
    <mergeCell ref="B284:C284"/>
    <mergeCell ref="D284:E284"/>
    <mergeCell ref="F284:G284"/>
    <mergeCell ref="H284:I284"/>
    <mergeCell ref="J284:K284"/>
    <mergeCell ref="B285:C285"/>
    <mergeCell ref="D285:E285"/>
    <mergeCell ref="F285:G285"/>
    <mergeCell ref="H285:I285"/>
    <mergeCell ref="J285:K285"/>
    <mergeCell ref="J282:K282"/>
    <mergeCell ref="B283:C283"/>
    <mergeCell ref="D283:E283"/>
    <mergeCell ref="F283:G283"/>
    <mergeCell ref="H283:I283"/>
    <mergeCell ref="J283:K283"/>
    <mergeCell ref="B276:C276"/>
    <mergeCell ref="D276:E276"/>
    <mergeCell ref="F276:G276"/>
    <mergeCell ref="H276:I276"/>
    <mergeCell ref="J276:K276"/>
    <mergeCell ref="B279:C279"/>
    <mergeCell ref="D279:E279"/>
    <mergeCell ref="F279:G279"/>
    <mergeCell ref="H279:I279"/>
    <mergeCell ref="J279:K279"/>
    <mergeCell ref="B288:C288"/>
    <mergeCell ref="D288:E288"/>
    <mergeCell ref="F288:G288"/>
    <mergeCell ref="H288:I288"/>
    <mergeCell ref="J288:K288"/>
    <mergeCell ref="B289:C289"/>
    <mergeCell ref="D289:E289"/>
    <mergeCell ref="F289:G289"/>
    <mergeCell ref="H289:I289"/>
    <mergeCell ref="J289:K289"/>
    <mergeCell ref="B286:C286"/>
    <mergeCell ref="D286:E286"/>
    <mergeCell ref="F286:G286"/>
    <mergeCell ref="H286:I286"/>
    <mergeCell ref="J286:K286"/>
    <mergeCell ref="B287:C287"/>
    <mergeCell ref="D287:E287"/>
    <mergeCell ref="F287:G287"/>
    <mergeCell ref="H287:I287"/>
    <mergeCell ref="J287:K287"/>
    <mergeCell ref="B292:C292"/>
    <mergeCell ref="D292:E292"/>
    <mergeCell ref="F292:G292"/>
    <mergeCell ref="H292:I292"/>
    <mergeCell ref="J292:K292"/>
    <mergeCell ref="B293:C293"/>
    <mergeCell ref="D293:E293"/>
    <mergeCell ref="F293:G293"/>
    <mergeCell ref="H293:I293"/>
    <mergeCell ref="J293:K293"/>
    <mergeCell ref="B290:C290"/>
    <mergeCell ref="D290:E290"/>
    <mergeCell ref="F290:G290"/>
    <mergeCell ref="H290:I290"/>
    <mergeCell ref="J290:K290"/>
    <mergeCell ref="B291:C291"/>
    <mergeCell ref="D291:E291"/>
    <mergeCell ref="F291:G291"/>
    <mergeCell ref="H291:I291"/>
    <mergeCell ref="J291:K291"/>
    <mergeCell ref="B297:C297"/>
    <mergeCell ref="D297:E297"/>
    <mergeCell ref="F297:G297"/>
    <mergeCell ref="H297:I297"/>
    <mergeCell ref="J297:K297"/>
    <mergeCell ref="B298:C298"/>
    <mergeCell ref="D298:E298"/>
    <mergeCell ref="F298:G298"/>
    <mergeCell ref="H298:I298"/>
    <mergeCell ref="J298:K298"/>
    <mergeCell ref="B294:C294"/>
    <mergeCell ref="D294:E294"/>
    <mergeCell ref="F294:G294"/>
    <mergeCell ref="H294:I294"/>
    <mergeCell ref="J294:K294"/>
    <mergeCell ref="B295:C295"/>
    <mergeCell ref="D295:E295"/>
    <mergeCell ref="F295:G295"/>
    <mergeCell ref="H295:I295"/>
    <mergeCell ref="J295:K295"/>
    <mergeCell ref="B301:C301"/>
    <mergeCell ref="D301:E301"/>
    <mergeCell ref="F301:G301"/>
    <mergeCell ref="H301:I301"/>
    <mergeCell ref="J301:K301"/>
    <mergeCell ref="B302:C302"/>
    <mergeCell ref="D302:E302"/>
    <mergeCell ref="F302:G302"/>
    <mergeCell ref="H302:I302"/>
    <mergeCell ref="J302:K302"/>
    <mergeCell ref="B299:C299"/>
    <mergeCell ref="D299:E299"/>
    <mergeCell ref="F299:G299"/>
    <mergeCell ref="H299:I299"/>
    <mergeCell ref="J299:K299"/>
    <mergeCell ref="B300:C300"/>
    <mergeCell ref="D300:E300"/>
    <mergeCell ref="F300:G300"/>
    <mergeCell ref="H300:I300"/>
    <mergeCell ref="J300:K300"/>
    <mergeCell ref="B305:C305"/>
    <mergeCell ref="D305:E305"/>
    <mergeCell ref="F305:G305"/>
    <mergeCell ref="H305:I305"/>
    <mergeCell ref="J305:K305"/>
    <mergeCell ref="B306:C306"/>
    <mergeCell ref="D306:E306"/>
    <mergeCell ref="F306:G306"/>
    <mergeCell ref="H306:I306"/>
    <mergeCell ref="J306:K306"/>
    <mergeCell ref="B303:C303"/>
    <mergeCell ref="D303:E303"/>
    <mergeCell ref="F303:G303"/>
    <mergeCell ref="H303:I303"/>
    <mergeCell ref="J303:K303"/>
    <mergeCell ref="B304:C304"/>
    <mergeCell ref="D304:E304"/>
    <mergeCell ref="F304:G304"/>
    <mergeCell ref="H304:I304"/>
    <mergeCell ref="J304:K304"/>
    <mergeCell ref="B309:C309"/>
    <mergeCell ref="D309:E309"/>
    <mergeCell ref="F309:G309"/>
    <mergeCell ref="H309:I309"/>
    <mergeCell ref="J309:K309"/>
    <mergeCell ref="B310:C310"/>
    <mergeCell ref="D310:E310"/>
    <mergeCell ref="F310:G310"/>
    <mergeCell ref="H310:I310"/>
    <mergeCell ref="J310:K310"/>
    <mergeCell ref="B307:C307"/>
    <mergeCell ref="D307:E307"/>
    <mergeCell ref="F307:G307"/>
    <mergeCell ref="H307:I307"/>
    <mergeCell ref="J307:K307"/>
    <mergeCell ref="B308:C308"/>
    <mergeCell ref="D308:E308"/>
    <mergeCell ref="F308:G308"/>
    <mergeCell ref="H308:I308"/>
    <mergeCell ref="J308:K308"/>
    <mergeCell ref="B314:C314"/>
    <mergeCell ref="D314:E314"/>
    <mergeCell ref="F314:G314"/>
    <mergeCell ref="H314:I314"/>
    <mergeCell ref="J314:K314"/>
    <mergeCell ref="B315:C315"/>
    <mergeCell ref="D315:E315"/>
    <mergeCell ref="F315:G315"/>
    <mergeCell ref="H315:I315"/>
    <mergeCell ref="J315:K315"/>
    <mergeCell ref="B311:C311"/>
    <mergeCell ref="D311:E311"/>
    <mergeCell ref="F311:G311"/>
    <mergeCell ref="H311:I311"/>
    <mergeCell ref="J311:K311"/>
    <mergeCell ref="B312:C312"/>
    <mergeCell ref="D312:E312"/>
    <mergeCell ref="F312:G312"/>
    <mergeCell ref="H312:I312"/>
    <mergeCell ref="J312:K312"/>
    <mergeCell ref="B318:C318"/>
    <mergeCell ref="D318:E318"/>
    <mergeCell ref="F318:G318"/>
    <mergeCell ref="H318:I318"/>
    <mergeCell ref="J318:K318"/>
    <mergeCell ref="B319:C319"/>
    <mergeCell ref="D319:E319"/>
    <mergeCell ref="F319:G319"/>
    <mergeCell ref="H319:I319"/>
    <mergeCell ref="J319:K319"/>
    <mergeCell ref="B316:C316"/>
    <mergeCell ref="D316:E316"/>
    <mergeCell ref="F316:G316"/>
    <mergeCell ref="H316:I316"/>
    <mergeCell ref="J316:K316"/>
    <mergeCell ref="B317:C317"/>
    <mergeCell ref="D317:E317"/>
    <mergeCell ref="F317:G317"/>
    <mergeCell ref="H317:I317"/>
    <mergeCell ref="J317:K317"/>
    <mergeCell ref="B322:C322"/>
    <mergeCell ref="D322:E322"/>
    <mergeCell ref="F322:G322"/>
    <mergeCell ref="H322:I322"/>
    <mergeCell ref="J322:K322"/>
    <mergeCell ref="B323:C323"/>
    <mergeCell ref="D323:E323"/>
    <mergeCell ref="F323:G323"/>
    <mergeCell ref="H323:I323"/>
    <mergeCell ref="J323:K323"/>
    <mergeCell ref="B320:C320"/>
    <mergeCell ref="D320:E320"/>
    <mergeCell ref="F320:G320"/>
    <mergeCell ref="H320:I320"/>
    <mergeCell ref="J320:K320"/>
    <mergeCell ref="B321:C321"/>
    <mergeCell ref="D321:E321"/>
    <mergeCell ref="F321:G321"/>
    <mergeCell ref="H321:I321"/>
    <mergeCell ref="J321:K321"/>
    <mergeCell ref="B326:C326"/>
    <mergeCell ref="D328:E328"/>
    <mergeCell ref="F328:G328"/>
    <mergeCell ref="H328:I328"/>
    <mergeCell ref="J328:K328"/>
    <mergeCell ref="B330:C330"/>
    <mergeCell ref="D330:E330"/>
    <mergeCell ref="F330:G330"/>
    <mergeCell ref="H330:I330"/>
    <mergeCell ref="J330:K330"/>
    <mergeCell ref="B324:C324"/>
    <mergeCell ref="D324:E324"/>
    <mergeCell ref="F324:G324"/>
    <mergeCell ref="H324:I324"/>
    <mergeCell ref="J324:K324"/>
    <mergeCell ref="B325:C325"/>
    <mergeCell ref="D325:E325"/>
    <mergeCell ref="F325:G325"/>
    <mergeCell ref="H325:I325"/>
    <mergeCell ref="J325:K325"/>
    <mergeCell ref="F337:G337"/>
    <mergeCell ref="H337:I337"/>
    <mergeCell ref="J337:K337"/>
    <mergeCell ref="B335:C335"/>
    <mergeCell ref="D335:E335"/>
    <mergeCell ref="F335:G335"/>
    <mergeCell ref="H335:I335"/>
    <mergeCell ref="J335:K335"/>
    <mergeCell ref="D337:E337"/>
    <mergeCell ref="B336:C336"/>
    <mergeCell ref="D336:E336"/>
    <mergeCell ref="F336:G336"/>
    <mergeCell ref="H336:I336"/>
    <mergeCell ref="D331:E331"/>
    <mergeCell ref="D332:E332"/>
    <mergeCell ref="F331:G331"/>
    <mergeCell ref="H331:I331"/>
    <mergeCell ref="J331:K331"/>
    <mergeCell ref="F332:G332"/>
    <mergeCell ref="H332:I332"/>
    <mergeCell ref="J332:K332"/>
    <mergeCell ref="B333:C333"/>
    <mergeCell ref="D333:E333"/>
    <mergeCell ref="F333:G333"/>
    <mergeCell ref="H333:I333"/>
    <mergeCell ref="J333:K33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sheetPr codeName="Hoja68">
    <pageSetUpPr fitToPage="1"/>
  </sheetPr>
  <dimension ref="A1:O349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5" width="7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472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37030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"/>
    </row>
    <row r="19" spans="1:15" ht="15" x14ac:dyDescent="0.25">
      <c r="A19" s="1"/>
      <c r="B19" s="369">
        <v>1</v>
      </c>
      <c r="C19" s="368"/>
      <c r="D19" s="367" t="s">
        <v>466</v>
      </c>
      <c r="E19" s="368"/>
      <c r="F19" s="369">
        <v>4100046874</v>
      </c>
      <c r="G19" s="370"/>
      <c r="H19" s="391" t="s">
        <v>468</v>
      </c>
      <c r="I19" s="370"/>
      <c r="J19" s="369" t="s">
        <v>53</v>
      </c>
      <c r="K19" s="368"/>
      <c r="L19" s="7" t="s">
        <v>387</v>
      </c>
      <c r="M19" s="11"/>
      <c r="N19" s="82">
        <v>11.9</v>
      </c>
      <c r="O19" s="6">
        <v>48</v>
      </c>
    </row>
    <row r="20" spans="1:15" ht="15" x14ac:dyDescent="0.25">
      <c r="A20" s="1"/>
      <c r="B20" s="369">
        <v>1</v>
      </c>
      <c r="C20" s="368"/>
      <c r="D20" s="367" t="s">
        <v>466</v>
      </c>
      <c r="E20" s="368"/>
      <c r="F20" s="369">
        <v>4100046874</v>
      </c>
      <c r="G20" s="370"/>
      <c r="H20" s="391" t="s">
        <v>468</v>
      </c>
      <c r="I20" s="370"/>
      <c r="J20" s="369" t="s">
        <v>53</v>
      </c>
      <c r="K20" s="368"/>
      <c r="L20" s="7" t="s">
        <v>387</v>
      </c>
      <c r="M20" s="11"/>
      <c r="N20" s="82">
        <v>4.0999999999999996</v>
      </c>
      <c r="O20" s="6">
        <v>14</v>
      </c>
    </row>
    <row r="21" spans="1:15" ht="15" x14ac:dyDescent="0.25">
      <c r="A21" s="1"/>
      <c r="B21" s="375"/>
      <c r="C21" s="367"/>
      <c r="D21" s="375"/>
      <c r="E21" s="367"/>
      <c r="F21" s="375"/>
      <c r="G21" s="367"/>
      <c r="H21" s="419"/>
      <c r="I21" s="420"/>
      <c r="J21" s="375"/>
      <c r="K21" s="367"/>
      <c r="L21" s="7"/>
      <c r="M21" s="7"/>
      <c r="N21" s="7"/>
      <c r="O21" s="57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80">
        <f>SUM(N18:N21)</f>
        <v>16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62</v>
      </c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473</v>
      </c>
      <c r="G25" s="396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474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475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/>
      <c r="E28" s="1"/>
      <c r="F28" s="1"/>
      <c r="G28" s="23"/>
      <c r="H28" s="23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3"/>
      <c r="H29" s="3"/>
      <c r="I29" s="1"/>
      <c r="J29" s="1"/>
      <c r="K29" s="20"/>
      <c r="L29" s="1"/>
      <c r="M29" s="1"/>
      <c r="N29" s="1"/>
    </row>
    <row r="30" spans="1:15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333" ht="8.25" customHeight="1" x14ac:dyDescent="0.2"/>
    <row r="335" ht="8.25" customHeight="1" x14ac:dyDescent="0.2"/>
    <row r="337" ht="9" customHeight="1" x14ac:dyDescent="0.2"/>
    <row r="339" ht="7.5" customHeight="1" x14ac:dyDescent="0.2"/>
    <row r="341" ht="6.75" customHeight="1" x14ac:dyDescent="0.2"/>
    <row r="343" ht="7.5" customHeight="1" x14ac:dyDescent="0.2"/>
    <row r="345" ht="9" customHeight="1" x14ac:dyDescent="0.2"/>
    <row r="347" ht="7.5" customHeight="1" x14ac:dyDescent="0.2"/>
    <row r="349" ht="8.25" customHeight="1" x14ac:dyDescent="0.2"/>
  </sheetData>
  <mergeCells count="24">
    <mergeCell ref="F25:G25"/>
    <mergeCell ref="B20:C20"/>
    <mergeCell ref="B21:C21"/>
    <mergeCell ref="D21:E21"/>
    <mergeCell ref="F21:G21"/>
    <mergeCell ref="D22:H22"/>
    <mergeCell ref="D20:E20"/>
    <mergeCell ref="F20:G20"/>
    <mergeCell ref="H20:I20"/>
    <mergeCell ref="J20:K20"/>
    <mergeCell ref="B23:L23"/>
    <mergeCell ref="H21:I21"/>
    <mergeCell ref="J21:K21"/>
    <mergeCell ref="B19:C19"/>
    <mergeCell ref="D19:E19"/>
    <mergeCell ref="F19:G19"/>
    <mergeCell ref="H19:I19"/>
    <mergeCell ref="J19:K19"/>
    <mergeCell ref="M15:N15"/>
    <mergeCell ref="B17:C17"/>
    <mergeCell ref="D17:E17"/>
    <mergeCell ref="F17:G17"/>
    <mergeCell ref="H17:I17"/>
    <mergeCell ref="J17:K17"/>
  </mergeCells>
  <pageMargins left="0.15748031496062992" right="0.15748031496062992" top="0.59055118110236227" bottom="0.59055118110236227" header="0" footer="0"/>
  <pageSetup paperSize="9" scale="74" orientation="portrait" r:id="rId1"/>
  <headerFooter alignWithMargins="0"/>
  <drawing r:id="rId2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sheetPr codeName="Hoja69">
    <pageSetUpPr fitToPage="1"/>
  </sheetPr>
  <dimension ref="A1:O349"/>
  <sheetViews>
    <sheetView workbookViewId="0">
      <selection activeCell="D28" sqref="D28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5" width="7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464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37027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"/>
    </row>
    <row r="19" spans="1:15" ht="15" x14ac:dyDescent="0.25">
      <c r="A19" s="1"/>
      <c r="B19" s="378">
        <v>1</v>
      </c>
      <c r="C19" s="379"/>
      <c r="D19" s="367" t="s">
        <v>465</v>
      </c>
      <c r="E19" s="368"/>
      <c r="F19" s="369">
        <v>4100046861</v>
      </c>
      <c r="G19" s="370"/>
      <c r="H19" s="391" t="s">
        <v>467</v>
      </c>
      <c r="I19" s="370"/>
      <c r="J19" s="369" t="s">
        <v>25</v>
      </c>
      <c r="K19" s="368"/>
      <c r="L19" s="7" t="s">
        <v>387</v>
      </c>
      <c r="M19" s="11"/>
      <c r="N19" s="82">
        <v>4</v>
      </c>
      <c r="O19" s="6">
        <v>10</v>
      </c>
    </row>
    <row r="20" spans="1:15" ht="15" x14ac:dyDescent="0.25">
      <c r="A20" s="1"/>
      <c r="B20" s="76"/>
      <c r="C20" s="69"/>
      <c r="D20" s="367" t="s">
        <v>466</v>
      </c>
      <c r="E20" s="368"/>
      <c r="F20" s="369">
        <v>4100046863</v>
      </c>
      <c r="G20" s="370"/>
      <c r="H20" s="391" t="s">
        <v>468</v>
      </c>
      <c r="I20" s="370"/>
      <c r="J20" s="369" t="s">
        <v>25</v>
      </c>
      <c r="K20" s="368"/>
      <c r="L20" s="7" t="s">
        <v>387</v>
      </c>
      <c r="M20" s="11"/>
      <c r="N20" s="84"/>
      <c r="O20" s="6">
        <v>10</v>
      </c>
    </row>
    <row r="21" spans="1:15" ht="15" x14ac:dyDescent="0.25">
      <c r="A21" s="1"/>
      <c r="B21" s="375"/>
      <c r="C21" s="367"/>
      <c r="D21" s="375"/>
      <c r="E21" s="367"/>
      <c r="F21" s="375"/>
      <c r="G21" s="367"/>
      <c r="H21" s="419"/>
      <c r="I21" s="420"/>
      <c r="J21" s="375"/>
      <c r="K21" s="367"/>
      <c r="L21" s="7"/>
      <c r="M21" s="7"/>
      <c r="N21" s="7"/>
      <c r="O21" s="57"/>
    </row>
    <row r="22" spans="1:15" ht="15" x14ac:dyDescent="0.25">
      <c r="A22" s="1"/>
      <c r="B22" s="76"/>
      <c r="C22" s="65"/>
      <c r="D22" s="392"/>
      <c r="E22" s="393"/>
      <c r="F22" s="393"/>
      <c r="G22" s="393"/>
      <c r="H22" s="393"/>
      <c r="I22" s="62"/>
      <c r="J22" s="50"/>
      <c r="K22" s="61"/>
      <c r="L22" s="8"/>
      <c r="M22" s="8"/>
      <c r="N22" s="80">
        <f>SUM(N18:N21)</f>
        <v>4</v>
      </c>
      <c r="O22" s="60"/>
    </row>
    <row r="23" spans="1:15" ht="15.75" x14ac:dyDescent="0.25">
      <c r="A23" s="1"/>
      <c r="B23" s="356" t="s">
        <v>29</v>
      </c>
      <c r="C23" s="357"/>
      <c r="D23" s="357"/>
      <c r="E23" s="357"/>
      <c r="F23" s="357"/>
      <c r="G23" s="357"/>
      <c r="H23" s="357"/>
      <c r="I23" s="357"/>
      <c r="J23" s="357"/>
      <c r="K23" s="357"/>
      <c r="L23" s="357"/>
      <c r="M23" s="79"/>
      <c r="N23" s="75"/>
      <c r="O23" s="73">
        <f>SUM(O18:O21)</f>
        <v>20</v>
      </c>
    </row>
    <row r="24" spans="1:15" ht="3.75" customHeight="1" x14ac:dyDescent="0.25">
      <c r="A24" s="1"/>
      <c r="B24" s="1"/>
      <c r="C24" s="1"/>
      <c r="D24" s="17"/>
      <c r="E24" s="20"/>
      <c r="F24" s="20"/>
      <c r="G24" s="3"/>
      <c r="H24" s="3"/>
      <c r="I24" s="1"/>
      <c r="J24" s="1"/>
      <c r="K24" s="1"/>
      <c r="L24" s="1"/>
      <c r="M24" s="1"/>
      <c r="N24" s="1"/>
    </row>
    <row r="25" spans="1:15" ht="15" customHeight="1" x14ac:dyDescent="0.25">
      <c r="A25" s="1"/>
      <c r="B25" s="1"/>
      <c r="C25" s="1"/>
      <c r="D25" s="1" t="s">
        <v>49</v>
      </c>
      <c r="E25" s="23"/>
      <c r="F25" s="397" t="s">
        <v>469</v>
      </c>
      <c r="G25" s="396"/>
      <c r="H25" s="1"/>
      <c r="I25" s="1"/>
      <c r="J25" s="1"/>
      <c r="K25" s="1"/>
      <c r="L25" s="1"/>
      <c r="M25" s="1"/>
      <c r="N25" s="1"/>
    </row>
    <row r="26" spans="1:15" ht="15" customHeight="1" x14ac:dyDescent="0.25">
      <c r="A26" s="1"/>
      <c r="B26" s="1"/>
      <c r="C26" s="1"/>
      <c r="D26" s="1" t="s">
        <v>470</v>
      </c>
      <c r="E26" s="3"/>
      <c r="F26" s="1"/>
      <c r="G26" s="1"/>
      <c r="H26" s="1"/>
      <c r="I26" s="1"/>
      <c r="J26" s="1"/>
      <c r="K26" s="1"/>
      <c r="L26" s="1"/>
      <c r="M26" s="1"/>
      <c r="N26" s="1"/>
    </row>
    <row r="27" spans="1:15" ht="15" customHeight="1" x14ac:dyDescent="0.25">
      <c r="A27" s="1"/>
      <c r="B27" s="1"/>
      <c r="C27" s="1"/>
      <c r="D27" s="1" t="s">
        <v>471</v>
      </c>
      <c r="E27" s="23"/>
      <c r="F27" s="1"/>
      <c r="G27" s="1"/>
      <c r="H27" s="1"/>
      <c r="I27" s="1"/>
      <c r="J27" s="1"/>
      <c r="K27" s="1"/>
      <c r="L27" s="1"/>
      <c r="M27" s="1"/>
      <c r="N27" s="1"/>
    </row>
    <row r="28" spans="1:15" ht="15" customHeight="1" x14ac:dyDescent="0.25">
      <c r="A28" s="1"/>
      <c r="B28" s="1"/>
      <c r="C28" s="1"/>
      <c r="D28" s="1"/>
      <c r="E28" s="1"/>
      <c r="F28" s="1"/>
      <c r="G28" s="23"/>
      <c r="H28" s="23"/>
      <c r="I28" s="1"/>
      <c r="J28" s="1"/>
      <c r="K28" s="1"/>
      <c r="L28" s="1"/>
      <c r="M28" s="1"/>
      <c r="N28" s="1"/>
    </row>
    <row r="29" spans="1:15" ht="15" x14ac:dyDescent="0.25">
      <c r="A29" s="1"/>
      <c r="B29" s="1"/>
      <c r="C29" s="1"/>
      <c r="D29" s="1"/>
      <c r="E29" s="1"/>
      <c r="F29" s="1"/>
      <c r="G29" s="3"/>
      <c r="H29" s="3"/>
      <c r="I29" s="1"/>
      <c r="J29" s="1"/>
      <c r="K29" s="20"/>
      <c r="L29" s="1"/>
      <c r="M29" s="1"/>
      <c r="N29" s="1"/>
    </row>
    <row r="30" spans="1:15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5" ht="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5" ht="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333" ht="8.25" customHeight="1" x14ac:dyDescent="0.2"/>
    <row r="335" ht="8.25" customHeight="1" x14ac:dyDescent="0.2"/>
    <row r="337" ht="9" customHeight="1" x14ac:dyDescent="0.2"/>
    <row r="339" ht="7.5" customHeight="1" x14ac:dyDescent="0.2"/>
    <row r="341" ht="6.75" customHeight="1" x14ac:dyDescent="0.2"/>
    <row r="343" ht="7.5" customHeight="1" x14ac:dyDescent="0.2"/>
    <row r="345" ht="9" customHeight="1" x14ac:dyDescent="0.2"/>
    <row r="347" ht="7.5" customHeight="1" x14ac:dyDescent="0.2"/>
    <row r="349" ht="8.25" customHeight="1" x14ac:dyDescent="0.2"/>
  </sheetData>
  <mergeCells count="23">
    <mergeCell ref="B17:C17"/>
    <mergeCell ref="D17:E17"/>
    <mergeCell ref="F17:G17"/>
    <mergeCell ref="H17:I17"/>
    <mergeCell ref="J17:K17"/>
    <mergeCell ref="D20:E20"/>
    <mergeCell ref="F20:G20"/>
    <mergeCell ref="H20:I20"/>
    <mergeCell ref="J20:K20"/>
    <mergeCell ref="M15:N15"/>
    <mergeCell ref="B19:C19"/>
    <mergeCell ref="D19:E19"/>
    <mergeCell ref="F19:G19"/>
    <mergeCell ref="H19:I19"/>
    <mergeCell ref="J19:K19"/>
    <mergeCell ref="D22:H22"/>
    <mergeCell ref="B23:L23"/>
    <mergeCell ref="F25:G25"/>
    <mergeCell ref="B21:C21"/>
    <mergeCell ref="D21:E21"/>
    <mergeCell ref="F21:G21"/>
    <mergeCell ref="H21:I21"/>
    <mergeCell ref="J21:K21"/>
  </mergeCells>
  <pageMargins left="0.15748031496062992" right="0.15748031496062992" top="0.59055118110236227" bottom="0.59055118110236227" header="0" footer="0"/>
  <pageSetup paperSize="9" scale="73" orientation="portrait" r:id="rId1"/>
  <headerFooter alignWithMargins="0"/>
  <drawing r:id="rId2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sheetPr codeName="Hoja70">
    <pageSetUpPr fitToPage="1"/>
  </sheetPr>
  <dimension ref="A1:O354"/>
  <sheetViews>
    <sheetView workbookViewId="0">
      <selection activeCell="O29" sqref="O29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5" width="7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458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37019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7" t="s">
        <v>22</v>
      </c>
      <c r="C18" s="78"/>
      <c r="D18" s="20"/>
      <c r="E18" s="45"/>
      <c r="F18" s="20"/>
      <c r="H18" s="3"/>
      <c r="J18" s="20"/>
      <c r="K18" s="45"/>
      <c r="L18" s="1"/>
      <c r="M18" s="1"/>
      <c r="N18" s="1"/>
      <c r="O18" s="6"/>
    </row>
    <row r="19" spans="1:15" ht="15" x14ac:dyDescent="0.25">
      <c r="A19" s="1"/>
      <c r="B19" s="378">
        <v>1</v>
      </c>
      <c r="C19" s="379"/>
      <c r="D19" s="367" t="s">
        <v>462</v>
      </c>
      <c r="E19" s="368"/>
      <c r="F19" s="369">
        <v>4100046882</v>
      </c>
      <c r="G19" s="370"/>
      <c r="H19" s="391" t="s">
        <v>463</v>
      </c>
      <c r="I19" s="370"/>
      <c r="J19" s="369" t="s">
        <v>84</v>
      </c>
      <c r="K19" s="368"/>
      <c r="L19" s="7" t="s">
        <v>387</v>
      </c>
      <c r="M19" s="11"/>
      <c r="N19" s="82">
        <v>8</v>
      </c>
      <c r="O19" s="6">
        <v>6</v>
      </c>
    </row>
    <row r="20" spans="1:15" ht="15" x14ac:dyDescent="0.25">
      <c r="A20" s="1"/>
      <c r="B20" s="76"/>
      <c r="C20" s="69"/>
      <c r="D20" s="367" t="s">
        <v>462</v>
      </c>
      <c r="E20" s="368"/>
      <c r="F20" s="369">
        <v>4100046881</v>
      </c>
      <c r="G20" s="370"/>
      <c r="H20" s="391" t="s">
        <v>463</v>
      </c>
      <c r="I20" s="370"/>
      <c r="J20" s="369" t="s">
        <v>53</v>
      </c>
      <c r="K20" s="368"/>
      <c r="L20" s="7" t="s">
        <v>387</v>
      </c>
      <c r="M20" s="11"/>
      <c r="N20" s="84"/>
      <c r="O20" s="6">
        <v>66</v>
      </c>
    </row>
    <row r="21" spans="1:15" ht="15" x14ac:dyDescent="0.25">
      <c r="A21" s="1"/>
      <c r="B21" s="415">
        <v>2</v>
      </c>
      <c r="C21" s="412"/>
      <c r="D21" s="369" t="s">
        <v>462</v>
      </c>
      <c r="E21" s="368"/>
      <c r="F21" s="369">
        <v>4100046880</v>
      </c>
      <c r="G21" s="370"/>
      <c r="H21" s="391" t="s">
        <v>463</v>
      </c>
      <c r="I21" s="370"/>
      <c r="J21" s="369" t="s">
        <v>73</v>
      </c>
      <c r="K21" s="368"/>
      <c r="L21" s="7" t="s">
        <v>387</v>
      </c>
      <c r="M21" s="7"/>
      <c r="N21" s="83">
        <v>8</v>
      </c>
      <c r="O21" s="7">
        <v>71</v>
      </c>
    </row>
    <row r="22" spans="1:15" ht="15" x14ac:dyDescent="0.25">
      <c r="A22" s="1"/>
      <c r="B22" s="378">
        <v>3</v>
      </c>
      <c r="C22" s="379"/>
      <c r="D22" s="369" t="s">
        <v>462</v>
      </c>
      <c r="E22" s="368"/>
      <c r="F22" s="369">
        <v>4100046865</v>
      </c>
      <c r="G22" s="370"/>
      <c r="H22" s="391" t="s">
        <v>463</v>
      </c>
      <c r="I22" s="370"/>
      <c r="J22" s="369" t="s">
        <v>25</v>
      </c>
      <c r="K22" s="368"/>
      <c r="L22" s="7" t="s">
        <v>387</v>
      </c>
      <c r="M22" s="11"/>
      <c r="N22" s="82">
        <v>8</v>
      </c>
      <c r="O22" s="6">
        <v>24</v>
      </c>
    </row>
    <row r="23" spans="1:15" ht="15" x14ac:dyDescent="0.25">
      <c r="A23" s="1"/>
      <c r="B23" s="416"/>
      <c r="C23" s="417"/>
      <c r="D23" s="369" t="s">
        <v>444</v>
      </c>
      <c r="E23" s="368"/>
      <c r="F23" s="369">
        <v>4100046872</v>
      </c>
      <c r="G23" s="370"/>
      <c r="H23" s="391" t="s">
        <v>445</v>
      </c>
      <c r="I23" s="370"/>
      <c r="J23" s="369" t="s">
        <v>84</v>
      </c>
      <c r="K23" s="368"/>
      <c r="L23" s="7" t="s">
        <v>387</v>
      </c>
      <c r="M23" s="11"/>
      <c r="N23" s="83"/>
      <c r="O23" s="6">
        <v>5</v>
      </c>
    </row>
    <row r="24" spans="1:15" ht="15" x14ac:dyDescent="0.25">
      <c r="A24" s="1"/>
      <c r="B24" s="40"/>
      <c r="C24" s="36"/>
      <c r="D24" s="369" t="s">
        <v>444</v>
      </c>
      <c r="E24" s="368"/>
      <c r="F24" s="369">
        <v>4100046871</v>
      </c>
      <c r="G24" s="370"/>
      <c r="H24" s="391" t="s">
        <v>445</v>
      </c>
      <c r="I24" s="370"/>
      <c r="J24" s="369" t="s">
        <v>53</v>
      </c>
      <c r="K24" s="368"/>
      <c r="L24" s="7" t="s">
        <v>387</v>
      </c>
      <c r="M24" s="11"/>
      <c r="N24" s="83"/>
      <c r="O24" s="6">
        <v>32</v>
      </c>
    </row>
    <row r="25" spans="1:15" ht="15" x14ac:dyDescent="0.25">
      <c r="A25" s="1"/>
      <c r="B25" s="76"/>
      <c r="C25" s="69"/>
      <c r="D25" s="369" t="s">
        <v>444</v>
      </c>
      <c r="E25" s="368"/>
      <c r="F25" s="369">
        <v>4100046862</v>
      </c>
      <c r="G25" s="370"/>
      <c r="H25" s="391" t="s">
        <v>445</v>
      </c>
      <c r="I25" s="370"/>
      <c r="J25" s="369" t="s">
        <v>25</v>
      </c>
      <c r="K25" s="368"/>
      <c r="L25" s="7" t="s">
        <v>387</v>
      </c>
      <c r="M25" s="11"/>
      <c r="N25" s="84"/>
      <c r="O25" s="60">
        <v>5</v>
      </c>
    </row>
    <row r="26" spans="1:15" ht="15" x14ac:dyDescent="0.25">
      <c r="A26" s="1"/>
      <c r="B26" s="375"/>
      <c r="C26" s="367"/>
      <c r="D26" s="375"/>
      <c r="E26" s="367"/>
      <c r="F26" s="375"/>
      <c r="G26" s="367"/>
      <c r="H26" s="419"/>
      <c r="I26" s="420"/>
      <c r="J26" s="375"/>
      <c r="K26" s="367"/>
      <c r="L26" s="7"/>
      <c r="M26" s="7"/>
      <c r="N26" s="7"/>
      <c r="O26" s="57"/>
    </row>
    <row r="27" spans="1:15" ht="15" x14ac:dyDescent="0.25">
      <c r="A27" s="1"/>
      <c r="B27" s="76"/>
      <c r="C27" s="65"/>
      <c r="D27" s="392"/>
      <c r="E27" s="393"/>
      <c r="F27" s="393"/>
      <c r="G27" s="393"/>
      <c r="H27" s="393"/>
      <c r="I27" s="62"/>
      <c r="J27" s="50"/>
      <c r="K27" s="61"/>
      <c r="L27" s="8"/>
      <c r="M27" s="8"/>
      <c r="N27" s="80">
        <f>SUM(N18:N26)</f>
        <v>24</v>
      </c>
      <c r="O27" s="60"/>
    </row>
    <row r="28" spans="1:15" ht="15.75" x14ac:dyDescent="0.25">
      <c r="A28" s="1"/>
      <c r="B28" s="356" t="s">
        <v>29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7"/>
      <c r="M28" s="79"/>
      <c r="N28" s="75"/>
      <c r="O28" s="73">
        <f>SUM(O18:O26)</f>
        <v>209</v>
      </c>
    </row>
    <row r="29" spans="1:15" ht="3.75" customHeight="1" x14ac:dyDescent="0.25">
      <c r="A29" s="1"/>
      <c r="B29" s="1"/>
      <c r="C29" s="1"/>
      <c r="D29" s="17"/>
      <c r="E29" s="20"/>
      <c r="F29" s="20"/>
      <c r="G29" s="3"/>
      <c r="H29" s="3"/>
      <c r="I29" s="1"/>
      <c r="J29" s="1"/>
      <c r="K29" s="1"/>
      <c r="L29" s="1"/>
      <c r="M29" s="1"/>
      <c r="N29" s="1"/>
    </row>
    <row r="30" spans="1:15" ht="15" customHeight="1" x14ac:dyDescent="0.25">
      <c r="A30" s="1"/>
      <c r="B30" s="1"/>
      <c r="C30" s="1"/>
      <c r="D30" s="1" t="s">
        <v>49</v>
      </c>
      <c r="E30" s="23"/>
      <c r="F30" s="397" t="s">
        <v>459</v>
      </c>
      <c r="G30" s="396"/>
      <c r="H30" s="1"/>
      <c r="I30" s="1"/>
      <c r="J30" s="1"/>
      <c r="K30" s="1"/>
      <c r="L30" s="1"/>
      <c r="M30" s="1"/>
      <c r="N30" s="1"/>
    </row>
    <row r="31" spans="1:15" ht="15" customHeight="1" x14ac:dyDescent="0.25">
      <c r="A31" s="1"/>
      <c r="B31" s="1"/>
      <c r="C31" s="1"/>
      <c r="D31" s="1" t="s">
        <v>460</v>
      </c>
      <c r="E31" s="3"/>
      <c r="F31" s="1"/>
      <c r="G31" s="1"/>
      <c r="H31" s="1"/>
      <c r="I31" s="1"/>
      <c r="J31" s="1"/>
      <c r="K31" s="1"/>
      <c r="L31" s="1"/>
      <c r="M31" s="1"/>
      <c r="N31" s="1"/>
    </row>
    <row r="32" spans="1:15" ht="15" customHeight="1" x14ac:dyDescent="0.25">
      <c r="A32" s="1"/>
      <c r="B32" s="1"/>
      <c r="C32" s="1"/>
      <c r="D32" s="1" t="s">
        <v>461</v>
      </c>
      <c r="E32" s="23"/>
      <c r="F32" s="1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/>
      <c r="E33" s="1"/>
      <c r="F33" s="1"/>
      <c r="G33" s="23"/>
      <c r="H33" s="23"/>
      <c r="I33" s="1"/>
      <c r="J33" s="1"/>
      <c r="K33" s="1"/>
      <c r="L33" s="1"/>
      <c r="M33" s="1"/>
      <c r="N33" s="1"/>
    </row>
    <row r="34" spans="1:14" ht="15" x14ac:dyDescent="0.25">
      <c r="A34" s="1"/>
      <c r="B34" s="1"/>
      <c r="C34" s="1"/>
      <c r="D34" s="1"/>
      <c r="E34" s="1"/>
      <c r="F34" s="1"/>
      <c r="G34" s="3"/>
      <c r="H34" s="3"/>
      <c r="I34" s="1"/>
      <c r="J34" s="1"/>
      <c r="K34" s="20"/>
      <c r="L34" s="1"/>
      <c r="M34" s="1"/>
      <c r="N34" s="1"/>
    </row>
    <row r="35" spans="1:14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338" ht="8.25" customHeight="1" x14ac:dyDescent="0.2"/>
    <row r="340" ht="8.25" customHeight="1" x14ac:dyDescent="0.2"/>
    <row r="342" ht="9" customHeight="1" x14ac:dyDescent="0.2"/>
    <row r="344" ht="7.5" customHeight="1" x14ac:dyDescent="0.2"/>
    <row r="346" ht="6.75" customHeight="1" x14ac:dyDescent="0.2"/>
    <row r="348" ht="7.5" customHeight="1" x14ac:dyDescent="0.2"/>
    <row r="350" ht="9" customHeight="1" x14ac:dyDescent="0.2"/>
    <row r="352" ht="7.5" customHeight="1" x14ac:dyDescent="0.2"/>
    <row r="354" ht="8.25" customHeight="1" x14ac:dyDescent="0.2"/>
  </sheetData>
  <mergeCells count="46">
    <mergeCell ref="B17:C17"/>
    <mergeCell ref="D17:E17"/>
    <mergeCell ref="F17:G17"/>
    <mergeCell ref="H17:I17"/>
    <mergeCell ref="J17:K17"/>
    <mergeCell ref="D20:E20"/>
    <mergeCell ref="F20:G20"/>
    <mergeCell ref="J20:K20"/>
    <mergeCell ref="H20:I20"/>
    <mergeCell ref="M15:N15"/>
    <mergeCell ref="B21:C21"/>
    <mergeCell ref="D21:E21"/>
    <mergeCell ref="F21:G21"/>
    <mergeCell ref="H21:I21"/>
    <mergeCell ref="J21:K21"/>
    <mergeCell ref="B19:C19"/>
    <mergeCell ref="D19:E19"/>
    <mergeCell ref="F19:G19"/>
    <mergeCell ref="H19:I19"/>
    <mergeCell ref="J19:K19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J22:K22"/>
    <mergeCell ref="D25:E25"/>
    <mergeCell ref="D24:E24"/>
    <mergeCell ref="F24:G24"/>
    <mergeCell ref="H24:I24"/>
    <mergeCell ref="J24:K24"/>
    <mergeCell ref="F25:G25"/>
    <mergeCell ref="H25:I25"/>
    <mergeCell ref="J25:K25"/>
    <mergeCell ref="D27:H27"/>
    <mergeCell ref="B28:L28"/>
    <mergeCell ref="F30:G30"/>
    <mergeCell ref="B26:C26"/>
    <mergeCell ref="D26:E26"/>
    <mergeCell ref="F26:G26"/>
    <mergeCell ref="H26:I26"/>
    <mergeCell ref="J26:K26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sheetPr codeName="Hoja71">
    <pageSetUpPr fitToPage="1"/>
  </sheetPr>
  <dimension ref="A1:O357"/>
  <sheetViews>
    <sheetView topLeftCell="A4" workbookViewId="0">
      <selection activeCell="D40" sqref="D40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5" width="7.42578125" customWidth="1"/>
    <col min="6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448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37016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1" t="s">
        <v>22</v>
      </c>
      <c r="C18" s="72"/>
      <c r="D18" s="20"/>
      <c r="E18" s="45"/>
      <c r="F18" s="20"/>
      <c r="H18" s="3"/>
      <c r="J18" s="20"/>
      <c r="K18" s="45"/>
      <c r="L18" s="1"/>
      <c r="M18" s="1"/>
      <c r="N18" s="1"/>
      <c r="O18" s="6"/>
    </row>
    <row r="19" spans="1:15" ht="15" x14ac:dyDescent="0.25">
      <c r="A19" s="1"/>
      <c r="B19" s="369">
        <v>1</v>
      </c>
      <c r="C19" s="368"/>
      <c r="D19" s="369" t="s">
        <v>444</v>
      </c>
      <c r="E19" s="368"/>
      <c r="F19" s="369">
        <v>4100046870</v>
      </c>
      <c r="G19" s="370"/>
      <c r="H19" s="391" t="s">
        <v>445</v>
      </c>
      <c r="I19" s="370"/>
      <c r="J19" s="369" t="s">
        <v>73</v>
      </c>
      <c r="K19" s="368"/>
      <c r="L19" s="7" t="s">
        <v>387</v>
      </c>
      <c r="M19" s="7"/>
      <c r="N19" s="81">
        <v>14.54</v>
      </c>
      <c r="O19" s="7">
        <v>110</v>
      </c>
    </row>
    <row r="20" spans="1:15" ht="15" x14ac:dyDescent="0.25">
      <c r="A20" s="1"/>
      <c r="B20" s="424">
        <v>2</v>
      </c>
      <c r="C20" s="425"/>
      <c r="D20" s="369" t="s">
        <v>446</v>
      </c>
      <c r="E20" s="368"/>
      <c r="F20" s="369">
        <v>4100046877</v>
      </c>
      <c r="G20" s="370"/>
      <c r="H20" s="391" t="s">
        <v>447</v>
      </c>
      <c r="I20" s="370"/>
      <c r="J20" s="369" t="s">
        <v>53</v>
      </c>
      <c r="K20" s="368"/>
      <c r="L20" s="7" t="s">
        <v>387</v>
      </c>
      <c r="M20" s="7"/>
      <c r="N20" s="82">
        <v>7.1</v>
      </c>
      <c r="O20" s="7">
        <v>90</v>
      </c>
    </row>
    <row r="21" spans="1:15" ht="15" x14ac:dyDescent="0.25">
      <c r="A21" s="1"/>
      <c r="B21" s="378">
        <v>3</v>
      </c>
      <c r="C21" s="379"/>
      <c r="D21" s="369" t="s">
        <v>446</v>
      </c>
      <c r="E21" s="368"/>
      <c r="F21" s="369">
        <v>4100046864</v>
      </c>
      <c r="G21" s="370"/>
      <c r="H21" s="391" t="s">
        <v>447</v>
      </c>
      <c r="I21" s="370"/>
      <c r="J21" s="369" t="s">
        <v>25</v>
      </c>
      <c r="K21" s="368"/>
      <c r="L21" s="7" t="s">
        <v>387</v>
      </c>
      <c r="M21" s="11"/>
      <c r="N21" s="82">
        <v>5.36</v>
      </c>
      <c r="O21" s="6">
        <v>26</v>
      </c>
    </row>
    <row r="22" spans="1:15" ht="15" x14ac:dyDescent="0.25">
      <c r="A22" s="1"/>
      <c r="B22" s="416"/>
      <c r="C22" s="417"/>
      <c r="D22" s="369" t="s">
        <v>446</v>
      </c>
      <c r="E22" s="368"/>
      <c r="F22" s="369">
        <v>4100046878</v>
      </c>
      <c r="G22" s="370"/>
      <c r="H22" s="391" t="s">
        <v>447</v>
      </c>
      <c r="I22" s="370"/>
      <c r="J22" s="369" t="s">
        <v>147</v>
      </c>
      <c r="K22" s="368"/>
      <c r="L22" s="7" t="s">
        <v>387</v>
      </c>
      <c r="M22" s="11"/>
      <c r="N22" s="83"/>
      <c r="O22" s="6">
        <v>15</v>
      </c>
    </row>
    <row r="23" spans="1:15" ht="15" x14ac:dyDescent="0.25">
      <c r="A23" s="1"/>
      <c r="B23" s="40"/>
      <c r="C23" s="36"/>
      <c r="D23" s="369" t="s">
        <v>446</v>
      </c>
      <c r="E23" s="368"/>
      <c r="F23" s="369">
        <v>4100046876</v>
      </c>
      <c r="G23" s="370"/>
      <c r="H23" s="391" t="s">
        <v>447</v>
      </c>
      <c r="I23" s="370"/>
      <c r="J23" s="369" t="s">
        <v>81</v>
      </c>
      <c r="K23" s="368"/>
      <c r="L23" s="7" t="s">
        <v>387</v>
      </c>
      <c r="M23" s="11"/>
      <c r="N23" s="83"/>
      <c r="O23" s="6">
        <v>1</v>
      </c>
    </row>
    <row r="24" spans="1:15" ht="15" x14ac:dyDescent="0.25">
      <c r="A24" s="1"/>
      <c r="B24" s="76"/>
      <c r="C24" s="69"/>
      <c r="D24" s="369" t="s">
        <v>446</v>
      </c>
      <c r="E24" s="368"/>
      <c r="F24" s="369">
        <v>4100046879</v>
      </c>
      <c r="G24" s="370"/>
      <c r="H24" s="391" t="s">
        <v>447</v>
      </c>
      <c r="I24" s="370"/>
      <c r="J24" s="369" t="s">
        <v>84</v>
      </c>
      <c r="K24" s="368"/>
      <c r="L24" s="7" t="s">
        <v>387</v>
      </c>
      <c r="M24" s="11"/>
      <c r="N24" s="84"/>
      <c r="O24" s="60">
        <v>6</v>
      </c>
    </row>
    <row r="25" spans="1:15" ht="15" x14ac:dyDescent="0.25">
      <c r="A25" s="1"/>
      <c r="B25" s="378">
        <v>4</v>
      </c>
      <c r="C25" s="379"/>
      <c r="D25" s="369" t="s">
        <v>444</v>
      </c>
      <c r="E25" s="368"/>
      <c r="F25" s="369">
        <v>4100046872</v>
      </c>
      <c r="G25" s="370"/>
      <c r="H25" s="391" t="s">
        <v>445</v>
      </c>
      <c r="I25" s="370"/>
      <c r="J25" s="369" t="s">
        <v>84</v>
      </c>
      <c r="K25" s="368"/>
      <c r="L25" s="7" t="s">
        <v>387</v>
      </c>
      <c r="M25" s="11"/>
      <c r="N25" s="82">
        <v>5.96</v>
      </c>
      <c r="O25" s="6">
        <v>8</v>
      </c>
    </row>
    <row r="26" spans="1:15" ht="15" x14ac:dyDescent="0.25">
      <c r="A26" s="1"/>
      <c r="B26" s="416"/>
      <c r="C26" s="417"/>
      <c r="D26" s="369" t="s">
        <v>444</v>
      </c>
      <c r="E26" s="368"/>
      <c r="F26" s="369">
        <v>4100046883</v>
      </c>
      <c r="G26" s="370"/>
      <c r="H26" s="391" t="s">
        <v>445</v>
      </c>
      <c r="I26" s="370"/>
      <c r="J26" s="369" t="s">
        <v>76</v>
      </c>
      <c r="K26" s="368"/>
      <c r="L26" s="7" t="s">
        <v>387</v>
      </c>
      <c r="M26" s="11"/>
      <c r="N26" s="83"/>
      <c r="O26" s="6">
        <v>26</v>
      </c>
    </row>
    <row r="27" spans="1:15" ht="15" x14ac:dyDescent="0.25">
      <c r="A27" s="1"/>
      <c r="B27" s="76"/>
      <c r="C27" s="69"/>
      <c r="D27" s="88"/>
      <c r="E27" s="90"/>
      <c r="F27" s="88"/>
      <c r="G27" s="60"/>
      <c r="H27" s="89"/>
      <c r="I27" s="60"/>
      <c r="J27" s="88"/>
      <c r="K27" s="90"/>
      <c r="L27" s="7"/>
      <c r="M27" s="11"/>
      <c r="N27" s="84"/>
      <c r="O27" s="60"/>
    </row>
    <row r="28" spans="1:15" ht="15" x14ac:dyDescent="0.25">
      <c r="A28" s="1"/>
      <c r="B28" s="365"/>
      <c r="C28" s="351"/>
      <c r="D28" s="375"/>
      <c r="E28" s="367"/>
      <c r="F28" s="375"/>
      <c r="G28" s="367"/>
      <c r="H28" s="419"/>
      <c r="I28" s="420"/>
      <c r="J28" s="375"/>
      <c r="K28" s="367"/>
      <c r="L28" s="7"/>
      <c r="M28" s="11"/>
      <c r="N28" s="27"/>
      <c r="O28" s="57"/>
    </row>
    <row r="29" spans="1:15" ht="15" x14ac:dyDescent="0.25">
      <c r="A29" s="1"/>
      <c r="B29" s="375"/>
      <c r="C29" s="367"/>
      <c r="D29" s="375"/>
      <c r="E29" s="367"/>
      <c r="F29" s="375"/>
      <c r="G29" s="367"/>
      <c r="H29" s="419"/>
      <c r="I29" s="420"/>
      <c r="J29" s="375"/>
      <c r="K29" s="367"/>
      <c r="L29" s="7"/>
      <c r="M29" s="7"/>
      <c r="N29" s="7"/>
      <c r="O29" s="57"/>
    </row>
    <row r="30" spans="1:15" ht="15" x14ac:dyDescent="0.25">
      <c r="A30" s="1"/>
      <c r="B30" s="76"/>
      <c r="C30" s="65"/>
      <c r="D30" s="392"/>
      <c r="E30" s="393"/>
      <c r="F30" s="393"/>
      <c r="G30" s="393"/>
      <c r="H30" s="393"/>
      <c r="I30" s="62"/>
      <c r="J30" s="50"/>
      <c r="K30" s="61"/>
      <c r="L30" s="8"/>
      <c r="M30" s="8"/>
      <c r="N30" s="80">
        <f>SUM(N18:N29)</f>
        <v>32.96</v>
      </c>
      <c r="O30" s="60"/>
    </row>
    <row r="31" spans="1:15" ht="15.75" x14ac:dyDescent="0.25">
      <c r="A31" s="1"/>
      <c r="B31" s="356" t="s">
        <v>29</v>
      </c>
      <c r="C31" s="357"/>
      <c r="D31" s="357"/>
      <c r="E31" s="357"/>
      <c r="F31" s="357"/>
      <c r="G31" s="357"/>
      <c r="H31" s="357"/>
      <c r="I31" s="357"/>
      <c r="J31" s="357"/>
      <c r="K31" s="357"/>
      <c r="L31" s="357"/>
      <c r="M31" s="79"/>
      <c r="N31" s="75"/>
      <c r="O31" s="73">
        <f>SUM(O18:O29)</f>
        <v>282</v>
      </c>
    </row>
    <row r="32" spans="1:15" ht="3.75" customHeight="1" x14ac:dyDescent="0.25">
      <c r="A32" s="1"/>
      <c r="B32" s="1"/>
      <c r="C32" s="1"/>
      <c r="D32" s="17"/>
      <c r="E32" s="20"/>
      <c r="F32" s="20"/>
      <c r="G32" s="3"/>
      <c r="H32" s="3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1"/>
      <c r="D33" s="1" t="s">
        <v>49</v>
      </c>
      <c r="E33" s="23"/>
      <c r="F33" s="397" t="s">
        <v>455</v>
      </c>
      <c r="G33" s="396"/>
      <c r="H33" s="1"/>
      <c r="I33" s="1"/>
      <c r="J33" s="1"/>
      <c r="K33" s="1"/>
      <c r="L33" s="1"/>
      <c r="M33" s="1"/>
      <c r="N33" s="1"/>
    </row>
    <row r="34" spans="1:14" ht="15" customHeight="1" x14ac:dyDescent="0.25">
      <c r="A34" s="1"/>
      <c r="B34" s="1"/>
      <c r="C34" s="1"/>
      <c r="D34" s="1" t="s">
        <v>456</v>
      </c>
      <c r="E34" s="3"/>
      <c r="F34" s="1"/>
      <c r="G34" s="1"/>
      <c r="H34" s="1"/>
      <c r="I34" s="1"/>
      <c r="J34" s="1"/>
      <c r="K34" s="1"/>
      <c r="L34" s="1"/>
      <c r="M34" s="1"/>
      <c r="N34" s="1"/>
    </row>
    <row r="35" spans="1:14" ht="15" customHeight="1" x14ac:dyDescent="0.25">
      <c r="A35" s="1"/>
      <c r="B35" s="1"/>
      <c r="C35" s="1"/>
      <c r="D35" s="1" t="s">
        <v>457</v>
      </c>
      <c r="E35" s="23"/>
      <c r="F35" s="1"/>
      <c r="G35" s="1"/>
      <c r="H35" s="1"/>
      <c r="I35" s="1"/>
      <c r="J35" s="1"/>
      <c r="K35" s="1"/>
      <c r="L35" s="1"/>
      <c r="M35" s="1"/>
      <c r="N35" s="1"/>
    </row>
    <row r="36" spans="1:14" ht="15" customHeight="1" x14ac:dyDescent="0.25">
      <c r="A36" s="1"/>
      <c r="B36" s="1"/>
      <c r="C36" s="1"/>
      <c r="D36" s="1"/>
      <c r="E36" s="1"/>
      <c r="F36" s="1"/>
      <c r="G36" s="23"/>
      <c r="H36" s="23"/>
      <c r="I36" s="1"/>
      <c r="J36" s="1"/>
      <c r="K36" s="1"/>
      <c r="L36" s="1"/>
      <c r="M36" s="1"/>
      <c r="N36" s="1"/>
    </row>
    <row r="37" spans="1:14" ht="15" x14ac:dyDescent="0.25">
      <c r="A37" s="1"/>
      <c r="B37" s="1"/>
      <c r="C37" s="1"/>
      <c r="D37" s="1"/>
      <c r="E37" s="1"/>
      <c r="F37" s="1"/>
      <c r="G37" s="3"/>
      <c r="H37" s="3"/>
      <c r="I37" s="1"/>
      <c r="J37" s="1"/>
      <c r="K37" s="20"/>
      <c r="L37" s="1"/>
      <c r="M37" s="1"/>
      <c r="N37" s="1"/>
    </row>
    <row r="38" spans="1:14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341" ht="8.25" customHeight="1" x14ac:dyDescent="0.2"/>
    <row r="343" ht="8.25" customHeight="1" x14ac:dyDescent="0.2"/>
    <row r="345" ht="9" customHeight="1" x14ac:dyDescent="0.2"/>
    <row r="347" ht="7.5" customHeight="1" x14ac:dyDescent="0.2"/>
    <row r="349" ht="6.75" customHeight="1" x14ac:dyDescent="0.2"/>
    <row r="351" ht="7.5" customHeight="1" x14ac:dyDescent="0.2"/>
    <row r="353" ht="9" customHeight="1" x14ac:dyDescent="0.2"/>
    <row r="355" ht="7.5" customHeight="1" x14ac:dyDescent="0.2"/>
    <row r="357" ht="8.25" customHeight="1" x14ac:dyDescent="0.2"/>
  </sheetData>
  <mergeCells count="57">
    <mergeCell ref="B26:C26"/>
    <mergeCell ref="D26:E26"/>
    <mergeCell ref="F26:G26"/>
    <mergeCell ref="H26:I26"/>
    <mergeCell ref="J26:K26"/>
    <mergeCell ref="B25:C25"/>
    <mergeCell ref="D25:E25"/>
    <mergeCell ref="F25:G25"/>
    <mergeCell ref="H25:I25"/>
    <mergeCell ref="J25:K25"/>
    <mergeCell ref="B31:L31"/>
    <mergeCell ref="F33:G33"/>
    <mergeCell ref="B29:C29"/>
    <mergeCell ref="D29:E29"/>
    <mergeCell ref="F29:G29"/>
    <mergeCell ref="H29:I29"/>
    <mergeCell ref="J29:K29"/>
    <mergeCell ref="D30:H30"/>
    <mergeCell ref="B28:C28"/>
    <mergeCell ref="D28:E28"/>
    <mergeCell ref="F28:G28"/>
    <mergeCell ref="H28:I28"/>
    <mergeCell ref="J28:K28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D23:E23"/>
    <mergeCell ref="F23:G23"/>
    <mergeCell ref="H23:I23"/>
    <mergeCell ref="J23:K23"/>
    <mergeCell ref="D24:E24"/>
    <mergeCell ref="F22:G22"/>
    <mergeCell ref="H22:I22"/>
    <mergeCell ref="J22:K22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M15:N15"/>
    <mergeCell ref="B17:C17"/>
    <mergeCell ref="D17:E17"/>
    <mergeCell ref="F17:G17"/>
    <mergeCell ref="H17:I17"/>
    <mergeCell ref="J17:K17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sheetPr codeName="Hoja72"/>
  <dimension ref="A1:O497"/>
  <sheetViews>
    <sheetView topLeftCell="A145" workbookViewId="0">
      <selection activeCell="O134" sqref="O134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443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449">
        <v>37015</v>
      </c>
      <c r="N15" s="382"/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1" t="s">
        <v>22</v>
      </c>
      <c r="C18" s="72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69">
        <v>1</v>
      </c>
      <c r="C19" s="368"/>
      <c r="D19" s="369" t="s">
        <v>388</v>
      </c>
      <c r="E19" s="368"/>
      <c r="F19" s="369">
        <v>4100047166</v>
      </c>
      <c r="G19" s="370"/>
      <c r="H19" s="391" t="s">
        <v>432</v>
      </c>
      <c r="I19" s="370"/>
      <c r="J19" s="369" t="s">
        <v>73</v>
      </c>
      <c r="K19" s="368"/>
      <c r="L19" s="7" t="s">
        <v>387</v>
      </c>
      <c r="M19" s="7"/>
      <c r="N19" s="81">
        <v>7.06</v>
      </c>
      <c r="O19" s="57">
        <v>10</v>
      </c>
    </row>
    <row r="20" spans="1:15" ht="15" x14ac:dyDescent="0.25">
      <c r="A20" s="1"/>
      <c r="B20" s="369">
        <v>2</v>
      </c>
      <c r="C20" s="368"/>
      <c r="D20" s="369" t="s">
        <v>388</v>
      </c>
      <c r="E20" s="368"/>
      <c r="F20" s="369">
        <v>4100047166</v>
      </c>
      <c r="G20" s="370"/>
      <c r="H20" s="391" t="s">
        <v>432</v>
      </c>
      <c r="I20" s="370"/>
      <c r="J20" s="369" t="s">
        <v>73</v>
      </c>
      <c r="K20" s="368"/>
      <c r="L20" s="7" t="s">
        <v>387</v>
      </c>
      <c r="M20" s="7"/>
      <c r="N20" s="81">
        <v>7.06</v>
      </c>
      <c r="O20" s="57">
        <v>10</v>
      </c>
    </row>
    <row r="21" spans="1:15" ht="15" x14ac:dyDescent="0.25">
      <c r="A21" s="1"/>
      <c r="B21" s="369">
        <v>3</v>
      </c>
      <c r="C21" s="368"/>
      <c r="D21" s="369" t="s">
        <v>388</v>
      </c>
      <c r="E21" s="368"/>
      <c r="F21" s="369">
        <v>4100047166</v>
      </c>
      <c r="G21" s="370"/>
      <c r="H21" s="391" t="s">
        <v>432</v>
      </c>
      <c r="I21" s="370"/>
      <c r="J21" s="369" t="s">
        <v>73</v>
      </c>
      <c r="K21" s="368"/>
      <c r="L21" s="7" t="s">
        <v>387</v>
      </c>
      <c r="M21" s="7"/>
      <c r="N21" s="81">
        <v>7.06</v>
      </c>
      <c r="O21" s="57">
        <v>10</v>
      </c>
    </row>
    <row r="22" spans="1:15" ht="15" x14ac:dyDescent="0.25">
      <c r="A22" s="1"/>
      <c r="B22" s="369">
        <v>4</v>
      </c>
      <c r="C22" s="368"/>
      <c r="D22" s="369" t="s">
        <v>388</v>
      </c>
      <c r="E22" s="368"/>
      <c r="F22" s="369">
        <v>4100047166</v>
      </c>
      <c r="G22" s="370"/>
      <c r="H22" s="391" t="s">
        <v>432</v>
      </c>
      <c r="I22" s="370"/>
      <c r="J22" s="369" t="s">
        <v>73</v>
      </c>
      <c r="K22" s="368"/>
      <c r="L22" s="7" t="s">
        <v>387</v>
      </c>
      <c r="M22" s="7"/>
      <c r="N22" s="81">
        <v>7.06</v>
      </c>
      <c r="O22" s="57">
        <v>10</v>
      </c>
    </row>
    <row r="23" spans="1:15" ht="15" x14ac:dyDescent="0.25">
      <c r="A23" s="1"/>
      <c r="B23" s="369">
        <v>5</v>
      </c>
      <c r="C23" s="368"/>
      <c r="D23" s="369" t="s">
        <v>388</v>
      </c>
      <c r="E23" s="368"/>
      <c r="F23" s="369">
        <v>4100047166</v>
      </c>
      <c r="G23" s="370"/>
      <c r="H23" s="391" t="s">
        <v>432</v>
      </c>
      <c r="I23" s="370"/>
      <c r="J23" s="369" t="s">
        <v>73</v>
      </c>
      <c r="K23" s="368"/>
      <c r="L23" s="7" t="s">
        <v>387</v>
      </c>
      <c r="M23" s="7"/>
      <c r="N23" s="81">
        <v>7.06</v>
      </c>
      <c r="O23" s="57">
        <v>10</v>
      </c>
    </row>
    <row r="24" spans="1:15" ht="15" x14ac:dyDescent="0.25">
      <c r="A24" s="1"/>
      <c r="B24" s="369">
        <v>6</v>
      </c>
      <c r="C24" s="368"/>
      <c r="D24" s="369" t="s">
        <v>388</v>
      </c>
      <c r="E24" s="368"/>
      <c r="F24" s="369">
        <v>4100047166</v>
      </c>
      <c r="G24" s="370"/>
      <c r="H24" s="391" t="s">
        <v>432</v>
      </c>
      <c r="I24" s="370"/>
      <c r="J24" s="369" t="s">
        <v>73</v>
      </c>
      <c r="K24" s="368"/>
      <c r="L24" s="7" t="s">
        <v>387</v>
      </c>
      <c r="M24" s="7"/>
      <c r="N24" s="81">
        <v>7.68</v>
      </c>
      <c r="O24" s="57">
        <v>11</v>
      </c>
    </row>
    <row r="25" spans="1:15" ht="15" x14ac:dyDescent="0.25">
      <c r="A25" s="1"/>
      <c r="B25" s="369">
        <v>7</v>
      </c>
      <c r="C25" s="368"/>
      <c r="D25" s="369" t="s">
        <v>388</v>
      </c>
      <c r="E25" s="368"/>
      <c r="F25" s="369">
        <v>4100047167</v>
      </c>
      <c r="G25" s="370"/>
      <c r="H25" s="391" t="s">
        <v>432</v>
      </c>
      <c r="I25" s="370"/>
      <c r="J25" s="369" t="s">
        <v>76</v>
      </c>
      <c r="K25" s="368"/>
      <c r="L25" s="7" t="s">
        <v>387</v>
      </c>
      <c r="M25" s="7"/>
      <c r="N25" s="81">
        <v>7.06</v>
      </c>
      <c r="O25" s="57">
        <v>10</v>
      </c>
    </row>
    <row r="26" spans="1:15" ht="15" x14ac:dyDescent="0.25">
      <c r="A26" s="1"/>
      <c r="B26" s="378">
        <v>8</v>
      </c>
      <c r="C26" s="379"/>
      <c r="D26" s="369" t="s">
        <v>388</v>
      </c>
      <c r="E26" s="368"/>
      <c r="F26" s="369">
        <v>4100047167</v>
      </c>
      <c r="G26" s="370"/>
      <c r="H26" s="391" t="s">
        <v>432</v>
      </c>
      <c r="I26" s="370"/>
      <c r="J26" s="369" t="s">
        <v>76</v>
      </c>
      <c r="K26" s="368"/>
      <c r="L26" s="7" t="s">
        <v>387</v>
      </c>
      <c r="M26" s="7"/>
      <c r="N26" s="81">
        <v>7.06</v>
      </c>
      <c r="O26" s="57">
        <v>10</v>
      </c>
    </row>
    <row r="27" spans="1:15" ht="15" x14ac:dyDescent="0.25">
      <c r="A27" s="1"/>
      <c r="B27" s="369">
        <v>9</v>
      </c>
      <c r="C27" s="368"/>
      <c r="D27" s="369" t="s">
        <v>388</v>
      </c>
      <c r="E27" s="368"/>
      <c r="F27" s="369">
        <v>4100047167</v>
      </c>
      <c r="G27" s="370"/>
      <c r="H27" s="391" t="s">
        <v>432</v>
      </c>
      <c r="I27" s="370"/>
      <c r="J27" s="369" t="s">
        <v>76</v>
      </c>
      <c r="K27" s="368"/>
      <c r="L27" s="7" t="s">
        <v>387</v>
      </c>
      <c r="M27" s="7"/>
      <c r="N27" s="81">
        <v>7.06</v>
      </c>
      <c r="O27" s="57">
        <v>10</v>
      </c>
    </row>
    <row r="28" spans="1:15" ht="15" x14ac:dyDescent="0.25">
      <c r="A28" s="1"/>
      <c r="B28" s="369">
        <v>10</v>
      </c>
      <c r="C28" s="368"/>
      <c r="D28" s="369" t="s">
        <v>388</v>
      </c>
      <c r="E28" s="368"/>
      <c r="F28" s="369">
        <v>4100047169</v>
      </c>
      <c r="G28" s="370"/>
      <c r="H28" s="391" t="s">
        <v>432</v>
      </c>
      <c r="I28" s="370"/>
      <c r="J28" s="369" t="s">
        <v>147</v>
      </c>
      <c r="K28" s="368"/>
      <c r="L28" s="7" t="s">
        <v>387</v>
      </c>
      <c r="M28" s="7"/>
      <c r="N28" s="81">
        <v>5.3</v>
      </c>
      <c r="O28" s="57">
        <v>7</v>
      </c>
    </row>
    <row r="29" spans="1:15" ht="15" x14ac:dyDescent="0.25">
      <c r="A29" s="1"/>
      <c r="B29" s="369">
        <v>11</v>
      </c>
      <c r="C29" s="368"/>
      <c r="D29" s="369" t="s">
        <v>388</v>
      </c>
      <c r="E29" s="368"/>
      <c r="F29" s="369">
        <v>4100047168</v>
      </c>
      <c r="G29" s="370"/>
      <c r="H29" s="391" t="s">
        <v>432</v>
      </c>
      <c r="I29" s="370"/>
      <c r="J29" s="369" t="s">
        <v>53</v>
      </c>
      <c r="K29" s="368"/>
      <c r="L29" s="7" t="s">
        <v>387</v>
      </c>
      <c r="M29" s="7"/>
      <c r="N29" s="81">
        <v>7.06</v>
      </c>
      <c r="O29" s="57">
        <v>10</v>
      </c>
    </row>
    <row r="30" spans="1:15" ht="15" x14ac:dyDescent="0.25">
      <c r="A30" s="1"/>
      <c r="B30" s="369">
        <v>12</v>
      </c>
      <c r="C30" s="368"/>
      <c r="D30" s="369" t="s">
        <v>388</v>
      </c>
      <c r="E30" s="368"/>
      <c r="F30" s="369">
        <v>4100047104</v>
      </c>
      <c r="G30" s="370"/>
      <c r="H30" s="391" t="s">
        <v>432</v>
      </c>
      <c r="I30" s="370"/>
      <c r="J30" s="369" t="s">
        <v>25</v>
      </c>
      <c r="K30" s="368"/>
      <c r="L30" s="7" t="s">
        <v>387</v>
      </c>
      <c r="M30" s="7"/>
      <c r="N30" s="81">
        <v>7.68</v>
      </c>
      <c r="O30" s="57">
        <v>11</v>
      </c>
    </row>
    <row r="31" spans="1:15" ht="15" x14ac:dyDescent="0.25">
      <c r="A31" s="1"/>
      <c r="B31" s="369">
        <v>13</v>
      </c>
      <c r="C31" s="368"/>
      <c r="D31" s="369" t="s">
        <v>388</v>
      </c>
      <c r="E31" s="368"/>
      <c r="F31" s="369">
        <v>4100047104</v>
      </c>
      <c r="G31" s="370"/>
      <c r="H31" s="391" t="s">
        <v>432</v>
      </c>
      <c r="I31" s="370"/>
      <c r="J31" s="369" t="s">
        <v>25</v>
      </c>
      <c r="K31" s="368"/>
      <c r="L31" s="7" t="s">
        <v>387</v>
      </c>
      <c r="M31" s="7"/>
      <c r="N31" s="81">
        <v>7.68</v>
      </c>
      <c r="O31" s="57">
        <v>11</v>
      </c>
    </row>
    <row r="32" spans="1:15" ht="15" x14ac:dyDescent="0.25">
      <c r="A32" s="1"/>
      <c r="B32" s="369">
        <v>14</v>
      </c>
      <c r="C32" s="368"/>
      <c r="D32" s="369" t="s">
        <v>388</v>
      </c>
      <c r="E32" s="368"/>
      <c r="F32" s="369">
        <v>4100047104</v>
      </c>
      <c r="G32" s="370"/>
      <c r="H32" s="391" t="s">
        <v>432</v>
      </c>
      <c r="I32" s="370"/>
      <c r="J32" s="369" t="s">
        <v>25</v>
      </c>
      <c r="K32" s="368"/>
      <c r="L32" s="7" t="s">
        <v>387</v>
      </c>
      <c r="M32" s="7"/>
      <c r="N32" s="81">
        <v>7.68</v>
      </c>
      <c r="O32" s="57">
        <v>11</v>
      </c>
    </row>
    <row r="33" spans="1:15" ht="15" x14ac:dyDescent="0.25">
      <c r="A33" s="1"/>
      <c r="B33" s="369">
        <v>15</v>
      </c>
      <c r="C33" s="368"/>
      <c r="D33" s="369" t="s">
        <v>388</v>
      </c>
      <c r="E33" s="368"/>
      <c r="F33" s="369">
        <v>4100047104</v>
      </c>
      <c r="G33" s="370"/>
      <c r="H33" s="391" t="s">
        <v>432</v>
      </c>
      <c r="I33" s="370"/>
      <c r="J33" s="369" t="s">
        <v>25</v>
      </c>
      <c r="K33" s="368"/>
      <c r="L33" s="7" t="s">
        <v>387</v>
      </c>
      <c r="M33" s="7"/>
      <c r="N33" s="81">
        <v>7.68</v>
      </c>
      <c r="O33" s="57">
        <v>11</v>
      </c>
    </row>
    <row r="34" spans="1:15" ht="15" x14ac:dyDescent="0.25">
      <c r="A34" s="1"/>
      <c r="B34" s="369">
        <v>16</v>
      </c>
      <c r="C34" s="368"/>
      <c r="D34" s="369" t="s">
        <v>388</v>
      </c>
      <c r="E34" s="368"/>
      <c r="F34" s="369">
        <v>4100047104</v>
      </c>
      <c r="G34" s="370"/>
      <c r="H34" s="391" t="s">
        <v>432</v>
      </c>
      <c r="I34" s="370"/>
      <c r="J34" s="369" t="s">
        <v>25</v>
      </c>
      <c r="K34" s="368"/>
      <c r="L34" s="7" t="s">
        <v>387</v>
      </c>
      <c r="M34" s="7"/>
      <c r="N34" s="81">
        <v>6.5</v>
      </c>
      <c r="O34" s="57">
        <v>9</v>
      </c>
    </row>
    <row r="35" spans="1:15" ht="15" x14ac:dyDescent="0.25">
      <c r="A35" s="1"/>
      <c r="B35" s="71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9" t="s">
        <v>433</v>
      </c>
      <c r="E36" s="368"/>
      <c r="F36" s="369">
        <v>4100047106</v>
      </c>
      <c r="G36" s="370"/>
      <c r="H36" s="391" t="s">
        <v>434</v>
      </c>
      <c r="I36" s="370"/>
      <c r="J36" s="369" t="s">
        <v>73</v>
      </c>
      <c r="K36" s="368"/>
      <c r="L36" s="7" t="s">
        <v>387</v>
      </c>
      <c r="M36" s="7"/>
      <c r="N36" s="81">
        <v>6.6</v>
      </c>
      <c r="O36" s="57">
        <v>5</v>
      </c>
    </row>
    <row r="37" spans="1:15" ht="15" x14ac:dyDescent="0.25">
      <c r="A37" s="1"/>
      <c r="B37" s="378">
        <v>18</v>
      </c>
      <c r="C37" s="379"/>
      <c r="D37" s="369" t="s">
        <v>433</v>
      </c>
      <c r="E37" s="368"/>
      <c r="F37" s="369">
        <v>4100047106</v>
      </c>
      <c r="G37" s="370"/>
      <c r="H37" s="391" t="s">
        <v>434</v>
      </c>
      <c r="I37" s="370"/>
      <c r="J37" s="369" t="s">
        <v>73</v>
      </c>
      <c r="K37" s="368"/>
      <c r="L37" s="7" t="s">
        <v>387</v>
      </c>
      <c r="M37" s="7"/>
      <c r="N37" s="81">
        <v>6.6</v>
      </c>
      <c r="O37" s="57">
        <v>5</v>
      </c>
    </row>
    <row r="38" spans="1:15" ht="15" x14ac:dyDescent="0.25">
      <c r="A38" s="1"/>
      <c r="B38" s="378">
        <v>19</v>
      </c>
      <c r="C38" s="379"/>
      <c r="D38" s="369" t="s">
        <v>433</v>
      </c>
      <c r="E38" s="368"/>
      <c r="F38" s="369">
        <v>4100047106</v>
      </c>
      <c r="G38" s="370"/>
      <c r="H38" s="391" t="s">
        <v>434</v>
      </c>
      <c r="I38" s="370"/>
      <c r="J38" s="369" t="s">
        <v>73</v>
      </c>
      <c r="K38" s="368"/>
      <c r="L38" s="7" t="s">
        <v>387</v>
      </c>
      <c r="M38" s="7"/>
      <c r="N38" s="81">
        <v>6.6</v>
      </c>
      <c r="O38" s="57">
        <v>5</v>
      </c>
    </row>
    <row r="39" spans="1:15" ht="15" x14ac:dyDescent="0.25">
      <c r="A39" s="1"/>
      <c r="B39" s="378">
        <v>20</v>
      </c>
      <c r="C39" s="379"/>
      <c r="D39" s="369" t="s">
        <v>433</v>
      </c>
      <c r="E39" s="368"/>
      <c r="F39" s="369">
        <v>4100047106</v>
      </c>
      <c r="G39" s="370"/>
      <c r="H39" s="391" t="s">
        <v>434</v>
      </c>
      <c r="I39" s="370"/>
      <c r="J39" s="369" t="s">
        <v>73</v>
      </c>
      <c r="K39" s="368"/>
      <c r="L39" s="7" t="s">
        <v>387</v>
      </c>
      <c r="M39" s="7"/>
      <c r="N39" s="81">
        <v>6.6</v>
      </c>
      <c r="O39" s="57">
        <v>5</v>
      </c>
    </row>
    <row r="40" spans="1:15" ht="15" x14ac:dyDescent="0.25">
      <c r="A40" s="1"/>
      <c r="B40" s="378">
        <v>21</v>
      </c>
      <c r="C40" s="379"/>
      <c r="D40" s="369" t="s">
        <v>433</v>
      </c>
      <c r="E40" s="368"/>
      <c r="F40" s="369">
        <v>4100047106</v>
      </c>
      <c r="G40" s="370"/>
      <c r="H40" s="391" t="s">
        <v>434</v>
      </c>
      <c r="I40" s="370"/>
      <c r="J40" s="369" t="s">
        <v>73</v>
      </c>
      <c r="K40" s="368"/>
      <c r="L40" s="7" t="s">
        <v>387</v>
      </c>
      <c r="M40" s="7"/>
      <c r="N40" s="81">
        <v>6.6</v>
      </c>
      <c r="O40" s="57">
        <v>5</v>
      </c>
    </row>
    <row r="41" spans="1:15" ht="15" x14ac:dyDescent="0.25">
      <c r="A41" s="1"/>
      <c r="B41" s="378">
        <v>22</v>
      </c>
      <c r="C41" s="379"/>
      <c r="D41" s="369" t="s">
        <v>433</v>
      </c>
      <c r="E41" s="368"/>
      <c r="F41" s="369">
        <v>4100047106</v>
      </c>
      <c r="G41" s="370"/>
      <c r="H41" s="391" t="s">
        <v>434</v>
      </c>
      <c r="I41" s="370"/>
      <c r="J41" s="369" t="s">
        <v>73</v>
      </c>
      <c r="K41" s="368"/>
      <c r="L41" s="7" t="s">
        <v>387</v>
      </c>
      <c r="M41" s="7"/>
      <c r="N41" s="81">
        <v>6.6</v>
      </c>
      <c r="O41" s="57">
        <v>5</v>
      </c>
    </row>
    <row r="42" spans="1:15" ht="15" x14ac:dyDescent="0.25">
      <c r="A42" s="1"/>
      <c r="B42" s="378">
        <v>23</v>
      </c>
      <c r="C42" s="379"/>
      <c r="D42" s="369" t="s">
        <v>433</v>
      </c>
      <c r="E42" s="368"/>
      <c r="F42" s="369">
        <v>4100047106</v>
      </c>
      <c r="G42" s="370"/>
      <c r="H42" s="391" t="s">
        <v>434</v>
      </c>
      <c r="I42" s="370"/>
      <c r="J42" s="369" t="s">
        <v>73</v>
      </c>
      <c r="K42" s="368"/>
      <c r="L42" s="7" t="s">
        <v>387</v>
      </c>
      <c r="M42" s="7"/>
      <c r="N42" s="81">
        <v>7.68</v>
      </c>
      <c r="O42" s="57">
        <v>6</v>
      </c>
    </row>
    <row r="43" spans="1:15" ht="15" x14ac:dyDescent="0.25">
      <c r="A43" s="1"/>
      <c r="B43" s="378">
        <v>24</v>
      </c>
      <c r="C43" s="379"/>
      <c r="D43" s="369" t="s">
        <v>433</v>
      </c>
      <c r="E43" s="368"/>
      <c r="F43" s="369">
        <v>4100047092</v>
      </c>
      <c r="G43" s="370"/>
      <c r="H43" s="391" t="s">
        <v>434</v>
      </c>
      <c r="I43" s="370"/>
      <c r="J43" s="369" t="s">
        <v>81</v>
      </c>
      <c r="K43" s="368"/>
      <c r="L43" s="7" t="s">
        <v>387</v>
      </c>
      <c r="M43" s="7"/>
      <c r="N43" s="81">
        <v>6.6</v>
      </c>
      <c r="O43" s="57">
        <v>5</v>
      </c>
    </row>
    <row r="44" spans="1:15" ht="15" x14ac:dyDescent="0.25">
      <c r="A44" s="1"/>
      <c r="B44" s="378">
        <v>25</v>
      </c>
      <c r="C44" s="379"/>
      <c r="D44" s="369" t="s">
        <v>433</v>
      </c>
      <c r="E44" s="368"/>
      <c r="F44" s="369">
        <v>4100047092</v>
      </c>
      <c r="G44" s="370"/>
      <c r="H44" s="391" t="s">
        <v>434</v>
      </c>
      <c r="I44" s="370"/>
      <c r="J44" s="369" t="s">
        <v>81</v>
      </c>
      <c r="K44" s="368"/>
      <c r="L44" s="7" t="s">
        <v>387</v>
      </c>
      <c r="M44" s="7"/>
      <c r="N44" s="81">
        <v>6.6</v>
      </c>
      <c r="O44" s="57">
        <v>5</v>
      </c>
    </row>
    <row r="45" spans="1:15" ht="15" x14ac:dyDescent="0.25">
      <c r="A45" s="1"/>
      <c r="B45" s="378">
        <v>26</v>
      </c>
      <c r="C45" s="379"/>
      <c r="D45" s="369" t="s">
        <v>433</v>
      </c>
      <c r="E45" s="368"/>
      <c r="F45" s="369">
        <v>4100047092</v>
      </c>
      <c r="G45" s="370"/>
      <c r="H45" s="391" t="s">
        <v>434</v>
      </c>
      <c r="I45" s="370"/>
      <c r="J45" s="369" t="s">
        <v>81</v>
      </c>
      <c r="K45" s="368"/>
      <c r="L45" s="7" t="s">
        <v>387</v>
      </c>
      <c r="M45" s="7"/>
      <c r="N45" s="81">
        <v>6.6</v>
      </c>
      <c r="O45" s="57">
        <v>5</v>
      </c>
    </row>
    <row r="46" spans="1:15" ht="15" x14ac:dyDescent="0.25">
      <c r="A46" s="1"/>
      <c r="B46" s="378">
        <v>27</v>
      </c>
      <c r="C46" s="379"/>
      <c r="D46" s="369" t="s">
        <v>433</v>
      </c>
      <c r="E46" s="368"/>
      <c r="F46" s="369">
        <v>4100047092</v>
      </c>
      <c r="G46" s="370"/>
      <c r="H46" s="391" t="s">
        <v>434</v>
      </c>
      <c r="I46" s="370"/>
      <c r="J46" s="369" t="s">
        <v>81</v>
      </c>
      <c r="K46" s="368"/>
      <c r="L46" s="7" t="s">
        <v>387</v>
      </c>
      <c r="M46" s="7"/>
      <c r="N46" s="81">
        <v>6.6</v>
      </c>
      <c r="O46" s="57">
        <v>5</v>
      </c>
    </row>
    <row r="47" spans="1:15" ht="15" x14ac:dyDescent="0.25">
      <c r="A47" s="1"/>
      <c r="B47" s="378">
        <v>28</v>
      </c>
      <c r="C47" s="379"/>
      <c r="D47" s="369" t="s">
        <v>433</v>
      </c>
      <c r="E47" s="368"/>
      <c r="F47" s="369">
        <v>4100047091</v>
      </c>
      <c r="G47" s="370"/>
      <c r="H47" s="391" t="s">
        <v>434</v>
      </c>
      <c r="I47" s="370"/>
      <c r="J47" s="369" t="s">
        <v>25</v>
      </c>
      <c r="K47" s="368"/>
      <c r="L47" s="7" t="s">
        <v>387</v>
      </c>
      <c r="M47" s="7"/>
      <c r="N47" s="81">
        <v>6.6</v>
      </c>
      <c r="O47" s="57">
        <v>5</v>
      </c>
    </row>
    <row r="48" spans="1:15" ht="15" x14ac:dyDescent="0.25">
      <c r="A48" s="1"/>
      <c r="B48" s="378">
        <v>29</v>
      </c>
      <c r="C48" s="379"/>
      <c r="D48" s="369" t="s">
        <v>433</v>
      </c>
      <c r="E48" s="368"/>
      <c r="F48" s="369">
        <v>4100047091</v>
      </c>
      <c r="G48" s="370"/>
      <c r="H48" s="391" t="s">
        <v>434</v>
      </c>
      <c r="I48" s="370"/>
      <c r="J48" s="369" t="s">
        <v>25</v>
      </c>
      <c r="K48" s="368"/>
      <c r="L48" s="7" t="s">
        <v>387</v>
      </c>
      <c r="M48" s="7"/>
      <c r="N48" s="81">
        <v>6.6</v>
      </c>
      <c r="O48" s="57">
        <v>5</v>
      </c>
    </row>
    <row r="49" spans="1:15" ht="15" x14ac:dyDescent="0.25">
      <c r="A49" s="1"/>
      <c r="B49" s="378">
        <v>30</v>
      </c>
      <c r="C49" s="379"/>
      <c r="D49" s="369" t="s">
        <v>433</v>
      </c>
      <c r="E49" s="368"/>
      <c r="F49" s="369">
        <v>4100047091</v>
      </c>
      <c r="G49" s="370"/>
      <c r="H49" s="391" t="s">
        <v>434</v>
      </c>
      <c r="I49" s="370"/>
      <c r="J49" s="369" t="s">
        <v>25</v>
      </c>
      <c r="K49" s="368"/>
      <c r="L49" s="7" t="s">
        <v>387</v>
      </c>
      <c r="M49" s="7"/>
      <c r="N49" s="81">
        <v>6.6</v>
      </c>
      <c r="O49" s="57">
        <v>5</v>
      </c>
    </row>
    <row r="50" spans="1:15" ht="15" x14ac:dyDescent="0.25">
      <c r="A50" s="1"/>
      <c r="B50" s="378">
        <v>31</v>
      </c>
      <c r="C50" s="379"/>
      <c r="D50" s="369" t="s">
        <v>433</v>
      </c>
      <c r="E50" s="368"/>
      <c r="F50" s="369">
        <v>4100047091</v>
      </c>
      <c r="G50" s="370"/>
      <c r="H50" s="391" t="s">
        <v>434</v>
      </c>
      <c r="I50" s="370"/>
      <c r="J50" s="369" t="s">
        <v>25</v>
      </c>
      <c r="K50" s="368"/>
      <c r="L50" s="7" t="s">
        <v>387</v>
      </c>
      <c r="M50" s="7"/>
      <c r="N50" s="81">
        <v>6.6</v>
      </c>
      <c r="O50" s="57">
        <v>6</v>
      </c>
    </row>
    <row r="51" spans="1:15" ht="15" x14ac:dyDescent="0.25">
      <c r="A51" s="1"/>
      <c r="B51" s="378">
        <v>32</v>
      </c>
      <c r="C51" s="379"/>
      <c r="D51" s="369" t="s">
        <v>433</v>
      </c>
      <c r="E51" s="368"/>
      <c r="F51" s="369">
        <v>4100047091</v>
      </c>
      <c r="G51" s="370"/>
      <c r="H51" s="391" t="s">
        <v>434</v>
      </c>
      <c r="I51" s="370"/>
      <c r="J51" s="369" t="s">
        <v>25</v>
      </c>
      <c r="K51" s="368"/>
      <c r="L51" s="7" t="s">
        <v>387</v>
      </c>
      <c r="M51" s="7"/>
      <c r="N51" s="81">
        <v>7.68</v>
      </c>
      <c r="O51" s="57">
        <v>6</v>
      </c>
    </row>
    <row r="52" spans="1:15" ht="15" x14ac:dyDescent="0.25">
      <c r="A52" s="1"/>
      <c r="B52" s="71" t="s">
        <v>56</v>
      </c>
      <c r="C52" s="78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78">
        <v>33</v>
      </c>
      <c r="C53" s="379"/>
      <c r="D53" s="369" t="s">
        <v>433</v>
      </c>
      <c r="E53" s="368"/>
      <c r="F53" s="369">
        <v>4100047107</v>
      </c>
      <c r="G53" s="370"/>
      <c r="H53" s="391" t="s">
        <v>434</v>
      </c>
      <c r="I53" s="370"/>
      <c r="J53" s="369" t="s">
        <v>53</v>
      </c>
      <c r="K53" s="368"/>
      <c r="L53" s="7" t="s">
        <v>387</v>
      </c>
      <c r="M53" s="7"/>
      <c r="N53" s="81">
        <v>6.6</v>
      </c>
      <c r="O53" s="57">
        <v>5</v>
      </c>
    </row>
    <row r="54" spans="1:15" ht="15" x14ac:dyDescent="0.25">
      <c r="A54" s="1"/>
      <c r="B54" s="378">
        <v>34</v>
      </c>
      <c r="C54" s="379"/>
      <c r="D54" s="369" t="s">
        <v>433</v>
      </c>
      <c r="E54" s="368"/>
      <c r="F54" s="369">
        <v>4100047107</v>
      </c>
      <c r="G54" s="370"/>
      <c r="H54" s="391" t="s">
        <v>434</v>
      </c>
      <c r="I54" s="370"/>
      <c r="J54" s="369" t="s">
        <v>53</v>
      </c>
      <c r="K54" s="368"/>
      <c r="L54" s="7" t="s">
        <v>387</v>
      </c>
      <c r="M54" s="7"/>
      <c r="N54" s="81">
        <v>6.6</v>
      </c>
      <c r="O54" s="57">
        <v>5</v>
      </c>
    </row>
    <row r="55" spans="1:15" ht="15" x14ac:dyDescent="0.25">
      <c r="A55" s="1"/>
      <c r="B55" s="378">
        <v>35</v>
      </c>
      <c r="C55" s="379"/>
      <c r="D55" s="369" t="s">
        <v>433</v>
      </c>
      <c r="E55" s="368"/>
      <c r="F55" s="369">
        <v>4100047107</v>
      </c>
      <c r="G55" s="370"/>
      <c r="H55" s="391" t="s">
        <v>434</v>
      </c>
      <c r="I55" s="370"/>
      <c r="J55" s="369" t="s">
        <v>53</v>
      </c>
      <c r="K55" s="368"/>
      <c r="L55" s="7" t="s">
        <v>387</v>
      </c>
      <c r="M55" s="7"/>
      <c r="N55" s="81">
        <v>6.6</v>
      </c>
      <c r="O55" s="57">
        <v>5</v>
      </c>
    </row>
    <row r="56" spans="1:15" ht="15" x14ac:dyDescent="0.25">
      <c r="A56" s="1"/>
      <c r="B56" s="378">
        <v>36</v>
      </c>
      <c r="C56" s="379"/>
      <c r="D56" s="369" t="s">
        <v>433</v>
      </c>
      <c r="E56" s="368"/>
      <c r="F56" s="369">
        <v>4100047107</v>
      </c>
      <c r="G56" s="370"/>
      <c r="H56" s="391" t="s">
        <v>434</v>
      </c>
      <c r="I56" s="370"/>
      <c r="J56" s="369" t="s">
        <v>53</v>
      </c>
      <c r="K56" s="368"/>
      <c r="L56" s="7" t="s">
        <v>387</v>
      </c>
      <c r="M56" s="7"/>
      <c r="N56" s="81">
        <v>6.6</v>
      </c>
      <c r="O56" s="57">
        <v>5</v>
      </c>
    </row>
    <row r="57" spans="1:15" ht="15" x14ac:dyDescent="0.25">
      <c r="A57" s="1"/>
      <c r="B57" s="378">
        <v>37</v>
      </c>
      <c r="C57" s="379"/>
      <c r="D57" s="369" t="s">
        <v>433</v>
      </c>
      <c r="E57" s="368"/>
      <c r="F57" s="369">
        <v>4100047107</v>
      </c>
      <c r="G57" s="370"/>
      <c r="H57" s="391" t="s">
        <v>434</v>
      </c>
      <c r="I57" s="370"/>
      <c r="J57" s="369" t="s">
        <v>53</v>
      </c>
      <c r="K57" s="368"/>
      <c r="L57" s="7" t="s">
        <v>387</v>
      </c>
      <c r="M57" s="7"/>
      <c r="N57" s="81">
        <v>6.6</v>
      </c>
      <c r="O57" s="57">
        <v>5</v>
      </c>
    </row>
    <row r="58" spans="1:15" ht="15" x14ac:dyDescent="0.25">
      <c r="A58" s="1"/>
      <c r="B58" s="378">
        <v>38</v>
      </c>
      <c r="C58" s="379"/>
      <c r="D58" s="369" t="s">
        <v>433</v>
      </c>
      <c r="E58" s="368"/>
      <c r="F58" s="369">
        <v>4100047107</v>
      </c>
      <c r="G58" s="370"/>
      <c r="H58" s="391" t="s">
        <v>434</v>
      </c>
      <c r="I58" s="370"/>
      <c r="J58" s="369" t="s">
        <v>53</v>
      </c>
      <c r="K58" s="368"/>
      <c r="L58" s="7" t="s">
        <v>387</v>
      </c>
      <c r="M58" s="7"/>
      <c r="N58" s="7">
        <v>5.54</v>
      </c>
      <c r="O58" s="57">
        <v>4</v>
      </c>
    </row>
    <row r="59" spans="1:15" ht="15" x14ac:dyDescent="0.25">
      <c r="A59" s="1"/>
      <c r="B59" s="378">
        <v>39</v>
      </c>
      <c r="C59" s="379"/>
      <c r="D59" s="369" t="s">
        <v>433</v>
      </c>
      <c r="E59" s="368"/>
      <c r="F59" s="369">
        <v>4100047174</v>
      </c>
      <c r="G59" s="370"/>
      <c r="H59" s="391" t="s">
        <v>434</v>
      </c>
      <c r="I59" s="370"/>
      <c r="J59" s="369" t="s">
        <v>426</v>
      </c>
      <c r="K59" s="368"/>
      <c r="L59" s="7" t="s">
        <v>387</v>
      </c>
      <c r="M59" s="7"/>
      <c r="N59" s="81">
        <v>4.5</v>
      </c>
      <c r="O59" s="57">
        <v>3</v>
      </c>
    </row>
    <row r="60" spans="1:15" ht="15" x14ac:dyDescent="0.25">
      <c r="A60" s="1"/>
      <c r="B60" s="378">
        <v>40</v>
      </c>
      <c r="C60" s="379"/>
      <c r="D60" s="369" t="s">
        <v>402</v>
      </c>
      <c r="E60" s="368"/>
      <c r="F60" s="369">
        <v>4100047156</v>
      </c>
      <c r="G60" s="370"/>
      <c r="H60" s="391" t="s">
        <v>435</v>
      </c>
      <c r="I60" s="370"/>
      <c r="J60" s="369" t="s">
        <v>73</v>
      </c>
      <c r="K60" s="368"/>
      <c r="L60" s="7" t="s">
        <v>415</v>
      </c>
      <c r="M60" s="7"/>
      <c r="N60" s="7">
        <v>5.18</v>
      </c>
      <c r="O60" s="57">
        <v>6</v>
      </c>
    </row>
    <row r="61" spans="1:15" ht="15" x14ac:dyDescent="0.25">
      <c r="A61" s="1"/>
      <c r="B61" s="378">
        <v>41</v>
      </c>
      <c r="C61" s="379"/>
      <c r="D61" s="369" t="s">
        <v>402</v>
      </c>
      <c r="E61" s="368"/>
      <c r="F61" s="369">
        <v>4100047157</v>
      </c>
      <c r="G61" s="370"/>
      <c r="H61" s="391" t="s">
        <v>435</v>
      </c>
      <c r="I61" s="370"/>
      <c r="J61" s="369" t="s">
        <v>76</v>
      </c>
      <c r="K61" s="368"/>
      <c r="L61" s="7" t="s">
        <v>415</v>
      </c>
      <c r="M61" s="7"/>
      <c r="N61" s="7">
        <v>5.18</v>
      </c>
      <c r="O61" s="57">
        <v>6</v>
      </c>
    </row>
    <row r="62" spans="1:15" ht="15" x14ac:dyDescent="0.25">
      <c r="A62" s="1"/>
      <c r="B62" s="378">
        <v>42</v>
      </c>
      <c r="C62" s="379"/>
      <c r="D62" s="369" t="s">
        <v>402</v>
      </c>
      <c r="E62" s="368"/>
      <c r="F62" s="369">
        <v>4100047157</v>
      </c>
      <c r="G62" s="370"/>
      <c r="H62" s="391" t="s">
        <v>435</v>
      </c>
      <c r="I62" s="370"/>
      <c r="J62" s="369" t="s">
        <v>76</v>
      </c>
      <c r="K62" s="368"/>
      <c r="L62" s="7" t="s">
        <v>415</v>
      </c>
      <c r="M62" s="7"/>
      <c r="N62" s="7">
        <v>5.18</v>
      </c>
      <c r="O62" s="57">
        <v>6</v>
      </c>
    </row>
    <row r="63" spans="1:15" ht="15" x14ac:dyDescent="0.25">
      <c r="A63" s="1"/>
      <c r="B63" s="378">
        <v>43</v>
      </c>
      <c r="C63" s="379"/>
      <c r="D63" s="369" t="s">
        <v>402</v>
      </c>
      <c r="E63" s="368"/>
      <c r="F63" s="369">
        <v>4100047157</v>
      </c>
      <c r="G63" s="370"/>
      <c r="H63" s="391" t="s">
        <v>435</v>
      </c>
      <c r="I63" s="370"/>
      <c r="J63" s="369" t="s">
        <v>76</v>
      </c>
      <c r="K63" s="368"/>
      <c r="L63" s="7" t="s">
        <v>415</v>
      </c>
      <c r="M63" s="7"/>
      <c r="N63" s="7">
        <v>5.18</v>
      </c>
      <c r="O63" s="57">
        <v>6</v>
      </c>
    </row>
    <row r="64" spans="1:15" ht="15" x14ac:dyDescent="0.25">
      <c r="A64" s="1"/>
      <c r="B64" s="378">
        <v>44</v>
      </c>
      <c r="C64" s="379"/>
      <c r="D64" s="369" t="s">
        <v>402</v>
      </c>
      <c r="E64" s="368"/>
      <c r="F64" s="369">
        <v>4100047157</v>
      </c>
      <c r="G64" s="370"/>
      <c r="H64" s="391" t="s">
        <v>435</v>
      </c>
      <c r="I64" s="370"/>
      <c r="J64" s="369" t="s">
        <v>76</v>
      </c>
      <c r="K64" s="368"/>
      <c r="L64" s="7" t="s">
        <v>415</v>
      </c>
      <c r="M64" s="7"/>
      <c r="N64" s="7">
        <v>5.18</v>
      </c>
      <c r="O64" s="57">
        <v>6</v>
      </c>
    </row>
    <row r="65" spans="1:15" ht="15" x14ac:dyDescent="0.25">
      <c r="A65" s="1"/>
      <c r="B65" s="378">
        <v>45</v>
      </c>
      <c r="C65" s="379"/>
      <c r="D65" s="369" t="s">
        <v>402</v>
      </c>
      <c r="E65" s="368"/>
      <c r="F65" s="369">
        <v>4100047157</v>
      </c>
      <c r="G65" s="370"/>
      <c r="H65" s="391" t="s">
        <v>435</v>
      </c>
      <c r="I65" s="370"/>
      <c r="J65" s="369" t="s">
        <v>76</v>
      </c>
      <c r="K65" s="368"/>
      <c r="L65" s="7" t="s">
        <v>415</v>
      </c>
      <c r="M65" s="7"/>
      <c r="N65" s="7">
        <v>5.18</v>
      </c>
      <c r="O65" s="57">
        <v>6</v>
      </c>
    </row>
    <row r="66" spans="1:15" ht="15" x14ac:dyDescent="0.25">
      <c r="A66" s="1"/>
      <c r="B66" s="378">
        <v>46</v>
      </c>
      <c r="C66" s="379"/>
      <c r="D66" s="369" t="s">
        <v>402</v>
      </c>
      <c r="E66" s="368"/>
      <c r="F66" s="369">
        <v>4100047157</v>
      </c>
      <c r="G66" s="370"/>
      <c r="H66" s="391" t="s">
        <v>435</v>
      </c>
      <c r="I66" s="370"/>
      <c r="J66" s="369" t="s">
        <v>76</v>
      </c>
      <c r="K66" s="368"/>
      <c r="L66" s="7" t="s">
        <v>415</v>
      </c>
      <c r="M66" s="7"/>
      <c r="N66" s="7">
        <v>5.18</v>
      </c>
      <c r="O66" s="57">
        <v>6</v>
      </c>
    </row>
    <row r="67" spans="1:15" ht="15" x14ac:dyDescent="0.25">
      <c r="A67" s="1"/>
      <c r="B67" s="378">
        <v>47</v>
      </c>
      <c r="C67" s="379"/>
      <c r="D67" s="369" t="s">
        <v>402</v>
      </c>
      <c r="E67" s="368"/>
      <c r="F67" s="369">
        <v>4100047157</v>
      </c>
      <c r="G67" s="370"/>
      <c r="H67" s="391" t="s">
        <v>435</v>
      </c>
      <c r="I67" s="370"/>
      <c r="J67" s="369" t="s">
        <v>76</v>
      </c>
      <c r="K67" s="368"/>
      <c r="L67" s="7" t="s">
        <v>415</v>
      </c>
      <c r="M67" s="7"/>
      <c r="N67" s="7">
        <v>3.98</v>
      </c>
      <c r="O67" s="57">
        <v>4</v>
      </c>
    </row>
    <row r="68" spans="1:15" ht="15" x14ac:dyDescent="0.25">
      <c r="A68" s="1"/>
      <c r="B68" s="378">
        <v>48</v>
      </c>
      <c r="C68" s="379"/>
      <c r="D68" s="369" t="s">
        <v>402</v>
      </c>
      <c r="E68" s="368"/>
      <c r="F68" s="369">
        <v>4100047159</v>
      </c>
      <c r="G68" s="370"/>
      <c r="H68" s="391" t="s">
        <v>435</v>
      </c>
      <c r="I68" s="370"/>
      <c r="J68" s="369" t="s">
        <v>84</v>
      </c>
      <c r="K68" s="368"/>
      <c r="L68" s="7" t="s">
        <v>415</v>
      </c>
      <c r="M68" s="7"/>
      <c r="N68" s="7">
        <v>3.38</v>
      </c>
      <c r="O68" s="57">
        <v>3</v>
      </c>
    </row>
    <row r="69" spans="1:15" ht="15" x14ac:dyDescent="0.25">
      <c r="A69" s="1"/>
      <c r="B69" s="71" t="s">
        <v>57</v>
      </c>
      <c r="C69" s="78"/>
      <c r="D69" s="20"/>
      <c r="E69" s="45"/>
      <c r="F69" s="20"/>
      <c r="H69" s="3"/>
      <c r="J69" s="20"/>
      <c r="K69" s="45"/>
      <c r="L69" s="1"/>
      <c r="M69" s="1"/>
      <c r="N69" s="1"/>
      <c r="O69" s="60"/>
    </row>
    <row r="70" spans="1:15" ht="15" x14ac:dyDescent="0.25">
      <c r="A70" s="1"/>
      <c r="B70" s="378">
        <v>49</v>
      </c>
      <c r="C70" s="379"/>
      <c r="D70" s="369" t="s">
        <v>402</v>
      </c>
      <c r="E70" s="368"/>
      <c r="F70" s="369">
        <v>4100047158</v>
      </c>
      <c r="G70" s="370"/>
      <c r="H70" s="391" t="s">
        <v>435</v>
      </c>
      <c r="I70" s="370"/>
      <c r="J70" s="369" t="s">
        <v>53</v>
      </c>
      <c r="K70" s="368"/>
      <c r="L70" s="7" t="s">
        <v>415</v>
      </c>
      <c r="M70" s="11"/>
      <c r="N70" s="7">
        <v>5.18</v>
      </c>
      <c r="O70" s="57">
        <v>6</v>
      </c>
    </row>
    <row r="71" spans="1:15" ht="15" x14ac:dyDescent="0.25">
      <c r="A71" s="1"/>
      <c r="B71" s="378">
        <v>50</v>
      </c>
      <c r="C71" s="379"/>
      <c r="D71" s="369" t="s">
        <v>402</v>
      </c>
      <c r="E71" s="368"/>
      <c r="F71" s="369">
        <v>4100047158</v>
      </c>
      <c r="G71" s="370"/>
      <c r="H71" s="391" t="s">
        <v>435</v>
      </c>
      <c r="I71" s="370"/>
      <c r="J71" s="369" t="s">
        <v>53</v>
      </c>
      <c r="K71" s="368"/>
      <c r="L71" s="7" t="s">
        <v>415</v>
      </c>
      <c r="M71" s="11"/>
      <c r="N71" s="7">
        <v>5.18</v>
      </c>
      <c r="O71" s="57">
        <v>6</v>
      </c>
    </row>
    <row r="72" spans="1:15" ht="15" x14ac:dyDescent="0.25">
      <c r="A72" s="1"/>
      <c r="B72" s="378">
        <v>51</v>
      </c>
      <c r="C72" s="379"/>
      <c r="D72" s="369" t="s">
        <v>402</v>
      </c>
      <c r="E72" s="368"/>
      <c r="F72" s="369">
        <v>4100047158</v>
      </c>
      <c r="G72" s="370"/>
      <c r="H72" s="391" t="s">
        <v>435</v>
      </c>
      <c r="I72" s="370"/>
      <c r="J72" s="369" t="s">
        <v>53</v>
      </c>
      <c r="K72" s="368"/>
      <c r="L72" s="7" t="s">
        <v>415</v>
      </c>
      <c r="M72" s="11"/>
      <c r="N72" s="7">
        <v>5.78</v>
      </c>
      <c r="O72" s="57">
        <v>7</v>
      </c>
    </row>
    <row r="73" spans="1:15" ht="15" x14ac:dyDescent="0.25">
      <c r="A73" s="1"/>
      <c r="B73" s="40"/>
      <c r="C73" s="36"/>
      <c r="D73" s="458" t="s">
        <v>450</v>
      </c>
      <c r="E73" s="393"/>
      <c r="F73" s="393"/>
      <c r="G73" s="393"/>
      <c r="H73" s="393"/>
      <c r="I73" s="62"/>
      <c r="J73" s="50"/>
      <c r="K73" s="61"/>
      <c r="L73" s="8"/>
      <c r="M73" s="8"/>
      <c r="N73" s="87"/>
      <c r="O73" s="60"/>
    </row>
    <row r="74" spans="1:15" ht="15" x14ac:dyDescent="0.25">
      <c r="A74" s="1"/>
      <c r="B74" s="375">
        <v>52</v>
      </c>
      <c r="C74" s="367"/>
      <c r="D74" s="375" t="s">
        <v>402</v>
      </c>
      <c r="E74" s="367"/>
      <c r="F74" s="375">
        <v>4100047156</v>
      </c>
      <c r="G74" s="367"/>
      <c r="H74" s="419" t="s">
        <v>435</v>
      </c>
      <c r="I74" s="420"/>
      <c r="J74" s="375" t="s">
        <v>73</v>
      </c>
      <c r="K74" s="367"/>
      <c r="L74" s="7" t="s">
        <v>387</v>
      </c>
      <c r="M74" s="11"/>
      <c r="N74" s="7">
        <v>5.18</v>
      </c>
      <c r="O74" s="57">
        <v>6</v>
      </c>
    </row>
    <row r="75" spans="1:15" ht="15" x14ac:dyDescent="0.25">
      <c r="A75" s="1"/>
      <c r="B75" s="378">
        <v>53</v>
      </c>
      <c r="C75" s="379"/>
      <c r="D75" s="369" t="s">
        <v>402</v>
      </c>
      <c r="E75" s="368"/>
      <c r="F75" s="369">
        <v>4100047156</v>
      </c>
      <c r="G75" s="370"/>
      <c r="H75" s="391" t="s">
        <v>435</v>
      </c>
      <c r="I75" s="370"/>
      <c r="J75" s="369" t="s">
        <v>73</v>
      </c>
      <c r="K75" s="368"/>
      <c r="L75" s="7" t="s">
        <v>387</v>
      </c>
      <c r="M75" s="11"/>
      <c r="N75" s="7">
        <v>5.18</v>
      </c>
      <c r="O75" s="57">
        <v>6</v>
      </c>
    </row>
    <row r="76" spans="1:15" ht="15" x14ac:dyDescent="0.25">
      <c r="A76" s="1"/>
      <c r="B76" s="378">
        <v>54</v>
      </c>
      <c r="C76" s="379"/>
      <c r="D76" s="369" t="s">
        <v>402</v>
      </c>
      <c r="E76" s="368"/>
      <c r="F76" s="369">
        <v>4100047156</v>
      </c>
      <c r="G76" s="370"/>
      <c r="H76" s="391" t="s">
        <v>435</v>
      </c>
      <c r="I76" s="370"/>
      <c r="J76" s="369" t="s">
        <v>73</v>
      </c>
      <c r="K76" s="368"/>
      <c r="L76" s="7" t="s">
        <v>387</v>
      </c>
      <c r="M76" s="11"/>
      <c r="N76" s="14">
        <v>5.18</v>
      </c>
      <c r="O76" s="57">
        <v>6</v>
      </c>
    </row>
    <row r="77" spans="1:15" ht="15" x14ac:dyDescent="0.25">
      <c r="A77" s="1"/>
      <c r="B77" s="378">
        <v>55</v>
      </c>
      <c r="C77" s="379"/>
      <c r="D77" s="367" t="s">
        <v>402</v>
      </c>
      <c r="E77" s="368"/>
      <c r="F77" s="369">
        <v>4100047156</v>
      </c>
      <c r="G77" s="370"/>
      <c r="H77" s="391" t="s">
        <v>435</v>
      </c>
      <c r="I77" s="370"/>
      <c r="J77" s="369" t="s">
        <v>73</v>
      </c>
      <c r="K77" s="368"/>
      <c r="L77" s="7" t="s">
        <v>387</v>
      </c>
      <c r="M77" s="11"/>
      <c r="N77" s="14">
        <v>5.18</v>
      </c>
      <c r="O77" s="60">
        <v>2</v>
      </c>
    </row>
    <row r="78" spans="1:15" ht="15" x14ac:dyDescent="0.25">
      <c r="A78" s="1"/>
      <c r="B78" s="365"/>
      <c r="C78" s="366"/>
      <c r="D78" s="367" t="s">
        <v>402</v>
      </c>
      <c r="E78" s="368"/>
      <c r="F78" s="369">
        <v>4100047157</v>
      </c>
      <c r="G78" s="370"/>
      <c r="H78" s="391" t="s">
        <v>435</v>
      </c>
      <c r="I78" s="370"/>
      <c r="J78" s="369" t="s">
        <v>76</v>
      </c>
      <c r="K78" s="368"/>
      <c r="L78" s="7" t="s">
        <v>387</v>
      </c>
      <c r="M78" s="11"/>
      <c r="N78" s="27"/>
      <c r="O78" s="60">
        <v>4</v>
      </c>
    </row>
    <row r="79" spans="1:15" ht="15" x14ac:dyDescent="0.25">
      <c r="A79" s="1"/>
      <c r="B79" s="416">
        <v>56</v>
      </c>
      <c r="C79" s="417"/>
      <c r="D79" s="367" t="s">
        <v>402</v>
      </c>
      <c r="E79" s="368"/>
      <c r="F79" s="369">
        <v>4100047157</v>
      </c>
      <c r="G79" s="370"/>
      <c r="H79" s="391" t="s">
        <v>435</v>
      </c>
      <c r="I79" s="370"/>
      <c r="J79" s="369" t="s">
        <v>76</v>
      </c>
      <c r="K79" s="368"/>
      <c r="L79" s="7" t="s">
        <v>387</v>
      </c>
      <c r="M79" s="11"/>
      <c r="N79" s="27">
        <v>5.18</v>
      </c>
      <c r="O79" s="57">
        <v>6</v>
      </c>
    </row>
    <row r="80" spans="1:15" ht="15" x14ac:dyDescent="0.25">
      <c r="A80" s="1"/>
      <c r="B80" s="378">
        <v>57</v>
      </c>
      <c r="C80" s="379"/>
      <c r="D80" s="367" t="s">
        <v>402</v>
      </c>
      <c r="E80" s="368"/>
      <c r="F80" s="369">
        <v>4100047157</v>
      </c>
      <c r="G80" s="370"/>
      <c r="H80" s="391" t="s">
        <v>435</v>
      </c>
      <c r="I80" s="370"/>
      <c r="J80" s="369" t="s">
        <v>76</v>
      </c>
      <c r="K80" s="368"/>
      <c r="L80" s="7" t="s">
        <v>387</v>
      </c>
      <c r="M80" s="11"/>
      <c r="N80" s="27">
        <v>5.18</v>
      </c>
      <c r="O80" s="57">
        <v>6</v>
      </c>
    </row>
    <row r="81" spans="1:15" ht="15" x14ac:dyDescent="0.25">
      <c r="A81" s="1"/>
      <c r="B81" s="378">
        <v>58</v>
      </c>
      <c r="C81" s="379"/>
      <c r="D81" s="367" t="s">
        <v>402</v>
      </c>
      <c r="E81" s="368"/>
      <c r="F81" s="369">
        <v>4100047157</v>
      </c>
      <c r="G81" s="370"/>
      <c r="H81" s="391" t="s">
        <v>435</v>
      </c>
      <c r="I81" s="370"/>
      <c r="J81" s="369" t="s">
        <v>76</v>
      </c>
      <c r="K81" s="368"/>
      <c r="L81" s="7" t="s">
        <v>387</v>
      </c>
      <c r="M81" s="11"/>
      <c r="N81" s="27">
        <v>5.18</v>
      </c>
      <c r="O81" s="57">
        <v>6</v>
      </c>
    </row>
    <row r="82" spans="1:15" ht="15" x14ac:dyDescent="0.25">
      <c r="A82" s="1"/>
      <c r="B82" s="378">
        <v>59</v>
      </c>
      <c r="C82" s="379"/>
      <c r="D82" s="367" t="s">
        <v>402</v>
      </c>
      <c r="E82" s="368"/>
      <c r="F82" s="369">
        <v>4100047157</v>
      </c>
      <c r="G82" s="370"/>
      <c r="H82" s="391" t="s">
        <v>435</v>
      </c>
      <c r="I82" s="370"/>
      <c r="J82" s="369" t="s">
        <v>76</v>
      </c>
      <c r="K82" s="368"/>
      <c r="L82" s="7" t="s">
        <v>387</v>
      </c>
      <c r="M82" s="11"/>
      <c r="N82" s="27">
        <v>5.18</v>
      </c>
      <c r="O82" s="57">
        <v>6</v>
      </c>
    </row>
    <row r="83" spans="1:15" ht="15" x14ac:dyDescent="0.25">
      <c r="A83" s="1"/>
      <c r="B83" s="378">
        <v>60</v>
      </c>
      <c r="C83" s="379"/>
      <c r="D83" s="367" t="s">
        <v>402</v>
      </c>
      <c r="E83" s="368"/>
      <c r="F83" s="369">
        <v>4100047157</v>
      </c>
      <c r="G83" s="370"/>
      <c r="H83" s="391" t="s">
        <v>435</v>
      </c>
      <c r="I83" s="370"/>
      <c r="J83" s="369" t="s">
        <v>76</v>
      </c>
      <c r="K83" s="368"/>
      <c r="L83" s="7" t="s">
        <v>387</v>
      </c>
      <c r="M83" s="11"/>
      <c r="N83" s="27">
        <v>5.18</v>
      </c>
      <c r="O83" s="57">
        <v>6</v>
      </c>
    </row>
    <row r="84" spans="1:15" ht="15" x14ac:dyDescent="0.25">
      <c r="A84" s="1"/>
      <c r="B84" s="378">
        <v>61</v>
      </c>
      <c r="C84" s="379"/>
      <c r="D84" s="367" t="s">
        <v>402</v>
      </c>
      <c r="E84" s="368"/>
      <c r="F84" s="369">
        <v>4100047157</v>
      </c>
      <c r="G84" s="370"/>
      <c r="H84" s="391" t="s">
        <v>435</v>
      </c>
      <c r="I84" s="370"/>
      <c r="J84" s="369" t="s">
        <v>76</v>
      </c>
      <c r="K84" s="368"/>
      <c r="L84" s="7" t="s">
        <v>387</v>
      </c>
      <c r="M84" s="11"/>
      <c r="N84" s="27">
        <v>5.18</v>
      </c>
      <c r="O84" s="57">
        <v>6</v>
      </c>
    </row>
    <row r="85" spans="1:15" ht="15" x14ac:dyDescent="0.25">
      <c r="A85" s="1"/>
      <c r="B85" s="378">
        <v>62</v>
      </c>
      <c r="C85" s="379"/>
      <c r="D85" s="367" t="s">
        <v>402</v>
      </c>
      <c r="E85" s="368"/>
      <c r="F85" s="369">
        <v>4100047158</v>
      </c>
      <c r="G85" s="370"/>
      <c r="H85" s="391" t="s">
        <v>435</v>
      </c>
      <c r="I85" s="370"/>
      <c r="J85" s="369" t="s">
        <v>53</v>
      </c>
      <c r="K85" s="368"/>
      <c r="L85" s="7" t="s">
        <v>387</v>
      </c>
      <c r="M85" s="11"/>
      <c r="N85" s="27">
        <v>5.18</v>
      </c>
      <c r="O85" s="57">
        <v>6</v>
      </c>
    </row>
    <row r="86" spans="1:15" ht="15" x14ac:dyDescent="0.25">
      <c r="A86" s="1"/>
      <c r="B86" s="378">
        <v>63</v>
      </c>
      <c r="C86" s="379"/>
      <c r="D86" s="367" t="s">
        <v>402</v>
      </c>
      <c r="E86" s="368"/>
      <c r="F86" s="369">
        <v>4100047158</v>
      </c>
      <c r="G86" s="370"/>
      <c r="H86" s="391" t="s">
        <v>435</v>
      </c>
      <c r="I86" s="370"/>
      <c r="J86" s="369" t="s">
        <v>53</v>
      </c>
      <c r="K86" s="368"/>
      <c r="L86" s="7" t="s">
        <v>387</v>
      </c>
      <c r="M86" s="11"/>
      <c r="N86" s="27">
        <v>5.18</v>
      </c>
      <c r="O86" s="57">
        <v>6</v>
      </c>
    </row>
    <row r="87" spans="1:15" ht="15" x14ac:dyDescent="0.25">
      <c r="A87" s="1"/>
      <c r="B87" s="378">
        <v>64</v>
      </c>
      <c r="C87" s="379"/>
      <c r="D87" s="367" t="s">
        <v>402</v>
      </c>
      <c r="E87" s="368"/>
      <c r="F87" s="369">
        <v>4100047158</v>
      </c>
      <c r="G87" s="370"/>
      <c r="H87" s="391" t="s">
        <v>435</v>
      </c>
      <c r="I87" s="370"/>
      <c r="J87" s="369" t="s">
        <v>53</v>
      </c>
      <c r="K87" s="368"/>
      <c r="L87" s="7" t="s">
        <v>387</v>
      </c>
      <c r="M87" s="11"/>
      <c r="N87" s="27">
        <v>5.18</v>
      </c>
      <c r="O87" s="57">
        <v>6</v>
      </c>
    </row>
    <row r="88" spans="1:15" ht="15" x14ac:dyDescent="0.25">
      <c r="A88" s="1"/>
      <c r="B88" s="71" t="s">
        <v>103</v>
      </c>
      <c r="C88" s="78"/>
      <c r="D88" s="20"/>
      <c r="E88" s="45"/>
      <c r="F88" s="20"/>
      <c r="H88" s="3"/>
      <c r="J88" s="20"/>
      <c r="K88" s="45"/>
      <c r="L88" s="1"/>
      <c r="M88" s="1"/>
      <c r="N88" s="1"/>
      <c r="O88" s="60"/>
    </row>
    <row r="89" spans="1:15" ht="15" x14ac:dyDescent="0.25">
      <c r="A89" s="1"/>
      <c r="B89" s="378">
        <v>65</v>
      </c>
      <c r="C89" s="379"/>
      <c r="D89" s="367" t="s">
        <v>402</v>
      </c>
      <c r="E89" s="368"/>
      <c r="F89" s="369">
        <v>4100047158</v>
      </c>
      <c r="G89" s="370"/>
      <c r="H89" s="391" t="s">
        <v>435</v>
      </c>
      <c r="I89" s="370"/>
      <c r="J89" s="369" t="s">
        <v>53</v>
      </c>
      <c r="K89" s="368"/>
      <c r="L89" s="7" t="s">
        <v>387</v>
      </c>
      <c r="M89" s="11"/>
      <c r="N89" s="14">
        <v>5.18</v>
      </c>
      <c r="O89" s="57">
        <v>6</v>
      </c>
    </row>
    <row r="90" spans="1:15" ht="15" x14ac:dyDescent="0.25">
      <c r="A90" s="1"/>
      <c r="B90" s="378">
        <v>66</v>
      </c>
      <c r="C90" s="379"/>
      <c r="D90" s="367" t="s">
        <v>402</v>
      </c>
      <c r="E90" s="368"/>
      <c r="F90" s="369">
        <v>4100047158</v>
      </c>
      <c r="G90" s="370"/>
      <c r="H90" s="391" t="s">
        <v>435</v>
      </c>
      <c r="I90" s="370"/>
      <c r="J90" s="369" t="s">
        <v>53</v>
      </c>
      <c r="K90" s="368"/>
      <c r="L90" s="7" t="s">
        <v>387</v>
      </c>
      <c r="M90" s="11"/>
      <c r="N90" s="14">
        <v>5.78</v>
      </c>
      <c r="O90" s="60">
        <v>4</v>
      </c>
    </row>
    <row r="91" spans="1:15" ht="15" x14ac:dyDescent="0.25">
      <c r="A91" s="1"/>
      <c r="B91" s="40"/>
      <c r="C91" s="36"/>
      <c r="D91" s="458" t="s">
        <v>449</v>
      </c>
      <c r="E91" s="393"/>
      <c r="F91" s="393"/>
      <c r="G91" s="393"/>
      <c r="H91" s="393"/>
      <c r="I91" s="62"/>
      <c r="J91" s="50"/>
      <c r="K91" s="61"/>
      <c r="L91" s="8"/>
      <c r="M91" s="8"/>
      <c r="N91" s="87"/>
      <c r="O91" s="60"/>
    </row>
    <row r="92" spans="1:15" ht="15" x14ac:dyDescent="0.25">
      <c r="A92" s="1"/>
      <c r="B92" s="416"/>
      <c r="C92" s="417"/>
      <c r="D92" s="367" t="s">
        <v>402</v>
      </c>
      <c r="E92" s="368"/>
      <c r="F92" s="369">
        <v>4100047159</v>
      </c>
      <c r="G92" s="370"/>
      <c r="H92" s="391" t="s">
        <v>435</v>
      </c>
      <c r="I92" s="370"/>
      <c r="J92" s="369" t="s">
        <v>84</v>
      </c>
      <c r="K92" s="368"/>
      <c r="L92" s="7" t="s">
        <v>387</v>
      </c>
      <c r="M92" s="11"/>
      <c r="N92" s="83"/>
      <c r="O92" s="60">
        <v>2</v>
      </c>
    </row>
    <row r="93" spans="1:15" ht="15" x14ac:dyDescent="0.25">
      <c r="A93" s="1"/>
      <c r="B93" s="76"/>
      <c r="C93" s="69"/>
      <c r="D93" s="367" t="s">
        <v>402</v>
      </c>
      <c r="E93" s="368"/>
      <c r="F93" s="369">
        <v>4100047102</v>
      </c>
      <c r="G93" s="370"/>
      <c r="H93" s="391" t="s">
        <v>435</v>
      </c>
      <c r="I93" s="370"/>
      <c r="J93" s="369" t="s">
        <v>25</v>
      </c>
      <c r="K93" s="368"/>
      <c r="L93" s="7" t="s">
        <v>387</v>
      </c>
      <c r="M93" s="11"/>
      <c r="N93" s="84"/>
      <c r="O93" s="60">
        <v>1</v>
      </c>
    </row>
    <row r="94" spans="1:15" ht="15" x14ac:dyDescent="0.25">
      <c r="A94" s="1"/>
      <c r="B94" s="416">
        <v>67</v>
      </c>
      <c r="C94" s="417"/>
      <c r="D94" s="367" t="s">
        <v>436</v>
      </c>
      <c r="E94" s="368"/>
      <c r="F94" s="369">
        <v>4100047170</v>
      </c>
      <c r="G94" s="370"/>
      <c r="H94" s="391" t="s">
        <v>437</v>
      </c>
      <c r="I94" s="370"/>
      <c r="J94" s="369" t="s">
        <v>73</v>
      </c>
      <c r="K94" s="368"/>
      <c r="L94" s="7" t="s">
        <v>387</v>
      </c>
      <c r="M94" s="11"/>
      <c r="N94" s="85">
        <v>6.8</v>
      </c>
      <c r="O94" s="57">
        <v>13</v>
      </c>
    </row>
    <row r="95" spans="1:15" ht="15" x14ac:dyDescent="0.25">
      <c r="A95" s="1"/>
      <c r="B95" s="378">
        <v>68</v>
      </c>
      <c r="C95" s="379"/>
      <c r="D95" s="367" t="s">
        <v>436</v>
      </c>
      <c r="E95" s="368"/>
      <c r="F95" s="369">
        <v>4100047170</v>
      </c>
      <c r="G95" s="370"/>
      <c r="H95" s="391" t="s">
        <v>437</v>
      </c>
      <c r="I95" s="370"/>
      <c r="J95" s="369" t="s">
        <v>73</v>
      </c>
      <c r="K95" s="368"/>
      <c r="L95" s="7" t="s">
        <v>387</v>
      </c>
      <c r="M95" s="11"/>
      <c r="N95" s="81">
        <v>6.8</v>
      </c>
      <c r="O95" s="57">
        <v>13</v>
      </c>
    </row>
    <row r="96" spans="1:15" ht="15" x14ac:dyDescent="0.25">
      <c r="A96" s="1"/>
      <c r="B96" s="378">
        <v>69</v>
      </c>
      <c r="C96" s="379"/>
      <c r="D96" s="367" t="s">
        <v>436</v>
      </c>
      <c r="E96" s="368"/>
      <c r="F96" s="369">
        <v>4100047170</v>
      </c>
      <c r="G96" s="370"/>
      <c r="H96" s="391" t="s">
        <v>437</v>
      </c>
      <c r="I96" s="370"/>
      <c r="J96" s="369" t="s">
        <v>73</v>
      </c>
      <c r="K96" s="368"/>
      <c r="L96" s="7" t="s">
        <v>387</v>
      </c>
      <c r="M96" s="11"/>
      <c r="N96" s="85">
        <v>6.8</v>
      </c>
      <c r="O96" s="57">
        <v>13</v>
      </c>
    </row>
    <row r="97" spans="1:15" ht="15" x14ac:dyDescent="0.25">
      <c r="A97" s="1"/>
      <c r="B97" s="378">
        <v>70</v>
      </c>
      <c r="C97" s="379"/>
      <c r="D97" s="367" t="s">
        <v>436</v>
      </c>
      <c r="E97" s="368"/>
      <c r="F97" s="369">
        <v>4100047170</v>
      </c>
      <c r="G97" s="370"/>
      <c r="H97" s="391" t="s">
        <v>437</v>
      </c>
      <c r="I97" s="370"/>
      <c r="J97" s="369" t="s">
        <v>73</v>
      </c>
      <c r="K97" s="368"/>
      <c r="L97" s="7" t="s">
        <v>387</v>
      </c>
      <c r="M97" s="11"/>
      <c r="N97" s="81">
        <v>6.8</v>
      </c>
      <c r="O97" s="57">
        <v>13</v>
      </c>
    </row>
    <row r="98" spans="1:15" ht="15" x14ac:dyDescent="0.25">
      <c r="A98" s="1"/>
      <c r="B98" s="378">
        <v>71</v>
      </c>
      <c r="C98" s="379"/>
      <c r="D98" s="367" t="s">
        <v>436</v>
      </c>
      <c r="E98" s="368"/>
      <c r="F98" s="369">
        <v>4100047170</v>
      </c>
      <c r="G98" s="370"/>
      <c r="H98" s="391" t="s">
        <v>437</v>
      </c>
      <c r="I98" s="370"/>
      <c r="J98" s="369" t="s">
        <v>73</v>
      </c>
      <c r="K98" s="368"/>
      <c r="L98" s="7" t="s">
        <v>387</v>
      </c>
      <c r="M98" s="11"/>
      <c r="N98" s="85">
        <v>6.8</v>
      </c>
      <c r="O98" s="57">
        <v>13</v>
      </c>
    </row>
    <row r="99" spans="1:15" ht="15" x14ac:dyDescent="0.25">
      <c r="A99" s="1"/>
      <c r="B99" s="378">
        <v>72</v>
      </c>
      <c r="C99" s="379"/>
      <c r="D99" s="367" t="s">
        <v>436</v>
      </c>
      <c r="E99" s="368"/>
      <c r="F99" s="369">
        <v>4100047170</v>
      </c>
      <c r="G99" s="370"/>
      <c r="H99" s="391" t="s">
        <v>437</v>
      </c>
      <c r="I99" s="370"/>
      <c r="J99" s="369" t="s">
        <v>73</v>
      </c>
      <c r="K99" s="368"/>
      <c r="L99" s="7" t="s">
        <v>387</v>
      </c>
      <c r="M99" s="11"/>
      <c r="N99" s="81">
        <v>6.8</v>
      </c>
      <c r="O99" s="57">
        <v>13</v>
      </c>
    </row>
    <row r="100" spans="1:15" ht="15" x14ac:dyDescent="0.25">
      <c r="A100" s="1"/>
      <c r="B100" s="378">
        <v>73</v>
      </c>
      <c r="C100" s="379"/>
      <c r="D100" s="367" t="s">
        <v>436</v>
      </c>
      <c r="E100" s="368"/>
      <c r="F100" s="369">
        <v>4100047170</v>
      </c>
      <c r="G100" s="370"/>
      <c r="H100" s="391" t="s">
        <v>437</v>
      </c>
      <c r="I100" s="370"/>
      <c r="J100" s="369" t="s">
        <v>73</v>
      </c>
      <c r="K100" s="368"/>
      <c r="L100" s="7" t="s">
        <v>387</v>
      </c>
      <c r="M100" s="11"/>
      <c r="N100" s="85">
        <v>6.8</v>
      </c>
      <c r="O100" s="57">
        <v>13</v>
      </c>
    </row>
    <row r="101" spans="1:15" ht="15" x14ac:dyDescent="0.25">
      <c r="A101" s="1"/>
      <c r="B101" s="378">
        <v>74</v>
      </c>
      <c r="C101" s="379"/>
      <c r="D101" s="367" t="s">
        <v>436</v>
      </c>
      <c r="E101" s="368"/>
      <c r="F101" s="369">
        <v>4100047170</v>
      </c>
      <c r="G101" s="370"/>
      <c r="H101" s="391" t="s">
        <v>437</v>
      </c>
      <c r="I101" s="370"/>
      <c r="J101" s="369" t="s">
        <v>73</v>
      </c>
      <c r="K101" s="368"/>
      <c r="L101" s="7" t="s">
        <v>387</v>
      </c>
      <c r="M101" s="11"/>
      <c r="N101" s="81">
        <v>6.8</v>
      </c>
      <c r="O101" s="57">
        <v>13</v>
      </c>
    </row>
    <row r="102" spans="1:15" ht="15" x14ac:dyDescent="0.25">
      <c r="A102" s="1"/>
      <c r="B102" s="378">
        <v>75</v>
      </c>
      <c r="C102" s="379"/>
      <c r="D102" s="367" t="s">
        <v>436</v>
      </c>
      <c r="E102" s="368"/>
      <c r="F102" s="369">
        <v>4100047170</v>
      </c>
      <c r="G102" s="370"/>
      <c r="H102" s="391" t="s">
        <v>437</v>
      </c>
      <c r="I102" s="370"/>
      <c r="J102" s="369" t="s">
        <v>73</v>
      </c>
      <c r="K102" s="368"/>
      <c r="L102" s="7" t="s">
        <v>387</v>
      </c>
      <c r="M102" s="11"/>
      <c r="N102" s="81">
        <v>3.38</v>
      </c>
      <c r="O102" s="57">
        <v>5</v>
      </c>
    </row>
    <row r="103" spans="1:15" ht="15" x14ac:dyDescent="0.25">
      <c r="A103" s="1"/>
      <c r="B103" s="378">
        <v>76</v>
      </c>
      <c r="C103" s="379"/>
      <c r="D103" s="367" t="s">
        <v>436</v>
      </c>
      <c r="E103" s="368"/>
      <c r="F103" s="369">
        <v>4100047171</v>
      </c>
      <c r="G103" s="370"/>
      <c r="H103" s="391" t="s">
        <v>437</v>
      </c>
      <c r="I103" s="370"/>
      <c r="J103" s="369" t="s">
        <v>76</v>
      </c>
      <c r="K103" s="368"/>
      <c r="L103" s="7" t="s">
        <v>387</v>
      </c>
      <c r="M103" s="11"/>
      <c r="N103" s="81">
        <v>6.8</v>
      </c>
      <c r="O103" s="57">
        <v>13</v>
      </c>
    </row>
    <row r="104" spans="1:15" ht="15" x14ac:dyDescent="0.25">
      <c r="A104" s="1"/>
      <c r="B104" s="378">
        <v>77</v>
      </c>
      <c r="C104" s="379"/>
      <c r="D104" s="367" t="s">
        <v>436</v>
      </c>
      <c r="E104" s="368"/>
      <c r="F104" s="369">
        <v>4100047171</v>
      </c>
      <c r="G104" s="370"/>
      <c r="H104" s="391" t="s">
        <v>437</v>
      </c>
      <c r="I104" s="370"/>
      <c r="J104" s="369" t="s">
        <v>76</v>
      </c>
      <c r="K104" s="368"/>
      <c r="L104" s="7" t="s">
        <v>387</v>
      </c>
      <c r="M104" s="11"/>
      <c r="N104" s="81">
        <v>6.8</v>
      </c>
      <c r="O104" s="57">
        <v>13</v>
      </c>
    </row>
    <row r="105" spans="1:15" ht="15" x14ac:dyDescent="0.25">
      <c r="A105" s="1"/>
      <c r="B105" s="378">
        <v>78</v>
      </c>
      <c r="C105" s="379"/>
      <c r="D105" s="367" t="s">
        <v>436</v>
      </c>
      <c r="E105" s="368"/>
      <c r="F105" s="369">
        <v>4100047171</v>
      </c>
      <c r="G105" s="370"/>
      <c r="H105" s="391" t="s">
        <v>437</v>
      </c>
      <c r="I105" s="370"/>
      <c r="J105" s="369" t="s">
        <v>76</v>
      </c>
      <c r="K105" s="368"/>
      <c r="L105" s="7" t="s">
        <v>387</v>
      </c>
      <c r="M105" s="11"/>
      <c r="N105" s="81">
        <v>6.8</v>
      </c>
      <c r="O105" s="57">
        <v>13</v>
      </c>
    </row>
    <row r="106" spans="1:15" ht="15" x14ac:dyDescent="0.25">
      <c r="A106" s="1"/>
      <c r="B106" s="378">
        <v>79</v>
      </c>
      <c r="C106" s="379"/>
      <c r="D106" s="367" t="s">
        <v>436</v>
      </c>
      <c r="E106" s="368"/>
      <c r="F106" s="369">
        <v>4100047171</v>
      </c>
      <c r="G106" s="370"/>
      <c r="H106" s="391" t="s">
        <v>437</v>
      </c>
      <c r="I106" s="370"/>
      <c r="J106" s="369" t="s">
        <v>76</v>
      </c>
      <c r="K106" s="368"/>
      <c r="L106" s="7" t="s">
        <v>387</v>
      </c>
      <c r="M106" s="11"/>
      <c r="N106" s="81">
        <v>5.96</v>
      </c>
      <c r="O106" s="57">
        <v>11</v>
      </c>
    </row>
    <row r="107" spans="1:15" ht="15" x14ac:dyDescent="0.25">
      <c r="A107" s="1"/>
      <c r="B107" s="378">
        <v>80</v>
      </c>
      <c r="C107" s="379"/>
      <c r="D107" s="367" t="s">
        <v>436</v>
      </c>
      <c r="E107" s="368"/>
      <c r="F107" s="369">
        <v>4100047173</v>
      </c>
      <c r="G107" s="370"/>
      <c r="H107" s="391" t="s">
        <v>437</v>
      </c>
      <c r="I107" s="370"/>
      <c r="J107" s="369" t="s">
        <v>84</v>
      </c>
      <c r="K107" s="368"/>
      <c r="L107" s="7" t="s">
        <v>387</v>
      </c>
      <c r="M107" s="11"/>
      <c r="N107" s="81">
        <v>7.64</v>
      </c>
      <c r="O107" s="57">
        <v>15</v>
      </c>
    </row>
    <row r="108" spans="1:15" ht="15" x14ac:dyDescent="0.25">
      <c r="A108" s="1"/>
      <c r="B108" s="71" t="s">
        <v>164</v>
      </c>
      <c r="C108" s="78"/>
      <c r="D108" s="20"/>
      <c r="E108" s="45"/>
      <c r="F108" s="20"/>
      <c r="H108" s="3"/>
      <c r="J108" s="20"/>
      <c r="K108" s="45"/>
      <c r="L108" s="1"/>
      <c r="M108" s="1"/>
      <c r="N108" s="86"/>
      <c r="O108" s="60"/>
    </row>
    <row r="109" spans="1:15" ht="15" x14ac:dyDescent="0.25">
      <c r="A109" s="1"/>
      <c r="B109" s="378">
        <v>81</v>
      </c>
      <c r="C109" s="379"/>
      <c r="D109" s="367" t="s">
        <v>436</v>
      </c>
      <c r="E109" s="368"/>
      <c r="F109" s="369">
        <v>4100047172</v>
      </c>
      <c r="G109" s="370"/>
      <c r="H109" s="391" t="s">
        <v>437</v>
      </c>
      <c r="I109" s="370"/>
      <c r="J109" s="369" t="s">
        <v>53</v>
      </c>
      <c r="K109" s="368"/>
      <c r="L109" s="7" t="s">
        <v>387</v>
      </c>
      <c r="M109" s="11"/>
      <c r="N109" s="81">
        <v>6.8</v>
      </c>
      <c r="O109" s="57">
        <v>13</v>
      </c>
    </row>
    <row r="110" spans="1:15" ht="15" x14ac:dyDescent="0.25">
      <c r="A110" s="1"/>
      <c r="B110" s="378">
        <v>82</v>
      </c>
      <c r="C110" s="379"/>
      <c r="D110" s="367" t="s">
        <v>436</v>
      </c>
      <c r="E110" s="368"/>
      <c r="F110" s="369">
        <v>4100047172</v>
      </c>
      <c r="G110" s="370"/>
      <c r="H110" s="391" t="s">
        <v>437</v>
      </c>
      <c r="I110" s="370"/>
      <c r="J110" s="369" t="s">
        <v>53</v>
      </c>
      <c r="K110" s="368"/>
      <c r="L110" s="7" t="s">
        <v>387</v>
      </c>
      <c r="M110" s="11"/>
      <c r="N110" s="81">
        <v>6.8</v>
      </c>
      <c r="O110" s="60">
        <v>13</v>
      </c>
    </row>
    <row r="111" spans="1:15" ht="15" x14ac:dyDescent="0.25">
      <c r="A111" s="1"/>
      <c r="B111" s="378">
        <v>83</v>
      </c>
      <c r="C111" s="379"/>
      <c r="D111" s="367" t="s">
        <v>436</v>
      </c>
      <c r="E111" s="368"/>
      <c r="F111" s="369">
        <v>4100047172</v>
      </c>
      <c r="G111" s="370"/>
      <c r="H111" s="391" t="s">
        <v>437</v>
      </c>
      <c r="I111" s="370"/>
      <c r="J111" s="369" t="s">
        <v>53</v>
      </c>
      <c r="K111" s="368"/>
      <c r="L111" s="7" t="s">
        <v>387</v>
      </c>
      <c r="M111" s="11"/>
      <c r="N111" s="81">
        <v>6.8</v>
      </c>
      <c r="O111" s="60">
        <v>13</v>
      </c>
    </row>
    <row r="112" spans="1:15" ht="15" x14ac:dyDescent="0.25">
      <c r="A112" s="1"/>
      <c r="B112" s="378">
        <v>84</v>
      </c>
      <c r="C112" s="379"/>
      <c r="D112" s="367" t="s">
        <v>436</v>
      </c>
      <c r="E112" s="368"/>
      <c r="F112" s="369">
        <v>4100047172</v>
      </c>
      <c r="G112" s="370"/>
      <c r="H112" s="391" t="s">
        <v>437</v>
      </c>
      <c r="I112" s="370"/>
      <c r="J112" s="369" t="s">
        <v>53</v>
      </c>
      <c r="K112" s="368"/>
      <c r="L112" s="7" t="s">
        <v>387</v>
      </c>
      <c r="M112" s="11"/>
      <c r="N112" s="81">
        <v>6.8</v>
      </c>
      <c r="O112" s="60">
        <v>13</v>
      </c>
    </row>
    <row r="113" spans="1:15" ht="15" x14ac:dyDescent="0.25">
      <c r="A113" s="1"/>
      <c r="B113" s="378">
        <v>85</v>
      </c>
      <c r="C113" s="379"/>
      <c r="D113" s="367" t="s">
        <v>436</v>
      </c>
      <c r="E113" s="368"/>
      <c r="F113" s="369">
        <v>4100047172</v>
      </c>
      <c r="G113" s="370"/>
      <c r="H113" s="391" t="s">
        <v>437</v>
      </c>
      <c r="I113" s="370"/>
      <c r="J113" s="369" t="s">
        <v>53</v>
      </c>
      <c r="K113" s="368"/>
      <c r="L113" s="7" t="s">
        <v>387</v>
      </c>
      <c r="M113" s="11"/>
      <c r="N113" s="81">
        <v>6.8</v>
      </c>
      <c r="O113" s="60">
        <v>13</v>
      </c>
    </row>
    <row r="114" spans="1:15" ht="15" x14ac:dyDescent="0.25">
      <c r="A114" s="1"/>
      <c r="B114" s="378">
        <v>86</v>
      </c>
      <c r="C114" s="379"/>
      <c r="D114" s="367" t="s">
        <v>436</v>
      </c>
      <c r="E114" s="368"/>
      <c r="F114" s="369">
        <v>4100047172</v>
      </c>
      <c r="G114" s="370"/>
      <c r="H114" s="391" t="s">
        <v>437</v>
      </c>
      <c r="I114" s="370"/>
      <c r="J114" s="369" t="s">
        <v>53</v>
      </c>
      <c r="K114" s="368"/>
      <c r="L114" s="7" t="s">
        <v>387</v>
      </c>
      <c r="M114" s="11"/>
      <c r="N114" s="81">
        <v>6.8</v>
      </c>
      <c r="O114" s="60">
        <v>13</v>
      </c>
    </row>
    <row r="115" spans="1:15" ht="15" x14ac:dyDescent="0.25">
      <c r="A115" s="1"/>
      <c r="B115" s="378">
        <v>87</v>
      </c>
      <c r="C115" s="379"/>
      <c r="D115" s="367" t="s">
        <v>436</v>
      </c>
      <c r="E115" s="368"/>
      <c r="F115" s="369">
        <v>4100047172</v>
      </c>
      <c r="G115" s="370"/>
      <c r="H115" s="391" t="s">
        <v>437</v>
      </c>
      <c r="I115" s="370"/>
      <c r="J115" s="369" t="s">
        <v>53</v>
      </c>
      <c r="K115" s="368"/>
      <c r="L115" s="7" t="s">
        <v>387</v>
      </c>
      <c r="M115" s="11"/>
      <c r="N115" s="81">
        <v>6.8</v>
      </c>
      <c r="O115" s="60">
        <v>13</v>
      </c>
    </row>
    <row r="116" spans="1:15" ht="15" x14ac:dyDescent="0.25">
      <c r="A116" s="1"/>
      <c r="B116" s="378">
        <v>88</v>
      </c>
      <c r="C116" s="379"/>
      <c r="D116" s="367" t="s">
        <v>436</v>
      </c>
      <c r="E116" s="368"/>
      <c r="F116" s="369">
        <v>4100047172</v>
      </c>
      <c r="G116" s="370"/>
      <c r="H116" s="391" t="s">
        <v>437</v>
      </c>
      <c r="I116" s="370"/>
      <c r="J116" s="369" t="s">
        <v>53</v>
      </c>
      <c r="K116" s="368"/>
      <c r="L116" s="7" t="s">
        <v>387</v>
      </c>
      <c r="M116" s="11"/>
      <c r="N116" s="81">
        <v>6.8</v>
      </c>
      <c r="O116" s="60">
        <v>13</v>
      </c>
    </row>
    <row r="117" spans="1:15" ht="15" x14ac:dyDescent="0.25">
      <c r="A117" s="1"/>
      <c r="B117" s="378">
        <v>89</v>
      </c>
      <c r="C117" s="379"/>
      <c r="D117" s="367" t="s">
        <v>436</v>
      </c>
      <c r="E117" s="368"/>
      <c r="F117" s="369">
        <v>4100047172</v>
      </c>
      <c r="G117" s="370"/>
      <c r="H117" s="391" t="s">
        <v>437</v>
      </c>
      <c r="I117" s="370"/>
      <c r="J117" s="369" t="s">
        <v>53</v>
      </c>
      <c r="K117" s="368"/>
      <c r="L117" s="7" t="s">
        <v>387</v>
      </c>
      <c r="M117" s="11"/>
      <c r="N117" s="81">
        <v>6.8</v>
      </c>
      <c r="O117" s="60">
        <v>13</v>
      </c>
    </row>
    <row r="118" spans="1:15" ht="15" x14ac:dyDescent="0.25">
      <c r="A118" s="1"/>
      <c r="B118" s="378">
        <v>90</v>
      </c>
      <c r="C118" s="379"/>
      <c r="D118" s="367" t="s">
        <v>436</v>
      </c>
      <c r="E118" s="368"/>
      <c r="F118" s="369">
        <v>4100047172</v>
      </c>
      <c r="G118" s="370"/>
      <c r="H118" s="391" t="s">
        <v>437</v>
      </c>
      <c r="I118" s="370"/>
      <c r="J118" s="369" t="s">
        <v>53</v>
      </c>
      <c r="K118" s="368"/>
      <c r="L118" s="7" t="s">
        <v>387</v>
      </c>
      <c r="M118" s="11"/>
      <c r="N118" s="81">
        <v>6.8</v>
      </c>
      <c r="O118" s="60">
        <v>13</v>
      </c>
    </row>
    <row r="119" spans="1:15" ht="15" x14ac:dyDescent="0.25">
      <c r="A119" s="1"/>
      <c r="B119" s="378">
        <v>91</v>
      </c>
      <c r="C119" s="379"/>
      <c r="D119" s="367" t="s">
        <v>436</v>
      </c>
      <c r="E119" s="368"/>
      <c r="F119" s="369">
        <v>4100047172</v>
      </c>
      <c r="G119" s="370"/>
      <c r="H119" s="391" t="s">
        <v>437</v>
      </c>
      <c r="I119" s="370"/>
      <c r="J119" s="369" t="s">
        <v>53</v>
      </c>
      <c r="K119" s="368"/>
      <c r="L119" s="7" t="s">
        <v>387</v>
      </c>
      <c r="M119" s="11"/>
      <c r="N119" s="81">
        <v>6.8</v>
      </c>
      <c r="O119" s="57">
        <v>13</v>
      </c>
    </row>
    <row r="120" spans="1:15" ht="15" x14ac:dyDescent="0.25">
      <c r="A120" s="1"/>
      <c r="B120" s="378">
        <v>92</v>
      </c>
      <c r="C120" s="379"/>
      <c r="D120" s="367" t="s">
        <v>436</v>
      </c>
      <c r="E120" s="368"/>
      <c r="F120" s="369">
        <v>4100047172</v>
      </c>
      <c r="G120" s="370"/>
      <c r="H120" s="391" t="s">
        <v>437</v>
      </c>
      <c r="I120" s="370"/>
      <c r="J120" s="369" t="s">
        <v>53</v>
      </c>
      <c r="K120" s="368"/>
      <c r="L120" s="7" t="s">
        <v>387</v>
      </c>
      <c r="M120" s="11"/>
      <c r="N120" s="81">
        <v>6.8</v>
      </c>
      <c r="O120" s="57">
        <v>13</v>
      </c>
    </row>
    <row r="121" spans="1:15" ht="15" x14ac:dyDescent="0.25">
      <c r="A121" s="1"/>
      <c r="B121" s="378">
        <v>93</v>
      </c>
      <c r="C121" s="379"/>
      <c r="D121" s="367" t="s">
        <v>436</v>
      </c>
      <c r="E121" s="368"/>
      <c r="F121" s="369">
        <v>4100047172</v>
      </c>
      <c r="G121" s="370"/>
      <c r="H121" s="391" t="s">
        <v>437</v>
      </c>
      <c r="I121" s="370"/>
      <c r="J121" s="369" t="s">
        <v>53</v>
      </c>
      <c r="K121" s="368"/>
      <c r="L121" s="7" t="s">
        <v>387</v>
      </c>
      <c r="M121" s="11"/>
      <c r="N121" s="81">
        <v>5.96</v>
      </c>
      <c r="O121" s="57">
        <v>11</v>
      </c>
    </row>
    <row r="122" spans="1:15" ht="15" x14ac:dyDescent="0.25">
      <c r="A122" s="1"/>
      <c r="B122" s="40"/>
      <c r="C122" s="36"/>
      <c r="D122" s="458" t="s">
        <v>451</v>
      </c>
      <c r="E122" s="393"/>
      <c r="F122" s="393"/>
      <c r="G122" s="393"/>
      <c r="H122" s="393"/>
      <c r="I122" s="62"/>
      <c r="J122" s="50"/>
      <c r="K122" s="61"/>
      <c r="L122" s="8"/>
      <c r="M122" s="8"/>
      <c r="N122" s="87"/>
      <c r="O122" s="60"/>
    </row>
    <row r="123" spans="1:15" ht="15" x14ac:dyDescent="0.25">
      <c r="A123" s="1"/>
      <c r="B123" s="378">
        <v>94</v>
      </c>
      <c r="C123" s="379"/>
      <c r="D123" s="367" t="s">
        <v>436</v>
      </c>
      <c r="E123" s="368"/>
      <c r="F123" s="369">
        <v>4100047105</v>
      </c>
      <c r="G123" s="370"/>
      <c r="H123" s="391" t="s">
        <v>437</v>
      </c>
      <c r="I123" s="370"/>
      <c r="J123" s="369" t="s">
        <v>25</v>
      </c>
      <c r="K123" s="368"/>
      <c r="L123" s="7" t="s">
        <v>387</v>
      </c>
      <c r="M123" s="11"/>
      <c r="N123" s="81">
        <v>6.8</v>
      </c>
      <c r="O123" s="57">
        <v>13</v>
      </c>
    </row>
    <row r="124" spans="1:15" ht="15" x14ac:dyDescent="0.25">
      <c r="A124" s="1"/>
      <c r="B124" s="378">
        <v>95</v>
      </c>
      <c r="C124" s="379"/>
      <c r="D124" s="367" t="s">
        <v>436</v>
      </c>
      <c r="E124" s="368"/>
      <c r="F124" s="369">
        <v>4100047105</v>
      </c>
      <c r="G124" s="370"/>
      <c r="H124" s="391" t="s">
        <v>437</v>
      </c>
      <c r="I124" s="370"/>
      <c r="J124" s="369" t="s">
        <v>25</v>
      </c>
      <c r="K124" s="368"/>
      <c r="L124" s="7" t="s">
        <v>387</v>
      </c>
      <c r="M124" s="11"/>
      <c r="N124" s="81">
        <v>6.8</v>
      </c>
      <c r="O124" s="57">
        <v>13</v>
      </c>
    </row>
    <row r="125" spans="1:15" ht="15" x14ac:dyDescent="0.25">
      <c r="A125" s="1"/>
      <c r="B125" s="378">
        <v>96</v>
      </c>
      <c r="C125" s="379"/>
      <c r="D125" s="367" t="s">
        <v>436</v>
      </c>
      <c r="E125" s="368"/>
      <c r="F125" s="369">
        <v>4100047105</v>
      </c>
      <c r="G125" s="370"/>
      <c r="H125" s="391" t="s">
        <v>437</v>
      </c>
      <c r="I125" s="370"/>
      <c r="J125" s="369" t="s">
        <v>25</v>
      </c>
      <c r="K125" s="368"/>
      <c r="L125" s="7" t="s">
        <v>387</v>
      </c>
      <c r="M125" s="11"/>
      <c r="N125" s="81">
        <v>6.8</v>
      </c>
      <c r="O125" s="57">
        <v>13</v>
      </c>
    </row>
    <row r="126" spans="1:15" ht="15" x14ac:dyDescent="0.25">
      <c r="A126" s="1"/>
      <c r="B126" s="71" t="s">
        <v>165</v>
      </c>
      <c r="C126" s="78"/>
      <c r="D126" s="20"/>
      <c r="E126" s="45"/>
      <c r="F126" s="20"/>
      <c r="H126" s="3"/>
      <c r="J126" s="20"/>
      <c r="K126" s="45"/>
      <c r="L126" s="1"/>
      <c r="M126" s="1"/>
      <c r="N126" s="86"/>
      <c r="O126" s="60"/>
    </row>
    <row r="127" spans="1:15" ht="15" x14ac:dyDescent="0.25">
      <c r="A127" s="1"/>
      <c r="B127" s="378">
        <v>97</v>
      </c>
      <c r="C127" s="379"/>
      <c r="D127" s="367" t="s">
        <v>436</v>
      </c>
      <c r="E127" s="368"/>
      <c r="F127" s="369">
        <v>4100047105</v>
      </c>
      <c r="G127" s="370"/>
      <c r="H127" s="391" t="s">
        <v>437</v>
      </c>
      <c r="I127" s="370"/>
      <c r="J127" s="369" t="s">
        <v>25</v>
      </c>
      <c r="K127" s="368"/>
      <c r="L127" s="7" t="s">
        <v>387</v>
      </c>
      <c r="M127" s="11"/>
      <c r="N127" s="81">
        <v>3.38</v>
      </c>
      <c r="O127" s="57">
        <v>5</v>
      </c>
    </row>
    <row r="128" spans="1:15" ht="15" x14ac:dyDescent="0.25">
      <c r="A128" s="1"/>
      <c r="B128" s="378">
        <v>98</v>
      </c>
      <c r="C128" s="379"/>
      <c r="D128" s="367" t="s">
        <v>436</v>
      </c>
      <c r="E128" s="368"/>
      <c r="F128" s="369">
        <v>4100047170</v>
      </c>
      <c r="G128" s="370"/>
      <c r="H128" s="391" t="s">
        <v>437</v>
      </c>
      <c r="I128" s="370"/>
      <c r="J128" s="369" t="s">
        <v>73</v>
      </c>
      <c r="K128" s="368"/>
      <c r="L128" s="7" t="s">
        <v>438</v>
      </c>
      <c r="M128" s="11"/>
      <c r="N128" s="81">
        <v>5.5</v>
      </c>
      <c r="O128" s="57">
        <v>10</v>
      </c>
    </row>
    <row r="129" spans="1:15" ht="15" x14ac:dyDescent="0.25">
      <c r="A129" s="1"/>
      <c r="B129" s="378">
        <v>99</v>
      </c>
      <c r="C129" s="379"/>
      <c r="D129" s="367" t="s">
        <v>436</v>
      </c>
      <c r="E129" s="368"/>
      <c r="F129" s="369">
        <v>4100047170</v>
      </c>
      <c r="G129" s="370"/>
      <c r="H129" s="391" t="s">
        <v>437</v>
      </c>
      <c r="I129" s="370"/>
      <c r="J129" s="369" t="s">
        <v>73</v>
      </c>
      <c r="K129" s="368"/>
      <c r="L129" s="7" t="s">
        <v>438</v>
      </c>
      <c r="M129" s="11"/>
      <c r="N129" s="81">
        <v>5.5</v>
      </c>
      <c r="O129" s="57">
        <v>10</v>
      </c>
    </row>
    <row r="130" spans="1:15" ht="15" x14ac:dyDescent="0.25">
      <c r="A130" s="1"/>
      <c r="B130" s="378">
        <v>100</v>
      </c>
      <c r="C130" s="379"/>
      <c r="D130" s="367" t="s">
        <v>436</v>
      </c>
      <c r="E130" s="368"/>
      <c r="F130" s="369">
        <v>4100047170</v>
      </c>
      <c r="G130" s="370"/>
      <c r="H130" s="391" t="s">
        <v>437</v>
      </c>
      <c r="I130" s="370"/>
      <c r="J130" s="369" t="s">
        <v>73</v>
      </c>
      <c r="K130" s="368"/>
      <c r="L130" s="7" t="s">
        <v>438</v>
      </c>
      <c r="M130" s="11"/>
      <c r="N130" s="81">
        <v>5.5</v>
      </c>
      <c r="O130" s="57">
        <v>10</v>
      </c>
    </row>
    <row r="131" spans="1:15" ht="15" x14ac:dyDescent="0.25">
      <c r="A131" s="1"/>
      <c r="B131" s="378">
        <v>101</v>
      </c>
      <c r="C131" s="379"/>
      <c r="D131" s="367" t="s">
        <v>436</v>
      </c>
      <c r="E131" s="368"/>
      <c r="F131" s="369">
        <v>4100047171</v>
      </c>
      <c r="G131" s="370"/>
      <c r="H131" s="391" t="s">
        <v>437</v>
      </c>
      <c r="I131" s="370"/>
      <c r="J131" s="369" t="s">
        <v>76</v>
      </c>
      <c r="K131" s="368"/>
      <c r="L131" s="7" t="s">
        <v>438</v>
      </c>
      <c r="M131" s="11"/>
      <c r="N131" s="81">
        <v>6.8</v>
      </c>
      <c r="O131" s="57">
        <v>13</v>
      </c>
    </row>
    <row r="132" spans="1:15" ht="15" x14ac:dyDescent="0.25">
      <c r="A132" s="1"/>
      <c r="B132" s="378">
        <v>102</v>
      </c>
      <c r="C132" s="379"/>
      <c r="D132" s="367" t="s">
        <v>436</v>
      </c>
      <c r="E132" s="368"/>
      <c r="F132" s="369">
        <v>4100047171</v>
      </c>
      <c r="G132" s="370"/>
      <c r="H132" s="391" t="s">
        <v>437</v>
      </c>
      <c r="I132" s="370"/>
      <c r="J132" s="369" t="s">
        <v>76</v>
      </c>
      <c r="K132" s="368"/>
      <c r="L132" s="7" t="s">
        <v>438</v>
      </c>
      <c r="M132" s="11"/>
      <c r="N132" s="81">
        <v>6.8</v>
      </c>
      <c r="O132" s="57">
        <v>13</v>
      </c>
    </row>
    <row r="133" spans="1:15" ht="15" x14ac:dyDescent="0.25">
      <c r="A133" s="1"/>
      <c r="B133" s="378">
        <v>103</v>
      </c>
      <c r="C133" s="379"/>
      <c r="D133" s="367" t="s">
        <v>436</v>
      </c>
      <c r="E133" s="368"/>
      <c r="F133" s="369">
        <v>4100047171</v>
      </c>
      <c r="G133" s="370"/>
      <c r="H133" s="391" t="s">
        <v>437</v>
      </c>
      <c r="I133" s="370"/>
      <c r="J133" s="369" t="s">
        <v>76</v>
      </c>
      <c r="K133" s="368"/>
      <c r="L133" s="7" t="s">
        <v>438</v>
      </c>
      <c r="M133" s="11"/>
      <c r="N133" s="82">
        <v>6.8</v>
      </c>
      <c r="O133" s="57">
        <v>13</v>
      </c>
    </row>
    <row r="134" spans="1:15" ht="15" x14ac:dyDescent="0.25">
      <c r="A134" s="1"/>
      <c r="B134" s="378">
        <v>104</v>
      </c>
      <c r="C134" s="379"/>
      <c r="D134" s="367" t="s">
        <v>436</v>
      </c>
      <c r="E134" s="368"/>
      <c r="F134" s="369">
        <v>4100047171</v>
      </c>
      <c r="G134" s="370"/>
      <c r="H134" s="391" t="s">
        <v>437</v>
      </c>
      <c r="I134" s="370"/>
      <c r="J134" s="369" t="s">
        <v>76</v>
      </c>
      <c r="K134" s="368"/>
      <c r="L134" s="7" t="s">
        <v>438</v>
      </c>
      <c r="M134" s="11"/>
      <c r="N134" s="82">
        <v>6.38</v>
      </c>
      <c r="O134" s="60">
        <v>11</v>
      </c>
    </row>
    <row r="135" spans="1:15" ht="15" x14ac:dyDescent="0.25">
      <c r="A135" s="1"/>
      <c r="B135" s="76"/>
      <c r="C135" s="69"/>
      <c r="D135" s="367" t="s">
        <v>436</v>
      </c>
      <c r="E135" s="368"/>
      <c r="F135" s="369">
        <v>4100047173</v>
      </c>
      <c r="G135" s="370"/>
      <c r="H135" s="391" t="s">
        <v>437</v>
      </c>
      <c r="I135" s="370"/>
      <c r="J135" s="369" t="s">
        <v>84</v>
      </c>
      <c r="K135" s="368"/>
      <c r="L135" s="7" t="s">
        <v>438</v>
      </c>
      <c r="M135" s="11"/>
      <c r="N135" s="84"/>
      <c r="O135" s="60">
        <v>1</v>
      </c>
    </row>
    <row r="136" spans="1:15" ht="15" x14ac:dyDescent="0.25">
      <c r="A136" s="1"/>
      <c r="B136" s="378">
        <v>105</v>
      </c>
      <c r="C136" s="379"/>
      <c r="D136" s="367" t="s">
        <v>436</v>
      </c>
      <c r="E136" s="368"/>
      <c r="F136" s="369">
        <v>4100047172</v>
      </c>
      <c r="G136" s="370"/>
      <c r="H136" s="391" t="s">
        <v>437</v>
      </c>
      <c r="I136" s="370"/>
      <c r="J136" s="369" t="s">
        <v>53</v>
      </c>
      <c r="K136" s="368"/>
      <c r="L136" s="7" t="s">
        <v>438</v>
      </c>
      <c r="M136" s="11"/>
      <c r="N136" s="84">
        <v>6.8</v>
      </c>
      <c r="O136" s="57">
        <v>13</v>
      </c>
    </row>
    <row r="137" spans="1:15" ht="15" x14ac:dyDescent="0.25">
      <c r="A137" s="1"/>
      <c r="B137" s="378">
        <v>106</v>
      </c>
      <c r="C137" s="379"/>
      <c r="D137" s="367" t="s">
        <v>436</v>
      </c>
      <c r="E137" s="368"/>
      <c r="F137" s="369">
        <v>4100047172</v>
      </c>
      <c r="G137" s="370"/>
      <c r="H137" s="391" t="s">
        <v>437</v>
      </c>
      <c r="I137" s="370"/>
      <c r="J137" s="369" t="s">
        <v>53</v>
      </c>
      <c r="K137" s="368"/>
      <c r="L137" s="7" t="s">
        <v>438</v>
      </c>
      <c r="M137" s="11"/>
      <c r="N137" s="81">
        <v>6.8</v>
      </c>
      <c r="O137" s="57">
        <v>13</v>
      </c>
    </row>
    <row r="138" spans="1:15" ht="15" x14ac:dyDescent="0.25">
      <c r="A138" s="1"/>
      <c r="B138" s="378">
        <v>107</v>
      </c>
      <c r="C138" s="379"/>
      <c r="D138" s="367" t="s">
        <v>436</v>
      </c>
      <c r="E138" s="368"/>
      <c r="F138" s="369">
        <v>4100047172</v>
      </c>
      <c r="G138" s="370"/>
      <c r="H138" s="391" t="s">
        <v>437</v>
      </c>
      <c r="I138" s="370"/>
      <c r="J138" s="369" t="s">
        <v>53</v>
      </c>
      <c r="K138" s="368"/>
      <c r="L138" s="7" t="s">
        <v>438</v>
      </c>
      <c r="M138" s="11"/>
      <c r="N138" s="84">
        <v>6.8</v>
      </c>
      <c r="O138" s="57">
        <v>13</v>
      </c>
    </row>
    <row r="139" spans="1:15" ht="15" x14ac:dyDescent="0.25">
      <c r="A139" s="1"/>
      <c r="B139" s="378">
        <v>108</v>
      </c>
      <c r="C139" s="379"/>
      <c r="D139" s="367" t="s">
        <v>436</v>
      </c>
      <c r="E139" s="368"/>
      <c r="F139" s="369">
        <v>4100047172</v>
      </c>
      <c r="G139" s="370"/>
      <c r="H139" s="391" t="s">
        <v>437</v>
      </c>
      <c r="I139" s="370"/>
      <c r="J139" s="369" t="s">
        <v>53</v>
      </c>
      <c r="K139" s="368"/>
      <c r="L139" s="7" t="s">
        <v>438</v>
      </c>
      <c r="M139" s="11"/>
      <c r="N139" s="81">
        <v>6.8</v>
      </c>
      <c r="O139" s="57">
        <v>13</v>
      </c>
    </row>
    <row r="140" spans="1:15" ht="15" x14ac:dyDescent="0.25">
      <c r="A140" s="1"/>
      <c r="B140" s="378">
        <v>109</v>
      </c>
      <c r="C140" s="379"/>
      <c r="D140" s="367" t="s">
        <v>436</v>
      </c>
      <c r="E140" s="368"/>
      <c r="F140" s="369">
        <v>4100047172</v>
      </c>
      <c r="G140" s="370"/>
      <c r="H140" s="391" t="s">
        <v>437</v>
      </c>
      <c r="I140" s="370"/>
      <c r="J140" s="369" t="s">
        <v>53</v>
      </c>
      <c r="K140" s="368"/>
      <c r="L140" s="7" t="s">
        <v>438</v>
      </c>
      <c r="M140" s="11"/>
      <c r="N140" s="84">
        <v>6.8</v>
      </c>
      <c r="O140" s="57">
        <v>13</v>
      </c>
    </row>
    <row r="141" spans="1:15" ht="15" x14ac:dyDescent="0.25">
      <c r="A141" s="1"/>
      <c r="B141" s="378">
        <v>110</v>
      </c>
      <c r="C141" s="379"/>
      <c r="D141" s="367" t="s">
        <v>436</v>
      </c>
      <c r="E141" s="368"/>
      <c r="F141" s="369">
        <v>4100047172</v>
      </c>
      <c r="G141" s="370"/>
      <c r="H141" s="391" t="s">
        <v>437</v>
      </c>
      <c r="I141" s="370"/>
      <c r="J141" s="369" t="s">
        <v>53</v>
      </c>
      <c r="K141" s="368"/>
      <c r="L141" s="7" t="s">
        <v>438</v>
      </c>
      <c r="M141" s="11"/>
      <c r="N141" s="81">
        <v>6.8</v>
      </c>
      <c r="O141" s="57">
        <v>13</v>
      </c>
    </row>
    <row r="142" spans="1:15" ht="15" x14ac:dyDescent="0.25">
      <c r="A142" s="1"/>
      <c r="B142" s="378">
        <v>111</v>
      </c>
      <c r="C142" s="379"/>
      <c r="D142" s="367" t="s">
        <v>436</v>
      </c>
      <c r="E142" s="368"/>
      <c r="F142" s="369">
        <v>4100047172</v>
      </c>
      <c r="G142" s="370"/>
      <c r="H142" s="391" t="s">
        <v>437</v>
      </c>
      <c r="I142" s="370"/>
      <c r="J142" s="369" t="s">
        <v>53</v>
      </c>
      <c r="K142" s="368"/>
      <c r="L142" s="7" t="s">
        <v>438</v>
      </c>
      <c r="M142" s="11"/>
      <c r="N142" s="84">
        <v>6.8</v>
      </c>
      <c r="O142" s="57">
        <v>13</v>
      </c>
    </row>
    <row r="143" spans="1:15" ht="15" x14ac:dyDescent="0.25">
      <c r="A143" s="1"/>
      <c r="B143" s="378">
        <v>112</v>
      </c>
      <c r="C143" s="379"/>
      <c r="D143" s="367" t="s">
        <v>436</v>
      </c>
      <c r="E143" s="368"/>
      <c r="F143" s="369">
        <v>4100047172</v>
      </c>
      <c r="G143" s="370"/>
      <c r="H143" s="391" t="s">
        <v>437</v>
      </c>
      <c r="I143" s="370"/>
      <c r="J143" s="369" t="s">
        <v>53</v>
      </c>
      <c r="K143" s="368"/>
      <c r="L143" s="7" t="s">
        <v>438</v>
      </c>
      <c r="M143" s="11"/>
      <c r="N143" s="81">
        <v>6.8</v>
      </c>
      <c r="O143" s="57">
        <v>13</v>
      </c>
    </row>
    <row r="144" spans="1:15" ht="15" x14ac:dyDescent="0.25">
      <c r="A144" s="1"/>
      <c r="B144" s="71" t="s">
        <v>179</v>
      </c>
      <c r="C144" s="78"/>
      <c r="D144" s="20"/>
      <c r="E144" s="45"/>
      <c r="F144" s="20"/>
      <c r="H144" s="3"/>
      <c r="J144" s="20"/>
      <c r="K144" s="45"/>
      <c r="L144" s="1"/>
      <c r="M144" s="1"/>
      <c r="N144" s="86"/>
      <c r="O144" s="60"/>
    </row>
    <row r="145" spans="1:15" ht="15" x14ac:dyDescent="0.25">
      <c r="A145" s="1"/>
      <c r="B145" s="378">
        <v>113</v>
      </c>
      <c r="C145" s="379"/>
      <c r="D145" s="367" t="s">
        <v>436</v>
      </c>
      <c r="E145" s="368"/>
      <c r="F145" s="369">
        <v>4100047172</v>
      </c>
      <c r="G145" s="370"/>
      <c r="H145" s="391" t="s">
        <v>437</v>
      </c>
      <c r="I145" s="370"/>
      <c r="J145" s="369" t="s">
        <v>53</v>
      </c>
      <c r="K145" s="368"/>
      <c r="L145" s="7" t="s">
        <v>438</v>
      </c>
      <c r="M145" s="11"/>
      <c r="N145" s="81">
        <v>5.5</v>
      </c>
      <c r="O145" s="57">
        <v>10</v>
      </c>
    </row>
    <row r="146" spans="1:15" ht="15" x14ac:dyDescent="0.25">
      <c r="A146" s="1"/>
      <c r="B146" s="40"/>
      <c r="C146" s="36"/>
      <c r="D146" s="458" t="s">
        <v>452</v>
      </c>
      <c r="E146" s="393"/>
      <c r="F146" s="393"/>
      <c r="G146" s="393"/>
      <c r="H146" s="393"/>
      <c r="I146" s="62"/>
      <c r="J146" s="50"/>
      <c r="K146" s="61"/>
      <c r="L146" s="8"/>
      <c r="M146" s="8"/>
      <c r="N146" s="87"/>
      <c r="O146" s="60"/>
    </row>
    <row r="147" spans="1:15" ht="15" x14ac:dyDescent="0.25">
      <c r="A147" s="1"/>
      <c r="B147" s="378">
        <v>114</v>
      </c>
      <c r="C147" s="379"/>
      <c r="D147" s="367" t="s">
        <v>436</v>
      </c>
      <c r="E147" s="368"/>
      <c r="F147" s="369">
        <v>4100047105</v>
      </c>
      <c r="G147" s="370"/>
      <c r="H147" s="391" t="s">
        <v>437</v>
      </c>
      <c r="I147" s="370"/>
      <c r="J147" s="369" t="s">
        <v>25</v>
      </c>
      <c r="K147" s="368"/>
      <c r="L147" s="7" t="s">
        <v>438</v>
      </c>
      <c r="M147" s="11"/>
      <c r="N147" s="81">
        <v>6.8</v>
      </c>
      <c r="O147" s="57">
        <v>13</v>
      </c>
    </row>
    <row r="148" spans="1:15" ht="15" x14ac:dyDescent="0.25">
      <c r="A148" s="1"/>
      <c r="B148" s="378">
        <v>115</v>
      </c>
      <c r="C148" s="379"/>
      <c r="D148" s="367" t="s">
        <v>436</v>
      </c>
      <c r="E148" s="368"/>
      <c r="F148" s="369">
        <v>4100047105</v>
      </c>
      <c r="G148" s="370"/>
      <c r="H148" s="391" t="s">
        <v>437</v>
      </c>
      <c r="I148" s="370"/>
      <c r="J148" s="369" t="s">
        <v>25</v>
      </c>
      <c r="K148" s="368"/>
      <c r="L148" s="7" t="s">
        <v>438</v>
      </c>
      <c r="M148" s="11"/>
      <c r="N148" s="82">
        <v>6.8</v>
      </c>
      <c r="O148" s="57">
        <v>13</v>
      </c>
    </row>
    <row r="149" spans="1:15" ht="15" x14ac:dyDescent="0.25">
      <c r="A149" s="1"/>
      <c r="B149" s="378">
        <v>116</v>
      </c>
      <c r="C149" s="379"/>
      <c r="D149" s="367" t="s">
        <v>439</v>
      </c>
      <c r="E149" s="368"/>
      <c r="F149" s="369">
        <v>4100047145</v>
      </c>
      <c r="G149" s="370"/>
      <c r="H149" s="391" t="s">
        <v>440</v>
      </c>
      <c r="I149" s="370"/>
      <c r="J149" s="369" t="s">
        <v>73</v>
      </c>
      <c r="K149" s="368"/>
      <c r="L149" s="7" t="s">
        <v>387</v>
      </c>
      <c r="M149" s="11">
        <v>85</v>
      </c>
      <c r="N149" s="82">
        <v>5.3</v>
      </c>
      <c r="O149" s="60">
        <v>15</v>
      </c>
    </row>
    <row r="150" spans="1:15" ht="15" x14ac:dyDescent="0.25">
      <c r="A150" s="1"/>
      <c r="B150" s="416"/>
      <c r="C150" s="417"/>
      <c r="D150" s="367" t="s">
        <v>439</v>
      </c>
      <c r="E150" s="368"/>
      <c r="F150" s="369">
        <v>4100047145</v>
      </c>
      <c r="G150" s="370"/>
      <c r="H150" s="391" t="s">
        <v>440</v>
      </c>
      <c r="I150" s="370"/>
      <c r="J150" s="369" t="s">
        <v>73</v>
      </c>
      <c r="K150" s="368"/>
      <c r="L150" s="7" t="s">
        <v>387</v>
      </c>
      <c r="M150" s="11">
        <v>90</v>
      </c>
      <c r="N150" s="83"/>
      <c r="O150" s="60">
        <v>15</v>
      </c>
    </row>
    <row r="151" spans="1:15" ht="15" x14ac:dyDescent="0.25">
      <c r="A151" s="1"/>
      <c r="B151" s="378">
        <v>117</v>
      </c>
      <c r="C151" s="379"/>
      <c r="D151" s="367" t="s">
        <v>439</v>
      </c>
      <c r="E151" s="368"/>
      <c r="F151" s="369">
        <v>4100047146</v>
      </c>
      <c r="G151" s="370"/>
      <c r="H151" s="391" t="s">
        <v>440</v>
      </c>
      <c r="I151" s="370"/>
      <c r="J151" s="369" t="s">
        <v>90</v>
      </c>
      <c r="K151" s="368"/>
      <c r="L151" s="7" t="s">
        <v>387</v>
      </c>
      <c r="M151" s="11">
        <v>95</v>
      </c>
      <c r="N151" s="82">
        <v>3</v>
      </c>
      <c r="O151" s="60">
        <v>5</v>
      </c>
    </row>
    <row r="152" spans="1:15" ht="15" x14ac:dyDescent="0.25">
      <c r="A152" s="1"/>
      <c r="B152" s="40"/>
      <c r="C152" s="36"/>
      <c r="D152" s="367" t="s">
        <v>439</v>
      </c>
      <c r="E152" s="368"/>
      <c r="F152" s="369">
        <v>4100047146</v>
      </c>
      <c r="G152" s="370"/>
      <c r="H152" s="391" t="s">
        <v>440</v>
      </c>
      <c r="I152" s="370"/>
      <c r="J152" s="369" t="s">
        <v>90</v>
      </c>
      <c r="K152" s="368"/>
      <c r="L152" s="7" t="s">
        <v>387</v>
      </c>
      <c r="M152" s="11">
        <v>100</v>
      </c>
      <c r="N152" s="83"/>
      <c r="O152" s="60">
        <v>3</v>
      </c>
    </row>
    <row r="153" spans="1:15" ht="15" x14ac:dyDescent="0.25">
      <c r="A153" s="1"/>
      <c r="B153" s="40"/>
      <c r="C153" s="36"/>
      <c r="D153" s="367" t="s">
        <v>439</v>
      </c>
      <c r="E153" s="368"/>
      <c r="F153" s="369">
        <v>4100047146</v>
      </c>
      <c r="G153" s="370"/>
      <c r="H153" s="391" t="s">
        <v>440</v>
      </c>
      <c r="I153" s="370"/>
      <c r="J153" s="369" t="s">
        <v>90</v>
      </c>
      <c r="K153" s="368"/>
      <c r="L153" s="7" t="s">
        <v>415</v>
      </c>
      <c r="M153" s="11">
        <v>95</v>
      </c>
      <c r="N153" s="83"/>
      <c r="O153" s="60">
        <v>5</v>
      </c>
    </row>
    <row r="154" spans="1:15" ht="15" x14ac:dyDescent="0.25">
      <c r="A154" s="1"/>
      <c r="B154" s="76"/>
      <c r="C154" s="69"/>
      <c r="D154" s="367" t="s">
        <v>439</v>
      </c>
      <c r="E154" s="368"/>
      <c r="F154" s="369">
        <v>4100047146</v>
      </c>
      <c r="G154" s="370"/>
      <c r="H154" s="391" t="s">
        <v>440</v>
      </c>
      <c r="I154" s="370"/>
      <c r="J154" s="369" t="s">
        <v>90</v>
      </c>
      <c r="K154" s="368"/>
      <c r="L154" s="7" t="s">
        <v>415</v>
      </c>
      <c r="M154" s="11">
        <v>100</v>
      </c>
      <c r="N154" s="84"/>
      <c r="O154" s="60">
        <v>3</v>
      </c>
    </row>
    <row r="155" spans="1:15" ht="15" x14ac:dyDescent="0.25">
      <c r="A155" s="1"/>
      <c r="B155" s="378">
        <v>118</v>
      </c>
      <c r="C155" s="379"/>
      <c r="D155" s="367" t="s">
        <v>439</v>
      </c>
      <c r="E155" s="368"/>
      <c r="F155" s="369">
        <v>4100047175</v>
      </c>
      <c r="G155" s="370"/>
      <c r="H155" s="391" t="s">
        <v>440</v>
      </c>
      <c r="I155" s="370"/>
      <c r="J155" s="369" t="s">
        <v>253</v>
      </c>
      <c r="K155" s="368"/>
      <c r="L155" s="7" t="s">
        <v>387</v>
      </c>
      <c r="M155" s="11">
        <v>95</v>
      </c>
      <c r="N155" s="82">
        <v>2.2000000000000002</v>
      </c>
      <c r="O155" s="57">
        <v>4</v>
      </c>
    </row>
    <row r="156" spans="1:15" ht="15" x14ac:dyDescent="0.25">
      <c r="A156" s="1"/>
      <c r="B156" s="40"/>
      <c r="C156" s="36"/>
      <c r="D156" s="367" t="s">
        <v>439</v>
      </c>
      <c r="E156" s="368"/>
      <c r="F156" s="369">
        <v>4100047175</v>
      </c>
      <c r="G156" s="370"/>
      <c r="H156" s="391" t="s">
        <v>440</v>
      </c>
      <c r="I156" s="370"/>
      <c r="J156" s="369" t="s">
        <v>253</v>
      </c>
      <c r="K156" s="368"/>
      <c r="L156" s="7" t="s">
        <v>387</v>
      </c>
      <c r="M156" s="11">
        <v>100</v>
      </c>
      <c r="N156" s="83"/>
      <c r="O156" s="57">
        <v>2</v>
      </c>
    </row>
    <row r="157" spans="1:15" ht="15" x14ac:dyDescent="0.25">
      <c r="A157" s="1"/>
      <c r="B157" s="40"/>
      <c r="C157" s="36"/>
      <c r="D157" s="367" t="s">
        <v>439</v>
      </c>
      <c r="E157" s="368"/>
      <c r="F157" s="369">
        <v>4100047175</v>
      </c>
      <c r="G157" s="370"/>
      <c r="H157" s="391" t="s">
        <v>440</v>
      </c>
      <c r="I157" s="370"/>
      <c r="J157" s="369" t="s">
        <v>253</v>
      </c>
      <c r="K157" s="368"/>
      <c r="L157" s="7" t="s">
        <v>415</v>
      </c>
      <c r="M157" s="11">
        <v>95</v>
      </c>
      <c r="N157" s="83"/>
      <c r="O157" s="57">
        <v>4</v>
      </c>
    </row>
    <row r="158" spans="1:15" ht="15" x14ac:dyDescent="0.25">
      <c r="A158" s="1"/>
      <c r="B158" s="40"/>
      <c r="C158" s="36"/>
      <c r="D158" s="367" t="s">
        <v>439</v>
      </c>
      <c r="E158" s="368"/>
      <c r="F158" s="369">
        <v>4100047175</v>
      </c>
      <c r="G158" s="370"/>
      <c r="H158" s="391" t="s">
        <v>440</v>
      </c>
      <c r="I158" s="370"/>
      <c r="J158" s="369" t="s">
        <v>253</v>
      </c>
      <c r="K158" s="368"/>
      <c r="L158" s="7" t="s">
        <v>415</v>
      </c>
      <c r="M158" s="11">
        <v>100</v>
      </c>
      <c r="N158" s="83"/>
      <c r="O158" s="57">
        <v>2</v>
      </c>
    </row>
    <row r="159" spans="1:15" ht="15" x14ac:dyDescent="0.25">
      <c r="A159" s="1"/>
      <c r="B159" s="378">
        <v>119</v>
      </c>
      <c r="C159" s="379"/>
      <c r="D159" s="367" t="s">
        <v>439</v>
      </c>
      <c r="E159" s="368"/>
      <c r="F159" s="369">
        <v>4100047147</v>
      </c>
      <c r="G159" s="370"/>
      <c r="H159" s="391" t="s">
        <v>440</v>
      </c>
      <c r="I159" s="370"/>
      <c r="J159" s="369" t="s">
        <v>53</v>
      </c>
      <c r="K159" s="368"/>
      <c r="L159" s="7" t="s">
        <v>415</v>
      </c>
      <c r="M159" s="11">
        <v>85</v>
      </c>
      <c r="N159" s="82">
        <v>10.5</v>
      </c>
      <c r="O159" s="60">
        <v>2</v>
      </c>
    </row>
    <row r="160" spans="1:15" ht="15" x14ac:dyDescent="0.25">
      <c r="A160" s="1"/>
      <c r="B160" s="40"/>
      <c r="C160" s="36"/>
      <c r="D160" s="367" t="s">
        <v>439</v>
      </c>
      <c r="E160" s="368"/>
      <c r="F160" s="369">
        <v>4100047147</v>
      </c>
      <c r="G160" s="370"/>
      <c r="H160" s="391" t="s">
        <v>440</v>
      </c>
      <c r="I160" s="370"/>
      <c r="J160" s="369" t="s">
        <v>53</v>
      </c>
      <c r="K160" s="368"/>
      <c r="L160" s="7" t="s">
        <v>415</v>
      </c>
      <c r="M160" s="11">
        <v>90</v>
      </c>
      <c r="N160" s="83"/>
      <c r="O160" s="60">
        <v>8</v>
      </c>
    </row>
    <row r="161" spans="1:15" ht="15" x14ac:dyDescent="0.25">
      <c r="A161" s="1"/>
      <c r="B161" s="40"/>
      <c r="C161" s="36"/>
      <c r="D161" s="367" t="s">
        <v>439</v>
      </c>
      <c r="E161" s="368"/>
      <c r="F161" s="369">
        <v>4100047147</v>
      </c>
      <c r="G161" s="370"/>
      <c r="H161" s="391" t="s">
        <v>440</v>
      </c>
      <c r="I161" s="370"/>
      <c r="J161" s="369" t="s">
        <v>53</v>
      </c>
      <c r="K161" s="368"/>
      <c r="L161" s="7" t="s">
        <v>415</v>
      </c>
      <c r="M161" s="11">
        <v>95</v>
      </c>
      <c r="N161" s="83"/>
      <c r="O161" s="60">
        <v>7</v>
      </c>
    </row>
    <row r="162" spans="1:15" ht="15" x14ac:dyDescent="0.25">
      <c r="A162" s="1"/>
      <c r="B162" s="40"/>
      <c r="C162" s="36"/>
      <c r="D162" s="367" t="s">
        <v>439</v>
      </c>
      <c r="E162" s="368"/>
      <c r="F162" s="369">
        <v>4100047147</v>
      </c>
      <c r="G162" s="370"/>
      <c r="H162" s="391" t="s">
        <v>440</v>
      </c>
      <c r="I162" s="370"/>
      <c r="J162" s="369" t="s">
        <v>53</v>
      </c>
      <c r="K162" s="368"/>
      <c r="L162" s="7" t="s">
        <v>415</v>
      </c>
      <c r="M162" s="11">
        <v>100</v>
      </c>
      <c r="N162" s="83"/>
      <c r="O162" s="60">
        <v>1</v>
      </c>
    </row>
    <row r="163" spans="1:15" ht="15" x14ac:dyDescent="0.25">
      <c r="A163" s="1"/>
      <c r="B163" s="40"/>
      <c r="C163" s="36"/>
      <c r="D163" s="367" t="s">
        <v>439</v>
      </c>
      <c r="E163" s="368"/>
      <c r="F163" s="369">
        <v>4100047147</v>
      </c>
      <c r="G163" s="370"/>
      <c r="H163" s="391" t="s">
        <v>440</v>
      </c>
      <c r="I163" s="370"/>
      <c r="J163" s="369" t="s">
        <v>53</v>
      </c>
      <c r="K163" s="368"/>
      <c r="L163" s="7" t="s">
        <v>387</v>
      </c>
      <c r="M163" s="11">
        <v>85</v>
      </c>
      <c r="N163" s="83"/>
      <c r="O163" s="60">
        <v>5</v>
      </c>
    </row>
    <row r="164" spans="1:15" ht="15" x14ac:dyDescent="0.25">
      <c r="A164" s="1"/>
      <c r="B164" s="40"/>
      <c r="C164" s="36"/>
      <c r="D164" s="367" t="s">
        <v>439</v>
      </c>
      <c r="E164" s="368"/>
      <c r="F164" s="369">
        <v>4100047147</v>
      </c>
      <c r="G164" s="370"/>
      <c r="H164" s="391" t="s">
        <v>440</v>
      </c>
      <c r="I164" s="370"/>
      <c r="J164" s="369" t="s">
        <v>53</v>
      </c>
      <c r="K164" s="368"/>
      <c r="L164" s="7" t="s">
        <v>387</v>
      </c>
      <c r="M164" s="11">
        <v>90</v>
      </c>
      <c r="N164" s="83"/>
      <c r="O164" s="60">
        <v>12</v>
      </c>
    </row>
    <row r="165" spans="1:15" ht="15" x14ac:dyDescent="0.25">
      <c r="A165" s="1"/>
      <c r="B165" s="40"/>
      <c r="C165" s="36"/>
      <c r="D165" s="367" t="s">
        <v>439</v>
      </c>
      <c r="E165" s="368"/>
      <c r="F165" s="369">
        <v>4100047147</v>
      </c>
      <c r="G165" s="370"/>
      <c r="H165" s="391" t="s">
        <v>440</v>
      </c>
      <c r="I165" s="370"/>
      <c r="J165" s="369" t="s">
        <v>53</v>
      </c>
      <c r="K165" s="368"/>
      <c r="L165" s="7" t="s">
        <v>387</v>
      </c>
      <c r="M165" s="11">
        <v>95</v>
      </c>
      <c r="N165" s="83"/>
      <c r="O165" s="60">
        <v>10</v>
      </c>
    </row>
    <row r="166" spans="1:15" ht="15" x14ac:dyDescent="0.25">
      <c r="A166" s="1"/>
      <c r="B166" s="365"/>
      <c r="C166" s="351"/>
      <c r="D166" s="367" t="s">
        <v>439</v>
      </c>
      <c r="E166" s="368"/>
      <c r="F166" s="369">
        <v>4100047147</v>
      </c>
      <c r="G166" s="370"/>
      <c r="H166" s="391" t="s">
        <v>440</v>
      </c>
      <c r="I166" s="370"/>
      <c r="J166" s="369" t="s">
        <v>53</v>
      </c>
      <c r="K166" s="368"/>
      <c r="L166" s="7" t="s">
        <v>387</v>
      </c>
      <c r="M166" s="11">
        <v>100</v>
      </c>
      <c r="N166" s="27"/>
      <c r="O166" s="60">
        <v>3</v>
      </c>
    </row>
    <row r="167" spans="1:15" ht="15" x14ac:dyDescent="0.25">
      <c r="A167" s="1"/>
      <c r="B167" s="365"/>
      <c r="C167" s="351"/>
      <c r="D167" s="375"/>
      <c r="E167" s="367"/>
      <c r="F167" s="375"/>
      <c r="G167" s="367"/>
      <c r="H167" s="419"/>
      <c r="I167" s="420"/>
      <c r="J167" s="375"/>
      <c r="K167" s="367"/>
      <c r="L167" s="7"/>
      <c r="M167" s="11"/>
      <c r="N167" s="27"/>
      <c r="O167" s="57"/>
    </row>
    <row r="168" spans="1:15" ht="15" x14ac:dyDescent="0.25">
      <c r="A168" s="1"/>
      <c r="B168" s="375"/>
      <c r="C168" s="367"/>
      <c r="D168" s="375"/>
      <c r="E168" s="367"/>
      <c r="F168" s="375"/>
      <c r="G168" s="367"/>
      <c r="H168" s="419"/>
      <c r="I168" s="420"/>
      <c r="J168" s="375"/>
      <c r="K168" s="367"/>
      <c r="L168" s="7"/>
      <c r="M168" s="7"/>
      <c r="N168" s="7"/>
      <c r="O168" s="57"/>
    </row>
    <row r="169" spans="1:15" ht="15" x14ac:dyDescent="0.25">
      <c r="A169" s="1"/>
      <c r="B169" s="76"/>
      <c r="C169" s="65"/>
      <c r="D169" s="392"/>
      <c r="E169" s="393"/>
      <c r="F169" s="393"/>
      <c r="G169" s="393"/>
      <c r="H169" s="393"/>
      <c r="I169" s="62"/>
      <c r="J169" s="50"/>
      <c r="K169" s="61"/>
      <c r="L169" s="8"/>
      <c r="M169" s="8"/>
      <c r="N169" s="80">
        <f>SUM(N18:N168)</f>
        <v>743.49999999999898</v>
      </c>
      <c r="O169" s="60"/>
    </row>
    <row r="170" spans="1:15" ht="15.75" x14ac:dyDescent="0.25">
      <c r="A170" s="1"/>
      <c r="B170" s="356" t="s">
        <v>29</v>
      </c>
      <c r="C170" s="357"/>
      <c r="D170" s="357"/>
      <c r="E170" s="357"/>
      <c r="F170" s="357"/>
      <c r="G170" s="357"/>
      <c r="H170" s="357"/>
      <c r="I170" s="357"/>
      <c r="J170" s="357"/>
      <c r="K170" s="357"/>
      <c r="L170" s="357"/>
      <c r="M170" s="79"/>
      <c r="N170" s="75"/>
      <c r="O170" s="73">
        <f>SUM(O18:O167)</f>
        <v>1147</v>
      </c>
    </row>
    <row r="171" spans="1:15" ht="3.75" customHeight="1" x14ac:dyDescent="0.25">
      <c r="A171" s="1"/>
      <c r="B171" s="1"/>
      <c r="C171" s="1"/>
      <c r="D171" s="17"/>
      <c r="E171" s="20"/>
      <c r="F171" s="20"/>
      <c r="G171" s="3"/>
      <c r="H171" s="3"/>
      <c r="I171" s="1"/>
      <c r="J171" s="1"/>
      <c r="K171" s="1"/>
      <c r="L171" s="1"/>
      <c r="M171" s="1"/>
      <c r="N171" s="1"/>
    </row>
    <row r="172" spans="1:15" ht="15" customHeight="1" x14ac:dyDescent="0.25">
      <c r="A172" s="1"/>
      <c r="B172" s="1"/>
      <c r="C172" s="1"/>
      <c r="D172" s="1" t="s">
        <v>49</v>
      </c>
      <c r="E172" s="23"/>
      <c r="F172" s="397" t="s">
        <v>453</v>
      </c>
      <c r="G172" s="396"/>
      <c r="H172" s="1"/>
      <c r="I172" s="1"/>
      <c r="J172" s="1"/>
      <c r="K172" s="1"/>
      <c r="L172" s="1"/>
      <c r="M172" s="1"/>
      <c r="N172" s="1"/>
    </row>
    <row r="173" spans="1:15" ht="15" customHeight="1" x14ac:dyDescent="0.25">
      <c r="A173" s="1"/>
      <c r="B173" s="1"/>
      <c r="C173" s="1"/>
      <c r="D173" s="1" t="s">
        <v>454</v>
      </c>
      <c r="E173" s="23"/>
      <c r="F173" s="1"/>
      <c r="G173" s="1"/>
      <c r="H173" s="1"/>
      <c r="I173" s="1"/>
      <c r="J173" s="1"/>
      <c r="K173" s="1"/>
      <c r="L173" s="1"/>
      <c r="M173" s="1"/>
      <c r="N173" s="1"/>
    </row>
    <row r="174" spans="1:15" ht="15" customHeight="1" x14ac:dyDescent="0.25">
      <c r="A174" s="1"/>
      <c r="B174" s="1"/>
      <c r="C174" s="1"/>
      <c r="D174" s="1" t="s">
        <v>442</v>
      </c>
      <c r="E174" s="3"/>
      <c r="F174" s="1"/>
      <c r="G174" s="1"/>
      <c r="H174" s="1"/>
      <c r="I174" s="1"/>
      <c r="J174" s="1"/>
      <c r="K174" s="1"/>
      <c r="L174" s="1"/>
      <c r="M174" s="1"/>
      <c r="N174" s="1"/>
    </row>
    <row r="175" spans="1:15" ht="15" customHeight="1" x14ac:dyDescent="0.25">
      <c r="A175" s="1"/>
      <c r="B175" s="1"/>
      <c r="C175" s="1"/>
      <c r="D175" s="1" t="s">
        <v>441</v>
      </c>
      <c r="E175" s="23"/>
      <c r="F175" s="1"/>
      <c r="G175" s="1"/>
      <c r="H175" s="1"/>
      <c r="I175" s="1"/>
      <c r="J175" s="1"/>
      <c r="K175" s="1"/>
      <c r="L175" s="1"/>
      <c r="M175" s="1"/>
      <c r="N175" s="1"/>
    </row>
    <row r="176" spans="1:15" ht="15" customHeight="1" x14ac:dyDescent="0.25">
      <c r="A176" s="1"/>
      <c r="B176" s="1"/>
      <c r="C176" s="1"/>
      <c r="D176" s="1" t="s">
        <v>429</v>
      </c>
      <c r="E176" s="1"/>
      <c r="F176" s="1"/>
      <c r="G176" s="23"/>
      <c r="H176" s="23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3"/>
      <c r="H177" s="3"/>
      <c r="I177" s="1"/>
      <c r="J177" s="1"/>
      <c r="K177" s="20"/>
      <c r="L177" s="1"/>
      <c r="M177" s="1"/>
      <c r="N177" s="1"/>
    </row>
    <row r="178" spans="1:14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481" ht="8.25" customHeight="1" x14ac:dyDescent="0.2"/>
    <row r="483" ht="8.25" customHeight="1" x14ac:dyDescent="0.2"/>
    <row r="485" ht="9" customHeight="1" x14ac:dyDescent="0.2"/>
    <row r="487" ht="7.5" customHeight="1" x14ac:dyDescent="0.2"/>
    <row r="489" ht="6.75" customHeight="1" x14ac:dyDescent="0.2"/>
    <row r="491" ht="7.5" customHeight="1" x14ac:dyDescent="0.2"/>
    <row r="493" ht="9" customHeight="1" x14ac:dyDescent="0.2"/>
    <row r="495" ht="7.5" customHeight="1" x14ac:dyDescent="0.2"/>
    <row r="497" ht="8.25" customHeight="1" x14ac:dyDescent="0.2"/>
  </sheetData>
  <mergeCells count="694">
    <mergeCell ref="D73:H73"/>
    <mergeCell ref="D122:H122"/>
    <mergeCell ref="D146:H146"/>
    <mergeCell ref="D147:E147"/>
    <mergeCell ref="F147:G147"/>
    <mergeCell ref="H147:I147"/>
    <mergeCell ref="D162:E162"/>
    <mergeCell ref="F159:G159"/>
    <mergeCell ref="F160:G160"/>
    <mergeCell ref="F161:G161"/>
    <mergeCell ref="F162:G162"/>
    <mergeCell ref="H159:I159"/>
    <mergeCell ref="H160:I160"/>
    <mergeCell ref="D161:E161"/>
    <mergeCell ref="D85:E85"/>
    <mergeCell ref="F85:G85"/>
    <mergeCell ref="H85:I85"/>
    <mergeCell ref="F92:G92"/>
    <mergeCell ref="F93:G93"/>
    <mergeCell ref="D91:H91"/>
    <mergeCell ref="H92:I92"/>
    <mergeCell ref="H93:I93"/>
    <mergeCell ref="H97:I97"/>
    <mergeCell ref="H98:I98"/>
    <mergeCell ref="J158:K158"/>
    <mergeCell ref="B84:C84"/>
    <mergeCell ref="D84:E84"/>
    <mergeCell ref="J163:K163"/>
    <mergeCell ref="H164:I164"/>
    <mergeCell ref="J164:K164"/>
    <mergeCell ref="H165:I165"/>
    <mergeCell ref="J165:K165"/>
    <mergeCell ref="J147:K147"/>
    <mergeCell ref="D165:E165"/>
    <mergeCell ref="F163:G163"/>
    <mergeCell ref="D156:E156"/>
    <mergeCell ref="D157:E157"/>
    <mergeCell ref="D158:E158"/>
    <mergeCell ref="F164:G164"/>
    <mergeCell ref="F165:G165"/>
    <mergeCell ref="H163:I163"/>
    <mergeCell ref="H161:I161"/>
    <mergeCell ref="H157:I157"/>
    <mergeCell ref="H158:I158"/>
    <mergeCell ref="J156:K156"/>
    <mergeCell ref="J157:K157"/>
    <mergeCell ref="F84:G84"/>
    <mergeCell ref="H84:I84"/>
    <mergeCell ref="F172:G172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D169:H169"/>
    <mergeCell ref="B170:L170"/>
    <mergeCell ref="J168:K168"/>
    <mergeCell ref="J84:K84"/>
    <mergeCell ref="B166:C166"/>
    <mergeCell ref="D166:E166"/>
    <mergeCell ref="F166:G166"/>
    <mergeCell ref="H166:I166"/>
    <mergeCell ref="J166:K166"/>
    <mergeCell ref="B85:C85"/>
    <mergeCell ref="B86:C86"/>
    <mergeCell ref="B159:C159"/>
    <mergeCell ref="D159:E159"/>
    <mergeCell ref="D160:E160"/>
    <mergeCell ref="H162:I162"/>
    <mergeCell ref="J162:K162"/>
    <mergeCell ref="D163:E163"/>
    <mergeCell ref="D164:E164"/>
    <mergeCell ref="J159:K159"/>
    <mergeCell ref="J160:K160"/>
    <mergeCell ref="J161:K161"/>
    <mergeCell ref="F156:G156"/>
    <mergeCell ref="F157:G157"/>
    <mergeCell ref="F158:G158"/>
    <mergeCell ref="H156:I156"/>
    <mergeCell ref="J85:K85"/>
    <mergeCell ref="J86:K86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1:C71"/>
    <mergeCell ref="D71:E71"/>
    <mergeCell ref="F71:G71"/>
    <mergeCell ref="H71:I71"/>
    <mergeCell ref="J71:K71"/>
    <mergeCell ref="B72:C72"/>
    <mergeCell ref="D72:E72"/>
    <mergeCell ref="F72:G72"/>
    <mergeCell ref="H72:I72"/>
    <mergeCell ref="J72:K72"/>
    <mergeCell ref="B68:C68"/>
    <mergeCell ref="D68:E68"/>
    <mergeCell ref="F68:G68"/>
    <mergeCell ref="H68:I68"/>
    <mergeCell ref="J68:K68"/>
    <mergeCell ref="B70:C70"/>
    <mergeCell ref="D70:E70"/>
    <mergeCell ref="F70:G70"/>
    <mergeCell ref="H70:I70"/>
    <mergeCell ref="J70:K70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56:C56"/>
    <mergeCell ref="D56:E56"/>
    <mergeCell ref="F56:G56"/>
    <mergeCell ref="H56:I56"/>
    <mergeCell ref="J56:K56"/>
    <mergeCell ref="B57:C57"/>
    <mergeCell ref="D57:E57"/>
    <mergeCell ref="F57:G57"/>
    <mergeCell ref="H57:I57"/>
    <mergeCell ref="J57:K57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B51:C51"/>
    <mergeCell ref="D51:E51"/>
    <mergeCell ref="F51:G51"/>
    <mergeCell ref="H51:I51"/>
    <mergeCell ref="J51:K51"/>
    <mergeCell ref="B53:C53"/>
    <mergeCell ref="D53:E53"/>
    <mergeCell ref="F53:G53"/>
    <mergeCell ref="H53:I53"/>
    <mergeCell ref="J53:K53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J87:K87"/>
    <mergeCell ref="H89:I89"/>
    <mergeCell ref="J89:K89"/>
    <mergeCell ref="B90:C90"/>
    <mergeCell ref="H90:I90"/>
    <mergeCell ref="F86:G86"/>
    <mergeCell ref="F87:G87"/>
    <mergeCell ref="J90:K90"/>
    <mergeCell ref="B87:C87"/>
    <mergeCell ref="D86:E86"/>
    <mergeCell ref="D87:E87"/>
    <mergeCell ref="H86:I86"/>
    <mergeCell ref="H87:I87"/>
    <mergeCell ref="D90:E90"/>
    <mergeCell ref="F90:G90"/>
    <mergeCell ref="B89:C89"/>
    <mergeCell ref="D89:E89"/>
    <mergeCell ref="F89:G89"/>
    <mergeCell ref="J92:K92"/>
    <mergeCell ref="J93:K93"/>
    <mergeCell ref="B94:C94"/>
    <mergeCell ref="F94:G94"/>
    <mergeCell ref="B92:C92"/>
    <mergeCell ref="D100:E100"/>
    <mergeCell ref="F95:G95"/>
    <mergeCell ref="F96:G96"/>
    <mergeCell ref="F97:G97"/>
    <mergeCell ref="F98:G98"/>
    <mergeCell ref="F99:G99"/>
    <mergeCell ref="F100:G100"/>
    <mergeCell ref="J94:K94"/>
    <mergeCell ref="J95:K95"/>
    <mergeCell ref="J96:K96"/>
    <mergeCell ref="J97:K97"/>
    <mergeCell ref="J98:K98"/>
    <mergeCell ref="J99:K99"/>
    <mergeCell ref="D92:E92"/>
    <mergeCell ref="D94:E94"/>
    <mergeCell ref="D93:E93"/>
    <mergeCell ref="H94:I94"/>
    <mergeCell ref="H95:I95"/>
    <mergeCell ref="H96:I96"/>
    <mergeCell ref="B101:C101"/>
    <mergeCell ref="B102:C102"/>
    <mergeCell ref="B103:C103"/>
    <mergeCell ref="D103:E103"/>
    <mergeCell ref="B104:C104"/>
    <mergeCell ref="B105:C105"/>
    <mergeCell ref="D95:E95"/>
    <mergeCell ref="D96:E96"/>
    <mergeCell ref="D97:E97"/>
    <mergeCell ref="D98:E98"/>
    <mergeCell ref="D99:E99"/>
    <mergeCell ref="B95:C95"/>
    <mergeCell ref="B96:C96"/>
    <mergeCell ref="B97:C97"/>
    <mergeCell ref="B98:C98"/>
    <mergeCell ref="B99:C99"/>
    <mergeCell ref="B100:C100"/>
    <mergeCell ref="F101:G101"/>
    <mergeCell ref="F102:G102"/>
    <mergeCell ref="D101:E101"/>
    <mergeCell ref="D102:E102"/>
    <mergeCell ref="H99:I99"/>
    <mergeCell ref="H100:I100"/>
    <mergeCell ref="H101:I101"/>
    <mergeCell ref="H102:I102"/>
    <mergeCell ref="J100:K100"/>
    <mergeCell ref="J101:K101"/>
    <mergeCell ref="J102:K102"/>
    <mergeCell ref="J109:K109"/>
    <mergeCell ref="B107:C107"/>
    <mergeCell ref="H103:I103"/>
    <mergeCell ref="H104:I104"/>
    <mergeCell ref="H105:I105"/>
    <mergeCell ref="H106:I106"/>
    <mergeCell ref="J103:K103"/>
    <mergeCell ref="J104:K104"/>
    <mergeCell ref="J105:K105"/>
    <mergeCell ref="J106:K106"/>
    <mergeCell ref="B106:C106"/>
    <mergeCell ref="D106:E106"/>
    <mergeCell ref="D107:E107"/>
    <mergeCell ref="F103:G103"/>
    <mergeCell ref="F104:G104"/>
    <mergeCell ref="F105:G105"/>
    <mergeCell ref="F106:G106"/>
    <mergeCell ref="F107:G107"/>
    <mergeCell ref="J107:K107"/>
    <mergeCell ref="D104:E104"/>
    <mergeCell ref="D105:E105"/>
    <mergeCell ref="D113:E113"/>
    <mergeCell ref="D114:E114"/>
    <mergeCell ref="B110:C110"/>
    <mergeCell ref="B111:C111"/>
    <mergeCell ref="B112:C112"/>
    <mergeCell ref="B113:C113"/>
    <mergeCell ref="B114:C114"/>
    <mergeCell ref="B115:C115"/>
    <mergeCell ref="H107:I107"/>
    <mergeCell ref="B109:C109"/>
    <mergeCell ref="D109:E109"/>
    <mergeCell ref="F109:G109"/>
    <mergeCell ref="H109:I109"/>
    <mergeCell ref="B121:C121"/>
    <mergeCell ref="D121:E12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D115:E115"/>
    <mergeCell ref="D116:E116"/>
    <mergeCell ref="D117:E117"/>
    <mergeCell ref="D118:E118"/>
    <mergeCell ref="D119:E119"/>
    <mergeCell ref="D120:E120"/>
    <mergeCell ref="B116:C116"/>
    <mergeCell ref="B117:C117"/>
    <mergeCell ref="B118:C118"/>
    <mergeCell ref="B119:C119"/>
    <mergeCell ref="B120:C120"/>
    <mergeCell ref="D110:E110"/>
    <mergeCell ref="D111:E111"/>
    <mergeCell ref="D112:E112"/>
    <mergeCell ref="F118:G118"/>
    <mergeCell ref="F119:G119"/>
    <mergeCell ref="F120:G120"/>
    <mergeCell ref="F121:G121"/>
    <mergeCell ref="H110:I110"/>
    <mergeCell ref="H111:I111"/>
    <mergeCell ref="H112:I112"/>
    <mergeCell ref="H113:I113"/>
    <mergeCell ref="H114:I114"/>
    <mergeCell ref="H115:I115"/>
    <mergeCell ref="J110:K110"/>
    <mergeCell ref="J111:K111"/>
    <mergeCell ref="J112:K112"/>
    <mergeCell ref="J113:K113"/>
    <mergeCell ref="J114:K114"/>
    <mergeCell ref="J115:K115"/>
    <mergeCell ref="H119:I119"/>
    <mergeCell ref="H120:I120"/>
    <mergeCell ref="H121:I121"/>
    <mergeCell ref="J116:K116"/>
    <mergeCell ref="J117:K117"/>
    <mergeCell ref="J118:K118"/>
    <mergeCell ref="J119:K119"/>
    <mergeCell ref="J120:K120"/>
    <mergeCell ref="J121:K121"/>
    <mergeCell ref="H116:I116"/>
    <mergeCell ref="H117:I117"/>
    <mergeCell ref="H118:I118"/>
    <mergeCell ref="J123:K123"/>
    <mergeCell ref="J124:K124"/>
    <mergeCell ref="J125:K125"/>
    <mergeCell ref="B127:C127"/>
    <mergeCell ref="D127:E127"/>
    <mergeCell ref="F127:G127"/>
    <mergeCell ref="H127:I127"/>
    <mergeCell ref="J127:K127"/>
    <mergeCell ref="F123:G123"/>
    <mergeCell ref="F124:G124"/>
    <mergeCell ref="F125:G125"/>
    <mergeCell ref="H123:I123"/>
    <mergeCell ref="H124:I124"/>
    <mergeCell ref="H125:I125"/>
    <mergeCell ref="B123:C123"/>
    <mergeCell ref="B124:C124"/>
    <mergeCell ref="B125:C125"/>
    <mergeCell ref="D123:E123"/>
    <mergeCell ref="D124:E124"/>
    <mergeCell ref="D125:E125"/>
    <mergeCell ref="J128:K128"/>
    <mergeCell ref="J129:K129"/>
    <mergeCell ref="J130:K130"/>
    <mergeCell ref="B131:C131"/>
    <mergeCell ref="B132:C132"/>
    <mergeCell ref="B133:C133"/>
    <mergeCell ref="J131:K131"/>
    <mergeCell ref="J132:K132"/>
    <mergeCell ref="J133:K133"/>
    <mergeCell ref="F128:G128"/>
    <mergeCell ref="F129:G129"/>
    <mergeCell ref="F130:G130"/>
    <mergeCell ref="H128:I128"/>
    <mergeCell ref="H129:I129"/>
    <mergeCell ref="H130:I130"/>
    <mergeCell ref="B128:C128"/>
    <mergeCell ref="B129:C129"/>
    <mergeCell ref="B130:C130"/>
    <mergeCell ref="D128:E128"/>
    <mergeCell ref="D129:E129"/>
    <mergeCell ref="D130:E130"/>
    <mergeCell ref="H131:I131"/>
    <mergeCell ref="H132:I132"/>
    <mergeCell ref="H133:I133"/>
    <mergeCell ref="D131:E131"/>
    <mergeCell ref="D132:E132"/>
    <mergeCell ref="D133:E133"/>
    <mergeCell ref="D134:E134"/>
    <mergeCell ref="F131:G131"/>
    <mergeCell ref="F132:G132"/>
    <mergeCell ref="F133:G133"/>
    <mergeCell ref="D136:E136"/>
    <mergeCell ref="D137:E137"/>
    <mergeCell ref="J134:K134"/>
    <mergeCell ref="J135:K135"/>
    <mergeCell ref="B136:C136"/>
    <mergeCell ref="B137:C137"/>
    <mergeCell ref="B138:C138"/>
    <mergeCell ref="B139:C139"/>
    <mergeCell ref="H136:I136"/>
    <mergeCell ref="H137:I137"/>
    <mergeCell ref="H138:I138"/>
    <mergeCell ref="H139:I139"/>
    <mergeCell ref="D135:E135"/>
    <mergeCell ref="F135:G135"/>
    <mergeCell ref="J136:K136"/>
    <mergeCell ref="J137:K137"/>
    <mergeCell ref="J138:K138"/>
    <mergeCell ref="J139:K139"/>
    <mergeCell ref="H134:I134"/>
    <mergeCell ref="H135:I135"/>
    <mergeCell ref="F134:G134"/>
    <mergeCell ref="F136:G136"/>
    <mergeCell ref="F137:G137"/>
    <mergeCell ref="B134:C134"/>
    <mergeCell ref="J143:K143"/>
    <mergeCell ref="F138:G138"/>
    <mergeCell ref="F139:G139"/>
    <mergeCell ref="F140:G140"/>
    <mergeCell ref="F141:G141"/>
    <mergeCell ref="H140:I140"/>
    <mergeCell ref="H141:I141"/>
    <mergeCell ref="F143:G143"/>
    <mergeCell ref="B140:C140"/>
    <mergeCell ref="B141:C141"/>
    <mergeCell ref="B142:C142"/>
    <mergeCell ref="B143:C143"/>
    <mergeCell ref="D138:E138"/>
    <mergeCell ref="D139:E139"/>
    <mergeCell ref="D140:E140"/>
    <mergeCell ref="D141:E141"/>
    <mergeCell ref="B148:C148"/>
    <mergeCell ref="D148:E148"/>
    <mergeCell ref="F148:G148"/>
    <mergeCell ref="H149:I149"/>
    <mergeCell ref="J149:K149"/>
    <mergeCell ref="B149:C149"/>
    <mergeCell ref="B150:C150"/>
    <mergeCell ref="B145:C145"/>
    <mergeCell ref="D145:E145"/>
    <mergeCell ref="F145:G145"/>
    <mergeCell ref="H145:I145"/>
    <mergeCell ref="J145:K145"/>
    <mergeCell ref="B147:C147"/>
    <mergeCell ref="B155:C155"/>
    <mergeCell ref="D155:E155"/>
    <mergeCell ref="F155:G155"/>
    <mergeCell ref="H151:I151"/>
    <mergeCell ref="H152:I152"/>
    <mergeCell ref="F154:G154"/>
    <mergeCell ref="F152:G152"/>
    <mergeCell ref="F153:G153"/>
    <mergeCell ref="D151:E151"/>
    <mergeCell ref="D152:E152"/>
    <mergeCell ref="B151:C151"/>
    <mergeCell ref="H153:I153"/>
    <mergeCell ref="H154:I154"/>
    <mergeCell ref="D154:E154"/>
    <mergeCell ref="F151:G151"/>
    <mergeCell ref="M15:N15"/>
    <mergeCell ref="H155:I155"/>
    <mergeCell ref="J155:K155"/>
    <mergeCell ref="J153:K153"/>
    <mergeCell ref="J154:K154"/>
    <mergeCell ref="J150:K150"/>
    <mergeCell ref="D153:E153"/>
    <mergeCell ref="D149:E149"/>
    <mergeCell ref="F149:G149"/>
    <mergeCell ref="J151:K151"/>
    <mergeCell ref="J152:K152"/>
    <mergeCell ref="D150:E150"/>
    <mergeCell ref="F150:G150"/>
    <mergeCell ref="H150:I150"/>
    <mergeCell ref="H148:I148"/>
    <mergeCell ref="J148:K148"/>
    <mergeCell ref="D142:E142"/>
    <mergeCell ref="D143:E143"/>
    <mergeCell ref="F142:G142"/>
    <mergeCell ref="H142:I142"/>
    <mergeCell ref="H143:I143"/>
    <mergeCell ref="J140:K140"/>
    <mergeCell ref="J141:K141"/>
    <mergeCell ref="J142:K142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sheetPr codeName="Hoja73"/>
  <dimension ref="A1:O475"/>
  <sheetViews>
    <sheetView topLeftCell="A124" workbookViewId="0">
      <selection activeCell="M134" sqref="M134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427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11"/>
      <c r="N15" s="74">
        <v>36998</v>
      </c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1" t="s">
        <v>22</v>
      </c>
      <c r="C18" s="72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69">
        <v>1</v>
      </c>
      <c r="C19" s="368"/>
      <c r="D19" s="369" t="s">
        <v>381</v>
      </c>
      <c r="E19" s="368"/>
      <c r="F19" s="369">
        <v>4100044901</v>
      </c>
      <c r="G19" s="370"/>
      <c r="H19" s="391" t="s">
        <v>35</v>
      </c>
      <c r="I19" s="370"/>
      <c r="J19" s="369" t="s">
        <v>53</v>
      </c>
      <c r="K19" s="368"/>
      <c r="L19" s="7" t="s">
        <v>425</v>
      </c>
      <c r="M19" s="7"/>
      <c r="N19" s="7">
        <v>7.94</v>
      </c>
      <c r="O19" s="57">
        <v>12</v>
      </c>
    </row>
    <row r="20" spans="1:15" ht="15" x14ac:dyDescent="0.25">
      <c r="A20" s="1"/>
      <c r="B20" s="369">
        <v>2</v>
      </c>
      <c r="C20" s="368"/>
      <c r="D20" s="369" t="s">
        <v>381</v>
      </c>
      <c r="E20" s="368"/>
      <c r="F20" s="369">
        <v>4100044901</v>
      </c>
      <c r="G20" s="370"/>
      <c r="H20" s="391" t="s">
        <v>35</v>
      </c>
      <c r="I20" s="370"/>
      <c r="J20" s="369" t="s">
        <v>53</v>
      </c>
      <c r="K20" s="368"/>
      <c r="L20" s="7" t="s">
        <v>425</v>
      </c>
      <c r="M20" s="7"/>
      <c r="N20" s="7">
        <v>7.94</v>
      </c>
      <c r="O20" s="57">
        <v>12</v>
      </c>
    </row>
    <row r="21" spans="1:15" ht="15" x14ac:dyDescent="0.25">
      <c r="A21" s="1"/>
      <c r="B21" s="369">
        <v>3</v>
      </c>
      <c r="C21" s="368"/>
      <c r="D21" s="369" t="s">
        <v>381</v>
      </c>
      <c r="E21" s="368"/>
      <c r="F21" s="369">
        <v>4100044901</v>
      </c>
      <c r="G21" s="370"/>
      <c r="H21" s="391" t="s">
        <v>35</v>
      </c>
      <c r="I21" s="370"/>
      <c r="J21" s="369" t="s">
        <v>53</v>
      </c>
      <c r="K21" s="368"/>
      <c r="L21" s="7" t="s">
        <v>425</v>
      </c>
      <c r="M21" s="7"/>
      <c r="N21" s="7">
        <v>7.94</v>
      </c>
      <c r="O21" s="57">
        <v>12</v>
      </c>
    </row>
    <row r="22" spans="1:15" ht="15" x14ac:dyDescent="0.25">
      <c r="A22" s="1"/>
      <c r="B22" s="369">
        <v>4</v>
      </c>
      <c r="C22" s="368"/>
      <c r="D22" s="369" t="s">
        <v>381</v>
      </c>
      <c r="E22" s="368"/>
      <c r="F22" s="369">
        <v>4100044901</v>
      </c>
      <c r="G22" s="370"/>
      <c r="H22" s="391" t="s">
        <v>35</v>
      </c>
      <c r="I22" s="370"/>
      <c r="J22" s="369" t="s">
        <v>53</v>
      </c>
      <c r="K22" s="368"/>
      <c r="L22" s="7" t="s">
        <v>425</v>
      </c>
      <c r="M22" s="7"/>
      <c r="N22" s="7">
        <v>7.94</v>
      </c>
      <c r="O22" s="57">
        <v>12</v>
      </c>
    </row>
    <row r="23" spans="1:15" ht="15" x14ac:dyDescent="0.25">
      <c r="A23" s="1"/>
      <c r="B23" s="369">
        <v>5</v>
      </c>
      <c r="C23" s="368"/>
      <c r="D23" s="369" t="s">
        <v>381</v>
      </c>
      <c r="E23" s="368"/>
      <c r="F23" s="369">
        <v>4100044901</v>
      </c>
      <c r="G23" s="370"/>
      <c r="H23" s="391" t="s">
        <v>35</v>
      </c>
      <c r="I23" s="370"/>
      <c r="J23" s="369" t="s">
        <v>53</v>
      </c>
      <c r="K23" s="368"/>
      <c r="L23" s="7" t="s">
        <v>425</v>
      </c>
      <c r="M23" s="7"/>
      <c r="N23" s="7">
        <v>7.94</v>
      </c>
      <c r="O23" s="57">
        <v>12</v>
      </c>
    </row>
    <row r="24" spans="1:15" ht="15" x14ac:dyDescent="0.25">
      <c r="A24" s="1"/>
      <c r="B24" s="369">
        <v>6</v>
      </c>
      <c r="C24" s="368"/>
      <c r="D24" s="369" t="s">
        <v>381</v>
      </c>
      <c r="E24" s="368"/>
      <c r="F24" s="369">
        <v>4100044901</v>
      </c>
      <c r="G24" s="370"/>
      <c r="H24" s="391" t="s">
        <v>35</v>
      </c>
      <c r="I24" s="370"/>
      <c r="J24" s="369" t="s">
        <v>53</v>
      </c>
      <c r="K24" s="368"/>
      <c r="L24" s="7" t="s">
        <v>425</v>
      </c>
      <c r="M24" s="7"/>
      <c r="N24" s="7">
        <v>7.94</v>
      </c>
      <c r="O24" s="57">
        <v>12</v>
      </c>
    </row>
    <row r="25" spans="1:15" ht="15" x14ac:dyDescent="0.25">
      <c r="A25" s="1"/>
      <c r="B25" s="369">
        <v>7</v>
      </c>
      <c r="C25" s="368"/>
      <c r="D25" s="369" t="s">
        <v>381</v>
      </c>
      <c r="E25" s="368"/>
      <c r="F25" s="369">
        <v>4100044901</v>
      </c>
      <c r="G25" s="370"/>
      <c r="H25" s="391" t="s">
        <v>35</v>
      </c>
      <c r="I25" s="370"/>
      <c r="J25" s="369" t="s">
        <v>53</v>
      </c>
      <c r="K25" s="368"/>
      <c r="L25" s="7" t="s">
        <v>425</v>
      </c>
      <c r="M25" s="7"/>
      <c r="N25" s="7">
        <v>7.94</v>
      </c>
      <c r="O25" s="57">
        <v>12</v>
      </c>
    </row>
    <row r="26" spans="1:15" ht="15" x14ac:dyDescent="0.25">
      <c r="A26" s="1"/>
      <c r="B26" s="378">
        <v>8</v>
      </c>
      <c r="C26" s="379"/>
      <c r="D26" s="369" t="s">
        <v>381</v>
      </c>
      <c r="E26" s="368"/>
      <c r="F26" s="369">
        <v>4100044901</v>
      </c>
      <c r="G26" s="370"/>
      <c r="H26" s="391" t="s">
        <v>35</v>
      </c>
      <c r="I26" s="370"/>
      <c r="J26" s="369" t="s">
        <v>53</v>
      </c>
      <c r="K26" s="368"/>
      <c r="L26" s="7" t="s">
        <v>425</v>
      </c>
      <c r="M26" s="7"/>
      <c r="N26" s="7">
        <v>7.94</v>
      </c>
      <c r="O26" s="57">
        <v>12</v>
      </c>
    </row>
    <row r="27" spans="1:15" ht="15" x14ac:dyDescent="0.25">
      <c r="A27" s="1"/>
      <c r="B27" s="369">
        <v>9</v>
      </c>
      <c r="C27" s="368"/>
      <c r="D27" s="369" t="s">
        <v>381</v>
      </c>
      <c r="E27" s="368"/>
      <c r="F27" s="369">
        <v>4100044901</v>
      </c>
      <c r="G27" s="370"/>
      <c r="H27" s="391" t="s">
        <v>35</v>
      </c>
      <c r="I27" s="370"/>
      <c r="J27" s="369" t="s">
        <v>53</v>
      </c>
      <c r="K27" s="368"/>
      <c r="L27" s="7" t="s">
        <v>425</v>
      </c>
      <c r="M27" s="7"/>
      <c r="N27" s="7">
        <v>7.94</v>
      </c>
      <c r="O27" s="57">
        <v>12</v>
      </c>
    </row>
    <row r="28" spans="1:15" ht="15" x14ac:dyDescent="0.25">
      <c r="A28" s="1"/>
      <c r="B28" s="369">
        <v>10</v>
      </c>
      <c r="C28" s="368"/>
      <c r="D28" s="369" t="s">
        <v>381</v>
      </c>
      <c r="E28" s="368"/>
      <c r="F28" s="369">
        <v>4100044901</v>
      </c>
      <c r="G28" s="370"/>
      <c r="H28" s="391" t="s">
        <v>35</v>
      </c>
      <c r="I28" s="370"/>
      <c r="J28" s="369" t="s">
        <v>53</v>
      </c>
      <c r="K28" s="368"/>
      <c r="L28" s="7" t="s">
        <v>425</v>
      </c>
      <c r="M28" s="7"/>
      <c r="N28" s="7">
        <v>7.94</v>
      </c>
      <c r="O28" s="57">
        <v>12</v>
      </c>
    </row>
    <row r="29" spans="1:15" ht="15" x14ac:dyDescent="0.25">
      <c r="A29" s="1"/>
      <c r="B29" s="369">
        <v>11</v>
      </c>
      <c r="C29" s="368"/>
      <c r="D29" s="369" t="s">
        <v>381</v>
      </c>
      <c r="E29" s="368"/>
      <c r="F29" s="369">
        <v>4100044901</v>
      </c>
      <c r="G29" s="370"/>
      <c r="H29" s="391" t="s">
        <v>35</v>
      </c>
      <c r="I29" s="370"/>
      <c r="J29" s="369" t="s">
        <v>53</v>
      </c>
      <c r="K29" s="368"/>
      <c r="L29" s="7" t="s">
        <v>425</v>
      </c>
      <c r="M29" s="7"/>
      <c r="N29" s="7">
        <v>7.94</v>
      </c>
      <c r="O29" s="57">
        <v>12</v>
      </c>
    </row>
    <row r="30" spans="1:15" ht="15" x14ac:dyDescent="0.25">
      <c r="A30" s="1"/>
      <c r="B30" s="369">
        <v>12</v>
      </c>
      <c r="C30" s="368"/>
      <c r="D30" s="369" t="s">
        <v>381</v>
      </c>
      <c r="E30" s="368"/>
      <c r="F30" s="369">
        <v>4100044901</v>
      </c>
      <c r="G30" s="370"/>
      <c r="H30" s="391" t="s">
        <v>35</v>
      </c>
      <c r="I30" s="370"/>
      <c r="J30" s="369" t="s">
        <v>53</v>
      </c>
      <c r="K30" s="368"/>
      <c r="L30" s="7" t="s">
        <v>425</v>
      </c>
      <c r="M30" s="7"/>
      <c r="N30" s="7">
        <v>7.94</v>
      </c>
      <c r="O30" s="57">
        <v>12</v>
      </c>
    </row>
    <row r="31" spans="1:15" ht="15" x14ac:dyDescent="0.25">
      <c r="A31" s="1"/>
      <c r="B31" s="369">
        <v>13</v>
      </c>
      <c r="C31" s="368"/>
      <c r="D31" s="369" t="s">
        <v>381</v>
      </c>
      <c r="E31" s="368"/>
      <c r="F31" s="369">
        <v>4100044901</v>
      </c>
      <c r="G31" s="370"/>
      <c r="H31" s="391" t="s">
        <v>35</v>
      </c>
      <c r="I31" s="370"/>
      <c r="J31" s="369" t="s">
        <v>53</v>
      </c>
      <c r="K31" s="368"/>
      <c r="L31" s="7" t="s">
        <v>425</v>
      </c>
      <c r="M31" s="7"/>
      <c r="N31" s="7">
        <v>7.94</v>
      </c>
      <c r="O31" s="57">
        <v>12</v>
      </c>
    </row>
    <row r="32" spans="1:15" ht="15" x14ac:dyDescent="0.25">
      <c r="A32" s="1"/>
      <c r="B32" s="369">
        <v>14</v>
      </c>
      <c r="C32" s="368"/>
      <c r="D32" s="369" t="s">
        <v>381</v>
      </c>
      <c r="E32" s="368"/>
      <c r="F32" s="369">
        <v>4100044901</v>
      </c>
      <c r="G32" s="370"/>
      <c r="H32" s="391" t="s">
        <v>35</v>
      </c>
      <c r="I32" s="370"/>
      <c r="J32" s="369" t="s">
        <v>53</v>
      </c>
      <c r="K32" s="368"/>
      <c r="L32" s="7" t="s">
        <v>425</v>
      </c>
      <c r="M32" s="7"/>
      <c r="N32" s="7">
        <v>7.37</v>
      </c>
      <c r="O32" s="57">
        <v>11</v>
      </c>
    </row>
    <row r="33" spans="1:15" ht="15" x14ac:dyDescent="0.25">
      <c r="A33" s="1"/>
      <c r="B33" s="369">
        <v>15</v>
      </c>
      <c r="C33" s="368"/>
      <c r="D33" s="369" t="s">
        <v>381</v>
      </c>
      <c r="E33" s="368"/>
      <c r="F33" s="369">
        <v>4100044968</v>
      </c>
      <c r="G33" s="370"/>
      <c r="H33" s="391" t="s">
        <v>35</v>
      </c>
      <c r="I33" s="370"/>
      <c r="J33" s="369" t="s">
        <v>426</v>
      </c>
      <c r="K33" s="368"/>
      <c r="L33" s="7" t="s">
        <v>425</v>
      </c>
      <c r="M33" s="7"/>
      <c r="N33" s="7">
        <v>3.35</v>
      </c>
      <c r="O33" s="57">
        <v>4</v>
      </c>
    </row>
    <row r="34" spans="1:15" ht="15" x14ac:dyDescent="0.25">
      <c r="A34" s="1"/>
      <c r="B34" s="369">
        <v>16</v>
      </c>
      <c r="C34" s="368"/>
      <c r="D34" s="369" t="s">
        <v>381</v>
      </c>
      <c r="E34" s="368"/>
      <c r="F34" s="369">
        <v>4100044924</v>
      </c>
      <c r="G34" s="370"/>
      <c r="H34" s="391" t="s">
        <v>35</v>
      </c>
      <c r="I34" s="370"/>
      <c r="J34" s="369" t="s">
        <v>53</v>
      </c>
      <c r="K34" s="368"/>
      <c r="L34" s="7" t="s">
        <v>387</v>
      </c>
      <c r="M34" s="7"/>
      <c r="N34" s="7">
        <v>7.94</v>
      </c>
      <c r="O34" s="57">
        <v>12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9" t="s">
        <v>381</v>
      </c>
      <c r="E36" s="368"/>
      <c r="F36" s="369">
        <v>4100044924</v>
      </c>
      <c r="G36" s="370"/>
      <c r="H36" s="391" t="s">
        <v>35</v>
      </c>
      <c r="I36" s="370"/>
      <c r="J36" s="369" t="s">
        <v>53</v>
      </c>
      <c r="K36" s="368"/>
      <c r="L36" s="7" t="s">
        <v>387</v>
      </c>
      <c r="M36" s="7"/>
      <c r="N36" s="7">
        <v>7.94</v>
      </c>
      <c r="O36" s="57">
        <v>12</v>
      </c>
    </row>
    <row r="37" spans="1:15" ht="15" x14ac:dyDescent="0.25">
      <c r="A37" s="1"/>
      <c r="B37" s="378">
        <v>18</v>
      </c>
      <c r="C37" s="379"/>
      <c r="D37" s="369" t="s">
        <v>381</v>
      </c>
      <c r="E37" s="368"/>
      <c r="F37" s="369">
        <v>4100044924</v>
      </c>
      <c r="G37" s="370"/>
      <c r="H37" s="391" t="s">
        <v>35</v>
      </c>
      <c r="I37" s="370"/>
      <c r="J37" s="369" t="s">
        <v>53</v>
      </c>
      <c r="K37" s="368"/>
      <c r="L37" s="7" t="s">
        <v>387</v>
      </c>
      <c r="M37" s="7"/>
      <c r="N37" s="7">
        <v>7.94</v>
      </c>
      <c r="O37" s="57">
        <v>12</v>
      </c>
    </row>
    <row r="38" spans="1:15" ht="15" x14ac:dyDescent="0.25">
      <c r="A38" s="1"/>
      <c r="B38" s="378">
        <v>19</v>
      </c>
      <c r="C38" s="379"/>
      <c r="D38" s="369" t="s">
        <v>381</v>
      </c>
      <c r="E38" s="368"/>
      <c r="F38" s="369">
        <v>4100044924</v>
      </c>
      <c r="G38" s="370"/>
      <c r="H38" s="391" t="s">
        <v>35</v>
      </c>
      <c r="I38" s="370"/>
      <c r="J38" s="369" t="s">
        <v>53</v>
      </c>
      <c r="K38" s="368"/>
      <c r="L38" s="7" t="s">
        <v>387</v>
      </c>
      <c r="M38" s="7"/>
      <c r="N38" s="7">
        <v>7.94</v>
      </c>
      <c r="O38" s="57">
        <v>12</v>
      </c>
    </row>
    <row r="39" spans="1:15" ht="15" x14ac:dyDescent="0.25">
      <c r="A39" s="1"/>
      <c r="B39" s="378">
        <v>20</v>
      </c>
      <c r="C39" s="379"/>
      <c r="D39" s="369" t="s">
        <v>381</v>
      </c>
      <c r="E39" s="368"/>
      <c r="F39" s="369">
        <v>4100044924</v>
      </c>
      <c r="G39" s="370"/>
      <c r="H39" s="391" t="s">
        <v>35</v>
      </c>
      <c r="I39" s="370"/>
      <c r="J39" s="369" t="s">
        <v>53</v>
      </c>
      <c r="K39" s="368"/>
      <c r="L39" s="7" t="s">
        <v>387</v>
      </c>
      <c r="M39" s="7"/>
      <c r="N39" s="7">
        <v>7.94</v>
      </c>
      <c r="O39" s="57">
        <v>12</v>
      </c>
    </row>
    <row r="40" spans="1:15" ht="15" x14ac:dyDescent="0.25">
      <c r="A40" s="1"/>
      <c r="B40" s="378">
        <v>21</v>
      </c>
      <c r="C40" s="379"/>
      <c r="D40" s="369" t="s">
        <v>381</v>
      </c>
      <c r="E40" s="368"/>
      <c r="F40" s="369">
        <v>4100044924</v>
      </c>
      <c r="G40" s="370"/>
      <c r="H40" s="391" t="s">
        <v>35</v>
      </c>
      <c r="I40" s="370"/>
      <c r="J40" s="369" t="s">
        <v>53</v>
      </c>
      <c r="K40" s="368"/>
      <c r="L40" s="7" t="s">
        <v>387</v>
      </c>
      <c r="M40" s="7"/>
      <c r="N40" s="7">
        <v>7.94</v>
      </c>
      <c r="O40" s="57">
        <v>12</v>
      </c>
    </row>
    <row r="41" spans="1:15" ht="15" x14ac:dyDescent="0.25">
      <c r="A41" s="1"/>
      <c r="B41" s="378">
        <v>22</v>
      </c>
      <c r="C41" s="379"/>
      <c r="D41" s="369" t="s">
        <v>381</v>
      </c>
      <c r="E41" s="368"/>
      <c r="F41" s="369">
        <v>4100044924</v>
      </c>
      <c r="G41" s="370"/>
      <c r="H41" s="391" t="s">
        <v>35</v>
      </c>
      <c r="I41" s="370"/>
      <c r="J41" s="369" t="s">
        <v>53</v>
      </c>
      <c r="K41" s="368"/>
      <c r="L41" s="7" t="s">
        <v>387</v>
      </c>
      <c r="M41" s="7"/>
      <c r="N41" s="7">
        <v>7.94</v>
      </c>
      <c r="O41" s="57">
        <v>12</v>
      </c>
    </row>
    <row r="42" spans="1:15" ht="15" x14ac:dyDescent="0.25">
      <c r="A42" s="1"/>
      <c r="B42" s="378">
        <v>23</v>
      </c>
      <c r="C42" s="379"/>
      <c r="D42" s="369" t="s">
        <v>381</v>
      </c>
      <c r="E42" s="368"/>
      <c r="F42" s="369">
        <v>4100044924</v>
      </c>
      <c r="G42" s="370"/>
      <c r="H42" s="391" t="s">
        <v>35</v>
      </c>
      <c r="I42" s="370"/>
      <c r="J42" s="369" t="s">
        <v>53</v>
      </c>
      <c r="K42" s="368"/>
      <c r="L42" s="7" t="s">
        <v>387</v>
      </c>
      <c r="M42" s="7"/>
      <c r="N42" s="7">
        <v>7.94</v>
      </c>
      <c r="O42" s="57">
        <v>12</v>
      </c>
    </row>
    <row r="43" spans="1:15" ht="15" x14ac:dyDescent="0.25">
      <c r="A43" s="1"/>
      <c r="B43" s="378">
        <v>24</v>
      </c>
      <c r="C43" s="379"/>
      <c r="D43" s="369" t="s">
        <v>381</v>
      </c>
      <c r="E43" s="368"/>
      <c r="F43" s="369">
        <v>4100044924</v>
      </c>
      <c r="G43" s="370"/>
      <c r="H43" s="391" t="s">
        <v>35</v>
      </c>
      <c r="I43" s="370"/>
      <c r="J43" s="369" t="s">
        <v>53</v>
      </c>
      <c r="K43" s="368"/>
      <c r="L43" s="7" t="s">
        <v>387</v>
      </c>
      <c r="M43" s="7"/>
      <c r="N43" s="7">
        <v>7.94</v>
      </c>
      <c r="O43" s="57">
        <v>12</v>
      </c>
    </row>
    <row r="44" spans="1:15" ht="15" x14ac:dyDescent="0.25">
      <c r="A44" s="1"/>
      <c r="B44" s="378">
        <v>25</v>
      </c>
      <c r="C44" s="379"/>
      <c r="D44" s="369" t="s">
        <v>381</v>
      </c>
      <c r="E44" s="368"/>
      <c r="F44" s="369">
        <v>4100044924</v>
      </c>
      <c r="G44" s="370"/>
      <c r="H44" s="391" t="s">
        <v>35</v>
      </c>
      <c r="I44" s="370"/>
      <c r="J44" s="369" t="s">
        <v>53</v>
      </c>
      <c r="K44" s="368"/>
      <c r="L44" s="7" t="s">
        <v>387</v>
      </c>
      <c r="M44" s="7"/>
      <c r="N44" s="7">
        <v>7.94</v>
      </c>
      <c r="O44" s="57">
        <v>12</v>
      </c>
    </row>
    <row r="45" spans="1:15" ht="15" x14ac:dyDescent="0.25">
      <c r="A45" s="1"/>
      <c r="B45" s="378">
        <v>26</v>
      </c>
      <c r="C45" s="379"/>
      <c r="D45" s="369" t="s">
        <v>381</v>
      </c>
      <c r="E45" s="368"/>
      <c r="F45" s="369">
        <v>4100044924</v>
      </c>
      <c r="G45" s="370"/>
      <c r="H45" s="391" t="s">
        <v>35</v>
      </c>
      <c r="I45" s="370"/>
      <c r="J45" s="369" t="s">
        <v>53</v>
      </c>
      <c r="K45" s="368"/>
      <c r="L45" s="7" t="s">
        <v>387</v>
      </c>
      <c r="M45" s="7"/>
      <c r="N45" s="7">
        <v>7.94</v>
      </c>
      <c r="O45" s="57">
        <v>12</v>
      </c>
    </row>
    <row r="46" spans="1:15" ht="15" x14ac:dyDescent="0.25">
      <c r="A46" s="1"/>
      <c r="B46" s="378">
        <v>27</v>
      </c>
      <c r="C46" s="379"/>
      <c r="D46" s="369" t="s">
        <v>381</v>
      </c>
      <c r="E46" s="368"/>
      <c r="F46" s="369">
        <v>4100044924</v>
      </c>
      <c r="G46" s="370"/>
      <c r="H46" s="391" t="s">
        <v>35</v>
      </c>
      <c r="I46" s="370"/>
      <c r="J46" s="369" t="s">
        <v>53</v>
      </c>
      <c r="K46" s="368"/>
      <c r="L46" s="7" t="s">
        <v>387</v>
      </c>
      <c r="M46" s="7"/>
      <c r="N46" s="7">
        <v>7.94</v>
      </c>
      <c r="O46" s="57">
        <v>12</v>
      </c>
    </row>
    <row r="47" spans="1:15" ht="15" x14ac:dyDescent="0.25">
      <c r="A47" s="1"/>
      <c r="B47" s="378">
        <v>28</v>
      </c>
      <c r="C47" s="379"/>
      <c r="D47" s="369" t="s">
        <v>381</v>
      </c>
      <c r="E47" s="368"/>
      <c r="F47" s="369">
        <v>4100044924</v>
      </c>
      <c r="G47" s="370"/>
      <c r="H47" s="391" t="s">
        <v>35</v>
      </c>
      <c r="I47" s="370"/>
      <c r="J47" s="369" t="s">
        <v>53</v>
      </c>
      <c r="K47" s="368"/>
      <c r="L47" s="7" t="s">
        <v>387</v>
      </c>
      <c r="M47" s="7"/>
      <c r="N47" s="7">
        <v>7.94</v>
      </c>
      <c r="O47" s="57">
        <v>12</v>
      </c>
    </row>
    <row r="48" spans="1:15" ht="15" x14ac:dyDescent="0.25">
      <c r="A48" s="1"/>
      <c r="B48" s="378">
        <v>29</v>
      </c>
      <c r="C48" s="379"/>
      <c r="D48" s="369" t="s">
        <v>381</v>
      </c>
      <c r="E48" s="368"/>
      <c r="F48" s="369">
        <v>4100044924</v>
      </c>
      <c r="G48" s="370"/>
      <c r="H48" s="391" t="s">
        <v>35</v>
      </c>
      <c r="I48" s="370"/>
      <c r="J48" s="369" t="s">
        <v>53</v>
      </c>
      <c r="K48" s="368"/>
      <c r="L48" s="7" t="s">
        <v>387</v>
      </c>
      <c r="M48" s="7"/>
      <c r="N48" s="7">
        <v>7.94</v>
      </c>
      <c r="O48" s="57">
        <v>12</v>
      </c>
    </row>
    <row r="49" spans="1:15" ht="15" x14ac:dyDescent="0.25">
      <c r="A49" s="1"/>
      <c r="B49" s="378">
        <v>30</v>
      </c>
      <c r="C49" s="379"/>
      <c r="D49" s="369" t="s">
        <v>381</v>
      </c>
      <c r="E49" s="368"/>
      <c r="F49" s="369">
        <v>4100044924</v>
      </c>
      <c r="G49" s="370"/>
      <c r="H49" s="391" t="s">
        <v>35</v>
      </c>
      <c r="I49" s="370"/>
      <c r="J49" s="369" t="s">
        <v>53</v>
      </c>
      <c r="K49" s="368"/>
      <c r="L49" s="7" t="s">
        <v>387</v>
      </c>
      <c r="M49" s="7"/>
      <c r="N49" s="7">
        <v>7.94</v>
      </c>
      <c r="O49" s="57">
        <v>12</v>
      </c>
    </row>
    <row r="50" spans="1:15" ht="15" x14ac:dyDescent="0.25">
      <c r="A50" s="1"/>
      <c r="B50" s="378">
        <v>31</v>
      </c>
      <c r="C50" s="379"/>
      <c r="D50" s="369" t="s">
        <v>381</v>
      </c>
      <c r="E50" s="368"/>
      <c r="F50" s="369">
        <v>4100044924</v>
      </c>
      <c r="G50" s="370"/>
      <c r="H50" s="391" t="s">
        <v>35</v>
      </c>
      <c r="I50" s="370"/>
      <c r="J50" s="369" t="s">
        <v>53</v>
      </c>
      <c r="K50" s="368"/>
      <c r="L50" s="7" t="s">
        <v>387</v>
      </c>
      <c r="M50" s="7"/>
      <c r="N50" s="7">
        <v>7.94</v>
      </c>
      <c r="O50" s="57">
        <v>12</v>
      </c>
    </row>
    <row r="51" spans="1:15" ht="15" x14ac:dyDescent="0.25">
      <c r="A51" s="1"/>
      <c r="B51" s="378">
        <v>32</v>
      </c>
      <c r="C51" s="379"/>
      <c r="D51" s="369" t="s">
        <v>381</v>
      </c>
      <c r="E51" s="368"/>
      <c r="F51" s="369">
        <v>4100044924</v>
      </c>
      <c r="G51" s="370"/>
      <c r="H51" s="391" t="s">
        <v>35</v>
      </c>
      <c r="I51" s="370"/>
      <c r="J51" s="369" t="s">
        <v>53</v>
      </c>
      <c r="K51" s="368"/>
      <c r="L51" s="7" t="s">
        <v>387</v>
      </c>
      <c r="M51" s="7"/>
      <c r="N51" s="7">
        <v>7.94</v>
      </c>
      <c r="O51" s="57">
        <v>12</v>
      </c>
    </row>
    <row r="52" spans="1:15" ht="15" x14ac:dyDescent="0.25">
      <c r="A52" s="1"/>
      <c r="B52" s="77" t="s">
        <v>56</v>
      </c>
      <c r="C52" s="78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78">
        <v>33</v>
      </c>
      <c r="C53" s="379"/>
      <c r="D53" s="369" t="s">
        <v>381</v>
      </c>
      <c r="E53" s="368"/>
      <c r="F53" s="369">
        <v>4100044924</v>
      </c>
      <c r="G53" s="370"/>
      <c r="H53" s="391" t="s">
        <v>35</v>
      </c>
      <c r="I53" s="370"/>
      <c r="J53" s="369" t="s">
        <v>53</v>
      </c>
      <c r="K53" s="368"/>
      <c r="L53" s="7" t="s">
        <v>387</v>
      </c>
      <c r="M53" s="7"/>
      <c r="N53" s="7">
        <v>7.94</v>
      </c>
      <c r="O53" s="57">
        <v>12</v>
      </c>
    </row>
    <row r="54" spans="1:15" ht="15" x14ac:dyDescent="0.25">
      <c r="A54" s="1"/>
      <c r="B54" s="378">
        <v>34</v>
      </c>
      <c r="C54" s="379"/>
      <c r="D54" s="369" t="s">
        <v>381</v>
      </c>
      <c r="E54" s="368"/>
      <c r="F54" s="369">
        <v>4100044924</v>
      </c>
      <c r="G54" s="370"/>
      <c r="H54" s="391" t="s">
        <v>35</v>
      </c>
      <c r="I54" s="370"/>
      <c r="J54" s="369" t="s">
        <v>53</v>
      </c>
      <c r="K54" s="368"/>
      <c r="L54" s="7" t="s">
        <v>387</v>
      </c>
      <c r="M54" s="7"/>
      <c r="N54" s="7">
        <v>7.94</v>
      </c>
      <c r="O54" s="57">
        <v>12</v>
      </c>
    </row>
    <row r="55" spans="1:15" ht="15" x14ac:dyDescent="0.25">
      <c r="A55" s="1"/>
      <c r="B55" s="378">
        <v>35</v>
      </c>
      <c r="C55" s="379"/>
      <c r="D55" s="369" t="s">
        <v>381</v>
      </c>
      <c r="E55" s="368"/>
      <c r="F55" s="369">
        <v>4100044924</v>
      </c>
      <c r="G55" s="370"/>
      <c r="H55" s="391" t="s">
        <v>35</v>
      </c>
      <c r="I55" s="370"/>
      <c r="J55" s="369" t="s">
        <v>53</v>
      </c>
      <c r="K55" s="368"/>
      <c r="L55" s="7" t="s">
        <v>387</v>
      </c>
      <c r="M55" s="7"/>
      <c r="N55" s="7">
        <v>7.94</v>
      </c>
      <c r="O55" s="57">
        <v>12</v>
      </c>
    </row>
    <row r="56" spans="1:15" ht="15" x14ac:dyDescent="0.25">
      <c r="A56" s="1"/>
      <c r="B56" s="378">
        <v>36</v>
      </c>
      <c r="C56" s="379"/>
      <c r="D56" s="369" t="s">
        <v>381</v>
      </c>
      <c r="E56" s="368"/>
      <c r="F56" s="369">
        <v>4100044924</v>
      </c>
      <c r="G56" s="370"/>
      <c r="H56" s="391" t="s">
        <v>35</v>
      </c>
      <c r="I56" s="370"/>
      <c r="J56" s="369" t="s">
        <v>53</v>
      </c>
      <c r="K56" s="368"/>
      <c r="L56" s="7" t="s">
        <v>387</v>
      </c>
      <c r="M56" s="7"/>
      <c r="N56" s="7">
        <v>7.94</v>
      </c>
      <c r="O56" s="57">
        <v>12</v>
      </c>
    </row>
    <row r="57" spans="1:15" ht="15" x14ac:dyDescent="0.25">
      <c r="A57" s="1"/>
      <c r="B57" s="378">
        <v>37</v>
      </c>
      <c r="C57" s="379"/>
      <c r="D57" s="369" t="s">
        <v>381</v>
      </c>
      <c r="E57" s="368"/>
      <c r="F57" s="369">
        <v>4100044924</v>
      </c>
      <c r="G57" s="370"/>
      <c r="H57" s="391" t="s">
        <v>35</v>
      </c>
      <c r="I57" s="370"/>
      <c r="J57" s="369" t="s">
        <v>53</v>
      </c>
      <c r="K57" s="368"/>
      <c r="L57" s="7" t="s">
        <v>387</v>
      </c>
      <c r="M57" s="7"/>
      <c r="N57" s="7">
        <v>7.94</v>
      </c>
      <c r="O57" s="57">
        <v>12</v>
      </c>
    </row>
    <row r="58" spans="1:15" ht="15" x14ac:dyDescent="0.25">
      <c r="A58" s="1"/>
      <c r="B58" s="378">
        <v>38</v>
      </c>
      <c r="C58" s="379"/>
      <c r="D58" s="369" t="s">
        <v>381</v>
      </c>
      <c r="E58" s="368"/>
      <c r="F58" s="369">
        <v>4100044924</v>
      </c>
      <c r="G58" s="370"/>
      <c r="H58" s="391" t="s">
        <v>35</v>
      </c>
      <c r="I58" s="370"/>
      <c r="J58" s="369" t="s">
        <v>53</v>
      </c>
      <c r="K58" s="368"/>
      <c r="L58" s="7" t="s">
        <v>387</v>
      </c>
      <c r="M58" s="7"/>
      <c r="N58" s="7">
        <v>7.94</v>
      </c>
      <c r="O58" s="57">
        <v>12</v>
      </c>
    </row>
    <row r="59" spans="1:15" ht="15" x14ac:dyDescent="0.25">
      <c r="A59" s="1"/>
      <c r="B59" s="378">
        <v>39</v>
      </c>
      <c r="C59" s="379"/>
      <c r="D59" s="369" t="s">
        <v>381</v>
      </c>
      <c r="E59" s="368"/>
      <c r="F59" s="369">
        <v>4100044924</v>
      </c>
      <c r="G59" s="370"/>
      <c r="H59" s="391" t="s">
        <v>35</v>
      </c>
      <c r="I59" s="370"/>
      <c r="J59" s="369" t="s">
        <v>53</v>
      </c>
      <c r="K59" s="368"/>
      <c r="L59" s="7" t="s">
        <v>387</v>
      </c>
      <c r="M59" s="7"/>
      <c r="N59" s="7">
        <v>7.94</v>
      </c>
      <c r="O59" s="57">
        <v>12</v>
      </c>
    </row>
    <row r="60" spans="1:15" ht="15" x14ac:dyDescent="0.25">
      <c r="A60" s="1"/>
      <c r="B60" s="378">
        <v>40</v>
      </c>
      <c r="C60" s="379"/>
      <c r="D60" s="369" t="s">
        <v>381</v>
      </c>
      <c r="E60" s="368"/>
      <c r="F60" s="369">
        <v>4100044924</v>
      </c>
      <c r="G60" s="370"/>
      <c r="H60" s="391" t="s">
        <v>35</v>
      </c>
      <c r="I60" s="370"/>
      <c r="J60" s="369" t="s">
        <v>53</v>
      </c>
      <c r="K60" s="368"/>
      <c r="L60" s="7" t="s">
        <v>387</v>
      </c>
      <c r="M60" s="7"/>
      <c r="N60" s="7">
        <v>7.94</v>
      </c>
      <c r="O60" s="57">
        <v>12</v>
      </c>
    </row>
    <row r="61" spans="1:15" ht="15" x14ac:dyDescent="0.25">
      <c r="A61" s="1"/>
      <c r="B61" s="378">
        <v>41</v>
      </c>
      <c r="C61" s="379"/>
      <c r="D61" s="369" t="s">
        <v>381</v>
      </c>
      <c r="E61" s="368"/>
      <c r="F61" s="369">
        <v>4100044924</v>
      </c>
      <c r="G61" s="370"/>
      <c r="H61" s="391" t="s">
        <v>35</v>
      </c>
      <c r="I61" s="370"/>
      <c r="J61" s="369" t="s">
        <v>53</v>
      </c>
      <c r="K61" s="368"/>
      <c r="L61" s="7" t="s">
        <v>387</v>
      </c>
      <c r="M61" s="7"/>
      <c r="N61" s="7">
        <v>7.94</v>
      </c>
      <c r="O61" s="57">
        <v>12</v>
      </c>
    </row>
    <row r="62" spans="1:15" ht="15" x14ac:dyDescent="0.25">
      <c r="A62" s="1"/>
      <c r="B62" s="378">
        <v>42</v>
      </c>
      <c r="C62" s="379"/>
      <c r="D62" s="369" t="s">
        <v>381</v>
      </c>
      <c r="E62" s="368"/>
      <c r="F62" s="369">
        <v>4100044924</v>
      </c>
      <c r="G62" s="370"/>
      <c r="H62" s="391" t="s">
        <v>35</v>
      </c>
      <c r="I62" s="370"/>
      <c r="J62" s="369" t="s">
        <v>53</v>
      </c>
      <c r="K62" s="368"/>
      <c r="L62" s="7" t="s">
        <v>387</v>
      </c>
      <c r="M62" s="7"/>
      <c r="N62" s="7">
        <v>7.94</v>
      </c>
      <c r="O62" s="57">
        <v>12</v>
      </c>
    </row>
    <row r="63" spans="1:15" ht="15" x14ac:dyDescent="0.25">
      <c r="A63" s="1"/>
      <c r="B63" s="378">
        <v>43</v>
      </c>
      <c r="C63" s="379"/>
      <c r="D63" s="369" t="s">
        <v>381</v>
      </c>
      <c r="E63" s="368"/>
      <c r="F63" s="369">
        <v>4100044924</v>
      </c>
      <c r="G63" s="370"/>
      <c r="H63" s="391" t="s">
        <v>35</v>
      </c>
      <c r="I63" s="370"/>
      <c r="J63" s="369" t="s">
        <v>53</v>
      </c>
      <c r="K63" s="368"/>
      <c r="L63" s="7" t="s">
        <v>387</v>
      </c>
      <c r="M63" s="7"/>
      <c r="N63" s="7">
        <v>7.94</v>
      </c>
      <c r="O63" s="57">
        <v>12</v>
      </c>
    </row>
    <row r="64" spans="1:15" ht="15" x14ac:dyDescent="0.25">
      <c r="A64" s="1"/>
      <c r="B64" s="378">
        <v>44</v>
      </c>
      <c r="C64" s="379"/>
      <c r="D64" s="369" t="s">
        <v>381</v>
      </c>
      <c r="E64" s="368"/>
      <c r="F64" s="369">
        <v>4100044924</v>
      </c>
      <c r="G64" s="370"/>
      <c r="H64" s="391" t="s">
        <v>35</v>
      </c>
      <c r="I64" s="370"/>
      <c r="J64" s="369" t="s">
        <v>53</v>
      </c>
      <c r="K64" s="368"/>
      <c r="L64" s="7" t="s">
        <v>387</v>
      </c>
      <c r="M64" s="7"/>
      <c r="N64" s="7">
        <v>7.94</v>
      </c>
      <c r="O64" s="57">
        <v>12</v>
      </c>
    </row>
    <row r="65" spans="1:15" ht="15" x14ac:dyDescent="0.25">
      <c r="A65" s="1"/>
      <c r="B65" s="378">
        <v>45</v>
      </c>
      <c r="C65" s="379"/>
      <c r="D65" s="369" t="s">
        <v>381</v>
      </c>
      <c r="E65" s="368"/>
      <c r="F65" s="369">
        <v>4100044924</v>
      </c>
      <c r="G65" s="370"/>
      <c r="H65" s="391" t="s">
        <v>35</v>
      </c>
      <c r="I65" s="370"/>
      <c r="J65" s="369" t="s">
        <v>53</v>
      </c>
      <c r="K65" s="368"/>
      <c r="L65" s="7" t="s">
        <v>387</v>
      </c>
      <c r="M65" s="7"/>
      <c r="N65" s="7">
        <v>7.94</v>
      </c>
      <c r="O65" s="57">
        <v>12</v>
      </c>
    </row>
    <row r="66" spans="1:15" ht="15" x14ac:dyDescent="0.25">
      <c r="A66" s="1"/>
      <c r="B66" s="378">
        <v>46</v>
      </c>
      <c r="C66" s="379"/>
      <c r="D66" s="369" t="s">
        <v>381</v>
      </c>
      <c r="E66" s="368"/>
      <c r="F66" s="369">
        <v>4100044924</v>
      </c>
      <c r="G66" s="370"/>
      <c r="H66" s="391" t="s">
        <v>35</v>
      </c>
      <c r="I66" s="370"/>
      <c r="J66" s="369" t="s">
        <v>53</v>
      </c>
      <c r="K66" s="368"/>
      <c r="L66" s="7" t="s">
        <v>387</v>
      </c>
      <c r="M66" s="7"/>
      <c r="N66" s="7">
        <v>7.94</v>
      </c>
      <c r="O66" s="57">
        <v>12</v>
      </c>
    </row>
    <row r="67" spans="1:15" ht="15" x14ac:dyDescent="0.25">
      <c r="A67" s="1"/>
      <c r="B67" s="378">
        <v>47</v>
      </c>
      <c r="C67" s="379"/>
      <c r="D67" s="369" t="s">
        <v>381</v>
      </c>
      <c r="E67" s="368"/>
      <c r="F67" s="369">
        <v>4100044924</v>
      </c>
      <c r="G67" s="370"/>
      <c r="H67" s="391" t="s">
        <v>35</v>
      </c>
      <c r="I67" s="370"/>
      <c r="J67" s="369" t="s">
        <v>53</v>
      </c>
      <c r="K67" s="368"/>
      <c r="L67" s="7" t="s">
        <v>387</v>
      </c>
      <c r="M67" s="7"/>
      <c r="N67" s="7">
        <v>7.94</v>
      </c>
      <c r="O67" s="57">
        <v>12</v>
      </c>
    </row>
    <row r="68" spans="1:15" ht="15" x14ac:dyDescent="0.25">
      <c r="A68" s="1"/>
      <c r="B68" s="378">
        <v>48</v>
      </c>
      <c r="C68" s="379"/>
      <c r="D68" s="369" t="s">
        <v>381</v>
      </c>
      <c r="E68" s="368"/>
      <c r="F68" s="369">
        <v>4100044924</v>
      </c>
      <c r="G68" s="370"/>
      <c r="H68" s="391" t="s">
        <v>35</v>
      </c>
      <c r="I68" s="370"/>
      <c r="J68" s="369" t="s">
        <v>53</v>
      </c>
      <c r="K68" s="368"/>
      <c r="L68" s="7" t="s">
        <v>387</v>
      </c>
      <c r="M68" s="7"/>
      <c r="N68" s="7">
        <v>7.94</v>
      </c>
      <c r="O68" s="57">
        <v>12</v>
      </c>
    </row>
    <row r="69" spans="1:15" ht="15" x14ac:dyDescent="0.25">
      <c r="A69" s="1"/>
      <c r="B69" s="77" t="s">
        <v>57</v>
      </c>
      <c r="C69" s="78"/>
      <c r="D69" s="20"/>
      <c r="E69" s="45"/>
      <c r="F69" s="20"/>
      <c r="H69" s="3"/>
      <c r="J69" s="20"/>
      <c r="K69" s="45"/>
      <c r="L69" s="1"/>
      <c r="M69" s="1"/>
      <c r="N69" s="1"/>
      <c r="O69" s="60"/>
    </row>
    <row r="70" spans="1:15" ht="15" x14ac:dyDescent="0.25">
      <c r="A70" s="1"/>
      <c r="B70" s="378">
        <v>49</v>
      </c>
      <c r="C70" s="379"/>
      <c r="D70" s="369" t="s">
        <v>381</v>
      </c>
      <c r="E70" s="368"/>
      <c r="F70" s="369">
        <v>4100044924</v>
      </c>
      <c r="G70" s="370"/>
      <c r="H70" s="391" t="s">
        <v>35</v>
      </c>
      <c r="I70" s="370"/>
      <c r="J70" s="369" t="s">
        <v>53</v>
      </c>
      <c r="K70" s="368"/>
      <c r="L70" s="7" t="s">
        <v>387</v>
      </c>
      <c r="M70" s="11"/>
      <c r="N70" s="7">
        <v>7.94</v>
      </c>
      <c r="O70" s="57">
        <v>12</v>
      </c>
    </row>
    <row r="71" spans="1:15" ht="15" x14ac:dyDescent="0.25">
      <c r="A71" s="1"/>
      <c r="B71" s="378">
        <v>50</v>
      </c>
      <c r="C71" s="379"/>
      <c r="D71" s="369" t="s">
        <v>381</v>
      </c>
      <c r="E71" s="368"/>
      <c r="F71" s="369">
        <v>4100044924</v>
      </c>
      <c r="G71" s="370"/>
      <c r="H71" s="391" t="s">
        <v>35</v>
      </c>
      <c r="I71" s="370"/>
      <c r="J71" s="369" t="s">
        <v>53</v>
      </c>
      <c r="K71" s="368"/>
      <c r="L71" s="7" t="s">
        <v>387</v>
      </c>
      <c r="M71" s="11"/>
      <c r="N71" s="7">
        <v>7.94</v>
      </c>
      <c r="O71" s="57">
        <v>12</v>
      </c>
    </row>
    <row r="72" spans="1:15" ht="15" x14ac:dyDescent="0.25">
      <c r="A72" s="1"/>
      <c r="B72" s="378">
        <v>51</v>
      </c>
      <c r="C72" s="379"/>
      <c r="D72" s="369" t="s">
        <v>381</v>
      </c>
      <c r="E72" s="368"/>
      <c r="F72" s="369">
        <v>4100044924</v>
      </c>
      <c r="G72" s="370"/>
      <c r="H72" s="391" t="s">
        <v>35</v>
      </c>
      <c r="I72" s="370"/>
      <c r="J72" s="369" t="s">
        <v>53</v>
      </c>
      <c r="K72" s="368"/>
      <c r="L72" s="7" t="s">
        <v>387</v>
      </c>
      <c r="M72" s="11"/>
      <c r="N72" s="7">
        <v>7.94</v>
      </c>
      <c r="O72" s="57">
        <v>12</v>
      </c>
    </row>
    <row r="73" spans="1:15" ht="15" x14ac:dyDescent="0.25">
      <c r="A73" s="1"/>
      <c r="B73" s="378">
        <v>52</v>
      </c>
      <c r="C73" s="379"/>
      <c r="D73" s="369" t="s">
        <v>381</v>
      </c>
      <c r="E73" s="368"/>
      <c r="F73" s="369">
        <v>4100044924</v>
      </c>
      <c r="G73" s="370"/>
      <c r="H73" s="391" t="s">
        <v>35</v>
      </c>
      <c r="I73" s="370"/>
      <c r="J73" s="369" t="s">
        <v>53</v>
      </c>
      <c r="K73" s="368"/>
      <c r="L73" s="7" t="s">
        <v>387</v>
      </c>
      <c r="M73" s="11"/>
      <c r="N73" s="7">
        <v>7.94</v>
      </c>
      <c r="O73" s="57">
        <v>12</v>
      </c>
    </row>
    <row r="74" spans="1:15" ht="15" x14ac:dyDescent="0.25">
      <c r="A74" s="1"/>
      <c r="B74" s="378">
        <v>53</v>
      </c>
      <c r="C74" s="379"/>
      <c r="D74" s="369" t="s">
        <v>381</v>
      </c>
      <c r="E74" s="368"/>
      <c r="F74" s="369">
        <v>4100044924</v>
      </c>
      <c r="G74" s="370"/>
      <c r="H74" s="391" t="s">
        <v>35</v>
      </c>
      <c r="I74" s="370"/>
      <c r="J74" s="369" t="s">
        <v>53</v>
      </c>
      <c r="K74" s="368"/>
      <c r="L74" s="7" t="s">
        <v>387</v>
      </c>
      <c r="M74" s="11"/>
      <c r="N74" s="7">
        <v>7.94</v>
      </c>
      <c r="O74" s="57">
        <v>12</v>
      </c>
    </row>
    <row r="75" spans="1:15" ht="15" x14ac:dyDescent="0.25">
      <c r="A75" s="1"/>
      <c r="B75" s="378">
        <v>54</v>
      </c>
      <c r="C75" s="379"/>
      <c r="D75" s="369" t="s">
        <v>381</v>
      </c>
      <c r="E75" s="368"/>
      <c r="F75" s="369">
        <v>4100044924</v>
      </c>
      <c r="G75" s="370"/>
      <c r="H75" s="391" t="s">
        <v>35</v>
      </c>
      <c r="I75" s="370"/>
      <c r="J75" s="369" t="s">
        <v>53</v>
      </c>
      <c r="K75" s="368"/>
      <c r="L75" s="7" t="s">
        <v>387</v>
      </c>
      <c r="M75" s="11"/>
      <c r="N75" s="7">
        <v>7.94</v>
      </c>
      <c r="O75" s="57">
        <v>12</v>
      </c>
    </row>
    <row r="76" spans="1:15" ht="15" x14ac:dyDescent="0.25">
      <c r="A76" s="1"/>
      <c r="B76" s="378">
        <v>55</v>
      </c>
      <c r="C76" s="379"/>
      <c r="D76" s="369" t="s">
        <v>381</v>
      </c>
      <c r="E76" s="368"/>
      <c r="F76" s="369">
        <v>4100044924</v>
      </c>
      <c r="G76" s="370"/>
      <c r="H76" s="391" t="s">
        <v>35</v>
      </c>
      <c r="I76" s="370"/>
      <c r="J76" s="369" t="s">
        <v>53</v>
      </c>
      <c r="K76" s="368"/>
      <c r="L76" s="7" t="s">
        <v>387</v>
      </c>
      <c r="M76" s="11"/>
      <c r="N76" s="7">
        <v>7.94</v>
      </c>
      <c r="O76" s="57">
        <v>12</v>
      </c>
    </row>
    <row r="77" spans="1:15" ht="15" x14ac:dyDescent="0.25">
      <c r="A77" s="1"/>
      <c r="B77" s="378">
        <v>56</v>
      </c>
      <c r="C77" s="379"/>
      <c r="D77" s="369" t="s">
        <v>381</v>
      </c>
      <c r="E77" s="368"/>
      <c r="F77" s="369">
        <v>4100044924</v>
      </c>
      <c r="G77" s="370"/>
      <c r="H77" s="391" t="s">
        <v>35</v>
      </c>
      <c r="I77" s="370"/>
      <c r="J77" s="369" t="s">
        <v>53</v>
      </c>
      <c r="K77" s="368"/>
      <c r="L77" s="7" t="s">
        <v>387</v>
      </c>
      <c r="M77" s="11"/>
      <c r="N77" s="7">
        <v>7.94</v>
      </c>
      <c r="O77" s="57">
        <v>12</v>
      </c>
    </row>
    <row r="78" spans="1:15" ht="15" x14ac:dyDescent="0.25">
      <c r="A78" s="1"/>
      <c r="B78" s="378">
        <v>57</v>
      </c>
      <c r="C78" s="379"/>
      <c r="D78" s="369" t="s">
        <v>381</v>
      </c>
      <c r="E78" s="368"/>
      <c r="F78" s="369">
        <v>4100044924</v>
      </c>
      <c r="G78" s="370"/>
      <c r="H78" s="391" t="s">
        <v>35</v>
      </c>
      <c r="I78" s="370"/>
      <c r="J78" s="369" t="s">
        <v>53</v>
      </c>
      <c r="K78" s="368"/>
      <c r="L78" s="7" t="s">
        <v>387</v>
      </c>
      <c r="M78" s="11"/>
      <c r="N78" s="7">
        <v>7.94</v>
      </c>
      <c r="O78" s="57">
        <v>12</v>
      </c>
    </row>
    <row r="79" spans="1:15" ht="15" x14ac:dyDescent="0.25">
      <c r="A79" s="1"/>
      <c r="B79" s="378">
        <v>58</v>
      </c>
      <c r="C79" s="379"/>
      <c r="D79" s="369" t="s">
        <v>381</v>
      </c>
      <c r="E79" s="368"/>
      <c r="F79" s="369">
        <v>4100044924</v>
      </c>
      <c r="G79" s="370"/>
      <c r="H79" s="391" t="s">
        <v>35</v>
      </c>
      <c r="I79" s="370"/>
      <c r="J79" s="369" t="s">
        <v>53</v>
      </c>
      <c r="K79" s="368"/>
      <c r="L79" s="7" t="s">
        <v>387</v>
      </c>
      <c r="M79" s="11"/>
      <c r="N79" s="7">
        <v>7.94</v>
      </c>
      <c r="O79" s="57">
        <v>12</v>
      </c>
    </row>
    <row r="80" spans="1:15" ht="15" x14ac:dyDescent="0.25">
      <c r="A80" s="1"/>
      <c r="B80" s="378">
        <v>59</v>
      </c>
      <c r="C80" s="379"/>
      <c r="D80" s="369" t="s">
        <v>381</v>
      </c>
      <c r="E80" s="368"/>
      <c r="F80" s="369">
        <v>4100044924</v>
      </c>
      <c r="G80" s="370"/>
      <c r="H80" s="391" t="s">
        <v>35</v>
      </c>
      <c r="I80" s="370"/>
      <c r="J80" s="369" t="s">
        <v>53</v>
      </c>
      <c r="K80" s="368"/>
      <c r="L80" s="7" t="s">
        <v>387</v>
      </c>
      <c r="M80" s="11"/>
      <c r="N80" s="7">
        <v>7.94</v>
      </c>
      <c r="O80" s="57">
        <v>12</v>
      </c>
    </row>
    <row r="81" spans="1:15" ht="15" x14ac:dyDescent="0.25">
      <c r="A81" s="1"/>
      <c r="B81" s="378">
        <v>60</v>
      </c>
      <c r="C81" s="379"/>
      <c r="D81" s="369" t="s">
        <v>381</v>
      </c>
      <c r="E81" s="368"/>
      <c r="F81" s="369">
        <v>4100044924</v>
      </c>
      <c r="G81" s="370"/>
      <c r="H81" s="391" t="s">
        <v>35</v>
      </c>
      <c r="I81" s="370"/>
      <c r="J81" s="369" t="s">
        <v>53</v>
      </c>
      <c r="K81" s="368"/>
      <c r="L81" s="7" t="s">
        <v>387</v>
      </c>
      <c r="M81" s="11"/>
      <c r="N81" s="7">
        <v>7.94</v>
      </c>
      <c r="O81" s="57">
        <v>12</v>
      </c>
    </row>
    <row r="82" spans="1:15" ht="15" x14ac:dyDescent="0.25">
      <c r="A82" s="1"/>
      <c r="B82" s="378">
        <v>61</v>
      </c>
      <c r="C82" s="379"/>
      <c r="D82" s="369" t="s">
        <v>381</v>
      </c>
      <c r="E82" s="368"/>
      <c r="F82" s="369">
        <v>4100044924</v>
      </c>
      <c r="G82" s="370"/>
      <c r="H82" s="391" t="s">
        <v>35</v>
      </c>
      <c r="I82" s="370"/>
      <c r="J82" s="369" t="s">
        <v>53</v>
      </c>
      <c r="K82" s="368"/>
      <c r="L82" s="7" t="s">
        <v>387</v>
      </c>
      <c r="M82" s="11"/>
      <c r="N82" s="7">
        <v>7.94</v>
      </c>
      <c r="O82" s="57">
        <v>12</v>
      </c>
    </row>
    <row r="83" spans="1:15" ht="15" x14ac:dyDescent="0.25">
      <c r="A83" s="1"/>
      <c r="B83" s="378">
        <v>62</v>
      </c>
      <c r="C83" s="379"/>
      <c r="D83" s="369" t="s">
        <v>381</v>
      </c>
      <c r="E83" s="368"/>
      <c r="F83" s="369">
        <v>4100044924</v>
      </c>
      <c r="G83" s="370"/>
      <c r="H83" s="391" t="s">
        <v>35</v>
      </c>
      <c r="I83" s="370"/>
      <c r="J83" s="369" t="s">
        <v>53</v>
      </c>
      <c r="K83" s="368"/>
      <c r="L83" s="7" t="s">
        <v>387</v>
      </c>
      <c r="M83" s="11"/>
      <c r="N83" s="7">
        <v>7.94</v>
      </c>
      <c r="O83" s="57">
        <v>12</v>
      </c>
    </row>
    <row r="84" spans="1:15" ht="15" x14ac:dyDescent="0.25">
      <c r="A84" s="1"/>
      <c r="B84" s="378">
        <v>63</v>
      </c>
      <c r="C84" s="379"/>
      <c r="D84" s="369" t="s">
        <v>381</v>
      </c>
      <c r="E84" s="368"/>
      <c r="F84" s="369">
        <v>4100044924</v>
      </c>
      <c r="G84" s="370"/>
      <c r="H84" s="391" t="s">
        <v>35</v>
      </c>
      <c r="I84" s="370"/>
      <c r="J84" s="369" t="s">
        <v>53</v>
      </c>
      <c r="K84" s="368"/>
      <c r="L84" s="7" t="s">
        <v>387</v>
      </c>
      <c r="M84" s="11"/>
      <c r="N84" s="7">
        <v>7.94</v>
      </c>
      <c r="O84" s="57">
        <v>12</v>
      </c>
    </row>
    <row r="85" spans="1:15" ht="15" x14ac:dyDescent="0.25">
      <c r="A85" s="1"/>
      <c r="B85" s="378">
        <v>64</v>
      </c>
      <c r="C85" s="379"/>
      <c r="D85" s="369" t="s">
        <v>381</v>
      </c>
      <c r="E85" s="368"/>
      <c r="F85" s="369">
        <v>4100044924</v>
      </c>
      <c r="G85" s="370"/>
      <c r="H85" s="391" t="s">
        <v>35</v>
      </c>
      <c r="I85" s="370"/>
      <c r="J85" s="369" t="s">
        <v>53</v>
      </c>
      <c r="K85" s="368"/>
      <c r="L85" s="7" t="s">
        <v>387</v>
      </c>
      <c r="M85" s="11"/>
      <c r="N85" s="7">
        <v>7.94</v>
      </c>
      <c r="O85" s="57">
        <v>12</v>
      </c>
    </row>
    <row r="86" spans="1:15" ht="15" x14ac:dyDescent="0.25">
      <c r="A86" s="1"/>
      <c r="B86" s="77" t="s">
        <v>103</v>
      </c>
      <c r="C86" s="78"/>
      <c r="D86" s="20"/>
      <c r="E86" s="45"/>
      <c r="F86" s="20"/>
      <c r="H86" s="3"/>
      <c r="J86" s="20"/>
      <c r="K86" s="45"/>
      <c r="L86" s="1"/>
      <c r="M86" s="1"/>
      <c r="N86" s="1"/>
      <c r="O86" s="60"/>
    </row>
    <row r="87" spans="1:15" ht="15" x14ac:dyDescent="0.25">
      <c r="A87" s="1"/>
      <c r="B87" s="378">
        <v>65</v>
      </c>
      <c r="C87" s="379"/>
      <c r="D87" s="369" t="s">
        <v>381</v>
      </c>
      <c r="E87" s="368"/>
      <c r="F87" s="369">
        <v>4100044924</v>
      </c>
      <c r="G87" s="370"/>
      <c r="H87" s="391" t="s">
        <v>35</v>
      </c>
      <c r="I87" s="370"/>
      <c r="J87" s="369" t="s">
        <v>53</v>
      </c>
      <c r="K87" s="368"/>
      <c r="L87" s="7" t="s">
        <v>387</v>
      </c>
      <c r="M87" s="11"/>
      <c r="N87" s="7">
        <v>7.94</v>
      </c>
      <c r="O87" s="57">
        <v>12</v>
      </c>
    </row>
    <row r="88" spans="1:15" ht="15" x14ac:dyDescent="0.25">
      <c r="A88" s="1"/>
      <c r="B88" s="378">
        <v>66</v>
      </c>
      <c r="C88" s="379"/>
      <c r="D88" s="369" t="s">
        <v>381</v>
      </c>
      <c r="E88" s="368"/>
      <c r="F88" s="369">
        <v>4100044924</v>
      </c>
      <c r="G88" s="370"/>
      <c r="H88" s="391" t="s">
        <v>35</v>
      </c>
      <c r="I88" s="370"/>
      <c r="J88" s="369" t="s">
        <v>53</v>
      </c>
      <c r="K88" s="368"/>
      <c r="L88" s="7" t="s">
        <v>387</v>
      </c>
      <c r="M88" s="11"/>
      <c r="N88" s="7">
        <v>7.94</v>
      </c>
      <c r="O88" s="57">
        <v>12</v>
      </c>
    </row>
    <row r="89" spans="1:15" ht="15" x14ac:dyDescent="0.25">
      <c r="A89" s="1"/>
      <c r="B89" s="378">
        <v>67</v>
      </c>
      <c r="C89" s="379"/>
      <c r="D89" s="369" t="s">
        <v>381</v>
      </c>
      <c r="E89" s="368"/>
      <c r="F89" s="369">
        <v>4100044924</v>
      </c>
      <c r="G89" s="370"/>
      <c r="H89" s="391" t="s">
        <v>35</v>
      </c>
      <c r="I89" s="370"/>
      <c r="J89" s="369" t="s">
        <v>53</v>
      </c>
      <c r="K89" s="368"/>
      <c r="L89" s="7" t="s">
        <v>387</v>
      </c>
      <c r="M89" s="11"/>
      <c r="N89" s="7">
        <v>7.94</v>
      </c>
      <c r="O89" s="57">
        <v>12</v>
      </c>
    </row>
    <row r="90" spans="1:15" ht="15" x14ac:dyDescent="0.25">
      <c r="A90" s="1"/>
      <c r="B90" s="378">
        <v>68</v>
      </c>
      <c r="C90" s="379"/>
      <c r="D90" s="369" t="s">
        <v>381</v>
      </c>
      <c r="E90" s="368"/>
      <c r="F90" s="369">
        <v>4100044924</v>
      </c>
      <c r="G90" s="370"/>
      <c r="H90" s="391" t="s">
        <v>35</v>
      </c>
      <c r="I90" s="370"/>
      <c r="J90" s="369" t="s">
        <v>53</v>
      </c>
      <c r="K90" s="368"/>
      <c r="L90" s="7" t="s">
        <v>387</v>
      </c>
      <c r="M90" s="11"/>
      <c r="N90" s="7">
        <v>7.94</v>
      </c>
      <c r="O90" s="57">
        <v>12</v>
      </c>
    </row>
    <row r="91" spans="1:15" ht="15" x14ac:dyDescent="0.25">
      <c r="A91" s="1"/>
      <c r="B91" s="378">
        <v>69</v>
      </c>
      <c r="C91" s="379"/>
      <c r="D91" s="369" t="s">
        <v>381</v>
      </c>
      <c r="E91" s="368"/>
      <c r="F91" s="369">
        <v>4100044924</v>
      </c>
      <c r="G91" s="370"/>
      <c r="H91" s="391" t="s">
        <v>35</v>
      </c>
      <c r="I91" s="370"/>
      <c r="J91" s="369" t="s">
        <v>53</v>
      </c>
      <c r="K91" s="368"/>
      <c r="L91" s="7" t="s">
        <v>387</v>
      </c>
      <c r="M91" s="11"/>
      <c r="N91" s="7">
        <v>7.94</v>
      </c>
      <c r="O91" s="57">
        <v>12</v>
      </c>
    </row>
    <row r="92" spans="1:15" ht="15" x14ac:dyDescent="0.25">
      <c r="A92" s="1"/>
      <c r="B92" s="378">
        <v>70</v>
      </c>
      <c r="C92" s="379"/>
      <c r="D92" s="369" t="s">
        <v>381</v>
      </c>
      <c r="E92" s="368"/>
      <c r="F92" s="369">
        <v>4100044924</v>
      </c>
      <c r="G92" s="370"/>
      <c r="H92" s="391" t="s">
        <v>35</v>
      </c>
      <c r="I92" s="370"/>
      <c r="J92" s="369" t="s">
        <v>53</v>
      </c>
      <c r="K92" s="368"/>
      <c r="L92" s="7" t="s">
        <v>387</v>
      </c>
      <c r="M92" s="11"/>
      <c r="N92" s="7">
        <v>7.94</v>
      </c>
      <c r="O92" s="57">
        <v>12</v>
      </c>
    </row>
    <row r="93" spans="1:15" ht="15" x14ac:dyDescent="0.25">
      <c r="A93" s="1"/>
      <c r="B93" s="378">
        <v>71</v>
      </c>
      <c r="C93" s="379"/>
      <c r="D93" s="369" t="s">
        <v>381</v>
      </c>
      <c r="E93" s="368"/>
      <c r="F93" s="369">
        <v>4100044924</v>
      </c>
      <c r="G93" s="370"/>
      <c r="H93" s="391" t="s">
        <v>35</v>
      </c>
      <c r="I93" s="370"/>
      <c r="J93" s="369" t="s">
        <v>53</v>
      </c>
      <c r="K93" s="368"/>
      <c r="L93" s="7" t="s">
        <v>387</v>
      </c>
      <c r="M93" s="11"/>
      <c r="N93" s="7">
        <v>7.94</v>
      </c>
      <c r="O93" s="57">
        <v>12</v>
      </c>
    </row>
    <row r="94" spans="1:15" ht="15" x14ac:dyDescent="0.25">
      <c r="A94" s="1"/>
      <c r="B94" s="378">
        <v>72</v>
      </c>
      <c r="C94" s="379"/>
      <c r="D94" s="369" t="s">
        <v>381</v>
      </c>
      <c r="E94" s="368"/>
      <c r="F94" s="369">
        <v>4100044924</v>
      </c>
      <c r="G94" s="370"/>
      <c r="H94" s="391" t="s">
        <v>35</v>
      </c>
      <c r="I94" s="370"/>
      <c r="J94" s="369" t="s">
        <v>53</v>
      </c>
      <c r="K94" s="368"/>
      <c r="L94" s="7" t="s">
        <v>387</v>
      </c>
      <c r="M94" s="11"/>
      <c r="N94" s="7">
        <v>7.94</v>
      </c>
      <c r="O94" s="57">
        <v>12</v>
      </c>
    </row>
    <row r="95" spans="1:15" ht="15" x14ac:dyDescent="0.25">
      <c r="A95" s="1"/>
      <c r="B95" s="378">
        <v>73</v>
      </c>
      <c r="C95" s="379"/>
      <c r="D95" s="369" t="s">
        <v>381</v>
      </c>
      <c r="E95" s="368"/>
      <c r="F95" s="369">
        <v>4100044924</v>
      </c>
      <c r="G95" s="370"/>
      <c r="H95" s="391" t="s">
        <v>35</v>
      </c>
      <c r="I95" s="370"/>
      <c r="J95" s="369" t="s">
        <v>53</v>
      </c>
      <c r="K95" s="368"/>
      <c r="L95" s="7" t="s">
        <v>387</v>
      </c>
      <c r="M95" s="11"/>
      <c r="N95" s="7">
        <v>7.94</v>
      </c>
      <c r="O95" s="57">
        <v>12</v>
      </c>
    </row>
    <row r="96" spans="1:15" ht="15" x14ac:dyDescent="0.25">
      <c r="A96" s="1"/>
      <c r="B96" s="378">
        <v>74</v>
      </c>
      <c r="C96" s="379"/>
      <c r="D96" s="369" t="s">
        <v>381</v>
      </c>
      <c r="E96" s="368"/>
      <c r="F96" s="369">
        <v>4100044924</v>
      </c>
      <c r="G96" s="370"/>
      <c r="H96" s="391" t="s">
        <v>35</v>
      </c>
      <c r="I96" s="370"/>
      <c r="J96" s="369" t="s">
        <v>53</v>
      </c>
      <c r="K96" s="368"/>
      <c r="L96" s="7" t="s">
        <v>387</v>
      </c>
      <c r="M96" s="11"/>
      <c r="N96" s="7">
        <v>7.94</v>
      </c>
      <c r="O96" s="57">
        <v>12</v>
      </c>
    </row>
    <row r="97" spans="1:15" ht="15" x14ac:dyDescent="0.25">
      <c r="A97" s="1"/>
      <c r="B97" s="378">
        <v>75</v>
      </c>
      <c r="C97" s="379"/>
      <c r="D97" s="369" t="s">
        <v>381</v>
      </c>
      <c r="E97" s="368"/>
      <c r="F97" s="369">
        <v>4100044924</v>
      </c>
      <c r="G97" s="370"/>
      <c r="H97" s="391" t="s">
        <v>35</v>
      </c>
      <c r="I97" s="370"/>
      <c r="J97" s="369" t="s">
        <v>53</v>
      </c>
      <c r="K97" s="368"/>
      <c r="L97" s="7" t="s">
        <v>387</v>
      </c>
      <c r="M97" s="11"/>
      <c r="N97" s="7">
        <v>7.94</v>
      </c>
      <c r="O97" s="57">
        <v>12</v>
      </c>
    </row>
    <row r="98" spans="1:15" ht="15" x14ac:dyDescent="0.25">
      <c r="A98" s="1"/>
      <c r="B98" s="378">
        <v>76</v>
      </c>
      <c r="C98" s="379"/>
      <c r="D98" s="369" t="s">
        <v>381</v>
      </c>
      <c r="E98" s="368"/>
      <c r="F98" s="369">
        <v>4100044924</v>
      </c>
      <c r="G98" s="370"/>
      <c r="H98" s="391" t="s">
        <v>35</v>
      </c>
      <c r="I98" s="370"/>
      <c r="J98" s="369" t="s">
        <v>53</v>
      </c>
      <c r="K98" s="368"/>
      <c r="L98" s="7" t="s">
        <v>387</v>
      </c>
      <c r="M98" s="11"/>
      <c r="N98" s="7">
        <v>7.94</v>
      </c>
      <c r="O98" s="57">
        <v>12</v>
      </c>
    </row>
    <row r="99" spans="1:15" ht="15" x14ac:dyDescent="0.25">
      <c r="A99" s="1"/>
      <c r="B99" s="378">
        <v>77</v>
      </c>
      <c r="C99" s="379"/>
      <c r="D99" s="369" t="s">
        <v>381</v>
      </c>
      <c r="E99" s="368"/>
      <c r="F99" s="369">
        <v>4100044924</v>
      </c>
      <c r="G99" s="370"/>
      <c r="H99" s="391" t="s">
        <v>35</v>
      </c>
      <c r="I99" s="370"/>
      <c r="J99" s="369" t="s">
        <v>53</v>
      </c>
      <c r="K99" s="368"/>
      <c r="L99" s="7" t="s">
        <v>387</v>
      </c>
      <c r="M99" s="11"/>
      <c r="N99" s="7">
        <v>7.94</v>
      </c>
      <c r="O99" s="57">
        <v>12</v>
      </c>
    </row>
    <row r="100" spans="1:15" ht="15" x14ac:dyDescent="0.25">
      <c r="A100" s="1"/>
      <c r="B100" s="378">
        <v>78</v>
      </c>
      <c r="C100" s="379"/>
      <c r="D100" s="369" t="s">
        <v>381</v>
      </c>
      <c r="E100" s="368"/>
      <c r="F100" s="369">
        <v>4100044924</v>
      </c>
      <c r="G100" s="370"/>
      <c r="H100" s="391" t="s">
        <v>35</v>
      </c>
      <c r="I100" s="370"/>
      <c r="J100" s="369" t="s">
        <v>53</v>
      </c>
      <c r="K100" s="368"/>
      <c r="L100" s="7" t="s">
        <v>387</v>
      </c>
      <c r="M100" s="11"/>
      <c r="N100" s="7">
        <v>7.94</v>
      </c>
      <c r="O100" s="57">
        <v>12</v>
      </c>
    </row>
    <row r="101" spans="1:15" ht="15" x14ac:dyDescent="0.25">
      <c r="A101" s="1"/>
      <c r="B101" s="378">
        <v>79</v>
      </c>
      <c r="C101" s="379"/>
      <c r="D101" s="369" t="s">
        <v>381</v>
      </c>
      <c r="E101" s="368"/>
      <c r="F101" s="369">
        <v>4100044924</v>
      </c>
      <c r="G101" s="370"/>
      <c r="H101" s="391" t="s">
        <v>35</v>
      </c>
      <c r="I101" s="370"/>
      <c r="J101" s="369" t="s">
        <v>53</v>
      </c>
      <c r="K101" s="368"/>
      <c r="L101" s="7" t="s">
        <v>387</v>
      </c>
      <c r="M101" s="11"/>
      <c r="N101" s="7">
        <v>7.94</v>
      </c>
      <c r="O101" s="57">
        <v>12</v>
      </c>
    </row>
    <row r="102" spans="1:15" ht="15" x14ac:dyDescent="0.25">
      <c r="A102" s="1"/>
      <c r="B102" s="378">
        <v>80</v>
      </c>
      <c r="C102" s="379"/>
      <c r="D102" s="369" t="s">
        <v>381</v>
      </c>
      <c r="E102" s="368"/>
      <c r="F102" s="369">
        <v>4100044924</v>
      </c>
      <c r="G102" s="370"/>
      <c r="H102" s="391" t="s">
        <v>35</v>
      </c>
      <c r="I102" s="370"/>
      <c r="J102" s="369" t="s">
        <v>53</v>
      </c>
      <c r="K102" s="368"/>
      <c r="L102" s="7" t="s">
        <v>387</v>
      </c>
      <c r="M102" s="11"/>
      <c r="N102" s="7">
        <v>7.94</v>
      </c>
      <c r="O102" s="57">
        <v>12</v>
      </c>
    </row>
    <row r="103" spans="1:15" ht="15" x14ac:dyDescent="0.25">
      <c r="A103" s="1"/>
      <c r="B103" s="77" t="s">
        <v>164</v>
      </c>
      <c r="C103" s="78"/>
      <c r="D103" s="20"/>
      <c r="E103" s="45"/>
      <c r="F103" s="20"/>
      <c r="H103" s="3"/>
      <c r="J103" s="20"/>
      <c r="K103" s="45"/>
      <c r="L103" s="1"/>
      <c r="M103" s="1"/>
      <c r="N103" s="1"/>
      <c r="O103" s="60"/>
    </row>
    <row r="104" spans="1:15" ht="15" x14ac:dyDescent="0.25">
      <c r="A104" s="1"/>
      <c r="B104" s="378">
        <v>81</v>
      </c>
      <c r="C104" s="379"/>
      <c r="D104" s="369" t="s">
        <v>381</v>
      </c>
      <c r="E104" s="368"/>
      <c r="F104" s="369">
        <v>4100044924</v>
      </c>
      <c r="G104" s="370"/>
      <c r="H104" s="391" t="s">
        <v>35</v>
      </c>
      <c r="I104" s="370"/>
      <c r="J104" s="369" t="s">
        <v>53</v>
      </c>
      <c r="K104" s="368"/>
      <c r="L104" s="7" t="s">
        <v>387</v>
      </c>
      <c r="M104" s="11"/>
      <c r="N104" s="7">
        <v>7.94</v>
      </c>
      <c r="O104" s="57">
        <v>12</v>
      </c>
    </row>
    <row r="105" spans="1:15" ht="15" x14ac:dyDescent="0.25">
      <c r="A105" s="1"/>
      <c r="B105" s="378">
        <v>82</v>
      </c>
      <c r="C105" s="379"/>
      <c r="D105" s="369" t="s">
        <v>381</v>
      </c>
      <c r="E105" s="368"/>
      <c r="F105" s="369">
        <v>4100044924</v>
      </c>
      <c r="G105" s="370"/>
      <c r="H105" s="391" t="s">
        <v>35</v>
      </c>
      <c r="I105" s="370"/>
      <c r="J105" s="369" t="s">
        <v>53</v>
      </c>
      <c r="K105" s="368"/>
      <c r="L105" s="7" t="s">
        <v>387</v>
      </c>
      <c r="M105" s="11"/>
      <c r="N105" s="7">
        <v>7.94</v>
      </c>
      <c r="O105" s="57">
        <v>12</v>
      </c>
    </row>
    <row r="106" spans="1:15" ht="15" x14ac:dyDescent="0.25">
      <c r="A106" s="1"/>
      <c r="B106" s="378">
        <v>83</v>
      </c>
      <c r="C106" s="379"/>
      <c r="D106" s="369" t="s">
        <v>381</v>
      </c>
      <c r="E106" s="368"/>
      <c r="F106" s="369">
        <v>4100044924</v>
      </c>
      <c r="G106" s="370"/>
      <c r="H106" s="391" t="s">
        <v>35</v>
      </c>
      <c r="I106" s="370"/>
      <c r="J106" s="369" t="s">
        <v>53</v>
      </c>
      <c r="K106" s="368"/>
      <c r="L106" s="7" t="s">
        <v>387</v>
      </c>
      <c r="M106" s="11"/>
      <c r="N106" s="7">
        <v>7.94</v>
      </c>
      <c r="O106" s="57">
        <v>12</v>
      </c>
    </row>
    <row r="107" spans="1:15" ht="15" x14ac:dyDescent="0.25">
      <c r="A107" s="1"/>
      <c r="B107" s="378">
        <v>84</v>
      </c>
      <c r="C107" s="379"/>
      <c r="D107" s="369" t="s">
        <v>381</v>
      </c>
      <c r="E107" s="368"/>
      <c r="F107" s="369">
        <v>4100044924</v>
      </c>
      <c r="G107" s="370"/>
      <c r="H107" s="391" t="s">
        <v>35</v>
      </c>
      <c r="I107" s="370"/>
      <c r="J107" s="369" t="s">
        <v>53</v>
      </c>
      <c r="K107" s="368"/>
      <c r="L107" s="7" t="s">
        <v>387</v>
      </c>
      <c r="M107" s="11"/>
      <c r="N107" s="7">
        <v>7.94</v>
      </c>
      <c r="O107" s="57">
        <v>12</v>
      </c>
    </row>
    <row r="108" spans="1:15" ht="15" x14ac:dyDescent="0.25">
      <c r="A108" s="1"/>
      <c r="B108" s="378">
        <v>85</v>
      </c>
      <c r="C108" s="379"/>
      <c r="D108" s="369" t="s">
        <v>381</v>
      </c>
      <c r="E108" s="368"/>
      <c r="F108" s="369">
        <v>4100044924</v>
      </c>
      <c r="G108" s="370"/>
      <c r="H108" s="391" t="s">
        <v>35</v>
      </c>
      <c r="I108" s="370"/>
      <c r="J108" s="369" t="s">
        <v>53</v>
      </c>
      <c r="K108" s="368"/>
      <c r="L108" s="7" t="s">
        <v>387</v>
      </c>
      <c r="M108" s="11"/>
      <c r="N108" s="7">
        <v>7.94</v>
      </c>
      <c r="O108" s="57">
        <v>12</v>
      </c>
    </row>
    <row r="109" spans="1:15" ht="15" x14ac:dyDescent="0.25">
      <c r="A109" s="1"/>
      <c r="B109" s="378">
        <v>86</v>
      </c>
      <c r="C109" s="379"/>
      <c r="D109" s="369" t="s">
        <v>381</v>
      </c>
      <c r="E109" s="368"/>
      <c r="F109" s="369">
        <v>4100044924</v>
      </c>
      <c r="G109" s="370"/>
      <c r="H109" s="391" t="s">
        <v>35</v>
      </c>
      <c r="I109" s="370"/>
      <c r="J109" s="369" t="s">
        <v>53</v>
      </c>
      <c r="K109" s="368"/>
      <c r="L109" s="7" t="s">
        <v>387</v>
      </c>
      <c r="M109" s="11"/>
      <c r="N109" s="7">
        <v>7.94</v>
      </c>
      <c r="O109" s="57">
        <v>12</v>
      </c>
    </row>
    <row r="110" spans="1:15" ht="15" x14ac:dyDescent="0.25">
      <c r="A110" s="1"/>
      <c r="B110" s="378">
        <v>87</v>
      </c>
      <c r="C110" s="379"/>
      <c r="D110" s="369" t="s">
        <v>381</v>
      </c>
      <c r="E110" s="368"/>
      <c r="F110" s="369">
        <v>4100044924</v>
      </c>
      <c r="G110" s="370"/>
      <c r="H110" s="391" t="s">
        <v>35</v>
      </c>
      <c r="I110" s="370"/>
      <c r="J110" s="369" t="s">
        <v>53</v>
      </c>
      <c r="K110" s="368"/>
      <c r="L110" s="7" t="s">
        <v>387</v>
      </c>
      <c r="M110" s="11"/>
      <c r="N110" s="7">
        <v>7.94</v>
      </c>
      <c r="O110" s="57">
        <v>12</v>
      </c>
    </row>
    <row r="111" spans="1:15" ht="15" x14ac:dyDescent="0.25">
      <c r="A111" s="1"/>
      <c r="B111" s="378">
        <v>88</v>
      </c>
      <c r="C111" s="379"/>
      <c r="D111" s="369" t="s">
        <v>381</v>
      </c>
      <c r="E111" s="368"/>
      <c r="F111" s="369">
        <v>4100044924</v>
      </c>
      <c r="G111" s="370"/>
      <c r="H111" s="391" t="s">
        <v>35</v>
      </c>
      <c r="I111" s="370"/>
      <c r="J111" s="369" t="s">
        <v>53</v>
      </c>
      <c r="K111" s="368"/>
      <c r="L111" s="7" t="s">
        <v>387</v>
      </c>
      <c r="M111" s="11"/>
      <c r="N111" s="7">
        <v>7.94</v>
      </c>
      <c r="O111" s="57">
        <v>12</v>
      </c>
    </row>
    <row r="112" spans="1:15" ht="15" x14ac:dyDescent="0.25">
      <c r="A112" s="1"/>
      <c r="B112" s="378">
        <v>89</v>
      </c>
      <c r="C112" s="379"/>
      <c r="D112" s="369" t="s">
        <v>381</v>
      </c>
      <c r="E112" s="368"/>
      <c r="F112" s="369">
        <v>4100044924</v>
      </c>
      <c r="G112" s="370"/>
      <c r="H112" s="391" t="s">
        <v>35</v>
      </c>
      <c r="I112" s="370"/>
      <c r="J112" s="369" t="s">
        <v>53</v>
      </c>
      <c r="K112" s="368"/>
      <c r="L112" s="7" t="s">
        <v>387</v>
      </c>
      <c r="M112" s="11"/>
      <c r="N112" s="7">
        <v>7.94</v>
      </c>
      <c r="O112" s="57">
        <v>12</v>
      </c>
    </row>
    <row r="113" spans="1:15" ht="15" x14ac:dyDescent="0.25">
      <c r="A113" s="1"/>
      <c r="B113" s="378">
        <v>90</v>
      </c>
      <c r="C113" s="379"/>
      <c r="D113" s="369" t="s">
        <v>381</v>
      </c>
      <c r="E113" s="368"/>
      <c r="F113" s="369">
        <v>4100044924</v>
      </c>
      <c r="G113" s="370"/>
      <c r="H113" s="391" t="s">
        <v>35</v>
      </c>
      <c r="I113" s="370"/>
      <c r="J113" s="369" t="s">
        <v>53</v>
      </c>
      <c r="K113" s="368"/>
      <c r="L113" s="7" t="s">
        <v>387</v>
      </c>
      <c r="M113" s="11"/>
      <c r="N113" s="7">
        <v>7.94</v>
      </c>
      <c r="O113" s="57">
        <v>12</v>
      </c>
    </row>
    <row r="114" spans="1:15" ht="15" x14ac:dyDescent="0.25">
      <c r="A114" s="1"/>
      <c r="B114" s="378">
        <v>91</v>
      </c>
      <c r="C114" s="379"/>
      <c r="D114" s="369" t="s">
        <v>381</v>
      </c>
      <c r="E114" s="368"/>
      <c r="F114" s="369">
        <v>4100044924</v>
      </c>
      <c r="G114" s="370"/>
      <c r="H114" s="391" t="s">
        <v>35</v>
      </c>
      <c r="I114" s="370"/>
      <c r="J114" s="369" t="s">
        <v>53</v>
      </c>
      <c r="K114" s="368"/>
      <c r="L114" s="7" t="s">
        <v>387</v>
      </c>
      <c r="M114" s="11"/>
      <c r="N114" s="7">
        <v>7.94</v>
      </c>
      <c r="O114" s="57">
        <v>12</v>
      </c>
    </row>
    <row r="115" spans="1:15" ht="15" x14ac:dyDescent="0.25">
      <c r="A115" s="1"/>
      <c r="B115" s="378">
        <v>92</v>
      </c>
      <c r="C115" s="379"/>
      <c r="D115" s="369" t="s">
        <v>381</v>
      </c>
      <c r="E115" s="368"/>
      <c r="F115" s="369">
        <v>4100044924</v>
      </c>
      <c r="G115" s="370"/>
      <c r="H115" s="391" t="s">
        <v>35</v>
      </c>
      <c r="I115" s="370"/>
      <c r="J115" s="369" t="s">
        <v>53</v>
      </c>
      <c r="K115" s="368"/>
      <c r="L115" s="7" t="s">
        <v>387</v>
      </c>
      <c r="M115" s="11"/>
      <c r="N115" s="7">
        <v>7.94</v>
      </c>
      <c r="O115" s="57">
        <v>12</v>
      </c>
    </row>
    <row r="116" spans="1:15" ht="15" x14ac:dyDescent="0.25">
      <c r="A116" s="1"/>
      <c r="B116" s="378">
        <v>93</v>
      </c>
      <c r="C116" s="379"/>
      <c r="D116" s="369" t="s">
        <v>381</v>
      </c>
      <c r="E116" s="368"/>
      <c r="F116" s="369">
        <v>4100044924</v>
      </c>
      <c r="G116" s="370"/>
      <c r="H116" s="391" t="s">
        <v>35</v>
      </c>
      <c r="I116" s="370"/>
      <c r="J116" s="369" t="s">
        <v>53</v>
      </c>
      <c r="K116" s="368"/>
      <c r="L116" s="7" t="s">
        <v>387</v>
      </c>
      <c r="M116" s="11"/>
      <c r="N116" s="7">
        <v>7.94</v>
      </c>
      <c r="O116" s="57">
        <v>12</v>
      </c>
    </row>
    <row r="117" spans="1:15" ht="15" x14ac:dyDescent="0.25">
      <c r="A117" s="1"/>
      <c r="B117" s="378">
        <v>94</v>
      </c>
      <c r="C117" s="379"/>
      <c r="D117" s="369" t="s">
        <v>381</v>
      </c>
      <c r="E117" s="368"/>
      <c r="F117" s="369">
        <v>4100044924</v>
      </c>
      <c r="G117" s="370"/>
      <c r="H117" s="391" t="s">
        <v>35</v>
      </c>
      <c r="I117" s="370"/>
      <c r="J117" s="369" t="s">
        <v>53</v>
      </c>
      <c r="K117" s="368"/>
      <c r="L117" s="7" t="s">
        <v>387</v>
      </c>
      <c r="M117" s="11"/>
      <c r="N117" s="7">
        <v>7.94</v>
      </c>
      <c r="O117" s="57">
        <v>12</v>
      </c>
    </row>
    <row r="118" spans="1:15" ht="15" x14ac:dyDescent="0.25">
      <c r="A118" s="1"/>
      <c r="B118" s="378">
        <v>95</v>
      </c>
      <c r="C118" s="379"/>
      <c r="D118" s="369" t="s">
        <v>381</v>
      </c>
      <c r="E118" s="368"/>
      <c r="F118" s="369">
        <v>4100044924</v>
      </c>
      <c r="G118" s="370"/>
      <c r="H118" s="391" t="s">
        <v>35</v>
      </c>
      <c r="I118" s="370"/>
      <c r="J118" s="369" t="s">
        <v>53</v>
      </c>
      <c r="K118" s="368"/>
      <c r="L118" s="7" t="s">
        <v>387</v>
      </c>
      <c r="M118" s="11"/>
      <c r="N118" s="7">
        <v>7.94</v>
      </c>
      <c r="O118" s="57">
        <v>12</v>
      </c>
    </row>
    <row r="119" spans="1:15" ht="15" x14ac:dyDescent="0.25">
      <c r="A119" s="1"/>
      <c r="B119" s="378">
        <v>96</v>
      </c>
      <c r="C119" s="379"/>
      <c r="D119" s="369" t="s">
        <v>381</v>
      </c>
      <c r="E119" s="368"/>
      <c r="F119" s="369">
        <v>4100044924</v>
      </c>
      <c r="G119" s="370"/>
      <c r="H119" s="391" t="s">
        <v>35</v>
      </c>
      <c r="I119" s="370"/>
      <c r="J119" s="369" t="s">
        <v>53</v>
      </c>
      <c r="K119" s="368"/>
      <c r="L119" s="7" t="s">
        <v>387</v>
      </c>
      <c r="M119" s="11"/>
      <c r="N119" s="7">
        <v>7.94</v>
      </c>
      <c r="O119" s="57">
        <v>12</v>
      </c>
    </row>
    <row r="120" spans="1:15" ht="15" x14ac:dyDescent="0.25">
      <c r="A120" s="1"/>
      <c r="B120" s="77" t="s">
        <v>165</v>
      </c>
      <c r="C120" s="78"/>
      <c r="D120" s="20"/>
      <c r="E120" s="45"/>
      <c r="F120" s="20"/>
      <c r="H120" s="3"/>
      <c r="J120" s="20"/>
      <c r="K120" s="45"/>
      <c r="L120" s="1"/>
      <c r="M120" s="1"/>
      <c r="N120" s="1"/>
      <c r="O120" s="60"/>
    </row>
    <row r="121" spans="1:15" ht="15" x14ac:dyDescent="0.25">
      <c r="A121" s="1"/>
      <c r="B121" s="378">
        <v>97</v>
      </c>
      <c r="C121" s="379"/>
      <c r="D121" s="369" t="s">
        <v>381</v>
      </c>
      <c r="E121" s="368"/>
      <c r="F121" s="369">
        <v>4100044924</v>
      </c>
      <c r="G121" s="370"/>
      <c r="H121" s="391" t="s">
        <v>35</v>
      </c>
      <c r="I121" s="370"/>
      <c r="J121" s="369" t="s">
        <v>53</v>
      </c>
      <c r="K121" s="368"/>
      <c r="L121" s="7" t="s">
        <v>387</v>
      </c>
      <c r="M121" s="11"/>
      <c r="N121" s="7">
        <v>7.94</v>
      </c>
      <c r="O121" s="57">
        <v>12</v>
      </c>
    </row>
    <row r="122" spans="1:15" ht="15" x14ac:dyDescent="0.25">
      <c r="A122" s="1"/>
      <c r="B122" s="378">
        <v>98</v>
      </c>
      <c r="C122" s="379"/>
      <c r="D122" s="369" t="s">
        <v>381</v>
      </c>
      <c r="E122" s="368"/>
      <c r="F122" s="369">
        <v>4100044924</v>
      </c>
      <c r="G122" s="370"/>
      <c r="H122" s="391" t="s">
        <v>35</v>
      </c>
      <c r="I122" s="370"/>
      <c r="J122" s="369" t="s">
        <v>53</v>
      </c>
      <c r="K122" s="368"/>
      <c r="L122" s="7" t="s">
        <v>387</v>
      </c>
      <c r="M122" s="11"/>
      <c r="N122" s="7">
        <v>7.94</v>
      </c>
      <c r="O122" s="57">
        <v>12</v>
      </c>
    </row>
    <row r="123" spans="1:15" ht="15" x14ac:dyDescent="0.25">
      <c r="A123" s="1"/>
      <c r="B123" s="378">
        <v>99</v>
      </c>
      <c r="C123" s="379"/>
      <c r="D123" s="369" t="s">
        <v>381</v>
      </c>
      <c r="E123" s="368"/>
      <c r="F123" s="369">
        <v>4100044924</v>
      </c>
      <c r="G123" s="370"/>
      <c r="H123" s="391" t="s">
        <v>35</v>
      </c>
      <c r="I123" s="370"/>
      <c r="J123" s="369" t="s">
        <v>53</v>
      </c>
      <c r="K123" s="368"/>
      <c r="L123" s="7" t="s">
        <v>387</v>
      </c>
      <c r="M123" s="11"/>
      <c r="N123" s="7">
        <v>7.94</v>
      </c>
      <c r="O123" s="57">
        <v>12</v>
      </c>
    </row>
    <row r="124" spans="1:15" ht="15" x14ac:dyDescent="0.25">
      <c r="A124" s="1"/>
      <c r="B124" s="378">
        <v>100</v>
      </c>
      <c r="C124" s="379"/>
      <c r="D124" s="369" t="s">
        <v>381</v>
      </c>
      <c r="E124" s="368"/>
      <c r="F124" s="369">
        <v>4100044924</v>
      </c>
      <c r="G124" s="370"/>
      <c r="H124" s="391" t="s">
        <v>35</v>
      </c>
      <c r="I124" s="370"/>
      <c r="J124" s="369" t="s">
        <v>53</v>
      </c>
      <c r="K124" s="368"/>
      <c r="L124" s="7" t="s">
        <v>387</v>
      </c>
      <c r="M124" s="11"/>
      <c r="N124" s="7">
        <v>7.94</v>
      </c>
      <c r="O124" s="57">
        <v>12</v>
      </c>
    </row>
    <row r="125" spans="1:15" ht="15" x14ac:dyDescent="0.25">
      <c r="A125" s="1"/>
      <c r="B125" s="378">
        <v>101</v>
      </c>
      <c r="C125" s="379"/>
      <c r="D125" s="369" t="s">
        <v>381</v>
      </c>
      <c r="E125" s="368"/>
      <c r="F125" s="369">
        <v>4100044924</v>
      </c>
      <c r="G125" s="370"/>
      <c r="H125" s="391" t="s">
        <v>35</v>
      </c>
      <c r="I125" s="370"/>
      <c r="J125" s="369" t="s">
        <v>53</v>
      </c>
      <c r="K125" s="368"/>
      <c r="L125" s="7" t="s">
        <v>387</v>
      </c>
      <c r="M125" s="11"/>
      <c r="N125" s="7">
        <v>7.94</v>
      </c>
      <c r="O125" s="57">
        <v>12</v>
      </c>
    </row>
    <row r="126" spans="1:15" ht="15" x14ac:dyDescent="0.25">
      <c r="A126" s="1"/>
      <c r="B126" s="378">
        <v>102</v>
      </c>
      <c r="C126" s="379"/>
      <c r="D126" s="369" t="s">
        <v>381</v>
      </c>
      <c r="E126" s="368"/>
      <c r="F126" s="369">
        <v>4100044924</v>
      </c>
      <c r="G126" s="370"/>
      <c r="H126" s="391" t="s">
        <v>35</v>
      </c>
      <c r="I126" s="370"/>
      <c r="J126" s="369" t="s">
        <v>53</v>
      </c>
      <c r="K126" s="368"/>
      <c r="L126" s="7" t="s">
        <v>387</v>
      </c>
      <c r="M126" s="11"/>
      <c r="N126" s="7">
        <v>7.94</v>
      </c>
      <c r="O126" s="57">
        <v>12</v>
      </c>
    </row>
    <row r="127" spans="1:15" ht="15" x14ac:dyDescent="0.25">
      <c r="A127" s="1"/>
      <c r="B127" s="378">
        <v>103</v>
      </c>
      <c r="C127" s="379"/>
      <c r="D127" s="369" t="s">
        <v>381</v>
      </c>
      <c r="E127" s="368"/>
      <c r="F127" s="369">
        <v>4100044924</v>
      </c>
      <c r="G127" s="370"/>
      <c r="H127" s="391" t="s">
        <v>35</v>
      </c>
      <c r="I127" s="370"/>
      <c r="J127" s="369" t="s">
        <v>53</v>
      </c>
      <c r="K127" s="368"/>
      <c r="L127" s="7" t="s">
        <v>387</v>
      </c>
      <c r="M127" s="11"/>
      <c r="N127" s="7">
        <v>7.94</v>
      </c>
      <c r="O127" s="57">
        <v>12</v>
      </c>
    </row>
    <row r="128" spans="1:15" ht="15" x14ac:dyDescent="0.25">
      <c r="A128" s="1"/>
      <c r="B128" s="378">
        <v>104</v>
      </c>
      <c r="C128" s="379"/>
      <c r="D128" s="369" t="s">
        <v>381</v>
      </c>
      <c r="E128" s="368"/>
      <c r="F128" s="369">
        <v>4100044924</v>
      </c>
      <c r="G128" s="370"/>
      <c r="H128" s="391" t="s">
        <v>35</v>
      </c>
      <c r="I128" s="370"/>
      <c r="J128" s="369" t="s">
        <v>53</v>
      </c>
      <c r="K128" s="368"/>
      <c r="L128" s="7" t="s">
        <v>387</v>
      </c>
      <c r="M128" s="11"/>
      <c r="N128" s="7">
        <v>7.94</v>
      </c>
      <c r="O128" s="57">
        <v>12</v>
      </c>
    </row>
    <row r="129" spans="1:15" ht="15" x14ac:dyDescent="0.25">
      <c r="A129" s="1"/>
      <c r="B129" s="378">
        <v>105</v>
      </c>
      <c r="C129" s="379"/>
      <c r="D129" s="369" t="s">
        <v>381</v>
      </c>
      <c r="E129" s="368"/>
      <c r="F129" s="369">
        <v>4100044924</v>
      </c>
      <c r="G129" s="370"/>
      <c r="H129" s="391" t="s">
        <v>35</v>
      </c>
      <c r="I129" s="370"/>
      <c r="J129" s="369" t="s">
        <v>53</v>
      </c>
      <c r="K129" s="368"/>
      <c r="L129" s="7" t="s">
        <v>387</v>
      </c>
      <c r="M129" s="11"/>
      <c r="N129" s="7">
        <v>7.94</v>
      </c>
      <c r="O129" s="57">
        <v>12</v>
      </c>
    </row>
    <row r="130" spans="1:15" ht="15" x14ac:dyDescent="0.25">
      <c r="A130" s="1"/>
      <c r="B130" s="378">
        <v>106</v>
      </c>
      <c r="C130" s="379"/>
      <c r="D130" s="369" t="s">
        <v>381</v>
      </c>
      <c r="E130" s="368"/>
      <c r="F130" s="369">
        <v>4100044924</v>
      </c>
      <c r="G130" s="370"/>
      <c r="H130" s="391" t="s">
        <v>35</v>
      </c>
      <c r="I130" s="370"/>
      <c r="J130" s="369" t="s">
        <v>53</v>
      </c>
      <c r="K130" s="368"/>
      <c r="L130" s="7" t="s">
        <v>387</v>
      </c>
      <c r="M130" s="11"/>
      <c r="N130" s="7">
        <v>7.94</v>
      </c>
      <c r="O130" s="57">
        <v>12</v>
      </c>
    </row>
    <row r="131" spans="1:15" ht="15" x14ac:dyDescent="0.25">
      <c r="A131" s="1"/>
      <c r="B131" s="378">
        <v>107</v>
      </c>
      <c r="C131" s="379"/>
      <c r="D131" s="369" t="s">
        <v>381</v>
      </c>
      <c r="E131" s="368"/>
      <c r="F131" s="369">
        <v>4100044924</v>
      </c>
      <c r="G131" s="370"/>
      <c r="H131" s="391" t="s">
        <v>35</v>
      </c>
      <c r="I131" s="370"/>
      <c r="J131" s="369" t="s">
        <v>53</v>
      </c>
      <c r="K131" s="368"/>
      <c r="L131" s="7" t="s">
        <v>387</v>
      </c>
      <c r="M131" s="11"/>
      <c r="N131" s="7">
        <v>7.94</v>
      </c>
      <c r="O131" s="57">
        <v>12</v>
      </c>
    </row>
    <row r="132" spans="1:15" ht="15" x14ac:dyDescent="0.25">
      <c r="A132" s="1"/>
      <c r="B132" s="378">
        <v>108</v>
      </c>
      <c r="C132" s="379"/>
      <c r="D132" s="369" t="s">
        <v>381</v>
      </c>
      <c r="E132" s="368"/>
      <c r="F132" s="369">
        <v>4100044924</v>
      </c>
      <c r="G132" s="370"/>
      <c r="H132" s="391" t="s">
        <v>35</v>
      </c>
      <c r="I132" s="370"/>
      <c r="J132" s="369" t="s">
        <v>53</v>
      </c>
      <c r="K132" s="368"/>
      <c r="L132" s="7" t="s">
        <v>387</v>
      </c>
      <c r="M132" s="11"/>
      <c r="N132" s="7">
        <v>7.94</v>
      </c>
      <c r="O132" s="57">
        <v>12</v>
      </c>
    </row>
    <row r="133" spans="1:15" ht="15" x14ac:dyDescent="0.25">
      <c r="A133" s="1"/>
      <c r="B133" s="378">
        <v>109</v>
      </c>
      <c r="C133" s="379"/>
      <c r="D133" s="369" t="s">
        <v>381</v>
      </c>
      <c r="E133" s="368"/>
      <c r="F133" s="369">
        <v>4100044924</v>
      </c>
      <c r="G133" s="370"/>
      <c r="H133" s="391" t="s">
        <v>35</v>
      </c>
      <c r="I133" s="370"/>
      <c r="J133" s="369" t="s">
        <v>53</v>
      </c>
      <c r="K133" s="368"/>
      <c r="L133" s="7" t="s">
        <v>387</v>
      </c>
      <c r="M133" s="11"/>
      <c r="N133" s="7">
        <v>7.94</v>
      </c>
      <c r="O133" s="57">
        <v>12</v>
      </c>
    </row>
    <row r="134" spans="1:15" ht="15" x14ac:dyDescent="0.25">
      <c r="A134" s="1"/>
      <c r="B134" s="378">
        <v>110</v>
      </c>
      <c r="C134" s="379"/>
      <c r="D134" s="369" t="s">
        <v>381</v>
      </c>
      <c r="E134" s="368"/>
      <c r="F134" s="369">
        <v>4100044924</v>
      </c>
      <c r="G134" s="370"/>
      <c r="H134" s="391" t="s">
        <v>35</v>
      </c>
      <c r="I134" s="370"/>
      <c r="J134" s="369" t="s">
        <v>53</v>
      </c>
      <c r="K134" s="368"/>
      <c r="L134" s="7" t="s">
        <v>387</v>
      </c>
      <c r="M134" s="11"/>
      <c r="N134" s="7">
        <v>7.94</v>
      </c>
      <c r="O134" s="57">
        <v>12</v>
      </c>
    </row>
    <row r="135" spans="1:15" ht="15" x14ac:dyDescent="0.25">
      <c r="A135" s="1"/>
      <c r="B135" s="378">
        <v>111</v>
      </c>
      <c r="C135" s="379"/>
      <c r="D135" s="369" t="s">
        <v>381</v>
      </c>
      <c r="E135" s="368"/>
      <c r="F135" s="369">
        <v>4100044924</v>
      </c>
      <c r="G135" s="370"/>
      <c r="H135" s="391" t="s">
        <v>35</v>
      </c>
      <c r="I135" s="370"/>
      <c r="J135" s="369" t="s">
        <v>53</v>
      </c>
      <c r="K135" s="368"/>
      <c r="L135" s="7" t="s">
        <v>387</v>
      </c>
      <c r="M135" s="11"/>
      <c r="N135" s="7">
        <v>7.94</v>
      </c>
      <c r="O135" s="57">
        <v>12</v>
      </c>
    </row>
    <row r="136" spans="1:15" ht="15" x14ac:dyDescent="0.25">
      <c r="A136" s="1"/>
      <c r="B136" s="378">
        <v>112</v>
      </c>
      <c r="C136" s="379"/>
      <c r="D136" s="369" t="s">
        <v>381</v>
      </c>
      <c r="E136" s="368"/>
      <c r="F136" s="369">
        <v>4100044924</v>
      </c>
      <c r="G136" s="370"/>
      <c r="H136" s="391" t="s">
        <v>35</v>
      </c>
      <c r="I136" s="370"/>
      <c r="J136" s="369" t="s">
        <v>53</v>
      </c>
      <c r="K136" s="368"/>
      <c r="L136" s="7" t="s">
        <v>387</v>
      </c>
      <c r="M136" s="11"/>
      <c r="N136" s="7">
        <v>7.94</v>
      </c>
      <c r="O136" s="57">
        <v>12</v>
      </c>
    </row>
    <row r="137" spans="1:15" ht="15" x14ac:dyDescent="0.25">
      <c r="A137" s="1"/>
      <c r="B137" s="77" t="s">
        <v>179</v>
      </c>
      <c r="C137" s="78"/>
      <c r="D137" s="20"/>
      <c r="E137" s="45"/>
      <c r="F137" s="20"/>
      <c r="H137" s="3"/>
      <c r="J137" s="20"/>
      <c r="K137" s="45"/>
      <c r="L137" s="1"/>
      <c r="M137" s="1"/>
      <c r="N137" s="1"/>
      <c r="O137" s="60"/>
    </row>
    <row r="138" spans="1:15" ht="15" x14ac:dyDescent="0.25">
      <c r="A138" s="1"/>
      <c r="B138" s="378">
        <v>113</v>
      </c>
      <c r="C138" s="379"/>
      <c r="D138" s="369" t="s">
        <v>381</v>
      </c>
      <c r="E138" s="368"/>
      <c r="F138" s="369">
        <v>4100044924</v>
      </c>
      <c r="G138" s="370"/>
      <c r="H138" s="391" t="s">
        <v>35</v>
      </c>
      <c r="I138" s="370"/>
      <c r="J138" s="369" t="s">
        <v>53</v>
      </c>
      <c r="K138" s="368"/>
      <c r="L138" s="7" t="s">
        <v>387</v>
      </c>
      <c r="M138" s="11"/>
      <c r="N138" s="7">
        <v>7.94</v>
      </c>
      <c r="O138" s="57">
        <v>12</v>
      </c>
    </row>
    <row r="139" spans="1:15" ht="15" x14ac:dyDescent="0.25">
      <c r="A139" s="1"/>
      <c r="B139" s="378">
        <v>114</v>
      </c>
      <c r="C139" s="379"/>
      <c r="D139" s="369" t="s">
        <v>381</v>
      </c>
      <c r="E139" s="368"/>
      <c r="F139" s="369">
        <v>4100044924</v>
      </c>
      <c r="G139" s="370"/>
      <c r="H139" s="391" t="s">
        <v>35</v>
      </c>
      <c r="I139" s="370"/>
      <c r="J139" s="369" t="s">
        <v>53</v>
      </c>
      <c r="K139" s="368"/>
      <c r="L139" s="7" t="s">
        <v>387</v>
      </c>
      <c r="M139" s="11"/>
      <c r="N139" s="7">
        <v>7.94</v>
      </c>
      <c r="O139" s="57">
        <v>12</v>
      </c>
    </row>
    <row r="140" spans="1:15" ht="15" x14ac:dyDescent="0.25">
      <c r="A140" s="1"/>
      <c r="B140" s="378">
        <v>115</v>
      </c>
      <c r="C140" s="379"/>
      <c r="D140" s="369" t="s">
        <v>381</v>
      </c>
      <c r="E140" s="368"/>
      <c r="F140" s="369">
        <v>4100044924</v>
      </c>
      <c r="G140" s="370"/>
      <c r="H140" s="391" t="s">
        <v>35</v>
      </c>
      <c r="I140" s="370"/>
      <c r="J140" s="369" t="s">
        <v>53</v>
      </c>
      <c r="K140" s="368"/>
      <c r="L140" s="7" t="s">
        <v>387</v>
      </c>
      <c r="M140" s="11"/>
      <c r="N140" s="7">
        <v>7.94</v>
      </c>
      <c r="O140" s="57">
        <v>12</v>
      </c>
    </row>
    <row r="141" spans="1:15" ht="15" x14ac:dyDescent="0.25">
      <c r="A141" s="1"/>
      <c r="B141" s="378">
        <v>116</v>
      </c>
      <c r="C141" s="379"/>
      <c r="D141" s="369" t="s">
        <v>381</v>
      </c>
      <c r="E141" s="368"/>
      <c r="F141" s="369">
        <v>4100044924</v>
      </c>
      <c r="G141" s="370"/>
      <c r="H141" s="391" t="s">
        <v>35</v>
      </c>
      <c r="I141" s="370"/>
      <c r="J141" s="369" t="s">
        <v>53</v>
      </c>
      <c r="K141" s="368"/>
      <c r="L141" s="7" t="s">
        <v>387</v>
      </c>
      <c r="M141" s="11"/>
      <c r="N141" s="7">
        <v>7.94</v>
      </c>
      <c r="O141" s="57">
        <v>12</v>
      </c>
    </row>
    <row r="142" spans="1:15" ht="15" x14ac:dyDescent="0.25">
      <c r="A142" s="1"/>
      <c r="B142" s="378">
        <v>117</v>
      </c>
      <c r="C142" s="379"/>
      <c r="D142" s="369" t="s">
        <v>381</v>
      </c>
      <c r="E142" s="368"/>
      <c r="F142" s="369">
        <v>4100044924</v>
      </c>
      <c r="G142" s="370"/>
      <c r="H142" s="391" t="s">
        <v>35</v>
      </c>
      <c r="I142" s="370"/>
      <c r="J142" s="369" t="s">
        <v>53</v>
      </c>
      <c r="K142" s="368"/>
      <c r="L142" s="7" t="s">
        <v>387</v>
      </c>
      <c r="M142" s="11"/>
      <c r="N142" s="7">
        <v>7.94</v>
      </c>
      <c r="O142" s="57">
        <v>12</v>
      </c>
    </row>
    <row r="143" spans="1:15" ht="15" x14ac:dyDescent="0.25">
      <c r="A143" s="1"/>
      <c r="B143" s="378">
        <v>118</v>
      </c>
      <c r="C143" s="379"/>
      <c r="D143" s="369" t="s">
        <v>381</v>
      </c>
      <c r="E143" s="368"/>
      <c r="F143" s="369">
        <v>4100044924</v>
      </c>
      <c r="G143" s="370"/>
      <c r="H143" s="391" t="s">
        <v>35</v>
      </c>
      <c r="I143" s="370"/>
      <c r="J143" s="369" t="s">
        <v>53</v>
      </c>
      <c r="K143" s="368"/>
      <c r="L143" s="7" t="s">
        <v>387</v>
      </c>
      <c r="M143" s="11"/>
      <c r="N143" s="7">
        <v>7.94</v>
      </c>
      <c r="O143" s="57">
        <v>12</v>
      </c>
    </row>
    <row r="144" spans="1:15" ht="15" x14ac:dyDescent="0.25">
      <c r="A144" s="1"/>
      <c r="B144" s="378">
        <v>119</v>
      </c>
      <c r="C144" s="379"/>
      <c r="D144" s="369" t="s">
        <v>381</v>
      </c>
      <c r="E144" s="368"/>
      <c r="F144" s="369">
        <v>4100044924</v>
      </c>
      <c r="G144" s="370"/>
      <c r="H144" s="391" t="s">
        <v>35</v>
      </c>
      <c r="I144" s="370"/>
      <c r="J144" s="369" t="s">
        <v>53</v>
      </c>
      <c r="K144" s="368"/>
      <c r="L144" s="7" t="s">
        <v>387</v>
      </c>
      <c r="M144" s="11"/>
      <c r="N144" s="7">
        <v>7.94</v>
      </c>
      <c r="O144" s="57">
        <v>12</v>
      </c>
    </row>
    <row r="145" spans="1:15" ht="15" x14ac:dyDescent="0.25">
      <c r="A145" s="1"/>
      <c r="B145" s="378">
        <v>120</v>
      </c>
      <c r="C145" s="379"/>
      <c r="D145" s="369" t="s">
        <v>381</v>
      </c>
      <c r="E145" s="368"/>
      <c r="F145" s="369">
        <v>4100044924</v>
      </c>
      <c r="G145" s="370"/>
      <c r="H145" s="391" t="s">
        <v>35</v>
      </c>
      <c r="I145" s="370"/>
      <c r="J145" s="369" t="s">
        <v>53</v>
      </c>
      <c r="K145" s="368"/>
      <c r="L145" s="7" t="s">
        <v>387</v>
      </c>
      <c r="M145" s="11"/>
      <c r="N145" s="7">
        <v>7.37</v>
      </c>
      <c r="O145" s="57">
        <v>11</v>
      </c>
    </row>
    <row r="146" spans="1:15" ht="15" x14ac:dyDescent="0.25">
      <c r="A146" s="1"/>
      <c r="B146" s="369"/>
      <c r="C146" s="368"/>
      <c r="D146" s="369"/>
      <c r="E146" s="368"/>
      <c r="F146" s="369"/>
      <c r="G146" s="370"/>
      <c r="H146" s="391"/>
      <c r="I146" s="370"/>
      <c r="J146" s="369"/>
      <c r="K146" s="368"/>
      <c r="L146" s="7"/>
      <c r="M146" s="7"/>
      <c r="N146" s="7"/>
      <c r="O146" s="57"/>
    </row>
    <row r="147" spans="1:15" ht="15" x14ac:dyDescent="0.25">
      <c r="A147" s="1"/>
      <c r="B147" s="76"/>
      <c r="C147" s="65"/>
      <c r="D147" s="392"/>
      <c r="E147" s="393"/>
      <c r="F147" s="393"/>
      <c r="G147" s="393"/>
      <c r="H147" s="393"/>
      <c r="I147" s="62"/>
      <c r="J147" s="50"/>
      <c r="K147" s="61"/>
      <c r="L147" s="8"/>
      <c r="M147" s="8"/>
      <c r="N147" s="80">
        <f>SUM(N18:N146)</f>
        <v>947.07000000000278</v>
      </c>
      <c r="O147" s="60"/>
    </row>
    <row r="148" spans="1:15" ht="15.75" x14ac:dyDescent="0.25">
      <c r="A148" s="1"/>
      <c r="B148" s="356" t="s">
        <v>29</v>
      </c>
      <c r="C148" s="357"/>
      <c r="D148" s="357"/>
      <c r="E148" s="357"/>
      <c r="F148" s="357"/>
      <c r="G148" s="357"/>
      <c r="H148" s="357"/>
      <c r="I148" s="357"/>
      <c r="J148" s="357"/>
      <c r="K148" s="357"/>
      <c r="L148" s="357"/>
      <c r="M148" s="79"/>
      <c r="N148" s="75"/>
      <c r="O148" s="73">
        <f>SUM(O18:O146)</f>
        <v>1430</v>
      </c>
    </row>
    <row r="149" spans="1:15" ht="3.75" customHeight="1" x14ac:dyDescent="0.25">
      <c r="A149" s="1"/>
      <c r="B149" s="1"/>
      <c r="C149" s="1"/>
      <c r="D149" s="17"/>
      <c r="E149" s="20"/>
      <c r="F149" s="20"/>
      <c r="G149" s="3"/>
      <c r="H149" s="3"/>
      <c r="I149" s="1"/>
      <c r="J149" s="1"/>
      <c r="K149" s="1"/>
      <c r="L149" s="1"/>
      <c r="M149" s="1"/>
      <c r="N149" s="1"/>
    </row>
    <row r="150" spans="1:15" ht="15" customHeight="1" x14ac:dyDescent="0.25">
      <c r="A150" s="1"/>
      <c r="B150" s="1"/>
      <c r="C150" s="1"/>
      <c r="D150" s="1" t="s">
        <v>49</v>
      </c>
      <c r="E150" s="23"/>
      <c r="F150" s="397" t="s">
        <v>430</v>
      </c>
      <c r="G150" s="396"/>
      <c r="H150" s="1"/>
      <c r="I150" s="1"/>
      <c r="J150" s="1"/>
      <c r="K150" s="1"/>
      <c r="L150" s="1"/>
      <c r="M150" s="1"/>
      <c r="N150" s="1"/>
    </row>
    <row r="151" spans="1:15" ht="15" customHeight="1" x14ac:dyDescent="0.25">
      <c r="A151" s="1"/>
      <c r="B151" s="1"/>
      <c r="C151" s="1"/>
      <c r="D151" s="1" t="s">
        <v>431</v>
      </c>
      <c r="E151" s="23"/>
      <c r="F151" s="1"/>
      <c r="G151" s="1"/>
      <c r="H151" s="1"/>
      <c r="I151" s="1"/>
      <c r="J151" s="1"/>
      <c r="K151" s="1"/>
      <c r="L151" s="1"/>
      <c r="M151" s="1"/>
      <c r="N151" s="1"/>
    </row>
    <row r="152" spans="1:15" ht="15" customHeight="1" x14ac:dyDescent="0.25">
      <c r="A152" s="1"/>
      <c r="B152" s="1"/>
      <c r="C152" s="1"/>
      <c r="D152" s="1" t="s">
        <v>428</v>
      </c>
      <c r="E152" s="3"/>
      <c r="F152" s="1"/>
      <c r="G152" s="1"/>
      <c r="H152" s="1"/>
      <c r="I152" s="1"/>
      <c r="J152" s="1"/>
      <c r="K152" s="1"/>
      <c r="L152" s="1"/>
      <c r="M152" s="1"/>
      <c r="N152" s="1"/>
    </row>
    <row r="153" spans="1:15" ht="15" customHeight="1" x14ac:dyDescent="0.25">
      <c r="A153" s="1"/>
      <c r="B153" s="1"/>
      <c r="C153" s="1"/>
      <c r="D153" s="1" t="s">
        <v>385</v>
      </c>
      <c r="E153" s="23"/>
      <c r="F153" s="1"/>
      <c r="G153" s="1"/>
      <c r="H153" s="1"/>
      <c r="I153" s="1"/>
      <c r="J153" s="1"/>
      <c r="K153" s="1"/>
      <c r="L153" s="1"/>
      <c r="M153" s="1"/>
      <c r="N153" s="1"/>
    </row>
    <row r="154" spans="1:15" ht="15" customHeight="1" x14ac:dyDescent="0.25">
      <c r="A154" s="1"/>
      <c r="B154" s="1"/>
      <c r="C154" s="1"/>
      <c r="D154" s="1" t="s">
        <v>429</v>
      </c>
      <c r="E154" s="1"/>
      <c r="F154" s="1"/>
      <c r="G154" s="23"/>
      <c r="H154" s="23"/>
      <c r="I154" s="1"/>
      <c r="J154" s="1"/>
      <c r="K154" s="1"/>
      <c r="L154" s="1"/>
      <c r="M154" s="1"/>
      <c r="N154" s="1"/>
    </row>
    <row r="155" spans="1:15" ht="15" x14ac:dyDescent="0.25">
      <c r="A155" s="1"/>
      <c r="B155" s="1"/>
      <c r="C155" s="1"/>
      <c r="D155" s="1"/>
      <c r="E155" s="1"/>
      <c r="F155" s="1"/>
      <c r="G155" s="3"/>
      <c r="H155" s="3"/>
      <c r="I155" s="1"/>
      <c r="J155" s="1"/>
      <c r="K155" s="20"/>
      <c r="L155" s="1"/>
      <c r="M155" s="1"/>
      <c r="N155" s="1"/>
    </row>
    <row r="156" spans="1:15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5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5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5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5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459" ht="8.25" customHeight="1" x14ac:dyDescent="0.2"/>
    <row r="461" ht="8.25" customHeight="1" x14ac:dyDescent="0.2"/>
    <row r="463" ht="9" customHeight="1" x14ac:dyDescent="0.2"/>
    <row r="465" ht="7.5" customHeight="1" x14ac:dyDescent="0.2"/>
    <row r="467" ht="6.75" customHeight="1" x14ac:dyDescent="0.2"/>
    <row r="469" ht="7.5" customHeight="1" x14ac:dyDescent="0.2"/>
    <row r="471" ht="9" customHeight="1" x14ac:dyDescent="0.2"/>
    <row r="473" ht="7.5" customHeight="1" x14ac:dyDescent="0.2"/>
    <row r="475" ht="8.25" customHeight="1" x14ac:dyDescent="0.2"/>
  </sheetData>
  <mergeCells count="613">
    <mergeCell ref="B142:C142"/>
    <mergeCell ref="D142:E142"/>
    <mergeCell ref="F142:G142"/>
    <mergeCell ref="H142:I142"/>
    <mergeCell ref="J142:K142"/>
    <mergeCell ref="B145:C145"/>
    <mergeCell ref="D145:E145"/>
    <mergeCell ref="F145:G145"/>
    <mergeCell ref="H145:I145"/>
    <mergeCell ref="J145:K145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38:C138"/>
    <mergeCell ref="D138:E138"/>
    <mergeCell ref="F138:G138"/>
    <mergeCell ref="H138:I138"/>
    <mergeCell ref="J138:K138"/>
    <mergeCell ref="B139:C139"/>
    <mergeCell ref="D139:E139"/>
    <mergeCell ref="F139:G139"/>
    <mergeCell ref="H139:I139"/>
    <mergeCell ref="J139:K139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H102:I102"/>
    <mergeCell ref="J102:K102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J96:K96"/>
    <mergeCell ref="B98:C98"/>
    <mergeCell ref="D98:E98"/>
    <mergeCell ref="F98:G98"/>
    <mergeCell ref="H98:I98"/>
    <mergeCell ref="B101:C101"/>
    <mergeCell ref="D101:E101"/>
    <mergeCell ref="F101:G101"/>
    <mergeCell ref="H101:I101"/>
    <mergeCell ref="J101:K101"/>
    <mergeCell ref="B100:C100"/>
    <mergeCell ref="D100:E100"/>
    <mergeCell ref="F100:G100"/>
    <mergeCell ref="H100:I100"/>
    <mergeCell ref="J100:K100"/>
    <mergeCell ref="B99:C99"/>
    <mergeCell ref="D99:E99"/>
    <mergeCell ref="F99:G99"/>
    <mergeCell ref="H99:I99"/>
    <mergeCell ref="J99:K99"/>
    <mergeCell ref="J98:K98"/>
    <mergeCell ref="J97:K97"/>
    <mergeCell ref="B148:L148"/>
    <mergeCell ref="F150:G150"/>
    <mergeCell ref="J146:K146"/>
    <mergeCell ref="J91:K91"/>
    <mergeCell ref="F88:G88"/>
    <mergeCell ref="H88:I88"/>
    <mergeCell ref="J88:K88"/>
    <mergeCell ref="B89:C89"/>
    <mergeCell ref="D89:E89"/>
    <mergeCell ref="B88:C88"/>
    <mergeCell ref="D88:E88"/>
    <mergeCell ref="F89:G89"/>
    <mergeCell ref="H89:I89"/>
    <mergeCell ref="B93:C93"/>
    <mergeCell ref="D93:E93"/>
    <mergeCell ref="F93:G93"/>
    <mergeCell ref="H93:I93"/>
    <mergeCell ref="J93:K93"/>
    <mergeCell ref="B90:C90"/>
    <mergeCell ref="D90:E90"/>
    <mergeCell ref="F90:G90"/>
    <mergeCell ref="H90:I90"/>
    <mergeCell ref="J90:K90"/>
    <mergeCell ref="D147:H147"/>
    <mergeCell ref="B146:C146"/>
    <mergeCell ref="D146:E146"/>
    <mergeCell ref="F146:G146"/>
    <mergeCell ref="H146:I146"/>
    <mergeCell ref="D95:E95"/>
    <mergeCell ref="F95:G95"/>
    <mergeCell ref="H95:I95"/>
    <mergeCell ref="B92:C92"/>
    <mergeCell ref="D92:E92"/>
    <mergeCell ref="F92:G92"/>
    <mergeCell ref="H92:I92"/>
    <mergeCell ref="B97:C97"/>
    <mergeCell ref="D97:E97"/>
    <mergeCell ref="F97:G97"/>
    <mergeCell ref="H97:I97"/>
    <mergeCell ref="B94:C94"/>
    <mergeCell ref="D94:E94"/>
    <mergeCell ref="F94:G94"/>
    <mergeCell ref="H94:I94"/>
    <mergeCell ref="B95:C95"/>
    <mergeCell ref="H96:I96"/>
    <mergeCell ref="B102:C102"/>
    <mergeCell ref="D102:E102"/>
    <mergeCell ref="F102:G102"/>
    <mergeCell ref="H84:I84"/>
    <mergeCell ref="J84:K84"/>
    <mergeCell ref="B85:C85"/>
    <mergeCell ref="D85:E85"/>
    <mergeCell ref="F85:G85"/>
    <mergeCell ref="H85:I85"/>
    <mergeCell ref="J85:K85"/>
    <mergeCell ref="B91:C91"/>
    <mergeCell ref="D91:E91"/>
    <mergeCell ref="F91:G91"/>
    <mergeCell ref="H91:I91"/>
    <mergeCell ref="J89:K89"/>
    <mergeCell ref="J95:K95"/>
    <mergeCell ref="J92:K92"/>
    <mergeCell ref="J94:K94"/>
    <mergeCell ref="B96:C96"/>
    <mergeCell ref="D96:E96"/>
    <mergeCell ref="F96:G96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7:C87"/>
    <mergeCell ref="D87:E87"/>
    <mergeCell ref="F87:G87"/>
    <mergeCell ref="H87:I87"/>
    <mergeCell ref="J87:K87"/>
    <mergeCell ref="B84:C84"/>
    <mergeCell ref="D84:E84"/>
    <mergeCell ref="F84:G84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2:C72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5:C55"/>
    <mergeCell ref="D55:E55"/>
    <mergeCell ref="F55:G55"/>
    <mergeCell ref="H55:I55"/>
    <mergeCell ref="J55:K55"/>
    <mergeCell ref="B56:C56"/>
    <mergeCell ref="D56:E56"/>
    <mergeCell ref="F56:G56"/>
    <mergeCell ref="H56:I56"/>
    <mergeCell ref="J56:K56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J19:K19"/>
    <mergeCell ref="B20:C20"/>
    <mergeCell ref="D20:E20"/>
    <mergeCell ref="F20:G20"/>
    <mergeCell ref="H20:I20"/>
    <mergeCell ref="H19:I19"/>
    <mergeCell ref="J20:K20"/>
    <mergeCell ref="B17:C17"/>
    <mergeCell ref="D17:E17"/>
    <mergeCell ref="F17:G17"/>
    <mergeCell ref="H17:I17"/>
    <mergeCell ref="J17:K17"/>
    <mergeCell ref="B19:C19"/>
    <mergeCell ref="D19:E19"/>
    <mergeCell ref="F19:G19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sheetPr codeName="Hoja74"/>
  <dimension ref="A1:O415"/>
  <sheetViews>
    <sheetView topLeftCell="A73" workbookViewId="0">
      <selection activeCell="A86" sqref="A86:IV88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420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11"/>
      <c r="N15" s="74">
        <v>36992</v>
      </c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1" t="s">
        <v>22</v>
      </c>
      <c r="C18" s="72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69">
        <v>1</v>
      </c>
      <c r="C19" s="368"/>
      <c r="D19" s="369" t="s">
        <v>381</v>
      </c>
      <c r="E19" s="368"/>
      <c r="F19" s="369">
        <v>4100040574</v>
      </c>
      <c r="G19" s="370"/>
      <c r="H19" s="391" t="s">
        <v>35</v>
      </c>
      <c r="I19" s="370"/>
      <c r="J19" s="369" t="s">
        <v>73</v>
      </c>
      <c r="K19" s="368"/>
      <c r="L19" s="7" t="s">
        <v>387</v>
      </c>
      <c r="M19" s="7"/>
      <c r="N19" s="7">
        <v>7.94</v>
      </c>
      <c r="O19" s="57">
        <v>12</v>
      </c>
    </row>
    <row r="20" spans="1:15" ht="15" x14ac:dyDescent="0.25">
      <c r="A20" s="1"/>
      <c r="B20" s="369">
        <v>2</v>
      </c>
      <c r="C20" s="368"/>
      <c r="D20" s="369" t="s">
        <v>381</v>
      </c>
      <c r="E20" s="368"/>
      <c r="F20" s="369">
        <v>4100040574</v>
      </c>
      <c r="G20" s="370"/>
      <c r="H20" s="391" t="s">
        <v>35</v>
      </c>
      <c r="I20" s="370"/>
      <c r="J20" s="369" t="s">
        <v>73</v>
      </c>
      <c r="K20" s="368"/>
      <c r="L20" s="7" t="s">
        <v>387</v>
      </c>
      <c r="M20" s="7"/>
      <c r="N20" s="7">
        <v>7.94</v>
      </c>
      <c r="O20" s="57">
        <v>12</v>
      </c>
    </row>
    <row r="21" spans="1:15" ht="15" x14ac:dyDescent="0.25">
      <c r="A21" s="1"/>
      <c r="B21" s="369">
        <v>3</v>
      </c>
      <c r="C21" s="368"/>
      <c r="D21" s="369" t="s">
        <v>381</v>
      </c>
      <c r="E21" s="368"/>
      <c r="F21" s="369">
        <v>4100040574</v>
      </c>
      <c r="G21" s="370"/>
      <c r="H21" s="391" t="s">
        <v>35</v>
      </c>
      <c r="I21" s="370"/>
      <c r="J21" s="369" t="s">
        <v>73</v>
      </c>
      <c r="K21" s="368"/>
      <c r="L21" s="7" t="s">
        <v>387</v>
      </c>
      <c r="M21" s="7"/>
      <c r="N21" s="7">
        <v>7.94</v>
      </c>
      <c r="O21" s="57">
        <v>12</v>
      </c>
    </row>
    <row r="22" spans="1:15" ht="15" x14ac:dyDescent="0.25">
      <c r="A22" s="1"/>
      <c r="B22" s="369">
        <v>4</v>
      </c>
      <c r="C22" s="368"/>
      <c r="D22" s="369" t="s">
        <v>381</v>
      </c>
      <c r="E22" s="368"/>
      <c r="F22" s="369">
        <v>4100040574</v>
      </c>
      <c r="G22" s="370"/>
      <c r="H22" s="391" t="s">
        <v>35</v>
      </c>
      <c r="I22" s="370"/>
      <c r="J22" s="369" t="s">
        <v>73</v>
      </c>
      <c r="K22" s="368"/>
      <c r="L22" s="7" t="s">
        <v>387</v>
      </c>
      <c r="M22" s="7"/>
      <c r="N22" s="7">
        <v>7.94</v>
      </c>
      <c r="O22" s="57">
        <v>12</v>
      </c>
    </row>
    <row r="23" spans="1:15" ht="15" x14ac:dyDescent="0.25">
      <c r="A23" s="1"/>
      <c r="B23" s="369">
        <v>5</v>
      </c>
      <c r="C23" s="368"/>
      <c r="D23" s="369" t="s">
        <v>381</v>
      </c>
      <c r="E23" s="368"/>
      <c r="F23" s="369">
        <v>4100040574</v>
      </c>
      <c r="G23" s="370"/>
      <c r="H23" s="391" t="s">
        <v>35</v>
      </c>
      <c r="I23" s="370"/>
      <c r="J23" s="369" t="s">
        <v>73</v>
      </c>
      <c r="K23" s="368"/>
      <c r="L23" s="7" t="s">
        <v>387</v>
      </c>
      <c r="M23" s="7"/>
      <c r="N23" s="7">
        <v>7.94</v>
      </c>
      <c r="O23" s="57">
        <v>12</v>
      </c>
    </row>
    <row r="24" spans="1:15" ht="15" x14ac:dyDescent="0.25">
      <c r="A24" s="1"/>
      <c r="B24" s="369">
        <v>6</v>
      </c>
      <c r="C24" s="368"/>
      <c r="D24" s="369" t="s">
        <v>381</v>
      </c>
      <c r="E24" s="368"/>
      <c r="F24" s="369">
        <v>4100040574</v>
      </c>
      <c r="G24" s="370"/>
      <c r="H24" s="391" t="s">
        <v>35</v>
      </c>
      <c r="I24" s="370"/>
      <c r="J24" s="369" t="s">
        <v>73</v>
      </c>
      <c r="K24" s="368"/>
      <c r="L24" s="7" t="s">
        <v>387</v>
      </c>
      <c r="M24" s="7"/>
      <c r="N24" s="7">
        <v>7.94</v>
      </c>
      <c r="O24" s="57">
        <v>12</v>
      </c>
    </row>
    <row r="25" spans="1:15" ht="15" x14ac:dyDescent="0.25">
      <c r="A25" s="1"/>
      <c r="B25" s="369">
        <v>7</v>
      </c>
      <c r="C25" s="368"/>
      <c r="D25" s="369" t="s">
        <v>381</v>
      </c>
      <c r="E25" s="368"/>
      <c r="F25" s="369">
        <v>4100040574</v>
      </c>
      <c r="G25" s="370"/>
      <c r="H25" s="391" t="s">
        <v>35</v>
      </c>
      <c r="I25" s="370"/>
      <c r="J25" s="369" t="s">
        <v>73</v>
      </c>
      <c r="K25" s="368"/>
      <c r="L25" s="7" t="s">
        <v>387</v>
      </c>
      <c r="M25" s="7"/>
      <c r="N25" s="7">
        <v>7.94</v>
      </c>
      <c r="O25" s="57">
        <v>12</v>
      </c>
    </row>
    <row r="26" spans="1:15" ht="15" x14ac:dyDescent="0.25">
      <c r="A26" s="1"/>
      <c r="B26" s="378">
        <v>8</v>
      </c>
      <c r="C26" s="379"/>
      <c r="D26" s="369" t="s">
        <v>381</v>
      </c>
      <c r="E26" s="368"/>
      <c r="F26" s="369">
        <v>4100040574</v>
      </c>
      <c r="G26" s="370"/>
      <c r="H26" s="391" t="s">
        <v>35</v>
      </c>
      <c r="I26" s="370"/>
      <c r="J26" s="369" t="s">
        <v>73</v>
      </c>
      <c r="K26" s="368"/>
      <c r="L26" s="7" t="s">
        <v>387</v>
      </c>
      <c r="M26" s="7"/>
      <c r="N26" s="7">
        <v>7.94</v>
      </c>
      <c r="O26" s="57">
        <v>12</v>
      </c>
    </row>
    <row r="27" spans="1:15" ht="15" x14ac:dyDescent="0.25">
      <c r="A27" s="1"/>
      <c r="B27" s="369">
        <v>9</v>
      </c>
      <c r="C27" s="368"/>
      <c r="D27" s="369" t="s">
        <v>381</v>
      </c>
      <c r="E27" s="368"/>
      <c r="F27" s="369">
        <v>4100040574</v>
      </c>
      <c r="G27" s="370"/>
      <c r="H27" s="391" t="s">
        <v>35</v>
      </c>
      <c r="I27" s="370"/>
      <c r="J27" s="369" t="s">
        <v>73</v>
      </c>
      <c r="K27" s="368"/>
      <c r="L27" s="7" t="s">
        <v>387</v>
      </c>
      <c r="M27" s="7"/>
      <c r="N27" s="7">
        <v>7.94</v>
      </c>
      <c r="O27" s="57">
        <v>12</v>
      </c>
    </row>
    <row r="28" spans="1:15" ht="15" x14ac:dyDescent="0.25">
      <c r="A28" s="1"/>
      <c r="B28" s="369">
        <v>10</v>
      </c>
      <c r="C28" s="368"/>
      <c r="D28" s="369" t="s">
        <v>381</v>
      </c>
      <c r="E28" s="368"/>
      <c r="F28" s="369">
        <v>4100040574</v>
      </c>
      <c r="G28" s="370"/>
      <c r="H28" s="391" t="s">
        <v>35</v>
      </c>
      <c r="I28" s="370"/>
      <c r="J28" s="369" t="s">
        <v>73</v>
      </c>
      <c r="K28" s="368"/>
      <c r="L28" s="7" t="s">
        <v>387</v>
      </c>
      <c r="M28" s="7"/>
      <c r="N28" s="7">
        <v>7.94</v>
      </c>
      <c r="O28" s="57">
        <v>12</v>
      </c>
    </row>
    <row r="29" spans="1:15" ht="15" x14ac:dyDescent="0.25">
      <c r="A29" s="1"/>
      <c r="B29" s="369">
        <v>11</v>
      </c>
      <c r="C29" s="368"/>
      <c r="D29" s="369" t="s">
        <v>381</v>
      </c>
      <c r="E29" s="368"/>
      <c r="F29" s="369">
        <v>4100040574</v>
      </c>
      <c r="G29" s="370"/>
      <c r="H29" s="391" t="s">
        <v>35</v>
      </c>
      <c r="I29" s="370"/>
      <c r="J29" s="369" t="s">
        <v>73</v>
      </c>
      <c r="K29" s="368"/>
      <c r="L29" s="7" t="s">
        <v>387</v>
      </c>
      <c r="M29" s="7"/>
      <c r="N29" s="7">
        <v>7.94</v>
      </c>
      <c r="O29" s="57">
        <v>12</v>
      </c>
    </row>
    <row r="30" spans="1:15" ht="15" x14ac:dyDescent="0.25">
      <c r="A30" s="1"/>
      <c r="B30" s="369">
        <v>12</v>
      </c>
      <c r="C30" s="368"/>
      <c r="D30" s="369" t="s">
        <v>381</v>
      </c>
      <c r="E30" s="368"/>
      <c r="F30" s="369">
        <v>4100040574</v>
      </c>
      <c r="G30" s="370"/>
      <c r="H30" s="391" t="s">
        <v>35</v>
      </c>
      <c r="I30" s="370"/>
      <c r="J30" s="369" t="s">
        <v>73</v>
      </c>
      <c r="K30" s="368"/>
      <c r="L30" s="7" t="s">
        <v>387</v>
      </c>
      <c r="M30" s="7"/>
      <c r="N30" s="7">
        <v>7.94</v>
      </c>
      <c r="O30" s="57">
        <v>12</v>
      </c>
    </row>
    <row r="31" spans="1:15" ht="15" x14ac:dyDescent="0.25">
      <c r="A31" s="1"/>
      <c r="B31" s="369">
        <v>13</v>
      </c>
      <c r="C31" s="368"/>
      <c r="D31" s="369" t="s">
        <v>381</v>
      </c>
      <c r="E31" s="368"/>
      <c r="F31" s="369">
        <v>4100040574</v>
      </c>
      <c r="G31" s="370"/>
      <c r="H31" s="391" t="s">
        <v>35</v>
      </c>
      <c r="I31" s="370"/>
      <c r="J31" s="369" t="s">
        <v>73</v>
      </c>
      <c r="K31" s="368"/>
      <c r="L31" s="7" t="s">
        <v>387</v>
      </c>
      <c r="M31" s="7"/>
      <c r="N31" s="7">
        <v>7.94</v>
      </c>
      <c r="O31" s="57">
        <v>12</v>
      </c>
    </row>
    <row r="32" spans="1:15" ht="15" x14ac:dyDescent="0.25">
      <c r="A32" s="1"/>
      <c r="B32" s="369">
        <v>14</v>
      </c>
      <c r="C32" s="368"/>
      <c r="D32" s="369" t="s">
        <v>381</v>
      </c>
      <c r="E32" s="368"/>
      <c r="F32" s="369">
        <v>4100040574</v>
      </c>
      <c r="G32" s="370"/>
      <c r="H32" s="391" t="s">
        <v>35</v>
      </c>
      <c r="I32" s="370"/>
      <c r="J32" s="369" t="s">
        <v>73</v>
      </c>
      <c r="K32" s="368"/>
      <c r="L32" s="7" t="s">
        <v>387</v>
      </c>
      <c r="M32" s="7"/>
      <c r="N32" s="7">
        <v>7.94</v>
      </c>
      <c r="O32" s="57">
        <v>12</v>
      </c>
    </row>
    <row r="33" spans="1:15" ht="15" x14ac:dyDescent="0.25">
      <c r="A33" s="1"/>
      <c r="B33" s="369">
        <v>15</v>
      </c>
      <c r="C33" s="368"/>
      <c r="D33" s="369" t="s">
        <v>381</v>
      </c>
      <c r="E33" s="368"/>
      <c r="F33" s="369">
        <v>4100040574</v>
      </c>
      <c r="G33" s="370"/>
      <c r="H33" s="391" t="s">
        <v>35</v>
      </c>
      <c r="I33" s="370"/>
      <c r="J33" s="369" t="s">
        <v>73</v>
      </c>
      <c r="K33" s="368"/>
      <c r="L33" s="7" t="s">
        <v>387</v>
      </c>
      <c r="M33" s="7"/>
      <c r="N33" s="7">
        <v>7.94</v>
      </c>
      <c r="O33" s="57">
        <v>12</v>
      </c>
    </row>
    <row r="34" spans="1:15" ht="15" x14ac:dyDescent="0.25">
      <c r="A34" s="1"/>
      <c r="B34" s="369">
        <v>16</v>
      </c>
      <c r="C34" s="368"/>
      <c r="D34" s="369" t="s">
        <v>381</v>
      </c>
      <c r="E34" s="368"/>
      <c r="F34" s="369">
        <v>4100040574</v>
      </c>
      <c r="G34" s="370"/>
      <c r="H34" s="391" t="s">
        <v>35</v>
      </c>
      <c r="I34" s="370"/>
      <c r="J34" s="369" t="s">
        <v>73</v>
      </c>
      <c r="K34" s="368"/>
      <c r="L34" s="7" t="s">
        <v>387</v>
      </c>
      <c r="M34" s="7"/>
      <c r="N34" s="7">
        <v>7.94</v>
      </c>
      <c r="O34" s="57">
        <v>12</v>
      </c>
    </row>
    <row r="35" spans="1:15" ht="15" x14ac:dyDescent="0.25">
      <c r="A35" s="1"/>
      <c r="B35" s="77" t="s">
        <v>37</v>
      </c>
      <c r="C35" s="78"/>
      <c r="D35" s="20"/>
      <c r="E35" s="45"/>
      <c r="F35" s="20"/>
      <c r="H35" s="3"/>
      <c r="J35" s="20"/>
      <c r="K35" s="45"/>
      <c r="L35" s="1"/>
      <c r="M35" s="1"/>
      <c r="N35" s="1"/>
      <c r="O35" s="60"/>
    </row>
    <row r="36" spans="1:15" ht="15" x14ac:dyDescent="0.25">
      <c r="A36" s="1"/>
      <c r="B36" s="378">
        <v>17</v>
      </c>
      <c r="C36" s="379"/>
      <c r="D36" s="369" t="s">
        <v>381</v>
      </c>
      <c r="E36" s="368"/>
      <c r="F36" s="369">
        <v>4100040574</v>
      </c>
      <c r="G36" s="370"/>
      <c r="H36" s="391" t="s">
        <v>35</v>
      </c>
      <c r="I36" s="370"/>
      <c r="J36" s="369" t="s">
        <v>73</v>
      </c>
      <c r="K36" s="368"/>
      <c r="L36" s="7" t="s">
        <v>387</v>
      </c>
      <c r="M36" s="7"/>
      <c r="N36" s="7">
        <v>7.94</v>
      </c>
      <c r="O36" s="57">
        <v>12</v>
      </c>
    </row>
    <row r="37" spans="1:15" ht="15" x14ac:dyDescent="0.25">
      <c r="A37" s="1"/>
      <c r="B37" s="378">
        <v>18</v>
      </c>
      <c r="C37" s="379"/>
      <c r="D37" s="369" t="s">
        <v>381</v>
      </c>
      <c r="E37" s="368"/>
      <c r="F37" s="369">
        <v>4100040574</v>
      </c>
      <c r="G37" s="370"/>
      <c r="H37" s="391" t="s">
        <v>35</v>
      </c>
      <c r="I37" s="370"/>
      <c r="J37" s="369" t="s">
        <v>73</v>
      </c>
      <c r="K37" s="368"/>
      <c r="L37" s="7" t="s">
        <v>387</v>
      </c>
      <c r="M37" s="7"/>
      <c r="N37" s="7">
        <v>7.94</v>
      </c>
      <c r="O37" s="57">
        <v>12</v>
      </c>
    </row>
    <row r="38" spans="1:15" ht="15" x14ac:dyDescent="0.25">
      <c r="A38" s="1"/>
      <c r="B38" s="378">
        <v>19</v>
      </c>
      <c r="C38" s="379"/>
      <c r="D38" s="369" t="s">
        <v>381</v>
      </c>
      <c r="E38" s="368"/>
      <c r="F38" s="369">
        <v>4100040574</v>
      </c>
      <c r="G38" s="370"/>
      <c r="H38" s="391" t="s">
        <v>35</v>
      </c>
      <c r="I38" s="370"/>
      <c r="J38" s="369" t="s">
        <v>73</v>
      </c>
      <c r="K38" s="368"/>
      <c r="L38" s="7" t="s">
        <v>387</v>
      </c>
      <c r="M38" s="7"/>
      <c r="N38" s="7">
        <v>7.94</v>
      </c>
      <c r="O38" s="57">
        <v>12</v>
      </c>
    </row>
    <row r="39" spans="1:15" ht="15" x14ac:dyDescent="0.25">
      <c r="A39" s="1"/>
      <c r="B39" s="378">
        <v>20</v>
      </c>
      <c r="C39" s="379"/>
      <c r="D39" s="369" t="s">
        <v>381</v>
      </c>
      <c r="E39" s="368"/>
      <c r="F39" s="369">
        <v>4100040574</v>
      </c>
      <c r="G39" s="370"/>
      <c r="H39" s="391" t="s">
        <v>35</v>
      </c>
      <c r="I39" s="370"/>
      <c r="J39" s="369" t="s">
        <v>73</v>
      </c>
      <c r="K39" s="368"/>
      <c r="L39" s="7" t="s">
        <v>387</v>
      </c>
      <c r="M39" s="7"/>
      <c r="N39" s="7">
        <v>7.94</v>
      </c>
      <c r="O39" s="57">
        <v>12</v>
      </c>
    </row>
    <row r="40" spans="1:15" ht="15" x14ac:dyDescent="0.25">
      <c r="A40" s="1"/>
      <c r="B40" s="378">
        <v>21</v>
      </c>
      <c r="C40" s="379"/>
      <c r="D40" s="369" t="s">
        <v>381</v>
      </c>
      <c r="E40" s="368"/>
      <c r="F40" s="369">
        <v>4100040574</v>
      </c>
      <c r="G40" s="370"/>
      <c r="H40" s="391" t="s">
        <v>35</v>
      </c>
      <c r="I40" s="370"/>
      <c r="J40" s="369" t="s">
        <v>73</v>
      </c>
      <c r="K40" s="368"/>
      <c r="L40" s="7" t="s">
        <v>387</v>
      </c>
      <c r="M40" s="7"/>
      <c r="N40" s="7">
        <v>7.94</v>
      </c>
      <c r="O40" s="57">
        <v>12</v>
      </c>
    </row>
    <row r="41" spans="1:15" ht="15" x14ac:dyDescent="0.25">
      <c r="A41" s="1"/>
      <c r="B41" s="378">
        <v>22</v>
      </c>
      <c r="C41" s="379"/>
      <c r="D41" s="369" t="s">
        <v>381</v>
      </c>
      <c r="E41" s="368"/>
      <c r="F41" s="369">
        <v>4100040574</v>
      </c>
      <c r="G41" s="370"/>
      <c r="H41" s="391" t="s">
        <v>35</v>
      </c>
      <c r="I41" s="370"/>
      <c r="J41" s="369" t="s">
        <v>73</v>
      </c>
      <c r="K41" s="368"/>
      <c r="L41" s="7" t="s">
        <v>387</v>
      </c>
      <c r="M41" s="7"/>
      <c r="N41" s="7">
        <v>7.94</v>
      </c>
      <c r="O41" s="57">
        <v>12</v>
      </c>
    </row>
    <row r="42" spans="1:15" ht="15" x14ac:dyDescent="0.25">
      <c r="A42" s="1"/>
      <c r="B42" s="378">
        <v>23</v>
      </c>
      <c r="C42" s="379"/>
      <c r="D42" s="369" t="s">
        <v>381</v>
      </c>
      <c r="E42" s="368"/>
      <c r="F42" s="369">
        <v>4100040574</v>
      </c>
      <c r="G42" s="370"/>
      <c r="H42" s="391" t="s">
        <v>35</v>
      </c>
      <c r="I42" s="370"/>
      <c r="J42" s="369" t="s">
        <v>73</v>
      </c>
      <c r="K42" s="368"/>
      <c r="L42" s="7" t="s">
        <v>387</v>
      </c>
      <c r="M42" s="7"/>
      <c r="N42" s="7">
        <v>7.94</v>
      </c>
      <c r="O42" s="57">
        <v>12</v>
      </c>
    </row>
    <row r="43" spans="1:15" ht="15" x14ac:dyDescent="0.25">
      <c r="A43" s="1"/>
      <c r="B43" s="378">
        <v>24</v>
      </c>
      <c r="C43" s="379"/>
      <c r="D43" s="369" t="s">
        <v>381</v>
      </c>
      <c r="E43" s="368"/>
      <c r="F43" s="369">
        <v>4100040574</v>
      </c>
      <c r="G43" s="370"/>
      <c r="H43" s="391" t="s">
        <v>35</v>
      </c>
      <c r="I43" s="370"/>
      <c r="J43" s="369" t="s">
        <v>73</v>
      </c>
      <c r="K43" s="368"/>
      <c r="L43" s="7" t="s">
        <v>387</v>
      </c>
      <c r="M43" s="7"/>
      <c r="N43" s="7">
        <v>7.94</v>
      </c>
      <c r="O43" s="57">
        <v>12</v>
      </c>
    </row>
    <row r="44" spans="1:15" ht="15" x14ac:dyDescent="0.25">
      <c r="A44" s="1"/>
      <c r="B44" s="378">
        <v>25</v>
      </c>
      <c r="C44" s="379"/>
      <c r="D44" s="369" t="s">
        <v>381</v>
      </c>
      <c r="E44" s="368"/>
      <c r="F44" s="369">
        <v>4100040574</v>
      </c>
      <c r="G44" s="370"/>
      <c r="H44" s="391" t="s">
        <v>35</v>
      </c>
      <c r="I44" s="370"/>
      <c r="J44" s="369" t="s">
        <v>73</v>
      </c>
      <c r="K44" s="368"/>
      <c r="L44" s="7" t="s">
        <v>387</v>
      </c>
      <c r="M44" s="7"/>
      <c r="N44" s="7">
        <v>7.94</v>
      </c>
      <c r="O44" s="57">
        <v>12</v>
      </c>
    </row>
    <row r="45" spans="1:15" ht="15" x14ac:dyDescent="0.25">
      <c r="A45" s="1"/>
      <c r="B45" s="378">
        <v>26</v>
      </c>
      <c r="C45" s="379"/>
      <c r="D45" s="369" t="s">
        <v>381</v>
      </c>
      <c r="E45" s="368"/>
      <c r="F45" s="369">
        <v>4100040574</v>
      </c>
      <c r="G45" s="370"/>
      <c r="H45" s="391" t="s">
        <v>35</v>
      </c>
      <c r="I45" s="370"/>
      <c r="J45" s="369" t="s">
        <v>73</v>
      </c>
      <c r="K45" s="368"/>
      <c r="L45" s="7" t="s">
        <v>387</v>
      </c>
      <c r="M45" s="7"/>
      <c r="N45" s="7">
        <v>7.94</v>
      </c>
      <c r="O45" s="57">
        <v>12</v>
      </c>
    </row>
    <row r="46" spans="1:15" ht="15" x14ac:dyDescent="0.25">
      <c r="A46" s="1"/>
      <c r="B46" s="378">
        <v>27</v>
      </c>
      <c r="C46" s="379"/>
      <c r="D46" s="369" t="s">
        <v>381</v>
      </c>
      <c r="E46" s="368"/>
      <c r="F46" s="369">
        <v>4100040574</v>
      </c>
      <c r="G46" s="370"/>
      <c r="H46" s="391" t="s">
        <v>35</v>
      </c>
      <c r="I46" s="370"/>
      <c r="J46" s="369" t="s">
        <v>73</v>
      </c>
      <c r="K46" s="368"/>
      <c r="L46" s="7" t="s">
        <v>387</v>
      </c>
      <c r="M46" s="7"/>
      <c r="N46" s="7">
        <v>7.94</v>
      </c>
      <c r="O46" s="57">
        <v>12</v>
      </c>
    </row>
    <row r="47" spans="1:15" ht="15" x14ac:dyDescent="0.25">
      <c r="A47" s="1"/>
      <c r="B47" s="378">
        <v>28</v>
      </c>
      <c r="C47" s="379"/>
      <c r="D47" s="369" t="s">
        <v>381</v>
      </c>
      <c r="E47" s="368"/>
      <c r="F47" s="369">
        <v>4100040574</v>
      </c>
      <c r="G47" s="370"/>
      <c r="H47" s="391" t="s">
        <v>35</v>
      </c>
      <c r="I47" s="370"/>
      <c r="J47" s="369" t="s">
        <v>73</v>
      </c>
      <c r="K47" s="368"/>
      <c r="L47" s="7" t="s">
        <v>387</v>
      </c>
      <c r="M47" s="7"/>
      <c r="N47" s="7">
        <v>7.94</v>
      </c>
      <c r="O47" s="57">
        <v>12</v>
      </c>
    </row>
    <row r="48" spans="1:15" ht="15" x14ac:dyDescent="0.25">
      <c r="A48" s="1"/>
      <c r="B48" s="378">
        <v>29</v>
      </c>
      <c r="C48" s="379"/>
      <c r="D48" s="369" t="s">
        <v>381</v>
      </c>
      <c r="E48" s="368"/>
      <c r="F48" s="369">
        <v>4100040574</v>
      </c>
      <c r="G48" s="370"/>
      <c r="H48" s="391" t="s">
        <v>35</v>
      </c>
      <c r="I48" s="370"/>
      <c r="J48" s="369" t="s">
        <v>73</v>
      </c>
      <c r="K48" s="368"/>
      <c r="L48" s="7" t="s">
        <v>387</v>
      </c>
      <c r="M48" s="7"/>
      <c r="N48" s="7">
        <v>7.94</v>
      </c>
      <c r="O48" s="57">
        <v>12</v>
      </c>
    </row>
    <row r="49" spans="1:15" ht="15" x14ac:dyDescent="0.25">
      <c r="A49" s="1"/>
      <c r="B49" s="378">
        <v>30</v>
      </c>
      <c r="C49" s="379"/>
      <c r="D49" s="369" t="s">
        <v>381</v>
      </c>
      <c r="E49" s="368"/>
      <c r="F49" s="369">
        <v>4100040574</v>
      </c>
      <c r="G49" s="370"/>
      <c r="H49" s="391" t="s">
        <v>35</v>
      </c>
      <c r="I49" s="370"/>
      <c r="J49" s="369" t="s">
        <v>73</v>
      </c>
      <c r="K49" s="368"/>
      <c r="L49" s="7" t="s">
        <v>387</v>
      </c>
      <c r="M49" s="7"/>
      <c r="N49" s="7">
        <v>7.94</v>
      </c>
      <c r="O49" s="57">
        <v>12</v>
      </c>
    </row>
    <row r="50" spans="1:15" ht="15" x14ac:dyDescent="0.25">
      <c r="A50" s="1"/>
      <c r="B50" s="378">
        <v>31</v>
      </c>
      <c r="C50" s="379"/>
      <c r="D50" s="369" t="s">
        <v>381</v>
      </c>
      <c r="E50" s="368"/>
      <c r="F50" s="369">
        <v>4100040574</v>
      </c>
      <c r="G50" s="370"/>
      <c r="H50" s="391" t="s">
        <v>35</v>
      </c>
      <c r="I50" s="370"/>
      <c r="J50" s="369" t="s">
        <v>73</v>
      </c>
      <c r="K50" s="368"/>
      <c r="L50" s="7" t="s">
        <v>387</v>
      </c>
      <c r="M50" s="7"/>
      <c r="N50" s="7">
        <v>7.94</v>
      </c>
      <c r="O50" s="57">
        <v>12</v>
      </c>
    </row>
    <row r="51" spans="1:15" ht="15" x14ac:dyDescent="0.25">
      <c r="A51" s="1"/>
      <c r="B51" s="378">
        <v>32</v>
      </c>
      <c r="C51" s="379"/>
      <c r="D51" s="369" t="s">
        <v>381</v>
      </c>
      <c r="E51" s="368"/>
      <c r="F51" s="369">
        <v>4100040574</v>
      </c>
      <c r="G51" s="370"/>
      <c r="H51" s="391" t="s">
        <v>35</v>
      </c>
      <c r="I51" s="370"/>
      <c r="J51" s="369" t="s">
        <v>73</v>
      </c>
      <c r="K51" s="368"/>
      <c r="L51" s="7" t="s">
        <v>387</v>
      </c>
      <c r="M51" s="7"/>
      <c r="N51" s="7">
        <v>7.94</v>
      </c>
      <c r="O51" s="57">
        <v>12</v>
      </c>
    </row>
    <row r="52" spans="1:15" ht="15" x14ac:dyDescent="0.25">
      <c r="A52" s="1"/>
      <c r="B52" s="77" t="s">
        <v>56</v>
      </c>
      <c r="C52" s="78"/>
      <c r="D52" s="20"/>
      <c r="E52" s="45"/>
      <c r="F52" s="20"/>
      <c r="H52" s="3"/>
      <c r="J52" s="20"/>
      <c r="K52" s="45"/>
      <c r="L52" s="1"/>
      <c r="M52" s="1"/>
      <c r="N52" s="1"/>
      <c r="O52" s="60"/>
    </row>
    <row r="53" spans="1:15" ht="15" x14ac:dyDescent="0.25">
      <c r="A53" s="1"/>
      <c r="B53" s="378">
        <v>33</v>
      </c>
      <c r="C53" s="379"/>
      <c r="D53" s="369" t="s">
        <v>381</v>
      </c>
      <c r="E53" s="368"/>
      <c r="F53" s="369">
        <v>4100040574</v>
      </c>
      <c r="G53" s="370"/>
      <c r="H53" s="391" t="s">
        <v>35</v>
      </c>
      <c r="I53" s="370"/>
      <c r="J53" s="369" t="s">
        <v>73</v>
      </c>
      <c r="K53" s="368"/>
      <c r="L53" s="7" t="s">
        <v>387</v>
      </c>
      <c r="M53" s="7"/>
      <c r="N53" s="7">
        <v>7.94</v>
      </c>
      <c r="O53" s="57">
        <v>12</v>
      </c>
    </row>
    <row r="54" spans="1:15" ht="15" x14ac:dyDescent="0.25">
      <c r="A54" s="1"/>
      <c r="B54" s="378">
        <v>34</v>
      </c>
      <c r="C54" s="379"/>
      <c r="D54" s="369" t="s">
        <v>381</v>
      </c>
      <c r="E54" s="368"/>
      <c r="F54" s="369">
        <v>4100040574</v>
      </c>
      <c r="G54" s="370"/>
      <c r="H54" s="391" t="s">
        <v>35</v>
      </c>
      <c r="I54" s="370"/>
      <c r="J54" s="369" t="s">
        <v>73</v>
      </c>
      <c r="K54" s="368"/>
      <c r="L54" s="7" t="s">
        <v>387</v>
      </c>
      <c r="M54" s="7"/>
      <c r="N54" s="7">
        <v>7.94</v>
      </c>
      <c r="O54" s="57">
        <v>12</v>
      </c>
    </row>
    <row r="55" spans="1:15" ht="15" x14ac:dyDescent="0.25">
      <c r="A55" s="1"/>
      <c r="B55" s="378">
        <v>35</v>
      </c>
      <c r="C55" s="379"/>
      <c r="D55" s="369" t="s">
        <v>381</v>
      </c>
      <c r="E55" s="368"/>
      <c r="F55" s="369">
        <v>4100040574</v>
      </c>
      <c r="G55" s="370"/>
      <c r="H55" s="391" t="s">
        <v>35</v>
      </c>
      <c r="I55" s="370"/>
      <c r="J55" s="369" t="s">
        <v>73</v>
      </c>
      <c r="K55" s="368"/>
      <c r="L55" s="7" t="s">
        <v>387</v>
      </c>
      <c r="M55" s="7"/>
      <c r="N55" s="7">
        <v>7.94</v>
      </c>
      <c r="O55" s="57">
        <v>12</v>
      </c>
    </row>
    <row r="56" spans="1:15" ht="15" x14ac:dyDescent="0.25">
      <c r="A56" s="1"/>
      <c r="B56" s="378">
        <v>36</v>
      </c>
      <c r="C56" s="379"/>
      <c r="D56" s="369" t="s">
        <v>381</v>
      </c>
      <c r="E56" s="368"/>
      <c r="F56" s="369">
        <v>4100040574</v>
      </c>
      <c r="G56" s="370"/>
      <c r="H56" s="391" t="s">
        <v>35</v>
      </c>
      <c r="I56" s="370"/>
      <c r="J56" s="369" t="s">
        <v>73</v>
      </c>
      <c r="K56" s="368"/>
      <c r="L56" s="7" t="s">
        <v>387</v>
      </c>
      <c r="M56" s="7"/>
      <c r="N56" s="7">
        <v>7.94</v>
      </c>
      <c r="O56" s="57">
        <v>12</v>
      </c>
    </row>
    <row r="57" spans="1:15" ht="15" x14ac:dyDescent="0.25">
      <c r="A57" s="1"/>
      <c r="B57" s="378">
        <v>37</v>
      </c>
      <c r="C57" s="379"/>
      <c r="D57" s="369" t="s">
        <v>381</v>
      </c>
      <c r="E57" s="368"/>
      <c r="F57" s="369">
        <v>4100040574</v>
      </c>
      <c r="G57" s="370"/>
      <c r="H57" s="391" t="s">
        <v>35</v>
      </c>
      <c r="I57" s="370"/>
      <c r="J57" s="369" t="s">
        <v>73</v>
      </c>
      <c r="K57" s="368"/>
      <c r="L57" s="7" t="s">
        <v>387</v>
      </c>
      <c r="M57" s="7"/>
      <c r="N57" s="7">
        <v>7.94</v>
      </c>
      <c r="O57" s="57">
        <v>12</v>
      </c>
    </row>
    <row r="58" spans="1:15" ht="15" x14ac:dyDescent="0.25">
      <c r="A58" s="1"/>
      <c r="B58" s="378">
        <v>38</v>
      </c>
      <c r="C58" s="379"/>
      <c r="D58" s="369" t="s">
        <v>381</v>
      </c>
      <c r="E58" s="368"/>
      <c r="F58" s="369">
        <v>4100040574</v>
      </c>
      <c r="G58" s="370"/>
      <c r="H58" s="391" t="s">
        <v>35</v>
      </c>
      <c r="I58" s="370"/>
      <c r="J58" s="369" t="s">
        <v>73</v>
      </c>
      <c r="K58" s="368"/>
      <c r="L58" s="7" t="s">
        <v>387</v>
      </c>
      <c r="M58" s="7"/>
      <c r="N58" s="7">
        <v>7.94</v>
      </c>
      <c r="O58" s="57">
        <v>12</v>
      </c>
    </row>
    <row r="59" spans="1:15" ht="15" x14ac:dyDescent="0.25">
      <c r="A59" s="1"/>
      <c r="B59" s="378">
        <v>39</v>
      </c>
      <c r="C59" s="379"/>
      <c r="D59" s="369" t="s">
        <v>381</v>
      </c>
      <c r="E59" s="368"/>
      <c r="F59" s="369">
        <v>4100040574</v>
      </c>
      <c r="G59" s="370"/>
      <c r="H59" s="391" t="s">
        <v>35</v>
      </c>
      <c r="I59" s="370"/>
      <c r="J59" s="369" t="s">
        <v>73</v>
      </c>
      <c r="K59" s="368"/>
      <c r="L59" s="7" t="s">
        <v>387</v>
      </c>
      <c r="M59" s="7"/>
      <c r="N59" s="7">
        <v>7.94</v>
      </c>
      <c r="O59" s="57">
        <v>12</v>
      </c>
    </row>
    <row r="60" spans="1:15" ht="15" x14ac:dyDescent="0.25">
      <c r="A60" s="1"/>
      <c r="B60" s="378">
        <v>40</v>
      </c>
      <c r="C60" s="379"/>
      <c r="D60" s="369" t="s">
        <v>381</v>
      </c>
      <c r="E60" s="368"/>
      <c r="F60" s="369">
        <v>4100040574</v>
      </c>
      <c r="G60" s="370"/>
      <c r="H60" s="391" t="s">
        <v>35</v>
      </c>
      <c r="I60" s="370"/>
      <c r="J60" s="369" t="s">
        <v>73</v>
      </c>
      <c r="K60" s="368"/>
      <c r="L60" s="7" t="s">
        <v>387</v>
      </c>
      <c r="M60" s="7"/>
      <c r="N60" s="7">
        <v>7.94</v>
      </c>
      <c r="O60" s="57">
        <v>12</v>
      </c>
    </row>
    <row r="61" spans="1:15" ht="15" x14ac:dyDescent="0.25">
      <c r="A61" s="1"/>
      <c r="B61" s="378">
        <v>41</v>
      </c>
      <c r="C61" s="379"/>
      <c r="D61" s="369" t="s">
        <v>381</v>
      </c>
      <c r="E61" s="368"/>
      <c r="F61" s="369">
        <v>4100040574</v>
      </c>
      <c r="G61" s="370"/>
      <c r="H61" s="391" t="s">
        <v>35</v>
      </c>
      <c r="I61" s="370"/>
      <c r="J61" s="369" t="s">
        <v>73</v>
      </c>
      <c r="K61" s="368"/>
      <c r="L61" s="7" t="s">
        <v>387</v>
      </c>
      <c r="M61" s="7"/>
      <c r="N61" s="7">
        <v>7.94</v>
      </c>
      <c r="O61" s="57">
        <v>12</v>
      </c>
    </row>
    <row r="62" spans="1:15" ht="15" x14ac:dyDescent="0.25">
      <c r="A62" s="1"/>
      <c r="B62" s="378">
        <v>42</v>
      </c>
      <c r="C62" s="379"/>
      <c r="D62" s="369" t="s">
        <v>381</v>
      </c>
      <c r="E62" s="368"/>
      <c r="F62" s="369">
        <v>4100040574</v>
      </c>
      <c r="G62" s="370"/>
      <c r="H62" s="391" t="s">
        <v>35</v>
      </c>
      <c r="I62" s="370"/>
      <c r="J62" s="369" t="s">
        <v>73</v>
      </c>
      <c r="K62" s="368"/>
      <c r="L62" s="7" t="s">
        <v>387</v>
      </c>
      <c r="M62" s="7"/>
      <c r="N62" s="7">
        <v>7.94</v>
      </c>
      <c r="O62" s="57">
        <v>12</v>
      </c>
    </row>
    <row r="63" spans="1:15" ht="15" x14ac:dyDescent="0.25">
      <c r="A63" s="1"/>
      <c r="B63" s="378">
        <v>43</v>
      </c>
      <c r="C63" s="379"/>
      <c r="D63" s="369" t="s">
        <v>381</v>
      </c>
      <c r="E63" s="368"/>
      <c r="F63" s="369">
        <v>4100040574</v>
      </c>
      <c r="G63" s="370"/>
      <c r="H63" s="391" t="s">
        <v>35</v>
      </c>
      <c r="I63" s="370"/>
      <c r="J63" s="369" t="s">
        <v>73</v>
      </c>
      <c r="K63" s="368"/>
      <c r="L63" s="7" t="s">
        <v>387</v>
      </c>
      <c r="M63" s="7"/>
      <c r="N63" s="7">
        <v>8.44</v>
      </c>
      <c r="O63" s="57">
        <v>13</v>
      </c>
    </row>
    <row r="64" spans="1:15" ht="15" x14ac:dyDescent="0.25">
      <c r="A64" s="1"/>
      <c r="B64" s="378">
        <v>44</v>
      </c>
      <c r="C64" s="379"/>
      <c r="D64" s="369" t="s">
        <v>381</v>
      </c>
      <c r="E64" s="368"/>
      <c r="F64" s="369">
        <v>4100040574</v>
      </c>
      <c r="G64" s="370"/>
      <c r="H64" s="391" t="s">
        <v>35</v>
      </c>
      <c r="I64" s="370"/>
      <c r="J64" s="369" t="s">
        <v>73</v>
      </c>
      <c r="K64" s="368"/>
      <c r="L64" s="7" t="s">
        <v>387</v>
      </c>
      <c r="M64" s="7"/>
      <c r="N64" s="7">
        <v>8.44</v>
      </c>
      <c r="O64" s="57">
        <v>13</v>
      </c>
    </row>
    <row r="65" spans="1:15" ht="15" x14ac:dyDescent="0.25">
      <c r="A65" s="1"/>
      <c r="B65" s="378">
        <v>45</v>
      </c>
      <c r="C65" s="379"/>
      <c r="D65" s="369" t="s">
        <v>381</v>
      </c>
      <c r="E65" s="368"/>
      <c r="F65" s="369">
        <v>4100040574</v>
      </c>
      <c r="G65" s="370"/>
      <c r="H65" s="391" t="s">
        <v>35</v>
      </c>
      <c r="I65" s="370"/>
      <c r="J65" s="369" t="s">
        <v>73</v>
      </c>
      <c r="K65" s="368"/>
      <c r="L65" s="7" t="s">
        <v>387</v>
      </c>
      <c r="M65" s="7"/>
      <c r="N65" s="7">
        <v>8.44</v>
      </c>
      <c r="O65" s="57">
        <v>13</v>
      </c>
    </row>
    <row r="66" spans="1:15" ht="15" x14ac:dyDescent="0.25">
      <c r="A66" s="1"/>
      <c r="B66" s="378">
        <v>46</v>
      </c>
      <c r="C66" s="379"/>
      <c r="D66" s="369" t="s">
        <v>381</v>
      </c>
      <c r="E66" s="368"/>
      <c r="F66" s="369">
        <v>4100040574</v>
      </c>
      <c r="G66" s="370"/>
      <c r="H66" s="391" t="s">
        <v>35</v>
      </c>
      <c r="I66" s="370"/>
      <c r="J66" s="369" t="s">
        <v>73</v>
      </c>
      <c r="K66" s="368"/>
      <c r="L66" s="7" t="s">
        <v>387</v>
      </c>
      <c r="M66" s="7"/>
      <c r="N66" s="7">
        <v>8.44</v>
      </c>
      <c r="O66" s="57">
        <v>13</v>
      </c>
    </row>
    <row r="67" spans="1:15" ht="15" x14ac:dyDescent="0.25">
      <c r="A67" s="1"/>
      <c r="B67" s="378">
        <v>47</v>
      </c>
      <c r="C67" s="379"/>
      <c r="D67" s="369" t="s">
        <v>381</v>
      </c>
      <c r="E67" s="368"/>
      <c r="F67" s="369">
        <v>4100040574</v>
      </c>
      <c r="G67" s="370"/>
      <c r="H67" s="391" t="s">
        <v>35</v>
      </c>
      <c r="I67" s="370"/>
      <c r="J67" s="369" t="s">
        <v>73</v>
      </c>
      <c r="K67" s="368"/>
      <c r="L67" s="7" t="s">
        <v>387</v>
      </c>
      <c r="M67" s="7"/>
      <c r="N67" s="7">
        <v>8.44</v>
      </c>
      <c r="O67" s="57">
        <v>13</v>
      </c>
    </row>
    <row r="68" spans="1:15" ht="15" x14ac:dyDescent="0.25">
      <c r="A68" s="1"/>
      <c r="B68" s="378">
        <v>48</v>
      </c>
      <c r="C68" s="379"/>
      <c r="D68" s="369" t="s">
        <v>381</v>
      </c>
      <c r="E68" s="368"/>
      <c r="F68" s="369">
        <v>4100040574</v>
      </c>
      <c r="G68" s="370"/>
      <c r="H68" s="391" t="s">
        <v>35</v>
      </c>
      <c r="I68" s="370"/>
      <c r="J68" s="369" t="s">
        <v>73</v>
      </c>
      <c r="K68" s="368"/>
      <c r="L68" s="7" t="s">
        <v>387</v>
      </c>
      <c r="M68" s="7"/>
      <c r="N68" s="7">
        <v>8.44</v>
      </c>
      <c r="O68" s="57">
        <v>13</v>
      </c>
    </row>
    <row r="69" spans="1:15" ht="15" x14ac:dyDescent="0.25">
      <c r="A69" s="1"/>
      <c r="B69" s="77" t="s">
        <v>57</v>
      </c>
      <c r="C69" s="78"/>
      <c r="D69" s="20"/>
      <c r="E69" s="45"/>
      <c r="F69" s="20"/>
      <c r="H69" s="3"/>
      <c r="J69" s="20"/>
      <c r="K69" s="45"/>
      <c r="L69" s="1"/>
      <c r="M69" s="1"/>
      <c r="N69" s="1"/>
      <c r="O69" s="60"/>
    </row>
    <row r="70" spans="1:15" ht="15" x14ac:dyDescent="0.25">
      <c r="A70" s="1"/>
      <c r="B70" s="378">
        <v>49</v>
      </c>
      <c r="C70" s="379"/>
      <c r="D70" s="369" t="s">
        <v>381</v>
      </c>
      <c r="E70" s="368"/>
      <c r="F70" s="369">
        <v>4100040572</v>
      </c>
      <c r="G70" s="370"/>
      <c r="H70" s="391" t="s">
        <v>35</v>
      </c>
      <c r="I70" s="370"/>
      <c r="J70" s="369" t="s">
        <v>25</v>
      </c>
      <c r="K70" s="368"/>
      <c r="L70" s="7" t="s">
        <v>382</v>
      </c>
      <c r="M70" s="11"/>
      <c r="N70" s="7">
        <v>7.94</v>
      </c>
      <c r="O70" s="57">
        <v>12</v>
      </c>
    </row>
    <row r="71" spans="1:15" ht="15" x14ac:dyDescent="0.25">
      <c r="A71" s="1"/>
      <c r="B71" s="378">
        <v>50</v>
      </c>
      <c r="C71" s="379"/>
      <c r="D71" s="369" t="s">
        <v>381</v>
      </c>
      <c r="E71" s="368"/>
      <c r="F71" s="369">
        <v>4100040572</v>
      </c>
      <c r="G71" s="370"/>
      <c r="H71" s="391" t="s">
        <v>35</v>
      </c>
      <c r="I71" s="370"/>
      <c r="J71" s="369" t="s">
        <v>25</v>
      </c>
      <c r="K71" s="368"/>
      <c r="L71" s="7" t="s">
        <v>382</v>
      </c>
      <c r="M71" s="11"/>
      <c r="N71" s="7">
        <v>7.94</v>
      </c>
      <c r="O71" s="57">
        <v>12</v>
      </c>
    </row>
    <row r="72" spans="1:15" ht="15" x14ac:dyDescent="0.25">
      <c r="A72" s="1"/>
      <c r="B72" s="378">
        <v>51</v>
      </c>
      <c r="C72" s="379"/>
      <c r="D72" s="369" t="s">
        <v>381</v>
      </c>
      <c r="E72" s="368"/>
      <c r="F72" s="369">
        <v>4100040572</v>
      </c>
      <c r="G72" s="370"/>
      <c r="H72" s="391" t="s">
        <v>35</v>
      </c>
      <c r="I72" s="370"/>
      <c r="J72" s="369" t="s">
        <v>25</v>
      </c>
      <c r="K72" s="368"/>
      <c r="L72" s="7" t="s">
        <v>382</v>
      </c>
      <c r="M72" s="11"/>
      <c r="N72" s="7">
        <v>7.94</v>
      </c>
      <c r="O72" s="57">
        <v>12</v>
      </c>
    </row>
    <row r="73" spans="1:15" ht="15" x14ac:dyDescent="0.25">
      <c r="A73" s="1"/>
      <c r="B73" s="378">
        <v>52</v>
      </c>
      <c r="C73" s="379"/>
      <c r="D73" s="369" t="s">
        <v>381</v>
      </c>
      <c r="E73" s="368"/>
      <c r="F73" s="369">
        <v>4100040572</v>
      </c>
      <c r="G73" s="370"/>
      <c r="H73" s="391" t="s">
        <v>35</v>
      </c>
      <c r="I73" s="370"/>
      <c r="J73" s="369" t="s">
        <v>25</v>
      </c>
      <c r="K73" s="368"/>
      <c r="L73" s="7" t="s">
        <v>382</v>
      </c>
      <c r="M73" s="11"/>
      <c r="N73" s="7">
        <v>7.94</v>
      </c>
      <c r="O73" s="57">
        <v>12</v>
      </c>
    </row>
    <row r="74" spans="1:15" ht="15" x14ac:dyDescent="0.25">
      <c r="A74" s="1"/>
      <c r="B74" s="378">
        <v>53</v>
      </c>
      <c r="C74" s="379"/>
      <c r="D74" s="369" t="s">
        <v>381</v>
      </c>
      <c r="E74" s="368"/>
      <c r="F74" s="369">
        <v>4100040572</v>
      </c>
      <c r="G74" s="370"/>
      <c r="H74" s="391" t="s">
        <v>35</v>
      </c>
      <c r="I74" s="370"/>
      <c r="J74" s="369" t="s">
        <v>25</v>
      </c>
      <c r="K74" s="368"/>
      <c r="L74" s="7" t="s">
        <v>382</v>
      </c>
      <c r="M74" s="11"/>
      <c r="N74" s="7">
        <v>7.94</v>
      </c>
      <c r="O74" s="57">
        <v>12</v>
      </c>
    </row>
    <row r="75" spans="1:15" ht="15" x14ac:dyDescent="0.25">
      <c r="A75" s="1"/>
      <c r="B75" s="378">
        <v>54</v>
      </c>
      <c r="C75" s="379"/>
      <c r="D75" s="369" t="s">
        <v>381</v>
      </c>
      <c r="E75" s="368"/>
      <c r="F75" s="369">
        <v>4100040572</v>
      </c>
      <c r="G75" s="370"/>
      <c r="H75" s="391" t="s">
        <v>35</v>
      </c>
      <c r="I75" s="370"/>
      <c r="J75" s="369" t="s">
        <v>25</v>
      </c>
      <c r="K75" s="368"/>
      <c r="L75" s="7" t="s">
        <v>382</v>
      </c>
      <c r="M75" s="11"/>
      <c r="N75" s="7">
        <v>7.94</v>
      </c>
      <c r="O75" s="57">
        <v>12</v>
      </c>
    </row>
    <row r="76" spans="1:15" ht="15" x14ac:dyDescent="0.25">
      <c r="A76" s="1"/>
      <c r="B76" s="378">
        <v>55</v>
      </c>
      <c r="C76" s="379"/>
      <c r="D76" s="369" t="s">
        <v>381</v>
      </c>
      <c r="E76" s="368"/>
      <c r="F76" s="369">
        <v>4100040572</v>
      </c>
      <c r="G76" s="370"/>
      <c r="H76" s="391" t="s">
        <v>35</v>
      </c>
      <c r="I76" s="370"/>
      <c r="J76" s="369" t="s">
        <v>25</v>
      </c>
      <c r="K76" s="368"/>
      <c r="L76" s="7" t="s">
        <v>382</v>
      </c>
      <c r="M76" s="11"/>
      <c r="N76" s="7">
        <v>7.94</v>
      </c>
      <c r="O76" s="57">
        <v>12</v>
      </c>
    </row>
    <row r="77" spans="1:15" ht="15" x14ac:dyDescent="0.25">
      <c r="A77" s="1"/>
      <c r="B77" s="378">
        <v>56</v>
      </c>
      <c r="C77" s="379"/>
      <c r="D77" s="369" t="s">
        <v>381</v>
      </c>
      <c r="E77" s="368"/>
      <c r="F77" s="369">
        <v>4100040572</v>
      </c>
      <c r="G77" s="370"/>
      <c r="H77" s="391" t="s">
        <v>35</v>
      </c>
      <c r="I77" s="370"/>
      <c r="J77" s="369" t="s">
        <v>25</v>
      </c>
      <c r="K77" s="368"/>
      <c r="L77" s="7" t="s">
        <v>382</v>
      </c>
      <c r="M77" s="11"/>
      <c r="N77" s="7">
        <v>7.94</v>
      </c>
      <c r="O77" s="57">
        <v>12</v>
      </c>
    </row>
    <row r="78" spans="1:15" ht="15" x14ac:dyDescent="0.25">
      <c r="A78" s="1"/>
      <c r="B78" s="378">
        <v>57</v>
      </c>
      <c r="C78" s="379"/>
      <c r="D78" s="369" t="s">
        <v>381</v>
      </c>
      <c r="E78" s="368"/>
      <c r="F78" s="369">
        <v>4100040572</v>
      </c>
      <c r="G78" s="370"/>
      <c r="H78" s="391" t="s">
        <v>35</v>
      </c>
      <c r="I78" s="370"/>
      <c r="J78" s="369" t="s">
        <v>25</v>
      </c>
      <c r="K78" s="368"/>
      <c r="L78" s="7" t="s">
        <v>382</v>
      </c>
      <c r="M78" s="11"/>
      <c r="N78" s="7">
        <v>7.94</v>
      </c>
      <c r="O78" s="57">
        <v>12</v>
      </c>
    </row>
    <row r="79" spans="1:15" ht="15" x14ac:dyDescent="0.25">
      <c r="A79" s="1"/>
      <c r="B79" s="378">
        <v>58</v>
      </c>
      <c r="C79" s="379"/>
      <c r="D79" s="369" t="s">
        <v>381</v>
      </c>
      <c r="E79" s="368"/>
      <c r="F79" s="369">
        <v>4100040572</v>
      </c>
      <c r="G79" s="370"/>
      <c r="H79" s="391" t="s">
        <v>35</v>
      </c>
      <c r="I79" s="370"/>
      <c r="J79" s="369" t="s">
        <v>25</v>
      </c>
      <c r="K79" s="368"/>
      <c r="L79" s="7" t="s">
        <v>382</v>
      </c>
      <c r="M79" s="11"/>
      <c r="N79" s="7">
        <v>7.94</v>
      </c>
      <c r="O79" s="57">
        <v>12</v>
      </c>
    </row>
    <row r="80" spans="1:15" ht="15" x14ac:dyDescent="0.25">
      <c r="A80" s="1"/>
      <c r="B80" s="378">
        <v>59</v>
      </c>
      <c r="C80" s="379"/>
      <c r="D80" s="369" t="s">
        <v>381</v>
      </c>
      <c r="E80" s="368"/>
      <c r="F80" s="369">
        <v>4100040572</v>
      </c>
      <c r="G80" s="370"/>
      <c r="H80" s="391" t="s">
        <v>35</v>
      </c>
      <c r="I80" s="370"/>
      <c r="J80" s="369" t="s">
        <v>25</v>
      </c>
      <c r="K80" s="368"/>
      <c r="L80" s="7" t="s">
        <v>382</v>
      </c>
      <c r="M80" s="11"/>
      <c r="N80" s="7">
        <v>7.94</v>
      </c>
      <c r="O80" s="57">
        <v>12</v>
      </c>
    </row>
    <row r="81" spans="1:15" ht="15" x14ac:dyDescent="0.25">
      <c r="A81" s="1"/>
      <c r="B81" s="378">
        <v>60</v>
      </c>
      <c r="C81" s="379"/>
      <c r="D81" s="369" t="s">
        <v>381</v>
      </c>
      <c r="E81" s="368"/>
      <c r="F81" s="369">
        <v>4100040572</v>
      </c>
      <c r="G81" s="370"/>
      <c r="H81" s="391" t="s">
        <v>35</v>
      </c>
      <c r="I81" s="370"/>
      <c r="J81" s="369" t="s">
        <v>25</v>
      </c>
      <c r="K81" s="368"/>
      <c r="L81" s="7" t="s">
        <v>382</v>
      </c>
      <c r="M81" s="11"/>
      <c r="N81" s="7">
        <v>7.94</v>
      </c>
      <c r="O81" s="57">
        <v>12</v>
      </c>
    </row>
    <row r="82" spans="1:15" ht="15" x14ac:dyDescent="0.25">
      <c r="A82" s="1"/>
      <c r="B82" s="378">
        <v>61</v>
      </c>
      <c r="C82" s="379"/>
      <c r="D82" s="369" t="s">
        <v>381</v>
      </c>
      <c r="E82" s="368"/>
      <c r="F82" s="369">
        <v>4100040572</v>
      </c>
      <c r="G82" s="370"/>
      <c r="H82" s="391" t="s">
        <v>35</v>
      </c>
      <c r="I82" s="370"/>
      <c r="J82" s="369" t="s">
        <v>25</v>
      </c>
      <c r="K82" s="368"/>
      <c r="L82" s="7" t="s">
        <v>382</v>
      </c>
      <c r="M82" s="11"/>
      <c r="N82" s="7">
        <v>7.94</v>
      </c>
      <c r="O82" s="57">
        <v>12</v>
      </c>
    </row>
    <row r="83" spans="1:15" ht="15" x14ac:dyDescent="0.25">
      <c r="A83" s="1"/>
      <c r="B83" s="378">
        <v>62</v>
      </c>
      <c r="C83" s="379"/>
      <c r="D83" s="369" t="s">
        <v>381</v>
      </c>
      <c r="E83" s="368"/>
      <c r="F83" s="369">
        <v>4100040572</v>
      </c>
      <c r="G83" s="370"/>
      <c r="H83" s="391" t="s">
        <v>35</v>
      </c>
      <c r="I83" s="370"/>
      <c r="J83" s="369" t="s">
        <v>25</v>
      </c>
      <c r="K83" s="368"/>
      <c r="L83" s="7" t="s">
        <v>382</v>
      </c>
      <c r="M83" s="11"/>
      <c r="N83" s="7">
        <v>7.94</v>
      </c>
      <c r="O83" s="57">
        <v>12</v>
      </c>
    </row>
    <row r="84" spans="1:15" ht="15" x14ac:dyDescent="0.25">
      <c r="A84" s="1"/>
      <c r="B84" s="378">
        <v>63</v>
      </c>
      <c r="C84" s="379"/>
      <c r="D84" s="369" t="s">
        <v>381</v>
      </c>
      <c r="E84" s="368"/>
      <c r="F84" s="369">
        <v>4100040572</v>
      </c>
      <c r="G84" s="370"/>
      <c r="H84" s="391" t="s">
        <v>35</v>
      </c>
      <c r="I84" s="370"/>
      <c r="J84" s="369" t="s">
        <v>25</v>
      </c>
      <c r="K84" s="368"/>
      <c r="L84" s="7" t="s">
        <v>382</v>
      </c>
      <c r="M84" s="11"/>
      <c r="N84" s="7">
        <v>7.94</v>
      </c>
      <c r="O84" s="57">
        <v>12</v>
      </c>
    </row>
    <row r="85" spans="1:15" ht="15" x14ac:dyDescent="0.25">
      <c r="A85" s="1"/>
      <c r="B85" s="378">
        <v>64</v>
      </c>
      <c r="C85" s="379"/>
      <c r="D85" s="369" t="s">
        <v>381</v>
      </c>
      <c r="E85" s="368"/>
      <c r="F85" s="369">
        <v>4100040572</v>
      </c>
      <c r="G85" s="370"/>
      <c r="H85" s="391" t="s">
        <v>35</v>
      </c>
      <c r="I85" s="370"/>
      <c r="J85" s="369" t="s">
        <v>25</v>
      </c>
      <c r="K85" s="368"/>
      <c r="L85" s="7" t="s">
        <v>382</v>
      </c>
      <c r="M85" s="11"/>
      <c r="N85" s="7">
        <v>7.94</v>
      </c>
      <c r="O85" s="57">
        <v>12</v>
      </c>
    </row>
    <row r="86" spans="1:15" ht="15" x14ac:dyDescent="0.25">
      <c r="A86" s="1"/>
      <c r="B86" s="369"/>
      <c r="C86" s="368"/>
      <c r="D86" s="369"/>
      <c r="E86" s="368"/>
      <c r="F86" s="369"/>
      <c r="G86" s="370"/>
      <c r="H86" s="391"/>
      <c r="I86" s="370"/>
      <c r="J86" s="369"/>
      <c r="K86" s="368"/>
      <c r="L86" s="7"/>
      <c r="M86" s="7"/>
      <c r="N86" s="7"/>
      <c r="O86" s="57"/>
    </row>
    <row r="87" spans="1:15" ht="15" x14ac:dyDescent="0.25">
      <c r="A87" s="1"/>
      <c r="B87" s="76"/>
      <c r="C87" s="65"/>
      <c r="D87" s="392"/>
      <c r="E87" s="393"/>
      <c r="F87" s="393"/>
      <c r="G87" s="393"/>
      <c r="H87" s="393"/>
      <c r="I87" s="62"/>
      <c r="J87" s="50"/>
      <c r="K87" s="61"/>
      <c r="L87" s="8"/>
      <c r="M87" s="8"/>
      <c r="N87" s="80">
        <f>SUM(N18:N86)</f>
        <v>511.15999999999991</v>
      </c>
      <c r="O87" s="60"/>
    </row>
    <row r="88" spans="1:15" ht="15.75" x14ac:dyDescent="0.25">
      <c r="A88" s="1"/>
      <c r="B88" s="356" t="s">
        <v>29</v>
      </c>
      <c r="C88" s="357"/>
      <c r="D88" s="357"/>
      <c r="E88" s="357"/>
      <c r="F88" s="357"/>
      <c r="G88" s="357"/>
      <c r="H88" s="357"/>
      <c r="I88" s="357"/>
      <c r="J88" s="357"/>
      <c r="K88" s="357"/>
      <c r="L88" s="357"/>
      <c r="M88" s="79"/>
      <c r="N88" s="75"/>
      <c r="O88" s="73">
        <f>SUM(O18:O86)</f>
        <v>774</v>
      </c>
    </row>
    <row r="89" spans="1:15" ht="3.75" customHeight="1" x14ac:dyDescent="0.25">
      <c r="A89" s="1"/>
      <c r="B89" s="1"/>
      <c r="C89" s="1"/>
      <c r="D89" s="17"/>
      <c r="E89" s="20"/>
      <c r="F89" s="20"/>
      <c r="G89" s="3"/>
      <c r="H89" s="3"/>
      <c r="I89" s="1"/>
      <c r="J89" s="1"/>
      <c r="K89" s="1"/>
      <c r="L89" s="1"/>
      <c r="M89" s="1"/>
      <c r="N89" s="1"/>
    </row>
    <row r="90" spans="1:15" ht="15" customHeight="1" x14ac:dyDescent="0.25">
      <c r="A90" s="1"/>
      <c r="B90" s="1"/>
      <c r="C90" s="1"/>
      <c r="D90" s="1" t="s">
        <v>49</v>
      </c>
      <c r="E90" s="23"/>
      <c r="F90" s="397" t="s">
        <v>421</v>
      </c>
      <c r="G90" s="396"/>
      <c r="H90" s="1"/>
      <c r="I90" s="1"/>
      <c r="J90" s="1"/>
      <c r="K90" s="1"/>
      <c r="L90" s="1"/>
      <c r="M90" s="1"/>
      <c r="N90" s="1"/>
    </row>
    <row r="91" spans="1:15" ht="15" customHeight="1" x14ac:dyDescent="0.25">
      <c r="A91" s="1"/>
      <c r="B91" s="1"/>
      <c r="C91" s="1"/>
      <c r="D91" s="1" t="s">
        <v>422</v>
      </c>
      <c r="E91" s="23"/>
      <c r="F91" s="1"/>
      <c r="G91" s="1"/>
      <c r="H91" s="1"/>
      <c r="I91" s="1"/>
      <c r="J91" s="1"/>
      <c r="K91" s="1"/>
      <c r="L91" s="1"/>
      <c r="M91" s="1"/>
      <c r="N91" s="1"/>
    </row>
    <row r="92" spans="1:15" ht="15" customHeight="1" x14ac:dyDescent="0.25">
      <c r="A92" s="1"/>
      <c r="B92" s="1"/>
      <c r="C92" s="1"/>
      <c r="D92" s="1" t="s">
        <v>423</v>
      </c>
      <c r="E92" s="3"/>
      <c r="F92" s="1"/>
      <c r="G92" s="1"/>
      <c r="H92" s="1"/>
      <c r="I92" s="1"/>
      <c r="J92" s="1"/>
      <c r="K92" s="1"/>
      <c r="L92" s="1"/>
      <c r="M92" s="1"/>
      <c r="N92" s="1"/>
    </row>
    <row r="93" spans="1:15" ht="15" customHeight="1" x14ac:dyDescent="0.25">
      <c r="A93" s="1"/>
      <c r="B93" s="1"/>
      <c r="C93" s="1"/>
      <c r="D93" s="1" t="s">
        <v>385</v>
      </c>
      <c r="E93" s="23"/>
      <c r="F93" s="1"/>
      <c r="G93" s="1"/>
      <c r="H93" s="1"/>
      <c r="I93" s="1"/>
      <c r="J93" s="1"/>
      <c r="K93" s="1"/>
      <c r="L93" s="1"/>
      <c r="M93" s="1"/>
      <c r="N93" s="1"/>
    </row>
    <row r="94" spans="1:15" ht="15" customHeight="1" x14ac:dyDescent="0.25">
      <c r="A94" s="1"/>
      <c r="B94" s="1"/>
      <c r="C94" s="1"/>
      <c r="D94" s="1" t="s">
        <v>424</v>
      </c>
      <c r="E94" s="1"/>
      <c r="F94" s="1"/>
      <c r="G94" s="23"/>
      <c r="H94" s="23"/>
      <c r="I94" s="1"/>
      <c r="J94" s="1"/>
      <c r="K94" s="1"/>
      <c r="L94" s="1"/>
      <c r="M94" s="1"/>
      <c r="N94" s="1"/>
    </row>
    <row r="95" spans="1:15" ht="15" x14ac:dyDescent="0.25">
      <c r="A95" s="1"/>
      <c r="B95" s="1"/>
      <c r="C95" s="1"/>
      <c r="D95" s="1"/>
      <c r="E95" s="1"/>
      <c r="F95" s="1"/>
      <c r="G95" s="3"/>
      <c r="H95" s="3"/>
      <c r="I95" s="1"/>
      <c r="J95" s="1"/>
      <c r="K95" s="20"/>
      <c r="L95" s="1"/>
      <c r="M95" s="1"/>
      <c r="N95" s="1"/>
    </row>
    <row r="96" spans="1:15" ht="1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399" ht="8.25" customHeight="1" x14ac:dyDescent="0.2"/>
    <row r="401" ht="8.25" customHeight="1" x14ac:dyDescent="0.2"/>
    <row r="403" ht="9" customHeight="1" x14ac:dyDescent="0.2"/>
    <row r="405" ht="7.5" customHeight="1" x14ac:dyDescent="0.2"/>
    <row r="407" ht="6.75" customHeight="1" x14ac:dyDescent="0.2"/>
    <row r="409" ht="7.5" customHeight="1" x14ac:dyDescent="0.2"/>
    <row r="411" ht="9" customHeight="1" x14ac:dyDescent="0.2"/>
    <row r="413" ht="7.5" customHeight="1" x14ac:dyDescent="0.2"/>
    <row r="415" ht="8.25" customHeight="1" x14ac:dyDescent="0.2"/>
  </sheetData>
  <mergeCells count="333"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6:C26"/>
    <mergeCell ref="D26:E26"/>
    <mergeCell ref="F26:G26"/>
    <mergeCell ref="H26:I26"/>
    <mergeCell ref="J26:K26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55:C55"/>
    <mergeCell ref="D55:E55"/>
    <mergeCell ref="F55:G55"/>
    <mergeCell ref="H55:I55"/>
    <mergeCell ref="J55:K55"/>
    <mergeCell ref="B53:C53"/>
    <mergeCell ref="D53:E53"/>
    <mergeCell ref="F53:G53"/>
    <mergeCell ref="H53:I53"/>
    <mergeCell ref="J53:K53"/>
    <mergeCell ref="B54:C54"/>
    <mergeCell ref="D54:E54"/>
    <mergeCell ref="F54:G54"/>
    <mergeCell ref="H54:I54"/>
    <mergeCell ref="J54:K54"/>
    <mergeCell ref="B56:C56"/>
    <mergeCell ref="D56:E56"/>
    <mergeCell ref="F56:G56"/>
    <mergeCell ref="H56:I56"/>
    <mergeCell ref="J56:K56"/>
    <mergeCell ref="B60:C60"/>
    <mergeCell ref="D60:E60"/>
    <mergeCell ref="F60:G60"/>
    <mergeCell ref="H60:I60"/>
    <mergeCell ref="J60:K60"/>
    <mergeCell ref="B58:C58"/>
    <mergeCell ref="D58:E58"/>
    <mergeCell ref="F58:G58"/>
    <mergeCell ref="H58:I58"/>
    <mergeCell ref="J58:K58"/>
    <mergeCell ref="B57:C57"/>
    <mergeCell ref="D57:E57"/>
    <mergeCell ref="F57:G57"/>
    <mergeCell ref="H57:I57"/>
    <mergeCell ref="J57:K57"/>
    <mergeCell ref="B59:C59"/>
    <mergeCell ref="D59:E59"/>
    <mergeCell ref="F59:G59"/>
    <mergeCell ref="H59:I59"/>
    <mergeCell ref="J59:K59"/>
    <mergeCell ref="J62:K62"/>
    <mergeCell ref="B86:C86"/>
    <mergeCell ref="D86:E86"/>
    <mergeCell ref="F86:G86"/>
    <mergeCell ref="H86:I86"/>
    <mergeCell ref="J86:K86"/>
    <mergeCell ref="J64:K64"/>
    <mergeCell ref="B88:L88"/>
    <mergeCell ref="B61:C61"/>
    <mergeCell ref="B62:C62"/>
    <mergeCell ref="B63:C63"/>
    <mergeCell ref="B64:C64"/>
    <mergeCell ref="B65:C65"/>
    <mergeCell ref="B66:C66"/>
    <mergeCell ref="H64:I64"/>
    <mergeCell ref="B67:C67"/>
    <mergeCell ref="B68:C68"/>
    <mergeCell ref="B70:C70"/>
    <mergeCell ref="D70:E70"/>
    <mergeCell ref="F70:G70"/>
    <mergeCell ref="H70:I70"/>
    <mergeCell ref="D67:E67"/>
    <mergeCell ref="F67:G67"/>
    <mergeCell ref="F90:G90"/>
    <mergeCell ref="D61:E61"/>
    <mergeCell ref="F61:G61"/>
    <mergeCell ref="H61:I61"/>
    <mergeCell ref="J61:K61"/>
    <mergeCell ref="D62:E62"/>
    <mergeCell ref="D87:H87"/>
    <mergeCell ref="J65:K65"/>
    <mergeCell ref="D66:E66"/>
    <mergeCell ref="H67:I67"/>
    <mergeCell ref="F62:G62"/>
    <mergeCell ref="H62:I62"/>
    <mergeCell ref="F66:G66"/>
    <mergeCell ref="H66:I66"/>
    <mergeCell ref="J66:K66"/>
    <mergeCell ref="D63:E63"/>
    <mergeCell ref="F63:G63"/>
    <mergeCell ref="H63:I63"/>
    <mergeCell ref="J63:K63"/>
    <mergeCell ref="D64:E64"/>
    <mergeCell ref="D65:E65"/>
    <mergeCell ref="F65:G65"/>
    <mergeCell ref="H65:I65"/>
    <mergeCell ref="F64:G64"/>
    <mergeCell ref="J70:K70"/>
    <mergeCell ref="B71:C71"/>
    <mergeCell ref="B72:C72"/>
    <mergeCell ref="B73:C73"/>
    <mergeCell ref="B74:C74"/>
    <mergeCell ref="J67:K67"/>
    <mergeCell ref="D68:E68"/>
    <mergeCell ref="F68:G68"/>
    <mergeCell ref="H68:I68"/>
    <mergeCell ref="J68:K68"/>
    <mergeCell ref="F71:G71"/>
    <mergeCell ref="F72:G72"/>
    <mergeCell ref="F73:G73"/>
    <mergeCell ref="F74:G74"/>
    <mergeCell ref="J71:K71"/>
    <mergeCell ref="J72:K72"/>
    <mergeCell ref="J73:K73"/>
    <mergeCell ref="J74:K74"/>
    <mergeCell ref="D72:E72"/>
    <mergeCell ref="D73:E73"/>
    <mergeCell ref="D74:E74"/>
    <mergeCell ref="D71:E71"/>
    <mergeCell ref="D84:E84"/>
    <mergeCell ref="D85:E85"/>
    <mergeCell ref="D76:E76"/>
    <mergeCell ref="D77:E77"/>
    <mergeCell ref="D78:E78"/>
    <mergeCell ref="D79:E79"/>
    <mergeCell ref="D80:E80"/>
    <mergeCell ref="D81:E81"/>
    <mergeCell ref="B84:C84"/>
    <mergeCell ref="B85:C85"/>
    <mergeCell ref="D75:E75"/>
    <mergeCell ref="B75:C75"/>
    <mergeCell ref="B76:C76"/>
    <mergeCell ref="B77:C77"/>
    <mergeCell ref="B78:C78"/>
    <mergeCell ref="B79:C79"/>
    <mergeCell ref="F83:G83"/>
    <mergeCell ref="B81:C81"/>
    <mergeCell ref="B82:C82"/>
    <mergeCell ref="B83:C83"/>
    <mergeCell ref="B80:C80"/>
    <mergeCell ref="D82:E82"/>
    <mergeCell ref="D83:E83"/>
    <mergeCell ref="F84:G84"/>
    <mergeCell ref="F85:G85"/>
    <mergeCell ref="H71:I71"/>
    <mergeCell ref="H72:I72"/>
    <mergeCell ref="H73:I73"/>
    <mergeCell ref="H74:I74"/>
    <mergeCell ref="H75:I75"/>
    <mergeCell ref="H76:I76"/>
    <mergeCell ref="H77:I77"/>
    <mergeCell ref="F77:G77"/>
    <mergeCell ref="F78:G78"/>
    <mergeCell ref="F79:G79"/>
    <mergeCell ref="F80:G80"/>
    <mergeCell ref="F81:G81"/>
    <mergeCell ref="F82:G82"/>
    <mergeCell ref="F75:G75"/>
    <mergeCell ref="F76:G76"/>
    <mergeCell ref="J75:K75"/>
    <mergeCell ref="J76:K76"/>
    <mergeCell ref="J77:K77"/>
    <mergeCell ref="J78:K78"/>
    <mergeCell ref="H78:I78"/>
    <mergeCell ref="J85:K85"/>
    <mergeCell ref="J79:K79"/>
    <mergeCell ref="J80:K80"/>
    <mergeCell ref="J81:K81"/>
    <mergeCell ref="J82:K82"/>
    <mergeCell ref="J83:K83"/>
    <mergeCell ref="J84:K84"/>
    <mergeCell ref="H84:I84"/>
    <mergeCell ref="H85:I85"/>
    <mergeCell ref="H79:I79"/>
    <mergeCell ref="H80:I80"/>
    <mergeCell ref="H81:I81"/>
    <mergeCell ref="H82:I82"/>
    <mergeCell ref="H83:I83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sheetPr codeName="Hoja75"/>
  <dimension ref="A1:O399"/>
  <sheetViews>
    <sheetView workbookViewId="0">
      <selection activeCell="O42" sqref="O42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" customWidth="1"/>
    <col min="10" max="10" width="9.85546875" customWidth="1"/>
    <col min="11" max="11" width="9.28515625" customWidth="1"/>
    <col min="12" max="12" width="15.85546875" customWidth="1"/>
    <col min="13" max="13" width="6.7109375" customWidth="1"/>
    <col min="14" max="14" width="12.5703125" customWidth="1"/>
    <col min="15" max="15" width="10.42578125" customWidth="1"/>
  </cols>
  <sheetData>
    <row r="1" spans="1:15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  <c r="O1" s="2"/>
    </row>
    <row r="2" spans="1:15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  <c r="O2" s="1"/>
    </row>
    <row r="3" spans="1:15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3"/>
      <c r="N3" s="1"/>
      <c r="O3" s="1"/>
    </row>
    <row r="4" spans="1:15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  <c r="O4" s="1"/>
    </row>
    <row r="5" spans="1:15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  <c r="O5" s="1"/>
    </row>
    <row r="6" spans="1:15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  <c r="O6" s="1"/>
    </row>
    <row r="7" spans="1:15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  <c r="N7" s="1"/>
    </row>
    <row r="8" spans="1:15" ht="4.5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  <c r="N9" s="1"/>
    </row>
    <row r="10" spans="1:15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  <c r="N11" s="1"/>
    </row>
    <row r="12" spans="1:15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ht="15" x14ac:dyDescent="0.25">
      <c r="A13" s="1"/>
      <c r="B13" s="1" t="s">
        <v>3</v>
      </c>
      <c r="C13" s="1"/>
      <c r="D13" s="1"/>
      <c r="E13" s="1"/>
      <c r="F13" s="1"/>
      <c r="G13" s="9" t="s">
        <v>410</v>
      </c>
      <c r="H13" s="23"/>
      <c r="I13" s="1"/>
      <c r="J13" s="1" t="s">
        <v>0</v>
      </c>
      <c r="K13" s="1" t="s">
        <v>0</v>
      </c>
      <c r="L13" s="1"/>
      <c r="M13" s="1"/>
      <c r="N13" s="1"/>
    </row>
    <row r="14" spans="1:15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  <c r="N14" s="1"/>
    </row>
    <row r="15" spans="1:15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11" t="s">
        <v>20</v>
      </c>
      <c r="M15" s="11"/>
      <c r="N15" s="74">
        <v>36985</v>
      </c>
    </row>
    <row r="16" spans="1:15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5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413</v>
      </c>
      <c r="N17" s="55" t="s">
        <v>383</v>
      </c>
      <c r="O17" s="56" t="s">
        <v>380</v>
      </c>
    </row>
    <row r="18" spans="1:15" ht="15" x14ac:dyDescent="0.25">
      <c r="A18" s="1"/>
      <c r="B18" s="71" t="s">
        <v>22</v>
      </c>
      <c r="C18" s="72"/>
      <c r="D18" s="20"/>
      <c r="E18" s="45"/>
      <c r="F18" s="20"/>
      <c r="H18" s="3"/>
      <c r="J18" s="20"/>
      <c r="K18" s="45"/>
      <c r="L18" s="1"/>
      <c r="M18" s="1"/>
      <c r="N18" s="1"/>
      <c r="O18" s="60"/>
    </row>
    <row r="19" spans="1:15" ht="15" x14ac:dyDescent="0.25">
      <c r="A19" s="1"/>
      <c r="B19" s="369">
        <v>1</v>
      </c>
      <c r="C19" s="368"/>
      <c r="D19" s="369" t="s">
        <v>414</v>
      </c>
      <c r="E19" s="368"/>
      <c r="F19" s="369">
        <v>4100045154</v>
      </c>
      <c r="G19" s="370"/>
      <c r="H19" s="391" t="s">
        <v>223</v>
      </c>
      <c r="I19" s="370"/>
      <c r="J19" s="369" t="s">
        <v>81</v>
      </c>
      <c r="K19" s="368"/>
      <c r="L19" s="7" t="s">
        <v>415</v>
      </c>
      <c r="M19" s="7"/>
      <c r="N19" s="7">
        <v>4.58</v>
      </c>
      <c r="O19" s="57">
        <v>3</v>
      </c>
    </row>
    <row r="20" spans="1:15" ht="15" x14ac:dyDescent="0.25">
      <c r="A20" s="1"/>
      <c r="B20" s="369">
        <v>2</v>
      </c>
      <c r="C20" s="368"/>
      <c r="D20" s="369" t="s">
        <v>414</v>
      </c>
      <c r="E20" s="368"/>
      <c r="F20" s="369">
        <v>4100045154</v>
      </c>
      <c r="G20" s="370"/>
      <c r="H20" s="391" t="s">
        <v>223</v>
      </c>
      <c r="I20" s="370"/>
      <c r="J20" s="369" t="s">
        <v>81</v>
      </c>
      <c r="K20" s="368"/>
      <c r="L20" s="7" t="s">
        <v>415</v>
      </c>
      <c r="M20" s="7"/>
      <c r="N20" s="7">
        <v>4.58</v>
      </c>
      <c r="O20" s="57">
        <v>3</v>
      </c>
    </row>
    <row r="21" spans="1:15" ht="15" x14ac:dyDescent="0.25">
      <c r="A21" s="1"/>
      <c r="B21" s="369">
        <v>3</v>
      </c>
      <c r="C21" s="368"/>
      <c r="D21" s="369" t="s">
        <v>414</v>
      </c>
      <c r="E21" s="368"/>
      <c r="F21" s="369">
        <v>4100045154</v>
      </c>
      <c r="G21" s="370"/>
      <c r="H21" s="391" t="s">
        <v>223</v>
      </c>
      <c r="I21" s="370"/>
      <c r="J21" s="369" t="s">
        <v>81</v>
      </c>
      <c r="K21" s="368"/>
      <c r="L21" s="7" t="s">
        <v>415</v>
      </c>
      <c r="M21" s="7"/>
      <c r="N21" s="7">
        <v>4.58</v>
      </c>
      <c r="O21" s="57">
        <v>3</v>
      </c>
    </row>
    <row r="22" spans="1:15" ht="15" x14ac:dyDescent="0.25">
      <c r="A22" s="1"/>
      <c r="B22" s="369">
        <v>4</v>
      </c>
      <c r="C22" s="368"/>
      <c r="D22" s="369" t="s">
        <v>414</v>
      </c>
      <c r="E22" s="368"/>
      <c r="F22" s="369">
        <v>4100045154</v>
      </c>
      <c r="G22" s="370"/>
      <c r="H22" s="391" t="s">
        <v>223</v>
      </c>
      <c r="I22" s="370"/>
      <c r="J22" s="369" t="s">
        <v>81</v>
      </c>
      <c r="K22" s="368"/>
      <c r="L22" s="7" t="s">
        <v>415</v>
      </c>
      <c r="M22" s="7"/>
      <c r="N22" s="7">
        <v>4.58</v>
      </c>
      <c r="O22" s="57">
        <v>3</v>
      </c>
    </row>
    <row r="23" spans="1:15" ht="15" x14ac:dyDescent="0.25">
      <c r="A23" s="1"/>
      <c r="B23" s="369">
        <v>5</v>
      </c>
      <c r="C23" s="368"/>
      <c r="D23" s="369" t="s">
        <v>414</v>
      </c>
      <c r="E23" s="368"/>
      <c r="F23" s="369">
        <v>4100045154</v>
      </c>
      <c r="G23" s="370"/>
      <c r="H23" s="391" t="s">
        <v>223</v>
      </c>
      <c r="I23" s="370"/>
      <c r="J23" s="369" t="s">
        <v>81</v>
      </c>
      <c r="K23" s="368"/>
      <c r="L23" s="7" t="s">
        <v>387</v>
      </c>
      <c r="M23" s="7"/>
      <c r="N23" s="7">
        <v>4.58</v>
      </c>
      <c r="O23" s="57">
        <v>3</v>
      </c>
    </row>
    <row r="24" spans="1:15" ht="15" x14ac:dyDescent="0.25">
      <c r="A24" s="1"/>
      <c r="B24" s="369">
        <v>6</v>
      </c>
      <c r="C24" s="368"/>
      <c r="D24" s="369" t="s">
        <v>414</v>
      </c>
      <c r="E24" s="368"/>
      <c r="F24" s="369">
        <v>4100045154</v>
      </c>
      <c r="G24" s="370"/>
      <c r="H24" s="391" t="s">
        <v>223</v>
      </c>
      <c r="I24" s="370"/>
      <c r="J24" s="369" t="s">
        <v>81</v>
      </c>
      <c r="K24" s="368"/>
      <c r="L24" s="7" t="s">
        <v>387</v>
      </c>
      <c r="M24" s="7"/>
      <c r="N24" s="7">
        <v>4.58</v>
      </c>
      <c r="O24" s="57">
        <v>3</v>
      </c>
    </row>
    <row r="25" spans="1:15" ht="15" x14ac:dyDescent="0.25">
      <c r="A25" s="1"/>
      <c r="B25" s="369">
        <v>7</v>
      </c>
      <c r="C25" s="368"/>
      <c r="D25" s="369" t="s">
        <v>414</v>
      </c>
      <c r="E25" s="368"/>
      <c r="F25" s="369">
        <v>4100045154</v>
      </c>
      <c r="G25" s="370"/>
      <c r="H25" s="391" t="s">
        <v>223</v>
      </c>
      <c r="I25" s="370"/>
      <c r="J25" s="369" t="s">
        <v>81</v>
      </c>
      <c r="K25" s="368"/>
      <c r="L25" s="7" t="s">
        <v>387</v>
      </c>
      <c r="M25" s="7"/>
      <c r="N25" s="7">
        <v>4.58</v>
      </c>
      <c r="O25" s="57">
        <v>3</v>
      </c>
    </row>
    <row r="26" spans="1:15" ht="15" x14ac:dyDescent="0.25">
      <c r="A26" s="1"/>
      <c r="B26" s="378">
        <v>8</v>
      </c>
      <c r="C26" s="379"/>
      <c r="D26" s="369" t="s">
        <v>414</v>
      </c>
      <c r="E26" s="368"/>
      <c r="F26" s="369">
        <v>4100045154</v>
      </c>
      <c r="G26" s="370"/>
      <c r="H26" s="391" t="s">
        <v>223</v>
      </c>
      <c r="I26" s="370"/>
      <c r="J26" s="369" t="s">
        <v>81</v>
      </c>
      <c r="K26" s="368"/>
      <c r="L26" s="7" t="s">
        <v>387</v>
      </c>
      <c r="M26" s="7"/>
      <c r="N26" s="14">
        <v>3.42</v>
      </c>
      <c r="O26" s="57">
        <v>1</v>
      </c>
    </row>
    <row r="27" spans="1:15" ht="15" x14ac:dyDescent="0.25">
      <c r="A27" s="1"/>
      <c r="B27" s="365"/>
      <c r="C27" s="366"/>
      <c r="D27" s="369" t="s">
        <v>414</v>
      </c>
      <c r="E27" s="368"/>
      <c r="F27" s="369">
        <v>4100045155</v>
      </c>
      <c r="G27" s="370"/>
      <c r="H27" s="391" t="s">
        <v>223</v>
      </c>
      <c r="I27" s="370"/>
      <c r="J27" s="369" t="s">
        <v>81</v>
      </c>
      <c r="K27" s="368"/>
      <c r="L27" s="7" t="s">
        <v>387</v>
      </c>
      <c r="M27" s="7"/>
      <c r="N27" s="27"/>
      <c r="O27" s="57">
        <v>1</v>
      </c>
    </row>
    <row r="28" spans="1:15" ht="15" x14ac:dyDescent="0.25">
      <c r="A28" s="1"/>
      <c r="B28" s="369">
        <v>9</v>
      </c>
      <c r="C28" s="368"/>
      <c r="D28" s="369" t="s">
        <v>414</v>
      </c>
      <c r="E28" s="368"/>
      <c r="F28" s="369">
        <v>4100045155</v>
      </c>
      <c r="G28" s="370"/>
      <c r="H28" s="391" t="s">
        <v>223</v>
      </c>
      <c r="I28" s="370"/>
      <c r="J28" s="369" t="s">
        <v>81</v>
      </c>
      <c r="K28" s="368"/>
      <c r="L28" s="7" t="s">
        <v>387</v>
      </c>
      <c r="M28" s="7"/>
      <c r="N28" s="7">
        <v>4.58</v>
      </c>
      <c r="O28" s="57">
        <v>3</v>
      </c>
    </row>
    <row r="29" spans="1:15" ht="15" x14ac:dyDescent="0.25">
      <c r="A29" s="1"/>
      <c r="B29" s="369">
        <v>10</v>
      </c>
      <c r="C29" s="368"/>
      <c r="D29" s="369" t="s">
        <v>414</v>
      </c>
      <c r="E29" s="368"/>
      <c r="F29" s="369">
        <v>4100045155</v>
      </c>
      <c r="G29" s="370"/>
      <c r="H29" s="391" t="s">
        <v>223</v>
      </c>
      <c r="I29" s="370"/>
      <c r="J29" s="369" t="s">
        <v>81</v>
      </c>
      <c r="K29" s="368"/>
      <c r="L29" s="7" t="s">
        <v>387</v>
      </c>
      <c r="M29" s="7"/>
      <c r="N29" s="7">
        <v>4.58</v>
      </c>
      <c r="O29" s="57">
        <v>3</v>
      </c>
    </row>
    <row r="30" spans="1:15" ht="15" x14ac:dyDescent="0.25">
      <c r="A30" s="1"/>
      <c r="B30" s="369">
        <v>11</v>
      </c>
      <c r="C30" s="368"/>
      <c r="D30" s="369" t="s">
        <v>414</v>
      </c>
      <c r="E30" s="368"/>
      <c r="F30" s="369">
        <v>4100045155</v>
      </c>
      <c r="G30" s="370"/>
      <c r="H30" s="391" t="s">
        <v>223</v>
      </c>
      <c r="I30" s="370"/>
      <c r="J30" s="369" t="s">
        <v>81</v>
      </c>
      <c r="K30" s="368"/>
      <c r="L30" s="7" t="s">
        <v>387</v>
      </c>
      <c r="M30" s="7"/>
      <c r="N30" s="7">
        <v>4.58</v>
      </c>
      <c r="O30" s="57">
        <v>3</v>
      </c>
    </row>
    <row r="31" spans="1:15" ht="15" x14ac:dyDescent="0.25">
      <c r="A31" s="1"/>
      <c r="B31" s="369">
        <v>12</v>
      </c>
      <c r="C31" s="368"/>
      <c r="D31" s="369" t="s">
        <v>414</v>
      </c>
      <c r="E31" s="368"/>
      <c r="F31" s="369">
        <v>4100045155</v>
      </c>
      <c r="G31" s="370"/>
      <c r="H31" s="391" t="s">
        <v>223</v>
      </c>
      <c r="I31" s="370"/>
      <c r="J31" s="369" t="s">
        <v>81</v>
      </c>
      <c r="K31" s="368"/>
      <c r="L31" s="7" t="s">
        <v>415</v>
      </c>
      <c r="M31" s="7"/>
      <c r="N31" s="7">
        <v>4.58</v>
      </c>
      <c r="O31" s="57">
        <v>3</v>
      </c>
    </row>
    <row r="32" spans="1:15" ht="15" x14ac:dyDescent="0.25">
      <c r="A32" s="1"/>
      <c r="B32" s="369">
        <v>13</v>
      </c>
      <c r="C32" s="368"/>
      <c r="D32" s="369" t="s">
        <v>414</v>
      </c>
      <c r="E32" s="368"/>
      <c r="F32" s="369">
        <v>4100045155</v>
      </c>
      <c r="G32" s="370"/>
      <c r="H32" s="391" t="s">
        <v>223</v>
      </c>
      <c r="I32" s="370"/>
      <c r="J32" s="369" t="s">
        <v>81</v>
      </c>
      <c r="K32" s="368"/>
      <c r="L32" s="7" t="s">
        <v>415</v>
      </c>
      <c r="M32" s="7"/>
      <c r="N32" s="7">
        <v>4.58</v>
      </c>
      <c r="O32" s="57">
        <v>3</v>
      </c>
    </row>
    <row r="33" spans="1:15" ht="15" x14ac:dyDescent="0.25">
      <c r="A33" s="1"/>
      <c r="B33" s="369">
        <v>14</v>
      </c>
      <c r="C33" s="368"/>
      <c r="D33" s="369" t="s">
        <v>414</v>
      </c>
      <c r="E33" s="368"/>
      <c r="F33" s="369">
        <v>4100045155</v>
      </c>
      <c r="G33" s="370"/>
      <c r="H33" s="391" t="s">
        <v>223</v>
      </c>
      <c r="I33" s="370"/>
      <c r="J33" s="369" t="s">
        <v>81</v>
      </c>
      <c r="K33" s="368"/>
      <c r="L33" s="7" t="s">
        <v>415</v>
      </c>
      <c r="M33" s="7"/>
      <c r="N33" s="7">
        <v>3.42</v>
      </c>
      <c r="O33" s="57">
        <v>2</v>
      </c>
    </row>
    <row r="34" spans="1:15" ht="15" x14ac:dyDescent="0.25">
      <c r="A34" s="1"/>
      <c r="B34" s="369">
        <v>15</v>
      </c>
      <c r="C34" s="368"/>
      <c r="D34" s="369" t="s">
        <v>414</v>
      </c>
      <c r="E34" s="368"/>
      <c r="F34" s="369">
        <v>4100045153</v>
      </c>
      <c r="G34" s="370"/>
      <c r="H34" s="391" t="s">
        <v>223</v>
      </c>
      <c r="I34" s="370"/>
      <c r="J34" s="369" t="s">
        <v>25</v>
      </c>
      <c r="K34" s="368"/>
      <c r="L34" s="7" t="s">
        <v>415</v>
      </c>
      <c r="M34" s="7"/>
      <c r="N34" s="7">
        <v>4.58</v>
      </c>
      <c r="O34" s="57">
        <v>3</v>
      </c>
    </row>
    <row r="35" spans="1:15" ht="15" x14ac:dyDescent="0.25">
      <c r="A35" s="1"/>
      <c r="B35" s="369">
        <v>16</v>
      </c>
      <c r="C35" s="368"/>
      <c r="D35" s="369" t="s">
        <v>414</v>
      </c>
      <c r="E35" s="368"/>
      <c r="F35" s="369">
        <v>4100045153</v>
      </c>
      <c r="G35" s="370"/>
      <c r="H35" s="391" t="s">
        <v>223</v>
      </c>
      <c r="I35" s="370"/>
      <c r="J35" s="369" t="s">
        <v>25</v>
      </c>
      <c r="K35" s="368"/>
      <c r="L35" s="7" t="s">
        <v>415</v>
      </c>
      <c r="M35" s="7"/>
      <c r="N35" s="7">
        <v>4.58</v>
      </c>
      <c r="O35" s="57">
        <v>3</v>
      </c>
    </row>
    <row r="36" spans="1:15" ht="15" x14ac:dyDescent="0.25">
      <c r="A36" s="1"/>
      <c r="B36" s="77" t="s">
        <v>37</v>
      </c>
      <c r="C36" s="78"/>
      <c r="D36" s="20"/>
      <c r="E36" s="45"/>
      <c r="F36" s="20"/>
      <c r="H36" s="3"/>
      <c r="J36" s="20"/>
      <c r="K36" s="45"/>
      <c r="L36" s="1"/>
      <c r="M36" s="1"/>
      <c r="N36" s="1"/>
      <c r="O36" s="60"/>
    </row>
    <row r="37" spans="1:15" ht="15" x14ac:dyDescent="0.25">
      <c r="A37" s="1"/>
      <c r="B37" s="378">
        <v>17</v>
      </c>
      <c r="C37" s="379"/>
      <c r="D37" s="369" t="s">
        <v>414</v>
      </c>
      <c r="E37" s="368"/>
      <c r="F37" s="369">
        <v>4100045153</v>
      </c>
      <c r="G37" s="370"/>
      <c r="H37" s="391" t="s">
        <v>223</v>
      </c>
      <c r="I37" s="370"/>
      <c r="J37" s="369" t="s">
        <v>25</v>
      </c>
      <c r="K37" s="368"/>
      <c r="L37" s="7" t="s">
        <v>415</v>
      </c>
      <c r="M37" s="7"/>
      <c r="N37" s="14">
        <v>3.42</v>
      </c>
      <c r="O37" s="57">
        <v>2</v>
      </c>
    </row>
    <row r="38" spans="1:15" ht="15" x14ac:dyDescent="0.25">
      <c r="A38" s="1"/>
      <c r="B38" s="378">
        <v>18</v>
      </c>
      <c r="C38" s="379"/>
      <c r="D38" s="369" t="s">
        <v>414</v>
      </c>
      <c r="E38" s="368"/>
      <c r="F38" s="369">
        <v>4100045153</v>
      </c>
      <c r="G38" s="370"/>
      <c r="H38" s="391" t="s">
        <v>223</v>
      </c>
      <c r="I38" s="370"/>
      <c r="J38" s="369" t="s">
        <v>25</v>
      </c>
      <c r="K38" s="368"/>
      <c r="L38" s="7" t="s">
        <v>387</v>
      </c>
      <c r="M38" s="7"/>
      <c r="N38" s="14">
        <v>4.58</v>
      </c>
      <c r="O38" s="57">
        <v>3</v>
      </c>
    </row>
    <row r="39" spans="1:15" ht="15" x14ac:dyDescent="0.25">
      <c r="A39" s="1"/>
      <c r="B39" s="378">
        <v>19</v>
      </c>
      <c r="C39" s="379"/>
      <c r="D39" s="369" t="s">
        <v>414</v>
      </c>
      <c r="E39" s="368"/>
      <c r="F39" s="369">
        <v>4100045153</v>
      </c>
      <c r="G39" s="370"/>
      <c r="H39" s="391" t="s">
        <v>223</v>
      </c>
      <c r="I39" s="370"/>
      <c r="J39" s="369" t="s">
        <v>25</v>
      </c>
      <c r="K39" s="368"/>
      <c r="L39" s="7" t="s">
        <v>387</v>
      </c>
      <c r="M39" s="7"/>
      <c r="N39" s="14">
        <v>4.58</v>
      </c>
      <c r="O39" s="57">
        <v>3</v>
      </c>
    </row>
    <row r="40" spans="1:15" ht="15" x14ac:dyDescent="0.25">
      <c r="A40" s="1"/>
      <c r="B40" s="378">
        <v>20</v>
      </c>
      <c r="C40" s="379"/>
      <c r="D40" s="369" t="s">
        <v>414</v>
      </c>
      <c r="E40" s="368"/>
      <c r="F40" s="369">
        <v>4100045153</v>
      </c>
      <c r="G40" s="370"/>
      <c r="H40" s="391" t="s">
        <v>223</v>
      </c>
      <c r="I40" s="370"/>
      <c r="J40" s="369" t="s">
        <v>25</v>
      </c>
      <c r="K40" s="368"/>
      <c r="L40" s="7" t="s">
        <v>387</v>
      </c>
      <c r="M40" s="7"/>
      <c r="N40" s="14">
        <v>4.58</v>
      </c>
      <c r="O40" s="57">
        <v>3</v>
      </c>
    </row>
    <row r="41" spans="1:15" ht="15" x14ac:dyDescent="0.25">
      <c r="A41" s="1"/>
      <c r="B41" s="378">
        <v>21</v>
      </c>
      <c r="C41" s="379"/>
      <c r="D41" s="369" t="s">
        <v>414</v>
      </c>
      <c r="E41" s="368"/>
      <c r="F41" s="369">
        <v>4100045153</v>
      </c>
      <c r="G41" s="370"/>
      <c r="H41" s="391" t="s">
        <v>223</v>
      </c>
      <c r="I41" s="370"/>
      <c r="J41" s="369" t="s">
        <v>25</v>
      </c>
      <c r="K41" s="368"/>
      <c r="L41" s="7" t="s">
        <v>387</v>
      </c>
      <c r="M41" s="7"/>
      <c r="N41" s="14">
        <v>4.58</v>
      </c>
      <c r="O41" s="57">
        <v>3</v>
      </c>
    </row>
    <row r="42" spans="1:15" ht="15" x14ac:dyDescent="0.25">
      <c r="A42" s="1"/>
      <c r="B42" s="378">
        <v>22</v>
      </c>
      <c r="C42" s="379"/>
      <c r="D42" s="369" t="s">
        <v>414</v>
      </c>
      <c r="E42" s="368"/>
      <c r="F42" s="369">
        <v>4100045153</v>
      </c>
      <c r="G42" s="370"/>
      <c r="H42" s="391" t="s">
        <v>223</v>
      </c>
      <c r="I42" s="370"/>
      <c r="J42" s="369" t="s">
        <v>25</v>
      </c>
      <c r="K42" s="368"/>
      <c r="L42" s="7" t="s">
        <v>387</v>
      </c>
      <c r="M42" s="7"/>
      <c r="N42" s="14">
        <v>3.42</v>
      </c>
      <c r="O42" s="57">
        <v>2</v>
      </c>
    </row>
    <row r="43" spans="1:15" ht="15" x14ac:dyDescent="0.25">
      <c r="A43" s="1"/>
      <c r="B43" s="378">
        <v>23</v>
      </c>
      <c r="C43" s="379"/>
      <c r="D43" s="369" t="s">
        <v>414</v>
      </c>
      <c r="E43" s="368"/>
      <c r="F43" s="369">
        <v>4100045152</v>
      </c>
      <c r="G43" s="370"/>
      <c r="H43" s="391" t="s">
        <v>223</v>
      </c>
      <c r="I43" s="370"/>
      <c r="J43" s="369" t="s">
        <v>25</v>
      </c>
      <c r="K43" s="368"/>
      <c r="L43" s="7" t="s">
        <v>387</v>
      </c>
      <c r="M43" s="7"/>
      <c r="N43" s="14">
        <v>4.58</v>
      </c>
      <c r="O43" s="57">
        <v>3</v>
      </c>
    </row>
    <row r="44" spans="1:15" ht="15" x14ac:dyDescent="0.25">
      <c r="A44" s="1"/>
      <c r="B44" s="378">
        <v>24</v>
      </c>
      <c r="C44" s="379"/>
      <c r="D44" s="369" t="s">
        <v>414</v>
      </c>
      <c r="E44" s="368"/>
      <c r="F44" s="369">
        <v>4100045152</v>
      </c>
      <c r="G44" s="370"/>
      <c r="H44" s="391" t="s">
        <v>223</v>
      </c>
      <c r="I44" s="370"/>
      <c r="J44" s="369" t="s">
        <v>25</v>
      </c>
      <c r="K44" s="368"/>
      <c r="L44" s="7" t="s">
        <v>387</v>
      </c>
      <c r="M44" s="7"/>
      <c r="N44" s="14">
        <v>4.58</v>
      </c>
      <c r="O44" s="57">
        <v>3</v>
      </c>
    </row>
    <row r="45" spans="1:15" ht="15" x14ac:dyDescent="0.25">
      <c r="A45" s="1"/>
      <c r="B45" s="378">
        <v>25</v>
      </c>
      <c r="C45" s="379"/>
      <c r="D45" s="369" t="s">
        <v>414</v>
      </c>
      <c r="E45" s="368"/>
      <c r="F45" s="369">
        <v>4100045152</v>
      </c>
      <c r="G45" s="370"/>
      <c r="H45" s="391" t="s">
        <v>223</v>
      </c>
      <c r="I45" s="370"/>
      <c r="J45" s="369" t="s">
        <v>25</v>
      </c>
      <c r="K45" s="368"/>
      <c r="L45" s="7" t="s">
        <v>387</v>
      </c>
      <c r="M45" s="7"/>
      <c r="N45" s="14">
        <v>4.58</v>
      </c>
      <c r="O45" s="57">
        <v>3</v>
      </c>
    </row>
    <row r="46" spans="1:15" ht="15" x14ac:dyDescent="0.25">
      <c r="A46" s="1"/>
      <c r="B46" s="378">
        <v>26</v>
      </c>
      <c r="C46" s="379"/>
      <c r="D46" s="369" t="s">
        <v>414</v>
      </c>
      <c r="E46" s="368"/>
      <c r="F46" s="369">
        <v>4100045152</v>
      </c>
      <c r="G46" s="370"/>
      <c r="H46" s="391" t="s">
        <v>223</v>
      </c>
      <c r="I46" s="370"/>
      <c r="J46" s="369" t="s">
        <v>25</v>
      </c>
      <c r="K46" s="368"/>
      <c r="L46" s="7" t="s">
        <v>387</v>
      </c>
      <c r="M46" s="7"/>
      <c r="N46" s="14">
        <v>4.58</v>
      </c>
      <c r="O46" s="57">
        <v>3</v>
      </c>
    </row>
    <row r="47" spans="1:15" ht="15" x14ac:dyDescent="0.25">
      <c r="A47" s="1"/>
      <c r="B47" s="378">
        <v>27</v>
      </c>
      <c r="C47" s="379"/>
      <c r="D47" s="369" t="s">
        <v>414</v>
      </c>
      <c r="E47" s="368"/>
      <c r="F47" s="369">
        <v>4100045152</v>
      </c>
      <c r="G47" s="370"/>
      <c r="H47" s="391" t="s">
        <v>223</v>
      </c>
      <c r="I47" s="370"/>
      <c r="J47" s="369" t="s">
        <v>25</v>
      </c>
      <c r="K47" s="368"/>
      <c r="L47" s="7" t="s">
        <v>387</v>
      </c>
      <c r="M47" s="7"/>
      <c r="N47" s="14">
        <v>4.58</v>
      </c>
      <c r="O47" s="57">
        <v>3</v>
      </c>
    </row>
    <row r="48" spans="1:15" ht="15" x14ac:dyDescent="0.25">
      <c r="A48" s="1"/>
      <c r="B48" s="378">
        <v>28</v>
      </c>
      <c r="C48" s="379"/>
      <c r="D48" s="369" t="s">
        <v>414</v>
      </c>
      <c r="E48" s="368"/>
      <c r="F48" s="369">
        <v>4100045152</v>
      </c>
      <c r="G48" s="370"/>
      <c r="H48" s="391" t="s">
        <v>223</v>
      </c>
      <c r="I48" s="370"/>
      <c r="J48" s="369" t="s">
        <v>25</v>
      </c>
      <c r="K48" s="368"/>
      <c r="L48" s="7" t="s">
        <v>415</v>
      </c>
      <c r="M48" s="7"/>
      <c r="N48" s="14">
        <v>4.58</v>
      </c>
      <c r="O48" s="57">
        <v>3</v>
      </c>
    </row>
    <row r="49" spans="1:15" ht="15" x14ac:dyDescent="0.25">
      <c r="A49" s="1"/>
      <c r="B49" s="378">
        <v>29</v>
      </c>
      <c r="C49" s="379"/>
      <c r="D49" s="369" t="s">
        <v>414</v>
      </c>
      <c r="E49" s="368"/>
      <c r="F49" s="369">
        <v>4100045152</v>
      </c>
      <c r="G49" s="370"/>
      <c r="H49" s="391" t="s">
        <v>223</v>
      </c>
      <c r="I49" s="370"/>
      <c r="J49" s="369" t="s">
        <v>25</v>
      </c>
      <c r="K49" s="368"/>
      <c r="L49" s="7" t="s">
        <v>415</v>
      </c>
      <c r="M49" s="7"/>
      <c r="N49" s="14">
        <v>4.58</v>
      </c>
      <c r="O49" s="57">
        <v>3</v>
      </c>
    </row>
    <row r="50" spans="1:15" ht="15" x14ac:dyDescent="0.25">
      <c r="A50" s="1"/>
      <c r="B50" s="378">
        <v>30</v>
      </c>
      <c r="C50" s="379"/>
      <c r="D50" s="369" t="s">
        <v>414</v>
      </c>
      <c r="E50" s="368"/>
      <c r="F50" s="369">
        <v>4100045152</v>
      </c>
      <c r="G50" s="370"/>
      <c r="H50" s="391" t="s">
        <v>223</v>
      </c>
      <c r="I50" s="370"/>
      <c r="J50" s="369" t="s">
        <v>25</v>
      </c>
      <c r="K50" s="368"/>
      <c r="L50" s="7" t="s">
        <v>415</v>
      </c>
      <c r="M50" s="7"/>
      <c r="N50" s="14">
        <v>4.58</v>
      </c>
      <c r="O50" s="57">
        <v>3</v>
      </c>
    </row>
    <row r="51" spans="1:15" ht="15" x14ac:dyDescent="0.25">
      <c r="A51" s="1"/>
      <c r="B51" s="378">
        <v>31</v>
      </c>
      <c r="C51" s="379"/>
      <c r="D51" s="369" t="s">
        <v>414</v>
      </c>
      <c r="E51" s="368"/>
      <c r="F51" s="369">
        <v>4100045152</v>
      </c>
      <c r="G51" s="370"/>
      <c r="H51" s="391" t="s">
        <v>223</v>
      </c>
      <c r="I51" s="370"/>
      <c r="J51" s="369" t="s">
        <v>25</v>
      </c>
      <c r="K51" s="368"/>
      <c r="L51" s="7" t="s">
        <v>415</v>
      </c>
      <c r="M51" s="7"/>
      <c r="N51" s="14">
        <v>4.58</v>
      </c>
      <c r="O51" s="57">
        <v>3</v>
      </c>
    </row>
    <row r="52" spans="1:15" ht="15" x14ac:dyDescent="0.25">
      <c r="A52" s="1"/>
      <c r="B52" s="378">
        <v>32</v>
      </c>
      <c r="C52" s="379"/>
      <c r="D52" s="369" t="s">
        <v>414</v>
      </c>
      <c r="E52" s="368"/>
      <c r="F52" s="369">
        <v>4100045152</v>
      </c>
      <c r="G52" s="370"/>
      <c r="H52" s="391" t="s">
        <v>223</v>
      </c>
      <c r="I52" s="370"/>
      <c r="J52" s="369" t="s">
        <v>25</v>
      </c>
      <c r="K52" s="368"/>
      <c r="L52" s="7" t="s">
        <v>415</v>
      </c>
      <c r="M52" s="7"/>
      <c r="N52" s="7">
        <v>4.58</v>
      </c>
      <c r="O52" s="57">
        <v>3</v>
      </c>
    </row>
    <row r="53" spans="1:15" ht="15" x14ac:dyDescent="0.25">
      <c r="A53" s="1"/>
      <c r="B53" s="77" t="s">
        <v>56</v>
      </c>
      <c r="C53" s="78"/>
      <c r="D53" s="20"/>
      <c r="E53" s="45"/>
      <c r="F53" s="20"/>
      <c r="H53" s="3"/>
      <c r="J53" s="20"/>
      <c r="K53" s="45"/>
      <c r="L53" s="1"/>
      <c r="M53" s="1"/>
      <c r="N53" s="1"/>
      <c r="O53" s="60"/>
    </row>
    <row r="54" spans="1:15" ht="15" x14ac:dyDescent="0.25">
      <c r="A54" s="1"/>
      <c r="B54" s="378">
        <v>33</v>
      </c>
      <c r="C54" s="379"/>
      <c r="D54" s="369" t="s">
        <v>414</v>
      </c>
      <c r="E54" s="368"/>
      <c r="F54" s="369">
        <v>4100045152</v>
      </c>
      <c r="G54" s="370"/>
      <c r="H54" s="391" t="s">
        <v>223</v>
      </c>
      <c r="I54" s="370"/>
      <c r="J54" s="369" t="s">
        <v>25</v>
      </c>
      <c r="K54" s="368"/>
      <c r="L54" s="7" t="s">
        <v>415</v>
      </c>
      <c r="M54" s="7"/>
      <c r="N54" s="14">
        <v>4.58</v>
      </c>
      <c r="O54" s="57">
        <v>3</v>
      </c>
    </row>
    <row r="55" spans="1:15" ht="15" x14ac:dyDescent="0.25">
      <c r="A55" s="1"/>
      <c r="B55" s="378">
        <v>34</v>
      </c>
      <c r="C55" s="379"/>
      <c r="D55" s="369" t="s">
        <v>414</v>
      </c>
      <c r="E55" s="368"/>
      <c r="F55" s="369">
        <v>4100045152</v>
      </c>
      <c r="G55" s="370"/>
      <c r="H55" s="391" t="s">
        <v>223</v>
      </c>
      <c r="I55" s="370"/>
      <c r="J55" s="369" t="s">
        <v>25</v>
      </c>
      <c r="K55" s="368"/>
      <c r="L55" s="7" t="s">
        <v>415</v>
      </c>
      <c r="M55" s="7"/>
      <c r="N55" s="14">
        <v>4.58</v>
      </c>
      <c r="O55" s="57">
        <v>3</v>
      </c>
    </row>
    <row r="56" spans="1:15" ht="15" x14ac:dyDescent="0.25">
      <c r="A56" s="1"/>
      <c r="B56" s="378">
        <v>35</v>
      </c>
      <c r="C56" s="379"/>
      <c r="D56" s="367" t="s">
        <v>411</v>
      </c>
      <c r="E56" s="368"/>
      <c r="F56" s="369">
        <v>4100044124</v>
      </c>
      <c r="G56" s="370"/>
      <c r="H56" s="391" t="s">
        <v>412</v>
      </c>
      <c r="I56" s="370"/>
      <c r="J56" s="375" t="s">
        <v>90</v>
      </c>
      <c r="K56" s="376"/>
      <c r="L56" s="7" t="s">
        <v>387</v>
      </c>
      <c r="M56" s="11">
        <v>85</v>
      </c>
      <c r="N56" s="14">
        <v>6.52</v>
      </c>
      <c r="O56" s="60">
        <v>5</v>
      </c>
    </row>
    <row r="57" spans="1:15" ht="15" x14ac:dyDescent="0.25">
      <c r="A57" s="1"/>
      <c r="B57" s="416"/>
      <c r="C57" s="417"/>
      <c r="D57" s="367" t="s">
        <v>411</v>
      </c>
      <c r="E57" s="368"/>
      <c r="F57" s="369">
        <v>4100044124</v>
      </c>
      <c r="G57" s="370"/>
      <c r="H57" s="391" t="s">
        <v>412</v>
      </c>
      <c r="I57" s="370"/>
      <c r="J57" s="375" t="s">
        <v>90</v>
      </c>
      <c r="K57" s="376"/>
      <c r="L57" s="7" t="s">
        <v>387</v>
      </c>
      <c r="M57" s="11">
        <v>90</v>
      </c>
      <c r="N57" s="21"/>
      <c r="O57" s="60">
        <v>4</v>
      </c>
    </row>
    <row r="58" spans="1:15" ht="15" x14ac:dyDescent="0.25">
      <c r="A58" s="1"/>
      <c r="B58" s="416"/>
      <c r="C58" s="417"/>
      <c r="D58" s="367" t="s">
        <v>411</v>
      </c>
      <c r="E58" s="368"/>
      <c r="F58" s="369">
        <v>4100044122</v>
      </c>
      <c r="G58" s="370"/>
      <c r="H58" s="391" t="s">
        <v>412</v>
      </c>
      <c r="I58" s="370"/>
      <c r="J58" s="369" t="s">
        <v>25</v>
      </c>
      <c r="K58" s="368"/>
      <c r="L58" s="7" t="s">
        <v>387</v>
      </c>
      <c r="M58" s="11">
        <v>85</v>
      </c>
      <c r="N58" s="21"/>
      <c r="O58" s="60">
        <v>4</v>
      </c>
    </row>
    <row r="59" spans="1:15" ht="15" x14ac:dyDescent="0.25">
      <c r="A59" s="1"/>
      <c r="B59" s="416"/>
      <c r="C59" s="417"/>
      <c r="D59" s="367" t="s">
        <v>411</v>
      </c>
      <c r="E59" s="368"/>
      <c r="F59" s="369">
        <v>4100044122</v>
      </c>
      <c r="G59" s="370"/>
      <c r="H59" s="391" t="s">
        <v>412</v>
      </c>
      <c r="I59" s="370"/>
      <c r="J59" s="369" t="s">
        <v>25</v>
      </c>
      <c r="K59" s="368"/>
      <c r="L59" s="7" t="s">
        <v>387</v>
      </c>
      <c r="M59" s="11">
        <v>90</v>
      </c>
      <c r="N59" s="21"/>
      <c r="O59" s="60">
        <v>6</v>
      </c>
    </row>
    <row r="60" spans="1:15" ht="15" x14ac:dyDescent="0.25">
      <c r="A60" s="1"/>
      <c r="B60" s="416"/>
      <c r="C60" s="417"/>
      <c r="D60" s="367" t="s">
        <v>411</v>
      </c>
      <c r="E60" s="368"/>
      <c r="F60" s="369">
        <v>4100044122</v>
      </c>
      <c r="G60" s="370"/>
      <c r="H60" s="391" t="s">
        <v>412</v>
      </c>
      <c r="I60" s="370"/>
      <c r="J60" s="369" t="s">
        <v>25</v>
      </c>
      <c r="K60" s="368"/>
      <c r="L60" s="7" t="s">
        <v>387</v>
      </c>
      <c r="M60" s="11">
        <v>95</v>
      </c>
      <c r="N60" s="21"/>
      <c r="O60" s="60">
        <v>6</v>
      </c>
    </row>
    <row r="61" spans="1:15" ht="15" x14ac:dyDescent="0.25">
      <c r="A61" s="1"/>
      <c r="B61" s="416"/>
      <c r="C61" s="417"/>
      <c r="D61" s="367" t="s">
        <v>411</v>
      </c>
      <c r="E61" s="368"/>
      <c r="F61" s="369">
        <v>4100044122</v>
      </c>
      <c r="G61" s="370"/>
      <c r="H61" s="391" t="s">
        <v>412</v>
      </c>
      <c r="I61" s="370"/>
      <c r="J61" s="369" t="s">
        <v>25</v>
      </c>
      <c r="K61" s="368"/>
      <c r="L61" s="7" t="s">
        <v>387</v>
      </c>
      <c r="M61" s="11">
        <v>100</v>
      </c>
      <c r="N61" s="21"/>
      <c r="O61" s="60">
        <v>2</v>
      </c>
    </row>
    <row r="62" spans="1:15" ht="15" x14ac:dyDescent="0.25">
      <c r="A62" s="1"/>
      <c r="B62" s="378">
        <v>36</v>
      </c>
      <c r="C62" s="379"/>
      <c r="D62" s="367" t="s">
        <v>411</v>
      </c>
      <c r="E62" s="368"/>
      <c r="F62" s="369">
        <v>4100044123</v>
      </c>
      <c r="G62" s="370"/>
      <c r="H62" s="391" t="s">
        <v>412</v>
      </c>
      <c r="I62" s="370"/>
      <c r="J62" s="375" t="s">
        <v>73</v>
      </c>
      <c r="K62" s="376"/>
      <c r="L62" s="7" t="s">
        <v>387</v>
      </c>
      <c r="M62" s="11">
        <v>85</v>
      </c>
      <c r="N62" s="14">
        <v>11.2</v>
      </c>
      <c r="O62" s="60">
        <v>30</v>
      </c>
    </row>
    <row r="63" spans="1:15" ht="15" x14ac:dyDescent="0.25">
      <c r="A63" s="1"/>
      <c r="B63" s="365"/>
      <c r="C63" s="366"/>
      <c r="D63" s="367" t="s">
        <v>411</v>
      </c>
      <c r="E63" s="368"/>
      <c r="F63" s="369">
        <v>4100044123</v>
      </c>
      <c r="G63" s="370"/>
      <c r="H63" s="391" t="s">
        <v>412</v>
      </c>
      <c r="I63" s="370"/>
      <c r="J63" s="375" t="s">
        <v>73</v>
      </c>
      <c r="K63" s="376"/>
      <c r="L63" s="7" t="s">
        <v>387</v>
      </c>
      <c r="M63" s="11">
        <v>90</v>
      </c>
      <c r="N63" s="27"/>
      <c r="O63" s="60">
        <v>30</v>
      </c>
    </row>
    <row r="64" spans="1:15" ht="15" x14ac:dyDescent="0.25">
      <c r="A64" s="1"/>
      <c r="B64" s="378">
        <v>37</v>
      </c>
      <c r="C64" s="379"/>
      <c r="D64" s="367" t="s">
        <v>411</v>
      </c>
      <c r="E64" s="368"/>
      <c r="F64" s="369">
        <v>4100044125</v>
      </c>
      <c r="G64" s="370"/>
      <c r="H64" s="391" t="s">
        <v>412</v>
      </c>
      <c r="I64" s="370"/>
      <c r="J64" s="375" t="s">
        <v>53</v>
      </c>
      <c r="K64" s="376"/>
      <c r="L64" s="7" t="s">
        <v>387</v>
      </c>
      <c r="M64" s="11">
        <v>85</v>
      </c>
      <c r="N64" s="14">
        <v>8.48</v>
      </c>
      <c r="O64" s="60">
        <v>20</v>
      </c>
    </row>
    <row r="65" spans="1:15" ht="15" x14ac:dyDescent="0.25">
      <c r="A65" s="1"/>
      <c r="B65" s="365"/>
      <c r="C65" s="366"/>
      <c r="D65" s="367" t="s">
        <v>411</v>
      </c>
      <c r="E65" s="368"/>
      <c r="F65" s="369">
        <v>4100044125</v>
      </c>
      <c r="G65" s="370"/>
      <c r="H65" s="391" t="s">
        <v>412</v>
      </c>
      <c r="I65" s="370"/>
      <c r="J65" s="375" t="s">
        <v>53</v>
      </c>
      <c r="K65" s="376"/>
      <c r="L65" s="7" t="s">
        <v>387</v>
      </c>
      <c r="M65" s="11">
        <v>90</v>
      </c>
      <c r="N65" s="27"/>
      <c r="O65" s="60">
        <v>24</v>
      </c>
    </row>
    <row r="66" spans="1:15" ht="15" x14ac:dyDescent="0.25">
      <c r="A66" s="1"/>
      <c r="B66" s="378">
        <v>38</v>
      </c>
      <c r="C66" s="379"/>
      <c r="D66" s="367" t="s">
        <v>411</v>
      </c>
      <c r="E66" s="368"/>
      <c r="F66" s="369">
        <v>4100044125</v>
      </c>
      <c r="G66" s="370"/>
      <c r="H66" s="391" t="s">
        <v>412</v>
      </c>
      <c r="I66" s="370"/>
      <c r="J66" s="375" t="s">
        <v>53</v>
      </c>
      <c r="K66" s="376"/>
      <c r="L66" s="7" t="s">
        <v>387</v>
      </c>
      <c r="M66" s="11">
        <v>95</v>
      </c>
      <c r="N66" s="14">
        <v>8.36</v>
      </c>
      <c r="O66" s="60">
        <v>26</v>
      </c>
    </row>
    <row r="67" spans="1:15" ht="15" x14ac:dyDescent="0.25">
      <c r="A67" s="1"/>
      <c r="B67" s="365"/>
      <c r="C67" s="366"/>
      <c r="D67" s="367" t="s">
        <v>411</v>
      </c>
      <c r="E67" s="368"/>
      <c r="F67" s="369">
        <v>4100044125</v>
      </c>
      <c r="G67" s="370"/>
      <c r="H67" s="391" t="s">
        <v>412</v>
      </c>
      <c r="I67" s="370"/>
      <c r="J67" s="375" t="s">
        <v>53</v>
      </c>
      <c r="K67" s="376"/>
      <c r="L67" s="7" t="s">
        <v>387</v>
      </c>
      <c r="M67" s="11">
        <v>100</v>
      </c>
      <c r="N67" s="27"/>
      <c r="O67" s="60">
        <v>16</v>
      </c>
    </row>
    <row r="68" spans="1:15" ht="15" x14ac:dyDescent="0.25">
      <c r="A68" s="1"/>
      <c r="B68" s="378">
        <v>39</v>
      </c>
      <c r="C68" s="379"/>
      <c r="D68" s="367" t="s">
        <v>411</v>
      </c>
      <c r="E68" s="368"/>
      <c r="F68" s="369">
        <v>4100044126</v>
      </c>
      <c r="G68" s="370"/>
      <c r="H68" s="391" t="s">
        <v>412</v>
      </c>
      <c r="I68" s="370"/>
      <c r="J68" s="375" t="s">
        <v>253</v>
      </c>
      <c r="K68" s="376"/>
      <c r="L68" s="7" t="s">
        <v>387</v>
      </c>
      <c r="M68" s="11">
        <v>85</v>
      </c>
      <c r="N68" s="14">
        <v>2.5</v>
      </c>
      <c r="O68" s="60">
        <v>8</v>
      </c>
    </row>
    <row r="69" spans="1:15" ht="15" x14ac:dyDescent="0.25">
      <c r="A69" s="1"/>
      <c r="B69" s="365"/>
      <c r="C69" s="366"/>
      <c r="D69" s="367" t="s">
        <v>411</v>
      </c>
      <c r="E69" s="368"/>
      <c r="F69" s="369">
        <v>4100044126</v>
      </c>
      <c r="G69" s="370"/>
      <c r="H69" s="391" t="s">
        <v>412</v>
      </c>
      <c r="I69" s="370"/>
      <c r="J69" s="375" t="s">
        <v>253</v>
      </c>
      <c r="K69" s="376"/>
      <c r="L69" s="7" t="s">
        <v>387</v>
      </c>
      <c r="M69" s="7">
        <v>90</v>
      </c>
      <c r="N69" s="27"/>
      <c r="O69" s="57">
        <v>3</v>
      </c>
    </row>
    <row r="70" spans="1:15" ht="15" x14ac:dyDescent="0.25">
      <c r="A70" s="1"/>
      <c r="B70" s="369"/>
      <c r="C70" s="368"/>
      <c r="D70" s="369"/>
      <c r="E70" s="368"/>
      <c r="F70" s="369"/>
      <c r="G70" s="370"/>
      <c r="H70" s="391"/>
      <c r="I70" s="370"/>
      <c r="J70" s="369"/>
      <c r="K70" s="368"/>
      <c r="L70" s="7"/>
      <c r="M70" s="7"/>
      <c r="N70" s="7"/>
      <c r="O70" s="57"/>
    </row>
    <row r="71" spans="1:15" ht="15" x14ac:dyDescent="0.25">
      <c r="A71" s="1"/>
      <c r="B71" s="76"/>
      <c r="C71" s="65"/>
      <c r="D71" s="392"/>
      <c r="E71" s="393"/>
      <c r="F71" s="393"/>
      <c r="G71" s="393"/>
      <c r="H71" s="393"/>
      <c r="I71" s="62"/>
      <c r="J71" s="50"/>
      <c r="K71" s="61"/>
      <c r="L71" s="8"/>
      <c r="M71" s="8"/>
      <c r="N71" s="80">
        <f>SUM(N18:N70)</f>
        <v>188.14000000000004</v>
      </c>
      <c r="O71" s="60"/>
    </row>
    <row r="72" spans="1:15" ht="15.75" x14ac:dyDescent="0.25">
      <c r="A72" s="1"/>
      <c r="B72" s="356" t="s">
        <v>29</v>
      </c>
      <c r="C72" s="357"/>
      <c r="D72" s="357"/>
      <c r="E72" s="357"/>
      <c r="F72" s="357"/>
      <c r="G72" s="357"/>
      <c r="H72" s="357"/>
      <c r="I72" s="357"/>
      <c r="J72" s="357"/>
      <c r="K72" s="357"/>
      <c r="L72" s="357"/>
      <c r="M72" s="79"/>
      <c r="N72" s="75"/>
      <c r="O72" s="73">
        <f>SUM(O18:O70)</f>
        <v>282</v>
      </c>
    </row>
    <row r="73" spans="1:15" ht="3.75" customHeight="1" x14ac:dyDescent="0.25">
      <c r="A73" s="1"/>
      <c r="B73" s="1"/>
      <c r="C73" s="1"/>
      <c r="D73" s="17"/>
      <c r="E73" s="20"/>
      <c r="F73" s="20"/>
      <c r="G73" s="3"/>
      <c r="H73" s="3"/>
      <c r="I73" s="1"/>
      <c r="J73" s="1"/>
      <c r="K73" s="1"/>
      <c r="L73" s="1"/>
      <c r="M73" s="1"/>
      <c r="N73" s="1"/>
    </row>
    <row r="74" spans="1:15" ht="15" customHeight="1" x14ac:dyDescent="0.25">
      <c r="A74" s="1"/>
      <c r="B74" s="1"/>
      <c r="C74" s="1"/>
      <c r="D74" s="1" t="s">
        <v>49</v>
      </c>
      <c r="E74" s="23"/>
      <c r="F74" s="397" t="s">
        <v>418</v>
      </c>
      <c r="G74" s="396"/>
      <c r="H74" s="1"/>
      <c r="I74" s="1"/>
      <c r="J74" s="1"/>
      <c r="K74" s="1"/>
      <c r="L74" s="1"/>
      <c r="M74" s="1"/>
      <c r="N74" s="1"/>
    </row>
    <row r="75" spans="1:15" ht="15" customHeight="1" x14ac:dyDescent="0.25">
      <c r="A75" s="1"/>
      <c r="B75" s="1"/>
      <c r="C75" s="1"/>
      <c r="D75" s="1" t="s">
        <v>419</v>
      </c>
      <c r="E75" s="23"/>
      <c r="F75" s="1"/>
      <c r="G75" s="1"/>
      <c r="H75" s="1"/>
      <c r="I75" s="1"/>
      <c r="J75" s="1"/>
      <c r="K75" s="1"/>
      <c r="L75" s="1"/>
      <c r="M75" s="1"/>
      <c r="N75" s="1"/>
    </row>
    <row r="76" spans="1:15" ht="15" customHeight="1" x14ac:dyDescent="0.25">
      <c r="A76" s="1"/>
      <c r="B76" s="1"/>
      <c r="C76" s="1"/>
      <c r="D76" s="1" t="s">
        <v>416</v>
      </c>
      <c r="E76" s="3"/>
      <c r="F76" s="1"/>
      <c r="G76" s="1"/>
      <c r="H76" s="1"/>
      <c r="I76" s="1"/>
      <c r="J76" s="1"/>
      <c r="K76" s="1"/>
      <c r="L76" s="1"/>
      <c r="M76" s="1"/>
      <c r="N76" s="1"/>
    </row>
    <row r="77" spans="1:15" ht="15" customHeight="1" x14ac:dyDescent="0.25">
      <c r="A77" s="1"/>
      <c r="B77" s="1"/>
      <c r="C77" s="1"/>
      <c r="D77" s="1" t="s">
        <v>385</v>
      </c>
      <c r="E77" s="23"/>
      <c r="F77" s="1"/>
      <c r="G77" s="1"/>
      <c r="H77" s="1"/>
      <c r="I77" s="1"/>
      <c r="J77" s="1"/>
      <c r="K77" s="1"/>
      <c r="L77" s="1"/>
      <c r="M77" s="1"/>
      <c r="N77" s="1"/>
    </row>
    <row r="78" spans="1:15" ht="15" customHeight="1" x14ac:dyDescent="0.25">
      <c r="A78" s="1"/>
      <c r="B78" s="1"/>
      <c r="C78" s="1"/>
      <c r="D78" s="1" t="s">
        <v>417</v>
      </c>
      <c r="E78" s="1"/>
      <c r="F78" s="1"/>
      <c r="G78" s="23"/>
      <c r="H78" s="23"/>
      <c r="I78" s="1"/>
      <c r="J78" s="1"/>
      <c r="K78" s="1"/>
      <c r="L78" s="1"/>
      <c r="M78" s="1"/>
      <c r="N78" s="1"/>
    </row>
    <row r="79" spans="1:15" ht="15" x14ac:dyDescent="0.25">
      <c r="A79" s="1"/>
      <c r="B79" s="1"/>
      <c r="C79" s="1"/>
      <c r="D79" s="1"/>
      <c r="E79" s="1"/>
      <c r="F79" s="1"/>
      <c r="G79" s="3"/>
      <c r="H79" s="3"/>
      <c r="I79" s="1"/>
      <c r="J79" s="1"/>
      <c r="K79" s="20"/>
      <c r="L79" s="1"/>
      <c r="M79" s="1"/>
      <c r="N79" s="1"/>
    </row>
    <row r="80" spans="1:15" ht="12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383" ht="8.25" customHeight="1" x14ac:dyDescent="0.2"/>
    <row r="385" ht="8.25" customHeight="1" x14ac:dyDescent="0.2"/>
    <row r="387" ht="9" customHeight="1" x14ac:dyDescent="0.2"/>
    <row r="389" ht="7.5" customHeight="1" x14ac:dyDescent="0.2"/>
    <row r="391" ht="6.75" customHeight="1" x14ac:dyDescent="0.2"/>
    <row r="393" ht="7.5" customHeight="1" x14ac:dyDescent="0.2"/>
    <row r="395" ht="9" customHeight="1" x14ac:dyDescent="0.2"/>
    <row r="397" ht="7.5" customHeight="1" x14ac:dyDescent="0.2"/>
    <row r="399" ht="8.25" customHeight="1" x14ac:dyDescent="0.2"/>
  </sheetData>
  <mergeCells count="258">
    <mergeCell ref="B72:L72"/>
    <mergeCell ref="F74:G74"/>
    <mergeCell ref="D68:E68"/>
    <mergeCell ref="F68:G68"/>
    <mergeCell ref="H68:I68"/>
    <mergeCell ref="B68:C68"/>
    <mergeCell ref="J68:K68"/>
    <mergeCell ref="B70:C70"/>
    <mergeCell ref="D70:E70"/>
    <mergeCell ref="F70:G70"/>
    <mergeCell ref="H70:I70"/>
    <mergeCell ref="J70:K70"/>
    <mergeCell ref="F47:G47"/>
    <mergeCell ref="H47:I47"/>
    <mergeCell ref="J47:K47"/>
    <mergeCell ref="D71:H71"/>
    <mergeCell ref="B52:C52"/>
    <mergeCell ref="D52:E52"/>
    <mergeCell ref="F52:G52"/>
    <mergeCell ref="H52:I52"/>
    <mergeCell ref="B47:C47"/>
    <mergeCell ref="D47:E47"/>
    <mergeCell ref="B54:C54"/>
    <mergeCell ref="D54:E54"/>
    <mergeCell ref="F54:G54"/>
    <mergeCell ref="H54:I54"/>
    <mergeCell ref="B48:C48"/>
    <mergeCell ref="D48:E48"/>
    <mergeCell ref="F48:G48"/>
    <mergeCell ref="H48:I48"/>
    <mergeCell ref="J48:K48"/>
    <mergeCell ref="J54:K54"/>
    <mergeCell ref="B55:C55"/>
    <mergeCell ref="D55:E55"/>
    <mergeCell ref="F55:G55"/>
    <mergeCell ref="H55:I55"/>
    <mergeCell ref="B40:C40"/>
    <mergeCell ref="D40:E40"/>
    <mergeCell ref="F40:G40"/>
    <mergeCell ref="H40:I40"/>
    <mergeCell ref="J40:K40"/>
    <mergeCell ref="B42:C42"/>
    <mergeCell ref="D42:E42"/>
    <mergeCell ref="F42:G42"/>
    <mergeCell ref="H42:I42"/>
    <mergeCell ref="J42:K42"/>
    <mergeCell ref="B41:C41"/>
    <mergeCell ref="D41:E41"/>
    <mergeCell ref="F41:G41"/>
    <mergeCell ref="H41:I41"/>
    <mergeCell ref="J41:K41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J55:K55"/>
    <mergeCell ref="F49:G49"/>
    <mergeCell ref="H49:I49"/>
    <mergeCell ref="J49:K49"/>
    <mergeCell ref="B50:C50"/>
    <mergeCell ref="D50:E50"/>
    <mergeCell ref="F50:G50"/>
    <mergeCell ref="H50:I50"/>
    <mergeCell ref="J50:K50"/>
    <mergeCell ref="B51:C51"/>
    <mergeCell ref="D51:E51"/>
    <mergeCell ref="F51:G51"/>
    <mergeCell ref="H51:I51"/>
    <mergeCell ref="J51:K51"/>
    <mergeCell ref="B49:C49"/>
    <mergeCell ref="D49:E49"/>
    <mergeCell ref="J52:K52"/>
    <mergeCell ref="B37:C37"/>
    <mergeCell ref="D37:E37"/>
    <mergeCell ref="F37:G37"/>
    <mergeCell ref="H37:I37"/>
    <mergeCell ref="J37:K37"/>
    <mergeCell ref="B35:C35"/>
    <mergeCell ref="D35:E35"/>
    <mergeCell ref="F35:G35"/>
    <mergeCell ref="H35:I35"/>
    <mergeCell ref="J35:K35"/>
    <mergeCell ref="H34:I34"/>
    <mergeCell ref="J34:K34"/>
    <mergeCell ref="B32:C32"/>
    <mergeCell ref="D32:E32"/>
    <mergeCell ref="F32:G32"/>
    <mergeCell ref="H32:I32"/>
    <mergeCell ref="J32:K32"/>
    <mergeCell ref="B33:C33"/>
    <mergeCell ref="D33:E33"/>
    <mergeCell ref="F33:G33"/>
    <mergeCell ref="B34:C34"/>
    <mergeCell ref="D34:E34"/>
    <mergeCell ref="F34:G34"/>
    <mergeCell ref="H33:I33"/>
    <mergeCell ref="J33:K33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4:C24"/>
    <mergeCell ref="D24:E24"/>
    <mergeCell ref="F24:G24"/>
    <mergeCell ref="H24:I24"/>
    <mergeCell ref="J24:K24"/>
    <mergeCell ref="B25:C25"/>
    <mergeCell ref="D25:E25"/>
    <mergeCell ref="F25:G25"/>
    <mergeCell ref="B21:C21"/>
    <mergeCell ref="D21:E21"/>
    <mergeCell ref="F21:G21"/>
    <mergeCell ref="H25:I25"/>
    <mergeCell ref="J25:K25"/>
    <mergeCell ref="B22:C22"/>
    <mergeCell ref="D22:E22"/>
    <mergeCell ref="F22:G22"/>
    <mergeCell ref="H22:I22"/>
    <mergeCell ref="J22:K22"/>
    <mergeCell ref="B23:C23"/>
    <mergeCell ref="D23:E23"/>
    <mergeCell ref="F23:G23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J69:K69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17:C17"/>
    <mergeCell ref="D17:E17"/>
    <mergeCell ref="F17:G17"/>
    <mergeCell ref="H17:I17"/>
    <mergeCell ref="J17:K17"/>
    <mergeCell ref="B56:C56"/>
    <mergeCell ref="D56:E56"/>
    <mergeCell ref="F56:G56"/>
    <mergeCell ref="H56:I56"/>
    <mergeCell ref="J56:K56"/>
    <mergeCell ref="H21:I21"/>
    <mergeCell ref="J21:K21"/>
    <mergeCell ref="B19:C19"/>
    <mergeCell ref="D19:E19"/>
    <mergeCell ref="F19:G19"/>
    <mergeCell ref="H19:I19"/>
    <mergeCell ref="J19:K19"/>
    <mergeCell ref="H23:I23"/>
    <mergeCell ref="J23:K23"/>
    <mergeCell ref="B20:C20"/>
    <mergeCell ref="D20:E20"/>
    <mergeCell ref="F20:G20"/>
    <mergeCell ref="H20:I20"/>
    <mergeCell ref="J20:K20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sheetPr codeName="Hoja76"/>
  <dimension ref="A1:N534"/>
  <sheetViews>
    <sheetView workbookViewId="0">
      <selection activeCell="A190" sqref="A190:IV190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9.28515625" customWidth="1"/>
    <col min="12" max="12" width="15.85546875" customWidth="1"/>
    <col min="13" max="13" width="13.5703125" customWidth="1"/>
  </cols>
  <sheetData>
    <row r="1" spans="1:14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</row>
    <row r="2" spans="1:14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</row>
    <row r="3" spans="1:14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1"/>
      <c r="N3" s="1"/>
    </row>
    <row r="4" spans="1:14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</row>
    <row r="5" spans="1:14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</row>
    <row r="6" spans="1:14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</row>
    <row r="7" spans="1:14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</row>
    <row r="8" spans="1:14" ht="12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</row>
    <row r="9" spans="1:14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</row>
    <row r="10" spans="1:14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</row>
    <row r="12" spans="1:14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ht="15" x14ac:dyDescent="0.25">
      <c r="A13" s="1"/>
      <c r="B13" s="1" t="s">
        <v>3</v>
      </c>
      <c r="C13" s="1"/>
      <c r="D13" s="1"/>
      <c r="E13" s="1"/>
      <c r="F13" s="1"/>
      <c r="G13" s="9" t="s">
        <v>397</v>
      </c>
      <c r="H13" s="23"/>
      <c r="I13" s="1"/>
      <c r="J13" s="1" t="s">
        <v>0</v>
      </c>
      <c r="K13" s="1" t="s">
        <v>0</v>
      </c>
      <c r="L13" s="1"/>
      <c r="M13" s="1"/>
    </row>
    <row r="14" spans="1:14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</row>
    <row r="15" spans="1:14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7" t="s">
        <v>20</v>
      </c>
      <c r="M15" s="74">
        <v>36948</v>
      </c>
    </row>
    <row r="16" spans="1:14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4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383</v>
      </c>
      <c r="N17" s="56" t="s">
        <v>380</v>
      </c>
    </row>
    <row r="18" spans="1:14" ht="15" x14ac:dyDescent="0.25">
      <c r="A18" s="1"/>
      <c r="B18" s="70" t="s">
        <v>22</v>
      </c>
      <c r="C18" s="70"/>
      <c r="D18" s="17"/>
      <c r="E18" s="1"/>
      <c r="F18" s="1"/>
      <c r="G18" s="3"/>
      <c r="H18" s="3"/>
      <c r="I18" s="1"/>
      <c r="J18" s="1"/>
      <c r="K18" s="20"/>
      <c r="L18" s="1"/>
      <c r="M18" s="1"/>
    </row>
    <row r="19" spans="1:14" ht="15" x14ac:dyDescent="0.25">
      <c r="A19" s="1"/>
      <c r="B19" s="369">
        <v>1</v>
      </c>
      <c r="C19" s="368"/>
      <c r="D19" s="369" t="s">
        <v>381</v>
      </c>
      <c r="E19" s="368"/>
      <c r="F19" s="369">
        <v>4100040573</v>
      </c>
      <c r="G19" s="370"/>
      <c r="H19" s="391" t="s">
        <v>35</v>
      </c>
      <c r="I19" s="370"/>
      <c r="J19" s="369" t="s">
        <v>81</v>
      </c>
      <c r="K19" s="368"/>
      <c r="L19" s="7" t="s">
        <v>382</v>
      </c>
      <c r="M19" s="7">
        <v>7.94</v>
      </c>
      <c r="N19" s="57">
        <v>12</v>
      </c>
    </row>
    <row r="20" spans="1:14" ht="15" x14ac:dyDescent="0.25">
      <c r="A20" s="1"/>
      <c r="B20" s="369">
        <v>2</v>
      </c>
      <c r="C20" s="368"/>
      <c r="D20" s="369" t="s">
        <v>381</v>
      </c>
      <c r="E20" s="368"/>
      <c r="F20" s="369">
        <v>4100040573</v>
      </c>
      <c r="G20" s="370"/>
      <c r="H20" s="391" t="s">
        <v>35</v>
      </c>
      <c r="I20" s="370"/>
      <c r="J20" s="369" t="s">
        <v>81</v>
      </c>
      <c r="K20" s="368"/>
      <c r="L20" s="7" t="s">
        <v>382</v>
      </c>
      <c r="M20" s="7">
        <v>7.94</v>
      </c>
      <c r="N20" s="57">
        <v>12</v>
      </c>
    </row>
    <row r="21" spans="1:14" ht="15" x14ac:dyDescent="0.25">
      <c r="A21" s="1"/>
      <c r="B21" s="369">
        <v>3</v>
      </c>
      <c r="C21" s="368"/>
      <c r="D21" s="369" t="s">
        <v>381</v>
      </c>
      <c r="E21" s="368"/>
      <c r="F21" s="369">
        <v>4100040573</v>
      </c>
      <c r="G21" s="370"/>
      <c r="H21" s="391" t="s">
        <v>35</v>
      </c>
      <c r="I21" s="370"/>
      <c r="J21" s="369" t="s">
        <v>81</v>
      </c>
      <c r="K21" s="368"/>
      <c r="L21" s="7" t="s">
        <v>382</v>
      </c>
      <c r="M21" s="7">
        <v>7.37</v>
      </c>
      <c r="N21" s="57">
        <v>11</v>
      </c>
    </row>
    <row r="22" spans="1:14" ht="15" x14ac:dyDescent="0.25">
      <c r="A22" s="1"/>
      <c r="B22" s="369">
        <v>4</v>
      </c>
      <c r="C22" s="368"/>
      <c r="D22" s="369" t="s">
        <v>381</v>
      </c>
      <c r="E22" s="368"/>
      <c r="F22" s="369">
        <v>4100040572</v>
      </c>
      <c r="G22" s="370"/>
      <c r="H22" s="391" t="s">
        <v>35</v>
      </c>
      <c r="I22" s="370"/>
      <c r="J22" s="369" t="s">
        <v>25</v>
      </c>
      <c r="K22" s="368"/>
      <c r="L22" s="7" t="s">
        <v>382</v>
      </c>
      <c r="M22" s="7">
        <v>7.94</v>
      </c>
      <c r="N22" s="57">
        <v>12</v>
      </c>
    </row>
    <row r="23" spans="1:14" ht="15" x14ac:dyDescent="0.25">
      <c r="A23" s="1"/>
      <c r="B23" s="369">
        <v>5</v>
      </c>
      <c r="C23" s="368"/>
      <c r="D23" s="369" t="s">
        <v>381</v>
      </c>
      <c r="E23" s="368"/>
      <c r="F23" s="369">
        <v>4100040572</v>
      </c>
      <c r="G23" s="370"/>
      <c r="H23" s="391" t="s">
        <v>35</v>
      </c>
      <c r="I23" s="370"/>
      <c r="J23" s="369" t="s">
        <v>25</v>
      </c>
      <c r="K23" s="368"/>
      <c r="L23" s="7" t="s">
        <v>382</v>
      </c>
      <c r="M23" s="7">
        <v>7.94</v>
      </c>
      <c r="N23" s="57">
        <v>12</v>
      </c>
    </row>
    <row r="24" spans="1:14" ht="15" x14ac:dyDescent="0.25">
      <c r="A24" s="1"/>
      <c r="B24" s="369">
        <v>6</v>
      </c>
      <c r="C24" s="368"/>
      <c r="D24" s="369" t="s">
        <v>381</v>
      </c>
      <c r="E24" s="368"/>
      <c r="F24" s="369">
        <v>4100040572</v>
      </c>
      <c r="G24" s="370"/>
      <c r="H24" s="391" t="s">
        <v>35</v>
      </c>
      <c r="I24" s="370"/>
      <c r="J24" s="369" t="s">
        <v>25</v>
      </c>
      <c r="K24" s="368"/>
      <c r="L24" s="7" t="s">
        <v>382</v>
      </c>
      <c r="M24" s="7">
        <v>7.94</v>
      </c>
      <c r="N24" s="57">
        <v>12</v>
      </c>
    </row>
    <row r="25" spans="1:14" ht="15" x14ac:dyDescent="0.25">
      <c r="A25" s="1"/>
      <c r="B25" s="369">
        <v>7</v>
      </c>
      <c r="C25" s="368"/>
      <c r="D25" s="369" t="s">
        <v>381</v>
      </c>
      <c r="E25" s="368"/>
      <c r="F25" s="369">
        <v>4100040572</v>
      </c>
      <c r="G25" s="370"/>
      <c r="H25" s="391" t="s">
        <v>35</v>
      </c>
      <c r="I25" s="370"/>
      <c r="J25" s="369" t="s">
        <v>25</v>
      </c>
      <c r="K25" s="368"/>
      <c r="L25" s="7" t="s">
        <v>382</v>
      </c>
      <c r="M25" s="7">
        <v>7.94</v>
      </c>
      <c r="N25" s="57">
        <v>12</v>
      </c>
    </row>
    <row r="26" spans="1:14" ht="15" x14ac:dyDescent="0.25">
      <c r="A26" s="1"/>
      <c r="B26" s="369">
        <v>8</v>
      </c>
      <c r="C26" s="368"/>
      <c r="D26" s="369" t="s">
        <v>381</v>
      </c>
      <c r="E26" s="368"/>
      <c r="F26" s="369">
        <v>4100040572</v>
      </c>
      <c r="G26" s="370"/>
      <c r="H26" s="391" t="s">
        <v>35</v>
      </c>
      <c r="I26" s="370"/>
      <c r="J26" s="369" t="s">
        <v>25</v>
      </c>
      <c r="K26" s="368"/>
      <c r="L26" s="7" t="s">
        <v>382</v>
      </c>
      <c r="M26" s="7">
        <v>7.94</v>
      </c>
      <c r="N26" s="57">
        <v>12</v>
      </c>
    </row>
    <row r="27" spans="1:14" ht="15" x14ac:dyDescent="0.25">
      <c r="A27" s="1"/>
      <c r="B27" s="369">
        <v>9</v>
      </c>
      <c r="C27" s="368"/>
      <c r="D27" s="369" t="s">
        <v>381</v>
      </c>
      <c r="E27" s="368"/>
      <c r="F27" s="369">
        <v>4100040572</v>
      </c>
      <c r="G27" s="370"/>
      <c r="H27" s="391" t="s">
        <v>35</v>
      </c>
      <c r="I27" s="370"/>
      <c r="J27" s="369" t="s">
        <v>25</v>
      </c>
      <c r="K27" s="368"/>
      <c r="L27" s="7" t="s">
        <v>382</v>
      </c>
      <c r="M27" s="7">
        <v>7.94</v>
      </c>
      <c r="N27" s="57">
        <v>12</v>
      </c>
    </row>
    <row r="28" spans="1:14" ht="15" x14ac:dyDescent="0.25">
      <c r="A28" s="1"/>
      <c r="B28" s="369">
        <v>10</v>
      </c>
      <c r="C28" s="368"/>
      <c r="D28" s="369" t="s">
        <v>381</v>
      </c>
      <c r="E28" s="368"/>
      <c r="F28" s="369">
        <v>4100040572</v>
      </c>
      <c r="G28" s="370"/>
      <c r="H28" s="391" t="s">
        <v>35</v>
      </c>
      <c r="I28" s="370"/>
      <c r="J28" s="369" t="s">
        <v>25</v>
      </c>
      <c r="K28" s="368"/>
      <c r="L28" s="7" t="s">
        <v>382</v>
      </c>
      <c r="M28" s="7">
        <v>7.94</v>
      </c>
      <c r="N28" s="57">
        <v>12</v>
      </c>
    </row>
    <row r="29" spans="1:14" ht="15" x14ac:dyDescent="0.25">
      <c r="A29" s="1"/>
      <c r="B29" s="369">
        <v>11</v>
      </c>
      <c r="C29" s="368"/>
      <c r="D29" s="369" t="s">
        <v>381</v>
      </c>
      <c r="E29" s="368"/>
      <c r="F29" s="369">
        <v>4100040572</v>
      </c>
      <c r="G29" s="370"/>
      <c r="H29" s="391" t="s">
        <v>35</v>
      </c>
      <c r="I29" s="370"/>
      <c r="J29" s="369" t="s">
        <v>25</v>
      </c>
      <c r="K29" s="368"/>
      <c r="L29" s="7" t="s">
        <v>382</v>
      </c>
      <c r="M29" s="7">
        <v>7.94</v>
      </c>
      <c r="N29" s="57">
        <v>12</v>
      </c>
    </row>
    <row r="30" spans="1:14" ht="15" x14ac:dyDescent="0.25">
      <c r="A30" s="1"/>
      <c r="B30" s="369">
        <v>12</v>
      </c>
      <c r="C30" s="368"/>
      <c r="D30" s="369" t="s">
        <v>381</v>
      </c>
      <c r="E30" s="368"/>
      <c r="F30" s="369">
        <v>4100040572</v>
      </c>
      <c r="G30" s="370"/>
      <c r="H30" s="391" t="s">
        <v>35</v>
      </c>
      <c r="I30" s="370"/>
      <c r="J30" s="369" t="s">
        <v>25</v>
      </c>
      <c r="K30" s="368"/>
      <c r="L30" s="7" t="s">
        <v>382</v>
      </c>
      <c r="M30" s="7">
        <v>7.94</v>
      </c>
      <c r="N30" s="57">
        <v>12</v>
      </c>
    </row>
    <row r="31" spans="1:14" ht="15" x14ac:dyDescent="0.25">
      <c r="A31" s="1"/>
      <c r="B31" s="369">
        <v>13</v>
      </c>
      <c r="C31" s="368"/>
      <c r="D31" s="369" t="s">
        <v>381</v>
      </c>
      <c r="E31" s="368"/>
      <c r="F31" s="369">
        <v>4100040572</v>
      </c>
      <c r="G31" s="370"/>
      <c r="H31" s="391" t="s">
        <v>35</v>
      </c>
      <c r="I31" s="370"/>
      <c r="J31" s="369" t="s">
        <v>25</v>
      </c>
      <c r="K31" s="368"/>
      <c r="L31" s="7" t="s">
        <v>382</v>
      </c>
      <c r="M31" s="7">
        <v>7.94</v>
      </c>
      <c r="N31" s="57">
        <v>12</v>
      </c>
    </row>
    <row r="32" spans="1:14" ht="15" x14ac:dyDescent="0.25">
      <c r="A32" s="1"/>
      <c r="B32" s="369">
        <v>14</v>
      </c>
      <c r="C32" s="368"/>
      <c r="D32" s="369" t="s">
        <v>381</v>
      </c>
      <c r="E32" s="368"/>
      <c r="F32" s="369">
        <v>4100040572</v>
      </c>
      <c r="G32" s="370"/>
      <c r="H32" s="391" t="s">
        <v>35</v>
      </c>
      <c r="I32" s="370"/>
      <c r="J32" s="369" t="s">
        <v>25</v>
      </c>
      <c r="K32" s="368"/>
      <c r="L32" s="7" t="s">
        <v>382</v>
      </c>
      <c r="M32" s="7">
        <v>7.94</v>
      </c>
      <c r="N32" s="57">
        <v>12</v>
      </c>
    </row>
    <row r="33" spans="1:14" ht="15" x14ac:dyDescent="0.25">
      <c r="A33" s="1"/>
      <c r="B33" s="369">
        <v>15</v>
      </c>
      <c r="C33" s="368"/>
      <c r="D33" s="369" t="s">
        <v>381</v>
      </c>
      <c r="E33" s="368"/>
      <c r="F33" s="369">
        <v>4100040572</v>
      </c>
      <c r="G33" s="370"/>
      <c r="H33" s="391" t="s">
        <v>35</v>
      </c>
      <c r="I33" s="370"/>
      <c r="J33" s="369" t="s">
        <v>25</v>
      </c>
      <c r="K33" s="368"/>
      <c r="L33" s="7" t="s">
        <v>382</v>
      </c>
      <c r="M33" s="7">
        <v>7.94</v>
      </c>
      <c r="N33" s="57">
        <v>12</v>
      </c>
    </row>
    <row r="34" spans="1:14" ht="15" x14ac:dyDescent="0.25">
      <c r="A34" s="1"/>
      <c r="B34" s="369">
        <v>16</v>
      </c>
      <c r="C34" s="368"/>
      <c r="D34" s="369" t="s">
        <v>381</v>
      </c>
      <c r="E34" s="368"/>
      <c r="F34" s="369">
        <v>4100040572</v>
      </c>
      <c r="G34" s="370"/>
      <c r="H34" s="391" t="s">
        <v>35</v>
      </c>
      <c r="I34" s="370"/>
      <c r="J34" s="369" t="s">
        <v>25</v>
      </c>
      <c r="K34" s="368"/>
      <c r="L34" s="7" t="s">
        <v>382</v>
      </c>
      <c r="M34" s="7">
        <v>7.94</v>
      </c>
      <c r="N34" s="57">
        <v>12</v>
      </c>
    </row>
    <row r="35" spans="1:14" ht="15" x14ac:dyDescent="0.25">
      <c r="A35" s="1"/>
      <c r="B35" s="71" t="s">
        <v>37</v>
      </c>
      <c r="C35" s="72"/>
      <c r="D35" s="20"/>
      <c r="E35" s="45"/>
      <c r="F35" s="20"/>
      <c r="H35" s="3"/>
      <c r="J35" s="20"/>
      <c r="K35" s="45"/>
      <c r="L35" s="1"/>
      <c r="M35" s="1"/>
      <c r="N35" s="60"/>
    </row>
    <row r="36" spans="1:14" ht="15" x14ac:dyDescent="0.25">
      <c r="A36" s="1"/>
      <c r="B36" s="369">
        <v>17</v>
      </c>
      <c r="C36" s="368"/>
      <c r="D36" s="369" t="s">
        <v>381</v>
      </c>
      <c r="E36" s="368"/>
      <c r="F36" s="369">
        <v>4100040572</v>
      </c>
      <c r="G36" s="370"/>
      <c r="H36" s="391" t="s">
        <v>35</v>
      </c>
      <c r="I36" s="370"/>
      <c r="J36" s="369" t="s">
        <v>25</v>
      </c>
      <c r="K36" s="368"/>
      <c r="L36" s="7" t="s">
        <v>382</v>
      </c>
      <c r="M36" s="7">
        <v>7.94</v>
      </c>
      <c r="N36" s="57">
        <v>12</v>
      </c>
    </row>
    <row r="37" spans="1:14" ht="15" x14ac:dyDescent="0.25">
      <c r="A37" s="1"/>
      <c r="B37" s="369">
        <v>18</v>
      </c>
      <c r="C37" s="368"/>
      <c r="D37" s="369" t="s">
        <v>381</v>
      </c>
      <c r="E37" s="368"/>
      <c r="F37" s="369">
        <v>4100040572</v>
      </c>
      <c r="G37" s="370"/>
      <c r="H37" s="391" t="s">
        <v>35</v>
      </c>
      <c r="I37" s="370"/>
      <c r="J37" s="369" t="s">
        <v>25</v>
      </c>
      <c r="K37" s="368"/>
      <c r="L37" s="7" t="s">
        <v>382</v>
      </c>
      <c r="M37" s="7">
        <v>7.94</v>
      </c>
      <c r="N37" s="57">
        <v>12</v>
      </c>
    </row>
    <row r="38" spans="1:14" ht="15" x14ac:dyDescent="0.25">
      <c r="A38" s="1"/>
      <c r="B38" s="369">
        <v>19</v>
      </c>
      <c r="C38" s="368"/>
      <c r="D38" s="369" t="s">
        <v>381</v>
      </c>
      <c r="E38" s="368"/>
      <c r="F38" s="369">
        <v>4100040572</v>
      </c>
      <c r="G38" s="370"/>
      <c r="H38" s="391" t="s">
        <v>35</v>
      </c>
      <c r="I38" s="370"/>
      <c r="J38" s="369" t="s">
        <v>25</v>
      </c>
      <c r="K38" s="368"/>
      <c r="L38" s="7" t="s">
        <v>382</v>
      </c>
      <c r="M38" s="7">
        <v>7.94</v>
      </c>
      <c r="N38" s="57">
        <v>12</v>
      </c>
    </row>
    <row r="39" spans="1:14" ht="15" x14ac:dyDescent="0.25">
      <c r="A39" s="1"/>
      <c r="B39" s="369">
        <v>20</v>
      </c>
      <c r="C39" s="368"/>
      <c r="D39" s="369" t="s">
        <v>381</v>
      </c>
      <c r="E39" s="368"/>
      <c r="F39" s="369">
        <v>4100040572</v>
      </c>
      <c r="G39" s="370"/>
      <c r="H39" s="391" t="s">
        <v>35</v>
      </c>
      <c r="I39" s="370"/>
      <c r="J39" s="369" t="s">
        <v>25</v>
      </c>
      <c r="K39" s="368"/>
      <c r="L39" s="7" t="s">
        <v>382</v>
      </c>
      <c r="M39" s="7">
        <v>7.94</v>
      </c>
      <c r="N39" s="57">
        <v>12</v>
      </c>
    </row>
    <row r="40" spans="1:14" ht="15" x14ac:dyDescent="0.25">
      <c r="A40" s="1"/>
      <c r="B40" s="369">
        <v>21</v>
      </c>
      <c r="C40" s="368"/>
      <c r="D40" s="369" t="s">
        <v>381</v>
      </c>
      <c r="E40" s="368"/>
      <c r="F40" s="369">
        <v>4100040572</v>
      </c>
      <c r="G40" s="370"/>
      <c r="H40" s="391" t="s">
        <v>35</v>
      </c>
      <c r="I40" s="370"/>
      <c r="J40" s="369" t="s">
        <v>25</v>
      </c>
      <c r="K40" s="368"/>
      <c r="L40" s="7" t="s">
        <v>382</v>
      </c>
      <c r="M40" s="7">
        <v>7.94</v>
      </c>
      <c r="N40" s="57">
        <v>12</v>
      </c>
    </row>
    <row r="41" spans="1:14" ht="15" x14ac:dyDescent="0.25">
      <c r="A41" s="1"/>
      <c r="B41" s="369">
        <v>22</v>
      </c>
      <c r="C41" s="368"/>
      <c r="D41" s="369" t="s">
        <v>381</v>
      </c>
      <c r="E41" s="368"/>
      <c r="F41" s="369">
        <v>4100040572</v>
      </c>
      <c r="G41" s="370"/>
      <c r="H41" s="391" t="s">
        <v>35</v>
      </c>
      <c r="I41" s="370"/>
      <c r="J41" s="369" t="s">
        <v>25</v>
      </c>
      <c r="K41" s="368"/>
      <c r="L41" s="7" t="s">
        <v>382</v>
      </c>
      <c r="M41" s="7">
        <v>7.94</v>
      </c>
      <c r="N41" s="57">
        <v>12</v>
      </c>
    </row>
    <row r="42" spans="1:14" ht="15" x14ac:dyDescent="0.25">
      <c r="A42" s="1"/>
      <c r="B42" s="369">
        <v>23</v>
      </c>
      <c r="C42" s="368"/>
      <c r="D42" s="369" t="s">
        <v>381</v>
      </c>
      <c r="E42" s="368"/>
      <c r="F42" s="369">
        <v>4100040572</v>
      </c>
      <c r="G42" s="370"/>
      <c r="H42" s="391" t="s">
        <v>35</v>
      </c>
      <c r="I42" s="370"/>
      <c r="J42" s="369" t="s">
        <v>25</v>
      </c>
      <c r="K42" s="368"/>
      <c r="L42" s="7" t="s">
        <v>382</v>
      </c>
      <c r="M42" s="7">
        <v>7.94</v>
      </c>
      <c r="N42" s="57">
        <v>12</v>
      </c>
    </row>
    <row r="43" spans="1:14" ht="15" x14ac:dyDescent="0.25">
      <c r="A43" s="1"/>
      <c r="B43" s="369">
        <v>24</v>
      </c>
      <c r="C43" s="368"/>
      <c r="D43" s="369" t="s">
        <v>381</v>
      </c>
      <c r="E43" s="368"/>
      <c r="F43" s="369">
        <v>4100040572</v>
      </c>
      <c r="G43" s="370"/>
      <c r="H43" s="391" t="s">
        <v>35</v>
      </c>
      <c r="I43" s="370"/>
      <c r="J43" s="369" t="s">
        <v>25</v>
      </c>
      <c r="K43" s="368"/>
      <c r="L43" s="7" t="s">
        <v>382</v>
      </c>
      <c r="M43" s="7">
        <v>7.94</v>
      </c>
      <c r="N43" s="57">
        <v>12</v>
      </c>
    </row>
    <row r="44" spans="1:14" ht="15" x14ac:dyDescent="0.25">
      <c r="A44" s="1"/>
      <c r="B44" s="369">
        <v>25</v>
      </c>
      <c r="C44" s="368"/>
      <c r="D44" s="369" t="s">
        <v>381</v>
      </c>
      <c r="E44" s="368"/>
      <c r="F44" s="369">
        <v>4100040572</v>
      </c>
      <c r="G44" s="370"/>
      <c r="H44" s="391" t="s">
        <v>35</v>
      </c>
      <c r="I44" s="370"/>
      <c r="J44" s="369" t="s">
        <v>25</v>
      </c>
      <c r="K44" s="368"/>
      <c r="L44" s="7" t="s">
        <v>382</v>
      </c>
      <c r="M44" s="7">
        <v>7.94</v>
      </c>
      <c r="N44" s="57">
        <v>12</v>
      </c>
    </row>
    <row r="45" spans="1:14" ht="15" x14ac:dyDescent="0.25">
      <c r="A45" s="1"/>
      <c r="B45" s="369">
        <v>26</v>
      </c>
      <c r="C45" s="368"/>
      <c r="D45" s="369" t="s">
        <v>381</v>
      </c>
      <c r="E45" s="368"/>
      <c r="F45" s="369">
        <v>4100040572</v>
      </c>
      <c r="G45" s="370"/>
      <c r="H45" s="391" t="s">
        <v>35</v>
      </c>
      <c r="I45" s="370"/>
      <c r="J45" s="369" t="s">
        <v>25</v>
      </c>
      <c r="K45" s="368"/>
      <c r="L45" s="7" t="s">
        <v>382</v>
      </c>
      <c r="M45" s="7">
        <v>7.94</v>
      </c>
      <c r="N45" s="57">
        <v>12</v>
      </c>
    </row>
    <row r="46" spans="1:14" ht="15" x14ac:dyDescent="0.25">
      <c r="A46" s="1"/>
      <c r="B46" s="369">
        <v>27</v>
      </c>
      <c r="C46" s="368"/>
      <c r="D46" s="369" t="s">
        <v>381</v>
      </c>
      <c r="E46" s="368"/>
      <c r="F46" s="369">
        <v>4100040572</v>
      </c>
      <c r="G46" s="370"/>
      <c r="H46" s="391" t="s">
        <v>35</v>
      </c>
      <c r="I46" s="370"/>
      <c r="J46" s="369" t="s">
        <v>25</v>
      </c>
      <c r="K46" s="368"/>
      <c r="L46" s="7" t="s">
        <v>382</v>
      </c>
      <c r="M46" s="7">
        <v>7.94</v>
      </c>
      <c r="N46" s="57">
        <v>12</v>
      </c>
    </row>
    <row r="47" spans="1:14" ht="15" x14ac:dyDescent="0.25">
      <c r="A47" s="1"/>
      <c r="B47" s="369">
        <v>28</v>
      </c>
      <c r="C47" s="368"/>
      <c r="D47" s="369" t="s">
        <v>381</v>
      </c>
      <c r="E47" s="368"/>
      <c r="F47" s="369">
        <v>4100040572</v>
      </c>
      <c r="G47" s="370"/>
      <c r="H47" s="391" t="s">
        <v>35</v>
      </c>
      <c r="I47" s="370"/>
      <c r="J47" s="369" t="s">
        <v>25</v>
      </c>
      <c r="K47" s="368"/>
      <c r="L47" s="7" t="s">
        <v>382</v>
      </c>
      <c r="M47" s="7">
        <v>7.94</v>
      </c>
      <c r="N47" s="57">
        <v>12</v>
      </c>
    </row>
    <row r="48" spans="1:14" ht="15" x14ac:dyDescent="0.25">
      <c r="A48" s="1"/>
      <c r="B48" s="369">
        <v>29</v>
      </c>
      <c r="C48" s="368"/>
      <c r="D48" s="369" t="s">
        <v>381</v>
      </c>
      <c r="E48" s="368"/>
      <c r="F48" s="369">
        <v>4100040572</v>
      </c>
      <c r="G48" s="370"/>
      <c r="H48" s="391" t="s">
        <v>35</v>
      </c>
      <c r="I48" s="370"/>
      <c r="J48" s="369" t="s">
        <v>25</v>
      </c>
      <c r="K48" s="368"/>
      <c r="L48" s="7" t="s">
        <v>382</v>
      </c>
      <c r="M48" s="7">
        <v>7.94</v>
      </c>
      <c r="N48" s="57">
        <v>12</v>
      </c>
    </row>
    <row r="49" spans="1:14" ht="15" x14ac:dyDescent="0.25">
      <c r="A49" s="1"/>
      <c r="B49" s="369">
        <v>30</v>
      </c>
      <c r="C49" s="368"/>
      <c r="D49" s="369" t="s">
        <v>381</v>
      </c>
      <c r="E49" s="368"/>
      <c r="F49" s="369">
        <v>4100040572</v>
      </c>
      <c r="G49" s="370"/>
      <c r="H49" s="391" t="s">
        <v>35</v>
      </c>
      <c r="I49" s="370"/>
      <c r="J49" s="369" t="s">
        <v>25</v>
      </c>
      <c r="K49" s="368"/>
      <c r="L49" s="7" t="s">
        <v>382</v>
      </c>
      <c r="M49" s="7">
        <v>7.94</v>
      </c>
      <c r="N49" s="57">
        <v>12</v>
      </c>
    </row>
    <row r="50" spans="1:14" ht="15" x14ac:dyDescent="0.25">
      <c r="A50" s="1"/>
      <c r="B50" s="378">
        <v>31</v>
      </c>
      <c r="C50" s="379"/>
      <c r="D50" s="367" t="s">
        <v>381</v>
      </c>
      <c r="E50" s="368"/>
      <c r="F50" s="369">
        <v>4100040572</v>
      </c>
      <c r="G50" s="370"/>
      <c r="H50" s="391" t="s">
        <v>35</v>
      </c>
      <c r="I50" s="370"/>
      <c r="J50" s="369" t="s">
        <v>25</v>
      </c>
      <c r="K50" s="368"/>
      <c r="L50" s="7" t="s">
        <v>382</v>
      </c>
      <c r="M50" s="7">
        <v>7.94</v>
      </c>
      <c r="N50" s="57">
        <v>12</v>
      </c>
    </row>
    <row r="51" spans="1:14" ht="15" x14ac:dyDescent="0.25">
      <c r="A51" s="1"/>
      <c r="B51" s="76"/>
      <c r="C51" s="69"/>
      <c r="D51" s="458" t="s">
        <v>399</v>
      </c>
      <c r="E51" s="393"/>
      <c r="F51" s="393"/>
      <c r="G51" s="393"/>
      <c r="H51" s="393"/>
      <c r="I51" s="62"/>
      <c r="J51" s="50"/>
      <c r="K51" s="61"/>
      <c r="L51" s="8"/>
      <c r="M51" s="8"/>
      <c r="N51" s="60"/>
    </row>
    <row r="52" spans="1:14" ht="15" x14ac:dyDescent="0.25">
      <c r="A52" s="1"/>
      <c r="B52" s="378">
        <v>32</v>
      </c>
      <c r="C52" s="379"/>
      <c r="D52" s="367" t="s">
        <v>381</v>
      </c>
      <c r="E52" s="368"/>
      <c r="F52" s="369">
        <v>4100040572</v>
      </c>
      <c r="G52" s="370"/>
      <c r="H52" s="391" t="s">
        <v>35</v>
      </c>
      <c r="I52" s="370"/>
      <c r="J52" s="369" t="s">
        <v>25</v>
      </c>
      <c r="K52" s="368"/>
      <c r="L52" s="7" t="s">
        <v>382</v>
      </c>
      <c r="M52" s="7">
        <v>7.94</v>
      </c>
      <c r="N52" s="57">
        <v>12</v>
      </c>
    </row>
    <row r="53" spans="1:14" ht="15" x14ac:dyDescent="0.25">
      <c r="A53" s="1"/>
      <c r="B53" s="76"/>
      <c r="C53" s="69"/>
      <c r="D53" s="458" t="s">
        <v>400</v>
      </c>
      <c r="E53" s="393"/>
      <c r="F53" s="393"/>
      <c r="G53" s="393"/>
      <c r="H53" s="393"/>
      <c r="I53" s="62"/>
      <c r="J53" s="50"/>
      <c r="K53" s="61"/>
      <c r="L53" s="8"/>
      <c r="M53" s="8"/>
      <c r="N53" s="60"/>
    </row>
    <row r="54" spans="1:14" ht="15" x14ac:dyDescent="0.25">
      <c r="A54" s="1"/>
      <c r="B54" s="77" t="s">
        <v>56</v>
      </c>
      <c r="C54" s="78"/>
      <c r="D54" s="20"/>
      <c r="E54" s="45"/>
      <c r="F54" s="20"/>
      <c r="H54" s="3"/>
      <c r="J54" s="20"/>
      <c r="K54" s="45"/>
      <c r="L54" s="1"/>
      <c r="M54" s="1"/>
      <c r="N54" s="60"/>
    </row>
    <row r="55" spans="1:14" ht="15" x14ac:dyDescent="0.25">
      <c r="A55" s="1"/>
      <c r="B55" s="378">
        <v>33</v>
      </c>
      <c r="C55" s="379"/>
      <c r="D55" s="367" t="s">
        <v>381</v>
      </c>
      <c r="E55" s="368"/>
      <c r="F55" s="369">
        <v>4100040572</v>
      </c>
      <c r="G55" s="370"/>
      <c r="H55" s="391" t="s">
        <v>35</v>
      </c>
      <c r="I55" s="370"/>
      <c r="J55" s="369" t="s">
        <v>25</v>
      </c>
      <c r="K55" s="368"/>
      <c r="L55" s="7" t="s">
        <v>382</v>
      </c>
      <c r="M55" s="7">
        <v>3.9</v>
      </c>
      <c r="N55" s="57">
        <v>5</v>
      </c>
    </row>
    <row r="56" spans="1:14" ht="15" x14ac:dyDescent="0.25">
      <c r="A56" s="1"/>
      <c r="B56" s="76"/>
      <c r="C56" s="69"/>
      <c r="D56" s="458" t="s">
        <v>398</v>
      </c>
      <c r="E56" s="393"/>
      <c r="F56" s="393"/>
      <c r="G56" s="393"/>
      <c r="H56" s="393"/>
      <c r="I56" s="62"/>
      <c r="J56" s="50"/>
      <c r="K56" s="61"/>
      <c r="L56" s="8"/>
      <c r="M56" s="8"/>
      <c r="N56" s="60"/>
    </row>
    <row r="57" spans="1:14" ht="15" x14ac:dyDescent="0.25">
      <c r="A57" s="1"/>
      <c r="B57" s="369">
        <v>34</v>
      </c>
      <c r="C57" s="368"/>
      <c r="D57" s="369" t="s">
        <v>381</v>
      </c>
      <c r="E57" s="368"/>
      <c r="F57" s="369">
        <v>4100040574</v>
      </c>
      <c r="G57" s="370"/>
      <c r="H57" s="391" t="s">
        <v>35</v>
      </c>
      <c r="I57" s="370"/>
      <c r="J57" s="369" t="s">
        <v>73</v>
      </c>
      <c r="K57" s="368"/>
      <c r="L57" s="7" t="s">
        <v>387</v>
      </c>
      <c r="M57" s="7">
        <v>7.94</v>
      </c>
      <c r="N57" s="57">
        <v>12</v>
      </c>
    </row>
    <row r="58" spans="1:14" ht="15" x14ac:dyDescent="0.25">
      <c r="A58" s="1"/>
      <c r="B58" s="369">
        <v>35</v>
      </c>
      <c r="C58" s="368"/>
      <c r="D58" s="369" t="s">
        <v>381</v>
      </c>
      <c r="E58" s="368"/>
      <c r="F58" s="369">
        <v>4100040574</v>
      </c>
      <c r="G58" s="370"/>
      <c r="H58" s="391" t="s">
        <v>35</v>
      </c>
      <c r="I58" s="370"/>
      <c r="J58" s="369" t="s">
        <v>73</v>
      </c>
      <c r="K58" s="368"/>
      <c r="L58" s="7" t="s">
        <v>387</v>
      </c>
      <c r="M58" s="7">
        <v>7.94</v>
      </c>
      <c r="N58" s="57">
        <v>12</v>
      </c>
    </row>
    <row r="59" spans="1:14" ht="15" x14ac:dyDescent="0.25">
      <c r="A59" s="1"/>
      <c r="B59" s="369">
        <v>36</v>
      </c>
      <c r="C59" s="368"/>
      <c r="D59" s="369" t="s">
        <v>381</v>
      </c>
      <c r="E59" s="368"/>
      <c r="F59" s="369">
        <v>4100040574</v>
      </c>
      <c r="G59" s="370"/>
      <c r="H59" s="391" t="s">
        <v>35</v>
      </c>
      <c r="I59" s="370"/>
      <c r="J59" s="369" t="s">
        <v>73</v>
      </c>
      <c r="K59" s="368"/>
      <c r="L59" s="7" t="s">
        <v>387</v>
      </c>
      <c r="M59" s="7">
        <v>7.94</v>
      </c>
      <c r="N59" s="57">
        <v>12</v>
      </c>
    </row>
    <row r="60" spans="1:14" ht="15" x14ac:dyDescent="0.25">
      <c r="A60" s="1"/>
      <c r="B60" s="369">
        <v>37</v>
      </c>
      <c r="C60" s="368"/>
      <c r="D60" s="369" t="s">
        <v>381</v>
      </c>
      <c r="E60" s="368"/>
      <c r="F60" s="369">
        <v>4100040574</v>
      </c>
      <c r="G60" s="370"/>
      <c r="H60" s="391" t="s">
        <v>35</v>
      </c>
      <c r="I60" s="370"/>
      <c r="J60" s="369" t="s">
        <v>73</v>
      </c>
      <c r="K60" s="368"/>
      <c r="L60" s="7" t="s">
        <v>387</v>
      </c>
      <c r="M60" s="7">
        <v>7.94</v>
      </c>
      <c r="N60" s="57">
        <v>12</v>
      </c>
    </row>
    <row r="61" spans="1:14" ht="15" x14ac:dyDescent="0.25">
      <c r="A61" s="1"/>
      <c r="B61" s="369">
        <v>38</v>
      </c>
      <c r="C61" s="368"/>
      <c r="D61" s="369" t="s">
        <v>381</v>
      </c>
      <c r="E61" s="368"/>
      <c r="F61" s="369">
        <v>4100040574</v>
      </c>
      <c r="G61" s="370"/>
      <c r="H61" s="391" t="s">
        <v>35</v>
      </c>
      <c r="I61" s="370"/>
      <c r="J61" s="369" t="s">
        <v>73</v>
      </c>
      <c r="K61" s="368"/>
      <c r="L61" s="7" t="s">
        <v>387</v>
      </c>
      <c r="M61" s="7">
        <v>7.94</v>
      </c>
      <c r="N61" s="57">
        <v>12</v>
      </c>
    </row>
    <row r="62" spans="1:14" ht="15" x14ac:dyDescent="0.25">
      <c r="A62" s="1"/>
      <c r="B62" s="369">
        <v>39</v>
      </c>
      <c r="C62" s="368"/>
      <c r="D62" s="369" t="s">
        <v>381</v>
      </c>
      <c r="E62" s="368"/>
      <c r="F62" s="369">
        <v>4100040574</v>
      </c>
      <c r="G62" s="370"/>
      <c r="H62" s="391" t="s">
        <v>35</v>
      </c>
      <c r="I62" s="370"/>
      <c r="J62" s="369" t="s">
        <v>73</v>
      </c>
      <c r="K62" s="368"/>
      <c r="L62" s="7" t="s">
        <v>387</v>
      </c>
      <c r="M62" s="7">
        <v>7.94</v>
      </c>
      <c r="N62" s="57">
        <v>12</v>
      </c>
    </row>
    <row r="63" spans="1:14" ht="15" x14ac:dyDescent="0.25">
      <c r="A63" s="1"/>
      <c r="B63" s="369">
        <v>40</v>
      </c>
      <c r="C63" s="368"/>
      <c r="D63" s="369" t="s">
        <v>381</v>
      </c>
      <c r="E63" s="368"/>
      <c r="F63" s="369">
        <v>4100040574</v>
      </c>
      <c r="G63" s="370"/>
      <c r="H63" s="391" t="s">
        <v>35</v>
      </c>
      <c r="I63" s="370"/>
      <c r="J63" s="369" t="s">
        <v>73</v>
      </c>
      <c r="K63" s="368"/>
      <c r="L63" s="7" t="s">
        <v>387</v>
      </c>
      <c r="M63" s="7">
        <v>7.94</v>
      </c>
      <c r="N63" s="57">
        <v>12</v>
      </c>
    </row>
    <row r="64" spans="1:14" ht="15" x14ac:dyDescent="0.25">
      <c r="A64" s="1"/>
      <c r="B64" s="369">
        <v>41</v>
      </c>
      <c r="C64" s="368"/>
      <c r="D64" s="369" t="s">
        <v>381</v>
      </c>
      <c r="E64" s="368"/>
      <c r="F64" s="369">
        <v>4100040574</v>
      </c>
      <c r="G64" s="370"/>
      <c r="H64" s="391" t="s">
        <v>35</v>
      </c>
      <c r="I64" s="370"/>
      <c r="J64" s="369" t="s">
        <v>73</v>
      </c>
      <c r="K64" s="368"/>
      <c r="L64" s="7" t="s">
        <v>387</v>
      </c>
      <c r="M64" s="7">
        <v>7.94</v>
      </c>
      <c r="N64" s="57">
        <v>12</v>
      </c>
    </row>
    <row r="65" spans="1:14" ht="15" x14ac:dyDescent="0.25">
      <c r="A65" s="1"/>
      <c r="B65" s="369">
        <v>42</v>
      </c>
      <c r="C65" s="368"/>
      <c r="D65" s="369" t="s">
        <v>381</v>
      </c>
      <c r="E65" s="368"/>
      <c r="F65" s="369">
        <v>4100040574</v>
      </c>
      <c r="G65" s="370"/>
      <c r="H65" s="391" t="s">
        <v>35</v>
      </c>
      <c r="I65" s="370"/>
      <c r="J65" s="369" t="s">
        <v>73</v>
      </c>
      <c r="K65" s="368"/>
      <c r="L65" s="7" t="s">
        <v>387</v>
      </c>
      <c r="M65" s="7">
        <v>7.94</v>
      </c>
      <c r="N65" s="57">
        <v>12</v>
      </c>
    </row>
    <row r="66" spans="1:14" ht="15" x14ac:dyDescent="0.25">
      <c r="A66" s="1"/>
      <c r="B66" s="369">
        <v>43</v>
      </c>
      <c r="C66" s="368"/>
      <c r="D66" s="369" t="s">
        <v>381</v>
      </c>
      <c r="E66" s="368"/>
      <c r="F66" s="369">
        <v>4100040574</v>
      </c>
      <c r="G66" s="370"/>
      <c r="H66" s="391" t="s">
        <v>35</v>
      </c>
      <c r="I66" s="370"/>
      <c r="J66" s="369" t="s">
        <v>73</v>
      </c>
      <c r="K66" s="368"/>
      <c r="L66" s="7" t="s">
        <v>387</v>
      </c>
      <c r="M66" s="7">
        <v>7.94</v>
      </c>
      <c r="N66" s="57">
        <v>12</v>
      </c>
    </row>
    <row r="67" spans="1:14" ht="15" x14ac:dyDescent="0.25">
      <c r="A67" s="1"/>
      <c r="B67" s="369">
        <v>44</v>
      </c>
      <c r="C67" s="368"/>
      <c r="D67" s="369" t="s">
        <v>381</v>
      </c>
      <c r="E67" s="368"/>
      <c r="F67" s="369">
        <v>4100040574</v>
      </c>
      <c r="G67" s="370"/>
      <c r="H67" s="391" t="s">
        <v>35</v>
      </c>
      <c r="I67" s="370"/>
      <c r="J67" s="369" t="s">
        <v>73</v>
      </c>
      <c r="K67" s="368"/>
      <c r="L67" s="7" t="s">
        <v>387</v>
      </c>
      <c r="M67" s="7">
        <v>7.94</v>
      </c>
      <c r="N67" s="57">
        <v>12</v>
      </c>
    </row>
    <row r="68" spans="1:14" ht="15" x14ac:dyDescent="0.25">
      <c r="A68" s="1"/>
      <c r="B68" s="369">
        <v>45</v>
      </c>
      <c r="C68" s="368"/>
      <c r="D68" s="369" t="s">
        <v>381</v>
      </c>
      <c r="E68" s="368"/>
      <c r="F68" s="369">
        <v>4100040574</v>
      </c>
      <c r="G68" s="370"/>
      <c r="H68" s="391" t="s">
        <v>35</v>
      </c>
      <c r="I68" s="370"/>
      <c r="J68" s="369" t="s">
        <v>73</v>
      </c>
      <c r="K68" s="368"/>
      <c r="L68" s="7" t="s">
        <v>387</v>
      </c>
      <c r="M68" s="7">
        <v>7.94</v>
      </c>
      <c r="N68" s="57">
        <v>12</v>
      </c>
    </row>
    <row r="69" spans="1:14" ht="15" x14ac:dyDescent="0.25">
      <c r="A69" s="1"/>
      <c r="B69" s="369">
        <v>46</v>
      </c>
      <c r="C69" s="368"/>
      <c r="D69" s="369" t="s">
        <v>381</v>
      </c>
      <c r="E69" s="368"/>
      <c r="F69" s="369">
        <v>4100040574</v>
      </c>
      <c r="G69" s="370"/>
      <c r="H69" s="391" t="s">
        <v>35</v>
      </c>
      <c r="I69" s="370"/>
      <c r="J69" s="369" t="s">
        <v>73</v>
      </c>
      <c r="K69" s="368"/>
      <c r="L69" s="7" t="s">
        <v>387</v>
      </c>
      <c r="M69" s="7">
        <v>7.94</v>
      </c>
      <c r="N69" s="57">
        <v>12</v>
      </c>
    </row>
    <row r="70" spans="1:14" ht="15" x14ac:dyDescent="0.25">
      <c r="A70" s="1"/>
      <c r="B70" s="369">
        <v>47</v>
      </c>
      <c r="C70" s="368"/>
      <c r="D70" s="369" t="s">
        <v>381</v>
      </c>
      <c r="E70" s="368"/>
      <c r="F70" s="369">
        <v>4100040574</v>
      </c>
      <c r="G70" s="370"/>
      <c r="H70" s="391" t="s">
        <v>35</v>
      </c>
      <c r="I70" s="370"/>
      <c r="J70" s="369" t="s">
        <v>73</v>
      </c>
      <c r="K70" s="368"/>
      <c r="L70" s="7" t="s">
        <v>387</v>
      </c>
      <c r="M70" s="7">
        <v>7.94</v>
      </c>
      <c r="N70" s="57">
        <v>12</v>
      </c>
    </row>
    <row r="71" spans="1:14" ht="15" x14ac:dyDescent="0.25">
      <c r="A71" s="1"/>
      <c r="B71" s="369">
        <v>48</v>
      </c>
      <c r="C71" s="368"/>
      <c r="D71" s="369" t="s">
        <v>381</v>
      </c>
      <c r="E71" s="368"/>
      <c r="F71" s="369">
        <v>4100040574</v>
      </c>
      <c r="G71" s="370"/>
      <c r="H71" s="391" t="s">
        <v>35</v>
      </c>
      <c r="I71" s="370"/>
      <c r="J71" s="369" t="s">
        <v>73</v>
      </c>
      <c r="K71" s="368"/>
      <c r="L71" s="7" t="s">
        <v>387</v>
      </c>
      <c r="M71" s="7">
        <v>7.94</v>
      </c>
      <c r="N71" s="57">
        <v>12</v>
      </c>
    </row>
    <row r="72" spans="1:14" ht="15" x14ac:dyDescent="0.25">
      <c r="A72" s="1"/>
      <c r="B72" s="77" t="s">
        <v>57</v>
      </c>
      <c r="C72" s="72"/>
      <c r="D72" s="50"/>
      <c r="E72" s="61"/>
      <c r="F72" s="50"/>
      <c r="G72" s="62"/>
      <c r="H72" s="63"/>
      <c r="I72" s="62"/>
      <c r="J72" s="50"/>
      <c r="K72" s="61"/>
      <c r="L72" s="8"/>
      <c r="M72" s="8"/>
      <c r="N72" s="60"/>
    </row>
    <row r="73" spans="1:14" ht="15" x14ac:dyDescent="0.25">
      <c r="A73" s="1"/>
      <c r="B73" s="369">
        <v>49</v>
      </c>
      <c r="C73" s="368"/>
      <c r="D73" s="369" t="s">
        <v>381</v>
      </c>
      <c r="E73" s="368"/>
      <c r="F73" s="369">
        <v>4100040574</v>
      </c>
      <c r="G73" s="370"/>
      <c r="H73" s="391" t="s">
        <v>35</v>
      </c>
      <c r="I73" s="370"/>
      <c r="J73" s="369" t="s">
        <v>73</v>
      </c>
      <c r="K73" s="368"/>
      <c r="L73" s="7" t="s">
        <v>387</v>
      </c>
      <c r="M73" s="7">
        <v>7.94</v>
      </c>
      <c r="N73" s="57">
        <v>12</v>
      </c>
    </row>
    <row r="74" spans="1:14" ht="15" x14ac:dyDescent="0.25">
      <c r="A74" s="1"/>
      <c r="B74" s="369">
        <v>50</v>
      </c>
      <c r="C74" s="368"/>
      <c r="D74" s="369" t="s">
        <v>381</v>
      </c>
      <c r="E74" s="368"/>
      <c r="F74" s="369">
        <v>4100040574</v>
      </c>
      <c r="G74" s="370"/>
      <c r="H74" s="391" t="s">
        <v>35</v>
      </c>
      <c r="I74" s="370"/>
      <c r="J74" s="369" t="s">
        <v>73</v>
      </c>
      <c r="K74" s="368"/>
      <c r="L74" s="7" t="s">
        <v>387</v>
      </c>
      <c r="M74" s="7">
        <v>7.94</v>
      </c>
      <c r="N74" s="57">
        <v>12</v>
      </c>
    </row>
    <row r="75" spans="1:14" ht="15" x14ac:dyDescent="0.25">
      <c r="A75" s="1"/>
      <c r="B75" s="369">
        <v>51</v>
      </c>
      <c r="C75" s="368"/>
      <c r="D75" s="369" t="s">
        <v>381</v>
      </c>
      <c r="E75" s="368"/>
      <c r="F75" s="369">
        <v>4100040574</v>
      </c>
      <c r="G75" s="370"/>
      <c r="H75" s="391" t="s">
        <v>35</v>
      </c>
      <c r="I75" s="370"/>
      <c r="J75" s="369" t="s">
        <v>73</v>
      </c>
      <c r="K75" s="368"/>
      <c r="L75" s="7" t="s">
        <v>387</v>
      </c>
      <c r="M75" s="7">
        <v>7.94</v>
      </c>
      <c r="N75" s="57">
        <v>12</v>
      </c>
    </row>
    <row r="76" spans="1:14" ht="15" x14ac:dyDescent="0.25">
      <c r="A76" s="1"/>
      <c r="B76" s="369">
        <v>52</v>
      </c>
      <c r="C76" s="368"/>
      <c r="D76" s="369" t="s">
        <v>381</v>
      </c>
      <c r="E76" s="368"/>
      <c r="F76" s="369">
        <v>4100040574</v>
      </c>
      <c r="G76" s="370"/>
      <c r="H76" s="391" t="s">
        <v>35</v>
      </c>
      <c r="I76" s="370"/>
      <c r="J76" s="369" t="s">
        <v>73</v>
      </c>
      <c r="K76" s="368"/>
      <c r="L76" s="7" t="s">
        <v>387</v>
      </c>
      <c r="M76" s="7">
        <v>7.94</v>
      </c>
      <c r="N76" s="57">
        <v>12</v>
      </c>
    </row>
    <row r="77" spans="1:14" ht="15" x14ac:dyDescent="0.25">
      <c r="A77" s="1"/>
      <c r="B77" s="369">
        <v>53</v>
      </c>
      <c r="C77" s="368"/>
      <c r="D77" s="369" t="s">
        <v>381</v>
      </c>
      <c r="E77" s="368"/>
      <c r="F77" s="369">
        <v>4100040574</v>
      </c>
      <c r="G77" s="370"/>
      <c r="H77" s="391" t="s">
        <v>35</v>
      </c>
      <c r="I77" s="370"/>
      <c r="J77" s="369" t="s">
        <v>73</v>
      </c>
      <c r="K77" s="368"/>
      <c r="L77" s="7" t="s">
        <v>387</v>
      </c>
      <c r="M77" s="7">
        <v>7.94</v>
      </c>
      <c r="N77" s="57">
        <v>12</v>
      </c>
    </row>
    <row r="78" spans="1:14" ht="15" x14ac:dyDescent="0.25">
      <c r="A78" s="1"/>
      <c r="B78" s="369">
        <v>54</v>
      </c>
      <c r="C78" s="368"/>
      <c r="D78" s="369" t="s">
        <v>381</v>
      </c>
      <c r="E78" s="368"/>
      <c r="F78" s="369">
        <v>4100040574</v>
      </c>
      <c r="G78" s="370"/>
      <c r="H78" s="391" t="s">
        <v>35</v>
      </c>
      <c r="I78" s="370"/>
      <c r="J78" s="369" t="s">
        <v>73</v>
      </c>
      <c r="K78" s="368"/>
      <c r="L78" s="7" t="s">
        <v>387</v>
      </c>
      <c r="M78" s="7">
        <v>7.94</v>
      </c>
      <c r="N78" s="57">
        <v>12</v>
      </c>
    </row>
    <row r="79" spans="1:14" ht="15" x14ac:dyDescent="0.25">
      <c r="A79" s="1"/>
      <c r="B79" s="369">
        <v>55</v>
      </c>
      <c r="C79" s="368"/>
      <c r="D79" s="369" t="s">
        <v>381</v>
      </c>
      <c r="E79" s="368"/>
      <c r="F79" s="369">
        <v>4100040574</v>
      </c>
      <c r="G79" s="370"/>
      <c r="H79" s="391" t="s">
        <v>35</v>
      </c>
      <c r="I79" s="370"/>
      <c r="J79" s="369" t="s">
        <v>73</v>
      </c>
      <c r="K79" s="368"/>
      <c r="L79" s="7" t="s">
        <v>387</v>
      </c>
      <c r="M79" s="7">
        <v>7.94</v>
      </c>
      <c r="N79" s="57">
        <v>12</v>
      </c>
    </row>
    <row r="80" spans="1:14" ht="15" x14ac:dyDescent="0.25">
      <c r="A80" s="1"/>
      <c r="B80" s="369">
        <v>56</v>
      </c>
      <c r="C80" s="368"/>
      <c r="D80" s="369" t="s">
        <v>381</v>
      </c>
      <c r="E80" s="368"/>
      <c r="F80" s="369">
        <v>4100040574</v>
      </c>
      <c r="G80" s="370"/>
      <c r="H80" s="391" t="s">
        <v>35</v>
      </c>
      <c r="I80" s="370"/>
      <c r="J80" s="369" t="s">
        <v>73</v>
      </c>
      <c r="K80" s="368"/>
      <c r="L80" s="7" t="s">
        <v>387</v>
      </c>
      <c r="M80" s="7">
        <v>7.94</v>
      </c>
      <c r="N80" s="57">
        <v>12</v>
      </c>
    </row>
    <row r="81" spans="1:14" ht="15" x14ac:dyDescent="0.25">
      <c r="A81" s="1"/>
      <c r="B81" s="369">
        <v>57</v>
      </c>
      <c r="C81" s="368"/>
      <c r="D81" s="369" t="s">
        <v>381</v>
      </c>
      <c r="E81" s="368"/>
      <c r="F81" s="369">
        <v>4100040574</v>
      </c>
      <c r="G81" s="370"/>
      <c r="H81" s="391" t="s">
        <v>35</v>
      </c>
      <c r="I81" s="370"/>
      <c r="J81" s="369" t="s">
        <v>73</v>
      </c>
      <c r="K81" s="368"/>
      <c r="L81" s="7" t="s">
        <v>387</v>
      </c>
      <c r="M81" s="7">
        <v>7.94</v>
      </c>
      <c r="N81" s="57">
        <v>12</v>
      </c>
    </row>
    <row r="82" spans="1:14" ht="15" x14ac:dyDescent="0.25">
      <c r="A82" s="1"/>
      <c r="B82" s="369">
        <v>58</v>
      </c>
      <c r="C82" s="368"/>
      <c r="D82" s="369" t="s">
        <v>381</v>
      </c>
      <c r="E82" s="368"/>
      <c r="F82" s="369">
        <v>4100040574</v>
      </c>
      <c r="G82" s="370"/>
      <c r="H82" s="391" t="s">
        <v>35</v>
      </c>
      <c r="I82" s="370"/>
      <c r="J82" s="369" t="s">
        <v>73</v>
      </c>
      <c r="K82" s="368"/>
      <c r="L82" s="7" t="s">
        <v>387</v>
      </c>
      <c r="M82" s="7">
        <v>7.94</v>
      </c>
      <c r="N82" s="57">
        <v>12</v>
      </c>
    </row>
    <row r="83" spans="1:14" ht="15" x14ac:dyDescent="0.25">
      <c r="A83" s="1"/>
      <c r="B83" s="369">
        <v>59</v>
      </c>
      <c r="C83" s="368"/>
      <c r="D83" s="369" t="s">
        <v>381</v>
      </c>
      <c r="E83" s="368"/>
      <c r="F83" s="369">
        <v>4100040574</v>
      </c>
      <c r="G83" s="370"/>
      <c r="H83" s="391" t="s">
        <v>35</v>
      </c>
      <c r="I83" s="370"/>
      <c r="J83" s="369" t="s">
        <v>73</v>
      </c>
      <c r="K83" s="368"/>
      <c r="L83" s="7" t="s">
        <v>387</v>
      </c>
      <c r="M83" s="7">
        <v>7.94</v>
      </c>
      <c r="N83" s="57">
        <v>12</v>
      </c>
    </row>
    <row r="84" spans="1:14" ht="15" x14ac:dyDescent="0.25">
      <c r="A84" s="1"/>
      <c r="B84" s="369">
        <v>60</v>
      </c>
      <c r="C84" s="368"/>
      <c r="D84" s="369" t="s">
        <v>381</v>
      </c>
      <c r="E84" s="368"/>
      <c r="F84" s="369">
        <v>4100040574</v>
      </c>
      <c r="G84" s="370"/>
      <c r="H84" s="391" t="s">
        <v>35</v>
      </c>
      <c r="I84" s="370"/>
      <c r="J84" s="369" t="s">
        <v>73</v>
      </c>
      <c r="K84" s="368"/>
      <c r="L84" s="7" t="s">
        <v>387</v>
      </c>
      <c r="M84" s="7">
        <v>7.94</v>
      </c>
      <c r="N84" s="57">
        <v>12</v>
      </c>
    </row>
    <row r="85" spans="1:14" ht="15" x14ac:dyDescent="0.25">
      <c r="A85" s="1"/>
      <c r="B85" s="369">
        <v>61</v>
      </c>
      <c r="C85" s="368"/>
      <c r="D85" s="369" t="s">
        <v>381</v>
      </c>
      <c r="E85" s="368"/>
      <c r="F85" s="369">
        <v>4100040574</v>
      </c>
      <c r="G85" s="370"/>
      <c r="H85" s="391" t="s">
        <v>35</v>
      </c>
      <c r="I85" s="370"/>
      <c r="J85" s="369" t="s">
        <v>73</v>
      </c>
      <c r="K85" s="368"/>
      <c r="L85" s="7" t="s">
        <v>387</v>
      </c>
      <c r="M85" s="7">
        <v>7.94</v>
      </c>
      <c r="N85" s="57">
        <v>12</v>
      </c>
    </row>
    <row r="86" spans="1:14" ht="15" x14ac:dyDescent="0.25">
      <c r="A86" s="1"/>
      <c r="B86" s="369">
        <v>62</v>
      </c>
      <c r="C86" s="368"/>
      <c r="D86" s="369" t="s">
        <v>381</v>
      </c>
      <c r="E86" s="368"/>
      <c r="F86" s="369">
        <v>4100040574</v>
      </c>
      <c r="G86" s="370"/>
      <c r="H86" s="391" t="s">
        <v>35</v>
      </c>
      <c r="I86" s="370"/>
      <c r="J86" s="369" t="s">
        <v>73</v>
      </c>
      <c r="K86" s="368"/>
      <c r="L86" s="7" t="s">
        <v>387</v>
      </c>
      <c r="M86" s="7">
        <v>7.94</v>
      </c>
      <c r="N86" s="57">
        <v>12</v>
      </c>
    </row>
    <row r="87" spans="1:14" ht="15" x14ac:dyDescent="0.25">
      <c r="A87" s="1"/>
      <c r="B87" s="369">
        <v>63</v>
      </c>
      <c r="C87" s="368"/>
      <c r="D87" s="369" t="s">
        <v>381</v>
      </c>
      <c r="E87" s="368"/>
      <c r="F87" s="369">
        <v>4100040574</v>
      </c>
      <c r="G87" s="370"/>
      <c r="H87" s="391" t="s">
        <v>35</v>
      </c>
      <c r="I87" s="370"/>
      <c r="J87" s="369" t="s">
        <v>73</v>
      </c>
      <c r="K87" s="368"/>
      <c r="L87" s="7" t="s">
        <v>387</v>
      </c>
      <c r="M87" s="7">
        <v>7.94</v>
      </c>
      <c r="N87" s="57">
        <v>12</v>
      </c>
    </row>
    <row r="88" spans="1:14" ht="15" x14ac:dyDescent="0.25">
      <c r="A88" s="1"/>
      <c r="B88" s="369">
        <v>64</v>
      </c>
      <c r="C88" s="368"/>
      <c r="D88" s="369" t="s">
        <v>381</v>
      </c>
      <c r="E88" s="368"/>
      <c r="F88" s="369">
        <v>4100040574</v>
      </c>
      <c r="G88" s="370"/>
      <c r="H88" s="391" t="s">
        <v>35</v>
      </c>
      <c r="I88" s="370"/>
      <c r="J88" s="369" t="s">
        <v>73</v>
      </c>
      <c r="K88" s="368"/>
      <c r="L88" s="7" t="s">
        <v>387</v>
      </c>
      <c r="M88" s="7">
        <v>7.94</v>
      </c>
      <c r="N88" s="57">
        <v>12</v>
      </c>
    </row>
    <row r="89" spans="1:14" ht="15" x14ac:dyDescent="0.25">
      <c r="A89" s="1"/>
      <c r="B89" s="77" t="s">
        <v>103</v>
      </c>
      <c r="C89" s="72"/>
      <c r="D89" s="64"/>
      <c r="E89" s="65"/>
      <c r="F89" s="64"/>
      <c r="G89" s="66"/>
      <c r="H89" s="67"/>
      <c r="I89" s="66"/>
      <c r="J89" s="64"/>
      <c r="K89" s="65"/>
      <c r="L89" s="26"/>
      <c r="M89" s="26"/>
      <c r="N89" s="60"/>
    </row>
    <row r="90" spans="1:14" ht="15" x14ac:dyDescent="0.25">
      <c r="A90" s="1"/>
      <c r="B90" s="369">
        <v>65</v>
      </c>
      <c r="C90" s="368"/>
      <c r="D90" s="369" t="s">
        <v>381</v>
      </c>
      <c r="E90" s="368"/>
      <c r="F90" s="369">
        <v>4100040574</v>
      </c>
      <c r="G90" s="370"/>
      <c r="H90" s="391" t="s">
        <v>35</v>
      </c>
      <c r="I90" s="370"/>
      <c r="J90" s="369" t="s">
        <v>73</v>
      </c>
      <c r="K90" s="368"/>
      <c r="L90" s="7" t="s">
        <v>387</v>
      </c>
      <c r="M90" s="7">
        <v>7.94</v>
      </c>
      <c r="N90" s="57">
        <v>12</v>
      </c>
    </row>
    <row r="91" spans="1:14" ht="15" x14ac:dyDescent="0.25">
      <c r="A91" s="1"/>
      <c r="B91" s="369">
        <v>66</v>
      </c>
      <c r="C91" s="368"/>
      <c r="D91" s="369" t="s">
        <v>381</v>
      </c>
      <c r="E91" s="368"/>
      <c r="F91" s="369">
        <v>4100040574</v>
      </c>
      <c r="G91" s="370"/>
      <c r="H91" s="391" t="s">
        <v>35</v>
      </c>
      <c r="I91" s="370"/>
      <c r="J91" s="369" t="s">
        <v>73</v>
      </c>
      <c r="K91" s="368"/>
      <c r="L91" s="7" t="s">
        <v>387</v>
      </c>
      <c r="M91" s="7">
        <v>7.94</v>
      </c>
      <c r="N91" s="57">
        <v>12</v>
      </c>
    </row>
    <row r="92" spans="1:14" ht="15" x14ac:dyDescent="0.25">
      <c r="A92" s="1"/>
      <c r="B92" s="369">
        <v>67</v>
      </c>
      <c r="C92" s="368"/>
      <c r="D92" s="369" t="s">
        <v>381</v>
      </c>
      <c r="E92" s="368"/>
      <c r="F92" s="369">
        <v>4100040574</v>
      </c>
      <c r="G92" s="370"/>
      <c r="H92" s="391" t="s">
        <v>35</v>
      </c>
      <c r="I92" s="370"/>
      <c r="J92" s="369" t="s">
        <v>73</v>
      </c>
      <c r="K92" s="368"/>
      <c r="L92" s="7" t="s">
        <v>387</v>
      </c>
      <c r="M92" s="7">
        <v>7.94</v>
      </c>
      <c r="N92" s="57">
        <v>12</v>
      </c>
    </row>
    <row r="93" spans="1:14" ht="15" x14ac:dyDescent="0.25">
      <c r="A93" s="1"/>
      <c r="B93" s="369">
        <v>68</v>
      </c>
      <c r="C93" s="368"/>
      <c r="D93" s="369" t="s">
        <v>381</v>
      </c>
      <c r="E93" s="368"/>
      <c r="F93" s="369">
        <v>4100040574</v>
      </c>
      <c r="G93" s="370"/>
      <c r="H93" s="391" t="s">
        <v>35</v>
      </c>
      <c r="I93" s="370"/>
      <c r="J93" s="369" t="s">
        <v>73</v>
      </c>
      <c r="K93" s="368"/>
      <c r="L93" s="7" t="s">
        <v>387</v>
      </c>
      <c r="M93" s="7">
        <v>7.94</v>
      </c>
      <c r="N93" s="57">
        <v>12</v>
      </c>
    </row>
    <row r="94" spans="1:14" ht="15" x14ac:dyDescent="0.25">
      <c r="A94" s="1"/>
      <c r="B94" s="369">
        <v>69</v>
      </c>
      <c r="C94" s="368"/>
      <c r="D94" s="369" t="s">
        <v>381</v>
      </c>
      <c r="E94" s="368"/>
      <c r="F94" s="369">
        <v>4100040574</v>
      </c>
      <c r="G94" s="370"/>
      <c r="H94" s="391" t="s">
        <v>35</v>
      </c>
      <c r="I94" s="370"/>
      <c r="J94" s="369" t="s">
        <v>73</v>
      </c>
      <c r="K94" s="368"/>
      <c r="L94" s="7" t="s">
        <v>387</v>
      </c>
      <c r="M94" s="7">
        <v>7.94</v>
      </c>
      <c r="N94" s="57">
        <v>12</v>
      </c>
    </row>
    <row r="95" spans="1:14" ht="15" x14ac:dyDescent="0.25">
      <c r="A95" s="1"/>
      <c r="B95" s="369">
        <v>70</v>
      </c>
      <c r="C95" s="368"/>
      <c r="D95" s="369" t="s">
        <v>381</v>
      </c>
      <c r="E95" s="368"/>
      <c r="F95" s="369">
        <v>4100040574</v>
      </c>
      <c r="G95" s="370"/>
      <c r="H95" s="391" t="s">
        <v>35</v>
      </c>
      <c r="I95" s="370"/>
      <c r="J95" s="369" t="s">
        <v>73</v>
      </c>
      <c r="K95" s="368"/>
      <c r="L95" s="7" t="s">
        <v>387</v>
      </c>
      <c r="M95" s="7">
        <v>7.94</v>
      </c>
      <c r="N95" s="57">
        <v>12</v>
      </c>
    </row>
    <row r="96" spans="1:14" ht="15" x14ac:dyDescent="0.25">
      <c r="A96" s="1"/>
      <c r="B96" s="369">
        <v>71</v>
      </c>
      <c r="C96" s="368"/>
      <c r="D96" s="369" t="s">
        <v>381</v>
      </c>
      <c r="E96" s="368"/>
      <c r="F96" s="369">
        <v>4100040574</v>
      </c>
      <c r="G96" s="370"/>
      <c r="H96" s="391" t="s">
        <v>35</v>
      </c>
      <c r="I96" s="370"/>
      <c r="J96" s="369" t="s">
        <v>73</v>
      </c>
      <c r="K96" s="368"/>
      <c r="L96" s="7" t="s">
        <v>387</v>
      </c>
      <c r="M96" s="7">
        <v>7.94</v>
      </c>
      <c r="N96" s="57">
        <v>12</v>
      </c>
    </row>
    <row r="97" spans="1:14" ht="15" x14ac:dyDescent="0.25">
      <c r="A97" s="1"/>
      <c r="B97" s="369">
        <v>72</v>
      </c>
      <c r="C97" s="368"/>
      <c r="D97" s="369" t="s">
        <v>381</v>
      </c>
      <c r="E97" s="368"/>
      <c r="F97" s="369">
        <v>4100040574</v>
      </c>
      <c r="G97" s="370"/>
      <c r="H97" s="391" t="s">
        <v>35</v>
      </c>
      <c r="I97" s="370"/>
      <c r="J97" s="369" t="s">
        <v>73</v>
      </c>
      <c r="K97" s="368"/>
      <c r="L97" s="7" t="s">
        <v>387</v>
      </c>
      <c r="M97" s="7">
        <v>7.94</v>
      </c>
      <c r="N97" s="57">
        <v>12</v>
      </c>
    </row>
    <row r="98" spans="1:14" ht="15" x14ac:dyDescent="0.25">
      <c r="A98" s="1"/>
      <c r="B98" s="369">
        <v>73</v>
      </c>
      <c r="C98" s="368"/>
      <c r="D98" s="369" t="s">
        <v>381</v>
      </c>
      <c r="E98" s="368"/>
      <c r="F98" s="369">
        <v>4100040574</v>
      </c>
      <c r="G98" s="370"/>
      <c r="H98" s="391" t="s">
        <v>35</v>
      </c>
      <c r="I98" s="370"/>
      <c r="J98" s="369" t="s">
        <v>73</v>
      </c>
      <c r="K98" s="368"/>
      <c r="L98" s="7" t="s">
        <v>387</v>
      </c>
      <c r="M98" s="7">
        <v>7.94</v>
      </c>
      <c r="N98" s="57">
        <v>12</v>
      </c>
    </row>
    <row r="99" spans="1:14" ht="15" x14ac:dyDescent="0.25">
      <c r="A99" s="1"/>
      <c r="B99" s="369">
        <v>74</v>
      </c>
      <c r="C99" s="368"/>
      <c r="D99" s="369" t="s">
        <v>381</v>
      </c>
      <c r="E99" s="368"/>
      <c r="F99" s="369">
        <v>4100040574</v>
      </c>
      <c r="G99" s="370"/>
      <c r="H99" s="391" t="s">
        <v>35</v>
      </c>
      <c r="I99" s="370"/>
      <c r="J99" s="369" t="s">
        <v>73</v>
      </c>
      <c r="K99" s="368"/>
      <c r="L99" s="7" t="s">
        <v>387</v>
      </c>
      <c r="M99" s="7">
        <v>7.94</v>
      </c>
      <c r="N99" s="57">
        <v>12</v>
      </c>
    </row>
    <row r="100" spans="1:14" ht="15" x14ac:dyDescent="0.25">
      <c r="A100" s="1"/>
      <c r="B100" s="369">
        <v>75</v>
      </c>
      <c r="C100" s="368"/>
      <c r="D100" s="369" t="s">
        <v>381</v>
      </c>
      <c r="E100" s="368"/>
      <c r="F100" s="369">
        <v>4100040574</v>
      </c>
      <c r="G100" s="370"/>
      <c r="H100" s="391" t="s">
        <v>35</v>
      </c>
      <c r="I100" s="370"/>
      <c r="J100" s="369" t="s">
        <v>73</v>
      </c>
      <c r="K100" s="368"/>
      <c r="L100" s="7" t="s">
        <v>387</v>
      </c>
      <c r="M100" s="7">
        <v>5.62</v>
      </c>
      <c r="N100" s="57">
        <v>8</v>
      </c>
    </row>
    <row r="101" spans="1:14" ht="15" x14ac:dyDescent="0.25">
      <c r="A101" s="1"/>
      <c r="B101" s="369">
        <v>76</v>
      </c>
      <c r="C101" s="368"/>
      <c r="D101" s="369" t="s">
        <v>381</v>
      </c>
      <c r="E101" s="368"/>
      <c r="F101" s="369">
        <v>4100044107</v>
      </c>
      <c r="G101" s="370"/>
      <c r="H101" s="391" t="s">
        <v>72</v>
      </c>
      <c r="I101" s="370"/>
      <c r="J101" s="369" t="s">
        <v>25</v>
      </c>
      <c r="K101" s="368"/>
      <c r="L101" s="7" t="s">
        <v>401</v>
      </c>
      <c r="M101" s="7">
        <v>7.94</v>
      </c>
      <c r="N101" s="57">
        <v>12</v>
      </c>
    </row>
    <row r="102" spans="1:14" ht="15" x14ac:dyDescent="0.25">
      <c r="A102" s="1"/>
      <c r="B102" s="369">
        <v>77</v>
      </c>
      <c r="C102" s="368"/>
      <c r="D102" s="369" t="s">
        <v>381</v>
      </c>
      <c r="E102" s="368"/>
      <c r="F102" s="369">
        <v>4100044107</v>
      </c>
      <c r="G102" s="370"/>
      <c r="H102" s="391" t="s">
        <v>72</v>
      </c>
      <c r="I102" s="370"/>
      <c r="J102" s="369" t="s">
        <v>25</v>
      </c>
      <c r="K102" s="368"/>
      <c r="L102" s="7" t="s">
        <v>401</v>
      </c>
      <c r="M102" s="7">
        <v>7.94</v>
      </c>
      <c r="N102" s="57">
        <v>12</v>
      </c>
    </row>
    <row r="103" spans="1:14" ht="15" x14ac:dyDescent="0.25">
      <c r="A103" s="1"/>
      <c r="B103" s="369">
        <v>78</v>
      </c>
      <c r="C103" s="368"/>
      <c r="D103" s="369" t="s">
        <v>381</v>
      </c>
      <c r="E103" s="368"/>
      <c r="F103" s="369">
        <v>4100044107</v>
      </c>
      <c r="G103" s="370"/>
      <c r="H103" s="391" t="s">
        <v>72</v>
      </c>
      <c r="I103" s="370"/>
      <c r="J103" s="369" t="s">
        <v>25</v>
      </c>
      <c r="K103" s="368"/>
      <c r="L103" s="7" t="s">
        <v>401</v>
      </c>
      <c r="M103" s="7">
        <v>7.94</v>
      </c>
      <c r="N103" s="57">
        <v>12</v>
      </c>
    </row>
    <row r="104" spans="1:14" ht="15" x14ac:dyDescent="0.25">
      <c r="A104" s="1"/>
      <c r="B104" s="369">
        <v>79</v>
      </c>
      <c r="C104" s="368"/>
      <c r="D104" s="369" t="s">
        <v>381</v>
      </c>
      <c r="E104" s="368"/>
      <c r="F104" s="369">
        <v>4100044107</v>
      </c>
      <c r="G104" s="370"/>
      <c r="H104" s="391" t="s">
        <v>72</v>
      </c>
      <c r="I104" s="370"/>
      <c r="J104" s="369" t="s">
        <v>25</v>
      </c>
      <c r="K104" s="368"/>
      <c r="L104" s="7" t="s">
        <v>401</v>
      </c>
      <c r="M104" s="7">
        <v>7.94</v>
      </c>
      <c r="N104" s="57">
        <v>12</v>
      </c>
    </row>
    <row r="105" spans="1:14" ht="15" x14ac:dyDescent="0.25">
      <c r="A105" s="1"/>
      <c r="B105" s="369">
        <v>80</v>
      </c>
      <c r="C105" s="368"/>
      <c r="D105" s="369" t="s">
        <v>381</v>
      </c>
      <c r="E105" s="368"/>
      <c r="F105" s="369">
        <v>4100044107</v>
      </c>
      <c r="G105" s="370"/>
      <c r="H105" s="391" t="s">
        <v>72</v>
      </c>
      <c r="I105" s="370"/>
      <c r="J105" s="369" t="s">
        <v>25</v>
      </c>
      <c r="K105" s="368"/>
      <c r="L105" s="7" t="s">
        <v>401</v>
      </c>
      <c r="M105" s="7">
        <v>7.94</v>
      </c>
      <c r="N105" s="57">
        <v>12</v>
      </c>
    </row>
    <row r="106" spans="1:14" ht="15" x14ac:dyDescent="0.25">
      <c r="A106" s="1"/>
      <c r="B106" s="77" t="s">
        <v>164</v>
      </c>
      <c r="C106" s="72"/>
      <c r="D106" s="64"/>
      <c r="E106" s="65"/>
      <c r="F106" s="64"/>
      <c r="G106" s="66"/>
      <c r="H106" s="67"/>
      <c r="I106" s="66"/>
      <c r="J106" s="64"/>
      <c r="K106" s="65"/>
      <c r="L106" s="26"/>
      <c r="M106" s="26"/>
      <c r="N106" s="60"/>
    </row>
    <row r="107" spans="1:14" ht="15" x14ac:dyDescent="0.25">
      <c r="A107" s="1"/>
      <c r="B107" s="369">
        <v>81</v>
      </c>
      <c r="C107" s="368"/>
      <c r="D107" s="369" t="s">
        <v>381</v>
      </c>
      <c r="E107" s="368"/>
      <c r="F107" s="369">
        <v>4100044107</v>
      </c>
      <c r="G107" s="370"/>
      <c r="H107" s="391" t="s">
        <v>72</v>
      </c>
      <c r="I107" s="370"/>
      <c r="J107" s="369" t="s">
        <v>25</v>
      </c>
      <c r="K107" s="368"/>
      <c r="L107" s="7" t="s">
        <v>401</v>
      </c>
      <c r="M107" s="7">
        <v>7.94</v>
      </c>
      <c r="N107" s="57">
        <v>12</v>
      </c>
    </row>
    <row r="108" spans="1:14" ht="15" x14ac:dyDescent="0.25">
      <c r="A108" s="1"/>
      <c r="B108" s="369">
        <v>82</v>
      </c>
      <c r="C108" s="368"/>
      <c r="D108" s="369" t="s">
        <v>381</v>
      </c>
      <c r="E108" s="368"/>
      <c r="F108" s="369">
        <v>4100044107</v>
      </c>
      <c r="G108" s="370"/>
      <c r="H108" s="391" t="s">
        <v>72</v>
      </c>
      <c r="I108" s="370"/>
      <c r="J108" s="369" t="s">
        <v>25</v>
      </c>
      <c r="K108" s="368"/>
      <c r="L108" s="7" t="s">
        <v>401</v>
      </c>
      <c r="M108" s="7">
        <v>7.94</v>
      </c>
      <c r="N108" s="57">
        <v>12</v>
      </c>
    </row>
    <row r="109" spans="1:14" ht="15" x14ac:dyDescent="0.25">
      <c r="A109" s="1"/>
      <c r="B109" s="369">
        <v>83</v>
      </c>
      <c r="C109" s="368"/>
      <c r="D109" s="369" t="s">
        <v>381</v>
      </c>
      <c r="E109" s="368"/>
      <c r="F109" s="369">
        <v>4100044107</v>
      </c>
      <c r="G109" s="370"/>
      <c r="H109" s="391" t="s">
        <v>72</v>
      </c>
      <c r="I109" s="370"/>
      <c r="J109" s="369" t="s">
        <v>25</v>
      </c>
      <c r="K109" s="368"/>
      <c r="L109" s="7" t="s">
        <v>401</v>
      </c>
      <c r="M109" s="7">
        <v>7.94</v>
      </c>
      <c r="N109" s="57">
        <v>12</v>
      </c>
    </row>
    <row r="110" spans="1:14" ht="15" x14ac:dyDescent="0.25">
      <c r="A110" s="1"/>
      <c r="B110" s="369">
        <v>84</v>
      </c>
      <c r="C110" s="368"/>
      <c r="D110" s="369" t="s">
        <v>381</v>
      </c>
      <c r="E110" s="368"/>
      <c r="F110" s="369">
        <v>4100044107</v>
      </c>
      <c r="G110" s="370"/>
      <c r="H110" s="391" t="s">
        <v>72</v>
      </c>
      <c r="I110" s="370"/>
      <c r="J110" s="369" t="s">
        <v>25</v>
      </c>
      <c r="K110" s="368"/>
      <c r="L110" s="7" t="s">
        <v>401</v>
      </c>
      <c r="M110" s="7">
        <v>7.94</v>
      </c>
      <c r="N110" s="57">
        <v>12</v>
      </c>
    </row>
    <row r="111" spans="1:14" ht="15" x14ac:dyDescent="0.25">
      <c r="A111" s="1"/>
      <c r="B111" s="369">
        <v>85</v>
      </c>
      <c r="C111" s="368"/>
      <c r="D111" s="369" t="s">
        <v>381</v>
      </c>
      <c r="E111" s="368"/>
      <c r="F111" s="369">
        <v>4100044107</v>
      </c>
      <c r="G111" s="370"/>
      <c r="H111" s="391" t="s">
        <v>72</v>
      </c>
      <c r="I111" s="370"/>
      <c r="J111" s="369" t="s">
        <v>25</v>
      </c>
      <c r="K111" s="368"/>
      <c r="L111" s="7" t="s">
        <v>401</v>
      </c>
      <c r="M111" s="7">
        <v>7.94</v>
      </c>
      <c r="N111" s="57">
        <v>12</v>
      </c>
    </row>
    <row r="112" spans="1:14" ht="15" x14ac:dyDescent="0.25">
      <c r="A112" s="1"/>
      <c r="B112" s="369">
        <v>86</v>
      </c>
      <c r="C112" s="368"/>
      <c r="D112" s="369" t="s">
        <v>381</v>
      </c>
      <c r="E112" s="368"/>
      <c r="F112" s="369">
        <v>4100044107</v>
      </c>
      <c r="G112" s="370"/>
      <c r="H112" s="391" t="s">
        <v>72</v>
      </c>
      <c r="I112" s="370"/>
      <c r="J112" s="369" t="s">
        <v>25</v>
      </c>
      <c r="K112" s="368"/>
      <c r="L112" s="7" t="s">
        <v>401</v>
      </c>
      <c r="M112" s="7">
        <v>4.4800000000000004</v>
      </c>
      <c r="N112" s="57">
        <v>6</v>
      </c>
    </row>
    <row r="113" spans="1:14" ht="15" x14ac:dyDescent="0.25">
      <c r="A113" s="1"/>
      <c r="B113" s="369">
        <v>87</v>
      </c>
      <c r="C113" s="368"/>
      <c r="D113" s="369" t="s">
        <v>381</v>
      </c>
      <c r="E113" s="368"/>
      <c r="F113" s="369">
        <v>4100044108</v>
      </c>
      <c r="G113" s="370"/>
      <c r="H113" s="391" t="s">
        <v>72</v>
      </c>
      <c r="I113" s="370"/>
      <c r="J113" s="369" t="s">
        <v>81</v>
      </c>
      <c r="K113" s="368"/>
      <c r="L113" s="7" t="s">
        <v>401</v>
      </c>
      <c r="M113" s="7">
        <v>6.78</v>
      </c>
      <c r="N113" s="57">
        <v>10</v>
      </c>
    </row>
    <row r="114" spans="1:14" ht="15" x14ac:dyDescent="0.25">
      <c r="A114" s="1"/>
      <c r="B114" s="369">
        <v>88</v>
      </c>
      <c r="C114" s="368"/>
      <c r="D114" s="369" t="s">
        <v>402</v>
      </c>
      <c r="E114" s="368"/>
      <c r="F114" s="369">
        <v>4100043439</v>
      </c>
      <c r="G114" s="370"/>
      <c r="H114" s="391" t="s">
        <v>403</v>
      </c>
      <c r="I114" s="370"/>
      <c r="J114" s="369" t="s">
        <v>73</v>
      </c>
      <c r="K114" s="368"/>
      <c r="L114" s="7" t="s">
        <v>387</v>
      </c>
      <c r="M114" s="7">
        <v>5.18</v>
      </c>
      <c r="N114" s="57">
        <v>6</v>
      </c>
    </row>
    <row r="115" spans="1:14" ht="15" x14ac:dyDescent="0.25">
      <c r="A115" s="1"/>
      <c r="B115" s="369">
        <v>89</v>
      </c>
      <c r="C115" s="368"/>
      <c r="D115" s="369" t="s">
        <v>402</v>
      </c>
      <c r="E115" s="368"/>
      <c r="F115" s="369">
        <v>4100043439</v>
      </c>
      <c r="G115" s="370"/>
      <c r="H115" s="391" t="s">
        <v>403</v>
      </c>
      <c r="I115" s="370"/>
      <c r="J115" s="369" t="s">
        <v>73</v>
      </c>
      <c r="K115" s="368"/>
      <c r="L115" s="7" t="s">
        <v>387</v>
      </c>
      <c r="M115" s="7">
        <v>5.18</v>
      </c>
      <c r="N115" s="57">
        <v>6</v>
      </c>
    </row>
    <row r="116" spans="1:14" ht="15" x14ac:dyDescent="0.25">
      <c r="A116" s="1"/>
      <c r="B116" s="369">
        <v>90</v>
      </c>
      <c r="C116" s="368"/>
      <c r="D116" s="369" t="s">
        <v>402</v>
      </c>
      <c r="E116" s="368"/>
      <c r="F116" s="369">
        <v>4100043439</v>
      </c>
      <c r="G116" s="370"/>
      <c r="H116" s="391" t="s">
        <v>403</v>
      </c>
      <c r="I116" s="370"/>
      <c r="J116" s="369" t="s">
        <v>73</v>
      </c>
      <c r="K116" s="368"/>
      <c r="L116" s="7" t="s">
        <v>387</v>
      </c>
      <c r="M116" s="7">
        <v>5.18</v>
      </c>
      <c r="N116" s="57">
        <v>6</v>
      </c>
    </row>
    <row r="117" spans="1:14" ht="15" x14ac:dyDescent="0.25">
      <c r="A117" s="1"/>
      <c r="B117" s="369">
        <v>91</v>
      </c>
      <c r="C117" s="368"/>
      <c r="D117" s="369" t="s">
        <v>402</v>
      </c>
      <c r="E117" s="368"/>
      <c r="F117" s="369">
        <v>4100043439</v>
      </c>
      <c r="G117" s="370"/>
      <c r="H117" s="391" t="s">
        <v>403</v>
      </c>
      <c r="I117" s="370"/>
      <c r="J117" s="369" t="s">
        <v>73</v>
      </c>
      <c r="K117" s="368"/>
      <c r="L117" s="7" t="s">
        <v>387</v>
      </c>
      <c r="M117" s="7">
        <v>5.78</v>
      </c>
      <c r="N117" s="57">
        <v>7</v>
      </c>
    </row>
    <row r="118" spans="1:14" ht="15" x14ac:dyDescent="0.25">
      <c r="A118" s="1"/>
      <c r="B118" s="369">
        <v>92</v>
      </c>
      <c r="C118" s="368"/>
      <c r="D118" s="369" t="s">
        <v>402</v>
      </c>
      <c r="E118" s="368"/>
      <c r="F118" s="369">
        <v>4100043440</v>
      </c>
      <c r="G118" s="370"/>
      <c r="H118" s="391" t="s">
        <v>403</v>
      </c>
      <c r="I118" s="370"/>
      <c r="J118" s="369" t="s">
        <v>76</v>
      </c>
      <c r="K118" s="368"/>
      <c r="L118" s="7" t="s">
        <v>404</v>
      </c>
      <c r="M118" s="7">
        <v>5.18</v>
      </c>
      <c r="N118" s="57">
        <v>6</v>
      </c>
    </row>
    <row r="119" spans="1:14" ht="15" x14ac:dyDescent="0.25">
      <c r="A119" s="1"/>
      <c r="B119" s="369">
        <v>93</v>
      </c>
      <c r="C119" s="368"/>
      <c r="D119" s="369" t="s">
        <v>402</v>
      </c>
      <c r="E119" s="368"/>
      <c r="F119" s="369">
        <v>4100043440</v>
      </c>
      <c r="G119" s="370"/>
      <c r="H119" s="391" t="s">
        <v>403</v>
      </c>
      <c r="I119" s="370"/>
      <c r="J119" s="369" t="s">
        <v>76</v>
      </c>
      <c r="K119" s="368"/>
      <c r="L119" s="7" t="s">
        <v>404</v>
      </c>
      <c r="M119" s="7">
        <v>5.18</v>
      </c>
      <c r="N119" s="57">
        <v>6</v>
      </c>
    </row>
    <row r="120" spans="1:14" ht="15" x14ac:dyDescent="0.25">
      <c r="A120" s="1"/>
      <c r="B120" s="369">
        <v>94</v>
      </c>
      <c r="C120" s="368"/>
      <c r="D120" s="369" t="s">
        <v>402</v>
      </c>
      <c r="E120" s="368"/>
      <c r="F120" s="369">
        <v>4100043440</v>
      </c>
      <c r="G120" s="370"/>
      <c r="H120" s="391" t="s">
        <v>403</v>
      </c>
      <c r="I120" s="370"/>
      <c r="J120" s="369" t="s">
        <v>76</v>
      </c>
      <c r="K120" s="368"/>
      <c r="L120" s="7" t="s">
        <v>404</v>
      </c>
      <c r="M120" s="7">
        <v>5.18</v>
      </c>
      <c r="N120" s="57">
        <v>6</v>
      </c>
    </row>
    <row r="121" spans="1:14" ht="15" x14ac:dyDescent="0.25">
      <c r="A121" s="1"/>
      <c r="B121" s="369">
        <v>95</v>
      </c>
      <c r="C121" s="368"/>
      <c r="D121" s="369" t="s">
        <v>402</v>
      </c>
      <c r="E121" s="368"/>
      <c r="F121" s="369">
        <v>4100043440</v>
      </c>
      <c r="G121" s="370"/>
      <c r="H121" s="391" t="s">
        <v>403</v>
      </c>
      <c r="I121" s="370"/>
      <c r="J121" s="369" t="s">
        <v>76</v>
      </c>
      <c r="K121" s="368"/>
      <c r="L121" s="7" t="s">
        <v>404</v>
      </c>
      <c r="M121" s="7">
        <v>5.18</v>
      </c>
      <c r="N121" s="57">
        <v>6</v>
      </c>
    </row>
    <row r="122" spans="1:14" ht="15" x14ac:dyDescent="0.25">
      <c r="A122" s="1"/>
      <c r="B122" s="369">
        <v>96</v>
      </c>
      <c r="C122" s="368"/>
      <c r="D122" s="369" t="s">
        <v>402</v>
      </c>
      <c r="E122" s="368"/>
      <c r="F122" s="369">
        <v>4100043440</v>
      </c>
      <c r="G122" s="370"/>
      <c r="H122" s="391" t="s">
        <v>403</v>
      </c>
      <c r="I122" s="370"/>
      <c r="J122" s="369" t="s">
        <v>76</v>
      </c>
      <c r="K122" s="368"/>
      <c r="L122" s="7" t="s">
        <v>404</v>
      </c>
      <c r="M122" s="7">
        <v>5.18</v>
      </c>
      <c r="N122" s="57">
        <v>6</v>
      </c>
    </row>
    <row r="123" spans="1:14" ht="15" x14ac:dyDescent="0.25">
      <c r="A123" s="1"/>
      <c r="B123" s="77" t="s">
        <v>165</v>
      </c>
      <c r="C123" s="72"/>
      <c r="D123" s="64"/>
      <c r="E123" s="65"/>
      <c r="F123" s="64"/>
      <c r="G123" s="66"/>
      <c r="H123" s="67"/>
      <c r="I123" s="66"/>
      <c r="J123" s="64"/>
      <c r="K123" s="65"/>
      <c r="L123" s="26"/>
      <c r="M123" s="26"/>
      <c r="N123" s="60"/>
    </row>
    <row r="124" spans="1:14" ht="15" x14ac:dyDescent="0.25">
      <c r="A124" s="1"/>
      <c r="B124" s="369">
        <v>97</v>
      </c>
      <c r="C124" s="368"/>
      <c r="D124" s="369" t="s">
        <v>402</v>
      </c>
      <c r="E124" s="368"/>
      <c r="F124" s="369">
        <v>4100043440</v>
      </c>
      <c r="G124" s="370"/>
      <c r="H124" s="391" t="s">
        <v>403</v>
      </c>
      <c r="I124" s="370"/>
      <c r="J124" s="369" t="s">
        <v>76</v>
      </c>
      <c r="K124" s="368"/>
      <c r="L124" s="7" t="s">
        <v>404</v>
      </c>
      <c r="M124" s="7">
        <v>5.18</v>
      </c>
      <c r="N124" s="57">
        <v>6</v>
      </c>
    </row>
    <row r="125" spans="1:14" ht="15" x14ac:dyDescent="0.25">
      <c r="A125" s="1"/>
      <c r="B125" s="369">
        <v>98</v>
      </c>
      <c r="C125" s="368"/>
      <c r="D125" s="369" t="s">
        <v>402</v>
      </c>
      <c r="E125" s="368"/>
      <c r="F125" s="369">
        <v>4100043440</v>
      </c>
      <c r="G125" s="370"/>
      <c r="H125" s="391" t="s">
        <v>403</v>
      </c>
      <c r="I125" s="370"/>
      <c r="J125" s="369" t="s">
        <v>76</v>
      </c>
      <c r="K125" s="368"/>
      <c r="L125" s="7" t="s">
        <v>404</v>
      </c>
      <c r="M125" s="7">
        <v>5.18</v>
      </c>
      <c r="N125" s="57">
        <v>6</v>
      </c>
    </row>
    <row r="126" spans="1:14" ht="15" x14ac:dyDescent="0.25">
      <c r="A126" s="1"/>
      <c r="B126" s="369">
        <v>99</v>
      </c>
      <c r="C126" s="368"/>
      <c r="D126" s="369" t="s">
        <v>402</v>
      </c>
      <c r="E126" s="368"/>
      <c r="F126" s="369">
        <v>4100043440</v>
      </c>
      <c r="G126" s="370"/>
      <c r="H126" s="391" t="s">
        <v>403</v>
      </c>
      <c r="I126" s="370"/>
      <c r="J126" s="369" t="s">
        <v>76</v>
      </c>
      <c r="K126" s="368"/>
      <c r="L126" s="7" t="s">
        <v>404</v>
      </c>
      <c r="M126" s="7">
        <v>5.18</v>
      </c>
      <c r="N126" s="57">
        <v>6</v>
      </c>
    </row>
    <row r="127" spans="1:14" ht="15" x14ac:dyDescent="0.25">
      <c r="A127" s="1"/>
      <c r="B127" s="424">
        <v>100</v>
      </c>
      <c r="C127" s="425"/>
      <c r="D127" s="369" t="s">
        <v>402</v>
      </c>
      <c r="E127" s="368"/>
      <c r="F127" s="369">
        <v>4100043440</v>
      </c>
      <c r="G127" s="370"/>
      <c r="H127" s="391" t="s">
        <v>403</v>
      </c>
      <c r="I127" s="370"/>
      <c r="J127" s="369" t="s">
        <v>76</v>
      </c>
      <c r="K127" s="368"/>
      <c r="L127" s="7" t="s">
        <v>404</v>
      </c>
      <c r="M127" s="7">
        <v>3.98</v>
      </c>
      <c r="N127" s="57">
        <v>2</v>
      </c>
    </row>
    <row r="128" spans="1:14" ht="15" x14ac:dyDescent="0.25">
      <c r="A128" s="1"/>
      <c r="B128" s="40"/>
      <c r="C128" s="36"/>
      <c r="D128" s="369" t="s">
        <v>402</v>
      </c>
      <c r="E128" s="368"/>
      <c r="F128" s="369">
        <v>4100043440</v>
      </c>
      <c r="G128" s="370"/>
      <c r="H128" s="391" t="s">
        <v>403</v>
      </c>
      <c r="I128" s="370"/>
      <c r="J128" s="369" t="s">
        <v>76</v>
      </c>
      <c r="K128" s="368"/>
      <c r="L128" s="7" t="s">
        <v>387</v>
      </c>
      <c r="M128" s="7"/>
      <c r="N128" s="57">
        <v>2</v>
      </c>
    </row>
    <row r="129" spans="1:14" ht="15" x14ac:dyDescent="0.25">
      <c r="A129" s="1"/>
      <c r="B129" s="369">
        <v>101</v>
      </c>
      <c r="C129" s="368"/>
      <c r="D129" s="369" t="s">
        <v>402</v>
      </c>
      <c r="E129" s="368"/>
      <c r="F129" s="369">
        <v>4100043440</v>
      </c>
      <c r="G129" s="370"/>
      <c r="H129" s="391" t="s">
        <v>403</v>
      </c>
      <c r="I129" s="370"/>
      <c r="J129" s="369" t="s">
        <v>76</v>
      </c>
      <c r="K129" s="368"/>
      <c r="L129" s="7" t="s">
        <v>387</v>
      </c>
      <c r="M129" s="7">
        <v>5.18</v>
      </c>
      <c r="N129" s="57">
        <v>6</v>
      </c>
    </row>
    <row r="130" spans="1:14" ht="15" x14ac:dyDescent="0.25">
      <c r="A130" s="1"/>
      <c r="B130" s="369">
        <v>102</v>
      </c>
      <c r="C130" s="368"/>
      <c r="D130" s="369" t="s">
        <v>402</v>
      </c>
      <c r="E130" s="368"/>
      <c r="F130" s="369">
        <v>4100043440</v>
      </c>
      <c r="G130" s="370"/>
      <c r="H130" s="391" t="s">
        <v>403</v>
      </c>
      <c r="I130" s="370"/>
      <c r="J130" s="369" t="s">
        <v>76</v>
      </c>
      <c r="K130" s="368"/>
      <c r="L130" s="7" t="s">
        <v>387</v>
      </c>
      <c r="M130" s="7">
        <v>5.18</v>
      </c>
      <c r="N130" s="57">
        <v>6</v>
      </c>
    </row>
    <row r="131" spans="1:14" ht="15" x14ac:dyDescent="0.25">
      <c r="A131" s="1"/>
      <c r="B131" s="369">
        <v>103</v>
      </c>
      <c r="C131" s="368"/>
      <c r="D131" s="369" t="s">
        <v>402</v>
      </c>
      <c r="E131" s="368"/>
      <c r="F131" s="369">
        <v>4100043440</v>
      </c>
      <c r="G131" s="370"/>
      <c r="H131" s="391" t="s">
        <v>403</v>
      </c>
      <c r="I131" s="370"/>
      <c r="J131" s="369" t="s">
        <v>76</v>
      </c>
      <c r="K131" s="368"/>
      <c r="L131" s="7" t="s">
        <v>387</v>
      </c>
      <c r="M131" s="7">
        <v>5.18</v>
      </c>
      <c r="N131" s="57">
        <v>6</v>
      </c>
    </row>
    <row r="132" spans="1:14" ht="15" x14ac:dyDescent="0.25">
      <c r="A132" s="1"/>
      <c r="B132" s="369">
        <v>104</v>
      </c>
      <c r="C132" s="368"/>
      <c r="D132" s="369" t="s">
        <v>402</v>
      </c>
      <c r="E132" s="368"/>
      <c r="F132" s="369">
        <v>4100043440</v>
      </c>
      <c r="G132" s="370"/>
      <c r="H132" s="391" t="s">
        <v>403</v>
      </c>
      <c r="I132" s="370"/>
      <c r="J132" s="369" t="s">
        <v>76</v>
      </c>
      <c r="K132" s="368"/>
      <c r="L132" s="7" t="s">
        <v>387</v>
      </c>
      <c r="M132" s="7">
        <v>5.18</v>
      </c>
      <c r="N132" s="57">
        <v>6</v>
      </c>
    </row>
    <row r="133" spans="1:14" ht="15" x14ac:dyDescent="0.25">
      <c r="A133" s="1"/>
      <c r="B133" s="369">
        <v>105</v>
      </c>
      <c r="C133" s="368"/>
      <c r="D133" s="369" t="s">
        <v>402</v>
      </c>
      <c r="E133" s="368"/>
      <c r="F133" s="369">
        <v>4100043440</v>
      </c>
      <c r="G133" s="370"/>
      <c r="H133" s="391" t="s">
        <v>403</v>
      </c>
      <c r="I133" s="370"/>
      <c r="J133" s="369" t="s">
        <v>76</v>
      </c>
      <c r="K133" s="368"/>
      <c r="L133" s="7" t="s">
        <v>387</v>
      </c>
      <c r="M133" s="7">
        <v>5.18</v>
      </c>
      <c r="N133" s="57">
        <v>6</v>
      </c>
    </row>
    <row r="134" spans="1:14" ht="15" x14ac:dyDescent="0.25">
      <c r="A134" s="1"/>
      <c r="B134" s="369">
        <v>106</v>
      </c>
      <c r="C134" s="368"/>
      <c r="D134" s="369" t="s">
        <v>402</v>
      </c>
      <c r="E134" s="368"/>
      <c r="F134" s="369">
        <v>4100043440</v>
      </c>
      <c r="G134" s="370"/>
      <c r="H134" s="391" t="s">
        <v>403</v>
      </c>
      <c r="I134" s="370"/>
      <c r="J134" s="369" t="s">
        <v>76</v>
      </c>
      <c r="K134" s="368"/>
      <c r="L134" s="7" t="s">
        <v>387</v>
      </c>
      <c r="M134" s="7">
        <v>5.18</v>
      </c>
      <c r="N134" s="57">
        <v>6</v>
      </c>
    </row>
    <row r="135" spans="1:14" ht="15" x14ac:dyDescent="0.25">
      <c r="A135" s="1"/>
      <c r="B135" s="369">
        <v>107</v>
      </c>
      <c r="C135" s="368"/>
      <c r="D135" s="369" t="s">
        <v>402</v>
      </c>
      <c r="E135" s="368"/>
      <c r="F135" s="369">
        <v>4100043440</v>
      </c>
      <c r="G135" s="370"/>
      <c r="H135" s="391" t="s">
        <v>403</v>
      </c>
      <c r="I135" s="370"/>
      <c r="J135" s="369" t="s">
        <v>76</v>
      </c>
      <c r="K135" s="368"/>
      <c r="L135" s="7" t="s">
        <v>387</v>
      </c>
      <c r="M135" s="7">
        <v>5.18</v>
      </c>
      <c r="N135" s="57">
        <v>6</v>
      </c>
    </row>
    <row r="136" spans="1:14" ht="15" x14ac:dyDescent="0.25">
      <c r="A136" s="1"/>
      <c r="B136" s="369">
        <v>108</v>
      </c>
      <c r="C136" s="368"/>
      <c r="D136" s="369" t="s">
        <v>402</v>
      </c>
      <c r="E136" s="368"/>
      <c r="F136" s="369">
        <v>4100043440</v>
      </c>
      <c r="G136" s="370"/>
      <c r="H136" s="391" t="s">
        <v>403</v>
      </c>
      <c r="I136" s="370"/>
      <c r="J136" s="369" t="s">
        <v>76</v>
      </c>
      <c r="K136" s="368"/>
      <c r="L136" s="7" t="s">
        <v>387</v>
      </c>
      <c r="M136" s="7">
        <v>5.18</v>
      </c>
      <c r="N136" s="57">
        <v>6</v>
      </c>
    </row>
    <row r="137" spans="1:14" ht="15" x14ac:dyDescent="0.25">
      <c r="A137" s="1"/>
      <c r="B137" s="369">
        <v>109</v>
      </c>
      <c r="C137" s="368"/>
      <c r="D137" s="369" t="s">
        <v>402</v>
      </c>
      <c r="E137" s="368"/>
      <c r="F137" s="369">
        <v>4100043442</v>
      </c>
      <c r="G137" s="370"/>
      <c r="H137" s="391" t="s">
        <v>403</v>
      </c>
      <c r="I137" s="370"/>
      <c r="J137" s="369" t="s">
        <v>84</v>
      </c>
      <c r="K137" s="368"/>
      <c r="L137" s="7" t="s">
        <v>404</v>
      </c>
      <c r="M137" s="7">
        <v>5.18</v>
      </c>
      <c r="N137" s="57">
        <v>6</v>
      </c>
    </row>
    <row r="138" spans="1:14" ht="15" x14ac:dyDescent="0.25">
      <c r="A138" s="1"/>
      <c r="B138" s="369">
        <v>110</v>
      </c>
      <c r="C138" s="368"/>
      <c r="D138" s="369" t="s">
        <v>402</v>
      </c>
      <c r="E138" s="368"/>
      <c r="F138" s="369">
        <v>4100043442</v>
      </c>
      <c r="G138" s="370"/>
      <c r="H138" s="391" t="s">
        <v>403</v>
      </c>
      <c r="I138" s="370"/>
      <c r="J138" s="369" t="s">
        <v>84</v>
      </c>
      <c r="K138" s="368"/>
      <c r="L138" s="7" t="s">
        <v>404</v>
      </c>
      <c r="M138" s="7">
        <v>5.18</v>
      </c>
      <c r="N138" s="57">
        <v>6</v>
      </c>
    </row>
    <row r="139" spans="1:14" ht="15" x14ac:dyDescent="0.25">
      <c r="A139" s="1"/>
      <c r="B139" s="369">
        <v>111</v>
      </c>
      <c r="C139" s="368"/>
      <c r="D139" s="369" t="s">
        <v>402</v>
      </c>
      <c r="E139" s="368"/>
      <c r="F139" s="369">
        <v>4100043442</v>
      </c>
      <c r="G139" s="370"/>
      <c r="H139" s="391" t="s">
        <v>403</v>
      </c>
      <c r="I139" s="370"/>
      <c r="J139" s="369" t="s">
        <v>84</v>
      </c>
      <c r="K139" s="368"/>
      <c r="L139" s="7" t="s">
        <v>387</v>
      </c>
      <c r="M139" s="7">
        <v>5.78</v>
      </c>
      <c r="N139" s="57">
        <v>7</v>
      </c>
    </row>
    <row r="140" spans="1:14" ht="15" x14ac:dyDescent="0.25">
      <c r="A140" s="1"/>
      <c r="B140" s="369">
        <v>112</v>
      </c>
      <c r="C140" s="368"/>
      <c r="D140" s="369" t="s">
        <v>402</v>
      </c>
      <c r="E140" s="368"/>
      <c r="F140" s="369">
        <v>4100043442</v>
      </c>
      <c r="G140" s="370"/>
      <c r="H140" s="391" t="s">
        <v>403</v>
      </c>
      <c r="I140" s="370"/>
      <c r="J140" s="369" t="s">
        <v>84</v>
      </c>
      <c r="K140" s="368"/>
      <c r="L140" s="7" t="s">
        <v>387</v>
      </c>
      <c r="M140" s="7">
        <v>5.78</v>
      </c>
      <c r="N140" s="57">
        <v>7</v>
      </c>
    </row>
    <row r="141" spans="1:14" ht="15" x14ac:dyDescent="0.25">
      <c r="A141" s="1"/>
      <c r="B141" s="77" t="s">
        <v>179</v>
      </c>
      <c r="C141" s="72"/>
      <c r="D141" s="64"/>
      <c r="E141" s="65"/>
      <c r="F141" s="64"/>
      <c r="G141" s="66"/>
      <c r="H141" s="67"/>
      <c r="I141" s="66"/>
      <c r="J141" s="64"/>
      <c r="K141" s="65"/>
      <c r="L141" s="26"/>
      <c r="M141" s="26"/>
      <c r="N141" s="60"/>
    </row>
    <row r="142" spans="1:14" ht="15" x14ac:dyDescent="0.25">
      <c r="A142" s="1"/>
      <c r="B142" s="369">
        <v>113</v>
      </c>
      <c r="C142" s="368"/>
      <c r="D142" s="369" t="s">
        <v>402</v>
      </c>
      <c r="E142" s="368"/>
      <c r="F142" s="369">
        <v>4100043442</v>
      </c>
      <c r="G142" s="370"/>
      <c r="H142" s="391" t="s">
        <v>403</v>
      </c>
      <c r="I142" s="370"/>
      <c r="J142" s="369" t="s">
        <v>84</v>
      </c>
      <c r="K142" s="368"/>
      <c r="L142" s="7" t="s">
        <v>387</v>
      </c>
      <c r="M142" s="7">
        <v>5.18</v>
      </c>
      <c r="N142" s="57">
        <v>6</v>
      </c>
    </row>
    <row r="143" spans="1:14" ht="15" x14ac:dyDescent="0.25">
      <c r="A143" s="1"/>
      <c r="B143" s="369">
        <v>114</v>
      </c>
      <c r="C143" s="368"/>
      <c r="D143" s="369" t="s">
        <v>402</v>
      </c>
      <c r="E143" s="368"/>
      <c r="F143" s="369">
        <v>4100043441</v>
      </c>
      <c r="G143" s="370"/>
      <c r="H143" s="391" t="s">
        <v>403</v>
      </c>
      <c r="I143" s="370"/>
      <c r="J143" s="369" t="s">
        <v>53</v>
      </c>
      <c r="K143" s="368"/>
      <c r="L143" s="7" t="s">
        <v>404</v>
      </c>
      <c r="M143" s="7">
        <v>5.18</v>
      </c>
      <c r="N143" s="57">
        <v>6</v>
      </c>
    </row>
    <row r="144" spans="1:14" ht="15" x14ac:dyDescent="0.25">
      <c r="A144" s="1"/>
      <c r="B144" s="369">
        <v>115</v>
      </c>
      <c r="C144" s="368"/>
      <c r="D144" s="369" t="s">
        <v>402</v>
      </c>
      <c r="E144" s="368"/>
      <c r="F144" s="369">
        <v>4100043441</v>
      </c>
      <c r="G144" s="370"/>
      <c r="H144" s="391" t="s">
        <v>403</v>
      </c>
      <c r="I144" s="370"/>
      <c r="J144" s="369" t="s">
        <v>53</v>
      </c>
      <c r="K144" s="368"/>
      <c r="L144" s="7" t="s">
        <v>404</v>
      </c>
      <c r="M144" s="7">
        <v>5.18</v>
      </c>
      <c r="N144" s="57">
        <v>6</v>
      </c>
    </row>
    <row r="145" spans="1:14" ht="15" x14ac:dyDescent="0.25">
      <c r="A145" s="1"/>
      <c r="B145" s="369">
        <v>116</v>
      </c>
      <c r="C145" s="368"/>
      <c r="D145" s="369" t="s">
        <v>402</v>
      </c>
      <c r="E145" s="368"/>
      <c r="F145" s="369">
        <v>4100043441</v>
      </c>
      <c r="G145" s="370"/>
      <c r="H145" s="391" t="s">
        <v>403</v>
      </c>
      <c r="I145" s="370"/>
      <c r="J145" s="369" t="s">
        <v>53</v>
      </c>
      <c r="K145" s="368"/>
      <c r="L145" s="7" t="s">
        <v>404</v>
      </c>
      <c r="M145" s="7">
        <v>5.18</v>
      </c>
      <c r="N145" s="57">
        <v>6</v>
      </c>
    </row>
    <row r="146" spans="1:14" ht="15" x14ac:dyDescent="0.25">
      <c r="A146" s="1"/>
      <c r="B146" s="369">
        <v>117</v>
      </c>
      <c r="C146" s="368"/>
      <c r="D146" s="369" t="s">
        <v>402</v>
      </c>
      <c r="E146" s="368"/>
      <c r="F146" s="369">
        <v>4100043441</v>
      </c>
      <c r="G146" s="370"/>
      <c r="H146" s="391" t="s">
        <v>403</v>
      </c>
      <c r="I146" s="370"/>
      <c r="J146" s="369" t="s">
        <v>53</v>
      </c>
      <c r="K146" s="368"/>
      <c r="L146" s="7" t="s">
        <v>404</v>
      </c>
      <c r="M146" s="7">
        <v>5.18</v>
      </c>
      <c r="N146" s="57">
        <v>6</v>
      </c>
    </row>
    <row r="147" spans="1:14" ht="15" x14ac:dyDescent="0.25">
      <c r="A147" s="1"/>
      <c r="B147" s="369">
        <v>118</v>
      </c>
      <c r="C147" s="368"/>
      <c r="D147" s="369" t="s">
        <v>402</v>
      </c>
      <c r="E147" s="368"/>
      <c r="F147" s="369">
        <v>4100043441</v>
      </c>
      <c r="G147" s="370"/>
      <c r="H147" s="391" t="s">
        <v>403</v>
      </c>
      <c r="I147" s="370"/>
      <c r="J147" s="369" t="s">
        <v>53</v>
      </c>
      <c r="K147" s="368"/>
      <c r="L147" s="7" t="s">
        <v>404</v>
      </c>
      <c r="M147" s="7">
        <v>5.18</v>
      </c>
      <c r="N147" s="57">
        <v>6</v>
      </c>
    </row>
    <row r="148" spans="1:14" ht="15" x14ac:dyDescent="0.25">
      <c r="A148" s="1"/>
      <c r="B148" s="369">
        <v>119</v>
      </c>
      <c r="C148" s="368"/>
      <c r="D148" s="369" t="s">
        <v>402</v>
      </c>
      <c r="E148" s="368"/>
      <c r="F148" s="369">
        <v>4100043441</v>
      </c>
      <c r="G148" s="370"/>
      <c r="H148" s="391" t="s">
        <v>403</v>
      </c>
      <c r="I148" s="370"/>
      <c r="J148" s="369" t="s">
        <v>53</v>
      </c>
      <c r="K148" s="368"/>
      <c r="L148" s="7" t="s">
        <v>404</v>
      </c>
      <c r="M148" s="7">
        <v>5.18</v>
      </c>
      <c r="N148" s="57">
        <v>6</v>
      </c>
    </row>
    <row r="149" spans="1:14" ht="15" x14ac:dyDescent="0.25">
      <c r="A149" s="1"/>
      <c r="B149" s="369">
        <v>120</v>
      </c>
      <c r="C149" s="368"/>
      <c r="D149" s="369" t="s">
        <v>402</v>
      </c>
      <c r="E149" s="368"/>
      <c r="F149" s="369">
        <v>4100043441</v>
      </c>
      <c r="G149" s="370"/>
      <c r="H149" s="391" t="s">
        <v>403</v>
      </c>
      <c r="I149" s="370"/>
      <c r="J149" s="369" t="s">
        <v>53</v>
      </c>
      <c r="K149" s="368"/>
      <c r="L149" s="7" t="s">
        <v>404</v>
      </c>
      <c r="M149" s="7">
        <v>5.18</v>
      </c>
      <c r="N149" s="57">
        <v>6</v>
      </c>
    </row>
    <row r="150" spans="1:14" ht="15" x14ac:dyDescent="0.25">
      <c r="A150" s="1"/>
      <c r="B150" s="369">
        <v>121</v>
      </c>
      <c r="C150" s="368"/>
      <c r="D150" s="369" t="s">
        <v>402</v>
      </c>
      <c r="E150" s="368"/>
      <c r="F150" s="369">
        <v>4100043441</v>
      </c>
      <c r="G150" s="370"/>
      <c r="H150" s="391" t="s">
        <v>403</v>
      </c>
      <c r="I150" s="370"/>
      <c r="J150" s="369" t="s">
        <v>53</v>
      </c>
      <c r="K150" s="368"/>
      <c r="L150" s="7" t="s">
        <v>404</v>
      </c>
      <c r="M150" s="7">
        <v>5.18</v>
      </c>
      <c r="N150" s="57">
        <v>6</v>
      </c>
    </row>
    <row r="151" spans="1:14" ht="15" x14ac:dyDescent="0.25">
      <c r="A151" s="1"/>
      <c r="B151" s="369">
        <v>122</v>
      </c>
      <c r="C151" s="368"/>
      <c r="D151" s="369" t="s">
        <v>402</v>
      </c>
      <c r="E151" s="368"/>
      <c r="F151" s="369">
        <v>4100043441</v>
      </c>
      <c r="G151" s="370"/>
      <c r="H151" s="391" t="s">
        <v>403</v>
      </c>
      <c r="I151" s="370"/>
      <c r="J151" s="369" t="s">
        <v>53</v>
      </c>
      <c r="K151" s="368"/>
      <c r="L151" s="7" t="s">
        <v>404</v>
      </c>
      <c r="M151" s="7">
        <v>5.18</v>
      </c>
      <c r="N151" s="57">
        <v>6</v>
      </c>
    </row>
    <row r="152" spans="1:14" ht="15" x14ac:dyDescent="0.25">
      <c r="A152" s="1"/>
      <c r="B152" s="369">
        <v>123</v>
      </c>
      <c r="C152" s="368"/>
      <c r="D152" s="369" t="s">
        <v>402</v>
      </c>
      <c r="E152" s="368"/>
      <c r="F152" s="369">
        <v>4100043441</v>
      </c>
      <c r="G152" s="370"/>
      <c r="H152" s="391" t="s">
        <v>403</v>
      </c>
      <c r="I152" s="370"/>
      <c r="J152" s="369" t="s">
        <v>53</v>
      </c>
      <c r="K152" s="368"/>
      <c r="L152" s="7" t="s">
        <v>404</v>
      </c>
      <c r="M152" s="7">
        <v>5.18</v>
      </c>
      <c r="N152" s="57">
        <v>6</v>
      </c>
    </row>
    <row r="153" spans="1:14" ht="15" x14ac:dyDescent="0.25">
      <c r="A153" s="1"/>
      <c r="B153" s="369">
        <v>124</v>
      </c>
      <c r="C153" s="368"/>
      <c r="D153" s="369" t="s">
        <v>402</v>
      </c>
      <c r="E153" s="368"/>
      <c r="F153" s="369">
        <v>4100043441</v>
      </c>
      <c r="G153" s="370"/>
      <c r="H153" s="391" t="s">
        <v>403</v>
      </c>
      <c r="I153" s="370"/>
      <c r="J153" s="369" t="s">
        <v>53</v>
      </c>
      <c r="K153" s="368"/>
      <c r="L153" s="7" t="s">
        <v>404</v>
      </c>
      <c r="M153" s="7">
        <v>5.18</v>
      </c>
      <c r="N153" s="57">
        <v>6</v>
      </c>
    </row>
    <row r="154" spans="1:14" ht="15" x14ac:dyDescent="0.25">
      <c r="A154" s="1"/>
      <c r="B154" s="424">
        <v>125</v>
      </c>
      <c r="C154" s="425"/>
      <c r="D154" s="369" t="s">
        <v>402</v>
      </c>
      <c r="E154" s="368"/>
      <c r="F154" s="369">
        <v>4100043441</v>
      </c>
      <c r="G154" s="370"/>
      <c r="H154" s="391" t="s">
        <v>403</v>
      </c>
      <c r="I154" s="370"/>
      <c r="J154" s="369" t="s">
        <v>53</v>
      </c>
      <c r="K154" s="368"/>
      <c r="L154" s="7" t="s">
        <v>404</v>
      </c>
      <c r="M154" s="7">
        <v>5.18</v>
      </c>
      <c r="N154" s="57">
        <v>3</v>
      </c>
    </row>
    <row r="155" spans="1:14" ht="15" x14ac:dyDescent="0.25">
      <c r="A155" s="1"/>
      <c r="B155" s="40"/>
      <c r="C155" s="36"/>
      <c r="D155" s="369" t="s">
        <v>402</v>
      </c>
      <c r="E155" s="368"/>
      <c r="F155" s="369">
        <v>4100043441</v>
      </c>
      <c r="G155" s="370"/>
      <c r="H155" s="391" t="s">
        <v>403</v>
      </c>
      <c r="I155" s="370"/>
      <c r="J155" s="369" t="s">
        <v>53</v>
      </c>
      <c r="K155" s="368"/>
      <c r="L155" s="7" t="s">
        <v>387</v>
      </c>
      <c r="M155" s="7"/>
      <c r="N155" s="57">
        <v>3</v>
      </c>
    </row>
    <row r="156" spans="1:14" ht="15" x14ac:dyDescent="0.25">
      <c r="A156" s="1"/>
      <c r="B156" s="369">
        <v>126</v>
      </c>
      <c r="C156" s="368"/>
      <c r="D156" s="369" t="s">
        <v>402</v>
      </c>
      <c r="E156" s="368"/>
      <c r="F156" s="369">
        <v>4100043441</v>
      </c>
      <c r="G156" s="370"/>
      <c r="H156" s="391" t="s">
        <v>403</v>
      </c>
      <c r="I156" s="370"/>
      <c r="J156" s="369" t="s">
        <v>53</v>
      </c>
      <c r="K156" s="368"/>
      <c r="L156" s="7" t="s">
        <v>387</v>
      </c>
      <c r="M156" s="7">
        <v>5.18</v>
      </c>
      <c r="N156" s="57">
        <v>6</v>
      </c>
    </row>
    <row r="157" spans="1:14" ht="15" x14ac:dyDescent="0.25">
      <c r="A157" s="1"/>
      <c r="B157" s="369">
        <v>127</v>
      </c>
      <c r="C157" s="368"/>
      <c r="D157" s="369" t="s">
        <v>402</v>
      </c>
      <c r="E157" s="368"/>
      <c r="F157" s="369">
        <v>4100043441</v>
      </c>
      <c r="G157" s="370"/>
      <c r="H157" s="391" t="s">
        <v>403</v>
      </c>
      <c r="I157" s="370"/>
      <c r="J157" s="369" t="s">
        <v>53</v>
      </c>
      <c r="K157" s="368"/>
      <c r="L157" s="7" t="s">
        <v>387</v>
      </c>
      <c r="M157" s="7">
        <v>5.18</v>
      </c>
      <c r="N157" s="57">
        <v>6</v>
      </c>
    </row>
    <row r="158" spans="1:14" ht="15" x14ac:dyDescent="0.25">
      <c r="A158" s="1"/>
      <c r="B158" s="369">
        <v>128</v>
      </c>
      <c r="C158" s="368"/>
      <c r="D158" s="369" t="s">
        <v>402</v>
      </c>
      <c r="E158" s="368"/>
      <c r="F158" s="369">
        <v>4100043441</v>
      </c>
      <c r="G158" s="370"/>
      <c r="H158" s="391" t="s">
        <v>403</v>
      </c>
      <c r="I158" s="370"/>
      <c r="J158" s="369" t="s">
        <v>53</v>
      </c>
      <c r="K158" s="368"/>
      <c r="L158" s="7" t="s">
        <v>387</v>
      </c>
      <c r="M158" s="7">
        <v>5.18</v>
      </c>
      <c r="N158" s="57">
        <v>6</v>
      </c>
    </row>
    <row r="159" spans="1:14" ht="15" x14ac:dyDescent="0.25">
      <c r="A159" s="1"/>
      <c r="B159" s="77" t="s">
        <v>278</v>
      </c>
      <c r="C159" s="72"/>
      <c r="D159" s="64"/>
      <c r="E159" s="65"/>
      <c r="F159" s="64"/>
      <c r="G159" s="66"/>
      <c r="H159" s="67"/>
      <c r="I159" s="66"/>
      <c r="J159" s="64"/>
      <c r="K159" s="65"/>
      <c r="L159" s="26"/>
      <c r="M159" s="26"/>
      <c r="N159" s="60"/>
    </row>
    <row r="160" spans="1:14" ht="15" x14ac:dyDescent="0.25">
      <c r="A160" s="1"/>
      <c r="B160" s="369">
        <v>129</v>
      </c>
      <c r="C160" s="368"/>
      <c r="D160" s="369" t="s">
        <v>402</v>
      </c>
      <c r="E160" s="368"/>
      <c r="F160" s="369">
        <v>4100043441</v>
      </c>
      <c r="G160" s="370"/>
      <c r="H160" s="391" t="s">
        <v>403</v>
      </c>
      <c r="I160" s="370"/>
      <c r="J160" s="369" t="s">
        <v>53</v>
      </c>
      <c r="K160" s="368"/>
      <c r="L160" s="7" t="s">
        <v>387</v>
      </c>
      <c r="M160" s="7">
        <v>5.18</v>
      </c>
      <c r="N160" s="57">
        <v>6</v>
      </c>
    </row>
    <row r="161" spans="1:14" ht="15" x14ac:dyDescent="0.25">
      <c r="A161" s="1"/>
      <c r="B161" s="369">
        <v>130</v>
      </c>
      <c r="C161" s="368"/>
      <c r="D161" s="369" t="s">
        <v>402</v>
      </c>
      <c r="E161" s="368"/>
      <c r="F161" s="369">
        <v>4100043441</v>
      </c>
      <c r="G161" s="370"/>
      <c r="H161" s="391" t="s">
        <v>403</v>
      </c>
      <c r="I161" s="370"/>
      <c r="J161" s="369" t="s">
        <v>53</v>
      </c>
      <c r="K161" s="368"/>
      <c r="L161" s="7" t="s">
        <v>387</v>
      </c>
      <c r="M161" s="7">
        <v>5.18</v>
      </c>
      <c r="N161" s="57">
        <v>6</v>
      </c>
    </row>
    <row r="162" spans="1:14" ht="15" x14ac:dyDescent="0.25">
      <c r="A162" s="1"/>
      <c r="B162" s="369">
        <v>131</v>
      </c>
      <c r="C162" s="368"/>
      <c r="D162" s="369" t="s">
        <v>402</v>
      </c>
      <c r="E162" s="368"/>
      <c r="F162" s="369">
        <v>4100043441</v>
      </c>
      <c r="G162" s="370"/>
      <c r="H162" s="391" t="s">
        <v>403</v>
      </c>
      <c r="I162" s="370"/>
      <c r="J162" s="369" t="s">
        <v>53</v>
      </c>
      <c r="K162" s="368"/>
      <c r="L162" s="7" t="s">
        <v>387</v>
      </c>
      <c r="M162" s="7">
        <v>5.18</v>
      </c>
      <c r="N162" s="57">
        <v>6</v>
      </c>
    </row>
    <row r="163" spans="1:14" ht="15" x14ac:dyDescent="0.25">
      <c r="A163" s="1"/>
      <c r="B163" s="369">
        <v>132</v>
      </c>
      <c r="C163" s="368"/>
      <c r="D163" s="369" t="s">
        <v>402</v>
      </c>
      <c r="E163" s="368"/>
      <c r="F163" s="369">
        <v>4100043441</v>
      </c>
      <c r="G163" s="370"/>
      <c r="H163" s="391" t="s">
        <v>403</v>
      </c>
      <c r="I163" s="370"/>
      <c r="J163" s="369" t="s">
        <v>53</v>
      </c>
      <c r="K163" s="368"/>
      <c r="L163" s="7" t="s">
        <v>387</v>
      </c>
      <c r="M163" s="7">
        <v>5.18</v>
      </c>
      <c r="N163" s="57">
        <v>6</v>
      </c>
    </row>
    <row r="164" spans="1:14" ht="15" x14ac:dyDescent="0.25">
      <c r="A164" s="1"/>
      <c r="B164" s="369">
        <v>133</v>
      </c>
      <c r="C164" s="368"/>
      <c r="D164" s="369" t="s">
        <v>402</v>
      </c>
      <c r="E164" s="368"/>
      <c r="F164" s="369">
        <v>4100043441</v>
      </c>
      <c r="G164" s="370"/>
      <c r="H164" s="391" t="s">
        <v>403</v>
      </c>
      <c r="I164" s="370"/>
      <c r="J164" s="369" t="s">
        <v>53</v>
      </c>
      <c r="K164" s="368"/>
      <c r="L164" s="7" t="s">
        <v>387</v>
      </c>
      <c r="M164" s="7">
        <v>5.18</v>
      </c>
      <c r="N164" s="57">
        <v>6</v>
      </c>
    </row>
    <row r="165" spans="1:14" ht="15" x14ac:dyDescent="0.25">
      <c r="A165" s="1"/>
      <c r="B165" s="369">
        <v>134</v>
      </c>
      <c r="C165" s="368"/>
      <c r="D165" s="369" t="s">
        <v>402</v>
      </c>
      <c r="E165" s="368"/>
      <c r="F165" s="369">
        <v>4100043441</v>
      </c>
      <c r="G165" s="370"/>
      <c r="H165" s="391" t="s">
        <v>403</v>
      </c>
      <c r="I165" s="370"/>
      <c r="J165" s="369" t="s">
        <v>53</v>
      </c>
      <c r="K165" s="368"/>
      <c r="L165" s="7" t="s">
        <v>387</v>
      </c>
      <c r="M165" s="7">
        <v>5.18</v>
      </c>
      <c r="N165" s="57">
        <v>6</v>
      </c>
    </row>
    <row r="166" spans="1:14" ht="15" x14ac:dyDescent="0.25">
      <c r="A166" s="1"/>
      <c r="B166" s="369">
        <v>135</v>
      </c>
      <c r="C166" s="368"/>
      <c r="D166" s="369" t="s">
        <v>402</v>
      </c>
      <c r="E166" s="368"/>
      <c r="F166" s="369">
        <v>4100043441</v>
      </c>
      <c r="G166" s="370"/>
      <c r="H166" s="391" t="s">
        <v>403</v>
      </c>
      <c r="I166" s="370"/>
      <c r="J166" s="369" t="s">
        <v>53</v>
      </c>
      <c r="K166" s="368"/>
      <c r="L166" s="7" t="s">
        <v>387</v>
      </c>
      <c r="M166" s="7">
        <v>5.18</v>
      </c>
      <c r="N166" s="57">
        <v>6</v>
      </c>
    </row>
    <row r="167" spans="1:14" ht="15" x14ac:dyDescent="0.25">
      <c r="A167" s="1"/>
      <c r="B167" s="369">
        <v>136</v>
      </c>
      <c r="C167" s="368"/>
      <c r="D167" s="369" t="s">
        <v>402</v>
      </c>
      <c r="E167" s="368"/>
      <c r="F167" s="369">
        <v>4100043441</v>
      </c>
      <c r="G167" s="370"/>
      <c r="H167" s="391" t="s">
        <v>403</v>
      </c>
      <c r="I167" s="370"/>
      <c r="J167" s="369" t="s">
        <v>53</v>
      </c>
      <c r="K167" s="368"/>
      <c r="L167" s="7" t="s">
        <v>387</v>
      </c>
      <c r="M167" s="7">
        <v>5.18</v>
      </c>
      <c r="N167" s="57">
        <v>6</v>
      </c>
    </row>
    <row r="168" spans="1:14" ht="15" x14ac:dyDescent="0.25">
      <c r="A168" s="1"/>
      <c r="B168" s="369">
        <v>137</v>
      </c>
      <c r="C168" s="368"/>
      <c r="D168" s="369" t="s">
        <v>402</v>
      </c>
      <c r="E168" s="368"/>
      <c r="F168" s="369">
        <v>4100043441</v>
      </c>
      <c r="G168" s="370"/>
      <c r="H168" s="391" t="s">
        <v>403</v>
      </c>
      <c r="I168" s="370"/>
      <c r="J168" s="369" t="s">
        <v>53</v>
      </c>
      <c r="K168" s="368"/>
      <c r="L168" s="7" t="s">
        <v>387</v>
      </c>
      <c r="M168" s="7">
        <v>5.18</v>
      </c>
      <c r="N168" s="57">
        <v>6</v>
      </c>
    </row>
    <row r="169" spans="1:14" ht="15" x14ac:dyDescent="0.25">
      <c r="A169" s="1"/>
      <c r="B169" s="369">
        <v>138</v>
      </c>
      <c r="C169" s="368"/>
      <c r="D169" s="369" t="s">
        <v>402</v>
      </c>
      <c r="E169" s="368"/>
      <c r="F169" s="369">
        <v>4100043441</v>
      </c>
      <c r="G169" s="370"/>
      <c r="H169" s="391" t="s">
        <v>403</v>
      </c>
      <c r="I169" s="370"/>
      <c r="J169" s="369" t="s">
        <v>53</v>
      </c>
      <c r="K169" s="368"/>
      <c r="L169" s="7" t="s">
        <v>387</v>
      </c>
      <c r="M169" s="7">
        <v>5.18</v>
      </c>
      <c r="N169" s="57">
        <v>6</v>
      </c>
    </row>
    <row r="170" spans="1:14" ht="15" x14ac:dyDescent="0.25">
      <c r="A170" s="1"/>
      <c r="B170" s="369">
        <v>139</v>
      </c>
      <c r="C170" s="368"/>
      <c r="D170" s="369" t="s">
        <v>402</v>
      </c>
      <c r="E170" s="368"/>
      <c r="F170" s="369">
        <v>4100043441</v>
      </c>
      <c r="G170" s="370"/>
      <c r="H170" s="391" t="s">
        <v>403</v>
      </c>
      <c r="I170" s="370"/>
      <c r="J170" s="369" t="s">
        <v>53</v>
      </c>
      <c r="K170" s="368"/>
      <c r="L170" s="7" t="s">
        <v>387</v>
      </c>
      <c r="M170" s="7">
        <v>5.18</v>
      </c>
      <c r="N170" s="57">
        <v>6</v>
      </c>
    </row>
    <row r="171" spans="1:14" ht="15" x14ac:dyDescent="0.25">
      <c r="A171" s="1"/>
      <c r="B171" s="369">
        <v>140</v>
      </c>
      <c r="C171" s="368"/>
      <c r="D171" s="369" t="s">
        <v>402</v>
      </c>
      <c r="E171" s="368"/>
      <c r="F171" s="369">
        <v>4100043441</v>
      </c>
      <c r="G171" s="370"/>
      <c r="H171" s="391" t="s">
        <v>403</v>
      </c>
      <c r="I171" s="370"/>
      <c r="J171" s="369" t="s">
        <v>53</v>
      </c>
      <c r="K171" s="368"/>
      <c r="L171" s="7" t="s">
        <v>387</v>
      </c>
      <c r="M171" s="7">
        <v>5.18</v>
      </c>
      <c r="N171" s="57">
        <v>6</v>
      </c>
    </row>
    <row r="172" spans="1:14" ht="15" x14ac:dyDescent="0.25">
      <c r="A172" s="1"/>
      <c r="B172" s="369">
        <v>141</v>
      </c>
      <c r="C172" s="368"/>
      <c r="D172" s="369" t="s">
        <v>402</v>
      </c>
      <c r="E172" s="368"/>
      <c r="F172" s="369">
        <v>4100043441</v>
      </c>
      <c r="G172" s="370"/>
      <c r="H172" s="391" t="s">
        <v>403</v>
      </c>
      <c r="I172" s="370"/>
      <c r="J172" s="369" t="s">
        <v>53</v>
      </c>
      <c r="K172" s="368"/>
      <c r="L172" s="7" t="s">
        <v>387</v>
      </c>
      <c r="M172" s="7">
        <v>5.18</v>
      </c>
      <c r="N172" s="57">
        <v>6</v>
      </c>
    </row>
    <row r="173" spans="1:14" ht="15" x14ac:dyDescent="0.25">
      <c r="A173" s="1"/>
      <c r="B173" s="369">
        <v>142</v>
      </c>
      <c r="C173" s="368"/>
      <c r="D173" s="369" t="s">
        <v>402</v>
      </c>
      <c r="E173" s="368"/>
      <c r="F173" s="369">
        <v>4100043441</v>
      </c>
      <c r="G173" s="370"/>
      <c r="H173" s="391" t="s">
        <v>403</v>
      </c>
      <c r="I173" s="370"/>
      <c r="J173" s="369" t="s">
        <v>53</v>
      </c>
      <c r="K173" s="368"/>
      <c r="L173" s="7" t="s">
        <v>387</v>
      </c>
      <c r="M173" s="7">
        <v>5.18</v>
      </c>
      <c r="N173" s="57">
        <v>6</v>
      </c>
    </row>
    <row r="174" spans="1:14" ht="15" x14ac:dyDescent="0.25">
      <c r="A174" s="1"/>
      <c r="B174" s="369">
        <v>143</v>
      </c>
      <c r="C174" s="368"/>
      <c r="D174" s="369" t="s">
        <v>402</v>
      </c>
      <c r="E174" s="368"/>
      <c r="F174" s="369">
        <v>4100043441</v>
      </c>
      <c r="G174" s="370"/>
      <c r="H174" s="391" t="s">
        <v>403</v>
      </c>
      <c r="I174" s="370"/>
      <c r="J174" s="369" t="s">
        <v>53</v>
      </c>
      <c r="K174" s="368"/>
      <c r="L174" s="7" t="s">
        <v>387</v>
      </c>
      <c r="M174" s="7">
        <v>5.18</v>
      </c>
      <c r="N174" s="57">
        <v>6</v>
      </c>
    </row>
    <row r="175" spans="1:14" ht="15" x14ac:dyDescent="0.25">
      <c r="A175" s="1"/>
      <c r="B175" s="369">
        <v>144</v>
      </c>
      <c r="C175" s="368"/>
      <c r="D175" s="369" t="s">
        <v>402</v>
      </c>
      <c r="E175" s="368"/>
      <c r="F175" s="369">
        <v>4100043441</v>
      </c>
      <c r="G175" s="370"/>
      <c r="H175" s="391" t="s">
        <v>403</v>
      </c>
      <c r="I175" s="370"/>
      <c r="J175" s="369" t="s">
        <v>53</v>
      </c>
      <c r="K175" s="368"/>
      <c r="L175" s="7" t="s">
        <v>387</v>
      </c>
      <c r="M175" s="7">
        <v>5.18</v>
      </c>
      <c r="N175" s="57">
        <v>6</v>
      </c>
    </row>
    <row r="176" spans="1:14" ht="15" x14ac:dyDescent="0.25">
      <c r="A176" s="1"/>
      <c r="B176" s="77" t="s">
        <v>281</v>
      </c>
      <c r="C176" s="72"/>
      <c r="D176" s="64"/>
      <c r="E176" s="65"/>
      <c r="F176" s="64"/>
      <c r="G176" s="66"/>
      <c r="H176" s="67"/>
      <c r="I176" s="66"/>
      <c r="J176" s="64"/>
      <c r="K176" s="65"/>
      <c r="L176" s="26"/>
      <c r="M176" s="26"/>
      <c r="N176" s="60"/>
    </row>
    <row r="177" spans="1:14" ht="15" x14ac:dyDescent="0.25">
      <c r="A177" s="1"/>
      <c r="B177" s="369">
        <v>145</v>
      </c>
      <c r="C177" s="368"/>
      <c r="D177" s="369" t="s">
        <v>402</v>
      </c>
      <c r="E177" s="368"/>
      <c r="F177" s="369">
        <v>4100043441</v>
      </c>
      <c r="G177" s="370"/>
      <c r="H177" s="391" t="s">
        <v>403</v>
      </c>
      <c r="I177" s="370"/>
      <c r="J177" s="369" t="s">
        <v>53</v>
      </c>
      <c r="K177" s="368"/>
      <c r="L177" s="7" t="s">
        <v>387</v>
      </c>
      <c r="M177" s="7">
        <v>5.18</v>
      </c>
      <c r="N177" s="57">
        <v>6</v>
      </c>
    </row>
    <row r="178" spans="1:14" ht="15" x14ac:dyDescent="0.25">
      <c r="A178" s="1"/>
      <c r="B178" s="369">
        <v>146</v>
      </c>
      <c r="C178" s="368"/>
      <c r="D178" s="369" t="s">
        <v>402</v>
      </c>
      <c r="E178" s="368"/>
      <c r="F178" s="369">
        <v>4100043441</v>
      </c>
      <c r="G178" s="370"/>
      <c r="H178" s="391" t="s">
        <v>403</v>
      </c>
      <c r="I178" s="370"/>
      <c r="J178" s="369" t="s">
        <v>53</v>
      </c>
      <c r="K178" s="368"/>
      <c r="L178" s="7" t="s">
        <v>387</v>
      </c>
      <c r="M178" s="7">
        <v>5.18</v>
      </c>
      <c r="N178" s="57">
        <v>6</v>
      </c>
    </row>
    <row r="179" spans="1:14" ht="15" x14ac:dyDescent="0.25">
      <c r="A179" s="1"/>
      <c r="B179" s="369">
        <v>147</v>
      </c>
      <c r="C179" s="368"/>
      <c r="D179" s="369" t="s">
        <v>402</v>
      </c>
      <c r="E179" s="368"/>
      <c r="F179" s="369">
        <v>4100043441</v>
      </c>
      <c r="G179" s="370"/>
      <c r="H179" s="391" t="s">
        <v>403</v>
      </c>
      <c r="I179" s="370"/>
      <c r="J179" s="369" t="s">
        <v>53</v>
      </c>
      <c r="K179" s="368"/>
      <c r="L179" s="7" t="s">
        <v>387</v>
      </c>
      <c r="M179" s="7">
        <v>5.18</v>
      </c>
      <c r="N179" s="57">
        <v>6</v>
      </c>
    </row>
    <row r="180" spans="1:14" ht="15" x14ac:dyDescent="0.25">
      <c r="A180" s="1"/>
      <c r="B180" s="369">
        <v>148</v>
      </c>
      <c r="C180" s="368"/>
      <c r="D180" s="369" t="s">
        <v>402</v>
      </c>
      <c r="E180" s="368"/>
      <c r="F180" s="369">
        <v>4100043441</v>
      </c>
      <c r="G180" s="370"/>
      <c r="H180" s="391" t="s">
        <v>403</v>
      </c>
      <c r="I180" s="370"/>
      <c r="J180" s="369" t="s">
        <v>53</v>
      </c>
      <c r="K180" s="368"/>
      <c r="L180" s="7" t="s">
        <v>387</v>
      </c>
      <c r="M180" s="7">
        <v>5.18</v>
      </c>
      <c r="N180" s="57">
        <v>6</v>
      </c>
    </row>
    <row r="181" spans="1:14" ht="15" x14ac:dyDescent="0.25">
      <c r="A181" s="1"/>
      <c r="B181" s="369">
        <v>149</v>
      </c>
      <c r="C181" s="368"/>
      <c r="D181" s="369" t="s">
        <v>402</v>
      </c>
      <c r="E181" s="368"/>
      <c r="F181" s="369">
        <v>4100043441</v>
      </c>
      <c r="G181" s="370"/>
      <c r="H181" s="391" t="s">
        <v>403</v>
      </c>
      <c r="I181" s="370"/>
      <c r="J181" s="369" t="s">
        <v>53</v>
      </c>
      <c r="K181" s="368"/>
      <c r="L181" s="7" t="s">
        <v>387</v>
      </c>
      <c r="M181" s="7">
        <v>5.18</v>
      </c>
      <c r="N181" s="57">
        <v>6</v>
      </c>
    </row>
    <row r="182" spans="1:14" ht="15" x14ac:dyDescent="0.25">
      <c r="A182" s="1"/>
      <c r="B182" s="369">
        <v>150</v>
      </c>
      <c r="C182" s="368"/>
      <c r="D182" s="369" t="s">
        <v>402</v>
      </c>
      <c r="E182" s="368"/>
      <c r="F182" s="369">
        <v>4100043441</v>
      </c>
      <c r="G182" s="370"/>
      <c r="H182" s="391" t="s">
        <v>403</v>
      </c>
      <c r="I182" s="370"/>
      <c r="J182" s="369" t="s">
        <v>53</v>
      </c>
      <c r="K182" s="368"/>
      <c r="L182" s="7" t="s">
        <v>387</v>
      </c>
      <c r="M182" s="7">
        <v>5.18</v>
      </c>
      <c r="N182" s="57">
        <v>6</v>
      </c>
    </row>
    <row r="183" spans="1:14" ht="15" x14ac:dyDescent="0.25">
      <c r="A183" s="1"/>
      <c r="B183" s="369">
        <v>151</v>
      </c>
      <c r="C183" s="368"/>
      <c r="D183" s="369" t="s">
        <v>402</v>
      </c>
      <c r="E183" s="368"/>
      <c r="F183" s="369">
        <v>4100043441</v>
      </c>
      <c r="G183" s="370"/>
      <c r="H183" s="391" t="s">
        <v>403</v>
      </c>
      <c r="I183" s="370"/>
      <c r="J183" s="369" t="s">
        <v>53</v>
      </c>
      <c r="K183" s="368"/>
      <c r="L183" s="7" t="s">
        <v>387</v>
      </c>
      <c r="M183" s="7">
        <v>5.18</v>
      </c>
      <c r="N183" s="57">
        <v>6</v>
      </c>
    </row>
    <row r="184" spans="1:14" ht="15" x14ac:dyDescent="0.25">
      <c r="A184" s="1"/>
      <c r="B184" s="369">
        <v>152</v>
      </c>
      <c r="C184" s="368"/>
      <c r="D184" s="369" t="s">
        <v>402</v>
      </c>
      <c r="E184" s="368"/>
      <c r="F184" s="369">
        <v>4100043441</v>
      </c>
      <c r="G184" s="370"/>
      <c r="H184" s="391" t="s">
        <v>403</v>
      </c>
      <c r="I184" s="370"/>
      <c r="J184" s="369" t="s">
        <v>53</v>
      </c>
      <c r="K184" s="368"/>
      <c r="L184" s="7" t="s">
        <v>387</v>
      </c>
      <c r="M184" s="7">
        <v>5.18</v>
      </c>
      <c r="N184" s="57">
        <v>6</v>
      </c>
    </row>
    <row r="185" spans="1:14" ht="15" x14ac:dyDescent="0.25">
      <c r="A185" s="1"/>
      <c r="B185" s="369">
        <v>153</v>
      </c>
      <c r="C185" s="368"/>
      <c r="D185" s="369" t="s">
        <v>402</v>
      </c>
      <c r="E185" s="368"/>
      <c r="F185" s="369">
        <v>4100043441</v>
      </c>
      <c r="G185" s="370"/>
      <c r="H185" s="391" t="s">
        <v>403</v>
      </c>
      <c r="I185" s="370"/>
      <c r="J185" s="369" t="s">
        <v>53</v>
      </c>
      <c r="K185" s="368"/>
      <c r="L185" s="7" t="s">
        <v>387</v>
      </c>
      <c r="M185" s="7">
        <v>5.18</v>
      </c>
      <c r="N185" s="57">
        <v>6</v>
      </c>
    </row>
    <row r="186" spans="1:14" ht="15" x14ac:dyDescent="0.25">
      <c r="A186" s="1"/>
      <c r="B186" s="369">
        <v>154</v>
      </c>
      <c r="C186" s="368"/>
      <c r="D186" s="369" t="s">
        <v>402</v>
      </c>
      <c r="E186" s="368"/>
      <c r="F186" s="369">
        <v>4100043441</v>
      </c>
      <c r="G186" s="370"/>
      <c r="H186" s="391" t="s">
        <v>403</v>
      </c>
      <c r="I186" s="370"/>
      <c r="J186" s="369" t="s">
        <v>53</v>
      </c>
      <c r="K186" s="368"/>
      <c r="L186" s="7" t="s">
        <v>387</v>
      </c>
      <c r="M186" s="7">
        <v>5.18</v>
      </c>
      <c r="N186" s="57">
        <v>6</v>
      </c>
    </row>
    <row r="187" spans="1:14" ht="15" x14ac:dyDescent="0.25">
      <c r="A187" s="1"/>
      <c r="B187" s="369">
        <v>155</v>
      </c>
      <c r="C187" s="368"/>
      <c r="D187" s="369" t="s">
        <v>402</v>
      </c>
      <c r="E187" s="368"/>
      <c r="F187" s="369">
        <v>4100043441</v>
      </c>
      <c r="G187" s="370"/>
      <c r="H187" s="391" t="s">
        <v>403</v>
      </c>
      <c r="I187" s="370"/>
      <c r="J187" s="369" t="s">
        <v>53</v>
      </c>
      <c r="K187" s="368"/>
      <c r="L187" s="7" t="s">
        <v>387</v>
      </c>
      <c r="M187" s="7">
        <v>5.78</v>
      </c>
      <c r="N187" s="57">
        <v>7</v>
      </c>
    </row>
    <row r="188" spans="1:14" ht="15" x14ac:dyDescent="0.25">
      <c r="A188" s="1"/>
      <c r="B188" s="424">
        <v>156</v>
      </c>
      <c r="C188" s="425"/>
      <c r="D188" s="369" t="s">
        <v>402</v>
      </c>
      <c r="E188" s="368"/>
      <c r="F188" s="369">
        <v>4100043441</v>
      </c>
      <c r="G188" s="370"/>
      <c r="H188" s="391" t="s">
        <v>403</v>
      </c>
      <c r="I188" s="370"/>
      <c r="J188" s="369" t="s">
        <v>53</v>
      </c>
      <c r="K188" s="368"/>
      <c r="L188" s="7" t="s">
        <v>387</v>
      </c>
      <c r="M188" s="7">
        <v>5.78</v>
      </c>
      <c r="N188" s="57">
        <v>4</v>
      </c>
    </row>
    <row r="189" spans="1:14" ht="15" x14ac:dyDescent="0.25">
      <c r="A189" s="1"/>
      <c r="B189" s="40"/>
      <c r="C189" s="36"/>
      <c r="D189" s="369" t="s">
        <v>402</v>
      </c>
      <c r="E189" s="368"/>
      <c r="F189" s="369">
        <v>4100043441</v>
      </c>
      <c r="G189" s="370"/>
      <c r="H189" s="391" t="s">
        <v>403</v>
      </c>
      <c r="I189" s="370"/>
      <c r="J189" s="369" t="s">
        <v>53</v>
      </c>
      <c r="K189" s="368"/>
      <c r="L189" s="7" t="s">
        <v>404</v>
      </c>
      <c r="M189" s="7"/>
      <c r="N189" s="57">
        <v>3</v>
      </c>
    </row>
    <row r="190" spans="1:14" ht="15" x14ac:dyDescent="0.25">
      <c r="A190" s="1"/>
      <c r="B190" s="76"/>
      <c r="C190" s="69"/>
      <c r="D190" s="458" t="s">
        <v>409</v>
      </c>
      <c r="E190" s="393"/>
      <c r="F190" s="393"/>
      <c r="G190" s="393"/>
      <c r="H190" s="393"/>
      <c r="I190" s="62"/>
      <c r="J190" s="50"/>
      <c r="K190" s="61"/>
      <c r="L190" s="8"/>
      <c r="M190" s="8"/>
      <c r="N190" s="60"/>
    </row>
    <row r="191" spans="1:14" ht="15" x14ac:dyDescent="0.25">
      <c r="A191" s="1"/>
      <c r="B191" s="369">
        <v>157</v>
      </c>
      <c r="C191" s="368"/>
      <c r="D191" s="369" t="s">
        <v>402</v>
      </c>
      <c r="E191" s="368"/>
      <c r="F191" s="369">
        <v>4100043438</v>
      </c>
      <c r="G191" s="370"/>
      <c r="H191" s="391" t="s">
        <v>403</v>
      </c>
      <c r="I191" s="370"/>
      <c r="J191" s="369" t="s">
        <v>25</v>
      </c>
      <c r="K191" s="368"/>
      <c r="L191" s="7" t="s">
        <v>404</v>
      </c>
      <c r="M191" s="7">
        <v>5.18</v>
      </c>
      <c r="N191" s="57">
        <v>6</v>
      </c>
    </row>
    <row r="192" spans="1:14" ht="15" x14ac:dyDescent="0.25">
      <c r="A192" s="1"/>
      <c r="B192" s="369">
        <v>158</v>
      </c>
      <c r="C192" s="368"/>
      <c r="D192" s="369" t="s">
        <v>402</v>
      </c>
      <c r="E192" s="368"/>
      <c r="F192" s="369">
        <v>4100043438</v>
      </c>
      <c r="G192" s="370"/>
      <c r="H192" s="391" t="s">
        <v>403</v>
      </c>
      <c r="I192" s="370"/>
      <c r="J192" s="369" t="s">
        <v>25</v>
      </c>
      <c r="K192" s="368"/>
      <c r="L192" s="7" t="s">
        <v>404</v>
      </c>
      <c r="M192" s="7">
        <v>5.18</v>
      </c>
      <c r="N192" s="57">
        <v>6</v>
      </c>
    </row>
    <row r="193" spans="1:14" ht="15" x14ac:dyDescent="0.25">
      <c r="A193" s="1"/>
      <c r="B193" s="369">
        <v>159</v>
      </c>
      <c r="C193" s="368"/>
      <c r="D193" s="369" t="s">
        <v>402</v>
      </c>
      <c r="E193" s="368"/>
      <c r="F193" s="369">
        <v>4100043438</v>
      </c>
      <c r="G193" s="370"/>
      <c r="H193" s="391" t="s">
        <v>403</v>
      </c>
      <c r="I193" s="370"/>
      <c r="J193" s="369" t="s">
        <v>25</v>
      </c>
      <c r="K193" s="368"/>
      <c r="L193" s="7" t="s">
        <v>404</v>
      </c>
      <c r="M193" s="7">
        <v>5.18</v>
      </c>
      <c r="N193" s="57">
        <v>6</v>
      </c>
    </row>
    <row r="194" spans="1:14" ht="15" x14ac:dyDescent="0.25">
      <c r="A194" s="1"/>
      <c r="B194" s="369">
        <v>160</v>
      </c>
      <c r="C194" s="368"/>
      <c r="D194" s="369" t="s">
        <v>402</v>
      </c>
      <c r="E194" s="368"/>
      <c r="F194" s="369">
        <v>4100043438</v>
      </c>
      <c r="G194" s="370"/>
      <c r="H194" s="391" t="s">
        <v>403</v>
      </c>
      <c r="I194" s="370"/>
      <c r="J194" s="369" t="s">
        <v>25</v>
      </c>
      <c r="K194" s="368"/>
      <c r="L194" s="7" t="s">
        <v>404</v>
      </c>
      <c r="M194" s="7">
        <v>5.18</v>
      </c>
      <c r="N194" s="57">
        <v>6</v>
      </c>
    </row>
    <row r="195" spans="1:14" ht="15" x14ac:dyDescent="0.25">
      <c r="A195" s="1"/>
      <c r="B195" s="77" t="s">
        <v>300</v>
      </c>
      <c r="C195" s="72"/>
      <c r="D195" s="64"/>
      <c r="E195" s="65"/>
      <c r="F195" s="64"/>
      <c r="G195" s="66"/>
      <c r="H195" s="67"/>
      <c r="I195" s="66"/>
      <c r="J195" s="64"/>
      <c r="K195" s="65"/>
      <c r="L195" s="26"/>
      <c r="M195" s="26"/>
      <c r="N195" s="60"/>
    </row>
    <row r="196" spans="1:14" ht="15" x14ac:dyDescent="0.25">
      <c r="A196" s="1"/>
      <c r="B196" s="369">
        <v>161</v>
      </c>
      <c r="C196" s="368"/>
      <c r="D196" s="369" t="s">
        <v>402</v>
      </c>
      <c r="E196" s="368"/>
      <c r="F196" s="369">
        <v>4100043438</v>
      </c>
      <c r="G196" s="370"/>
      <c r="H196" s="391" t="s">
        <v>403</v>
      </c>
      <c r="I196" s="370"/>
      <c r="J196" s="369" t="s">
        <v>25</v>
      </c>
      <c r="K196" s="368"/>
      <c r="L196" s="7" t="s">
        <v>404</v>
      </c>
      <c r="M196" s="7">
        <v>5.18</v>
      </c>
      <c r="N196" s="57">
        <v>6</v>
      </c>
    </row>
    <row r="197" spans="1:14" ht="15" x14ac:dyDescent="0.25">
      <c r="A197" s="1"/>
      <c r="B197" s="369">
        <v>162</v>
      </c>
      <c r="C197" s="368"/>
      <c r="D197" s="369" t="s">
        <v>402</v>
      </c>
      <c r="E197" s="368"/>
      <c r="F197" s="369">
        <v>4100043438</v>
      </c>
      <c r="G197" s="370"/>
      <c r="H197" s="391" t="s">
        <v>403</v>
      </c>
      <c r="I197" s="370"/>
      <c r="J197" s="369" t="s">
        <v>25</v>
      </c>
      <c r="K197" s="368"/>
      <c r="L197" s="7" t="s">
        <v>404</v>
      </c>
      <c r="M197" s="7">
        <v>5.18</v>
      </c>
      <c r="N197" s="57">
        <v>6</v>
      </c>
    </row>
    <row r="198" spans="1:14" ht="15" x14ac:dyDescent="0.25">
      <c r="A198" s="1"/>
      <c r="B198" s="369">
        <v>163</v>
      </c>
      <c r="C198" s="368"/>
      <c r="D198" s="369" t="s">
        <v>402</v>
      </c>
      <c r="E198" s="368"/>
      <c r="F198" s="369">
        <v>4100043438</v>
      </c>
      <c r="G198" s="370"/>
      <c r="H198" s="391" t="s">
        <v>403</v>
      </c>
      <c r="I198" s="370"/>
      <c r="J198" s="369" t="s">
        <v>25</v>
      </c>
      <c r="K198" s="368"/>
      <c r="L198" s="7" t="s">
        <v>404</v>
      </c>
      <c r="M198" s="7">
        <v>3.38</v>
      </c>
      <c r="N198" s="57">
        <v>3</v>
      </c>
    </row>
    <row r="199" spans="1:14" ht="15" x14ac:dyDescent="0.25">
      <c r="A199" s="1"/>
      <c r="B199" s="369">
        <v>164</v>
      </c>
      <c r="C199" s="368"/>
      <c r="D199" s="369" t="s">
        <v>402</v>
      </c>
      <c r="E199" s="368"/>
      <c r="F199" s="369">
        <v>4100043438</v>
      </c>
      <c r="G199" s="370"/>
      <c r="H199" s="391" t="s">
        <v>403</v>
      </c>
      <c r="I199" s="370"/>
      <c r="J199" s="369" t="s">
        <v>25</v>
      </c>
      <c r="K199" s="368"/>
      <c r="L199" s="7" t="s">
        <v>387</v>
      </c>
      <c r="M199" s="7">
        <v>5.18</v>
      </c>
      <c r="N199" s="57">
        <v>6</v>
      </c>
    </row>
    <row r="200" spans="1:14" ht="15" x14ac:dyDescent="0.25">
      <c r="A200" s="1"/>
      <c r="B200" s="369">
        <v>165</v>
      </c>
      <c r="C200" s="368"/>
      <c r="D200" s="369" t="s">
        <v>402</v>
      </c>
      <c r="E200" s="368"/>
      <c r="F200" s="369">
        <v>4100043438</v>
      </c>
      <c r="G200" s="370"/>
      <c r="H200" s="391" t="s">
        <v>403</v>
      </c>
      <c r="I200" s="370"/>
      <c r="J200" s="369" t="s">
        <v>25</v>
      </c>
      <c r="K200" s="368"/>
      <c r="L200" s="7" t="s">
        <v>387</v>
      </c>
      <c r="M200" s="7">
        <v>5.18</v>
      </c>
      <c r="N200" s="57">
        <v>6</v>
      </c>
    </row>
    <row r="201" spans="1:14" ht="15" x14ac:dyDescent="0.25">
      <c r="A201" s="1"/>
      <c r="B201" s="369">
        <v>166</v>
      </c>
      <c r="C201" s="368"/>
      <c r="D201" s="369" t="s">
        <v>402</v>
      </c>
      <c r="E201" s="368"/>
      <c r="F201" s="369">
        <v>4100043438</v>
      </c>
      <c r="G201" s="370"/>
      <c r="H201" s="391" t="s">
        <v>403</v>
      </c>
      <c r="I201" s="370"/>
      <c r="J201" s="369" t="s">
        <v>25</v>
      </c>
      <c r="K201" s="368"/>
      <c r="L201" s="7" t="s">
        <v>387</v>
      </c>
      <c r="M201" s="7">
        <v>5.18</v>
      </c>
      <c r="N201" s="57">
        <v>6</v>
      </c>
    </row>
    <row r="202" spans="1:14" ht="15" x14ac:dyDescent="0.25">
      <c r="A202" s="1"/>
      <c r="B202" s="369">
        <v>167</v>
      </c>
      <c r="C202" s="368"/>
      <c r="D202" s="369" t="s">
        <v>402</v>
      </c>
      <c r="E202" s="368"/>
      <c r="F202" s="369">
        <v>4100043438</v>
      </c>
      <c r="G202" s="370"/>
      <c r="H202" s="391" t="s">
        <v>403</v>
      </c>
      <c r="I202" s="370"/>
      <c r="J202" s="369" t="s">
        <v>25</v>
      </c>
      <c r="K202" s="368"/>
      <c r="L202" s="7" t="s">
        <v>387</v>
      </c>
      <c r="M202" s="7">
        <v>5.18</v>
      </c>
      <c r="N202" s="57">
        <v>6</v>
      </c>
    </row>
    <row r="203" spans="1:14" ht="15" x14ac:dyDescent="0.25">
      <c r="A203" s="1"/>
      <c r="B203" s="369">
        <v>168</v>
      </c>
      <c r="C203" s="368"/>
      <c r="D203" s="369" t="s">
        <v>402</v>
      </c>
      <c r="E203" s="368"/>
      <c r="F203" s="369">
        <v>4100043438</v>
      </c>
      <c r="G203" s="370"/>
      <c r="H203" s="391" t="s">
        <v>403</v>
      </c>
      <c r="I203" s="370"/>
      <c r="J203" s="369" t="s">
        <v>25</v>
      </c>
      <c r="K203" s="368"/>
      <c r="L203" s="7" t="s">
        <v>387</v>
      </c>
      <c r="M203" s="7">
        <v>5.18</v>
      </c>
      <c r="N203" s="57">
        <v>6</v>
      </c>
    </row>
    <row r="204" spans="1:14" ht="15" x14ac:dyDescent="0.25">
      <c r="A204" s="1"/>
      <c r="B204" s="369">
        <v>169</v>
      </c>
      <c r="C204" s="368"/>
      <c r="D204" s="369" t="s">
        <v>402</v>
      </c>
      <c r="E204" s="368"/>
      <c r="F204" s="369">
        <v>4100043438</v>
      </c>
      <c r="G204" s="370"/>
      <c r="H204" s="391" t="s">
        <v>403</v>
      </c>
      <c r="I204" s="370"/>
      <c r="J204" s="369" t="s">
        <v>25</v>
      </c>
      <c r="K204" s="368"/>
      <c r="L204" s="7" t="s">
        <v>387</v>
      </c>
      <c r="M204" s="7">
        <v>5.18</v>
      </c>
      <c r="N204" s="57">
        <v>6</v>
      </c>
    </row>
    <row r="205" spans="1:14" ht="15" x14ac:dyDescent="0.25">
      <c r="A205" s="1"/>
      <c r="B205" s="369">
        <v>170</v>
      </c>
      <c r="C205" s="368"/>
      <c r="D205" s="369" t="s">
        <v>402</v>
      </c>
      <c r="E205" s="368"/>
      <c r="F205" s="369">
        <v>4100043438</v>
      </c>
      <c r="G205" s="370"/>
      <c r="H205" s="391" t="s">
        <v>403</v>
      </c>
      <c r="I205" s="370"/>
      <c r="J205" s="369" t="s">
        <v>25</v>
      </c>
      <c r="K205" s="368"/>
      <c r="L205" s="7" t="s">
        <v>387</v>
      </c>
      <c r="M205" s="7">
        <v>5.18</v>
      </c>
      <c r="N205" s="57">
        <v>6</v>
      </c>
    </row>
    <row r="206" spans="1:14" ht="15" x14ac:dyDescent="0.25">
      <c r="A206" s="1"/>
      <c r="B206" s="76"/>
      <c r="C206" s="65"/>
      <c r="D206" s="392"/>
      <c r="E206" s="393"/>
      <c r="F206" s="393"/>
      <c r="G206" s="393"/>
      <c r="H206" s="393"/>
      <c r="I206" s="62"/>
      <c r="J206" s="50"/>
      <c r="K206" s="61"/>
      <c r="L206" s="8"/>
      <c r="M206" s="8">
        <f>SUM(M19:M205)</f>
        <v>1109.1699999999987</v>
      </c>
      <c r="N206" s="60"/>
    </row>
    <row r="207" spans="1:14" ht="15.75" x14ac:dyDescent="0.25">
      <c r="A207" s="1"/>
      <c r="B207" s="356" t="s">
        <v>29</v>
      </c>
      <c r="C207" s="357"/>
      <c r="D207" s="357"/>
      <c r="E207" s="357"/>
      <c r="F207" s="357"/>
      <c r="G207" s="357"/>
      <c r="H207" s="357"/>
      <c r="I207" s="357"/>
      <c r="J207" s="357"/>
      <c r="K207" s="357"/>
      <c r="L207" s="357"/>
      <c r="M207" s="75"/>
      <c r="N207" s="73">
        <f>SUM(N19:N205)</f>
        <v>1522</v>
      </c>
    </row>
    <row r="208" spans="1:14" ht="15" x14ac:dyDescent="0.25">
      <c r="A208" s="1"/>
      <c r="B208" s="1"/>
      <c r="C208" s="1"/>
      <c r="D208" s="17"/>
      <c r="E208" s="20"/>
      <c r="F208" s="20"/>
      <c r="G208" s="3"/>
      <c r="H208" s="3"/>
      <c r="I208" s="1"/>
      <c r="J208" s="1"/>
      <c r="K208" s="1"/>
      <c r="L208" s="1"/>
      <c r="M208" s="1"/>
    </row>
    <row r="209" spans="1:13" ht="15" customHeight="1" x14ac:dyDescent="0.25">
      <c r="A209" s="1"/>
      <c r="B209" s="1"/>
      <c r="C209" s="1"/>
      <c r="D209" s="1" t="s">
        <v>49</v>
      </c>
      <c r="E209" s="23"/>
      <c r="F209" s="397" t="s">
        <v>407</v>
      </c>
      <c r="G209" s="396"/>
      <c r="H209" s="1"/>
      <c r="I209" s="1"/>
      <c r="J209" s="1"/>
      <c r="K209" s="1"/>
      <c r="L209" s="1"/>
      <c r="M209" s="1"/>
    </row>
    <row r="210" spans="1:13" ht="15" customHeight="1" x14ac:dyDescent="0.25">
      <c r="A210" s="1"/>
      <c r="B210" s="1"/>
      <c r="C210" s="1"/>
      <c r="D210" s="1" t="s">
        <v>408</v>
      </c>
      <c r="E210" s="23"/>
      <c r="F210" s="1"/>
      <c r="G210" s="1"/>
      <c r="H210" s="1"/>
      <c r="I210" s="1"/>
      <c r="J210" s="1"/>
      <c r="K210" s="1"/>
      <c r="L210" s="1"/>
      <c r="M210" s="1"/>
    </row>
    <row r="211" spans="1:13" ht="15" customHeight="1" x14ac:dyDescent="0.25">
      <c r="A211" s="1"/>
      <c r="B211" s="1"/>
      <c r="C211" s="1"/>
      <c r="D211" s="1" t="s">
        <v>405</v>
      </c>
      <c r="E211" s="3"/>
      <c r="F211" s="1"/>
      <c r="G211" s="1"/>
      <c r="H211" s="1"/>
      <c r="I211" s="1"/>
      <c r="J211" s="1"/>
      <c r="K211" s="1"/>
      <c r="L211" s="1"/>
      <c r="M211" s="1"/>
    </row>
    <row r="212" spans="1:13" ht="15" customHeight="1" x14ac:dyDescent="0.25">
      <c r="A212" s="1"/>
      <c r="B212" s="1"/>
      <c r="C212" s="1"/>
      <c r="D212" s="1" t="s">
        <v>385</v>
      </c>
      <c r="E212" s="23"/>
      <c r="F212" s="1"/>
      <c r="G212" s="1"/>
      <c r="H212" s="1"/>
      <c r="I212" s="1"/>
      <c r="J212" s="1"/>
      <c r="K212" s="1"/>
      <c r="L212" s="1"/>
      <c r="M212" s="1"/>
    </row>
    <row r="213" spans="1:13" ht="15" customHeight="1" x14ac:dyDescent="0.25">
      <c r="A213" s="1"/>
      <c r="B213" s="1"/>
      <c r="C213" s="1"/>
      <c r="D213" s="1" t="s">
        <v>406</v>
      </c>
      <c r="E213" s="1"/>
      <c r="F213" s="1"/>
      <c r="G213" s="23"/>
      <c r="H213" s="23"/>
      <c r="I213" s="1"/>
      <c r="J213" s="1"/>
      <c r="K213" s="1"/>
      <c r="L213" s="1"/>
      <c r="M213" s="1"/>
    </row>
    <row r="214" spans="1:13" ht="15" x14ac:dyDescent="0.25">
      <c r="A214" s="1"/>
      <c r="B214" s="1"/>
      <c r="C214" s="1"/>
      <c r="D214" s="1"/>
      <c r="E214" s="1"/>
      <c r="F214" s="1"/>
      <c r="G214" s="3"/>
      <c r="H214" s="3"/>
      <c r="I214" s="1"/>
      <c r="J214" s="1"/>
      <c r="K214" s="20"/>
      <c r="L214" s="1"/>
      <c r="M214" s="1"/>
    </row>
    <row r="215" spans="1:13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518" ht="8.25" customHeight="1" x14ac:dyDescent="0.2"/>
    <row r="520" ht="8.25" customHeight="1" x14ac:dyDescent="0.2"/>
    <row r="522" ht="9" customHeight="1" x14ac:dyDescent="0.2"/>
    <row r="524" ht="7.5" customHeight="1" x14ac:dyDescent="0.2"/>
    <row r="526" ht="6.75" customHeight="1" x14ac:dyDescent="0.2"/>
    <row r="528" ht="7.5" customHeight="1" x14ac:dyDescent="0.2"/>
    <row r="530" ht="9" customHeight="1" x14ac:dyDescent="0.2"/>
    <row r="532" ht="7.5" customHeight="1" x14ac:dyDescent="0.2"/>
    <row r="534" ht="8.25" customHeight="1" x14ac:dyDescent="0.2"/>
  </sheetData>
  <mergeCells count="874">
    <mergeCell ref="B17:C17"/>
    <mergeCell ref="D17:E17"/>
    <mergeCell ref="F17:G17"/>
    <mergeCell ref="H17:I17"/>
    <mergeCell ref="J17:K17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B25:C25"/>
    <mergeCell ref="D25:E25"/>
    <mergeCell ref="F25:G25"/>
    <mergeCell ref="H25:I25"/>
    <mergeCell ref="J25:K25"/>
    <mergeCell ref="B26:C26"/>
    <mergeCell ref="D26:E26"/>
    <mergeCell ref="F26:G26"/>
    <mergeCell ref="H26:I26"/>
    <mergeCell ref="J26:K26"/>
    <mergeCell ref="B27:C27"/>
    <mergeCell ref="D27:E27"/>
    <mergeCell ref="F27:G27"/>
    <mergeCell ref="H27:I27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B30:C30"/>
    <mergeCell ref="D30:E30"/>
    <mergeCell ref="F30:G30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B33:C33"/>
    <mergeCell ref="D33:E33"/>
    <mergeCell ref="F33:G33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B37:C37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5:C45"/>
    <mergeCell ref="D45:E45"/>
    <mergeCell ref="F45:G45"/>
    <mergeCell ref="H45:I45"/>
    <mergeCell ref="J45:K45"/>
    <mergeCell ref="B46:C46"/>
    <mergeCell ref="D46:E46"/>
    <mergeCell ref="F46:G46"/>
    <mergeCell ref="H46:I46"/>
    <mergeCell ref="J46:K46"/>
    <mergeCell ref="B47:C47"/>
    <mergeCell ref="D47:E47"/>
    <mergeCell ref="F47:G47"/>
    <mergeCell ref="H47:I47"/>
    <mergeCell ref="J47:K47"/>
    <mergeCell ref="B48:C48"/>
    <mergeCell ref="D48:E48"/>
    <mergeCell ref="F48:G48"/>
    <mergeCell ref="H48:I48"/>
    <mergeCell ref="J48:K48"/>
    <mergeCell ref="B49:C49"/>
    <mergeCell ref="D49:E49"/>
    <mergeCell ref="F49:G49"/>
    <mergeCell ref="H49:I49"/>
    <mergeCell ref="J49:K49"/>
    <mergeCell ref="B50:C50"/>
    <mergeCell ref="D50:E50"/>
    <mergeCell ref="F50:G50"/>
    <mergeCell ref="H50:I50"/>
    <mergeCell ref="J50:K50"/>
    <mergeCell ref="B52:C52"/>
    <mergeCell ref="D52:E52"/>
    <mergeCell ref="F52:G52"/>
    <mergeCell ref="H52:I52"/>
    <mergeCell ref="J52:K52"/>
    <mergeCell ref="B55:C55"/>
    <mergeCell ref="D55:E55"/>
    <mergeCell ref="F55:G55"/>
    <mergeCell ref="H55:I55"/>
    <mergeCell ref="J55:K55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B59:C59"/>
    <mergeCell ref="D59:E59"/>
    <mergeCell ref="F59:G59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B62:C62"/>
    <mergeCell ref="D62:E62"/>
    <mergeCell ref="F62:G62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B65:C65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9:C69"/>
    <mergeCell ref="D69:E69"/>
    <mergeCell ref="F69:G69"/>
    <mergeCell ref="H69:I69"/>
    <mergeCell ref="J69:K69"/>
    <mergeCell ref="J68:K68"/>
    <mergeCell ref="B73:C73"/>
    <mergeCell ref="D73:E73"/>
    <mergeCell ref="F73:G73"/>
    <mergeCell ref="H73:I73"/>
    <mergeCell ref="J73:K73"/>
    <mergeCell ref="B180:C180"/>
    <mergeCell ref="D180:E180"/>
    <mergeCell ref="F180:G180"/>
    <mergeCell ref="H180:I180"/>
    <mergeCell ref="J180:K180"/>
    <mergeCell ref="B74:C74"/>
    <mergeCell ref="D74:E74"/>
    <mergeCell ref="F74:G74"/>
    <mergeCell ref="H74:I74"/>
    <mergeCell ref="J74:K74"/>
    <mergeCell ref="D75:E75"/>
    <mergeCell ref="F75:G75"/>
    <mergeCell ref="H75:I75"/>
    <mergeCell ref="J75:K75"/>
    <mergeCell ref="B75:C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7:C87"/>
    <mergeCell ref="D87:E87"/>
    <mergeCell ref="F87:G87"/>
    <mergeCell ref="H87:I87"/>
    <mergeCell ref="J87:K87"/>
    <mergeCell ref="B88:C88"/>
    <mergeCell ref="D88:E88"/>
    <mergeCell ref="F88:G88"/>
    <mergeCell ref="H88:I88"/>
    <mergeCell ref="J88:K88"/>
    <mergeCell ref="B179:C179"/>
    <mergeCell ref="D179:E179"/>
    <mergeCell ref="F179:G179"/>
    <mergeCell ref="H179:I179"/>
    <mergeCell ref="J179:K17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1:C101"/>
    <mergeCell ref="D101:E101"/>
    <mergeCell ref="F101:G101"/>
    <mergeCell ref="H101:I101"/>
    <mergeCell ref="J101:K101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4:C104"/>
    <mergeCell ref="D104:E104"/>
    <mergeCell ref="F104:G104"/>
    <mergeCell ref="H104:I104"/>
    <mergeCell ref="J104:K104"/>
    <mergeCell ref="B105:C105"/>
    <mergeCell ref="D105:E105"/>
    <mergeCell ref="F105:G105"/>
    <mergeCell ref="H105:I105"/>
    <mergeCell ref="J105:K105"/>
    <mergeCell ref="B107:C107"/>
    <mergeCell ref="D107:E107"/>
    <mergeCell ref="F107:G107"/>
    <mergeCell ref="H107:I107"/>
    <mergeCell ref="J107:K107"/>
    <mergeCell ref="B108:C108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D110:E110"/>
    <mergeCell ref="F110:G110"/>
    <mergeCell ref="H110:I110"/>
    <mergeCell ref="J110:K110"/>
    <mergeCell ref="B110:C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2:C122"/>
    <mergeCell ref="D122:E122"/>
    <mergeCell ref="F122:G122"/>
    <mergeCell ref="H122:I122"/>
    <mergeCell ref="J122:K122"/>
    <mergeCell ref="B124:C124"/>
    <mergeCell ref="D124:E124"/>
    <mergeCell ref="F124:G124"/>
    <mergeCell ref="H124:I124"/>
    <mergeCell ref="J124:K124"/>
    <mergeCell ref="B178:C178"/>
    <mergeCell ref="D178:E178"/>
    <mergeCell ref="F178:G178"/>
    <mergeCell ref="H178:I178"/>
    <mergeCell ref="J178:K178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J137:K137"/>
    <mergeCell ref="B138:C138"/>
    <mergeCell ref="D138:E138"/>
    <mergeCell ref="F138:G138"/>
    <mergeCell ref="H138:I138"/>
    <mergeCell ref="J138:K138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40:C140"/>
    <mergeCell ref="D140:E140"/>
    <mergeCell ref="F140:G140"/>
    <mergeCell ref="H140:I140"/>
    <mergeCell ref="J140:K140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3:C153"/>
    <mergeCell ref="D153:E153"/>
    <mergeCell ref="F153:G153"/>
    <mergeCell ref="H153:I153"/>
    <mergeCell ref="J153:K153"/>
    <mergeCell ref="B154:C154"/>
    <mergeCell ref="D154:E154"/>
    <mergeCell ref="F154:G154"/>
    <mergeCell ref="H154:I154"/>
    <mergeCell ref="J154:K154"/>
    <mergeCell ref="D155:E155"/>
    <mergeCell ref="F155:G155"/>
    <mergeCell ref="H155:I155"/>
    <mergeCell ref="J155:K155"/>
    <mergeCell ref="B156:C156"/>
    <mergeCell ref="D156:E156"/>
    <mergeCell ref="F156:G156"/>
    <mergeCell ref="H156:I156"/>
    <mergeCell ref="J156:K156"/>
    <mergeCell ref="B198:C198"/>
    <mergeCell ref="D198:E198"/>
    <mergeCell ref="F198:G198"/>
    <mergeCell ref="H198:I198"/>
    <mergeCell ref="J198:K198"/>
    <mergeCell ref="D157:E157"/>
    <mergeCell ref="F157:G157"/>
    <mergeCell ref="H157:I157"/>
    <mergeCell ref="J157:K157"/>
    <mergeCell ref="D158:E158"/>
    <mergeCell ref="J158:K158"/>
    <mergeCell ref="B181:C181"/>
    <mergeCell ref="D181:E181"/>
    <mergeCell ref="F181:G181"/>
    <mergeCell ref="H181:I181"/>
    <mergeCell ref="J181:K181"/>
    <mergeCell ref="B182:C182"/>
    <mergeCell ref="D182:E182"/>
    <mergeCell ref="F182:G182"/>
    <mergeCell ref="H182:I182"/>
    <mergeCell ref="J182:K182"/>
    <mergeCell ref="B177:C177"/>
    <mergeCell ref="D177:E177"/>
    <mergeCell ref="F177:G177"/>
    <mergeCell ref="H177:I177"/>
    <mergeCell ref="J177:K177"/>
    <mergeCell ref="B160:C160"/>
    <mergeCell ref="D160:E160"/>
    <mergeCell ref="F160:G160"/>
    <mergeCell ref="H160:I160"/>
    <mergeCell ref="J160:K160"/>
    <mergeCell ref="B175:C175"/>
    <mergeCell ref="D175:E175"/>
    <mergeCell ref="F175:G175"/>
    <mergeCell ref="H175:I175"/>
    <mergeCell ref="J175:K175"/>
    <mergeCell ref="B162:C162"/>
    <mergeCell ref="D162:E162"/>
    <mergeCell ref="F162:G162"/>
    <mergeCell ref="H162:I162"/>
    <mergeCell ref="J162:K162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  <mergeCell ref="B171:C171"/>
    <mergeCell ref="D171:E171"/>
    <mergeCell ref="F171:G171"/>
    <mergeCell ref="H171:I171"/>
    <mergeCell ref="J171:K171"/>
    <mergeCell ref="B172:C172"/>
    <mergeCell ref="D172:E172"/>
    <mergeCell ref="F172:G172"/>
    <mergeCell ref="H172:I172"/>
    <mergeCell ref="J172:K172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D56:H56"/>
    <mergeCell ref="D51:H51"/>
    <mergeCell ref="D53:H53"/>
    <mergeCell ref="B68:C68"/>
    <mergeCell ref="D68:E68"/>
    <mergeCell ref="F68:G68"/>
    <mergeCell ref="B184:C184"/>
    <mergeCell ref="B71:C71"/>
    <mergeCell ref="D71:E71"/>
    <mergeCell ref="F71:G71"/>
    <mergeCell ref="H71:I71"/>
    <mergeCell ref="B139:C139"/>
    <mergeCell ref="D139:E139"/>
    <mergeCell ref="F139:G139"/>
    <mergeCell ref="H139:I139"/>
    <mergeCell ref="B137:C137"/>
    <mergeCell ref="D137:E137"/>
    <mergeCell ref="F137:G137"/>
    <mergeCell ref="H137:I137"/>
    <mergeCell ref="B157:C157"/>
    <mergeCell ref="B158:C158"/>
    <mergeCell ref="B161:C161"/>
    <mergeCell ref="D161:E161"/>
    <mergeCell ref="F161:G161"/>
    <mergeCell ref="B70:C70"/>
    <mergeCell ref="D70:E70"/>
    <mergeCell ref="F70:G70"/>
    <mergeCell ref="H70:I70"/>
    <mergeCell ref="H68:I68"/>
    <mergeCell ref="D206:H206"/>
    <mergeCell ref="B207:L207"/>
    <mergeCell ref="F209:G209"/>
    <mergeCell ref="J71:K71"/>
    <mergeCell ref="J70:K70"/>
    <mergeCell ref="J139:K139"/>
    <mergeCell ref="H161:I161"/>
    <mergeCell ref="J161:K161"/>
    <mergeCell ref="F158:G158"/>
    <mergeCell ref="H158:I158"/>
    <mergeCell ref="B163:C163"/>
    <mergeCell ref="D163:E163"/>
    <mergeCell ref="F163:G163"/>
    <mergeCell ref="H163:I163"/>
    <mergeCell ref="J163:K163"/>
    <mergeCell ref="B164:C164"/>
    <mergeCell ref="D164:E164"/>
    <mergeCell ref="F164:G164"/>
    <mergeCell ref="B183:C183"/>
    <mergeCell ref="D183:E183"/>
    <mergeCell ref="F183:G183"/>
    <mergeCell ref="H183:I183"/>
    <mergeCell ref="J183:K183"/>
    <mergeCell ref="D184:E184"/>
    <mergeCell ref="F184:G184"/>
    <mergeCell ref="H184:I184"/>
    <mergeCell ref="J184:K184"/>
    <mergeCell ref="B185:C185"/>
    <mergeCell ref="D185:E185"/>
    <mergeCell ref="F185:G185"/>
    <mergeCell ref="H185:I185"/>
    <mergeCell ref="J185:K185"/>
    <mergeCell ref="B186:C186"/>
    <mergeCell ref="D186:E186"/>
    <mergeCell ref="F186:G186"/>
    <mergeCell ref="H186:I186"/>
    <mergeCell ref="J186:K186"/>
    <mergeCell ref="B187:C187"/>
    <mergeCell ref="D187:E187"/>
    <mergeCell ref="F187:G187"/>
    <mergeCell ref="H187:I187"/>
    <mergeCell ref="J187:K187"/>
    <mergeCell ref="B188:C188"/>
    <mergeCell ref="D188:E188"/>
    <mergeCell ref="F188:G188"/>
    <mergeCell ref="H188:I188"/>
    <mergeCell ref="J188:K188"/>
    <mergeCell ref="B191:C191"/>
    <mergeCell ref="D191:E191"/>
    <mergeCell ref="F191:G191"/>
    <mergeCell ref="H191:I191"/>
    <mergeCell ref="J191:K191"/>
    <mergeCell ref="D189:E189"/>
    <mergeCell ref="F189:G189"/>
    <mergeCell ref="H189:I189"/>
    <mergeCell ref="J189:K189"/>
    <mergeCell ref="D190:H190"/>
    <mergeCell ref="B192:C192"/>
    <mergeCell ref="D192:E192"/>
    <mergeCell ref="F192:G192"/>
    <mergeCell ref="H192:I192"/>
    <mergeCell ref="J192:K192"/>
    <mergeCell ref="B193:C193"/>
    <mergeCell ref="D193:E193"/>
    <mergeCell ref="F193:G193"/>
    <mergeCell ref="H193:I193"/>
    <mergeCell ref="J193:K193"/>
    <mergeCell ref="B194:C194"/>
    <mergeCell ref="D194:E194"/>
    <mergeCell ref="F194:G194"/>
    <mergeCell ref="H194:I194"/>
    <mergeCell ref="J194:K194"/>
    <mergeCell ref="B196:C196"/>
    <mergeCell ref="D196:E196"/>
    <mergeCell ref="F196:G196"/>
    <mergeCell ref="H196:I196"/>
    <mergeCell ref="J196:K196"/>
    <mergeCell ref="B197:C197"/>
    <mergeCell ref="D197:E197"/>
    <mergeCell ref="F197:G197"/>
    <mergeCell ref="H197:I197"/>
    <mergeCell ref="J197:K197"/>
    <mergeCell ref="J201:K201"/>
    <mergeCell ref="B202:C202"/>
    <mergeCell ref="D202:E202"/>
    <mergeCell ref="F202:G202"/>
    <mergeCell ref="H202:I202"/>
    <mergeCell ref="J202:K202"/>
    <mergeCell ref="B199:C199"/>
    <mergeCell ref="D199:E199"/>
    <mergeCell ref="F199:G199"/>
    <mergeCell ref="H199:I199"/>
    <mergeCell ref="J199:K199"/>
    <mergeCell ref="B200:C200"/>
    <mergeCell ref="D200:E200"/>
    <mergeCell ref="F200:G200"/>
    <mergeCell ref="H200:I200"/>
    <mergeCell ref="J200:K200"/>
    <mergeCell ref="B201:C201"/>
    <mergeCell ref="D201:E201"/>
    <mergeCell ref="F201:G201"/>
    <mergeCell ref="H201:I201"/>
    <mergeCell ref="B205:C205"/>
    <mergeCell ref="D205:E205"/>
    <mergeCell ref="F205:G205"/>
    <mergeCell ref="H205:I205"/>
    <mergeCell ref="J205:K205"/>
    <mergeCell ref="B203:C203"/>
    <mergeCell ref="D203:E203"/>
    <mergeCell ref="F203:G203"/>
    <mergeCell ref="H203:I203"/>
    <mergeCell ref="J203:K203"/>
    <mergeCell ref="B204:C204"/>
    <mergeCell ref="D204:E204"/>
    <mergeCell ref="F204:G204"/>
    <mergeCell ref="H204:I204"/>
    <mergeCell ref="J204:K204"/>
  </mergeCells>
  <pageMargins left="0.15748031496062992" right="0.15748031496062992" top="0.15748031496062992" bottom="0.19685039370078741" header="0" footer="0"/>
  <pageSetup paperSize="9" scale="74" orientation="portrait" r:id="rId1"/>
  <headerFooter alignWithMargins="0"/>
  <drawing r:id="rId2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sheetPr codeName="Hoja77"/>
  <dimension ref="A1:N511"/>
  <sheetViews>
    <sheetView workbookViewId="0">
      <selection activeCell="N176" sqref="N176"/>
    </sheetView>
  </sheetViews>
  <sheetFormatPr baseColWidth="10" defaultColWidth="11.42578125" defaultRowHeight="12.75" x14ac:dyDescent="0.2"/>
  <cols>
    <col min="1" max="1" width="4.710937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9.28515625" customWidth="1"/>
    <col min="12" max="12" width="15.85546875" customWidth="1"/>
    <col min="13" max="13" width="13.5703125" customWidth="1"/>
  </cols>
  <sheetData>
    <row r="1" spans="1:14" ht="12.75" customHeight="1" x14ac:dyDescent="0.25">
      <c r="A1" s="1"/>
      <c r="B1" s="1"/>
      <c r="C1" s="1"/>
      <c r="D1" s="1"/>
      <c r="E1" s="1"/>
      <c r="F1" s="1"/>
      <c r="G1" s="1"/>
      <c r="H1" s="1"/>
      <c r="L1" s="2" t="s">
        <v>9</v>
      </c>
      <c r="M1" s="2"/>
      <c r="N1" s="2"/>
    </row>
    <row r="2" spans="1:14" ht="12.75" customHeight="1" x14ac:dyDescent="0.25">
      <c r="A2" s="1"/>
      <c r="B2" s="1"/>
      <c r="C2" s="1"/>
      <c r="D2" s="1"/>
      <c r="E2" s="1"/>
      <c r="F2" s="1"/>
      <c r="G2" s="1"/>
      <c r="H2" s="1"/>
      <c r="L2" s="1" t="s">
        <v>32</v>
      </c>
      <c r="M2" s="1"/>
      <c r="N2" s="1"/>
    </row>
    <row r="3" spans="1:14" ht="12.75" customHeight="1" x14ac:dyDescent="0.25">
      <c r="A3" s="1"/>
      <c r="B3" s="1"/>
      <c r="C3" s="1"/>
      <c r="D3" s="1"/>
      <c r="E3" s="1"/>
      <c r="F3" s="1"/>
      <c r="G3" s="1"/>
      <c r="H3" s="1"/>
      <c r="L3" s="3" t="s">
        <v>10</v>
      </c>
      <c r="M3" s="1"/>
      <c r="N3" s="1"/>
    </row>
    <row r="4" spans="1:14" ht="12.75" customHeight="1" x14ac:dyDescent="0.25">
      <c r="A4" s="1"/>
      <c r="B4" s="1"/>
      <c r="C4" s="1"/>
      <c r="D4" s="1"/>
      <c r="E4" s="1"/>
      <c r="F4" s="1"/>
      <c r="G4" s="1"/>
      <c r="H4" s="1"/>
      <c r="L4" s="1" t="s">
        <v>13</v>
      </c>
      <c r="M4" s="1"/>
      <c r="N4" s="1"/>
    </row>
    <row r="5" spans="1:14" ht="12.75" customHeight="1" x14ac:dyDescent="0.25">
      <c r="A5" s="1"/>
      <c r="B5" s="1"/>
      <c r="C5" s="1"/>
      <c r="D5" s="1"/>
      <c r="E5" s="1"/>
      <c r="F5" s="1"/>
      <c r="G5" s="1"/>
      <c r="H5" s="1"/>
      <c r="L5" s="1" t="s">
        <v>14</v>
      </c>
      <c r="M5" s="1"/>
      <c r="N5" s="1"/>
    </row>
    <row r="6" spans="1:14" ht="12.75" customHeight="1" x14ac:dyDescent="0.25">
      <c r="A6" s="1"/>
      <c r="B6" s="1"/>
      <c r="C6" s="1"/>
      <c r="D6" s="1"/>
      <c r="E6" s="1"/>
      <c r="F6" s="1"/>
      <c r="G6" s="1"/>
      <c r="H6" s="1"/>
      <c r="L6" s="1" t="s">
        <v>15</v>
      </c>
      <c r="M6" s="1"/>
      <c r="N6" s="1"/>
    </row>
    <row r="7" spans="1:14" ht="15" customHeight="1" x14ac:dyDescent="0.25">
      <c r="A7" s="1"/>
      <c r="B7" s="1" t="s">
        <v>0</v>
      </c>
      <c r="C7" s="1" t="s">
        <v>0</v>
      </c>
      <c r="D7" s="4" t="s">
        <v>12</v>
      </c>
      <c r="E7" s="1"/>
      <c r="F7" s="1"/>
      <c r="G7" s="1"/>
      <c r="H7" s="1"/>
      <c r="I7" s="1"/>
      <c r="J7" s="1"/>
      <c r="L7" s="1"/>
      <c r="M7" s="1"/>
    </row>
    <row r="8" spans="1:14" ht="12" customHeight="1" x14ac:dyDescent="0.25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</row>
    <row r="9" spans="1:14" ht="15" x14ac:dyDescent="0.25">
      <c r="A9" s="1"/>
      <c r="B9" s="1" t="s">
        <v>1</v>
      </c>
      <c r="C9" s="1"/>
      <c r="D9" s="1"/>
      <c r="E9" s="1"/>
      <c r="F9" s="1"/>
      <c r="G9" s="5" t="s">
        <v>17</v>
      </c>
      <c r="H9" s="28"/>
      <c r="I9" s="6"/>
      <c r="J9" s="1"/>
      <c r="K9" s="1"/>
      <c r="L9" s="1"/>
      <c r="M9" s="1"/>
    </row>
    <row r="10" spans="1:14" ht="12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4" ht="15" x14ac:dyDescent="0.25">
      <c r="A11" s="1"/>
      <c r="B11" s="1" t="s">
        <v>2</v>
      </c>
      <c r="C11" s="1"/>
      <c r="D11" s="1"/>
      <c r="E11" s="1"/>
      <c r="F11" s="1"/>
      <c r="G11" s="7" t="s">
        <v>18</v>
      </c>
      <c r="H11" s="7"/>
      <c r="I11" s="7"/>
      <c r="J11" s="8"/>
      <c r="K11" s="6"/>
      <c r="L11" s="1"/>
      <c r="M11" s="1"/>
    </row>
    <row r="12" spans="1:14" ht="12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4" ht="15" x14ac:dyDescent="0.25">
      <c r="A13" s="1"/>
      <c r="B13" s="1" t="s">
        <v>3</v>
      </c>
      <c r="C13" s="1"/>
      <c r="D13" s="1"/>
      <c r="E13" s="1"/>
      <c r="F13" s="1"/>
      <c r="G13" s="9" t="s">
        <v>373</v>
      </c>
      <c r="H13" s="23"/>
      <c r="I13" s="1"/>
      <c r="J13" s="1" t="s">
        <v>0</v>
      </c>
      <c r="K13" s="1" t="s">
        <v>0</v>
      </c>
      <c r="L13" s="1"/>
      <c r="M13" s="1"/>
    </row>
    <row r="14" spans="1:14" ht="15" x14ac:dyDescent="0.25">
      <c r="A14" s="1"/>
      <c r="B14" s="1"/>
      <c r="C14" s="1"/>
      <c r="D14" s="1"/>
      <c r="E14" s="1"/>
      <c r="F14" s="1"/>
      <c r="G14" s="1"/>
      <c r="H14" s="1"/>
      <c r="I14" s="1"/>
      <c r="L14" s="1"/>
      <c r="M14" s="1"/>
    </row>
    <row r="15" spans="1:14" ht="15.75" x14ac:dyDescent="0.25">
      <c r="A15" s="1"/>
      <c r="B15" s="1" t="s">
        <v>4</v>
      </c>
      <c r="C15" s="1"/>
      <c r="D15" s="1"/>
      <c r="E15" s="1"/>
      <c r="F15" s="1"/>
      <c r="G15" s="1"/>
      <c r="H15" s="1"/>
      <c r="I15" s="1"/>
      <c r="L15" s="7" t="s">
        <v>20</v>
      </c>
      <c r="M15" s="74">
        <v>36915</v>
      </c>
    </row>
    <row r="16" spans="1:14" ht="12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4" ht="15" x14ac:dyDescent="0.25">
      <c r="A17" s="1"/>
      <c r="B17" s="383" t="s">
        <v>374</v>
      </c>
      <c r="C17" s="394"/>
      <c r="D17" s="383" t="s">
        <v>375</v>
      </c>
      <c r="E17" s="384"/>
      <c r="F17" s="383" t="s">
        <v>376</v>
      </c>
      <c r="G17" s="384"/>
      <c r="H17" s="385" t="s">
        <v>377</v>
      </c>
      <c r="I17" s="384"/>
      <c r="J17" s="383" t="s">
        <v>378</v>
      </c>
      <c r="K17" s="384"/>
      <c r="L17" s="55" t="s">
        <v>379</v>
      </c>
      <c r="M17" s="55" t="s">
        <v>383</v>
      </c>
      <c r="N17" s="56" t="s">
        <v>380</v>
      </c>
    </row>
    <row r="18" spans="1:14" ht="15" x14ac:dyDescent="0.25">
      <c r="A18" s="1"/>
      <c r="B18" s="70" t="s">
        <v>22</v>
      </c>
      <c r="C18" s="70"/>
      <c r="D18" s="17"/>
      <c r="E18" s="1"/>
      <c r="F18" s="1"/>
      <c r="G18" s="3"/>
      <c r="H18" s="3"/>
      <c r="I18" s="1"/>
      <c r="J18" s="1"/>
      <c r="K18" s="20"/>
      <c r="L18" s="1"/>
      <c r="M18" s="1"/>
    </row>
    <row r="19" spans="1:14" ht="15" x14ac:dyDescent="0.25">
      <c r="A19" s="1"/>
      <c r="B19" s="369">
        <v>1</v>
      </c>
      <c r="C19" s="368"/>
      <c r="D19" s="369" t="s">
        <v>381</v>
      </c>
      <c r="E19" s="368"/>
      <c r="F19" s="369">
        <v>4100040575</v>
      </c>
      <c r="G19" s="370"/>
      <c r="H19" s="391" t="s">
        <v>35</v>
      </c>
      <c r="I19" s="370"/>
      <c r="J19" s="369" t="s">
        <v>53</v>
      </c>
      <c r="K19" s="368"/>
      <c r="L19" s="7" t="s">
        <v>382</v>
      </c>
      <c r="M19" s="7">
        <v>7.94</v>
      </c>
      <c r="N19" s="57">
        <v>12</v>
      </c>
    </row>
    <row r="20" spans="1:14" ht="15" x14ac:dyDescent="0.25">
      <c r="A20" s="1"/>
      <c r="B20" s="369">
        <v>2</v>
      </c>
      <c r="C20" s="368"/>
      <c r="D20" s="369" t="s">
        <v>381</v>
      </c>
      <c r="E20" s="368"/>
      <c r="F20" s="369">
        <v>4100040575</v>
      </c>
      <c r="G20" s="370"/>
      <c r="H20" s="391" t="s">
        <v>35</v>
      </c>
      <c r="I20" s="370"/>
      <c r="J20" s="369" t="s">
        <v>53</v>
      </c>
      <c r="K20" s="368"/>
      <c r="L20" s="7" t="s">
        <v>382</v>
      </c>
      <c r="M20" s="7">
        <v>7.94</v>
      </c>
      <c r="N20" s="57">
        <v>12</v>
      </c>
    </row>
    <row r="21" spans="1:14" ht="15" x14ac:dyDescent="0.25">
      <c r="A21" s="1"/>
      <c r="B21" s="369">
        <v>3</v>
      </c>
      <c r="C21" s="368"/>
      <c r="D21" s="369" t="s">
        <v>381</v>
      </c>
      <c r="E21" s="368"/>
      <c r="F21" s="369">
        <v>4100040575</v>
      </c>
      <c r="G21" s="370"/>
      <c r="H21" s="391" t="s">
        <v>35</v>
      </c>
      <c r="I21" s="370"/>
      <c r="J21" s="369" t="s">
        <v>53</v>
      </c>
      <c r="K21" s="368"/>
      <c r="L21" s="7" t="s">
        <v>382</v>
      </c>
      <c r="M21" s="7">
        <v>7.94</v>
      </c>
      <c r="N21" s="57">
        <v>12</v>
      </c>
    </row>
    <row r="22" spans="1:14" ht="15" x14ac:dyDescent="0.25">
      <c r="A22" s="1"/>
      <c r="B22" s="369">
        <v>4</v>
      </c>
      <c r="C22" s="368"/>
      <c r="D22" s="369" t="s">
        <v>381</v>
      </c>
      <c r="E22" s="368"/>
      <c r="F22" s="369">
        <v>4100040575</v>
      </c>
      <c r="G22" s="370"/>
      <c r="H22" s="391" t="s">
        <v>35</v>
      </c>
      <c r="I22" s="370"/>
      <c r="J22" s="369" t="s">
        <v>53</v>
      </c>
      <c r="K22" s="368"/>
      <c r="L22" s="7" t="s">
        <v>382</v>
      </c>
      <c r="M22" s="7">
        <v>7.94</v>
      </c>
      <c r="N22" s="57">
        <v>12</v>
      </c>
    </row>
    <row r="23" spans="1:14" ht="15" x14ac:dyDescent="0.25">
      <c r="A23" s="1"/>
      <c r="B23" s="369">
        <v>5</v>
      </c>
      <c r="C23" s="368"/>
      <c r="D23" s="369" t="s">
        <v>381</v>
      </c>
      <c r="E23" s="368"/>
      <c r="F23" s="369">
        <v>4100040575</v>
      </c>
      <c r="G23" s="370"/>
      <c r="H23" s="391" t="s">
        <v>35</v>
      </c>
      <c r="I23" s="370"/>
      <c r="J23" s="369" t="s">
        <v>53</v>
      </c>
      <c r="K23" s="368"/>
      <c r="L23" s="7" t="s">
        <v>382</v>
      </c>
      <c r="M23" s="7">
        <v>7.94</v>
      </c>
      <c r="N23" s="57">
        <v>12</v>
      </c>
    </row>
    <row r="24" spans="1:14" ht="15" x14ac:dyDescent="0.25">
      <c r="A24" s="1"/>
      <c r="B24" s="369">
        <v>6</v>
      </c>
      <c r="C24" s="368"/>
      <c r="D24" s="369" t="s">
        <v>381</v>
      </c>
      <c r="E24" s="368"/>
      <c r="F24" s="369">
        <v>4100040575</v>
      </c>
      <c r="G24" s="370"/>
      <c r="H24" s="391" t="s">
        <v>35</v>
      </c>
      <c r="I24" s="370"/>
      <c r="J24" s="369" t="s">
        <v>53</v>
      </c>
      <c r="K24" s="368"/>
      <c r="L24" s="7" t="s">
        <v>382</v>
      </c>
      <c r="M24" s="7">
        <v>7.94</v>
      </c>
      <c r="N24" s="57">
        <v>12</v>
      </c>
    </row>
    <row r="25" spans="1:14" ht="15" x14ac:dyDescent="0.25">
      <c r="A25" s="1"/>
      <c r="B25" s="369">
        <v>7</v>
      </c>
      <c r="C25" s="368"/>
      <c r="D25" s="369" t="s">
        <v>381</v>
      </c>
      <c r="E25" s="368"/>
      <c r="F25" s="369">
        <v>4100040575</v>
      </c>
      <c r="G25" s="370"/>
      <c r="H25" s="391" t="s">
        <v>35</v>
      </c>
      <c r="I25" s="370"/>
      <c r="J25" s="369" t="s">
        <v>53</v>
      </c>
      <c r="K25" s="368"/>
      <c r="L25" s="7" t="s">
        <v>382</v>
      </c>
      <c r="M25" s="7">
        <v>7.94</v>
      </c>
      <c r="N25" s="57">
        <v>12</v>
      </c>
    </row>
    <row r="26" spans="1:14" ht="15" x14ac:dyDescent="0.25">
      <c r="A26" s="1"/>
      <c r="B26" s="369">
        <v>8</v>
      </c>
      <c r="C26" s="368"/>
      <c r="D26" s="369" t="s">
        <v>381</v>
      </c>
      <c r="E26" s="368"/>
      <c r="F26" s="369">
        <v>4100040575</v>
      </c>
      <c r="G26" s="370"/>
      <c r="H26" s="391" t="s">
        <v>35</v>
      </c>
      <c r="I26" s="370"/>
      <c r="J26" s="369" t="s">
        <v>53</v>
      </c>
      <c r="K26" s="368"/>
      <c r="L26" s="7" t="s">
        <v>382</v>
      </c>
      <c r="M26" s="7">
        <v>7.94</v>
      </c>
      <c r="N26" s="57">
        <v>12</v>
      </c>
    </row>
    <row r="27" spans="1:14" ht="15" x14ac:dyDescent="0.25">
      <c r="A27" s="1"/>
      <c r="B27" s="369">
        <v>9</v>
      </c>
      <c r="C27" s="368"/>
      <c r="D27" s="369" t="s">
        <v>381</v>
      </c>
      <c r="E27" s="368"/>
      <c r="F27" s="369">
        <v>4100040575</v>
      </c>
      <c r="G27" s="370"/>
      <c r="H27" s="391" t="s">
        <v>35</v>
      </c>
      <c r="I27" s="370"/>
      <c r="J27" s="369" t="s">
        <v>53</v>
      </c>
      <c r="K27" s="368"/>
      <c r="L27" s="7" t="s">
        <v>382</v>
      </c>
      <c r="M27" s="7">
        <v>7.94</v>
      </c>
      <c r="N27" s="57">
        <v>12</v>
      </c>
    </row>
    <row r="28" spans="1:14" ht="15" x14ac:dyDescent="0.25">
      <c r="A28" s="1"/>
      <c r="B28" s="369">
        <v>10</v>
      </c>
      <c r="C28" s="368"/>
      <c r="D28" s="369" t="s">
        <v>381</v>
      </c>
      <c r="E28" s="368"/>
      <c r="F28" s="369">
        <v>4100040575</v>
      </c>
      <c r="G28" s="370"/>
      <c r="H28" s="391" t="s">
        <v>35</v>
      </c>
      <c r="I28" s="370"/>
      <c r="J28" s="369" t="s">
        <v>53</v>
      </c>
      <c r="K28" s="368"/>
      <c r="L28" s="7" t="s">
        <v>382</v>
      </c>
      <c r="M28" s="7">
        <v>7.94</v>
      </c>
      <c r="N28" s="57">
        <v>12</v>
      </c>
    </row>
    <row r="29" spans="1:14" ht="15" x14ac:dyDescent="0.25">
      <c r="A29" s="1"/>
      <c r="B29" s="369">
        <v>11</v>
      </c>
      <c r="C29" s="368"/>
      <c r="D29" s="369" t="s">
        <v>381</v>
      </c>
      <c r="E29" s="368"/>
      <c r="F29" s="369">
        <v>4100040575</v>
      </c>
      <c r="G29" s="370"/>
      <c r="H29" s="391" t="s">
        <v>35</v>
      </c>
      <c r="I29" s="370"/>
      <c r="J29" s="369" t="s">
        <v>53</v>
      </c>
      <c r="K29" s="368"/>
      <c r="L29" s="7" t="s">
        <v>382</v>
      </c>
      <c r="M29" s="7">
        <v>7.94</v>
      </c>
      <c r="N29" s="57">
        <v>12</v>
      </c>
    </row>
    <row r="30" spans="1:14" ht="15" x14ac:dyDescent="0.25">
      <c r="A30" s="1"/>
      <c r="B30" s="369">
        <v>12</v>
      </c>
      <c r="C30" s="368"/>
      <c r="D30" s="369" t="s">
        <v>381</v>
      </c>
      <c r="E30" s="368"/>
      <c r="F30" s="369">
        <v>4100040575</v>
      </c>
      <c r="G30" s="370"/>
      <c r="H30" s="391" t="s">
        <v>35</v>
      </c>
      <c r="I30" s="370"/>
      <c r="J30" s="369" t="s">
        <v>53</v>
      </c>
      <c r="K30" s="368"/>
      <c r="L30" s="7" t="s">
        <v>382</v>
      </c>
      <c r="M30" s="7">
        <v>7.94</v>
      </c>
      <c r="N30" s="57">
        <v>12</v>
      </c>
    </row>
    <row r="31" spans="1:14" ht="15" x14ac:dyDescent="0.25">
      <c r="A31" s="1"/>
      <c r="B31" s="369">
        <v>13</v>
      </c>
      <c r="C31" s="368"/>
      <c r="D31" s="369" t="s">
        <v>381</v>
      </c>
      <c r="E31" s="368"/>
      <c r="F31" s="369">
        <v>4100040575</v>
      </c>
      <c r="G31" s="370"/>
      <c r="H31" s="391" t="s">
        <v>35</v>
      </c>
      <c r="I31" s="370"/>
      <c r="J31" s="369" t="s">
        <v>53</v>
      </c>
      <c r="K31" s="368"/>
      <c r="L31" s="7" t="s">
        <v>382</v>
      </c>
      <c r="M31" s="7">
        <v>7.94</v>
      </c>
      <c r="N31" s="57">
        <v>12</v>
      </c>
    </row>
    <row r="32" spans="1:14" ht="15" x14ac:dyDescent="0.25">
      <c r="A32" s="1"/>
      <c r="B32" s="369">
        <v>14</v>
      </c>
      <c r="C32" s="368"/>
      <c r="D32" s="369" t="s">
        <v>381</v>
      </c>
      <c r="E32" s="368"/>
      <c r="F32" s="369">
        <v>4100040575</v>
      </c>
      <c r="G32" s="370"/>
      <c r="H32" s="391" t="s">
        <v>35</v>
      </c>
      <c r="I32" s="370"/>
      <c r="J32" s="369" t="s">
        <v>53</v>
      </c>
      <c r="K32" s="368"/>
      <c r="L32" s="7" t="s">
        <v>382</v>
      </c>
      <c r="M32" s="7">
        <v>7.94</v>
      </c>
      <c r="N32" s="57">
        <v>12</v>
      </c>
    </row>
    <row r="33" spans="1:14" ht="15" x14ac:dyDescent="0.25">
      <c r="A33" s="1"/>
      <c r="B33" s="369">
        <v>15</v>
      </c>
      <c r="C33" s="368"/>
      <c r="D33" s="369" t="s">
        <v>381</v>
      </c>
      <c r="E33" s="368"/>
      <c r="F33" s="369">
        <v>4100040575</v>
      </c>
      <c r="G33" s="370"/>
      <c r="H33" s="391" t="s">
        <v>35</v>
      </c>
      <c r="I33" s="370"/>
      <c r="J33" s="369" t="s">
        <v>53</v>
      </c>
      <c r="K33" s="368"/>
      <c r="L33" s="7" t="s">
        <v>382</v>
      </c>
      <c r="M33" s="7">
        <v>7.94</v>
      </c>
      <c r="N33" s="57">
        <v>12</v>
      </c>
    </row>
    <row r="34" spans="1:14" ht="15" x14ac:dyDescent="0.25">
      <c r="A34" s="1"/>
      <c r="B34" s="369">
        <v>16</v>
      </c>
      <c r="C34" s="368"/>
      <c r="D34" s="369" t="s">
        <v>381</v>
      </c>
      <c r="E34" s="368"/>
      <c r="F34" s="369">
        <v>4100040575</v>
      </c>
      <c r="G34" s="370"/>
      <c r="H34" s="391" t="s">
        <v>35</v>
      </c>
      <c r="I34" s="370"/>
      <c r="J34" s="369" t="s">
        <v>53</v>
      </c>
      <c r="K34" s="368"/>
      <c r="L34" s="7" t="s">
        <v>382</v>
      </c>
      <c r="M34" s="7">
        <v>7.94</v>
      </c>
      <c r="N34" s="57">
        <v>12</v>
      </c>
    </row>
    <row r="35" spans="1:14" ht="15" x14ac:dyDescent="0.25">
      <c r="A35" s="1"/>
      <c r="B35" s="71" t="s">
        <v>37</v>
      </c>
      <c r="C35" s="72"/>
      <c r="D35" s="20"/>
      <c r="E35" s="45"/>
      <c r="F35" s="20"/>
      <c r="H35" s="3"/>
      <c r="J35" s="20"/>
      <c r="K35" s="45"/>
      <c r="L35" s="1"/>
      <c r="M35" s="1"/>
      <c r="N35" s="60"/>
    </row>
    <row r="36" spans="1:14" ht="15" x14ac:dyDescent="0.25">
      <c r="A36" s="1"/>
      <c r="B36" s="369">
        <v>17</v>
      </c>
      <c r="C36" s="368"/>
      <c r="D36" s="369" t="s">
        <v>381</v>
      </c>
      <c r="E36" s="368"/>
      <c r="F36" s="369">
        <v>4100040575</v>
      </c>
      <c r="G36" s="370"/>
      <c r="H36" s="391" t="s">
        <v>35</v>
      </c>
      <c r="I36" s="370"/>
      <c r="J36" s="369" t="s">
        <v>53</v>
      </c>
      <c r="K36" s="368"/>
      <c r="L36" s="7" t="s">
        <v>382</v>
      </c>
      <c r="M36" s="7">
        <v>7.94</v>
      </c>
      <c r="N36" s="57">
        <v>12</v>
      </c>
    </row>
    <row r="37" spans="1:14" ht="15" x14ac:dyDescent="0.25">
      <c r="A37" s="1"/>
      <c r="B37" s="369">
        <v>18</v>
      </c>
      <c r="C37" s="368"/>
      <c r="D37" s="369" t="s">
        <v>381</v>
      </c>
      <c r="E37" s="368"/>
      <c r="F37" s="369">
        <v>4100040575</v>
      </c>
      <c r="G37" s="370"/>
      <c r="H37" s="391" t="s">
        <v>35</v>
      </c>
      <c r="I37" s="370"/>
      <c r="J37" s="369" t="s">
        <v>53</v>
      </c>
      <c r="K37" s="368"/>
      <c r="L37" s="7" t="s">
        <v>382</v>
      </c>
      <c r="M37" s="7">
        <v>7.94</v>
      </c>
      <c r="N37" s="57">
        <v>12</v>
      </c>
    </row>
    <row r="38" spans="1:14" ht="15" x14ac:dyDescent="0.25">
      <c r="A38" s="1"/>
      <c r="B38" s="369">
        <v>19</v>
      </c>
      <c r="C38" s="368"/>
      <c r="D38" s="369" t="s">
        <v>381</v>
      </c>
      <c r="E38" s="368"/>
      <c r="F38" s="369">
        <v>4100040575</v>
      </c>
      <c r="G38" s="370"/>
      <c r="H38" s="391" t="s">
        <v>35</v>
      </c>
      <c r="I38" s="370"/>
      <c r="J38" s="369" t="s">
        <v>53</v>
      </c>
      <c r="K38" s="368"/>
      <c r="L38" s="7" t="s">
        <v>382</v>
      </c>
      <c r="M38" s="7">
        <v>7.94</v>
      </c>
      <c r="N38" s="57">
        <v>12</v>
      </c>
    </row>
    <row r="39" spans="1:14" ht="15" x14ac:dyDescent="0.25">
      <c r="A39" s="1"/>
      <c r="B39" s="369">
        <v>20</v>
      </c>
      <c r="C39" s="368"/>
      <c r="D39" s="369" t="s">
        <v>381</v>
      </c>
      <c r="E39" s="368"/>
      <c r="F39" s="369">
        <v>4100040575</v>
      </c>
      <c r="G39" s="370"/>
      <c r="H39" s="391" t="s">
        <v>35</v>
      </c>
      <c r="I39" s="370"/>
      <c r="J39" s="369" t="s">
        <v>53</v>
      </c>
      <c r="K39" s="368"/>
      <c r="L39" s="7" t="s">
        <v>382</v>
      </c>
      <c r="M39" s="7">
        <v>7.94</v>
      </c>
      <c r="N39" s="57">
        <v>12</v>
      </c>
    </row>
    <row r="40" spans="1:14" ht="15" x14ac:dyDescent="0.25">
      <c r="A40" s="1"/>
      <c r="B40" s="369">
        <v>21</v>
      </c>
      <c r="C40" s="368"/>
      <c r="D40" s="369" t="s">
        <v>381</v>
      </c>
      <c r="E40" s="368"/>
      <c r="F40" s="369">
        <v>4100040575</v>
      </c>
      <c r="G40" s="370"/>
      <c r="H40" s="391" t="s">
        <v>35</v>
      </c>
      <c r="I40" s="370"/>
      <c r="J40" s="369" t="s">
        <v>53</v>
      </c>
      <c r="K40" s="368"/>
      <c r="L40" s="7" t="s">
        <v>382</v>
      </c>
      <c r="M40" s="7">
        <v>7.94</v>
      </c>
      <c r="N40" s="57">
        <v>12</v>
      </c>
    </row>
    <row r="41" spans="1:14" ht="15" x14ac:dyDescent="0.25">
      <c r="A41" s="1"/>
      <c r="B41" s="369">
        <v>22</v>
      </c>
      <c r="C41" s="368"/>
      <c r="D41" s="369" t="s">
        <v>381</v>
      </c>
      <c r="E41" s="368"/>
      <c r="F41" s="369">
        <v>4100040575</v>
      </c>
      <c r="G41" s="370"/>
      <c r="H41" s="391" t="s">
        <v>35</v>
      </c>
      <c r="I41" s="370"/>
      <c r="J41" s="369" t="s">
        <v>53</v>
      </c>
      <c r="K41" s="368"/>
      <c r="L41" s="7" t="s">
        <v>382</v>
      </c>
      <c r="M41" s="7">
        <v>7.94</v>
      </c>
      <c r="N41" s="57">
        <v>12</v>
      </c>
    </row>
    <row r="42" spans="1:14" ht="15" x14ac:dyDescent="0.25">
      <c r="A42" s="1"/>
      <c r="B42" s="369">
        <v>23</v>
      </c>
      <c r="C42" s="368"/>
      <c r="D42" s="369" t="s">
        <v>381</v>
      </c>
      <c r="E42" s="368"/>
      <c r="F42" s="369">
        <v>4100040575</v>
      </c>
      <c r="G42" s="370"/>
      <c r="H42" s="391" t="s">
        <v>35</v>
      </c>
      <c r="I42" s="370"/>
      <c r="J42" s="369" t="s">
        <v>53</v>
      </c>
      <c r="K42" s="368"/>
      <c r="L42" s="7" t="s">
        <v>382</v>
      </c>
      <c r="M42" s="7">
        <v>7.94</v>
      </c>
      <c r="N42" s="57">
        <v>12</v>
      </c>
    </row>
    <row r="43" spans="1:14" ht="15" x14ac:dyDescent="0.25">
      <c r="A43" s="1"/>
      <c r="B43" s="369">
        <v>24</v>
      </c>
      <c r="C43" s="368"/>
      <c r="D43" s="369" t="s">
        <v>381</v>
      </c>
      <c r="E43" s="368"/>
      <c r="F43" s="369">
        <v>4100040575</v>
      </c>
      <c r="G43" s="370"/>
      <c r="H43" s="391" t="s">
        <v>35</v>
      </c>
      <c r="I43" s="370"/>
      <c r="J43" s="369" t="s">
        <v>53</v>
      </c>
      <c r="K43" s="368"/>
      <c r="L43" s="7" t="s">
        <v>382</v>
      </c>
      <c r="M43" s="7">
        <v>7.94</v>
      </c>
      <c r="N43" s="57">
        <v>12</v>
      </c>
    </row>
    <row r="44" spans="1:14" ht="15" x14ac:dyDescent="0.25">
      <c r="A44" s="1"/>
      <c r="B44" s="369">
        <v>25</v>
      </c>
      <c r="C44" s="368"/>
      <c r="D44" s="369" t="s">
        <v>381</v>
      </c>
      <c r="E44" s="368"/>
      <c r="F44" s="369">
        <v>4100040575</v>
      </c>
      <c r="G44" s="370"/>
      <c r="H44" s="391" t="s">
        <v>35</v>
      </c>
      <c r="I44" s="370"/>
      <c r="J44" s="369" t="s">
        <v>53</v>
      </c>
      <c r="K44" s="368"/>
      <c r="L44" s="7" t="s">
        <v>382</v>
      </c>
      <c r="M44" s="7">
        <v>7.94</v>
      </c>
      <c r="N44" s="57">
        <v>12</v>
      </c>
    </row>
    <row r="45" spans="1:14" ht="15" x14ac:dyDescent="0.25">
      <c r="A45" s="1"/>
      <c r="B45" s="369">
        <v>26</v>
      </c>
      <c r="C45" s="368"/>
      <c r="D45" s="369" t="s">
        <v>381</v>
      </c>
      <c r="E45" s="368"/>
      <c r="F45" s="369">
        <v>4100040575</v>
      </c>
      <c r="G45" s="370"/>
      <c r="H45" s="391" t="s">
        <v>35</v>
      </c>
      <c r="I45" s="370"/>
      <c r="J45" s="369" t="s">
        <v>53</v>
      </c>
      <c r="K45" s="368"/>
      <c r="L45" s="7" t="s">
        <v>382</v>
      </c>
      <c r="M45" s="7">
        <v>7.94</v>
      </c>
      <c r="N45" s="57">
        <v>12</v>
      </c>
    </row>
    <row r="46" spans="1:14" ht="15" x14ac:dyDescent="0.25">
      <c r="A46" s="1"/>
      <c r="B46" s="369">
        <v>27</v>
      </c>
      <c r="C46" s="368"/>
      <c r="D46" s="369" t="s">
        <v>381</v>
      </c>
      <c r="E46" s="368"/>
      <c r="F46" s="369">
        <v>4100040575</v>
      </c>
      <c r="G46" s="370"/>
      <c r="H46" s="391" t="s">
        <v>35</v>
      </c>
      <c r="I46" s="370"/>
      <c r="J46" s="369" t="s">
        <v>53</v>
      </c>
      <c r="K46" s="368"/>
      <c r="L46" s="7" t="s">
        <v>382</v>
      </c>
      <c r="M46" s="7">
        <v>7.94</v>
      </c>
      <c r="N46" s="57">
        <v>12</v>
      </c>
    </row>
    <row r="47" spans="1:14" ht="15" x14ac:dyDescent="0.25">
      <c r="A47" s="1"/>
      <c r="B47" s="369">
        <v>28</v>
      </c>
      <c r="C47" s="368"/>
      <c r="D47" s="369" t="s">
        <v>381</v>
      </c>
      <c r="E47" s="368"/>
      <c r="F47" s="369">
        <v>4100040575</v>
      </c>
      <c r="G47" s="370"/>
      <c r="H47" s="391" t="s">
        <v>35</v>
      </c>
      <c r="I47" s="370"/>
      <c r="J47" s="369" t="s">
        <v>53</v>
      </c>
      <c r="K47" s="368"/>
      <c r="L47" s="7" t="s">
        <v>382</v>
      </c>
      <c r="M47" s="7">
        <v>7.94</v>
      </c>
      <c r="N47" s="57">
        <v>12</v>
      </c>
    </row>
    <row r="48" spans="1:14" ht="15" x14ac:dyDescent="0.25">
      <c r="A48" s="1"/>
      <c r="B48" s="369">
        <v>29</v>
      </c>
      <c r="C48" s="368"/>
      <c r="D48" s="369" t="s">
        <v>381</v>
      </c>
      <c r="E48" s="368"/>
      <c r="F48" s="369">
        <v>4100040575</v>
      </c>
      <c r="G48" s="370"/>
      <c r="H48" s="391" t="s">
        <v>35</v>
      </c>
      <c r="I48" s="370"/>
      <c r="J48" s="369" t="s">
        <v>53</v>
      </c>
      <c r="K48" s="368"/>
      <c r="L48" s="7" t="s">
        <v>382</v>
      </c>
      <c r="M48" s="7">
        <v>7.94</v>
      </c>
      <c r="N48" s="57">
        <v>12</v>
      </c>
    </row>
    <row r="49" spans="1:14" ht="15" x14ac:dyDescent="0.25">
      <c r="A49" s="1"/>
      <c r="B49" s="369">
        <v>30</v>
      </c>
      <c r="C49" s="368"/>
      <c r="D49" s="369" t="s">
        <v>381</v>
      </c>
      <c r="E49" s="368"/>
      <c r="F49" s="369">
        <v>4100040575</v>
      </c>
      <c r="G49" s="370"/>
      <c r="H49" s="391" t="s">
        <v>35</v>
      </c>
      <c r="I49" s="370"/>
      <c r="J49" s="369" t="s">
        <v>53</v>
      </c>
      <c r="K49" s="368"/>
      <c r="L49" s="7" t="s">
        <v>382</v>
      </c>
      <c r="M49" s="7">
        <v>7.94</v>
      </c>
      <c r="N49" s="57">
        <v>12</v>
      </c>
    </row>
    <row r="50" spans="1:14" ht="15" x14ac:dyDescent="0.25">
      <c r="A50" s="1"/>
      <c r="B50" s="369">
        <v>31</v>
      </c>
      <c r="C50" s="368"/>
      <c r="D50" s="369" t="s">
        <v>381</v>
      </c>
      <c r="E50" s="368"/>
      <c r="F50" s="369">
        <v>4100040575</v>
      </c>
      <c r="G50" s="370"/>
      <c r="H50" s="391" t="s">
        <v>35</v>
      </c>
      <c r="I50" s="370"/>
      <c r="J50" s="369" t="s">
        <v>53</v>
      </c>
      <c r="K50" s="368"/>
      <c r="L50" s="7" t="s">
        <v>382</v>
      </c>
      <c r="M50" s="7">
        <v>7.94</v>
      </c>
      <c r="N50" s="57">
        <v>12</v>
      </c>
    </row>
    <row r="51" spans="1:14" ht="15" x14ac:dyDescent="0.25">
      <c r="A51" s="1"/>
      <c r="B51" s="369">
        <v>32</v>
      </c>
      <c r="C51" s="368"/>
      <c r="D51" s="424" t="s">
        <v>381</v>
      </c>
      <c r="E51" s="425"/>
      <c r="F51" s="424">
        <v>4100040575</v>
      </c>
      <c r="G51" s="447"/>
      <c r="H51" s="448" t="s">
        <v>35</v>
      </c>
      <c r="I51" s="447"/>
      <c r="J51" s="424" t="s">
        <v>53</v>
      </c>
      <c r="K51" s="425"/>
      <c r="L51" s="14" t="s">
        <v>382</v>
      </c>
      <c r="M51" s="14">
        <v>7.94</v>
      </c>
      <c r="N51" s="58">
        <v>12</v>
      </c>
    </row>
    <row r="52" spans="1:14" ht="15" x14ac:dyDescent="0.25">
      <c r="A52" s="1"/>
      <c r="B52" s="71" t="s">
        <v>56</v>
      </c>
      <c r="C52" s="72"/>
      <c r="D52" s="50"/>
      <c r="E52" s="61"/>
      <c r="F52" s="50"/>
      <c r="G52" s="62"/>
      <c r="H52" s="63"/>
      <c r="I52" s="62"/>
      <c r="J52" s="50"/>
      <c r="K52" s="61"/>
      <c r="L52" s="8"/>
      <c r="M52" s="8"/>
      <c r="N52" s="60"/>
    </row>
    <row r="53" spans="1:14" ht="15" x14ac:dyDescent="0.25">
      <c r="A53" s="1"/>
      <c r="B53" s="369">
        <v>33</v>
      </c>
      <c r="C53" s="368"/>
      <c r="D53" s="355" t="s">
        <v>381</v>
      </c>
      <c r="E53" s="352"/>
      <c r="F53" s="355">
        <v>4100040575</v>
      </c>
      <c r="G53" s="354"/>
      <c r="H53" s="353" t="s">
        <v>35</v>
      </c>
      <c r="I53" s="354"/>
      <c r="J53" s="355" t="s">
        <v>53</v>
      </c>
      <c r="K53" s="352"/>
      <c r="L53" s="27" t="s">
        <v>382</v>
      </c>
      <c r="M53" s="27">
        <v>7.94</v>
      </c>
      <c r="N53" s="59">
        <v>12</v>
      </c>
    </row>
    <row r="54" spans="1:14" ht="15" x14ac:dyDescent="0.25">
      <c r="A54" s="1"/>
      <c r="B54" s="369">
        <v>34</v>
      </c>
      <c r="C54" s="368"/>
      <c r="D54" s="369" t="s">
        <v>381</v>
      </c>
      <c r="E54" s="368"/>
      <c r="F54" s="369">
        <v>4100040575</v>
      </c>
      <c r="G54" s="370"/>
      <c r="H54" s="391" t="s">
        <v>35</v>
      </c>
      <c r="I54" s="370"/>
      <c r="J54" s="369" t="s">
        <v>53</v>
      </c>
      <c r="K54" s="368"/>
      <c r="L54" s="7" t="s">
        <v>382</v>
      </c>
      <c r="M54" s="7">
        <v>7.94</v>
      </c>
      <c r="N54" s="57">
        <v>12</v>
      </c>
    </row>
    <row r="55" spans="1:14" ht="15" x14ac:dyDescent="0.25">
      <c r="A55" s="1"/>
      <c r="B55" s="369">
        <v>35</v>
      </c>
      <c r="C55" s="368"/>
      <c r="D55" s="369" t="s">
        <v>381</v>
      </c>
      <c r="E55" s="368"/>
      <c r="F55" s="369">
        <v>4100040575</v>
      </c>
      <c r="G55" s="370"/>
      <c r="H55" s="391" t="s">
        <v>35</v>
      </c>
      <c r="I55" s="370"/>
      <c r="J55" s="369" t="s">
        <v>53</v>
      </c>
      <c r="K55" s="368"/>
      <c r="L55" s="7" t="s">
        <v>382</v>
      </c>
      <c r="M55" s="7">
        <v>7.94</v>
      </c>
      <c r="N55" s="57">
        <v>12</v>
      </c>
    </row>
    <row r="56" spans="1:14" ht="15" x14ac:dyDescent="0.25">
      <c r="A56" s="1"/>
      <c r="B56" s="369">
        <v>36</v>
      </c>
      <c r="C56" s="368"/>
      <c r="D56" s="369" t="s">
        <v>381</v>
      </c>
      <c r="E56" s="368"/>
      <c r="F56" s="369">
        <v>4100040575</v>
      </c>
      <c r="G56" s="370"/>
      <c r="H56" s="391" t="s">
        <v>35</v>
      </c>
      <c r="I56" s="370"/>
      <c r="J56" s="369" t="s">
        <v>53</v>
      </c>
      <c r="K56" s="368"/>
      <c r="L56" s="7" t="s">
        <v>382</v>
      </c>
      <c r="M56" s="7">
        <v>7.94</v>
      </c>
      <c r="N56" s="57">
        <v>12</v>
      </c>
    </row>
    <row r="57" spans="1:14" ht="15" x14ac:dyDescent="0.25">
      <c r="A57" s="1"/>
      <c r="B57" s="369">
        <v>37</v>
      </c>
      <c r="C57" s="368"/>
      <c r="D57" s="369" t="s">
        <v>381</v>
      </c>
      <c r="E57" s="368"/>
      <c r="F57" s="369">
        <v>4100040575</v>
      </c>
      <c r="G57" s="370"/>
      <c r="H57" s="391" t="s">
        <v>35</v>
      </c>
      <c r="I57" s="370"/>
      <c r="J57" s="369" t="s">
        <v>53</v>
      </c>
      <c r="K57" s="368"/>
      <c r="L57" s="7" t="s">
        <v>382</v>
      </c>
      <c r="M57" s="7">
        <v>7.94</v>
      </c>
      <c r="N57" s="57">
        <v>12</v>
      </c>
    </row>
    <row r="58" spans="1:14" ht="15" x14ac:dyDescent="0.25">
      <c r="A58" s="1"/>
      <c r="B58" s="369">
        <v>38</v>
      </c>
      <c r="C58" s="368"/>
      <c r="D58" s="369" t="s">
        <v>381</v>
      </c>
      <c r="E58" s="368"/>
      <c r="F58" s="369">
        <v>4100040575</v>
      </c>
      <c r="G58" s="370"/>
      <c r="H58" s="391" t="s">
        <v>35</v>
      </c>
      <c r="I58" s="370"/>
      <c r="J58" s="369" t="s">
        <v>53</v>
      </c>
      <c r="K58" s="368"/>
      <c r="L58" s="7" t="s">
        <v>382</v>
      </c>
      <c r="M58" s="7">
        <v>7.94</v>
      </c>
      <c r="N58" s="57">
        <v>12</v>
      </c>
    </row>
    <row r="59" spans="1:14" ht="15" x14ac:dyDescent="0.25">
      <c r="A59" s="1"/>
      <c r="B59" s="369">
        <v>39</v>
      </c>
      <c r="C59" s="368"/>
      <c r="D59" s="369" t="s">
        <v>381</v>
      </c>
      <c r="E59" s="368"/>
      <c r="F59" s="369">
        <v>4100040575</v>
      </c>
      <c r="G59" s="370"/>
      <c r="H59" s="391" t="s">
        <v>35</v>
      </c>
      <c r="I59" s="370"/>
      <c r="J59" s="369" t="s">
        <v>53</v>
      </c>
      <c r="K59" s="368"/>
      <c r="L59" s="7" t="s">
        <v>382</v>
      </c>
      <c r="M59" s="7">
        <v>7.94</v>
      </c>
      <c r="N59" s="57">
        <v>12</v>
      </c>
    </row>
    <row r="60" spans="1:14" ht="15" x14ac:dyDescent="0.25">
      <c r="A60" s="1"/>
      <c r="B60" s="369">
        <v>40</v>
      </c>
      <c r="C60" s="368"/>
      <c r="D60" s="369" t="s">
        <v>381</v>
      </c>
      <c r="E60" s="368"/>
      <c r="F60" s="369">
        <v>4100040575</v>
      </c>
      <c r="G60" s="370"/>
      <c r="H60" s="391" t="s">
        <v>35</v>
      </c>
      <c r="I60" s="370"/>
      <c r="J60" s="369" t="s">
        <v>53</v>
      </c>
      <c r="K60" s="368"/>
      <c r="L60" s="7" t="s">
        <v>382</v>
      </c>
      <c r="M60" s="7">
        <v>7.94</v>
      </c>
      <c r="N60" s="57">
        <v>12</v>
      </c>
    </row>
    <row r="61" spans="1:14" ht="15" x14ac:dyDescent="0.25">
      <c r="A61" s="1"/>
      <c r="B61" s="369">
        <v>41</v>
      </c>
      <c r="C61" s="368"/>
      <c r="D61" s="369" t="s">
        <v>381</v>
      </c>
      <c r="E61" s="368"/>
      <c r="F61" s="369">
        <v>4100040575</v>
      </c>
      <c r="G61" s="370"/>
      <c r="H61" s="391" t="s">
        <v>35</v>
      </c>
      <c r="I61" s="370"/>
      <c r="J61" s="369" t="s">
        <v>53</v>
      </c>
      <c r="K61" s="368"/>
      <c r="L61" s="7" t="s">
        <v>382</v>
      </c>
      <c r="M61" s="7">
        <v>7.94</v>
      </c>
      <c r="N61" s="57">
        <v>12</v>
      </c>
    </row>
    <row r="62" spans="1:14" ht="15" x14ac:dyDescent="0.25">
      <c r="A62" s="1"/>
      <c r="B62" s="369">
        <v>42</v>
      </c>
      <c r="C62" s="368"/>
      <c r="D62" s="369" t="s">
        <v>381</v>
      </c>
      <c r="E62" s="368"/>
      <c r="F62" s="369">
        <v>4100040575</v>
      </c>
      <c r="G62" s="370"/>
      <c r="H62" s="391" t="s">
        <v>35</v>
      </c>
      <c r="I62" s="370"/>
      <c r="J62" s="369" t="s">
        <v>53</v>
      </c>
      <c r="K62" s="368"/>
      <c r="L62" s="7" t="s">
        <v>382</v>
      </c>
      <c r="M62" s="7">
        <v>7.94</v>
      </c>
      <c r="N62" s="57">
        <v>12</v>
      </c>
    </row>
    <row r="63" spans="1:14" ht="15" x14ac:dyDescent="0.25">
      <c r="A63" s="1"/>
      <c r="B63" s="369">
        <v>43</v>
      </c>
      <c r="C63" s="368"/>
      <c r="D63" s="369" t="s">
        <v>381</v>
      </c>
      <c r="E63" s="368"/>
      <c r="F63" s="369">
        <v>4100040575</v>
      </c>
      <c r="G63" s="370"/>
      <c r="H63" s="391" t="s">
        <v>35</v>
      </c>
      <c r="I63" s="370"/>
      <c r="J63" s="369" t="s">
        <v>53</v>
      </c>
      <c r="K63" s="368"/>
      <c r="L63" s="7" t="s">
        <v>382</v>
      </c>
      <c r="M63" s="7">
        <v>7.94</v>
      </c>
      <c r="N63" s="57">
        <v>12</v>
      </c>
    </row>
    <row r="64" spans="1:14" ht="15" x14ac:dyDescent="0.25">
      <c r="A64" s="1"/>
      <c r="B64" s="369">
        <v>44</v>
      </c>
      <c r="C64" s="368"/>
      <c r="D64" s="369" t="s">
        <v>381</v>
      </c>
      <c r="E64" s="368"/>
      <c r="F64" s="369">
        <v>4100040575</v>
      </c>
      <c r="G64" s="370"/>
      <c r="H64" s="391" t="s">
        <v>35</v>
      </c>
      <c r="I64" s="370"/>
      <c r="J64" s="369" t="s">
        <v>53</v>
      </c>
      <c r="K64" s="368"/>
      <c r="L64" s="7" t="s">
        <v>382</v>
      </c>
      <c r="M64" s="7">
        <v>7.94</v>
      </c>
      <c r="N64" s="57">
        <v>12</v>
      </c>
    </row>
    <row r="65" spans="1:14" ht="15" x14ac:dyDescent="0.25">
      <c r="A65" s="1"/>
      <c r="B65" s="369">
        <v>45</v>
      </c>
      <c r="C65" s="368"/>
      <c r="D65" s="369" t="s">
        <v>381</v>
      </c>
      <c r="E65" s="368"/>
      <c r="F65" s="369">
        <v>4100040575</v>
      </c>
      <c r="G65" s="370"/>
      <c r="H65" s="391" t="s">
        <v>35</v>
      </c>
      <c r="I65" s="370"/>
      <c r="J65" s="369" t="s">
        <v>53</v>
      </c>
      <c r="K65" s="368"/>
      <c r="L65" s="7" t="s">
        <v>382</v>
      </c>
      <c r="M65" s="7">
        <v>7.94</v>
      </c>
      <c r="N65" s="57">
        <v>12</v>
      </c>
    </row>
    <row r="66" spans="1:14" ht="15" x14ac:dyDescent="0.25">
      <c r="A66" s="1"/>
      <c r="B66" s="369">
        <v>46</v>
      </c>
      <c r="C66" s="368"/>
      <c r="D66" s="369" t="s">
        <v>381</v>
      </c>
      <c r="E66" s="368"/>
      <c r="F66" s="369">
        <v>4100040575</v>
      </c>
      <c r="G66" s="370"/>
      <c r="H66" s="391" t="s">
        <v>35</v>
      </c>
      <c r="I66" s="370"/>
      <c r="J66" s="369" t="s">
        <v>53</v>
      </c>
      <c r="K66" s="368"/>
      <c r="L66" s="7" t="s">
        <v>382</v>
      </c>
      <c r="M66" s="7">
        <v>7.94</v>
      </c>
      <c r="N66" s="57">
        <v>12</v>
      </c>
    </row>
    <row r="67" spans="1:14" ht="15" x14ac:dyDescent="0.25">
      <c r="A67" s="1"/>
      <c r="B67" s="369">
        <v>47</v>
      </c>
      <c r="C67" s="368"/>
      <c r="D67" s="369" t="s">
        <v>381</v>
      </c>
      <c r="E67" s="368"/>
      <c r="F67" s="369">
        <v>4100040575</v>
      </c>
      <c r="G67" s="370"/>
      <c r="H67" s="391" t="s">
        <v>35</v>
      </c>
      <c r="I67" s="370"/>
      <c r="J67" s="369" t="s">
        <v>53</v>
      </c>
      <c r="K67" s="368"/>
      <c r="L67" s="7" t="s">
        <v>382</v>
      </c>
      <c r="M67" s="7">
        <v>7.94</v>
      </c>
      <c r="N67" s="57">
        <v>12</v>
      </c>
    </row>
    <row r="68" spans="1:14" ht="15" x14ac:dyDescent="0.25">
      <c r="A68" s="1"/>
      <c r="B68" s="369">
        <v>48</v>
      </c>
      <c r="C68" s="368"/>
      <c r="D68" s="424" t="s">
        <v>381</v>
      </c>
      <c r="E68" s="425"/>
      <c r="F68" s="424">
        <v>4100040575</v>
      </c>
      <c r="G68" s="447"/>
      <c r="H68" s="448" t="s">
        <v>35</v>
      </c>
      <c r="I68" s="447"/>
      <c r="J68" s="424" t="s">
        <v>53</v>
      </c>
      <c r="K68" s="425"/>
      <c r="L68" s="14" t="s">
        <v>382</v>
      </c>
      <c r="M68" s="14">
        <v>7.94</v>
      </c>
      <c r="N68" s="58">
        <v>12</v>
      </c>
    </row>
    <row r="69" spans="1:14" ht="15" x14ac:dyDescent="0.25">
      <c r="A69" s="1"/>
      <c r="B69" s="71" t="s">
        <v>57</v>
      </c>
      <c r="C69" s="72"/>
      <c r="D69" s="50"/>
      <c r="E69" s="61"/>
      <c r="F69" s="50"/>
      <c r="G69" s="62"/>
      <c r="H69" s="63"/>
      <c r="I69" s="62"/>
      <c r="J69" s="50"/>
      <c r="K69" s="61"/>
      <c r="L69" s="8"/>
      <c r="M69" s="8"/>
      <c r="N69" s="60"/>
    </row>
    <row r="70" spans="1:14" ht="15" x14ac:dyDescent="0.25">
      <c r="A70" s="1"/>
      <c r="B70" s="369">
        <v>49</v>
      </c>
      <c r="C70" s="368"/>
      <c r="D70" s="355" t="s">
        <v>381</v>
      </c>
      <c r="E70" s="352"/>
      <c r="F70" s="355">
        <v>4100040575</v>
      </c>
      <c r="G70" s="354"/>
      <c r="H70" s="353" t="s">
        <v>35</v>
      </c>
      <c r="I70" s="354"/>
      <c r="J70" s="355" t="s">
        <v>53</v>
      </c>
      <c r="K70" s="352"/>
      <c r="L70" s="27" t="s">
        <v>382</v>
      </c>
      <c r="M70" s="27">
        <v>7.94</v>
      </c>
      <c r="N70" s="59">
        <v>12</v>
      </c>
    </row>
    <row r="71" spans="1:14" ht="15" x14ac:dyDescent="0.25">
      <c r="A71" s="1"/>
      <c r="B71" s="424">
        <v>50</v>
      </c>
      <c r="C71" s="425"/>
      <c r="D71" s="369" t="s">
        <v>381</v>
      </c>
      <c r="E71" s="368"/>
      <c r="F71" s="369">
        <v>4100040575</v>
      </c>
      <c r="G71" s="370"/>
      <c r="H71" s="391" t="s">
        <v>35</v>
      </c>
      <c r="I71" s="370"/>
      <c r="J71" s="369" t="s">
        <v>53</v>
      </c>
      <c r="K71" s="368"/>
      <c r="L71" s="7" t="s">
        <v>382</v>
      </c>
      <c r="M71" s="7">
        <v>7.37</v>
      </c>
      <c r="N71" s="57">
        <v>5</v>
      </c>
    </row>
    <row r="72" spans="1:14" ht="15" x14ac:dyDescent="0.25">
      <c r="A72" s="1"/>
      <c r="B72" s="68"/>
      <c r="C72" s="69"/>
      <c r="D72" s="367" t="s">
        <v>381</v>
      </c>
      <c r="E72" s="368"/>
      <c r="F72" s="369">
        <v>4100040574</v>
      </c>
      <c r="G72" s="370"/>
      <c r="H72" s="391" t="s">
        <v>35</v>
      </c>
      <c r="I72" s="370"/>
      <c r="J72" s="369" t="s">
        <v>73</v>
      </c>
      <c r="K72" s="368"/>
      <c r="L72" s="7" t="s">
        <v>382</v>
      </c>
      <c r="M72" s="7"/>
      <c r="N72" s="57">
        <v>6</v>
      </c>
    </row>
    <row r="73" spans="1:14" ht="15" x14ac:dyDescent="0.25">
      <c r="A73" s="1"/>
      <c r="B73" s="355">
        <v>51</v>
      </c>
      <c r="C73" s="352"/>
      <c r="D73" s="369" t="s">
        <v>381</v>
      </c>
      <c r="E73" s="368"/>
      <c r="F73" s="369">
        <v>4100040574</v>
      </c>
      <c r="G73" s="370"/>
      <c r="H73" s="391" t="s">
        <v>35</v>
      </c>
      <c r="I73" s="370"/>
      <c r="J73" s="369" t="s">
        <v>73</v>
      </c>
      <c r="K73" s="368"/>
      <c r="L73" s="7" t="s">
        <v>382</v>
      </c>
      <c r="M73" s="7">
        <v>7.94</v>
      </c>
      <c r="N73" s="57">
        <v>12</v>
      </c>
    </row>
    <row r="74" spans="1:14" ht="15" x14ac:dyDescent="0.25">
      <c r="A74" s="1"/>
      <c r="B74" s="369">
        <v>52</v>
      </c>
      <c r="C74" s="368"/>
      <c r="D74" s="369" t="s">
        <v>381</v>
      </c>
      <c r="E74" s="368"/>
      <c r="F74" s="369">
        <v>4100040574</v>
      </c>
      <c r="G74" s="370"/>
      <c r="H74" s="391" t="s">
        <v>35</v>
      </c>
      <c r="I74" s="370"/>
      <c r="J74" s="369" t="s">
        <v>73</v>
      </c>
      <c r="K74" s="368"/>
      <c r="L74" s="7" t="s">
        <v>382</v>
      </c>
      <c r="M74" s="7">
        <v>7.94</v>
      </c>
      <c r="N74" s="57">
        <v>12</v>
      </c>
    </row>
    <row r="75" spans="1:14" ht="15" x14ac:dyDescent="0.25">
      <c r="A75" s="1"/>
      <c r="B75" s="369">
        <v>53</v>
      </c>
      <c r="C75" s="368"/>
      <c r="D75" s="369" t="s">
        <v>381</v>
      </c>
      <c r="E75" s="368"/>
      <c r="F75" s="369">
        <v>4100040574</v>
      </c>
      <c r="G75" s="370"/>
      <c r="H75" s="391" t="s">
        <v>35</v>
      </c>
      <c r="I75" s="370"/>
      <c r="J75" s="369" t="s">
        <v>73</v>
      </c>
      <c r="K75" s="368"/>
      <c r="L75" s="7" t="s">
        <v>382</v>
      </c>
      <c r="M75" s="7">
        <v>7.94</v>
      </c>
      <c r="N75" s="57">
        <v>12</v>
      </c>
    </row>
    <row r="76" spans="1:14" ht="15" x14ac:dyDescent="0.25">
      <c r="A76" s="1"/>
      <c r="B76" s="369">
        <v>54</v>
      </c>
      <c r="C76" s="368"/>
      <c r="D76" s="369" t="s">
        <v>381</v>
      </c>
      <c r="E76" s="368"/>
      <c r="F76" s="369">
        <v>4100040574</v>
      </c>
      <c r="G76" s="370"/>
      <c r="H76" s="391" t="s">
        <v>35</v>
      </c>
      <c r="I76" s="370"/>
      <c r="J76" s="369" t="s">
        <v>73</v>
      </c>
      <c r="K76" s="368"/>
      <c r="L76" s="7" t="s">
        <v>382</v>
      </c>
      <c r="M76" s="7">
        <v>7.94</v>
      </c>
      <c r="N76" s="57">
        <v>12</v>
      </c>
    </row>
    <row r="77" spans="1:14" ht="15" x14ac:dyDescent="0.25">
      <c r="A77" s="1"/>
      <c r="B77" s="369">
        <v>55</v>
      </c>
      <c r="C77" s="368"/>
      <c r="D77" s="369" t="s">
        <v>381</v>
      </c>
      <c r="E77" s="368"/>
      <c r="F77" s="369">
        <v>4100040574</v>
      </c>
      <c r="G77" s="370"/>
      <c r="H77" s="391" t="s">
        <v>35</v>
      </c>
      <c r="I77" s="370"/>
      <c r="J77" s="369" t="s">
        <v>73</v>
      </c>
      <c r="K77" s="368"/>
      <c r="L77" s="7" t="s">
        <v>382</v>
      </c>
      <c r="M77" s="7">
        <v>7.94</v>
      </c>
      <c r="N77" s="57">
        <v>12</v>
      </c>
    </row>
    <row r="78" spans="1:14" ht="15" x14ac:dyDescent="0.25">
      <c r="A78" s="1"/>
      <c r="B78" s="369">
        <v>56</v>
      </c>
      <c r="C78" s="368"/>
      <c r="D78" s="369" t="s">
        <v>381</v>
      </c>
      <c r="E78" s="368"/>
      <c r="F78" s="369">
        <v>4100040574</v>
      </c>
      <c r="G78" s="370"/>
      <c r="H78" s="391" t="s">
        <v>35</v>
      </c>
      <c r="I78" s="370"/>
      <c r="J78" s="369" t="s">
        <v>73</v>
      </c>
      <c r="K78" s="368"/>
      <c r="L78" s="7" t="s">
        <v>382</v>
      </c>
      <c r="M78" s="7">
        <v>7.94</v>
      </c>
      <c r="N78" s="57">
        <v>12</v>
      </c>
    </row>
    <row r="79" spans="1:14" ht="15" x14ac:dyDescent="0.25">
      <c r="A79" s="1"/>
      <c r="B79" s="369">
        <v>57</v>
      </c>
      <c r="C79" s="368"/>
      <c r="D79" s="369" t="s">
        <v>381</v>
      </c>
      <c r="E79" s="368"/>
      <c r="F79" s="369">
        <v>4100040574</v>
      </c>
      <c r="G79" s="370"/>
      <c r="H79" s="391" t="s">
        <v>35</v>
      </c>
      <c r="I79" s="370"/>
      <c r="J79" s="369" t="s">
        <v>73</v>
      </c>
      <c r="K79" s="368"/>
      <c r="L79" s="7" t="s">
        <v>382</v>
      </c>
      <c r="M79" s="7">
        <v>7.94</v>
      </c>
      <c r="N79" s="57">
        <v>12</v>
      </c>
    </row>
    <row r="80" spans="1:14" ht="15" x14ac:dyDescent="0.25">
      <c r="A80" s="1"/>
      <c r="B80" s="369">
        <v>58</v>
      </c>
      <c r="C80" s="368"/>
      <c r="D80" s="369" t="s">
        <v>381</v>
      </c>
      <c r="E80" s="368"/>
      <c r="F80" s="369">
        <v>4100040574</v>
      </c>
      <c r="G80" s="370"/>
      <c r="H80" s="391" t="s">
        <v>35</v>
      </c>
      <c r="I80" s="370"/>
      <c r="J80" s="369" t="s">
        <v>73</v>
      </c>
      <c r="K80" s="368"/>
      <c r="L80" s="7" t="s">
        <v>382</v>
      </c>
      <c r="M80" s="7">
        <v>7.94</v>
      </c>
      <c r="N80" s="57">
        <v>12</v>
      </c>
    </row>
    <row r="81" spans="1:14" ht="15" x14ac:dyDescent="0.25">
      <c r="A81" s="1"/>
      <c r="B81" s="369">
        <v>59</v>
      </c>
      <c r="C81" s="368"/>
      <c r="D81" s="369" t="s">
        <v>381</v>
      </c>
      <c r="E81" s="368"/>
      <c r="F81" s="369">
        <v>4100040574</v>
      </c>
      <c r="G81" s="370"/>
      <c r="H81" s="391" t="s">
        <v>35</v>
      </c>
      <c r="I81" s="370"/>
      <c r="J81" s="369" t="s">
        <v>73</v>
      </c>
      <c r="K81" s="368"/>
      <c r="L81" s="7" t="s">
        <v>382</v>
      </c>
      <c r="M81" s="7">
        <v>7.94</v>
      </c>
      <c r="N81" s="57">
        <v>12</v>
      </c>
    </row>
    <row r="82" spans="1:14" ht="15" x14ac:dyDescent="0.25">
      <c r="A82" s="1"/>
      <c r="B82" s="369">
        <v>60</v>
      </c>
      <c r="C82" s="368"/>
      <c r="D82" s="369" t="s">
        <v>381</v>
      </c>
      <c r="E82" s="368"/>
      <c r="F82" s="369">
        <v>4100040574</v>
      </c>
      <c r="G82" s="370"/>
      <c r="H82" s="391" t="s">
        <v>35</v>
      </c>
      <c r="I82" s="370"/>
      <c r="J82" s="369" t="s">
        <v>73</v>
      </c>
      <c r="K82" s="368"/>
      <c r="L82" s="7" t="s">
        <v>382</v>
      </c>
      <c r="M82" s="7">
        <v>7.94</v>
      </c>
      <c r="N82" s="57">
        <v>12</v>
      </c>
    </row>
    <row r="83" spans="1:14" ht="15" x14ac:dyDescent="0.25">
      <c r="A83" s="1"/>
      <c r="B83" s="369">
        <v>61</v>
      </c>
      <c r="C83" s="368"/>
      <c r="D83" s="369" t="s">
        <v>381</v>
      </c>
      <c r="E83" s="368"/>
      <c r="F83" s="369">
        <v>4100040574</v>
      </c>
      <c r="G83" s="370"/>
      <c r="H83" s="391" t="s">
        <v>35</v>
      </c>
      <c r="I83" s="370"/>
      <c r="J83" s="369" t="s">
        <v>73</v>
      </c>
      <c r="K83" s="368"/>
      <c r="L83" s="7" t="s">
        <v>382</v>
      </c>
      <c r="M83" s="7">
        <v>7.94</v>
      </c>
      <c r="N83" s="57">
        <v>12</v>
      </c>
    </row>
    <row r="84" spans="1:14" ht="15" x14ac:dyDescent="0.25">
      <c r="A84" s="1"/>
      <c r="B84" s="369">
        <v>62</v>
      </c>
      <c r="C84" s="368"/>
      <c r="D84" s="369" t="s">
        <v>381</v>
      </c>
      <c r="E84" s="368"/>
      <c r="F84" s="369">
        <v>4100040574</v>
      </c>
      <c r="G84" s="370"/>
      <c r="H84" s="391" t="s">
        <v>35</v>
      </c>
      <c r="I84" s="370"/>
      <c r="J84" s="369" t="s">
        <v>73</v>
      </c>
      <c r="K84" s="368"/>
      <c r="L84" s="7" t="s">
        <v>382</v>
      </c>
      <c r="M84" s="7">
        <v>7.94</v>
      </c>
      <c r="N84" s="57">
        <v>12</v>
      </c>
    </row>
    <row r="85" spans="1:14" ht="15" x14ac:dyDescent="0.25">
      <c r="A85" s="1"/>
      <c r="B85" s="369">
        <v>63</v>
      </c>
      <c r="C85" s="368"/>
      <c r="D85" s="369" t="s">
        <v>381</v>
      </c>
      <c r="E85" s="368"/>
      <c r="F85" s="369">
        <v>4100040574</v>
      </c>
      <c r="G85" s="370"/>
      <c r="H85" s="391" t="s">
        <v>35</v>
      </c>
      <c r="I85" s="370"/>
      <c r="J85" s="369" t="s">
        <v>73</v>
      </c>
      <c r="K85" s="368"/>
      <c r="L85" s="7" t="s">
        <v>382</v>
      </c>
      <c r="M85" s="7">
        <v>7.94</v>
      </c>
      <c r="N85" s="57">
        <v>12</v>
      </c>
    </row>
    <row r="86" spans="1:14" ht="15" x14ac:dyDescent="0.25">
      <c r="A86" s="1"/>
      <c r="B86" s="369">
        <v>64</v>
      </c>
      <c r="C86" s="368"/>
      <c r="D86" s="369" t="s">
        <v>381</v>
      </c>
      <c r="E86" s="368"/>
      <c r="F86" s="369">
        <v>4100040574</v>
      </c>
      <c r="G86" s="370"/>
      <c r="H86" s="391" t="s">
        <v>35</v>
      </c>
      <c r="I86" s="370"/>
      <c r="J86" s="369" t="s">
        <v>73</v>
      </c>
      <c r="K86" s="368"/>
      <c r="L86" s="7" t="s">
        <v>382</v>
      </c>
      <c r="M86" s="7">
        <v>7.94</v>
      </c>
      <c r="N86" s="57">
        <v>12</v>
      </c>
    </row>
    <row r="87" spans="1:14" ht="15" x14ac:dyDescent="0.25">
      <c r="A87" s="1"/>
      <c r="B87" s="71" t="s">
        <v>103</v>
      </c>
      <c r="C87" s="72"/>
      <c r="D87" s="64"/>
      <c r="E87" s="65"/>
      <c r="F87" s="64"/>
      <c r="G87" s="66"/>
      <c r="H87" s="67"/>
      <c r="I87" s="66"/>
      <c r="J87" s="64"/>
      <c r="K87" s="65"/>
      <c r="L87" s="26"/>
      <c r="M87" s="26"/>
      <c r="N87" s="60"/>
    </row>
    <row r="88" spans="1:14" ht="15" x14ac:dyDescent="0.25">
      <c r="A88" s="1"/>
      <c r="B88" s="369">
        <v>65</v>
      </c>
      <c r="C88" s="368"/>
      <c r="D88" s="355" t="s">
        <v>381</v>
      </c>
      <c r="E88" s="352"/>
      <c r="F88" s="355">
        <v>4100040574</v>
      </c>
      <c r="G88" s="354"/>
      <c r="H88" s="353" t="s">
        <v>35</v>
      </c>
      <c r="I88" s="354"/>
      <c r="J88" s="355" t="s">
        <v>73</v>
      </c>
      <c r="K88" s="352"/>
      <c r="L88" s="27" t="s">
        <v>382</v>
      </c>
      <c r="M88" s="27">
        <v>7.94</v>
      </c>
      <c r="N88" s="59">
        <v>12</v>
      </c>
    </row>
    <row r="89" spans="1:14" ht="15" x14ac:dyDescent="0.25">
      <c r="A89" s="1"/>
      <c r="B89" s="369">
        <v>66</v>
      </c>
      <c r="C89" s="368"/>
      <c r="D89" s="369" t="s">
        <v>381</v>
      </c>
      <c r="E89" s="368"/>
      <c r="F89" s="369">
        <v>4100040574</v>
      </c>
      <c r="G89" s="370"/>
      <c r="H89" s="391" t="s">
        <v>35</v>
      </c>
      <c r="I89" s="370"/>
      <c r="J89" s="369" t="s">
        <v>73</v>
      </c>
      <c r="K89" s="368"/>
      <c r="L89" s="7" t="s">
        <v>382</v>
      </c>
      <c r="M89" s="7">
        <v>7.94</v>
      </c>
      <c r="N89" s="57">
        <v>12</v>
      </c>
    </row>
    <row r="90" spans="1:14" ht="15" x14ac:dyDescent="0.25">
      <c r="A90" s="1"/>
      <c r="B90" s="369">
        <v>67</v>
      </c>
      <c r="C90" s="368"/>
      <c r="D90" s="369" t="s">
        <v>381</v>
      </c>
      <c r="E90" s="368"/>
      <c r="F90" s="369">
        <v>4100040574</v>
      </c>
      <c r="G90" s="370"/>
      <c r="H90" s="391" t="s">
        <v>35</v>
      </c>
      <c r="I90" s="370"/>
      <c r="J90" s="369" t="s">
        <v>73</v>
      </c>
      <c r="K90" s="368"/>
      <c r="L90" s="7" t="s">
        <v>382</v>
      </c>
      <c r="M90" s="7">
        <v>7.94</v>
      </c>
      <c r="N90" s="57">
        <v>12</v>
      </c>
    </row>
    <row r="91" spans="1:14" ht="15" x14ac:dyDescent="0.25">
      <c r="A91" s="1"/>
      <c r="B91" s="369">
        <v>68</v>
      </c>
      <c r="C91" s="368"/>
      <c r="D91" s="369" t="s">
        <v>381</v>
      </c>
      <c r="E91" s="368"/>
      <c r="F91" s="369">
        <v>4100040576</v>
      </c>
      <c r="G91" s="370"/>
      <c r="H91" s="391" t="s">
        <v>35</v>
      </c>
      <c r="I91" s="370"/>
      <c r="J91" s="369" t="s">
        <v>84</v>
      </c>
      <c r="K91" s="368"/>
      <c r="L91" s="7" t="s">
        <v>382</v>
      </c>
      <c r="M91" s="7">
        <v>7.94</v>
      </c>
      <c r="N91" s="57">
        <v>12</v>
      </c>
    </row>
    <row r="92" spans="1:14" ht="15" x14ac:dyDescent="0.25">
      <c r="A92" s="1"/>
      <c r="B92" s="369">
        <v>69</v>
      </c>
      <c r="C92" s="368"/>
      <c r="D92" s="369" t="s">
        <v>381</v>
      </c>
      <c r="E92" s="368"/>
      <c r="F92" s="369">
        <v>4100040576</v>
      </c>
      <c r="G92" s="370"/>
      <c r="H92" s="391" t="s">
        <v>35</v>
      </c>
      <c r="I92" s="370"/>
      <c r="J92" s="369" t="s">
        <v>84</v>
      </c>
      <c r="K92" s="368"/>
      <c r="L92" s="7" t="s">
        <v>382</v>
      </c>
      <c r="M92" s="7">
        <v>7.94</v>
      </c>
      <c r="N92" s="57">
        <v>12</v>
      </c>
    </row>
    <row r="93" spans="1:14" ht="15" x14ac:dyDescent="0.25">
      <c r="A93" s="1"/>
      <c r="B93" s="369">
        <v>70</v>
      </c>
      <c r="C93" s="368"/>
      <c r="D93" s="369" t="s">
        <v>381</v>
      </c>
      <c r="E93" s="368"/>
      <c r="F93" s="369">
        <v>4100040576</v>
      </c>
      <c r="G93" s="370"/>
      <c r="H93" s="391" t="s">
        <v>35</v>
      </c>
      <c r="I93" s="370"/>
      <c r="J93" s="369" t="s">
        <v>84</v>
      </c>
      <c r="K93" s="368"/>
      <c r="L93" s="7" t="s">
        <v>382</v>
      </c>
      <c r="M93" s="7">
        <v>7.94</v>
      </c>
      <c r="N93" s="57">
        <v>12</v>
      </c>
    </row>
    <row r="94" spans="1:14" ht="15" x14ac:dyDescent="0.25">
      <c r="A94" s="1"/>
      <c r="B94" s="369">
        <v>71</v>
      </c>
      <c r="C94" s="368"/>
      <c r="D94" s="369" t="s">
        <v>381</v>
      </c>
      <c r="E94" s="368"/>
      <c r="F94" s="369">
        <v>4100040576</v>
      </c>
      <c r="G94" s="370"/>
      <c r="H94" s="391" t="s">
        <v>35</v>
      </c>
      <c r="I94" s="370"/>
      <c r="J94" s="369" t="s">
        <v>84</v>
      </c>
      <c r="K94" s="368"/>
      <c r="L94" s="7" t="s">
        <v>382</v>
      </c>
      <c r="M94" s="7">
        <v>7.94</v>
      </c>
      <c r="N94" s="57">
        <v>12</v>
      </c>
    </row>
    <row r="95" spans="1:14" ht="15" x14ac:dyDescent="0.25">
      <c r="A95" s="1"/>
      <c r="B95" s="369">
        <v>72</v>
      </c>
      <c r="C95" s="368"/>
      <c r="D95" s="369" t="s">
        <v>381</v>
      </c>
      <c r="E95" s="368"/>
      <c r="F95" s="369">
        <v>4100040576</v>
      </c>
      <c r="G95" s="370"/>
      <c r="H95" s="391" t="s">
        <v>35</v>
      </c>
      <c r="I95" s="370"/>
      <c r="J95" s="369" t="s">
        <v>84</v>
      </c>
      <c r="K95" s="368"/>
      <c r="L95" s="7" t="s">
        <v>382</v>
      </c>
      <c r="M95" s="7">
        <v>7.94</v>
      </c>
      <c r="N95" s="57">
        <v>12</v>
      </c>
    </row>
    <row r="96" spans="1:14" ht="15" x14ac:dyDescent="0.25">
      <c r="A96" s="1"/>
      <c r="B96" s="369">
        <v>73</v>
      </c>
      <c r="C96" s="368"/>
      <c r="D96" s="369" t="s">
        <v>384</v>
      </c>
      <c r="E96" s="368"/>
      <c r="F96" s="369">
        <v>4100043241</v>
      </c>
      <c r="G96" s="370"/>
      <c r="H96" s="391" t="s">
        <v>308</v>
      </c>
      <c r="I96" s="370"/>
      <c r="J96" s="369" t="s">
        <v>25</v>
      </c>
      <c r="K96" s="368"/>
      <c r="L96" s="7" t="s">
        <v>382</v>
      </c>
      <c r="M96" s="7">
        <v>8.6999999999999993</v>
      </c>
      <c r="N96" s="57">
        <v>10</v>
      </c>
    </row>
    <row r="97" spans="1:14" ht="15" x14ac:dyDescent="0.25">
      <c r="A97" s="1"/>
      <c r="B97" s="369">
        <v>74</v>
      </c>
      <c r="C97" s="368"/>
      <c r="D97" s="369" t="s">
        <v>384</v>
      </c>
      <c r="E97" s="368"/>
      <c r="F97" s="369">
        <v>4100043241</v>
      </c>
      <c r="G97" s="370"/>
      <c r="H97" s="391" t="s">
        <v>308</v>
      </c>
      <c r="I97" s="370"/>
      <c r="J97" s="369" t="s">
        <v>25</v>
      </c>
      <c r="K97" s="368"/>
      <c r="L97" s="7" t="s">
        <v>382</v>
      </c>
      <c r="M97" s="7">
        <v>8.6999999999999993</v>
      </c>
      <c r="N97" s="57">
        <v>10</v>
      </c>
    </row>
    <row r="98" spans="1:14" ht="15" x14ac:dyDescent="0.25">
      <c r="A98" s="1"/>
      <c r="B98" s="369">
        <v>75</v>
      </c>
      <c r="C98" s="368"/>
      <c r="D98" s="369" t="s">
        <v>384</v>
      </c>
      <c r="E98" s="368"/>
      <c r="F98" s="369">
        <v>4100043241</v>
      </c>
      <c r="G98" s="370"/>
      <c r="H98" s="391" t="s">
        <v>308</v>
      </c>
      <c r="I98" s="370"/>
      <c r="J98" s="369" t="s">
        <v>25</v>
      </c>
      <c r="K98" s="368"/>
      <c r="L98" s="7" t="s">
        <v>382</v>
      </c>
      <c r="M98" s="7">
        <v>8.6999999999999993</v>
      </c>
      <c r="N98" s="57">
        <v>10</v>
      </c>
    </row>
    <row r="99" spans="1:14" ht="15" x14ac:dyDescent="0.25">
      <c r="A99" s="1"/>
      <c r="B99" s="369">
        <v>76</v>
      </c>
      <c r="C99" s="368"/>
      <c r="D99" s="369" t="s">
        <v>384</v>
      </c>
      <c r="E99" s="368"/>
      <c r="F99" s="369">
        <v>4100043241</v>
      </c>
      <c r="G99" s="370"/>
      <c r="H99" s="391" t="s">
        <v>308</v>
      </c>
      <c r="I99" s="370"/>
      <c r="J99" s="369" t="s">
        <v>25</v>
      </c>
      <c r="K99" s="368"/>
      <c r="L99" s="7" t="s">
        <v>382</v>
      </c>
      <c r="M99" s="7">
        <v>8.6999999999999993</v>
      </c>
      <c r="N99" s="57">
        <v>10</v>
      </c>
    </row>
    <row r="100" spans="1:14" ht="15" x14ac:dyDescent="0.25">
      <c r="A100" s="1"/>
      <c r="B100" s="369">
        <v>77</v>
      </c>
      <c r="C100" s="368"/>
      <c r="D100" s="369" t="s">
        <v>384</v>
      </c>
      <c r="E100" s="368"/>
      <c r="F100" s="369">
        <v>4100043241</v>
      </c>
      <c r="G100" s="370"/>
      <c r="H100" s="391" t="s">
        <v>308</v>
      </c>
      <c r="I100" s="370"/>
      <c r="J100" s="369" t="s">
        <v>25</v>
      </c>
      <c r="K100" s="368"/>
      <c r="L100" s="7" t="s">
        <v>382</v>
      </c>
      <c r="M100" s="7">
        <v>8.6999999999999993</v>
      </c>
      <c r="N100" s="57">
        <v>10</v>
      </c>
    </row>
    <row r="101" spans="1:14" ht="15" x14ac:dyDescent="0.25">
      <c r="A101" s="1"/>
      <c r="B101" s="369">
        <v>78</v>
      </c>
      <c r="C101" s="368"/>
      <c r="D101" s="369" t="s">
        <v>384</v>
      </c>
      <c r="E101" s="368"/>
      <c r="F101" s="369">
        <v>4100043241</v>
      </c>
      <c r="G101" s="370"/>
      <c r="H101" s="391" t="s">
        <v>308</v>
      </c>
      <c r="I101" s="370"/>
      <c r="J101" s="369" t="s">
        <v>25</v>
      </c>
      <c r="K101" s="368"/>
      <c r="L101" s="7" t="s">
        <v>382</v>
      </c>
      <c r="M101" s="7">
        <v>8.6999999999999993</v>
      </c>
      <c r="N101" s="57">
        <v>10</v>
      </c>
    </row>
    <row r="102" spans="1:14" ht="15" x14ac:dyDescent="0.25">
      <c r="A102" s="1"/>
      <c r="B102" s="369">
        <v>79</v>
      </c>
      <c r="C102" s="368"/>
      <c r="D102" s="369" t="s">
        <v>384</v>
      </c>
      <c r="E102" s="368"/>
      <c r="F102" s="369">
        <v>4100043241</v>
      </c>
      <c r="G102" s="370"/>
      <c r="H102" s="391" t="s">
        <v>308</v>
      </c>
      <c r="I102" s="370"/>
      <c r="J102" s="369" t="s">
        <v>25</v>
      </c>
      <c r="K102" s="368"/>
      <c r="L102" s="7" t="s">
        <v>382</v>
      </c>
      <c r="M102" s="7">
        <v>7.96</v>
      </c>
      <c r="N102" s="57">
        <v>8</v>
      </c>
    </row>
    <row r="103" spans="1:14" ht="15" x14ac:dyDescent="0.25">
      <c r="A103" s="1"/>
      <c r="B103" s="369">
        <v>80</v>
      </c>
      <c r="C103" s="368"/>
      <c r="D103" s="369" t="s">
        <v>384</v>
      </c>
      <c r="E103" s="368"/>
      <c r="F103" s="369">
        <v>4100043250</v>
      </c>
      <c r="G103" s="370"/>
      <c r="H103" s="391" t="s">
        <v>308</v>
      </c>
      <c r="I103" s="370"/>
      <c r="J103" s="369" t="s">
        <v>81</v>
      </c>
      <c r="K103" s="368"/>
      <c r="L103" s="7" t="s">
        <v>382</v>
      </c>
      <c r="M103" s="7">
        <v>8.6999999999999993</v>
      </c>
      <c r="N103" s="57">
        <v>10</v>
      </c>
    </row>
    <row r="104" spans="1:14" ht="15" x14ac:dyDescent="0.25">
      <c r="A104" s="1"/>
      <c r="B104" s="71" t="s">
        <v>164</v>
      </c>
      <c r="C104" s="72"/>
      <c r="D104" s="64"/>
      <c r="E104" s="65"/>
      <c r="F104" s="64"/>
      <c r="G104" s="66"/>
      <c r="H104" s="67"/>
      <c r="I104" s="66"/>
      <c r="J104" s="64"/>
      <c r="K104" s="65"/>
      <c r="L104" s="26"/>
      <c r="M104" s="26"/>
      <c r="N104" s="60"/>
    </row>
    <row r="105" spans="1:14" ht="15" x14ac:dyDescent="0.25">
      <c r="A105" s="1"/>
      <c r="B105" s="369">
        <v>81</v>
      </c>
      <c r="C105" s="368"/>
      <c r="D105" s="369" t="s">
        <v>384</v>
      </c>
      <c r="E105" s="368"/>
      <c r="F105" s="369">
        <v>4100043250</v>
      </c>
      <c r="G105" s="370"/>
      <c r="H105" s="391" t="s">
        <v>308</v>
      </c>
      <c r="I105" s="370"/>
      <c r="J105" s="369" t="s">
        <v>81</v>
      </c>
      <c r="K105" s="368"/>
      <c r="L105" s="7" t="s">
        <v>382</v>
      </c>
      <c r="M105" s="7">
        <v>7.24</v>
      </c>
      <c r="N105" s="57">
        <v>8</v>
      </c>
    </row>
    <row r="106" spans="1:14" ht="15" x14ac:dyDescent="0.25">
      <c r="A106" s="1"/>
      <c r="B106" s="369">
        <v>82</v>
      </c>
      <c r="C106" s="368"/>
      <c r="D106" s="369" t="s">
        <v>384</v>
      </c>
      <c r="E106" s="368"/>
      <c r="F106" s="369">
        <v>4100043251</v>
      </c>
      <c r="G106" s="370"/>
      <c r="H106" s="391" t="s">
        <v>308</v>
      </c>
      <c r="I106" s="370"/>
      <c r="J106" s="369" t="s">
        <v>73</v>
      </c>
      <c r="K106" s="368"/>
      <c r="L106" s="7" t="s">
        <v>382</v>
      </c>
      <c r="M106" s="7">
        <v>8.6999999999999993</v>
      </c>
      <c r="N106" s="57">
        <v>10</v>
      </c>
    </row>
    <row r="107" spans="1:14" ht="15" x14ac:dyDescent="0.25">
      <c r="A107" s="1"/>
      <c r="B107" s="424">
        <v>83</v>
      </c>
      <c r="C107" s="425"/>
      <c r="D107" s="369" t="s">
        <v>384</v>
      </c>
      <c r="E107" s="368"/>
      <c r="F107" s="369">
        <v>4100043251</v>
      </c>
      <c r="G107" s="370"/>
      <c r="H107" s="391" t="s">
        <v>308</v>
      </c>
      <c r="I107" s="370"/>
      <c r="J107" s="369" t="s">
        <v>73</v>
      </c>
      <c r="K107" s="368"/>
      <c r="L107" s="7" t="s">
        <v>382</v>
      </c>
      <c r="M107" s="7">
        <v>6.5</v>
      </c>
      <c r="N107" s="57">
        <v>5</v>
      </c>
    </row>
    <row r="108" spans="1:14" ht="15" x14ac:dyDescent="0.25">
      <c r="A108" s="1"/>
      <c r="B108" s="68"/>
      <c r="C108" s="69"/>
      <c r="D108" s="369" t="s">
        <v>384</v>
      </c>
      <c r="E108" s="368"/>
      <c r="F108" s="369">
        <v>4100043255</v>
      </c>
      <c r="G108" s="370"/>
      <c r="H108" s="391" t="s">
        <v>308</v>
      </c>
      <c r="I108" s="370"/>
      <c r="J108" s="369" t="s">
        <v>147</v>
      </c>
      <c r="K108" s="368"/>
      <c r="L108" s="7" t="s">
        <v>382</v>
      </c>
      <c r="M108" s="7"/>
      <c r="N108" s="57">
        <v>2</v>
      </c>
    </row>
    <row r="109" spans="1:14" ht="15" x14ac:dyDescent="0.25">
      <c r="A109" s="1"/>
      <c r="B109" s="369">
        <v>84</v>
      </c>
      <c r="C109" s="368"/>
      <c r="D109" s="369" t="s">
        <v>384</v>
      </c>
      <c r="E109" s="368"/>
      <c r="F109" s="369">
        <v>4100043252</v>
      </c>
      <c r="G109" s="370"/>
      <c r="H109" s="391" t="s">
        <v>308</v>
      </c>
      <c r="I109" s="370"/>
      <c r="J109" s="369" t="s">
        <v>76</v>
      </c>
      <c r="K109" s="368"/>
      <c r="L109" s="7" t="s">
        <v>382</v>
      </c>
      <c r="M109" s="7">
        <v>8.6999999999999993</v>
      </c>
      <c r="N109" s="57">
        <v>10</v>
      </c>
    </row>
    <row r="110" spans="1:14" ht="15" x14ac:dyDescent="0.25">
      <c r="A110" s="1"/>
      <c r="B110" s="369">
        <v>85</v>
      </c>
      <c r="C110" s="368"/>
      <c r="D110" s="369" t="s">
        <v>384</v>
      </c>
      <c r="E110" s="368"/>
      <c r="F110" s="369">
        <v>4100043252</v>
      </c>
      <c r="G110" s="370"/>
      <c r="H110" s="391" t="s">
        <v>308</v>
      </c>
      <c r="I110" s="370"/>
      <c r="J110" s="369" t="s">
        <v>76</v>
      </c>
      <c r="K110" s="368"/>
      <c r="L110" s="7" t="s">
        <v>382</v>
      </c>
      <c r="M110" s="7">
        <v>8.6999999999999993</v>
      </c>
      <c r="N110" s="57">
        <v>10</v>
      </c>
    </row>
    <row r="111" spans="1:14" ht="15" x14ac:dyDescent="0.25">
      <c r="A111" s="1"/>
      <c r="B111" s="369">
        <v>86</v>
      </c>
      <c r="C111" s="368"/>
      <c r="D111" s="369" t="s">
        <v>384</v>
      </c>
      <c r="E111" s="368"/>
      <c r="F111" s="369">
        <v>4100043252</v>
      </c>
      <c r="G111" s="370"/>
      <c r="H111" s="391" t="s">
        <v>308</v>
      </c>
      <c r="I111" s="370"/>
      <c r="J111" s="369" t="s">
        <v>76</v>
      </c>
      <c r="K111" s="368"/>
      <c r="L111" s="7" t="s">
        <v>382</v>
      </c>
      <c r="M111" s="7">
        <v>8.6999999999999993</v>
      </c>
      <c r="N111" s="57">
        <v>10</v>
      </c>
    </row>
    <row r="112" spans="1:14" ht="15" x14ac:dyDescent="0.25">
      <c r="A112" s="1"/>
      <c r="B112" s="369">
        <v>87</v>
      </c>
      <c r="C112" s="368"/>
      <c r="D112" s="369" t="s">
        <v>384</v>
      </c>
      <c r="E112" s="368"/>
      <c r="F112" s="369">
        <v>4100043253</v>
      </c>
      <c r="G112" s="370"/>
      <c r="H112" s="391" t="s">
        <v>308</v>
      </c>
      <c r="I112" s="370"/>
      <c r="J112" s="369" t="s">
        <v>90</v>
      </c>
      <c r="K112" s="368"/>
      <c r="L112" s="7" t="s">
        <v>382</v>
      </c>
      <c r="M112" s="7">
        <v>7.24</v>
      </c>
      <c r="N112" s="57">
        <v>8</v>
      </c>
    </row>
    <row r="113" spans="1:14" ht="15" x14ac:dyDescent="0.25">
      <c r="A113" s="1"/>
      <c r="B113" s="369">
        <v>88</v>
      </c>
      <c r="C113" s="368"/>
      <c r="D113" s="369" t="s">
        <v>384</v>
      </c>
      <c r="E113" s="368"/>
      <c r="F113" s="369">
        <v>4100043254</v>
      </c>
      <c r="G113" s="370"/>
      <c r="H113" s="391" t="s">
        <v>308</v>
      </c>
      <c r="I113" s="370"/>
      <c r="J113" s="369" t="s">
        <v>53</v>
      </c>
      <c r="K113" s="368"/>
      <c r="L113" s="7" t="s">
        <v>382</v>
      </c>
      <c r="M113" s="7">
        <v>8.6999999999999993</v>
      </c>
      <c r="N113" s="57">
        <v>10</v>
      </c>
    </row>
    <row r="114" spans="1:14" ht="15" x14ac:dyDescent="0.25">
      <c r="A114" s="1"/>
      <c r="B114" s="369">
        <v>89</v>
      </c>
      <c r="C114" s="368"/>
      <c r="D114" s="369" t="s">
        <v>384</v>
      </c>
      <c r="E114" s="368"/>
      <c r="F114" s="369">
        <v>4100043254</v>
      </c>
      <c r="G114" s="370"/>
      <c r="H114" s="391" t="s">
        <v>308</v>
      </c>
      <c r="I114" s="370"/>
      <c r="J114" s="369" t="s">
        <v>53</v>
      </c>
      <c r="K114" s="368"/>
      <c r="L114" s="7" t="s">
        <v>382</v>
      </c>
      <c r="M114" s="7">
        <v>8.6999999999999993</v>
      </c>
      <c r="N114" s="57">
        <v>10</v>
      </c>
    </row>
    <row r="115" spans="1:14" ht="15" x14ac:dyDescent="0.25">
      <c r="A115" s="1"/>
      <c r="B115" s="369">
        <v>90</v>
      </c>
      <c r="C115" s="368"/>
      <c r="D115" s="369" t="s">
        <v>384</v>
      </c>
      <c r="E115" s="368"/>
      <c r="F115" s="369">
        <v>4100043254</v>
      </c>
      <c r="G115" s="370"/>
      <c r="H115" s="391" t="s">
        <v>308</v>
      </c>
      <c r="I115" s="370"/>
      <c r="J115" s="369" t="s">
        <v>53</v>
      </c>
      <c r="K115" s="368"/>
      <c r="L115" s="7" t="s">
        <v>382</v>
      </c>
      <c r="M115" s="7">
        <v>8.6999999999999993</v>
      </c>
      <c r="N115" s="57">
        <v>10</v>
      </c>
    </row>
    <row r="116" spans="1:14" ht="15" x14ac:dyDescent="0.25">
      <c r="A116" s="1"/>
      <c r="B116" s="369">
        <v>91</v>
      </c>
      <c r="C116" s="368"/>
      <c r="D116" s="369" t="s">
        <v>384</v>
      </c>
      <c r="E116" s="368"/>
      <c r="F116" s="369">
        <v>4100043254</v>
      </c>
      <c r="G116" s="370"/>
      <c r="H116" s="391" t="s">
        <v>308</v>
      </c>
      <c r="I116" s="370"/>
      <c r="J116" s="369" t="s">
        <v>53</v>
      </c>
      <c r="K116" s="368"/>
      <c r="L116" s="7" t="s">
        <v>382</v>
      </c>
      <c r="M116" s="7">
        <v>7.24</v>
      </c>
      <c r="N116" s="57">
        <v>8</v>
      </c>
    </row>
    <row r="117" spans="1:14" ht="15" x14ac:dyDescent="0.25">
      <c r="A117" s="1"/>
      <c r="B117" s="369">
        <v>92</v>
      </c>
      <c r="C117" s="368"/>
      <c r="D117" s="369" t="s">
        <v>384</v>
      </c>
      <c r="E117" s="368"/>
      <c r="F117" s="369">
        <v>4100043256</v>
      </c>
      <c r="G117" s="370"/>
      <c r="H117" s="391" t="s">
        <v>308</v>
      </c>
      <c r="I117" s="370"/>
      <c r="J117" s="369" t="s">
        <v>84</v>
      </c>
      <c r="K117" s="368"/>
      <c r="L117" s="7" t="s">
        <v>382</v>
      </c>
      <c r="M117" s="7">
        <v>8.6999999999999993</v>
      </c>
      <c r="N117" s="57">
        <v>10</v>
      </c>
    </row>
    <row r="118" spans="1:14" ht="15" x14ac:dyDescent="0.25">
      <c r="A118" s="1"/>
      <c r="B118" s="369">
        <v>93</v>
      </c>
      <c r="C118" s="368"/>
      <c r="D118" s="369" t="s">
        <v>384</v>
      </c>
      <c r="E118" s="368"/>
      <c r="F118" s="369">
        <v>4100043256</v>
      </c>
      <c r="G118" s="370"/>
      <c r="H118" s="391" t="s">
        <v>308</v>
      </c>
      <c r="I118" s="370"/>
      <c r="J118" s="369" t="s">
        <v>84</v>
      </c>
      <c r="K118" s="368"/>
      <c r="L118" s="7" t="s">
        <v>382</v>
      </c>
      <c r="M118" s="7">
        <v>6.5</v>
      </c>
      <c r="N118" s="57">
        <v>7</v>
      </c>
    </row>
    <row r="119" spans="1:14" ht="15" x14ac:dyDescent="0.25">
      <c r="A119" s="1"/>
      <c r="B119" s="369">
        <v>94</v>
      </c>
      <c r="C119" s="368"/>
      <c r="D119" s="369" t="s">
        <v>384</v>
      </c>
      <c r="E119" s="368"/>
      <c r="F119" s="369">
        <v>4100043268</v>
      </c>
      <c r="G119" s="370"/>
      <c r="H119" s="391" t="s">
        <v>371</v>
      </c>
      <c r="I119" s="370"/>
      <c r="J119" s="369" t="s">
        <v>73</v>
      </c>
      <c r="K119" s="368"/>
      <c r="L119" s="7" t="s">
        <v>386</v>
      </c>
      <c r="M119" s="7">
        <v>8.6999999999999993</v>
      </c>
      <c r="N119" s="57">
        <v>10</v>
      </c>
    </row>
    <row r="120" spans="1:14" ht="15" x14ac:dyDescent="0.25">
      <c r="A120" s="1"/>
      <c r="B120" s="369">
        <v>95</v>
      </c>
      <c r="C120" s="368"/>
      <c r="D120" s="369" t="s">
        <v>384</v>
      </c>
      <c r="E120" s="368"/>
      <c r="F120" s="369">
        <v>4100043268</v>
      </c>
      <c r="G120" s="370"/>
      <c r="H120" s="391" t="s">
        <v>371</v>
      </c>
      <c r="I120" s="370"/>
      <c r="J120" s="369" t="s">
        <v>73</v>
      </c>
      <c r="K120" s="368"/>
      <c r="L120" s="7" t="s">
        <v>386</v>
      </c>
      <c r="M120" s="7">
        <v>5</v>
      </c>
      <c r="N120" s="57">
        <v>5</v>
      </c>
    </row>
    <row r="121" spans="1:14" ht="15" x14ac:dyDescent="0.25">
      <c r="A121" s="1"/>
      <c r="B121" s="369">
        <v>96</v>
      </c>
      <c r="C121" s="368"/>
      <c r="D121" s="369" t="s">
        <v>384</v>
      </c>
      <c r="E121" s="368"/>
      <c r="F121" s="369">
        <v>4100043269</v>
      </c>
      <c r="G121" s="370"/>
      <c r="H121" s="391" t="s">
        <v>371</v>
      </c>
      <c r="I121" s="370"/>
      <c r="J121" s="369" t="s">
        <v>76</v>
      </c>
      <c r="K121" s="368"/>
      <c r="L121" s="7" t="s">
        <v>386</v>
      </c>
      <c r="M121" s="7">
        <v>8.6999999999999993</v>
      </c>
      <c r="N121" s="57">
        <v>10</v>
      </c>
    </row>
    <row r="122" spans="1:14" ht="15" x14ac:dyDescent="0.25">
      <c r="A122" s="1"/>
      <c r="B122" s="71" t="s">
        <v>165</v>
      </c>
      <c r="C122" s="72"/>
      <c r="D122" s="64"/>
      <c r="E122" s="65"/>
      <c r="F122" s="64"/>
      <c r="G122" s="66"/>
      <c r="H122" s="67"/>
      <c r="I122" s="66"/>
      <c r="J122" s="64"/>
      <c r="K122" s="65"/>
      <c r="L122" s="26"/>
      <c r="M122" s="26"/>
      <c r="N122" s="60"/>
    </row>
    <row r="123" spans="1:14" ht="15" x14ac:dyDescent="0.25">
      <c r="A123" s="1"/>
      <c r="B123" s="369">
        <v>97</v>
      </c>
      <c r="C123" s="368"/>
      <c r="D123" s="369" t="s">
        <v>384</v>
      </c>
      <c r="E123" s="368"/>
      <c r="F123" s="369">
        <v>4100043269</v>
      </c>
      <c r="G123" s="370"/>
      <c r="H123" s="391" t="s">
        <v>371</v>
      </c>
      <c r="I123" s="370"/>
      <c r="J123" s="369" t="s">
        <v>76</v>
      </c>
      <c r="K123" s="368"/>
      <c r="L123" s="7" t="s">
        <v>386</v>
      </c>
      <c r="M123" s="7">
        <v>8.6999999999999993</v>
      </c>
      <c r="N123" s="57">
        <v>10</v>
      </c>
    </row>
    <row r="124" spans="1:14" ht="15" x14ac:dyDescent="0.25">
      <c r="A124" s="1"/>
      <c r="B124" s="369">
        <v>98</v>
      </c>
      <c r="C124" s="368"/>
      <c r="D124" s="369" t="s">
        <v>384</v>
      </c>
      <c r="E124" s="368"/>
      <c r="F124" s="369">
        <v>4100043269</v>
      </c>
      <c r="G124" s="370"/>
      <c r="H124" s="391" t="s">
        <v>371</v>
      </c>
      <c r="I124" s="370"/>
      <c r="J124" s="369" t="s">
        <v>76</v>
      </c>
      <c r="K124" s="368"/>
      <c r="L124" s="7" t="s">
        <v>386</v>
      </c>
      <c r="M124" s="7">
        <v>8.6999999999999993</v>
      </c>
      <c r="N124" s="57">
        <v>10</v>
      </c>
    </row>
    <row r="125" spans="1:14" ht="15" x14ac:dyDescent="0.25">
      <c r="A125" s="1"/>
      <c r="B125" s="369">
        <v>99</v>
      </c>
      <c r="C125" s="368"/>
      <c r="D125" s="369" t="s">
        <v>384</v>
      </c>
      <c r="E125" s="368"/>
      <c r="F125" s="369">
        <v>4100043270</v>
      </c>
      <c r="G125" s="370"/>
      <c r="H125" s="391" t="s">
        <v>371</v>
      </c>
      <c r="I125" s="370"/>
      <c r="J125" s="369" t="s">
        <v>90</v>
      </c>
      <c r="K125" s="368"/>
      <c r="L125" s="7" t="s">
        <v>386</v>
      </c>
      <c r="M125" s="7">
        <v>7.24</v>
      </c>
      <c r="N125" s="57">
        <v>8</v>
      </c>
    </row>
    <row r="126" spans="1:14" ht="15" x14ac:dyDescent="0.25">
      <c r="A126" s="1"/>
      <c r="B126" s="369">
        <v>100</v>
      </c>
      <c r="C126" s="368"/>
      <c r="D126" s="369" t="s">
        <v>384</v>
      </c>
      <c r="E126" s="368"/>
      <c r="F126" s="369">
        <v>4100043271</v>
      </c>
      <c r="G126" s="370"/>
      <c r="H126" s="391" t="s">
        <v>371</v>
      </c>
      <c r="I126" s="370"/>
      <c r="J126" s="369" t="s">
        <v>53</v>
      </c>
      <c r="K126" s="368"/>
      <c r="L126" s="7" t="s">
        <v>386</v>
      </c>
      <c r="M126" s="7">
        <v>8.6999999999999993</v>
      </c>
      <c r="N126" s="57">
        <v>10</v>
      </c>
    </row>
    <row r="127" spans="1:14" ht="15" x14ac:dyDescent="0.25">
      <c r="A127" s="1"/>
      <c r="B127" s="369">
        <v>101</v>
      </c>
      <c r="C127" s="368"/>
      <c r="D127" s="369" t="s">
        <v>384</v>
      </c>
      <c r="E127" s="368"/>
      <c r="F127" s="369">
        <v>4100043271</v>
      </c>
      <c r="G127" s="370"/>
      <c r="H127" s="391" t="s">
        <v>371</v>
      </c>
      <c r="I127" s="370"/>
      <c r="J127" s="369" t="s">
        <v>53</v>
      </c>
      <c r="K127" s="368"/>
      <c r="L127" s="7" t="s">
        <v>386</v>
      </c>
      <c r="M127" s="7">
        <v>5.75</v>
      </c>
      <c r="N127" s="57">
        <v>5</v>
      </c>
    </row>
    <row r="128" spans="1:14" ht="15" x14ac:dyDescent="0.25">
      <c r="A128" s="1"/>
      <c r="B128" s="369">
        <v>102</v>
      </c>
      <c r="C128" s="368"/>
      <c r="D128" s="369" t="s">
        <v>384</v>
      </c>
      <c r="E128" s="368"/>
      <c r="F128" s="369">
        <v>4100043272</v>
      </c>
      <c r="G128" s="370"/>
      <c r="H128" s="391" t="s">
        <v>371</v>
      </c>
      <c r="I128" s="370"/>
      <c r="J128" s="369" t="s">
        <v>84</v>
      </c>
      <c r="K128" s="368"/>
      <c r="L128" s="7" t="s">
        <v>386</v>
      </c>
      <c r="M128" s="7">
        <v>7.24</v>
      </c>
      <c r="N128" s="57">
        <v>8</v>
      </c>
    </row>
    <row r="129" spans="1:14" ht="15" x14ac:dyDescent="0.25">
      <c r="A129" s="1"/>
      <c r="B129" s="369">
        <v>103</v>
      </c>
      <c r="C129" s="368"/>
      <c r="D129" s="369" t="s">
        <v>384</v>
      </c>
      <c r="E129" s="368"/>
      <c r="F129" s="369">
        <v>4100043301</v>
      </c>
      <c r="G129" s="370"/>
      <c r="H129" s="391" t="s">
        <v>371</v>
      </c>
      <c r="I129" s="370"/>
      <c r="J129" s="369" t="s">
        <v>253</v>
      </c>
      <c r="K129" s="368"/>
      <c r="L129" s="7" t="s">
        <v>386</v>
      </c>
      <c r="M129" s="7">
        <v>4.25</v>
      </c>
      <c r="N129" s="57">
        <v>4</v>
      </c>
    </row>
    <row r="130" spans="1:14" ht="15" x14ac:dyDescent="0.25">
      <c r="A130" s="1"/>
      <c r="B130" s="369">
        <v>104</v>
      </c>
      <c r="C130" s="368"/>
      <c r="D130" s="369" t="s">
        <v>388</v>
      </c>
      <c r="E130" s="368"/>
      <c r="F130" s="369">
        <v>4100043244</v>
      </c>
      <c r="G130" s="370"/>
      <c r="H130" s="391" t="s">
        <v>372</v>
      </c>
      <c r="I130" s="370"/>
      <c r="J130" s="369" t="s">
        <v>25</v>
      </c>
      <c r="K130" s="368"/>
      <c r="L130" s="7" t="s">
        <v>387</v>
      </c>
      <c r="M130" s="7">
        <v>6.7</v>
      </c>
      <c r="N130" s="57">
        <v>10</v>
      </c>
    </row>
    <row r="131" spans="1:14" ht="15" x14ac:dyDescent="0.25">
      <c r="A131" s="1"/>
      <c r="B131" s="369">
        <v>105</v>
      </c>
      <c r="C131" s="368"/>
      <c r="D131" s="369" t="s">
        <v>388</v>
      </c>
      <c r="E131" s="368"/>
      <c r="F131" s="369">
        <v>4100043244</v>
      </c>
      <c r="G131" s="370"/>
      <c r="H131" s="391" t="s">
        <v>372</v>
      </c>
      <c r="I131" s="370"/>
      <c r="J131" s="369" t="s">
        <v>25</v>
      </c>
      <c r="K131" s="368"/>
      <c r="L131" s="7" t="s">
        <v>387</v>
      </c>
      <c r="M131" s="7">
        <v>6.7</v>
      </c>
      <c r="N131" s="57">
        <v>10</v>
      </c>
    </row>
    <row r="132" spans="1:14" ht="15" x14ac:dyDescent="0.25">
      <c r="A132" s="1"/>
      <c r="B132" s="369">
        <v>106</v>
      </c>
      <c r="C132" s="368"/>
      <c r="D132" s="369" t="s">
        <v>388</v>
      </c>
      <c r="E132" s="368"/>
      <c r="F132" s="369">
        <v>4100043244</v>
      </c>
      <c r="G132" s="370"/>
      <c r="H132" s="391" t="s">
        <v>372</v>
      </c>
      <c r="I132" s="370"/>
      <c r="J132" s="369" t="s">
        <v>25</v>
      </c>
      <c r="K132" s="368"/>
      <c r="L132" s="7" t="s">
        <v>387</v>
      </c>
      <c r="M132" s="7">
        <v>6.7</v>
      </c>
      <c r="N132" s="57">
        <v>10</v>
      </c>
    </row>
    <row r="133" spans="1:14" ht="15" x14ac:dyDescent="0.25">
      <c r="A133" s="1"/>
      <c r="B133" s="369">
        <v>107</v>
      </c>
      <c r="C133" s="368"/>
      <c r="D133" s="369" t="s">
        <v>388</v>
      </c>
      <c r="E133" s="368"/>
      <c r="F133" s="369">
        <v>4100043244</v>
      </c>
      <c r="G133" s="370"/>
      <c r="H133" s="391" t="s">
        <v>372</v>
      </c>
      <c r="I133" s="370"/>
      <c r="J133" s="369" t="s">
        <v>25</v>
      </c>
      <c r="K133" s="368"/>
      <c r="L133" s="7" t="s">
        <v>387</v>
      </c>
      <c r="M133" s="7">
        <v>6.7</v>
      </c>
      <c r="N133" s="57">
        <v>10</v>
      </c>
    </row>
    <row r="134" spans="1:14" ht="15" x14ac:dyDescent="0.25">
      <c r="A134" s="1"/>
      <c r="B134" s="369">
        <v>108</v>
      </c>
      <c r="C134" s="368"/>
      <c r="D134" s="369" t="s">
        <v>388</v>
      </c>
      <c r="E134" s="368"/>
      <c r="F134" s="369">
        <v>4100043244</v>
      </c>
      <c r="G134" s="370"/>
      <c r="H134" s="391" t="s">
        <v>372</v>
      </c>
      <c r="I134" s="370"/>
      <c r="J134" s="369" t="s">
        <v>25</v>
      </c>
      <c r="K134" s="368"/>
      <c r="L134" s="7" t="s">
        <v>387</v>
      </c>
      <c r="M134" s="7">
        <v>6.7</v>
      </c>
      <c r="N134" s="57">
        <v>10</v>
      </c>
    </row>
    <row r="135" spans="1:14" ht="15" x14ac:dyDescent="0.25">
      <c r="A135" s="1"/>
      <c r="B135" s="369">
        <v>109</v>
      </c>
      <c r="C135" s="368"/>
      <c r="D135" s="369" t="s">
        <v>388</v>
      </c>
      <c r="E135" s="368"/>
      <c r="F135" s="369">
        <v>4100043275</v>
      </c>
      <c r="G135" s="370"/>
      <c r="H135" s="391" t="s">
        <v>372</v>
      </c>
      <c r="I135" s="370"/>
      <c r="J135" s="369" t="s">
        <v>76</v>
      </c>
      <c r="K135" s="368"/>
      <c r="L135" s="7" t="s">
        <v>387</v>
      </c>
      <c r="M135" s="7">
        <v>6.7</v>
      </c>
      <c r="N135" s="57">
        <v>10</v>
      </c>
    </row>
    <row r="136" spans="1:14" ht="15" x14ac:dyDescent="0.25">
      <c r="A136" s="1"/>
      <c r="B136" s="369">
        <v>110</v>
      </c>
      <c r="C136" s="368"/>
      <c r="D136" s="369" t="s">
        <v>388</v>
      </c>
      <c r="E136" s="368"/>
      <c r="F136" s="369">
        <v>4100043275</v>
      </c>
      <c r="G136" s="370"/>
      <c r="H136" s="391" t="s">
        <v>372</v>
      </c>
      <c r="I136" s="370"/>
      <c r="J136" s="369" t="s">
        <v>76</v>
      </c>
      <c r="K136" s="368"/>
      <c r="L136" s="7" t="s">
        <v>387</v>
      </c>
      <c r="M136" s="7">
        <v>6.7</v>
      </c>
      <c r="N136" s="57">
        <v>10</v>
      </c>
    </row>
    <row r="137" spans="1:14" ht="15" x14ac:dyDescent="0.25">
      <c r="A137" s="1"/>
      <c r="B137" s="369">
        <v>111</v>
      </c>
      <c r="C137" s="368"/>
      <c r="D137" s="369" t="s">
        <v>388</v>
      </c>
      <c r="E137" s="368"/>
      <c r="F137" s="369">
        <v>4100043275</v>
      </c>
      <c r="G137" s="370"/>
      <c r="H137" s="391" t="s">
        <v>372</v>
      </c>
      <c r="I137" s="370"/>
      <c r="J137" s="369" t="s">
        <v>76</v>
      </c>
      <c r="K137" s="368"/>
      <c r="L137" s="7" t="s">
        <v>387</v>
      </c>
      <c r="M137" s="7">
        <v>6.7</v>
      </c>
      <c r="N137" s="57">
        <v>10</v>
      </c>
    </row>
    <row r="138" spans="1:14" ht="15" x14ac:dyDescent="0.25">
      <c r="A138" s="1"/>
      <c r="B138" s="369">
        <v>112</v>
      </c>
      <c r="C138" s="368"/>
      <c r="D138" s="369" t="s">
        <v>388</v>
      </c>
      <c r="E138" s="368"/>
      <c r="F138" s="369">
        <v>4100043278</v>
      </c>
      <c r="G138" s="370"/>
      <c r="H138" s="391" t="s">
        <v>372</v>
      </c>
      <c r="I138" s="370"/>
      <c r="J138" s="369" t="s">
        <v>53</v>
      </c>
      <c r="K138" s="368"/>
      <c r="L138" s="7" t="s">
        <v>387</v>
      </c>
      <c r="M138" s="7">
        <v>6.7</v>
      </c>
      <c r="N138" s="57">
        <v>10</v>
      </c>
    </row>
    <row r="139" spans="1:14" ht="15" x14ac:dyDescent="0.25">
      <c r="A139" s="1"/>
      <c r="B139" s="71" t="s">
        <v>179</v>
      </c>
      <c r="C139" s="72"/>
      <c r="D139" s="64"/>
      <c r="E139" s="65"/>
      <c r="F139" s="64"/>
      <c r="G139" s="66"/>
      <c r="H139" s="67"/>
      <c r="I139" s="66"/>
      <c r="J139" s="64"/>
      <c r="K139" s="65"/>
      <c r="L139" s="26"/>
      <c r="M139" s="26"/>
      <c r="N139" s="60"/>
    </row>
    <row r="140" spans="1:14" ht="15" x14ac:dyDescent="0.25">
      <c r="A140" s="1"/>
      <c r="B140" s="369">
        <v>113</v>
      </c>
      <c r="C140" s="368"/>
      <c r="D140" s="369" t="s">
        <v>388</v>
      </c>
      <c r="E140" s="368"/>
      <c r="F140" s="369">
        <v>4100043278</v>
      </c>
      <c r="G140" s="370"/>
      <c r="H140" s="391" t="s">
        <v>372</v>
      </c>
      <c r="I140" s="370"/>
      <c r="J140" s="369" t="s">
        <v>53</v>
      </c>
      <c r="K140" s="368"/>
      <c r="L140" s="7" t="s">
        <v>387</v>
      </c>
      <c r="M140" s="7">
        <v>6.7</v>
      </c>
      <c r="N140" s="57">
        <v>10</v>
      </c>
    </row>
    <row r="141" spans="1:14" ht="15" x14ac:dyDescent="0.25">
      <c r="A141" s="1"/>
      <c r="B141" s="369">
        <v>114</v>
      </c>
      <c r="C141" s="368"/>
      <c r="D141" s="369" t="s">
        <v>388</v>
      </c>
      <c r="E141" s="368"/>
      <c r="F141" s="369">
        <v>4100043278</v>
      </c>
      <c r="G141" s="370"/>
      <c r="H141" s="391" t="s">
        <v>372</v>
      </c>
      <c r="I141" s="370"/>
      <c r="J141" s="369" t="s">
        <v>53</v>
      </c>
      <c r="K141" s="368"/>
      <c r="L141" s="7" t="s">
        <v>387</v>
      </c>
      <c r="M141" s="7">
        <v>6.7</v>
      </c>
      <c r="N141" s="57">
        <v>10</v>
      </c>
    </row>
    <row r="142" spans="1:14" ht="15" x14ac:dyDescent="0.25">
      <c r="A142" s="1"/>
      <c r="B142" s="369">
        <v>115</v>
      </c>
      <c r="C142" s="368"/>
      <c r="D142" s="369" t="s">
        <v>388</v>
      </c>
      <c r="E142" s="368"/>
      <c r="F142" s="369">
        <v>4100043278</v>
      </c>
      <c r="G142" s="370"/>
      <c r="H142" s="391" t="s">
        <v>372</v>
      </c>
      <c r="I142" s="370"/>
      <c r="J142" s="369" t="s">
        <v>53</v>
      </c>
      <c r="K142" s="368"/>
      <c r="L142" s="7" t="s">
        <v>387</v>
      </c>
      <c r="M142" s="7">
        <v>6.7</v>
      </c>
      <c r="N142" s="57">
        <v>10</v>
      </c>
    </row>
    <row r="143" spans="1:14" ht="15" x14ac:dyDescent="0.25">
      <c r="A143" s="1"/>
      <c r="B143" s="369">
        <v>116</v>
      </c>
      <c r="C143" s="368"/>
      <c r="D143" s="369" t="s">
        <v>388</v>
      </c>
      <c r="E143" s="368"/>
      <c r="F143" s="369">
        <v>4100043278</v>
      </c>
      <c r="G143" s="370"/>
      <c r="H143" s="391" t="s">
        <v>372</v>
      </c>
      <c r="I143" s="370"/>
      <c r="J143" s="369" t="s">
        <v>53</v>
      </c>
      <c r="K143" s="368"/>
      <c r="L143" s="7" t="s">
        <v>387</v>
      </c>
      <c r="M143" s="7">
        <v>6.7</v>
      </c>
      <c r="N143" s="57">
        <v>10</v>
      </c>
    </row>
    <row r="144" spans="1:14" ht="15" x14ac:dyDescent="0.25">
      <c r="A144" s="1"/>
      <c r="B144" s="369">
        <v>117</v>
      </c>
      <c r="C144" s="368"/>
      <c r="D144" s="369" t="s">
        <v>388</v>
      </c>
      <c r="E144" s="368"/>
      <c r="F144" s="369">
        <v>4100043278</v>
      </c>
      <c r="G144" s="370"/>
      <c r="H144" s="391" t="s">
        <v>372</v>
      </c>
      <c r="I144" s="370"/>
      <c r="J144" s="369" t="s">
        <v>53</v>
      </c>
      <c r="K144" s="368"/>
      <c r="L144" s="7" t="s">
        <v>387</v>
      </c>
      <c r="M144" s="7">
        <v>6.7</v>
      </c>
      <c r="N144" s="57">
        <v>10</v>
      </c>
    </row>
    <row r="145" spans="1:14" ht="15" x14ac:dyDescent="0.25">
      <c r="A145" s="1"/>
      <c r="B145" s="369">
        <v>118</v>
      </c>
      <c r="C145" s="368"/>
      <c r="D145" s="369" t="s">
        <v>388</v>
      </c>
      <c r="E145" s="368"/>
      <c r="F145" s="369">
        <v>4100043278</v>
      </c>
      <c r="G145" s="370"/>
      <c r="H145" s="391" t="s">
        <v>372</v>
      </c>
      <c r="I145" s="370"/>
      <c r="J145" s="369" t="s">
        <v>53</v>
      </c>
      <c r="K145" s="368"/>
      <c r="L145" s="7" t="s">
        <v>387</v>
      </c>
      <c r="M145" s="7">
        <v>6.7</v>
      </c>
      <c r="N145" s="57">
        <v>10</v>
      </c>
    </row>
    <row r="146" spans="1:14" ht="15" x14ac:dyDescent="0.25">
      <c r="A146" s="1"/>
      <c r="B146" s="369">
        <v>119</v>
      </c>
      <c r="C146" s="368"/>
      <c r="D146" s="369" t="s">
        <v>388</v>
      </c>
      <c r="E146" s="368"/>
      <c r="F146" s="369">
        <v>4100043278</v>
      </c>
      <c r="G146" s="370"/>
      <c r="H146" s="391" t="s">
        <v>372</v>
      </c>
      <c r="I146" s="370"/>
      <c r="J146" s="369" t="s">
        <v>53</v>
      </c>
      <c r="K146" s="368"/>
      <c r="L146" s="7" t="s">
        <v>387</v>
      </c>
      <c r="M146" s="7">
        <v>6.7</v>
      </c>
      <c r="N146" s="57">
        <v>10</v>
      </c>
    </row>
    <row r="147" spans="1:14" ht="15" x14ac:dyDescent="0.25">
      <c r="A147" s="1"/>
      <c r="B147" s="369">
        <v>120</v>
      </c>
      <c r="C147" s="368"/>
      <c r="D147" s="369" t="s">
        <v>388</v>
      </c>
      <c r="E147" s="368"/>
      <c r="F147" s="369">
        <v>4100043278</v>
      </c>
      <c r="G147" s="370"/>
      <c r="H147" s="391" t="s">
        <v>372</v>
      </c>
      <c r="I147" s="370"/>
      <c r="J147" s="369" t="s">
        <v>53</v>
      </c>
      <c r="K147" s="368"/>
      <c r="L147" s="7" t="s">
        <v>387</v>
      </c>
      <c r="M147" s="7">
        <v>6.7</v>
      </c>
      <c r="N147" s="57">
        <v>10</v>
      </c>
    </row>
    <row r="148" spans="1:14" ht="15" x14ac:dyDescent="0.25">
      <c r="A148" s="1"/>
      <c r="B148" s="369">
        <v>121</v>
      </c>
      <c r="C148" s="368"/>
      <c r="D148" s="369" t="s">
        <v>388</v>
      </c>
      <c r="E148" s="368"/>
      <c r="F148" s="369">
        <v>4100043278</v>
      </c>
      <c r="G148" s="370"/>
      <c r="H148" s="391" t="s">
        <v>372</v>
      </c>
      <c r="I148" s="370"/>
      <c r="J148" s="369" t="s">
        <v>53</v>
      </c>
      <c r="K148" s="368"/>
      <c r="L148" s="7" t="s">
        <v>387</v>
      </c>
      <c r="M148" s="7">
        <v>6.7</v>
      </c>
      <c r="N148" s="57">
        <v>10</v>
      </c>
    </row>
    <row r="149" spans="1:14" ht="15" x14ac:dyDescent="0.25">
      <c r="A149" s="1"/>
      <c r="B149" s="369">
        <v>122</v>
      </c>
      <c r="C149" s="368"/>
      <c r="D149" s="369" t="s">
        <v>388</v>
      </c>
      <c r="E149" s="368"/>
      <c r="F149" s="369">
        <v>4100043278</v>
      </c>
      <c r="G149" s="370"/>
      <c r="H149" s="391" t="s">
        <v>372</v>
      </c>
      <c r="I149" s="370"/>
      <c r="J149" s="369" t="s">
        <v>53</v>
      </c>
      <c r="K149" s="368"/>
      <c r="L149" s="7" t="s">
        <v>387</v>
      </c>
      <c r="M149" s="7">
        <v>6.7</v>
      </c>
      <c r="N149" s="57">
        <v>10</v>
      </c>
    </row>
    <row r="150" spans="1:14" ht="15" x14ac:dyDescent="0.25">
      <c r="A150" s="1"/>
      <c r="B150" s="369">
        <v>123</v>
      </c>
      <c r="C150" s="368"/>
      <c r="D150" s="369" t="s">
        <v>388</v>
      </c>
      <c r="E150" s="368"/>
      <c r="F150" s="369">
        <v>4100043278</v>
      </c>
      <c r="G150" s="370"/>
      <c r="H150" s="391" t="s">
        <v>372</v>
      </c>
      <c r="I150" s="370"/>
      <c r="J150" s="369" t="s">
        <v>53</v>
      </c>
      <c r="K150" s="368"/>
      <c r="L150" s="7" t="s">
        <v>387</v>
      </c>
      <c r="M150" s="7">
        <v>6.7</v>
      </c>
      <c r="N150" s="57">
        <v>10</v>
      </c>
    </row>
    <row r="151" spans="1:14" ht="15" x14ac:dyDescent="0.25">
      <c r="A151" s="1"/>
      <c r="B151" s="369">
        <v>124</v>
      </c>
      <c r="C151" s="368"/>
      <c r="D151" s="369" t="s">
        <v>388</v>
      </c>
      <c r="E151" s="368"/>
      <c r="F151" s="369">
        <v>4100043282</v>
      </c>
      <c r="G151" s="370"/>
      <c r="H151" s="391" t="s">
        <v>372</v>
      </c>
      <c r="I151" s="370"/>
      <c r="J151" s="369" t="s">
        <v>84</v>
      </c>
      <c r="K151" s="368"/>
      <c r="L151" s="7" t="s">
        <v>387</v>
      </c>
      <c r="M151" s="7">
        <v>6.7</v>
      </c>
      <c r="N151" s="57">
        <v>10</v>
      </c>
    </row>
    <row r="152" spans="1:14" ht="15" x14ac:dyDescent="0.25">
      <c r="A152" s="1"/>
      <c r="B152" s="424">
        <v>125</v>
      </c>
      <c r="C152" s="425"/>
      <c r="D152" s="369" t="s">
        <v>388</v>
      </c>
      <c r="E152" s="368"/>
      <c r="F152" s="369">
        <v>4100043273</v>
      </c>
      <c r="G152" s="370"/>
      <c r="H152" s="391" t="s">
        <v>372</v>
      </c>
      <c r="I152" s="370"/>
      <c r="J152" s="369" t="s">
        <v>81</v>
      </c>
      <c r="K152" s="368"/>
      <c r="L152" s="7" t="s">
        <v>387</v>
      </c>
      <c r="M152" s="7">
        <v>5.04</v>
      </c>
      <c r="N152" s="57">
        <v>1</v>
      </c>
    </row>
    <row r="153" spans="1:14" ht="15" x14ac:dyDescent="0.25">
      <c r="A153" s="1"/>
      <c r="B153" s="40"/>
      <c r="C153" s="36"/>
      <c r="D153" s="369" t="s">
        <v>388</v>
      </c>
      <c r="E153" s="368"/>
      <c r="F153" s="369">
        <v>4100043280</v>
      </c>
      <c r="G153" s="370"/>
      <c r="H153" s="391" t="s">
        <v>372</v>
      </c>
      <c r="I153" s="370"/>
      <c r="J153" s="369" t="s">
        <v>147</v>
      </c>
      <c r="K153" s="368"/>
      <c r="L153" s="7" t="s">
        <v>387</v>
      </c>
      <c r="M153" s="7"/>
      <c r="N153" s="57">
        <v>5</v>
      </c>
    </row>
    <row r="154" spans="1:14" ht="15" x14ac:dyDescent="0.25">
      <c r="A154" s="1"/>
      <c r="B154" s="424">
        <v>126</v>
      </c>
      <c r="C154" s="425"/>
      <c r="D154" s="369" t="s">
        <v>388</v>
      </c>
      <c r="E154" s="368"/>
      <c r="F154" s="369">
        <v>4100043277</v>
      </c>
      <c r="G154" s="370"/>
      <c r="H154" s="391" t="s">
        <v>372</v>
      </c>
      <c r="I154" s="370"/>
      <c r="J154" s="369" t="s">
        <v>90</v>
      </c>
      <c r="K154" s="368"/>
      <c r="L154" s="7" t="s">
        <v>387</v>
      </c>
      <c r="M154" s="7">
        <v>6.7</v>
      </c>
      <c r="N154" s="57">
        <v>6</v>
      </c>
    </row>
    <row r="155" spans="1:14" ht="15" x14ac:dyDescent="0.25">
      <c r="A155" s="1"/>
      <c r="B155" s="40"/>
      <c r="C155" s="36"/>
      <c r="D155" s="369" t="s">
        <v>388</v>
      </c>
      <c r="E155" s="368"/>
      <c r="F155" s="369">
        <v>4100043278</v>
      </c>
      <c r="G155" s="370"/>
      <c r="H155" s="391" t="s">
        <v>372</v>
      </c>
      <c r="I155" s="370"/>
      <c r="J155" s="369" t="s">
        <v>53</v>
      </c>
      <c r="K155" s="368"/>
      <c r="L155" s="7" t="s">
        <v>387</v>
      </c>
      <c r="M155" s="7"/>
      <c r="N155" s="57">
        <v>2</v>
      </c>
    </row>
    <row r="156" spans="1:14" ht="15" x14ac:dyDescent="0.25">
      <c r="A156" s="1"/>
      <c r="B156" s="68"/>
      <c r="C156" s="69"/>
      <c r="D156" s="369" t="s">
        <v>388</v>
      </c>
      <c r="E156" s="368"/>
      <c r="F156" s="369">
        <v>4100043282</v>
      </c>
      <c r="G156" s="370"/>
      <c r="H156" s="391" t="s">
        <v>372</v>
      </c>
      <c r="I156" s="370"/>
      <c r="J156" s="369" t="s">
        <v>84</v>
      </c>
      <c r="K156" s="368"/>
      <c r="L156" s="7" t="s">
        <v>387</v>
      </c>
      <c r="M156" s="7"/>
      <c r="N156" s="57">
        <v>2</v>
      </c>
    </row>
    <row r="157" spans="1:14" ht="15" x14ac:dyDescent="0.25">
      <c r="A157" s="1"/>
      <c r="B157" s="369">
        <v>127</v>
      </c>
      <c r="C157" s="368"/>
      <c r="D157" s="369" t="s">
        <v>388</v>
      </c>
      <c r="E157" s="368"/>
      <c r="F157" s="369">
        <v>4100043245</v>
      </c>
      <c r="G157" s="370"/>
      <c r="H157" s="391" t="s">
        <v>372</v>
      </c>
      <c r="I157" s="370"/>
      <c r="J157" s="369" t="s">
        <v>25</v>
      </c>
      <c r="K157" s="368"/>
      <c r="L157" s="7" t="s">
        <v>389</v>
      </c>
      <c r="M157" s="7">
        <v>6.7</v>
      </c>
      <c r="N157" s="57">
        <v>10</v>
      </c>
    </row>
    <row r="158" spans="1:14" ht="15" x14ac:dyDescent="0.25">
      <c r="A158" s="1"/>
      <c r="B158" s="369">
        <v>128</v>
      </c>
      <c r="C158" s="368"/>
      <c r="D158" s="369" t="s">
        <v>388</v>
      </c>
      <c r="E158" s="368"/>
      <c r="F158" s="369">
        <v>4100043245</v>
      </c>
      <c r="G158" s="370"/>
      <c r="H158" s="391" t="s">
        <v>372</v>
      </c>
      <c r="I158" s="370"/>
      <c r="J158" s="369" t="s">
        <v>25</v>
      </c>
      <c r="K158" s="368"/>
      <c r="L158" s="7" t="s">
        <v>389</v>
      </c>
      <c r="M158" s="7">
        <v>6.7</v>
      </c>
      <c r="N158" s="57">
        <v>10</v>
      </c>
    </row>
    <row r="159" spans="1:14" ht="15" x14ac:dyDescent="0.25">
      <c r="A159" s="1"/>
      <c r="B159" s="71" t="s">
        <v>278</v>
      </c>
      <c r="C159" s="72"/>
      <c r="D159" s="64"/>
      <c r="E159" s="65"/>
      <c r="F159" s="64"/>
      <c r="G159" s="66"/>
      <c r="H159" s="67"/>
      <c r="I159" s="66"/>
      <c r="J159" s="64"/>
      <c r="K159" s="65"/>
      <c r="L159" s="26"/>
      <c r="M159" s="26"/>
      <c r="N159" s="60"/>
    </row>
    <row r="160" spans="1:14" ht="15" x14ac:dyDescent="0.25">
      <c r="A160" s="1"/>
      <c r="B160" s="369">
        <v>129</v>
      </c>
      <c r="C160" s="368"/>
      <c r="D160" s="369" t="s">
        <v>388</v>
      </c>
      <c r="E160" s="368"/>
      <c r="F160" s="369">
        <v>4100043245</v>
      </c>
      <c r="G160" s="370"/>
      <c r="H160" s="391" t="s">
        <v>372</v>
      </c>
      <c r="I160" s="370"/>
      <c r="J160" s="369" t="s">
        <v>25</v>
      </c>
      <c r="K160" s="368"/>
      <c r="L160" s="7" t="s">
        <v>389</v>
      </c>
      <c r="M160" s="7">
        <v>6.7</v>
      </c>
      <c r="N160" s="57">
        <v>10</v>
      </c>
    </row>
    <row r="161" spans="1:14" ht="15" x14ac:dyDescent="0.25">
      <c r="A161" s="1"/>
      <c r="B161" s="369">
        <v>130</v>
      </c>
      <c r="C161" s="368"/>
      <c r="D161" s="369" t="s">
        <v>388</v>
      </c>
      <c r="E161" s="368"/>
      <c r="F161" s="369">
        <v>4100043245</v>
      </c>
      <c r="G161" s="370"/>
      <c r="H161" s="391" t="s">
        <v>372</v>
      </c>
      <c r="I161" s="370"/>
      <c r="J161" s="369" t="s">
        <v>25</v>
      </c>
      <c r="K161" s="368"/>
      <c r="L161" s="7" t="s">
        <v>389</v>
      </c>
      <c r="M161" s="7">
        <v>6.7</v>
      </c>
      <c r="N161" s="57">
        <v>10</v>
      </c>
    </row>
    <row r="162" spans="1:14" ht="15" x14ac:dyDescent="0.25">
      <c r="A162" s="1"/>
      <c r="B162" s="369">
        <v>131</v>
      </c>
      <c r="C162" s="368"/>
      <c r="D162" s="369" t="s">
        <v>388</v>
      </c>
      <c r="E162" s="368"/>
      <c r="F162" s="369">
        <v>4100043245</v>
      </c>
      <c r="G162" s="370"/>
      <c r="H162" s="391" t="s">
        <v>372</v>
      </c>
      <c r="I162" s="370"/>
      <c r="J162" s="369" t="s">
        <v>25</v>
      </c>
      <c r="K162" s="368"/>
      <c r="L162" s="7" t="s">
        <v>389</v>
      </c>
      <c r="M162" s="7">
        <v>6.7</v>
      </c>
      <c r="N162" s="57">
        <v>10</v>
      </c>
    </row>
    <row r="163" spans="1:14" ht="15" x14ac:dyDescent="0.25">
      <c r="A163" s="1"/>
      <c r="B163" s="369">
        <v>132</v>
      </c>
      <c r="C163" s="368"/>
      <c r="D163" s="369" t="s">
        <v>388</v>
      </c>
      <c r="E163" s="368"/>
      <c r="F163" s="369">
        <v>4100043274</v>
      </c>
      <c r="G163" s="370"/>
      <c r="H163" s="391" t="s">
        <v>372</v>
      </c>
      <c r="I163" s="370"/>
      <c r="J163" s="369" t="s">
        <v>73</v>
      </c>
      <c r="K163" s="368"/>
      <c r="L163" s="7" t="s">
        <v>389</v>
      </c>
      <c r="M163" s="7">
        <v>6.7</v>
      </c>
      <c r="N163" s="57">
        <v>10</v>
      </c>
    </row>
    <row r="164" spans="1:14" ht="15" x14ac:dyDescent="0.25">
      <c r="A164" s="1"/>
      <c r="B164" s="369">
        <v>133</v>
      </c>
      <c r="C164" s="368"/>
      <c r="D164" s="369" t="s">
        <v>388</v>
      </c>
      <c r="E164" s="368"/>
      <c r="F164" s="369">
        <v>4100043274</v>
      </c>
      <c r="G164" s="370"/>
      <c r="H164" s="391" t="s">
        <v>372</v>
      </c>
      <c r="I164" s="370"/>
      <c r="J164" s="369" t="s">
        <v>73</v>
      </c>
      <c r="K164" s="368"/>
      <c r="L164" s="7" t="s">
        <v>389</v>
      </c>
      <c r="M164" s="7">
        <v>6.7</v>
      </c>
      <c r="N164" s="57">
        <v>10</v>
      </c>
    </row>
    <row r="165" spans="1:14" ht="15" x14ac:dyDescent="0.25">
      <c r="A165" s="1"/>
      <c r="B165" s="369">
        <v>134</v>
      </c>
      <c r="C165" s="368"/>
      <c r="D165" s="369" t="s">
        <v>388</v>
      </c>
      <c r="E165" s="368"/>
      <c r="F165" s="369">
        <v>4100043274</v>
      </c>
      <c r="G165" s="370"/>
      <c r="H165" s="391" t="s">
        <v>372</v>
      </c>
      <c r="I165" s="370"/>
      <c r="J165" s="369" t="s">
        <v>73</v>
      </c>
      <c r="K165" s="368"/>
      <c r="L165" s="7" t="s">
        <v>389</v>
      </c>
      <c r="M165" s="7">
        <v>6.7</v>
      </c>
      <c r="N165" s="57">
        <v>10</v>
      </c>
    </row>
    <row r="166" spans="1:14" ht="15" x14ac:dyDescent="0.25">
      <c r="A166" s="1"/>
      <c r="B166" s="369">
        <v>135</v>
      </c>
      <c r="C166" s="368"/>
      <c r="D166" s="369" t="s">
        <v>388</v>
      </c>
      <c r="E166" s="368"/>
      <c r="F166" s="369">
        <v>4100043279</v>
      </c>
      <c r="G166" s="370"/>
      <c r="H166" s="391" t="s">
        <v>372</v>
      </c>
      <c r="I166" s="370"/>
      <c r="J166" s="369" t="s">
        <v>53</v>
      </c>
      <c r="K166" s="368"/>
      <c r="L166" s="7" t="s">
        <v>389</v>
      </c>
      <c r="M166" s="7">
        <v>6.7</v>
      </c>
      <c r="N166" s="57">
        <v>10</v>
      </c>
    </row>
    <row r="167" spans="1:14" ht="15" x14ac:dyDescent="0.25">
      <c r="A167" s="1"/>
      <c r="B167" s="369">
        <v>136</v>
      </c>
      <c r="C167" s="368"/>
      <c r="D167" s="369" t="s">
        <v>388</v>
      </c>
      <c r="E167" s="368"/>
      <c r="F167" s="369">
        <v>4100043279</v>
      </c>
      <c r="G167" s="370"/>
      <c r="H167" s="391" t="s">
        <v>372</v>
      </c>
      <c r="I167" s="370"/>
      <c r="J167" s="369" t="s">
        <v>53</v>
      </c>
      <c r="K167" s="368"/>
      <c r="L167" s="7" t="s">
        <v>389</v>
      </c>
      <c r="M167" s="7">
        <v>6.7</v>
      </c>
      <c r="N167" s="57">
        <v>10</v>
      </c>
    </row>
    <row r="168" spans="1:14" ht="15" x14ac:dyDescent="0.25">
      <c r="A168" s="1"/>
      <c r="B168" s="369">
        <v>137</v>
      </c>
      <c r="C168" s="368"/>
      <c r="D168" s="369" t="s">
        <v>388</v>
      </c>
      <c r="E168" s="368"/>
      <c r="F168" s="369">
        <v>4100043279</v>
      </c>
      <c r="G168" s="370"/>
      <c r="H168" s="391" t="s">
        <v>372</v>
      </c>
      <c r="I168" s="370"/>
      <c r="J168" s="369" t="s">
        <v>53</v>
      </c>
      <c r="K168" s="368"/>
      <c r="L168" s="7" t="s">
        <v>389</v>
      </c>
      <c r="M168" s="7">
        <v>6.7</v>
      </c>
      <c r="N168" s="57">
        <v>10</v>
      </c>
    </row>
    <row r="169" spans="1:14" ht="15" x14ac:dyDescent="0.25">
      <c r="A169" s="1"/>
      <c r="B169" s="369">
        <v>138</v>
      </c>
      <c r="C169" s="368"/>
      <c r="D169" s="369" t="s">
        <v>388</v>
      </c>
      <c r="E169" s="368"/>
      <c r="F169" s="369">
        <v>4100043279</v>
      </c>
      <c r="G169" s="370"/>
      <c r="H169" s="391" t="s">
        <v>372</v>
      </c>
      <c r="I169" s="370"/>
      <c r="J169" s="369" t="s">
        <v>53</v>
      </c>
      <c r="K169" s="368"/>
      <c r="L169" s="7" t="s">
        <v>389</v>
      </c>
      <c r="M169" s="7">
        <v>6.7</v>
      </c>
      <c r="N169" s="57">
        <v>10</v>
      </c>
    </row>
    <row r="170" spans="1:14" ht="15" x14ac:dyDescent="0.25">
      <c r="A170" s="1"/>
      <c r="B170" s="424">
        <v>139</v>
      </c>
      <c r="C170" s="425"/>
      <c r="D170" s="369" t="s">
        <v>388</v>
      </c>
      <c r="E170" s="368"/>
      <c r="F170" s="369">
        <v>4100043279</v>
      </c>
      <c r="G170" s="370"/>
      <c r="H170" s="391" t="s">
        <v>372</v>
      </c>
      <c r="I170" s="370"/>
      <c r="J170" s="369" t="s">
        <v>53</v>
      </c>
      <c r="K170" s="368"/>
      <c r="L170" s="7" t="s">
        <v>389</v>
      </c>
      <c r="M170" s="7">
        <v>6.7</v>
      </c>
      <c r="N170" s="57">
        <v>9</v>
      </c>
    </row>
    <row r="171" spans="1:14" ht="15" x14ac:dyDescent="0.25">
      <c r="A171" s="1"/>
      <c r="B171" s="40"/>
      <c r="C171" s="36"/>
      <c r="D171" s="369" t="s">
        <v>388</v>
      </c>
      <c r="E171" s="368"/>
      <c r="F171" s="369">
        <v>4100043274</v>
      </c>
      <c r="G171" s="370"/>
      <c r="H171" s="391" t="s">
        <v>372</v>
      </c>
      <c r="I171" s="370"/>
      <c r="J171" s="369" t="s">
        <v>73</v>
      </c>
      <c r="K171" s="368"/>
      <c r="L171" s="7" t="s">
        <v>389</v>
      </c>
      <c r="M171" s="7"/>
      <c r="N171" s="57">
        <v>1</v>
      </c>
    </row>
    <row r="172" spans="1:14" ht="15" x14ac:dyDescent="0.25">
      <c r="A172" s="1"/>
      <c r="B172" s="369">
        <v>140</v>
      </c>
      <c r="C172" s="368"/>
      <c r="D172" s="369" t="s">
        <v>388</v>
      </c>
      <c r="E172" s="368"/>
      <c r="F172" s="369">
        <v>4100043276</v>
      </c>
      <c r="G172" s="370"/>
      <c r="H172" s="391" t="s">
        <v>372</v>
      </c>
      <c r="I172" s="370"/>
      <c r="J172" s="369" t="s">
        <v>76</v>
      </c>
      <c r="K172" s="368"/>
      <c r="L172" s="7" t="s">
        <v>389</v>
      </c>
      <c r="M172" s="7">
        <v>6.7</v>
      </c>
      <c r="N172" s="57">
        <v>10</v>
      </c>
    </row>
    <row r="173" spans="1:14" ht="15" x14ac:dyDescent="0.25">
      <c r="A173" s="1"/>
      <c r="B173" s="369">
        <v>141</v>
      </c>
      <c r="C173" s="368"/>
      <c r="D173" s="369" t="s">
        <v>388</v>
      </c>
      <c r="E173" s="368"/>
      <c r="F173" s="369">
        <v>4100043276</v>
      </c>
      <c r="G173" s="370"/>
      <c r="H173" s="391" t="s">
        <v>372</v>
      </c>
      <c r="I173" s="370"/>
      <c r="J173" s="369" t="s">
        <v>76</v>
      </c>
      <c r="K173" s="368"/>
      <c r="L173" s="7" t="s">
        <v>389</v>
      </c>
      <c r="M173" s="7">
        <v>6.7</v>
      </c>
      <c r="N173" s="57">
        <v>10</v>
      </c>
    </row>
    <row r="174" spans="1:14" ht="15" x14ac:dyDescent="0.25">
      <c r="A174" s="1"/>
      <c r="B174" s="369">
        <v>142</v>
      </c>
      <c r="C174" s="368"/>
      <c r="D174" s="369" t="s">
        <v>388</v>
      </c>
      <c r="E174" s="368"/>
      <c r="F174" s="369">
        <v>4100043283</v>
      </c>
      <c r="G174" s="370"/>
      <c r="H174" s="391" t="s">
        <v>372</v>
      </c>
      <c r="I174" s="370"/>
      <c r="J174" s="369" t="s">
        <v>84</v>
      </c>
      <c r="K174" s="368"/>
      <c r="L174" s="7" t="s">
        <v>389</v>
      </c>
      <c r="M174" s="7">
        <v>6.7</v>
      </c>
      <c r="N174" s="57">
        <v>10</v>
      </c>
    </row>
    <row r="175" spans="1:14" ht="15" x14ac:dyDescent="0.25">
      <c r="A175" s="1"/>
      <c r="B175" s="369">
        <v>143</v>
      </c>
      <c r="C175" s="368"/>
      <c r="D175" s="369" t="s">
        <v>388</v>
      </c>
      <c r="E175" s="368"/>
      <c r="F175" s="369">
        <v>4100043281</v>
      </c>
      <c r="G175" s="370"/>
      <c r="H175" s="391" t="s">
        <v>372</v>
      </c>
      <c r="I175" s="370"/>
      <c r="J175" s="369" t="s">
        <v>147</v>
      </c>
      <c r="K175" s="368"/>
      <c r="L175" s="7" t="s">
        <v>389</v>
      </c>
      <c r="M175" s="7">
        <v>2.82</v>
      </c>
      <c r="N175" s="57">
        <v>3</v>
      </c>
    </row>
    <row r="176" spans="1:14" ht="15" x14ac:dyDescent="0.25">
      <c r="A176" s="1"/>
      <c r="B176" s="369">
        <v>144</v>
      </c>
      <c r="C176" s="368"/>
      <c r="D176" s="369" t="s">
        <v>390</v>
      </c>
      <c r="E176" s="368"/>
      <c r="F176" s="369">
        <v>4100043267</v>
      </c>
      <c r="G176" s="370"/>
      <c r="H176" s="391" t="s">
        <v>329</v>
      </c>
      <c r="I176" s="370"/>
      <c r="J176" s="369" t="s">
        <v>53</v>
      </c>
      <c r="K176" s="368"/>
      <c r="L176" s="7" t="s">
        <v>387</v>
      </c>
      <c r="M176" s="7">
        <v>5.67</v>
      </c>
      <c r="N176" s="57">
        <v>8</v>
      </c>
    </row>
    <row r="177" spans="1:14" ht="15" x14ac:dyDescent="0.25">
      <c r="A177" s="1"/>
      <c r="B177" s="71" t="s">
        <v>281</v>
      </c>
      <c r="C177" s="72"/>
      <c r="D177" s="64"/>
      <c r="E177" s="65"/>
      <c r="F177" s="64"/>
      <c r="G177" s="66"/>
      <c r="H177" s="67"/>
      <c r="I177" s="66"/>
      <c r="J177" s="64"/>
      <c r="K177" s="65"/>
      <c r="L177" s="26"/>
      <c r="M177" s="26"/>
      <c r="N177" s="60"/>
    </row>
    <row r="178" spans="1:14" ht="15" x14ac:dyDescent="0.25">
      <c r="A178" s="1"/>
      <c r="B178" s="424">
        <v>145</v>
      </c>
      <c r="C178" s="425"/>
      <c r="D178" s="369" t="s">
        <v>390</v>
      </c>
      <c r="E178" s="368"/>
      <c r="F178" s="369">
        <v>4100043267</v>
      </c>
      <c r="G178" s="370"/>
      <c r="H178" s="391" t="s">
        <v>329</v>
      </c>
      <c r="I178" s="370"/>
      <c r="J178" s="369" t="s">
        <v>53</v>
      </c>
      <c r="K178" s="368"/>
      <c r="L178" s="7" t="s">
        <v>387</v>
      </c>
      <c r="M178" s="7">
        <v>5.67</v>
      </c>
      <c r="N178" s="57">
        <v>8</v>
      </c>
    </row>
    <row r="179" spans="1:14" ht="15" x14ac:dyDescent="0.25">
      <c r="A179" s="1"/>
      <c r="B179" s="424">
        <v>146</v>
      </c>
      <c r="C179" s="425"/>
      <c r="D179" s="369" t="s">
        <v>390</v>
      </c>
      <c r="E179" s="368"/>
      <c r="F179" s="369">
        <v>4100043267</v>
      </c>
      <c r="G179" s="370"/>
      <c r="H179" s="391" t="s">
        <v>329</v>
      </c>
      <c r="I179" s="370"/>
      <c r="J179" s="369" t="s">
        <v>53</v>
      </c>
      <c r="K179" s="368"/>
      <c r="L179" s="7" t="s">
        <v>387</v>
      </c>
      <c r="M179" s="7">
        <v>5.67</v>
      </c>
      <c r="N179" s="57">
        <v>8</v>
      </c>
    </row>
    <row r="180" spans="1:14" ht="15" x14ac:dyDescent="0.25">
      <c r="A180" s="1"/>
      <c r="B180" s="76"/>
      <c r="C180" s="65"/>
      <c r="D180" s="392" t="s">
        <v>396</v>
      </c>
      <c r="E180" s="393"/>
      <c r="F180" s="393"/>
      <c r="G180" s="393"/>
      <c r="H180" s="393"/>
      <c r="I180" s="62"/>
      <c r="J180" s="50"/>
      <c r="K180" s="61"/>
      <c r="L180" s="8"/>
      <c r="M180" s="8"/>
      <c r="N180" s="60"/>
    </row>
    <row r="181" spans="1:14" ht="15" x14ac:dyDescent="0.25">
      <c r="A181" s="1"/>
      <c r="B181" s="424">
        <v>147</v>
      </c>
      <c r="C181" s="425"/>
      <c r="D181" s="369" t="s">
        <v>390</v>
      </c>
      <c r="E181" s="368"/>
      <c r="F181" s="369">
        <v>4100043266</v>
      </c>
      <c r="G181" s="370"/>
      <c r="H181" s="391" t="s">
        <v>329</v>
      </c>
      <c r="I181" s="370"/>
      <c r="J181" s="369" t="s">
        <v>90</v>
      </c>
      <c r="K181" s="368"/>
      <c r="L181" s="7" t="s">
        <v>387</v>
      </c>
      <c r="M181" s="7">
        <v>4.6399999999999997</v>
      </c>
      <c r="N181" s="57">
        <v>4</v>
      </c>
    </row>
    <row r="182" spans="1:14" ht="15" x14ac:dyDescent="0.25">
      <c r="A182" s="1"/>
      <c r="B182" s="40"/>
      <c r="C182" s="36"/>
      <c r="D182" s="369" t="s">
        <v>390</v>
      </c>
      <c r="E182" s="368"/>
      <c r="F182" s="369">
        <v>4100043267</v>
      </c>
      <c r="G182" s="370"/>
      <c r="H182" s="391" t="s">
        <v>329</v>
      </c>
      <c r="I182" s="370"/>
      <c r="J182" s="369" t="s">
        <v>53</v>
      </c>
      <c r="K182" s="368"/>
      <c r="L182" s="7" t="s">
        <v>387</v>
      </c>
      <c r="M182" s="7"/>
      <c r="N182" s="57">
        <v>1</v>
      </c>
    </row>
    <row r="183" spans="1:14" ht="15" x14ac:dyDescent="0.25">
      <c r="A183" s="1"/>
      <c r="B183" s="76"/>
      <c r="C183" s="65"/>
      <c r="D183" s="392" t="s">
        <v>395</v>
      </c>
      <c r="E183" s="393"/>
      <c r="F183" s="393"/>
      <c r="G183" s="393"/>
      <c r="H183" s="393"/>
      <c r="I183" s="62"/>
      <c r="J183" s="50"/>
      <c r="K183" s="61"/>
      <c r="L183" s="8"/>
      <c r="M183" s="8"/>
      <c r="N183" s="60"/>
    </row>
    <row r="184" spans="1:14" ht="15.75" x14ac:dyDescent="0.25">
      <c r="A184" s="1"/>
      <c r="B184" s="356" t="s">
        <v>29</v>
      </c>
      <c r="C184" s="357"/>
      <c r="D184" s="357"/>
      <c r="E184" s="357"/>
      <c r="F184" s="357"/>
      <c r="G184" s="357"/>
      <c r="H184" s="357"/>
      <c r="I184" s="357"/>
      <c r="J184" s="357"/>
      <c r="K184" s="357"/>
      <c r="L184" s="357"/>
      <c r="M184" s="75"/>
      <c r="N184" s="73">
        <f>SUM(N19:N182)</f>
        <v>1557</v>
      </c>
    </row>
    <row r="185" spans="1:14" ht="15" x14ac:dyDescent="0.25">
      <c r="A185" s="1"/>
      <c r="B185" s="1"/>
      <c r="C185" s="1"/>
      <c r="D185" s="17"/>
      <c r="E185" s="20"/>
      <c r="F185" s="20"/>
      <c r="G185" s="3"/>
      <c r="H185" s="3"/>
      <c r="I185" s="1"/>
      <c r="J185" s="1"/>
      <c r="K185" s="1"/>
      <c r="L185" s="1"/>
      <c r="M185" s="1"/>
    </row>
    <row r="186" spans="1:14" ht="15" customHeight="1" x14ac:dyDescent="0.25">
      <c r="A186" s="1"/>
      <c r="B186" s="1"/>
      <c r="C186" s="1"/>
      <c r="D186" s="1" t="s">
        <v>49</v>
      </c>
      <c r="E186" s="23"/>
      <c r="F186" s="397" t="s">
        <v>392</v>
      </c>
      <c r="G186" s="396"/>
      <c r="H186" s="1"/>
      <c r="I186" s="1"/>
      <c r="J186" s="1"/>
      <c r="K186" s="1"/>
      <c r="L186" s="1"/>
      <c r="M186" s="1"/>
    </row>
    <row r="187" spans="1:14" ht="15" customHeight="1" x14ac:dyDescent="0.25">
      <c r="A187" s="1"/>
      <c r="B187" s="1"/>
      <c r="C187" s="1"/>
      <c r="D187" s="1" t="s">
        <v>394</v>
      </c>
      <c r="E187" s="23"/>
      <c r="F187" s="1"/>
      <c r="G187" s="1"/>
      <c r="H187" s="1"/>
      <c r="I187" s="1"/>
      <c r="J187" s="1"/>
      <c r="K187" s="1"/>
      <c r="L187" s="1"/>
      <c r="M187" s="1"/>
    </row>
    <row r="188" spans="1:14" ht="15" customHeight="1" x14ac:dyDescent="0.25">
      <c r="A188" s="1"/>
      <c r="B188" s="1"/>
      <c r="C188" s="1"/>
      <c r="D188" s="1" t="s">
        <v>393</v>
      </c>
      <c r="E188" s="3"/>
      <c r="F188" s="1"/>
      <c r="G188" s="1"/>
      <c r="H188" s="1"/>
      <c r="I188" s="1"/>
      <c r="J188" s="1"/>
      <c r="K188" s="1"/>
      <c r="L188" s="1"/>
      <c r="M188" s="1"/>
    </row>
    <row r="189" spans="1:14" ht="15" customHeight="1" x14ac:dyDescent="0.25">
      <c r="A189" s="1"/>
      <c r="B189" s="1"/>
      <c r="C189" s="1"/>
      <c r="D189" s="1" t="s">
        <v>385</v>
      </c>
      <c r="E189" s="23"/>
      <c r="F189" s="1"/>
      <c r="G189" s="1"/>
      <c r="H189" s="1"/>
      <c r="I189" s="1"/>
      <c r="J189" s="1"/>
      <c r="K189" s="1"/>
      <c r="L189" s="1"/>
      <c r="M189" s="1"/>
    </row>
    <row r="190" spans="1:14" ht="15" customHeight="1" x14ac:dyDescent="0.25">
      <c r="A190" s="1"/>
      <c r="B190" s="1"/>
      <c r="C190" s="1"/>
      <c r="D190" s="1" t="s">
        <v>391</v>
      </c>
      <c r="E190" s="1"/>
      <c r="F190" s="1"/>
      <c r="G190" s="23"/>
      <c r="H190" s="23"/>
      <c r="I190" s="1"/>
      <c r="J190" s="1"/>
      <c r="K190" s="1"/>
      <c r="L190" s="1"/>
      <c r="M190" s="1"/>
    </row>
    <row r="191" spans="1:14" ht="15" x14ac:dyDescent="0.25">
      <c r="A191" s="1"/>
      <c r="B191" s="1"/>
      <c r="C191" s="1"/>
      <c r="D191" s="1"/>
      <c r="E191" s="1"/>
      <c r="F191" s="1"/>
      <c r="G191" s="3"/>
      <c r="H191" s="3"/>
      <c r="I191" s="1"/>
      <c r="J191" s="1"/>
      <c r="K191" s="20"/>
      <c r="L191" s="1"/>
      <c r="M191" s="1"/>
    </row>
    <row r="192" spans="1:14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495" ht="8.25" customHeight="1" x14ac:dyDescent="0.2"/>
    <row r="497" ht="8.25" customHeight="1" x14ac:dyDescent="0.2"/>
    <row r="499" ht="9" customHeight="1" x14ac:dyDescent="0.2"/>
    <row r="501" ht="7.5" customHeight="1" x14ac:dyDescent="0.2"/>
    <row r="503" ht="6.75" customHeight="1" x14ac:dyDescent="0.2"/>
    <row r="505" ht="7.5" customHeight="1" x14ac:dyDescent="0.2"/>
    <row r="507" ht="9" customHeight="1" x14ac:dyDescent="0.2"/>
    <row r="509" ht="7.5" customHeight="1" x14ac:dyDescent="0.2"/>
    <row r="511" ht="8.25" customHeight="1" x14ac:dyDescent="0.2"/>
  </sheetData>
  <mergeCells count="772">
    <mergeCell ref="B184:L184"/>
    <mergeCell ref="D183:H183"/>
    <mergeCell ref="H176:I176"/>
    <mergeCell ref="J176:K176"/>
    <mergeCell ref="B178:C178"/>
    <mergeCell ref="D178:E178"/>
    <mergeCell ref="F178:G178"/>
    <mergeCell ref="H178:I178"/>
    <mergeCell ref="J178:K178"/>
    <mergeCell ref="D180:H180"/>
    <mergeCell ref="D181:E181"/>
    <mergeCell ref="F181:G181"/>
    <mergeCell ref="H181:I181"/>
    <mergeCell ref="J181:K181"/>
    <mergeCell ref="B179:C179"/>
    <mergeCell ref="D179:E179"/>
    <mergeCell ref="F179:G179"/>
    <mergeCell ref="H179:I179"/>
    <mergeCell ref="J179:K179"/>
    <mergeCell ref="D182:E182"/>
    <mergeCell ref="F182:G182"/>
    <mergeCell ref="H182:I182"/>
    <mergeCell ref="J182:K182"/>
    <mergeCell ref="B181:C181"/>
    <mergeCell ref="B50:C50"/>
    <mergeCell ref="D50:E50"/>
    <mergeCell ref="F50:G50"/>
    <mergeCell ref="B48:C48"/>
    <mergeCell ref="D48:E48"/>
    <mergeCell ref="F48:G48"/>
    <mergeCell ref="B46:C46"/>
    <mergeCell ref="D46:E46"/>
    <mergeCell ref="B176:C176"/>
    <mergeCell ref="D176:E176"/>
    <mergeCell ref="F176:G176"/>
    <mergeCell ref="B53:C53"/>
    <mergeCell ref="D53:E53"/>
    <mergeCell ref="F53:G53"/>
    <mergeCell ref="B56:C56"/>
    <mergeCell ref="D56:E56"/>
    <mergeCell ref="F56:G56"/>
    <mergeCell ref="B59:C59"/>
    <mergeCell ref="D59:E59"/>
    <mergeCell ref="F59:G59"/>
    <mergeCell ref="B62:C62"/>
    <mergeCell ref="D62:E62"/>
    <mergeCell ref="F62:G62"/>
    <mergeCell ref="B65:C65"/>
    <mergeCell ref="H48:I48"/>
    <mergeCell ref="J48:K48"/>
    <mergeCell ref="B49:C49"/>
    <mergeCell ref="D49:E49"/>
    <mergeCell ref="F49:G49"/>
    <mergeCell ref="H49:I49"/>
    <mergeCell ref="J49:K49"/>
    <mergeCell ref="B19:C19"/>
    <mergeCell ref="B20:C20"/>
    <mergeCell ref="B45:C45"/>
    <mergeCell ref="D45:E45"/>
    <mergeCell ref="F45:G45"/>
    <mergeCell ref="H45:I45"/>
    <mergeCell ref="J45:K45"/>
    <mergeCell ref="F46:G46"/>
    <mergeCell ref="H46:I46"/>
    <mergeCell ref="J46:K46"/>
    <mergeCell ref="B47:C47"/>
    <mergeCell ref="D47:E47"/>
    <mergeCell ref="F47:G47"/>
    <mergeCell ref="H47:I47"/>
    <mergeCell ref="J47:K47"/>
    <mergeCell ref="B43:C43"/>
    <mergeCell ref="D43:E43"/>
    <mergeCell ref="F43:G43"/>
    <mergeCell ref="H43:I43"/>
    <mergeCell ref="J43:K43"/>
    <mergeCell ref="B44:C44"/>
    <mergeCell ref="D44:E44"/>
    <mergeCell ref="F44:G44"/>
    <mergeCell ref="H44:I44"/>
    <mergeCell ref="J44:K44"/>
    <mergeCell ref="B41:C41"/>
    <mergeCell ref="D41:E41"/>
    <mergeCell ref="F41:G41"/>
    <mergeCell ref="H41:I41"/>
    <mergeCell ref="J41:K41"/>
    <mergeCell ref="B42:C42"/>
    <mergeCell ref="D42:E42"/>
    <mergeCell ref="F42:G42"/>
    <mergeCell ref="H42:I42"/>
    <mergeCell ref="J42:K42"/>
    <mergeCell ref="B39:C39"/>
    <mergeCell ref="D39:E39"/>
    <mergeCell ref="F39:G39"/>
    <mergeCell ref="H39:I39"/>
    <mergeCell ref="J39:K39"/>
    <mergeCell ref="B40:C40"/>
    <mergeCell ref="D40:E40"/>
    <mergeCell ref="F40:G40"/>
    <mergeCell ref="H40:I40"/>
    <mergeCell ref="J40:K40"/>
    <mergeCell ref="D37:E37"/>
    <mergeCell ref="F37:G37"/>
    <mergeCell ref="H37:I37"/>
    <mergeCell ref="J37:K37"/>
    <mergeCell ref="B38:C38"/>
    <mergeCell ref="D38:E38"/>
    <mergeCell ref="F38:G38"/>
    <mergeCell ref="H38:I38"/>
    <mergeCell ref="J38:K38"/>
    <mergeCell ref="H33:I33"/>
    <mergeCell ref="J33:K33"/>
    <mergeCell ref="B34:C34"/>
    <mergeCell ref="D34:E34"/>
    <mergeCell ref="F34:G34"/>
    <mergeCell ref="H34:I34"/>
    <mergeCell ref="J34:K34"/>
    <mergeCell ref="B36:C36"/>
    <mergeCell ref="D36:E36"/>
    <mergeCell ref="F36:G36"/>
    <mergeCell ref="H36:I36"/>
    <mergeCell ref="J36:K36"/>
    <mergeCell ref="H30:I30"/>
    <mergeCell ref="J30:K30"/>
    <mergeCell ref="B31:C31"/>
    <mergeCell ref="D31:E31"/>
    <mergeCell ref="F31:G31"/>
    <mergeCell ref="H31:I31"/>
    <mergeCell ref="J31:K31"/>
    <mergeCell ref="B32:C32"/>
    <mergeCell ref="D32:E32"/>
    <mergeCell ref="F32:G32"/>
    <mergeCell ref="H32:I32"/>
    <mergeCell ref="J32:K32"/>
    <mergeCell ref="J27:K27"/>
    <mergeCell ref="B28:C28"/>
    <mergeCell ref="D28:E28"/>
    <mergeCell ref="F28:G28"/>
    <mergeCell ref="H28:I28"/>
    <mergeCell ref="J28:K28"/>
    <mergeCell ref="B29:C29"/>
    <mergeCell ref="D29:E29"/>
    <mergeCell ref="F29:G29"/>
    <mergeCell ref="H29:I29"/>
    <mergeCell ref="J29:K29"/>
    <mergeCell ref="F186:G186"/>
    <mergeCell ref="B17:C17"/>
    <mergeCell ref="F17:G17"/>
    <mergeCell ref="D20:E20"/>
    <mergeCell ref="F20:G20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30:C30"/>
    <mergeCell ref="D30:E30"/>
    <mergeCell ref="F30:G30"/>
    <mergeCell ref="B33:C33"/>
    <mergeCell ref="D33:E33"/>
    <mergeCell ref="F33:G33"/>
    <mergeCell ref="B37:C37"/>
    <mergeCell ref="H20:I20"/>
    <mergeCell ref="J20:K20"/>
    <mergeCell ref="B21:C21"/>
    <mergeCell ref="D21:E21"/>
    <mergeCell ref="F21:G21"/>
    <mergeCell ref="H21:I21"/>
    <mergeCell ref="J21:K21"/>
    <mergeCell ref="H17:I17"/>
    <mergeCell ref="J17:K17"/>
    <mergeCell ref="D19:E19"/>
    <mergeCell ref="F19:G19"/>
    <mergeCell ref="H19:I19"/>
    <mergeCell ref="J19:K19"/>
    <mergeCell ref="D17:E17"/>
    <mergeCell ref="H50:I50"/>
    <mergeCell ref="J50:K50"/>
    <mergeCell ref="B51:C51"/>
    <mergeCell ref="D51:E51"/>
    <mergeCell ref="F51:G51"/>
    <mergeCell ref="H51:I51"/>
    <mergeCell ref="J51:K5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H24:I24"/>
    <mergeCell ref="J24:K24"/>
    <mergeCell ref="H25:I25"/>
    <mergeCell ref="J25:K25"/>
    <mergeCell ref="H26:I26"/>
    <mergeCell ref="J26:K26"/>
    <mergeCell ref="H27:I27"/>
    <mergeCell ref="H53:I53"/>
    <mergeCell ref="J53:K53"/>
    <mergeCell ref="B54:C54"/>
    <mergeCell ref="D54:E54"/>
    <mergeCell ref="F54:G54"/>
    <mergeCell ref="H54:I54"/>
    <mergeCell ref="J54:K54"/>
    <mergeCell ref="B55:C55"/>
    <mergeCell ref="D55:E55"/>
    <mergeCell ref="F55:G55"/>
    <mergeCell ref="H55:I55"/>
    <mergeCell ref="J55:K55"/>
    <mergeCell ref="H56:I56"/>
    <mergeCell ref="J56:K56"/>
    <mergeCell ref="B57:C57"/>
    <mergeCell ref="D57:E57"/>
    <mergeCell ref="F57:G57"/>
    <mergeCell ref="H57:I57"/>
    <mergeCell ref="J57:K57"/>
    <mergeCell ref="B58:C58"/>
    <mergeCell ref="D58:E58"/>
    <mergeCell ref="F58:G58"/>
    <mergeCell ref="H58:I58"/>
    <mergeCell ref="J58:K58"/>
    <mergeCell ref="H59:I59"/>
    <mergeCell ref="J59:K59"/>
    <mergeCell ref="B60:C60"/>
    <mergeCell ref="D60:E60"/>
    <mergeCell ref="F60:G60"/>
    <mergeCell ref="H60:I60"/>
    <mergeCell ref="J60:K60"/>
    <mergeCell ref="B61:C61"/>
    <mergeCell ref="D61:E61"/>
    <mergeCell ref="F61:G61"/>
    <mergeCell ref="H61:I61"/>
    <mergeCell ref="J61:K61"/>
    <mergeCell ref="H62:I62"/>
    <mergeCell ref="J62:K62"/>
    <mergeCell ref="B63:C63"/>
    <mergeCell ref="D63:E63"/>
    <mergeCell ref="F63:G63"/>
    <mergeCell ref="H63:I63"/>
    <mergeCell ref="J63:K63"/>
    <mergeCell ref="B64:C64"/>
    <mergeCell ref="D64:E64"/>
    <mergeCell ref="F64:G64"/>
    <mergeCell ref="H64:I64"/>
    <mergeCell ref="J64:K64"/>
    <mergeCell ref="D65:E65"/>
    <mergeCell ref="F65:G65"/>
    <mergeCell ref="H65:I65"/>
    <mergeCell ref="J65:K65"/>
    <mergeCell ref="B66:C66"/>
    <mergeCell ref="D66:E66"/>
    <mergeCell ref="F66:G66"/>
    <mergeCell ref="H66:I66"/>
    <mergeCell ref="J66:K66"/>
    <mergeCell ref="B67:C67"/>
    <mergeCell ref="D67:E67"/>
    <mergeCell ref="F67:G67"/>
    <mergeCell ref="H67:I67"/>
    <mergeCell ref="J67:K67"/>
    <mergeCell ref="B68:C68"/>
    <mergeCell ref="D68:E68"/>
    <mergeCell ref="F68:G68"/>
    <mergeCell ref="H68:I68"/>
    <mergeCell ref="J68:K68"/>
    <mergeCell ref="B70:C70"/>
    <mergeCell ref="D70:E70"/>
    <mergeCell ref="F70:G70"/>
    <mergeCell ref="H70:I70"/>
    <mergeCell ref="J70:K70"/>
    <mergeCell ref="B71:C71"/>
    <mergeCell ref="D71:E71"/>
    <mergeCell ref="F71:G71"/>
    <mergeCell ref="H71:I71"/>
    <mergeCell ref="J71:K71"/>
    <mergeCell ref="D72:E72"/>
    <mergeCell ref="F72:G72"/>
    <mergeCell ref="H72:I72"/>
    <mergeCell ref="J72:K72"/>
    <mergeCell ref="B73:C73"/>
    <mergeCell ref="D73:E73"/>
    <mergeCell ref="F73:G73"/>
    <mergeCell ref="H73:I73"/>
    <mergeCell ref="J73:K73"/>
    <mergeCell ref="B74:C74"/>
    <mergeCell ref="D74:E74"/>
    <mergeCell ref="F74:G74"/>
    <mergeCell ref="H74:I74"/>
    <mergeCell ref="J74:K74"/>
    <mergeCell ref="B75:C75"/>
    <mergeCell ref="D75:E75"/>
    <mergeCell ref="F75:G75"/>
    <mergeCell ref="H75:I75"/>
    <mergeCell ref="J75:K75"/>
    <mergeCell ref="B76:C76"/>
    <mergeCell ref="D76:E76"/>
    <mergeCell ref="F76:G76"/>
    <mergeCell ref="H76:I76"/>
    <mergeCell ref="J76:K76"/>
    <mergeCell ref="B77:C77"/>
    <mergeCell ref="D77:E77"/>
    <mergeCell ref="F77:G77"/>
    <mergeCell ref="H77:I77"/>
    <mergeCell ref="J77:K77"/>
    <mergeCell ref="B78:C78"/>
    <mergeCell ref="D78:E78"/>
    <mergeCell ref="F78:G78"/>
    <mergeCell ref="H78:I78"/>
    <mergeCell ref="J78:K78"/>
    <mergeCell ref="B79:C79"/>
    <mergeCell ref="D79:E79"/>
    <mergeCell ref="F79:G79"/>
    <mergeCell ref="H79:I79"/>
    <mergeCell ref="J79:K79"/>
    <mergeCell ref="B80:C80"/>
    <mergeCell ref="D80:E80"/>
    <mergeCell ref="F80:G80"/>
    <mergeCell ref="H80:I80"/>
    <mergeCell ref="J80:K80"/>
    <mergeCell ref="B81:C81"/>
    <mergeCell ref="D81:E81"/>
    <mergeCell ref="F81:G81"/>
    <mergeCell ref="H81:I81"/>
    <mergeCell ref="J81:K81"/>
    <mergeCell ref="B82:C82"/>
    <mergeCell ref="D82:E82"/>
    <mergeCell ref="F82:G82"/>
    <mergeCell ref="H82:I82"/>
    <mergeCell ref="J82:K82"/>
    <mergeCell ref="B83:C83"/>
    <mergeCell ref="D83:E83"/>
    <mergeCell ref="F83:G83"/>
    <mergeCell ref="H83:I83"/>
    <mergeCell ref="J83:K83"/>
    <mergeCell ref="B84:C84"/>
    <mergeCell ref="D84:E84"/>
    <mergeCell ref="F84:G84"/>
    <mergeCell ref="H84:I84"/>
    <mergeCell ref="J84:K84"/>
    <mergeCell ref="B85:C85"/>
    <mergeCell ref="D85:E85"/>
    <mergeCell ref="F85:G85"/>
    <mergeCell ref="H85:I85"/>
    <mergeCell ref="J85:K85"/>
    <mergeCell ref="B86:C86"/>
    <mergeCell ref="D86:E86"/>
    <mergeCell ref="F86:G86"/>
    <mergeCell ref="H86:I86"/>
    <mergeCell ref="J86:K86"/>
    <mergeCell ref="B88:C88"/>
    <mergeCell ref="D88:E88"/>
    <mergeCell ref="F88:G88"/>
    <mergeCell ref="H88:I88"/>
    <mergeCell ref="J88:K88"/>
    <mergeCell ref="B89:C89"/>
    <mergeCell ref="D89:E89"/>
    <mergeCell ref="F89:G89"/>
    <mergeCell ref="H89:I89"/>
    <mergeCell ref="J89:K89"/>
    <mergeCell ref="B90:C90"/>
    <mergeCell ref="D90:E90"/>
    <mergeCell ref="F90:G90"/>
    <mergeCell ref="H90:I90"/>
    <mergeCell ref="J90:K90"/>
    <mergeCell ref="B91:C91"/>
    <mergeCell ref="D91:E91"/>
    <mergeCell ref="F91:G91"/>
    <mergeCell ref="H91:I91"/>
    <mergeCell ref="J91:K91"/>
    <mergeCell ref="B92:C92"/>
    <mergeCell ref="D92:E92"/>
    <mergeCell ref="F92:G92"/>
    <mergeCell ref="H92:I92"/>
    <mergeCell ref="J92:K92"/>
    <mergeCell ref="B93:C93"/>
    <mergeCell ref="D93:E93"/>
    <mergeCell ref="F93:G93"/>
    <mergeCell ref="H93:I93"/>
    <mergeCell ref="J93:K93"/>
    <mergeCell ref="B94:C94"/>
    <mergeCell ref="D94:E94"/>
    <mergeCell ref="F94:G94"/>
    <mergeCell ref="H94:I94"/>
    <mergeCell ref="J94:K94"/>
    <mergeCell ref="B95:C95"/>
    <mergeCell ref="D95:E95"/>
    <mergeCell ref="F95:G95"/>
    <mergeCell ref="H95:I95"/>
    <mergeCell ref="J95:K95"/>
    <mergeCell ref="B96:C96"/>
    <mergeCell ref="D96:E96"/>
    <mergeCell ref="F96:G96"/>
    <mergeCell ref="H96:I96"/>
    <mergeCell ref="J96:K96"/>
    <mergeCell ref="B97:C97"/>
    <mergeCell ref="D97:E97"/>
    <mergeCell ref="F97:G97"/>
    <mergeCell ref="H97:I97"/>
    <mergeCell ref="J97:K97"/>
    <mergeCell ref="B98:C98"/>
    <mergeCell ref="D98:E98"/>
    <mergeCell ref="F98:G98"/>
    <mergeCell ref="H98:I98"/>
    <mergeCell ref="J98:K98"/>
    <mergeCell ref="B101:C101"/>
    <mergeCell ref="D101:E101"/>
    <mergeCell ref="F101:G101"/>
    <mergeCell ref="H101:I101"/>
    <mergeCell ref="J101:K101"/>
    <mergeCell ref="B99:C99"/>
    <mergeCell ref="D99:E99"/>
    <mergeCell ref="F99:G99"/>
    <mergeCell ref="H99:I99"/>
    <mergeCell ref="J99:K99"/>
    <mergeCell ref="B100:C100"/>
    <mergeCell ref="D100:E100"/>
    <mergeCell ref="F100:G100"/>
    <mergeCell ref="H100:I100"/>
    <mergeCell ref="J100:K100"/>
    <mergeCell ref="B102:C102"/>
    <mergeCell ref="D102:E102"/>
    <mergeCell ref="F102:G102"/>
    <mergeCell ref="H102:I102"/>
    <mergeCell ref="J102:K102"/>
    <mergeCell ref="B103:C103"/>
    <mergeCell ref="D103:E103"/>
    <mergeCell ref="F103:G103"/>
    <mergeCell ref="H103:I103"/>
    <mergeCell ref="J103:K103"/>
    <mergeCell ref="B105:C105"/>
    <mergeCell ref="D105:E105"/>
    <mergeCell ref="F105:G105"/>
    <mergeCell ref="H105:I105"/>
    <mergeCell ref="J105:K105"/>
    <mergeCell ref="B106:C106"/>
    <mergeCell ref="D106:E106"/>
    <mergeCell ref="F106:G106"/>
    <mergeCell ref="H106:I106"/>
    <mergeCell ref="J106:K106"/>
    <mergeCell ref="B107:C107"/>
    <mergeCell ref="D107:E107"/>
    <mergeCell ref="F107:G107"/>
    <mergeCell ref="H107:I107"/>
    <mergeCell ref="J107:K107"/>
    <mergeCell ref="D108:E108"/>
    <mergeCell ref="F108:G108"/>
    <mergeCell ref="H108:I108"/>
    <mergeCell ref="J108:K108"/>
    <mergeCell ref="B109:C109"/>
    <mergeCell ref="D109:E109"/>
    <mergeCell ref="F109:G109"/>
    <mergeCell ref="H109:I109"/>
    <mergeCell ref="J109:K109"/>
    <mergeCell ref="B110:C110"/>
    <mergeCell ref="D110:E110"/>
    <mergeCell ref="F110:G110"/>
    <mergeCell ref="H110:I110"/>
    <mergeCell ref="J110:K110"/>
    <mergeCell ref="B111:C111"/>
    <mergeCell ref="D111:E111"/>
    <mergeCell ref="F111:G111"/>
    <mergeCell ref="H111:I111"/>
    <mergeCell ref="J111:K111"/>
    <mergeCell ref="B112:C112"/>
    <mergeCell ref="D112:E112"/>
    <mergeCell ref="F112:G112"/>
    <mergeCell ref="H112:I112"/>
    <mergeCell ref="J112:K112"/>
    <mergeCell ref="B113:C113"/>
    <mergeCell ref="D113:E113"/>
    <mergeCell ref="F113:G113"/>
    <mergeCell ref="H113:I113"/>
    <mergeCell ref="J113:K113"/>
    <mergeCell ref="B114:C114"/>
    <mergeCell ref="D114:E114"/>
    <mergeCell ref="F114:G114"/>
    <mergeCell ref="H114:I114"/>
    <mergeCell ref="J114:K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H116:I116"/>
    <mergeCell ref="J116:K116"/>
    <mergeCell ref="B117:C117"/>
    <mergeCell ref="D117:E117"/>
    <mergeCell ref="F117:G117"/>
    <mergeCell ref="H117:I117"/>
    <mergeCell ref="J117:K117"/>
    <mergeCell ref="B118:C118"/>
    <mergeCell ref="D118:E118"/>
    <mergeCell ref="F118:G118"/>
    <mergeCell ref="H118:I118"/>
    <mergeCell ref="J118:K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H120:I120"/>
    <mergeCell ref="J120:K120"/>
    <mergeCell ref="B121:C121"/>
    <mergeCell ref="D121:E121"/>
    <mergeCell ref="F121:G121"/>
    <mergeCell ref="H121:I121"/>
    <mergeCell ref="J121:K121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H124:I124"/>
    <mergeCell ref="J124:K124"/>
    <mergeCell ref="B125:C125"/>
    <mergeCell ref="D125:E125"/>
    <mergeCell ref="F125:G125"/>
    <mergeCell ref="H125:I125"/>
    <mergeCell ref="J125:K125"/>
    <mergeCell ref="B126:C126"/>
    <mergeCell ref="D126:E126"/>
    <mergeCell ref="F126:G126"/>
    <mergeCell ref="H126:I126"/>
    <mergeCell ref="J126:K126"/>
    <mergeCell ref="B127:C127"/>
    <mergeCell ref="D127:E127"/>
    <mergeCell ref="F127:G127"/>
    <mergeCell ref="H127:I127"/>
    <mergeCell ref="J127:K127"/>
    <mergeCell ref="B128:C128"/>
    <mergeCell ref="D128:E128"/>
    <mergeCell ref="F128:G128"/>
    <mergeCell ref="H128:I128"/>
    <mergeCell ref="J128:K128"/>
    <mergeCell ref="B129:C129"/>
    <mergeCell ref="D129:E129"/>
    <mergeCell ref="F129:G129"/>
    <mergeCell ref="H129:I129"/>
    <mergeCell ref="J129:K129"/>
    <mergeCell ref="B130:C130"/>
    <mergeCell ref="D130:E130"/>
    <mergeCell ref="F130:G130"/>
    <mergeCell ref="H130:I130"/>
    <mergeCell ref="J130:K130"/>
    <mergeCell ref="B131:C131"/>
    <mergeCell ref="D131:E131"/>
    <mergeCell ref="F131:G131"/>
    <mergeCell ref="H131:I131"/>
    <mergeCell ref="J131:K131"/>
    <mergeCell ref="B132:C132"/>
    <mergeCell ref="D132:E132"/>
    <mergeCell ref="F132:G132"/>
    <mergeCell ref="H132:I132"/>
    <mergeCell ref="J132:K132"/>
    <mergeCell ref="B133:C133"/>
    <mergeCell ref="D133:E133"/>
    <mergeCell ref="F133:G133"/>
    <mergeCell ref="H133:I133"/>
    <mergeCell ref="J133:K133"/>
    <mergeCell ref="B134:C134"/>
    <mergeCell ref="D134:E134"/>
    <mergeCell ref="F134:G134"/>
    <mergeCell ref="H134:I134"/>
    <mergeCell ref="J134:K134"/>
    <mergeCell ref="B135:C135"/>
    <mergeCell ref="D135:E135"/>
    <mergeCell ref="F135:G135"/>
    <mergeCell ref="H135:I135"/>
    <mergeCell ref="J135:K135"/>
    <mergeCell ref="B136:C136"/>
    <mergeCell ref="D136:E136"/>
    <mergeCell ref="F136:G136"/>
    <mergeCell ref="H136:I136"/>
    <mergeCell ref="J136:K136"/>
    <mergeCell ref="B137:C137"/>
    <mergeCell ref="D137:E137"/>
    <mergeCell ref="F137:G137"/>
    <mergeCell ref="H137:I137"/>
    <mergeCell ref="J137:K137"/>
    <mergeCell ref="B138:C138"/>
    <mergeCell ref="D138:E138"/>
    <mergeCell ref="F138:G138"/>
    <mergeCell ref="H138:I138"/>
    <mergeCell ref="J138:K138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H141:I141"/>
    <mergeCell ref="J141:K141"/>
    <mergeCell ref="B142:C142"/>
    <mergeCell ref="D142:E142"/>
    <mergeCell ref="F142:G142"/>
    <mergeCell ref="H142:I142"/>
    <mergeCell ref="J142:K142"/>
    <mergeCell ref="B143:C143"/>
    <mergeCell ref="D143:E143"/>
    <mergeCell ref="F143:G143"/>
    <mergeCell ref="H143:I143"/>
    <mergeCell ref="J143:K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H145:I145"/>
    <mergeCell ref="J145:K145"/>
    <mergeCell ref="B146:C146"/>
    <mergeCell ref="D146:E146"/>
    <mergeCell ref="F146:G146"/>
    <mergeCell ref="H146:I146"/>
    <mergeCell ref="J146:K146"/>
    <mergeCell ref="B147:C147"/>
    <mergeCell ref="D147:E147"/>
    <mergeCell ref="F147:G147"/>
    <mergeCell ref="H147:I147"/>
    <mergeCell ref="J147:K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H149:I149"/>
    <mergeCell ref="J149:K149"/>
    <mergeCell ref="B150:C150"/>
    <mergeCell ref="D150:E150"/>
    <mergeCell ref="F150:G150"/>
    <mergeCell ref="H150:I150"/>
    <mergeCell ref="J150:K150"/>
    <mergeCell ref="D153:E153"/>
    <mergeCell ref="F153:G153"/>
    <mergeCell ref="H153:I153"/>
    <mergeCell ref="J153:K153"/>
    <mergeCell ref="B151:C151"/>
    <mergeCell ref="D151:E151"/>
    <mergeCell ref="F151:G151"/>
    <mergeCell ref="H151:I151"/>
    <mergeCell ref="J151:K151"/>
    <mergeCell ref="B152:C152"/>
    <mergeCell ref="D152:E152"/>
    <mergeCell ref="F152:G152"/>
    <mergeCell ref="H152:I152"/>
    <mergeCell ref="J152:K152"/>
    <mergeCell ref="B154:C154"/>
    <mergeCell ref="D154:E154"/>
    <mergeCell ref="F154:G154"/>
    <mergeCell ref="H154:I154"/>
    <mergeCell ref="J154:K154"/>
    <mergeCell ref="D160:E160"/>
    <mergeCell ref="F160:G160"/>
    <mergeCell ref="H160:I160"/>
    <mergeCell ref="J160:K160"/>
    <mergeCell ref="D156:E156"/>
    <mergeCell ref="D155:E155"/>
    <mergeCell ref="F155:G155"/>
    <mergeCell ref="H155:I155"/>
    <mergeCell ref="J155:K155"/>
    <mergeCell ref="B157:C157"/>
    <mergeCell ref="D157:E157"/>
    <mergeCell ref="F157:G157"/>
    <mergeCell ref="H157:I157"/>
    <mergeCell ref="J157:K157"/>
    <mergeCell ref="F156:G156"/>
    <mergeCell ref="H156:I156"/>
    <mergeCell ref="J156:K156"/>
    <mergeCell ref="F161:G161"/>
    <mergeCell ref="H161:I161"/>
    <mergeCell ref="J161:K161"/>
    <mergeCell ref="B162:C162"/>
    <mergeCell ref="B158:C158"/>
    <mergeCell ref="D158:E158"/>
    <mergeCell ref="F158:G158"/>
    <mergeCell ref="H158:I158"/>
    <mergeCell ref="J158:K158"/>
    <mergeCell ref="B160:C160"/>
    <mergeCell ref="D162:E162"/>
    <mergeCell ref="F162:G162"/>
    <mergeCell ref="H162:I162"/>
    <mergeCell ref="J162:K162"/>
    <mergeCell ref="B161:C161"/>
    <mergeCell ref="D161:E161"/>
    <mergeCell ref="B163:C163"/>
    <mergeCell ref="D163:E163"/>
    <mergeCell ref="F163:G163"/>
    <mergeCell ref="H163:I163"/>
    <mergeCell ref="J163:K163"/>
    <mergeCell ref="B164:C164"/>
    <mergeCell ref="D164:E164"/>
    <mergeCell ref="F164:G164"/>
    <mergeCell ref="H164:I164"/>
    <mergeCell ref="J164:K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H166:I166"/>
    <mergeCell ref="J166:K166"/>
    <mergeCell ref="B167:C167"/>
    <mergeCell ref="D167:E167"/>
    <mergeCell ref="F167:G167"/>
    <mergeCell ref="H167:I167"/>
    <mergeCell ref="J167:K167"/>
    <mergeCell ref="B168:C168"/>
    <mergeCell ref="D168:E168"/>
    <mergeCell ref="F168:G168"/>
    <mergeCell ref="H168:I168"/>
    <mergeCell ref="J168:K168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H170:I170"/>
    <mergeCell ref="J170:K170"/>
    <mergeCell ref="D171:E171"/>
    <mergeCell ref="F171:G171"/>
    <mergeCell ref="H171:I171"/>
    <mergeCell ref="J171:K171"/>
    <mergeCell ref="B172:C172"/>
    <mergeCell ref="D172:E172"/>
    <mergeCell ref="F172:G172"/>
    <mergeCell ref="H172:I172"/>
    <mergeCell ref="J172:K172"/>
    <mergeCell ref="B175:C175"/>
    <mergeCell ref="D175:E175"/>
    <mergeCell ref="F175:G175"/>
    <mergeCell ref="H175:I175"/>
    <mergeCell ref="J175:K175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H174:I174"/>
    <mergeCell ref="J174:K174"/>
  </mergeCells>
  <pageMargins left="0.15748031496062992" right="0.15748031496062992" top="0.15748031496062992" bottom="0.19685039370078741" header="0" footer="0"/>
  <pageSetup paperSize="9" scale="74" orientation="portrait" horizontalDpi="4294967293" r:id="rId1"/>
  <headerFooter alignWithMargins="0"/>
  <drawing r:id="rId2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sheetPr codeName="Hoja78">
    <pageSetUpPr fitToPage="1"/>
  </sheetPr>
  <dimension ref="A1:L365"/>
  <sheetViews>
    <sheetView topLeftCell="A16" workbookViewId="0">
      <selection activeCell="Q21" sqref="Q21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364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36910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/>
      <c r="C20" s="30"/>
      <c r="D20" s="459" t="s">
        <v>249</v>
      </c>
      <c r="E20" s="460"/>
      <c r="F20" s="396"/>
      <c r="G20" s="396"/>
      <c r="H20" s="3"/>
      <c r="I20" s="15"/>
      <c r="J20" s="16"/>
      <c r="K20" s="18"/>
      <c r="L20" s="1"/>
    </row>
    <row r="21" spans="1:12" ht="15" x14ac:dyDescent="0.25">
      <c r="A21" s="1"/>
      <c r="B21" s="416">
        <v>1</v>
      </c>
      <c r="C21" s="417"/>
      <c r="D21" s="17" t="s">
        <v>250</v>
      </c>
      <c r="E21" s="1">
        <v>3</v>
      </c>
      <c r="F21" s="20">
        <v>85</v>
      </c>
      <c r="G21" s="3" t="s">
        <v>143</v>
      </c>
      <c r="H21" s="49">
        <v>7.8</v>
      </c>
      <c r="I21" s="15" t="s">
        <v>25</v>
      </c>
      <c r="J21" s="16"/>
      <c r="K21" s="21" t="s">
        <v>145</v>
      </c>
      <c r="L21" s="1"/>
    </row>
    <row r="22" spans="1:12" ht="15" x14ac:dyDescent="0.25">
      <c r="A22" s="1"/>
      <c r="B22" s="37"/>
      <c r="C22" s="36"/>
      <c r="D22" s="17" t="s">
        <v>250</v>
      </c>
      <c r="E22" s="1">
        <v>9</v>
      </c>
      <c r="F22" s="20">
        <v>90</v>
      </c>
      <c r="G22" s="3" t="s">
        <v>143</v>
      </c>
      <c r="H22" s="3"/>
      <c r="I22" s="15"/>
      <c r="J22" s="16"/>
      <c r="K22" s="21"/>
      <c r="L22" s="1"/>
    </row>
    <row r="23" spans="1:12" ht="15" x14ac:dyDescent="0.25">
      <c r="A23" s="1"/>
      <c r="B23" s="37"/>
      <c r="C23" s="36"/>
      <c r="D23" s="17" t="s">
        <v>250</v>
      </c>
      <c r="E23" s="1">
        <v>1</v>
      </c>
      <c r="F23" s="20">
        <v>95</v>
      </c>
      <c r="G23" s="3" t="s">
        <v>143</v>
      </c>
      <c r="H23" s="3"/>
      <c r="I23" s="15"/>
      <c r="J23" s="16"/>
      <c r="K23" s="21"/>
      <c r="L23" s="1"/>
    </row>
    <row r="24" spans="1:12" ht="15" x14ac:dyDescent="0.25">
      <c r="A24" s="1"/>
      <c r="B24" s="37"/>
      <c r="C24" s="36"/>
      <c r="D24" s="459" t="s">
        <v>254</v>
      </c>
      <c r="E24" s="460"/>
      <c r="F24" s="396"/>
      <c r="G24" s="396"/>
      <c r="H24" s="3"/>
      <c r="I24" s="15"/>
      <c r="J24" s="16"/>
      <c r="K24" s="21"/>
      <c r="L24" s="1"/>
    </row>
    <row r="25" spans="1:12" ht="15" x14ac:dyDescent="0.25">
      <c r="A25" s="1"/>
      <c r="B25" s="37"/>
      <c r="C25" s="36"/>
      <c r="D25" s="17" t="s">
        <v>243</v>
      </c>
      <c r="E25" s="1">
        <v>4</v>
      </c>
      <c r="F25" s="20">
        <v>100</v>
      </c>
      <c r="G25" s="3" t="s">
        <v>363</v>
      </c>
      <c r="H25" s="3"/>
      <c r="I25" s="15" t="s">
        <v>253</v>
      </c>
      <c r="J25" s="16"/>
      <c r="K25" s="21" t="s">
        <v>145</v>
      </c>
      <c r="L25" s="1"/>
    </row>
    <row r="26" spans="1:12" ht="15" x14ac:dyDescent="0.25">
      <c r="A26" s="1"/>
      <c r="B26" s="37"/>
      <c r="C26" s="36"/>
      <c r="D26" s="459" t="s">
        <v>245</v>
      </c>
      <c r="E26" s="460"/>
      <c r="F26" s="396"/>
      <c r="G26" s="396"/>
      <c r="H26" s="3"/>
      <c r="I26" s="15"/>
      <c r="J26" s="16"/>
      <c r="K26" s="21"/>
      <c r="L26" s="1"/>
    </row>
    <row r="27" spans="1:12" ht="15" x14ac:dyDescent="0.25">
      <c r="A27" s="1"/>
      <c r="B27" s="37"/>
      <c r="C27" s="36"/>
      <c r="D27" s="17" t="s">
        <v>243</v>
      </c>
      <c r="E27" s="1">
        <v>5</v>
      </c>
      <c r="F27" s="20">
        <v>85</v>
      </c>
      <c r="G27" s="3" t="s">
        <v>363</v>
      </c>
      <c r="H27" s="3"/>
      <c r="I27" s="15" t="s">
        <v>53</v>
      </c>
      <c r="J27" s="16"/>
      <c r="K27" s="21" t="s">
        <v>145</v>
      </c>
      <c r="L27" s="1"/>
    </row>
    <row r="28" spans="1:12" ht="15" x14ac:dyDescent="0.25">
      <c r="A28" s="1"/>
      <c r="B28" s="37"/>
      <c r="C28" s="36"/>
      <c r="D28" s="17" t="s">
        <v>243</v>
      </c>
      <c r="E28" s="1">
        <v>4</v>
      </c>
      <c r="F28" s="20">
        <v>90</v>
      </c>
      <c r="G28" s="3" t="s">
        <v>363</v>
      </c>
      <c r="H28" s="3"/>
      <c r="I28" s="15"/>
      <c r="J28" s="16"/>
      <c r="K28" s="21"/>
      <c r="L28" s="1"/>
    </row>
    <row r="29" spans="1:12" ht="15" x14ac:dyDescent="0.25">
      <c r="A29" s="1"/>
      <c r="B29" s="37"/>
      <c r="C29" s="36"/>
      <c r="D29" s="17" t="s">
        <v>243</v>
      </c>
      <c r="E29" s="1">
        <v>1</v>
      </c>
      <c r="F29" s="20">
        <v>95</v>
      </c>
      <c r="G29" s="3" t="s">
        <v>363</v>
      </c>
      <c r="H29" s="3"/>
      <c r="I29" s="15"/>
      <c r="J29" s="16"/>
      <c r="K29" s="21"/>
      <c r="L29" s="1"/>
    </row>
    <row r="30" spans="1:12" ht="15" x14ac:dyDescent="0.25">
      <c r="A30" s="1"/>
      <c r="B30" s="29"/>
      <c r="C30" s="30"/>
      <c r="D30" s="17" t="s">
        <v>243</v>
      </c>
      <c r="E30" s="17">
        <v>5</v>
      </c>
      <c r="F30" s="20">
        <v>85</v>
      </c>
      <c r="G30" s="23" t="s">
        <v>36</v>
      </c>
      <c r="H30" s="3"/>
      <c r="I30" s="15"/>
      <c r="J30" s="16"/>
      <c r="K30" s="18"/>
      <c r="L30" s="1"/>
    </row>
    <row r="31" spans="1:12" ht="15" x14ac:dyDescent="0.25">
      <c r="A31" s="1"/>
      <c r="B31" s="416"/>
      <c r="C31" s="417"/>
      <c r="D31" s="17" t="s">
        <v>243</v>
      </c>
      <c r="E31" s="1">
        <v>6</v>
      </c>
      <c r="F31" s="20">
        <v>90</v>
      </c>
      <c r="G31" s="23" t="s">
        <v>36</v>
      </c>
      <c r="H31" s="49"/>
      <c r="I31" s="15"/>
      <c r="J31" s="16"/>
      <c r="K31" s="21"/>
      <c r="L31" s="1"/>
    </row>
    <row r="32" spans="1:12" ht="15" x14ac:dyDescent="0.25">
      <c r="A32" s="1"/>
      <c r="B32" s="40"/>
      <c r="C32" s="36"/>
      <c r="D32" s="17" t="s">
        <v>243</v>
      </c>
      <c r="E32" s="1">
        <v>3</v>
      </c>
      <c r="F32" s="20">
        <v>95</v>
      </c>
      <c r="G32" s="23" t="s">
        <v>36</v>
      </c>
      <c r="H32" s="49"/>
      <c r="I32" s="15"/>
      <c r="J32" s="16"/>
      <c r="K32" s="21"/>
      <c r="L32" s="1"/>
    </row>
    <row r="33" spans="1:12" ht="15" x14ac:dyDescent="0.25">
      <c r="A33" s="1"/>
      <c r="B33" s="40"/>
      <c r="C33" s="36"/>
      <c r="D33" s="17" t="s">
        <v>243</v>
      </c>
      <c r="E33" s="1">
        <v>2</v>
      </c>
      <c r="F33" s="20">
        <v>100</v>
      </c>
      <c r="G33" s="23" t="s">
        <v>36</v>
      </c>
      <c r="H33" s="49"/>
      <c r="I33" s="15"/>
      <c r="J33" s="16"/>
      <c r="K33" s="21"/>
      <c r="L33" s="1"/>
    </row>
    <row r="34" spans="1:12" ht="15" x14ac:dyDescent="0.25">
      <c r="A34" s="1"/>
      <c r="B34" s="40"/>
      <c r="C34" s="36"/>
      <c r="D34" s="459" t="s">
        <v>365</v>
      </c>
      <c r="E34" s="460"/>
      <c r="F34" s="396"/>
      <c r="G34" s="396"/>
      <c r="H34" s="49"/>
      <c r="I34" s="15"/>
      <c r="J34" s="16"/>
      <c r="K34" s="21"/>
      <c r="L34" s="1"/>
    </row>
    <row r="35" spans="1:12" ht="15" x14ac:dyDescent="0.25">
      <c r="A35" s="1"/>
      <c r="B35" s="40"/>
      <c r="C35" s="36"/>
      <c r="D35" s="17" t="s">
        <v>243</v>
      </c>
      <c r="E35" s="1">
        <v>1</v>
      </c>
      <c r="F35" s="20">
        <v>95</v>
      </c>
      <c r="G35" s="3" t="s">
        <v>363</v>
      </c>
      <c r="H35" s="49"/>
      <c r="I35" s="15" t="s">
        <v>25</v>
      </c>
      <c r="J35" s="16"/>
      <c r="K35" s="21" t="s">
        <v>145</v>
      </c>
      <c r="L35" s="1"/>
    </row>
    <row r="36" spans="1:12" ht="15" x14ac:dyDescent="0.25">
      <c r="A36" s="1"/>
      <c r="B36" s="29"/>
      <c r="C36" s="30"/>
      <c r="D36" s="48"/>
      <c r="E36" s="35"/>
      <c r="H36" s="3"/>
      <c r="I36" s="15"/>
      <c r="J36" s="16"/>
      <c r="K36" s="18"/>
      <c r="L36" s="1"/>
    </row>
    <row r="37" spans="1:12" ht="15" customHeight="1" x14ac:dyDescent="0.25">
      <c r="A37" s="1"/>
      <c r="B37" s="19"/>
      <c r="C37" s="16"/>
      <c r="D37" s="17"/>
      <c r="E37" s="20"/>
      <c r="F37" s="20"/>
      <c r="G37" s="3"/>
      <c r="H37" s="3"/>
      <c r="I37" s="15"/>
      <c r="J37" s="16"/>
      <c r="K37" s="21"/>
      <c r="L37" s="1"/>
    </row>
    <row r="38" spans="1:12" ht="15" x14ac:dyDescent="0.25">
      <c r="A38" s="1"/>
      <c r="B38" s="15"/>
      <c r="C38" s="16"/>
      <c r="D38" s="17" t="s">
        <v>29</v>
      </c>
      <c r="E38" s="461">
        <f>SUM(E21:E36)</f>
        <v>44</v>
      </c>
      <c r="F38" s="461"/>
      <c r="G38" s="3" t="s">
        <v>16</v>
      </c>
      <c r="H38" s="3"/>
      <c r="I38" s="15"/>
      <c r="J38" s="16"/>
      <c r="K38" s="21"/>
      <c r="L38" s="1"/>
    </row>
    <row r="39" spans="1:12" ht="15" x14ac:dyDescent="0.25">
      <c r="A39" s="1"/>
      <c r="B39" s="15"/>
      <c r="C39" s="16"/>
      <c r="D39" s="17"/>
      <c r="E39" s="20"/>
      <c r="F39" s="20"/>
      <c r="G39" s="3"/>
      <c r="H39" s="3"/>
      <c r="I39" s="15"/>
      <c r="J39" s="16"/>
      <c r="K39" s="21"/>
      <c r="L39" s="1"/>
    </row>
    <row r="40" spans="1:12" ht="15" customHeight="1" x14ac:dyDescent="0.25">
      <c r="A40" s="1"/>
      <c r="B40" s="15"/>
      <c r="C40" s="16"/>
      <c r="D40" s="1" t="s">
        <v>49</v>
      </c>
      <c r="E40" s="23"/>
      <c r="F40" s="397" t="s">
        <v>366</v>
      </c>
      <c r="G40" s="396"/>
      <c r="H40" s="1"/>
      <c r="I40" s="15"/>
      <c r="J40" s="16"/>
      <c r="K40" s="21"/>
      <c r="L40" s="1"/>
    </row>
    <row r="41" spans="1:12" ht="15" customHeight="1" x14ac:dyDescent="0.25">
      <c r="A41" s="1"/>
      <c r="B41" s="15"/>
      <c r="C41" s="16"/>
      <c r="D41" s="1" t="s">
        <v>367</v>
      </c>
      <c r="E41" s="23"/>
      <c r="F41" s="1"/>
      <c r="G41" s="1"/>
      <c r="H41" s="1"/>
      <c r="I41" s="15"/>
      <c r="J41" s="16"/>
      <c r="K41" s="21"/>
      <c r="L41" s="1"/>
    </row>
    <row r="42" spans="1:12" ht="15" customHeight="1" x14ac:dyDescent="0.25">
      <c r="A42" s="1"/>
      <c r="B42" s="15"/>
      <c r="C42" s="16"/>
      <c r="D42" s="1" t="s">
        <v>368</v>
      </c>
      <c r="E42" s="3"/>
      <c r="F42" s="1"/>
      <c r="G42" s="1"/>
      <c r="H42" s="1"/>
      <c r="I42" s="15"/>
      <c r="J42" s="16"/>
      <c r="K42" s="21"/>
      <c r="L42" s="1"/>
    </row>
    <row r="43" spans="1:12" ht="15" customHeight="1" x14ac:dyDescent="0.25">
      <c r="A43" s="1"/>
      <c r="B43" s="15"/>
      <c r="C43" s="16"/>
      <c r="D43" s="1" t="s">
        <v>369</v>
      </c>
      <c r="E43" s="23"/>
      <c r="F43" s="1"/>
      <c r="G43" s="1"/>
      <c r="H43" s="1"/>
      <c r="I43" s="15"/>
      <c r="J43" s="16"/>
      <c r="K43" s="21"/>
      <c r="L43" s="1"/>
    </row>
    <row r="44" spans="1:12" ht="15" customHeight="1" x14ac:dyDescent="0.25">
      <c r="A44" s="1"/>
      <c r="B44" s="15"/>
      <c r="C44" s="16"/>
      <c r="D44" s="1" t="s">
        <v>370</v>
      </c>
      <c r="E44" s="1"/>
      <c r="F44" s="1"/>
      <c r="G44" s="23"/>
      <c r="H44" s="23"/>
      <c r="I44" s="15"/>
      <c r="J44" s="16"/>
      <c r="K44" s="21"/>
      <c r="L44" s="1"/>
    </row>
    <row r="45" spans="1:12" ht="15" x14ac:dyDescent="0.25">
      <c r="A45" s="1"/>
      <c r="B45" s="15"/>
      <c r="C45" s="16"/>
      <c r="D45" s="1"/>
      <c r="E45" s="1"/>
      <c r="F45" s="1"/>
      <c r="G45" s="3"/>
      <c r="H45" s="3"/>
      <c r="I45" s="15"/>
      <c r="J45" s="16"/>
      <c r="K45" s="18"/>
      <c r="L45" s="1"/>
    </row>
    <row r="46" spans="1:12" ht="12" customHeight="1" x14ac:dyDescent="0.25">
      <c r="A46" s="1"/>
      <c r="B46" s="24"/>
      <c r="C46" s="25"/>
      <c r="D46" s="26"/>
      <c r="E46" s="26"/>
      <c r="F46" s="26"/>
      <c r="G46" s="26"/>
      <c r="H46" s="26"/>
      <c r="I46" s="24"/>
      <c r="J46" s="25"/>
      <c r="K46" s="27"/>
      <c r="L46" s="1"/>
    </row>
    <row r="47" spans="1:12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349" ht="8.25" customHeight="1" x14ac:dyDescent="0.2"/>
    <row r="351" ht="8.25" customHeight="1" x14ac:dyDescent="0.2"/>
    <row r="353" ht="9" customHeight="1" x14ac:dyDescent="0.2"/>
    <row r="355" ht="7.5" customHeight="1" x14ac:dyDescent="0.2"/>
    <row r="357" ht="6.75" customHeight="1" x14ac:dyDescent="0.2"/>
    <row r="359" ht="7.5" customHeight="1" x14ac:dyDescent="0.2"/>
    <row r="361" ht="9" customHeight="1" x14ac:dyDescent="0.2"/>
    <row r="363" ht="7.5" customHeight="1" x14ac:dyDescent="0.2"/>
    <row r="365" ht="8.25" customHeight="1" x14ac:dyDescent="0.2"/>
  </sheetData>
  <mergeCells count="9">
    <mergeCell ref="F40:G40"/>
    <mergeCell ref="D24:G24"/>
    <mergeCell ref="D26:G26"/>
    <mergeCell ref="D34:G34"/>
    <mergeCell ref="E18:F18"/>
    <mergeCell ref="D20:G20"/>
    <mergeCell ref="B21:C21"/>
    <mergeCell ref="B31:C31"/>
    <mergeCell ref="E38:F38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sheetPr codeName="Hoja79"/>
  <dimension ref="A1:L631"/>
  <sheetViews>
    <sheetView topLeftCell="A196" workbookViewId="0">
      <selection activeCell="E232" sqref="E232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230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54">
        <v>36909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231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232</v>
      </c>
      <c r="C22" s="417"/>
      <c r="D22" s="17" t="s">
        <v>233</v>
      </c>
      <c r="E22" s="1">
        <v>8</v>
      </c>
      <c r="F22" s="20"/>
      <c r="G22" s="3" t="s">
        <v>36</v>
      </c>
      <c r="H22" s="3">
        <v>5.6</v>
      </c>
      <c r="I22" s="15" t="s">
        <v>25</v>
      </c>
      <c r="J22" s="16"/>
      <c r="K22" s="21" t="s">
        <v>77</v>
      </c>
      <c r="L22" s="1"/>
    </row>
    <row r="23" spans="1:12" ht="15" x14ac:dyDescent="0.25">
      <c r="A23" s="1"/>
      <c r="B23" s="416">
        <v>6</v>
      </c>
      <c r="C23" s="417"/>
      <c r="D23" s="17" t="s">
        <v>233</v>
      </c>
      <c r="E23" s="1">
        <v>6</v>
      </c>
      <c r="F23" s="20"/>
      <c r="G23" s="3" t="s">
        <v>36</v>
      </c>
      <c r="H23" s="3">
        <v>4.4000000000000004</v>
      </c>
      <c r="I23" s="15" t="s">
        <v>25</v>
      </c>
      <c r="J23" s="16"/>
      <c r="K23" s="21" t="s">
        <v>77</v>
      </c>
      <c r="L23" s="1"/>
    </row>
    <row r="24" spans="1:12" ht="15" x14ac:dyDescent="0.25">
      <c r="A24" s="1"/>
      <c r="B24" s="416">
        <v>7</v>
      </c>
      <c r="C24" s="417"/>
      <c r="D24" s="17" t="s">
        <v>233</v>
      </c>
      <c r="E24" s="1">
        <v>6</v>
      </c>
      <c r="F24" s="20"/>
      <c r="G24" s="3" t="s">
        <v>36</v>
      </c>
      <c r="H24" s="3">
        <v>4.4000000000000004</v>
      </c>
      <c r="I24" s="15" t="s">
        <v>25</v>
      </c>
      <c r="J24" s="16"/>
      <c r="K24" s="21" t="s">
        <v>77</v>
      </c>
      <c r="L24" s="1"/>
    </row>
    <row r="25" spans="1:12" ht="15" x14ac:dyDescent="0.25">
      <c r="A25" s="1"/>
      <c r="B25" s="40"/>
      <c r="C25" s="36"/>
      <c r="D25" s="463" t="s">
        <v>272</v>
      </c>
      <c r="E25" s="464"/>
      <c r="F25" s="464"/>
      <c r="G25" s="464"/>
      <c r="H25" s="465"/>
      <c r="I25" s="15"/>
      <c r="J25" s="16"/>
      <c r="K25" s="21"/>
      <c r="L25" s="1"/>
    </row>
    <row r="26" spans="1:12" ht="15" x14ac:dyDescent="0.25">
      <c r="A26" s="1"/>
      <c r="B26" s="40"/>
      <c r="C26" s="36"/>
      <c r="D26" s="459" t="s">
        <v>234</v>
      </c>
      <c r="E26" s="460"/>
      <c r="F26" s="20"/>
      <c r="G26" s="3"/>
      <c r="H26" s="3"/>
      <c r="I26" s="15"/>
      <c r="J26" s="16"/>
      <c r="K26" s="21"/>
      <c r="L26" s="1"/>
    </row>
    <row r="27" spans="1:12" ht="15" x14ac:dyDescent="0.25">
      <c r="A27" s="1"/>
      <c r="B27" s="462" t="s">
        <v>235</v>
      </c>
      <c r="C27" s="417"/>
      <c r="D27" s="17" t="s">
        <v>233</v>
      </c>
      <c r="E27" s="1">
        <v>8</v>
      </c>
      <c r="F27" s="20"/>
      <c r="G27" s="3" t="s">
        <v>36</v>
      </c>
      <c r="H27" s="3">
        <v>5.6</v>
      </c>
      <c r="I27" s="15" t="s">
        <v>53</v>
      </c>
      <c r="J27" s="16"/>
      <c r="K27" s="21" t="s">
        <v>77</v>
      </c>
      <c r="L27" s="1"/>
    </row>
    <row r="28" spans="1:12" ht="15" x14ac:dyDescent="0.25">
      <c r="A28" s="1"/>
      <c r="B28" s="416">
        <v>16</v>
      </c>
      <c r="C28" s="417"/>
      <c r="D28" s="17" t="s">
        <v>233</v>
      </c>
      <c r="E28" s="1">
        <v>2</v>
      </c>
      <c r="F28" s="20"/>
      <c r="G28" s="3" t="s">
        <v>36</v>
      </c>
      <c r="H28" s="3">
        <v>4.4000000000000004</v>
      </c>
      <c r="I28" s="15" t="s">
        <v>53</v>
      </c>
      <c r="J28" s="16"/>
      <c r="K28" s="21" t="s">
        <v>77</v>
      </c>
      <c r="L28" s="1"/>
    </row>
    <row r="29" spans="1:12" ht="15" x14ac:dyDescent="0.25">
      <c r="A29" s="1"/>
      <c r="B29" s="40"/>
      <c r="C29" s="36"/>
      <c r="D29" s="459" t="s">
        <v>236</v>
      </c>
      <c r="E29" s="460"/>
      <c r="F29" s="20"/>
      <c r="G29" s="3"/>
      <c r="H29" s="3"/>
      <c r="I29" s="15"/>
      <c r="J29" s="16"/>
      <c r="K29" s="21"/>
      <c r="L29" s="1"/>
    </row>
    <row r="30" spans="1:12" ht="15" x14ac:dyDescent="0.25">
      <c r="A30" s="1"/>
      <c r="B30" s="416"/>
      <c r="C30" s="417"/>
      <c r="D30" s="17" t="s">
        <v>233</v>
      </c>
      <c r="E30" s="1">
        <v>4</v>
      </c>
      <c r="F30" s="20"/>
      <c r="G30" s="3" t="s">
        <v>36</v>
      </c>
      <c r="H30" s="3"/>
      <c r="I30" s="15" t="s">
        <v>76</v>
      </c>
      <c r="J30" s="16"/>
      <c r="K30" s="21" t="s">
        <v>77</v>
      </c>
      <c r="L30" s="1"/>
    </row>
    <row r="31" spans="1:12" ht="15" x14ac:dyDescent="0.25">
      <c r="A31" s="1"/>
      <c r="B31" s="15"/>
      <c r="C31" s="16"/>
      <c r="D31" s="1"/>
      <c r="E31" s="1"/>
      <c r="F31" s="1"/>
      <c r="G31" s="3"/>
      <c r="H31" s="3"/>
      <c r="I31" s="15"/>
      <c r="J31" s="16"/>
      <c r="K31" s="21"/>
      <c r="L31" s="1"/>
    </row>
    <row r="32" spans="1:12" ht="15" x14ac:dyDescent="0.25">
      <c r="A32" s="1"/>
      <c r="B32" s="29" t="s">
        <v>37</v>
      </c>
      <c r="C32" s="30"/>
      <c r="D32" s="17"/>
      <c r="E32" s="1"/>
      <c r="F32" s="1"/>
      <c r="G32" s="3"/>
      <c r="H32" s="3">
        <v>12</v>
      </c>
      <c r="I32" s="15"/>
      <c r="J32" s="16"/>
      <c r="K32" s="18"/>
      <c r="L32" s="1"/>
    </row>
    <row r="33" spans="1:12" ht="15" x14ac:dyDescent="0.25">
      <c r="A33" s="1"/>
      <c r="B33" s="29"/>
      <c r="C33" s="30"/>
      <c r="D33" s="459" t="s">
        <v>236</v>
      </c>
      <c r="E33" s="460"/>
      <c r="F33" s="1"/>
      <c r="G33" s="3"/>
      <c r="H33" s="3"/>
      <c r="I33" s="15"/>
      <c r="J33" s="16"/>
      <c r="K33" s="18"/>
      <c r="L33" s="1"/>
    </row>
    <row r="34" spans="1:12" ht="15" x14ac:dyDescent="0.25">
      <c r="A34" s="1"/>
      <c r="B34" s="462" t="s">
        <v>181</v>
      </c>
      <c r="C34" s="417"/>
      <c r="D34" s="17" t="s">
        <v>233</v>
      </c>
      <c r="E34" s="1">
        <v>8</v>
      </c>
      <c r="F34" s="20"/>
      <c r="G34" s="3" t="s">
        <v>36</v>
      </c>
      <c r="H34" s="3">
        <v>5.6</v>
      </c>
      <c r="I34" s="15" t="s">
        <v>76</v>
      </c>
      <c r="J34" s="16"/>
      <c r="K34" s="21" t="s">
        <v>77</v>
      </c>
      <c r="L34" s="1"/>
    </row>
    <row r="35" spans="1:12" ht="15" x14ac:dyDescent="0.25">
      <c r="A35" s="1"/>
      <c r="B35" s="416"/>
      <c r="C35" s="417"/>
      <c r="D35" s="459" t="s">
        <v>237</v>
      </c>
      <c r="E35" s="460"/>
      <c r="F35" s="20"/>
      <c r="G35" s="3"/>
      <c r="H35" s="3"/>
      <c r="I35" s="15"/>
      <c r="J35" s="16"/>
      <c r="K35" s="21"/>
      <c r="L35" s="1"/>
    </row>
    <row r="36" spans="1:12" ht="15" x14ac:dyDescent="0.25">
      <c r="A36" s="1"/>
      <c r="B36" s="462" t="s">
        <v>238</v>
      </c>
      <c r="C36" s="417"/>
      <c r="D36" s="17" t="s">
        <v>233</v>
      </c>
      <c r="E36" s="1">
        <v>8</v>
      </c>
      <c r="F36" s="20"/>
      <c r="G36" s="3" t="s">
        <v>36</v>
      </c>
      <c r="H36" s="3">
        <v>5.6</v>
      </c>
      <c r="I36" s="15" t="s">
        <v>73</v>
      </c>
      <c r="J36" s="16"/>
      <c r="K36" s="21" t="s">
        <v>77</v>
      </c>
      <c r="L36" s="1"/>
    </row>
    <row r="37" spans="1:12" ht="15" x14ac:dyDescent="0.25">
      <c r="A37" s="1"/>
      <c r="B37" s="29"/>
      <c r="C37" s="30"/>
      <c r="D37" s="459" t="s">
        <v>239</v>
      </c>
      <c r="E37" s="460"/>
      <c r="F37" s="1"/>
      <c r="G37" s="3"/>
      <c r="H37" s="3"/>
      <c r="I37" s="15"/>
      <c r="J37" s="16"/>
      <c r="K37" s="18"/>
      <c r="L37" s="1"/>
    </row>
    <row r="38" spans="1:12" ht="15" x14ac:dyDescent="0.25">
      <c r="A38" s="1"/>
      <c r="B38" s="416">
        <v>24</v>
      </c>
      <c r="C38" s="417"/>
      <c r="D38" s="17" t="s">
        <v>233</v>
      </c>
      <c r="E38" s="1">
        <v>8</v>
      </c>
      <c r="F38" s="20"/>
      <c r="G38" s="3" t="s">
        <v>36</v>
      </c>
      <c r="H38" s="3">
        <v>5.6</v>
      </c>
      <c r="I38" s="15" t="s">
        <v>84</v>
      </c>
      <c r="J38" s="16"/>
      <c r="K38" s="21" t="s">
        <v>77</v>
      </c>
      <c r="L38" s="1"/>
    </row>
    <row r="39" spans="1:12" ht="15" x14ac:dyDescent="0.25">
      <c r="A39" s="1"/>
      <c r="B39" s="416">
        <v>25</v>
      </c>
      <c r="C39" s="417"/>
      <c r="D39" s="17" t="s">
        <v>233</v>
      </c>
      <c r="E39" s="1">
        <v>7</v>
      </c>
      <c r="F39" s="20"/>
      <c r="G39" s="3" t="s">
        <v>36</v>
      </c>
      <c r="H39" s="3">
        <v>5.0199999999999996</v>
      </c>
      <c r="I39" s="15" t="s">
        <v>84</v>
      </c>
      <c r="J39" s="16"/>
      <c r="K39" s="21" t="s">
        <v>77</v>
      </c>
      <c r="L39" s="1"/>
    </row>
    <row r="40" spans="1:12" ht="15" x14ac:dyDescent="0.25">
      <c r="A40" s="1"/>
      <c r="B40" s="40"/>
      <c r="C40" s="45"/>
      <c r="D40" s="459" t="s">
        <v>240</v>
      </c>
      <c r="E40" s="460"/>
      <c r="F40" s="466"/>
      <c r="G40" s="460"/>
      <c r="H40" s="3"/>
      <c r="I40" s="15"/>
      <c r="J40" s="16"/>
      <c r="K40" s="21"/>
      <c r="L40" s="1"/>
    </row>
    <row r="41" spans="1:12" ht="15" x14ac:dyDescent="0.25">
      <c r="A41" s="1"/>
      <c r="B41" s="416">
        <v>26</v>
      </c>
      <c r="C41" s="417"/>
      <c r="D41" s="17" t="s">
        <v>233</v>
      </c>
      <c r="E41" s="1">
        <v>6</v>
      </c>
      <c r="F41" s="20"/>
      <c r="G41" s="3" t="s">
        <v>36</v>
      </c>
      <c r="H41" s="3">
        <v>5.6</v>
      </c>
      <c r="I41" s="15" t="s">
        <v>90</v>
      </c>
      <c r="J41" s="16"/>
      <c r="K41" s="21" t="s">
        <v>77</v>
      </c>
      <c r="L41" s="1"/>
    </row>
    <row r="42" spans="1:12" ht="15" x14ac:dyDescent="0.25">
      <c r="A42" s="1"/>
      <c r="B42" s="416"/>
      <c r="C42" s="417"/>
      <c r="D42" s="459" t="s">
        <v>241</v>
      </c>
      <c r="E42" s="460"/>
      <c r="F42" s="20"/>
      <c r="G42" s="3"/>
      <c r="H42" s="3"/>
      <c r="I42" s="15"/>
      <c r="J42" s="16"/>
      <c r="K42" s="21"/>
      <c r="L42" s="1"/>
    </row>
    <row r="43" spans="1:12" ht="15" x14ac:dyDescent="0.25">
      <c r="A43" s="1"/>
      <c r="B43" s="416"/>
      <c r="C43" s="417"/>
      <c r="D43" s="17" t="s">
        <v>233</v>
      </c>
      <c r="E43" s="1">
        <v>1</v>
      </c>
      <c r="F43" s="20"/>
      <c r="G43" s="3" t="s">
        <v>36</v>
      </c>
      <c r="H43" s="3"/>
      <c r="I43" s="15" t="s">
        <v>81</v>
      </c>
      <c r="J43" s="16"/>
      <c r="K43" s="21" t="s">
        <v>77</v>
      </c>
      <c r="L43" s="1"/>
    </row>
    <row r="44" spans="1:12" ht="15" x14ac:dyDescent="0.25">
      <c r="A44" s="1"/>
      <c r="B44" s="40"/>
      <c r="C44" s="45"/>
      <c r="D44" s="459" t="s">
        <v>234</v>
      </c>
      <c r="E44" s="460"/>
      <c r="F44" s="20"/>
      <c r="G44" s="3"/>
      <c r="H44" s="3"/>
      <c r="I44" s="15"/>
      <c r="J44" s="16"/>
      <c r="K44" s="21"/>
      <c r="L44" s="1"/>
    </row>
    <row r="45" spans="1:12" ht="15" x14ac:dyDescent="0.25">
      <c r="A45" s="1"/>
      <c r="B45" s="40"/>
      <c r="C45" s="45"/>
      <c r="D45" s="17" t="s">
        <v>233</v>
      </c>
      <c r="E45" s="1">
        <v>1</v>
      </c>
      <c r="F45" s="20"/>
      <c r="G45" s="3" t="s">
        <v>36</v>
      </c>
      <c r="H45" s="3"/>
      <c r="I45" s="15" t="s">
        <v>53</v>
      </c>
      <c r="J45" s="16"/>
      <c r="K45" s="21" t="s">
        <v>77</v>
      </c>
      <c r="L45" s="1"/>
    </row>
    <row r="46" spans="1:12" ht="15" x14ac:dyDescent="0.25">
      <c r="A46" s="1"/>
      <c r="B46" s="40"/>
      <c r="C46" s="45"/>
      <c r="D46" s="463" t="s">
        <v>273</v>
      </c>
      <c r="E46" s="464"/>
      <c r="F46" s="464"/>
      <c r="G46" s="464"/>
      <c r="H46" s="465"/>
      <c r="I46" s="15"/>
      <c r="J46" s="16"/>
      <c r="K46" s="21"/>
      <c r="L46" s="1"/>
    </row>
    <row r="47" spans="1:12" ht="15" x14ac:dyDescent="0.25">
      <c r="A47" s="1"/>
      <c r="B47" s="40"/>
      <c r="C47" s="45"/>
      <c r="D47" s="459" t="s">
        <v>242</v>
      </c>
      <c r="E47" s="460"/>
      <c r="F47" s="466"/>
      <c r="G47" s="460"/>
      <c r="H47" s="3"/>
      <c r="I47" s="15"/>
      <c r="J47" s="16"/>
      <c r="K47" s="21"/>
      <c r="L47" s="1"/>
    </row>
    <row r="48" spans="1:12" ht="15" x14ac:dyDescent="0.25">
      <c r="A48" s="1"/>
      <c r="B48" s="416">
        <v>27</v>
      </c>
      <c r="C48" s="417"/>
      <c r="D48" s="17" t="s">
        <v>243</v>
      </c>
      <c r="E48" s="1">
        <v>10</v>
      </c>
      <c r="F48" s="20">
        <v>85</v>
      </c>
      <c r="G48" s="3" t="s">
        <v>244</v>
      </c>
      <c r="H48" s="3">
        <v>9.6</v>
      </c>
      <c r="I48" s="15" t="s">
        <v>73</v>
      </c>
      <c r="J48" s="16"/>
      <c r="K48" s="21" t="s">
        <v>145</v>
      </c>
      <c r="L48" s="1"/>
    </row>
    <row r="49" spans="1:12" ht="15" x14ac:dyDescent="0.25">
      <c r="A49" s="1"/>
      <c r="B49" s="29"/>
      <c r="C49" s="30"/>
      <c r="D49" s="17" t="s">
        <v>243</v>
      </c>
      <c r="E49" s="1">
        <v>10</v>
      </c>
      <c r="F49" s="20">
        <v>90</v>
      </c>
      <c r="G49" s="3" t="s">
        <v>244</v>
      </c>
      <c r="H49" s="3"/>
      <c r="I49" s="15" t="s">
        <v>73</v>
      </c>
      <c r="J49" s="16"/>
      <c r="K49" s="18"/>
      <c r="L49" s="1"/>
    </row>
    <row r="50" spans="1:12" ht="15" x14ac:dyDescent="0.25">
      <c r="A50" s="1"/>
      <c r="B50" s="29"/>
      <c r="C50" s="30"/>
      <c r="D50" s="17" t="s">
        <v>243</v>
      </c>
      <c r="E50" s="52">
        <v>20</v>
      </c>
      <c r="F50" s="20">
        <v>85</v>
      </c>
      <c r="G50" s="3" t="s">
        <v>36</v>
      </c>
      <c r="H50" s="3"/>
      <c r="I50" s="15" t="s">
        <v>73</v>
      </c>
      <c r="J50" s="16"/>
      <c r="K50" s="18"/>
      <c r="L50" s="1"/>
    </row>
    <row r="51" spans="1:12" ht="15" x14ac:dyDescent="0.25">
      <c r="A51" s="1"/>
      <c r="B51" s="462"/>
      <c r="C51" s="417"/>
      <c r="D51" s="17" t="s">
        <v>243</v>
      </c>
      <c r="E51" s="1">
        <v>20</v>
      </c>
      <c r="F51" s="20">
        <v>90</v>
      </c>
      <c r="G51" s="3" t="s">
        <v>36</v>
      </c>
      <c r="H51" s="3"/>
      <c r="I51" s="15" t="s">
        <v>73</v>
      </c>
      <c r="J51" s="16"/>
      <c r="K51" s="21"/>
      <c r="L51" s="1"/>
    </row>
    <row r="52" spans="1:12" ht="15" x14ac:dyDescent="0.25">
      <c r="A52" s="1"/>
      <c r="B52" s="40"/>
      <c r="C52" s="45"/>
      <c r="D52" s="459" t="s">
        <v>245</v>
      </c>
      <c r="E52" s="460"/>
      <c r="F52" s="466"/>
      <c r="G52" s="460"/>
      <c r="H52" s="3"/>
      <c r="I52" s="15"/>
      <c r="J52" s="16"/>
      <c r="K52" s="21"/>
      <c r="L52" s="1"/>
    </row>
    <row r="53" spans="1:12" ht="15" x14ac:dyDescent="0.25">
      <c r="A53" s="1"/>
      <c r="B53" s="416">
        <v>28</v>
      </c>
      <c r="C53" s="417"/>
      <c r="D53" s="17" t="s">
        <v>243</v>
      </c>
      <c r="E53" s="1">
        <v>9</v>
      </c>
      <c r="F53" s="20">
        <v>85</v>
      </c>
      <c r="G53" s="3" t="s">
        <v>244</v>
      </c>
      <c r="H53" s="3">
        <v>8.6999999999999993</v>
      </c>
      <c r="I53" s="15" t="s">
        <v>53</v>
      </c>
      <c r="J53" s="16"/>
      <c r="K53" s="21" t="s">
        <v>145</v>
      </c>
      <c r="L53" s="1"/>
    </row>
    <row r="54" spans="1:12" ht="15" x14ac:dyDescent="0.25">
      <c r="A54" s="1"/>
      <c r="B54" s="29"/>
      <c r="C54" s="30"/>
      <c r="D54" s="17" t="s">
        <v>243</v>
      </c>
      <c r="E54" s="1">
        <v>12</v>
      </c>
      <c r="F54" s="20">
        <v>90</v>
      </c>
      <c r="G54" s="3" t="s">
        <v>244</v>
      </c>
      <c r="H54" s="3"/>
      <c r="I54" s="15" t="s">
        <v>53</v>
      </c>
      <c r="J54" s="16"/>
      <c r="K54" s="18"/>
      <c r="L54" s="1"/>
    </row>
    <row r="55" spans="1:12" ht="15" x14ac:dyDescent="0.25">
      <c r="A55" s="1"/>
      <c r="B55" s="29"/>
      <c r="C55" s="30"/>
      <c r="D55" s="17" t="s">
        <v>243</v>
      </c>
      <c r="E55" s="52">
        <v>12</v>
      </c>
      <c r="F55" s="20">
        <v>95</v>
      </c>
      <c r="G55" s="3" t="s">
        <v>244</v>
      </c>
      <c r="H55" s="3"/>
      <c r="I55" s="15" t="s">
        <v>53</v>
      </c>
      <c r="J55" s="16"/>
      <c r="K55" s="18"/>
      <c r="L55" s="1"/>
    </row>
    <row r="56" spans="1:12" ht="15" x14ac:dyDescent="0.25">
      <c r="A56" s="1"/>
      <c r="B56" s="462"/>
      <c r="C56" s="417"/>
      <c r="D56" s="17" t="s">
        <v>243</v>
      </c>
      <c r="E56" s="1">
        <v>10</v>
      </c>
      <c r="F56" s="20">
        <v>100</v>
      </c>
      <c r="G56" s="3" t="s">
        <v>244</v>
      </c>
      <c r="H56" s="3"/>
      <c r="I56" s="15" t="s">
        <v>53</v>
      </c>
      <c r="J56" s="16"/>
      <c r="K56" s="21"/>
      <c r="L56" s="1"/>
    </row>
    <row r="57" spans="1:12" ht="15" x14ac:dyDescent="0.25">
      <c r="A57" s="1"/>
      <c r="B57" s="29"/>
      <c r="C57" s="30"/>
      <c r="D57" s="17" t="s">
        <v>243</v>
      </c>
      <c r="E57" s="1">
        <v>2</v>
      </c>
      <c r="F57" s="20">
        <v>90</v>
      </c>
      <c r="G57" s="3" t="s">
        <v>36</v>
      </c>
      <c r="H57" s="3"/>
      <c r="I57" s="15" t="s">
        <v>53</v>
      </c>
      <c r="J57" s="16"/>
      <c r="K57" s="18"/>
      <c r="L57" s="1"/>
    </row>
    <row r="58" spans="1:12" ht="15" x14ac:dyDescent="0.25">
      <c r="A58" s="1"/>
      <c r="B58" s="29"/>
      <c r="C58" s="30"/>
      <c r="D58" s="17" t="s">
        <v>243</v>
      </c>
      <c r="E58" s="52">
        <v>7</v>
      </c>
      <c r="F58" s="20">
        <v>95</v>
      </c>
      <c r="G58" s="3" t="s">
        <v>36</v>
      </c>
      <c r="H58" s="3"/>
      <c r="I58" s="15" t="s">
        <v>53</v>
      </c>
      <c r="J58" s="16"/>
      <c r="K58" s="18"/>
      <c r="L58" s="1"/>
    </row>
    <row r="59" spans="1:12" ht="15" x14ac:dyDescent="0.25">
      <c r="A59" s="1"/>
      <c r="B59" s="462"/>
      <c r="C59" s="417"/>
      <c r="D59" s="17" t="s">
        <v>243</v>
      </c>
      <c r="E59" s="1">
        <v>3</v>
      </c>
      <c r="F59" s="20">
        <v>100</v>
      </c>
      <c r="G59" s="3" t="s">
        <v>36</v>
      </c>
      <c r="H59" s="3"/>
      <c r="I59" s="15" t="s">
        <v>53</v>
      </c>
      <c r="J59" s="16"/>
      <c r="K59" s="21"/>
      <c r="L59" s="1"/>
    </row>
    <row r="60" spans="1:12" ht="15" x14ac:dyDescent="0.25">
      <c r="A60" s="1"/>
      <c r="B60" s="40"/>
      <c r="C60" s="45"/>
      <c r="D60" s="459" t="s">
        <v>246</v>
      </c>
      <c r="E60" s="460"/>
      <c r="F60" s="466"/>
      <c r="G60" s="460"/>
      <c r="H60" s="3"/>
      <c r="I60" s="15"/>
      <c r="J60" s="16"/>
      <c r="K60" s="21"/>
      <c r="L60" s="1"/>
    </row>
    <row r="61" spans="1:12" ht="15" x14ac:dyDescent="0.25">
      <c r="A61" s="1"/>
      <c r="B61" s="416">
        <v>29</v>
      </c>
      <c r="C61" s="417"/>
      <c r="D61" s="17" t="s">
        <v>243</v>
      </c>
      <c r="E61" s="1">
        <v>1</v>
      </c>
      <c r="F61" s="20">
        <v>85</v>
      </c>
      <c r="G61" s="3" t="s">
        <v>244</v>
      </c>
      <c r="H61" s="3">
        <v>8.1999999999999993</v>
      </c>
      <c r="I61" s="15" t="s">
        <v>147</v>
      </c>
      <c r="J61" s="16"/>
      <c r="K61" s="21" t="s">
        <v>145</v>
      </c>
      <c r="L61" s="1"/>
    </row>
    <row r="62" spans="1:12" ht="15" x14ac:dyDescent="0.25">
      <c r="A62" s="1"/>
      <c r="B62" s="29"/>
      <c r="C62" s="30"/>
      <c r="D62" s="17" t="s">
        <v>243</v>
      </c>
      <c r="E62" s="1">
        <v>2</v>
      </c>
      <c r="F62" s="20">
        <v>90</v>
      </c>
      <c r="G62" s="3" t="s">
        <v>244</v>
      </c>
      <c r="H62" s="3"/>
      <c r="I62" s="15" t="s">
        <v>147</v>
      </c>
      <c r="J62" s="16"/>
      <c r="K62" s="18"/>
      <c r="L62" s="1"/>
    </row>
    <row r="63" spans="1:12" ht="15" x14ac:dyDescent="0.25">
      <c r="A63" s="1"/>
      <c r="B63" s="29"/>
      <c r="C63" s="30"/>
      <c r="D63" s="17" t="s">
        <v>243</v>
      </c>
      <c r="E63" s="52">
        <v>2</v>
      </c>
      <c r="F63" s="20">
        <v>95</v>
      </c>
      <c r="G63" s="3" t="s">
        <v>244</v>
      </c>
      <c r="H63" s="3"/>
      <c r="I63" s="15" t="s">
        <v>147</v>
      </c>
      <c r="J63" s="16"/>
      <c r="K63" s="18"/>
      <c r="L63" s="1"/>
    </row>
    <row r="64" spans="1:12" ht="15" x14ac:dyDescent="0.25">
      <c r="A64" s="1"/>
      <c r="B64" s="462"/>
      <c r="C64" s="417"/>
      <c r="D64" s="17" t="s">
        <v>243</v>
      </c>
      <c r="E64" s="1">
        <v>1</v>
      </c>
      <c r="F64" s="20">
        <v>100</v>
      </c>
      <c r="G64" s="3" t="s">
        <v>244</v>
      </c>
      <c r="H64" s="3"/>
      <c r="I64" s="15" t="s">
        <v>147</v>
      </c>
      <c r="J64" s="16"/>
      <c r="K64" s="21"/>
      <c r="L64" s="1"/>
    </row>
    <row r="65" spans="1:12" ht="15" x14ac:dyDescent="0.25">
      <c r="A65" s="1"/>
      <c r="B65" s="29"/>
      <c r="C65" s="30"/>
      <c r="D65" s="459" t="s">
        <v>247</v>
      </c>
      <c r="E65" s="460"/>
      <c r="F65" s="20"/>
      <c r="G65" s="3"/>
      <c r="H65" s="3"/>
      <c r="I65" s="15"/>
      <c r="J65" s="16"/>
      <c r="K65" s="18"/>
      <c r="L65" s="1"/>
    </row>
    <row r="66" spans="1:12" ht="15" x14ac:dyDescent="0.25">
      <c r="A66" s="1"/>
      <c r="B66" s="29"/>
      <c r="C66" s="30"/>
      <c r="D66" s="17" t="s">
        <v>243</v>
      </c>
      <c r="E66" s="1">
        <v>4</v>
      </c>
      <c r="F66" s="20">
        <v>90</v>
      </c>
      <c r="G66" s="3" t="s">
        <v>244</v>
      </c>
      <c r="H66" s="3"/>
      <c r="I66" s="15" t="s">
        <v>90</v>
      </c>
      <c r="J66" s="16"/>
      <c r="K66" s="21" t="s">
        <v>145</v>
      </c>
      <c r="L66" s="1"/>
    </row>
    <row r="67" spans="1:12" ht="15" x14ac:dyDescent="0.25">
      <c r="A67" s="1"/>
      <c r="B67" s="462"/>
      <c r="C67" s="417"/>
      <c r="D67" s="17" t="s">
        <v>243</v>
      </c>
      <c r="E67" s="1">
        <v>4</v>
      </c>
      <c r="F67" s="20">
        <v>100</v>
      </c>
      <c r="G67" s="3" t="s">
        <v>244</v>
      </c>
      <c r="H67" s="3"/>
      <c r="I67" s="15" t="s">
        <v>90</v>
      </c>
      <c r="J67" s="16"/>
      <c r="K67" s="18"/>
      <c r="L67" s="1"/>
    </row>
    <row r="68" spans="1:12" ht="15" x14ac:dyDescent="0.25">
      <c r="A68" s="1"/>
      <c r="B68" s="37"/>
      <c r="C68" s="36"/>
      <c r="D68" s="17" t="s">
        <v>243</v>
      </c>
      <c r="E68" s="52">
        <v>4</v>
      </c>
      <c r="F68" s="20">
        <v>90</v>
      </c>
      <c r="G68" s="3" t="s">
        <v>36</v>
      </c>
      <c r="H68" s="3"/>
      <c r="I68" s="15" t="s">
        <v>90</v>
      </c>
      <c r="J68" s="16"/>
      <c r="K68" s="18"/>
      <c r="L68" s="1"/>
    </row>
    <row r="69" spans="1:12" ht="15" x14ac:dyDescent="0.25">
      <c r="A69" s="1"/>
      <c r="B69" s="416"/>
      <c r="C69" s="417"/>
      <c r="D69" s="17" t="s">
        <v>243</v>
      </c>
      <c r="E69" s="1">
        <v>4</v>
      </c>
      <c r="F69" s="20">
        <v>100</v>
      </c>
      <c r="G69" s="3" t="s">
        <v>36</v>
      </c>
      <c r="H69" s="3"/>
      <c r="I69" s="15" t="s">
        <v>90</v>
      </c>
      <c r="J69" s="16"/>
      <c r="K69" s="21"/>
      <c r="L69" s="1"/>
    </row>
    <row r="70" spans="1:12" ht="15" x14ac:dyDescent="0.25">
      <c r="A70" s="1"/>
      <c r="B70" s="40"/>
      <c r="C70" s="36"/>
      <c r="D70" s="459" t="s">
        <v>248</v>
      </c>
      <c r="E70" s="460"/>
      <c r="F70" s="20"/>
      <c r="G70" s="3"/>
      <c r="H70" s="3"/>
      <c r="I70" s="15"/>
      <c r="J70" s="16"/>
      <c r="K70" s="18"/>
      <c r="L70" s="1"/>
    </row>
    <row r="71" spans="1:12" ht="15" x14ac:dyDescent="0.25">
      <c r="A71" s="1"/>
      <c r="B71" s="40"/>
      <c r="C71" s="36"/>
      <c r="D71" s="17" t="s">
        <v>243</v>
      </c>
      <c r="E71" s="1">
        <v>3</v>
      </c>
      <c r="F71" s="20">
        <v>85</v>
      </c>
      <c r="G71" s="3" t="s">
        <v>244</v>
      </c>
      <c r="H71" s="3"/>
      <c r="I71" s="15" t="s">
        <v>84</v>
      </c>
      <c r="J71" s="16"/>
      <c r="K71" s="21" t="s">
        <v>145</v>
      </c>
      <c r="L71" s="1"/>
    </row>
    <row r="72" spans="1:12" ht="15" x14ac:dyDescent="0.25">
      <c r="A72" s="1"/>
      <c r="B72" s="40"/>
      <c r="C72" s="36"/>
      <c r="D72" s="17" t="s">
        <v>243</v>
      </c>
      <c r="E72" s="1">
        <v>3</v>
      </c>
      <c r="F72" s="20">
        <v>90</v>
      </c>
      <c r="G72" s="3" t="s">
        <v>244</v>
      </c>
      <c r="H72" s="3"/>
      <c r="I72" s="15" t="s">
        <v>84</v>
      </c>
      <c r="J72" s="16"/>
      <c r="K72" s="18"/>
      <c r="L72" s="1"/>
    </row>
    <row r="73" spans="1:12" ht="15" x14ac:dyDescent="0.25">
      <c r="A73" s="1"/>
      <c r="B73" s="40"/>
      <c r="C73" s="36"/>
      <c r="D73" s="17" t="s">
        <v>243</v>
      </c>
      <c r="E73" s="52">
        <v>3</v>
      </c>
      <c r="F73" s="20">
        <v>95</v>
      </c>
      <c r="G73" s="3" t="s">
        <v>244</v>
      </c>
      <c r="H73" s="3"/>
      <c r="I73" s="15" t="s">
        <v>84</v>
      </c>
      <c r="J73" s="16"/>
      <c r="K73" s="18"/>
      <c r="L73" s="1"/>
    </row>
    <row r="74" spans="1:12" ht="15" x14ac:dyDescent="0.25">
      <c r="A74" s="1"/>
      <c r="B74" s="40"/>
      <c r="C74" s="36"/>
      <c r="D74" s="17" t="s">
        <v>243</v>
      </c>
      <c r="E74" s="1">
        <v>4</v>
      </c>
      <c r="F74" s="20">
        <v>100</v>
      </c>
      <c r="G74" s="3" t="s">
        <v>244</v>
      </c>
      <c r="H74" s="3"/>
      <c r="I74" s="15" t="s">
        <v>84</v>
      </c>
      <c r="J74" s="16"/>
      <c r="K74" s="21"/>
      <c r="L74" s="1"/>
    </row>
    <row r="75" spans="1:12" ht="15" x14ac:dyDescent="0.25">
      <c r="A75" s="1"/>
      <c r="B75" s="40"/>
      <c r="C75" s="36"/>
      <c r="D75" s="17" t="s">
        <v>243</v>
      </c>
      <c r="E75" s="1">
        <v>1</v>
      </c>
      <c r="F75" s="20">
        <v>85</v>
      </c>
      <c r="G75" s="3" t="s">
        <v>36</v>
      </c>
      <c r="H75" s="3"/>
      <c r="I75" s="15" t="s">
        <v>84</v>
      </c>
      <c r="J75" s="16"/>
      <c r="K75" s="21"/>
      <c r="L75" s="1"/>
    </row>
    <row r="76" spans="1:12" ht="15" x14ac:dyDescent="0.25">
      <c r="A76" s="1"/>
      <c r="B76" s="40"/>
      <c r="C76" s="36"/>
      <c r="D76" s="17" t="s">
        <v>243</v>
      </c>
      <c r="E76" s="1">
        <v>2</v>
      </c>
      <c r="F76" s="20">
        <v>90</v>
      </c>
      <c r="G76" s="3" t="s">
        <v>36</v>
      </c>
      <c r="H76" s="3"/>
      <c r="I76" s="15" t="s">
        <v>84</v>
      </c>
      <c r="J76" s="16"/>
      <c r="K76" s="21"/>
      <c r="L76" s="1"/>
    </row>
    <row r="77" spans="1:12" ht="15" x14ac:dyDescent="0.25">
      <c r="A77" s="1"/>
      <c r="B77" s="40"/>
      <c r="C77" s="36"/>
      <c r="D77" s="17" t="s">
        <v>243</v>
      </c>
      <c r="E77" s="1">
        <v>2</v>
      </c>
      <c r="F77" s="20">
        <v>95</v>
      </c>
      <c r="G77" s="3" t="s">
        <v>36</v>
      </c>
      <c r="H77" s="3"/>
      <c r="I77" s="15" t="s">
        <v>84</v>
      </c>
      <c r="J77" s="16"/>
      <c r="K77" s="21"/>
      <c r="L77" s="1"/>
    </row>
    <row r="78" spans="1:12" ht="15" x14ac:dyDescent="0.25">
      <c r="A78" s="1"/>
      <c r="B78" s="40"/>
      <c r="C78" s="36"/>
      <c r="D78" s="17" t="s">
        <v>243</v>
      </c>
      <c r="E78" s="1">
        <v>2</v>
      </c>
      <c r="F78" s="20">
        <v>100</v>
      </c>
      <c r="G78" s="3" t="s">
        <v>36</v>
      </c>
      <c r="H78" s="3"/>
      <c r="I78" s="15" t="s">
        <v>84</v>
      </c>
      <c r="J78" s="16"/>
      <c r="K78" s="21"/>
      <c r="L78" s="1"/>
    </row>
    <row r="79" spans="1:12" ht="15" x14ac:dyDescent="0.25">
      <c r="A79" s="1"/>
      <c r="B79" s="40"/>
      <c r="C79" s="45"/>
      <c r="D79" s="459" t="s">
        <v>249</v>
      </c>
      <c r="E79" s="460"/>
      <c r="F79" s="466"/>
      <c r="G79" s="460"/>
      <c r="H79" s="3"/>
      <c r="I79" s="15"/>
      <c r="J79" s="16"/>
      <c r="K79" s="21"/>
      <c r="L79" s="1"/>
    </row>
    <row r="80" spans="1:12" ht="15" x14ac:dyDescent="0.25">
      <c r="A80" s="1"/>
      <c r="B80" s="416">
        <v>30</v>
      </c>
      <c r="C80" s="417"/>
      <c r="D80" s="17" t="s">
        <v>250</v>
      </c>
      <c r="E80" s="1">
        <v>4</v>
      </c>
      <c r="F80" s="20">
        <v>85</v>
      </c>
      <c r="G80" s="3" t="s">
        <v>143</v>
      </c>
      <c r="H80" s="3">
        <v>5.8</v>
      </c>
      <c r="I80" s="15" t="s">
        <v>25</v>
      </c>
      <c r="J80" s="16"/>
      <c r="K80" s="21" t="s">
        <v>145</v>
      </c>
      <c r="L80" s="1"/>
    </row>
    <row r="81" spans="1:12" ht="15" customHeight="1" x14ac:dyDescent="0.25">
      <c r="A81" s="1"/>
      <c r="B81" s="29"/>
      <c r="C81" s="30"/>
      <c r="D81" s="17" t="s">
        <v>250</v>
      </c>
      <c r="E81" s="1">
        <v>6</v>
      </c>
      <c r="F81" s="20">
        <v>90</v>
      </c>
      <c r="G81" s="3" t="s">
        <v>143</v>
      </c>
      <c r="H81" s="3"/>
      <c r="I81" s="15" t="s">
        <v>25</v>
      </c>
      <c r="J81" s="16"/>
      <c r="K81" s="18"/>
      <c r="L81" s="1"/>
    </row>
    <row r="82" spans="1:12" ht="15" customHeight="1" x14ac:dyDescent="0.25">
      <c r="A82" s="1"/>
      <c r="B82" s="19"/>
      <c r="C82" s="16"/>
      <c r="D82" s="17" t="s">
        <v>250</v>
      </c>
      <c r="E82">
        <v>17</v>
      </c>
      <c r="F82" s="20">
        <v>95</v>
      </c>
      <c r="G82" s="3" t="s">
        <v>143</v>
      </c>
      <c r="H82" s="3"/>
      <c r="I82" s="15" t="s">
        <v>25</v>
      </c>
      <c r="J82" s="16"/>
      <c r="K82" s="21"/>
      <c r="L82" s="1"/>
    </row>
    <row r="83" spans="1:12" ht="15" customHeight="1" x14ac:dyDescent="0.25">
      <c r="A83" s="1"/>
      <c r="B83" s="19"/>
      <c r="C83" s="16"/>
      <c r="D83" s="17" t="s">
        <v>250</v>
      </c>
      <c r="E83">
        <v>7</v>
      </c>
      <c r="F83" s="20">
        <v>100</v>
      </c>
      <c r="G83" s="3" t="s">
        <v>143</v>
      </c>
      <c r="H83" s="3"/>
      <c r="I83" s="15" t="s">
        <v>25</v>
      </c>
      <c r="J83" s="16"/>
      <c r="K83" s="21"/>
      <c r="L83" s="1"/>
    </row>
    <row r="84" spans="1:12" ht="15" x14ac:dyDescent="0.25">
      <c r="A84" s="1"/>
      <c r="B84" s="40"/>
      <c r="C84" s="45"/>
      <c r="D84" s="459" t="s">
        <v>251</v>
      </c>
      <c r="E84" s="460"/>
      <c r="F84" s="466"/>
      <c r="G84" s="460"/>
      <c r="H84" s="3"/>
      <c r="I84" s="15"/>
      <c r="J84" s="16"/>
      <c r="K84" s="21"/>
      <c r="L84" s="1"/>
    </row>
    <row r="85" spans="1:12" ht="15" x14ac:dyDescent="0.25">
      <c r="A85" s="1"/>
      <c r="B85" s="416">
        <v>31</v>
      </c>
      <c r="C85" s="417"/>
      <c r="D85" s="17" t="s">
        <v>250</v>
      </c>
      <c r="E85" s="1">
        <v>4</v>
      </c>
      <c r="F85" s="20">
        <v>85</v>
      </c>
      <c r="G85" s="3" t="s">
        <v>143</v>
      </c>
      <c r="H85" s="3">
        <v>7</v>
      </c>
      <c r="I85" s="15" t="s">
        <v>81</v>
      </c>
      <c r="J85" s="16"/>
      <c r="K85" s="21" t="s">
        <v>145</v>
      </c>
      <c r="L85" s="1"/>
    </row>
    <row r="86" spans="1:12" ht="15" customHeight="1" x14ac:dyDescent="0.25">
      <c r="A86" s="1"/>
      <c r="B86" s="29"/>
      <c r="C86" s="30"/>
      <c r="D86" s="17" t="s">
        <v>250</v>
      </c>
      <c r="E86" s="1">
        <v>9</v>
      </c>
      <c r="F86" s="20">
        <v>90</v>
      </c>
      <c r="G86" s="3" t="s">
        <v>143</v>
      </c>
      <c r="H86" s="3"/>
      <c r="I86" s="15" t="s">
        <v>81</v>
      </c>
      <c r="J86" s="16"/>
      <c r="K86" s="18"/>
      <c r="L86" s="1"/>
    </row>
    <row r="87" spans="1:12" ht="15" customHeight="1" x14ac:dyDescent="0.25">
      <c r="A87" s="1"/>
      <c r="B87" s="19"/>
      <c r="C87" s="16"/>
      <c r="D87" s="17" t="s">
        <v>250</v>
      </c>
      <c r="E87">
        <v>11</v>
      </c>
      <c r="F87" s="20">
        <v>95</v>
      </c>
      <c r="G87" s="3" t="s">
        <v>143</v>
      </c>
      <c r="H87" s="3"/>
      <c r="I87" s="15" t="s">
        <v>81</v>
      </c>
      <c r="J87" s="16"/>
      <c r="K87" s="21"/>
      <c r="L87" s="1"/>
    </row>
    <row r="88" spans="1:12" ht="15" customHeight="1" x14ac:dyDescent="0.25">
      <c r="A88" s="1"/>
      <c r="B88" s="19"/>
      <c r="C88" s="16"/>
      <c r="D88" s="17" t="s">
        <v>250</v>
      </c>
      <c r="E88">
        <v>4</v>
      </c>
      <c r="F88" s="20">
        <v>100</v>
      </c>
      <c r="G88" s="3" t="s">
        <v>143</v>
      </c>
      <c r="H88" s="3"/>
      <c r="I88" s="15" t="s">
        <v>81</v>
      </c>
      <c r="J88" s="16"/>
      <c r="K88" s="21"/>
      <c r="L88" s="1"/>
    </row>
    <row r="89" spans="1:12" ht="15" customHeight="1" x14ac:dyDescent="0.25">
      <c r="A89" s="1"/>
      <c r="B89" s="19"/>
      <c r="C89" s="16"/>
      <c r="D89" s="459" t="s">
        <v>252</v>
      </c>
      <c r="E89" s="460"/>
      <c r="F89" s="17"/>
      <c r="G89" s="3"/>
      <c r="H89" s="3"/>
      <c r="I89" s="15"/>
      <c r="J89" s="16"/>
      <c r="K89" s="21"/>
      <c r="L89" s="1"/>
    </row>
    <row r="90" spans="1:12" ht="15" customHeight="1" x14ac:dyDescent="0.25">
      <c r="A90" s="1"/>
      <c r="B90" s="19"/>
      <c r="C90" s="16"/>
      <c r="D90" s="17" t="s">
        <v>250</v>
      </c>
      <c r="E90" s="1">
        <v>5</v>
      </c>
      <c r="F90" s="20">
        <v>90</v>
      </c>
      <c r="G90" s="3" t="s">
        <v>143</v>
      </c>
      <c r="H90" s="3"/>
      <c r="I90" s="15" t="s">
        <v>53</v>
      </c>
      <c r="J90" s="16"/>
      <c r="K90" s="21" t="s">
        <v>145</v>
      </c>
      <c r="L90" s="1"/>
    </row>
    <row r="91" spans="1:12" ht="15" customHeight="1" x14ac:dyDescent="0.25">
      <c r="A91" s="1"/>
      <c r="B91" s="19"/>
      <c r="C91" s="16"/>
      <c r="D91" s="17" t="s">
        <v>250</v>
      </c>
      <c r="E91" s="1">
        <v>4</v>
      </c>
      <c r="F91" s="20">
        <v>95</v>
      </c>
      <c r="G91" s="3" t="s">
        <v>143</v>
      </c>
      <c r="H91" s="3"/>
      <c r="I91" s="15" t="s">
        <v>53</v>
      </c>
      <c r="J91" s="16"/>
      <c r="K91" s="18"/>
      <c r="L91" s="1"/>
    </row>
    <row r="92" spans="1:12" ht="15" customHeight="1" x14ac:dyDescent="0.25">
      <c r="A92" s="1"/>
      <c r="B92" s="19"/>
      <c r="C92" s="16"/>
      <c r="D92" s="17" t="s">
        <v>250</v>
      </c>
      <c r="E92">
        <v>2</v>
      </c>
      <c r="F92" s="20">
        <v>100</v>
      </c>
      <c r="G92" s="3" t="s">
        <v>143</v>
      </c>
      <c r="H92" s="3"/>
      <c r="I92" s="15" t="s">
        <v>53</v>
      </c>
      <c r="J92" s="16"/>
      <c r="K92" s="21"/>
      <c r="L92" s="1"/>
    </row>
    <row r="93" spans="1:12" ht="15" x14ac:dyDescent="0.25">
      <c r="A93" s="1"/>
      <c r="B93" s="40"/>
      <c r="C93" s="45"/>
      <c r="D93" s="459" t="s">
        <v>254</v>
      </c>
      <c r="E93" s="460"/>
      <c r="F93" s="466"/>
      <c r="G93" s="460"/>
      <c r="H93" s="3"/>
      <c r="I93" s="15"/>
      <c r="J93" s="16"/>
      <c r="K93" s="21"/>
      <c r="L93" s="1"/>
    </row>
    <row r="94" spans="1:12" ht="15" x14ac:dyDescent="0.25">
      <c r="A94" s="1"/>
      <c r="B94" s="416">
        <v>32</v>
      </c>
      <c r="C94" s="417"/>
      <c r="D94" s="17" t="s">
        <v>243</v>
      </c>
      <c r="E94" s="1">
        <v>4</v>
      </c>
      <c r="F94" s="20">
        <v>90</v>
      </c>
      <c r="G94" s="3" t="s">
        <v>244</v>
      </c>
      <c r="H94" s="3">
        <v>3</v>
      </c>
      <c r="I94" s="15" t="s">
        <v>253</v>
      </c>
      <c r="J94" s="16"/>
      <c r="K94" s="21" t="s">
        <v>145</v>
      </c>
      <c r="L94" s="1"/>
    </row>
    <row r="95" spans="1:12" ht="15" customHeight="1" x14ac:dyDescent="0.25">
      <c r="A95" s="1"/>
      <c r="B95" s="29"/>
      <c r="C95" s="30"/>
      <c r="D95" s="17" t="s">
        <v>243</v>
      </c>
      <c r="E95" s="1">
        <v>4</v>
      </c>
      <c r="F95" s="20">
        <v>90</v>
      </c>
      <c r="G95" s="3" t="s">
        <v>36</v>
      </c>
      <c r="H95" s="3"/>
      <c r="I95" s="15" t="s">
        <v>253</v>
      </c>
      <c r="J95" s="16"/>
      <c r="K95" s="18"/>
      <c r="L95" s="1"/>
    </row>
    <row r="96" spans="1:12" ht="15" customHeight="1" x14ac:dyDescent="0.25">
      <c r="A96" s="1"/>
      <c r="B96" s="19"/>
      <c r="C96" s="16"/>
      <c r="D96" s="17" t="s">
        <v>243</v>
      </c>
      <c r="E96" s="52">
        <v>4</v>
      </c>
      <c r="F96" s="20">
        <v>100</v>
      </c>
      <c r="G96" s="3" t="s">
        <v>36</v>
      </c>
      <c r="H96" s="3"/>
      <c r="I96" s="15" t="s">
        <v>253</v>
      </c>
      <c r="J96" s="16"/>
      <c r="K96" s="21"/>
      <c r="L96" s="1"/>
    </row>
    <row r="97" spans="1:12" ht="15" customHeight="1" x14ac:dyDescent="0.25">
      <c r="A97" s="1"/>
      <c r="B97" s="19"/>
      <c r="C97" s="16"/>
      <c r="D97" s="23"/>
      <c r="E97" s="35"/>
      <c r="F97" s="17"/>
      <c r="G97" s="3"/>
      <c r="H97" s="3"/>
      <c r="I97" s="15"/>
      <c r="J97" s="16"/>
      <c r="K97" s="21"/>
      <c r="L97" s="1"/>
    </row>
    <row r="98" spans="1:12" ht="15" x14ac:dyDescent="0.25">
      <c r="A98" s="1"/>
      <c r="B98" s="29" t="s">
        <v>56</v>
      </c>
      <c r="C98" s="30"/>
      <c r="D98" s="17"/>
      <c r="E98" s="1"/>
      <c r="F98" s="1"/>
      <c r="G98" s="3"/>
      <c r="H98" s="3">
        <v>12</v>
      </c>
      <c r="I98" s="15"/>
      <c r="J98" s="16"/>
      <c r="K98" s="18"/>
      <c r="L98" s="1"/>
    </row>
    <row r="99" spans="1:12" ht="15" x14ac:dyDescent="0.25">
      <c r="A99" s="1"/>
      <c r="B99" s="29"/>
      <c r="C99" s="30"/>
      <c r="D99" s="459" t="s">
        <v>256</v>
      </c>
      <c r="E99" s="460"/>
      <c r="F99" s="1"/>
      <c r="G99" s="3"/>
      <c r="H99" s="3"/>
      <c r="I99" s="15"/>
      <c r="J99" s="16"/>
      <c r="K99" s="18"/>
      <c r="L99" s="1"/>
    </row>
    <row r="100" spans="1:12" ht="15" x14ac:dyDescent="0.25">
      <c r="A100" s="1"/>
      <c r="B100" s="462" t="s">
        <v>255</v>
      </c>
      <c r="C100" s="417"/>
      <c r="D100" s="1" t="s">
        <v>257</v>
      </c>
      <c r="E100" s="1">
        <v>5</v>
      </c>
      <c r="F100" s="20"/>
      <c r="G100" s="3" t="s">
        <v>26</v>
      </c>
      <c r="H100" s="3">
        <v>6.32</v>
      </c>
      <c r="I100" s="15" t="s">
        <v>76</v>
      </c>
      <c r="J100" s="16"/>
      <c r="K100" s="21" t="s">
        <v>77</v>
      </c>
      <c r="L100" s="1"/>
    </row>
    <row r="101" spans="1:12" ht="15" x14ac:dyDescent="0.25">
      <c r="A101" s="1"/>
      <c r="B101" s="37"/>
      <c r="C101" s="36"/>
      <c r="D101" s="463" t="s">
        <v>286</v>
      </c>
      <c r="E101" s="464"/>
      <c r="F101" s="464"/>
      <c r="G101" s="464"/>
      <c r="H101" s="465"/>
      <c r="I101" s="15"/>
      <c r="J101" s="16"/>
      <c r="K101" s="21"/>
      <c r="L101" s="1"/>
    </row>
    <row r="102" spans="1:12" ht="15" customHeight="1" x14ac:dyDescent="0.25">
      <c r="A102" s="1"/>
      <c r="B102" s="19"/>
      <c r="C102" s="16"/>
      <c r="D102" s="459" t="s">
        <v>258</v>
      </c>
      <c r="E102" s="460"/>
      <c r="F102" s="17"/>
      <c r="G102" s="3"/>
      <c r="H102" s="3"/>
      <c r="I102" s="15"/>
      <c r="J102" s="16"/>
      <c r="K102" s="21"/>
      <c r="L102" s="1"/>
    </row>
    <row r="103" spans="1:12" ht="15" x14ac:dyDescent="0.25">
      <c r="A103" s="1"/>
      <c r="B103" s="416">
        <v>39</v>
      </c>
      <c r="C103" s="417"/>
      <c r="D103" s="1" t="s">
        <v>257</v>
      </c>
      <c r="E103" s="1">
        <v>5</v>
      </c>
      <c r="F103" s="20"/>
      <c r="G103" s="3" t="s">
        <v>26</v>
      </c>
      <c r="H103" s="3">
        <v>6.32</v>
      </c>
      <c r="I103" s="15" t="s">
        <v>53</v>
      </c>
      <c r="J103" s="16"/>
      <c r="K103" s="21" t="s">
        <v>77</v>
      </c>
      <c r="L103" s="1"/>
    </row>
    <row r="104" spans="1:12" ht="15" x14ac:dyDescent="0.25">
      <c r="A104" s="1"/>
      <c r="B104" s="416">
        <v>40</v>
      </c>
      <c r="C104" s="417"/>
      <c r="D104" s="1" t="s">
        <v>257</v>
      </c>
      <c r="E104" s="1">
        <v>5</v>
      </c>
      <c r="F104" s="20"/>
      <c r="G104" s="3" t="s">
        <v>26</v>
      </c>
      <c r="H104" s="3">
        <v>6.32</v>
      </c>
      <c r="I104" s="15" t="s">
        <v>53</v>
      </c>
      <c r="J104" s="16"/>
      <c r="K104" s="21" t="s">
        <v>77</v>
      </c>
      <c r="L104" s="1"/>
    </row>
    <row r="105" spans="1:12" ht="15" x14ac:dyDescent="0.25">
      <c r="A105" s="1"/>
      <c r="B105" s="40"/>
      <c r="C105" s="36"/>
      <c r="D105" s="463" t="s">
        <v>287</v>
      </c>
      <c r="E105" s="464"/>
      <c r="F105" s="464"/>
      <c r="G105" s="464"/>
      <c r="H105" s="465"/>
      <c r="I105" s="15"/>
      <c r="J105" s="16"/>
      <c r="K105" s="21"/>
      <c r="L105" s="1"/>
    </row>
    <row r="106" spans="1:12" ht="15" x14ac:dyDescent="0.25">
      <c r="A106" s="1"/>
      <c r="B106" s="416">
        <v>41</v>
      </c>
      <c r="C106" s="417"/>
      <c r="D106" s="1" t="s">
        <v>257</v>
      </c>
      <c r="E106" s="1">
        <v>1</v>
      </c>
      <c r="F106" s="20"/>
      <c r="G106" s="3" t="s">
        <v>26</v>
      </c>
      <c r="H106" s="3">
        <v>5.34</v>
      </c>
      <c r="I106" s="15" t="s">
        <v>53</v>
      </c>
      <c r="J106" s="16"/>
      <c r="K106" s="21" t="s">
        <v>77</v>
      </c>
      <c r="L106" s="1"/>
    </row>
    <row r="107" spans="1:12" ht="15" customHeight="1" x14ac:dyDescent="0.25">
      <c r="A107" s="1"/>
      <c r="B107" s="19"/>
      <c r="C107" s="16"/>
      <c r="D107" s="459" t="s">
        <v>259</v>
      </c>
      <c r="E107" s="460"/>
      <c r="F107" s="17"/>
      <c r="G107" s="3"/>
      <c r="H107" s="3"/>
      <c r="I107" s="15"/>
      <c r="J107" s="16"/>
      <c r="K107" s="21"/>
      <c r="L107" s="1"/>
    </row>
    <row r="108" spans="1:12" ht="15" customHeight="1" x14ac:dyDescent="0.25">
      <c r="A108" s="1"/>
      <c r="B108" s="19"/>
      <c r="C108" s="16"/>
      <c r="D108" s="1" t="s">
        <v>257</v>
      </c>
      <c r="E108" s="1">
        <v>2</v>
      </c>
      <c r="F108" s="20"/>
      <c r="G108" s="3" t="s">
        <v>26</v>
      </c>
      <c r="H108" s="3"/>
      <c r="I108" s="15" t="s">
        <v>84</v>
      </c>
      <c r="J108" s="16"/>
      <c r="K108" s="21" t="s">
        <v>77</v>
      </c>
      <c r="L108" s="1"/>
    </row>
    <row r="109" spans="1:12" ht="15" customHeight="1" x14ac:dyDescent="0.25">
      <c r="A109" s="1"/>
      <c r="B109" s="19"/>
      <c r="C109" s="16"/>
      <c r="D109" s="459" t="s">
        <v>260</v>
      </c>
      <c r="E109" s="460"/>
      <c r="F109" s="17"/>
      <c r="G109" s="3"/>
      <c r="H109" s="3"/>
      <c r="I109" s="15"/>
      <c r="J109" s="16"/>
      <c r="K109" s="21"/>
      <c r="L109" s="1"/>
    </row>
    <row r="110" spans="1:12" ht="15" customHeight="1" x14ac:dyDescent="0.25">
      <c r="A110" s="1"/>
      <c r="B110" s="19"/>
      <c r="C110" s="16"/>
      <c r="D110" s="23" t="s">
        <v>257</v>
      </c>
      <c r="E110" s="52">
        <v>1</v>
      </c>
      <c r="F110" s="17"/>
      <c r="G110" s="3" t="s">
        <v>26</v>
      </c>
      <c r="H110" s="3"/>
      <c r="I110" s="15" t="s">
        <v>90</v>
      </c>
      <c r="J110" s="16"/>
      <c r="K110" s="21" t="s">
        <v>77</v>
      </c>
      <c r="L110" s="1"/>
    </row>
    <row r="111" spans="1:12" ht="15" customHeight="1" x14ac:dyDescent="0.25">
      <c r="A111" s="1"/>
      <c r="B111" s="19"/>
      <c r="C111" s="16"/>
      <c r="D111" s="459" t="s">
        <v>259</v>
      </c>
      <c r="E111" s="460"/>
      <c r="F111" s="17"/>
      <c r="G111" s="3"/>
      <c r="H111" s="3"/>
      <c r="I111" s="15"/>
      <c r="J111" s="16"/>
      <c r="K111" s="21"/>
      <c r="L111" s="1"/>
    </row>
    <row r="112" spans="1:12" ht="15" x14ac:dyDescent="0.25">
      <c r="A112" s="1"/>
      <c r="B112" s="462" t="s">
        <v>261</v>
      </c>
      <c r="C112" s="417"/>
      <c r="D112" s="1" t="s">
        <v>257</v>
      </c>
      <c r="E112" s="1">
        <v>5</v>
      </c>
      <c r="F112" s="20"/>
      <c r="G112" s="3" t="s">
        <v>26</v>
      </c>
      <c r="H112" s="3">
        <v>6.32</v>
      </c>
      <c r="I112" s="15" t="s">
        <v>84</v>
      </c>
      <c r="J112" s="16"/>
      <c r="K112" s="21" t="s">
        <v>77</v>
      </c>
      <c r="L112" s="1"/>
    </row>
    <row r="113" spans="1:12" ht="15" customHeight="1" x14ac:dyDescent="0.25">
      <c r="A113" s="1"/>
      <c r="B113" s="19"/>
      <c r="C113" s="16"/>
      <c r="D113" s="459" t="s">
        <v>260</v>
      </c>
      <c r="E113" s="460"/>
      <c r="F113" s="17"/>
      <c r="G113" s="3"/>
      <c r="H113" s="3"/>
      <c r="I113" s="15"/>
      <c r="J113" s="16"/>
      <c r="K113" s="21"/>
      <c r="L113" s="1"/>
    </row>
    <row r="114" spans="1:12" ht="15" x14ac:dyDescent="0.25">
      <c r="A114" s="1"/>
      <c r="B114" s="416">
        <v>48</v>
      </c>
      <c r="C114" s="417"/>
      <c r="D114" s="1" t="s">
        <v>257</v>
      </c>
      <c r="E114" s="1">
        <v>5</v>
      </c>
      <c r="F114" s="20"/>
      <c r="G114" s="3" t="s">
        <v>26</v>
      </c>
      <c r="H114" s="3">
        <v>6.32</v>
      </c>
      <c r="I114" s="15" t="s">
        <v>90</v>
      </c>
      <c r="J114" s="16"/>
      <c r="K114" s="21" t="s">
        <v>77</v>
      </c>
      <c r="L114" s="1"/>
    </row>
    <row r="115" spans="1:12" ht="15" customHeight="1" x14ac:dyDescent="0.25">
      <c r="A115" s="1"/>
      <c r="B115" s="40"/>
      <c r="C115" s="36"/>
      <c r="D115" s="1"/>
      <c r="E115" s="1"/>
      <c r="F115" s="20"/>
      <c r="G115" s="3"/>
      <c r="H115" s="3"/>
      <c r="I115" s="15"/>
      <c r="J115" s="16"/>
      <c r="K115" s="21"/>
      <c r="L115" s="1"/>
    </row>
    <row r="116" spans="1:12" ht="15" x14ac:dyDescent="0.25">
      <c r="A116" s="1"/>
      <c r="B116" s="29" t="s">
        <v>57</v>
      </c>
      <c r="C116" s="30"/>
      <c r="D116" s="17"/>
      <c r="E116" s="1"/>
      <c r="F116" s="1"/>
      <c r="G116" s="3"/>
      <c r="H116" s="3">
        <v>12</v>
      </c>
      <c r="I116" s="15"/>
      <c r="J116" s="16"/>
      <c r="K116" s="18"/>
      <c r="L116" s="1"/>
    </row>
    <row r="117" spans="1:12" ht="15" x14ac:dyDescent="0.25">
      <c r="A117" s="1"/>
      <c r="B117" s="29"/>
      <c r="C117" s="30"/>
      <c r="D117" s="459" t="s">
        <v>262</v>
      </c>
      <c r="E117" s="460"/>
      <c r="F117" s="1"/>
      <c r="G117" s="3"/>
      <c r="H117" s="3"/>
      <c r="I117" s="15"/>
      <c r="J117" s="16"/>
      <c r="K117" s="18"/>
      <c r="L117" s="1"/>
    </row>
    <row r="118" spans="1:12" ht="15" x14ac:dyDescent="0.25">
      <c r="A118" s="1"/>
      <c r="B118" s="462" t="s">
        <v>184</v>
      </c>
      <c r="C118" s="417"/>
      <c r="D118" s="1" t="s">
        <v>257</v>
      </c>
      <c r="E118" s="1">
        <v>5</v>
      </c>
      <c r="F118" s="20"/>
      <c r="G118" s="3" t="s">
        <v>36</v>
      </c>
      <c r="H118" s="3">
        <v>6.32</v>
      </c>
      <c r="I118" s="15" t="s">
        <v>25</v>
      </c>
      <c r="J118" s="16"/>
      <c r="K118" s="21" t="s">
        <v>77</v>
      </c>
      <c r="L118" s="1"/>
    </row>
    <row r="119" spans="1:12" ht="15" customHeight="1" x14ac:dyDescent="0.25">
      <c r="A119" s="1"/>
      <c r="B119" s="40"/>
      <c r="C119" s="36"/>
      <c r="D119" s="1"/>
      <c r="E119" s="1"/>
      <c r="F119" s="20"/>
      <c r="G119" s="3"/>
      <c r="H119" s="3"/>
      <c r="I119" s="15"/>
      <c r="J119" s="16"/>
      <c r="K119" s="21"/>
      <c r="L119" s="1"/>
    </row>
    <row r="120" spans="1:12" ht="15" x14ac:dyDescent="0.25">
      <c r="A120" s="1"/>
      <c r="B120" s="29" t="s">
        <v>103</v>
      </c>
      <c r="C120" s="30"/>
      <c r="D120" s="17"/>
      <c r="E120" s="1"/>
      <c r="F120" s="1"/>
      <c r="G120" s="3"/>
      <c r="H120" s="3">
        <v>12</v>
      </c>
      <c r="I120" s="15"/>
      <c r="J120" s="16"/>
      <c r="K120" s="18"/>
      <c r="L120" s="1"/>
    </row>
    <row r="121" spans="1:12" ht="15" x14ac:dyDescent="0.25">
      <c r="A121" s="1"/>
      <c r="B121" s="29"/>
      <c r="C121" s="30"/>
      <c r="D121" s="459" t="s">
        <v>262</v>
      </c>
      <c r="E121" s="460"/>
      <c r="F121" s="1"/>
      <c r="G121" s="3"/>
      <c r="H121" s="3"/>
      <c r="I121" s="15"/>
      <c r="J121" s="16"/>
      <c r="K121" s="18"/>
      <c r="L121" s="1"/>
    </row>
    <row r="122" spans="1:12" ht="15" x14ac:dyDescent="0.25">
      <c r="A122" s="1"/>
      <c r="B122" s="462" t="s">
        <v>263</v>
      </c>
      <c r="C122" s="417"/>
      <c r="D122" s="1" t="s">
        <v>257</v>
      </c>
      <c r="E122" s="1">
        <v>5</v>
      </c>
      <c r="F122" s="20"/>
      <c r="G122" s="3" t="s">
        <v>36</v>
      </c>
      <c r="H122" s="3">
        <v>6.32</v>
      </c>
      <c r="I122" s="15" t="s">
        <v>25</v>
      </c>
      <c r="J122" s="16"/>
      <c r="K122" s="21" t="s">
        <v>77</v>
      </c>
      <c r="L122" s="1"/>
    </row>
    <row r="123" spans="1:12" ht="15" x14ac:dyDescent="0.25">
      <c r="A123" s="1"/>
      <c r="B123" s="37"/>
      <c r="C123" s="36"/>
      <c r="D123" s="463" t="s">
        <v>284</v>
      </c>
      <c r="E123" s="464"/>
      <c r="F123" s="464"/>
      <c r="G123" s="464"/>
      <c r="H123" s="465"/>
      <c r="I123" s="15"/>
      <c r="J123" s="16"/>
      <c r="K123" s="21"/>
      <c r="L123" s="1"/>
    </row>
    <row r="124" spans="1:12" ht="15" x14ac:dyDescent="0.25">
      <c r="A124" s="1"/>
      <c r="B124" s="37"/>
      <c r="C124" s="36"/>
      <c r="D124" s="463" t="s">
        <v>285</v>
      </c>
      <c r="E124" s="464"/>
      <c r="F124" s="464"/>
      <c r="G124" s="464"/>
      <c r="H124" s="465"/>
      <c r="I124" s="15"/>
      <c r="J124" s="16"/>
      <c r="K124" s="21"/>
      <c r="L124" s="1"/>
    </row>
    <row r="125" spans="1:12" ht="15" customHeight="1" x14ac:dyDescent="0.25">
      <c r="A125" s="1"/>
      <c r="B125" s="40"/>
      <c r="C125" s="36"/>
      <c r="D125" s="459" t="s">
        <v>264</v>
      </c>
      <c r="E125" s="460"/>
      <c r="F125" s="20"/>
      <c r="G125" s="3"/>
      <c r="H125" s="3"/>
      <c r="I125" s="15"/>
      <c r="J125" s="16"/>
      <c r="K125" s="21"/>
      <c r="L125" s="1"/>
    </row>
    <row r="126" spans="1:12" ht="15" x14ac:dyDescent="0.25">
      <c r="A126" s="1"/>
      <c r="B126" s="462" t="s">
        <v>265</v>
      </c>
      <c r="C126" s="417"/>
      <c r="D126" s="1" t="s">
        <v>257</v>
      </c>
      <c r="E126" s="1">
        <v>5</v>
      </c>
      <c r="F126" s="20"/>
      <c r="G126" s="3" t="s">
        <v>36</v>
      </c>
      <c r="H126" s="3">
        <v>6.32</v>
      </c>
      <c r="I126" s="15" t="s">
        <v>81</v>
      </c>
      <c r="J126" s="16"/>
      <c r="K126" s="21" t="s">
        <v>77</v>
      </c>
      <c r="L126" s="1"/>
    </row>
    <row r="127" spans="1:12" ht="15" x14ac:dyDescent="0.25">
      <c r="A127" s="1"/>
      <c r="B127" s="416">
        <v>72</v>
      </c>
      <c r="C127" s="417"/>
      <c r="D127" s="1" t="s">
        <v>257</v>
      </c>
      <c r="E127" s="1">
        <v>4</v>
      </c>
      <c r="F127" s="20"/>
      <c r="G127" s="3" t="s">
        <v>36</v>
      </c>
      <c r="H127" s="3">
        <v>5.34</v>
      </c>
      <c r="I127" s="15" t="s">
        <v>81</v>
      </c>
      <c r="J127" s="16"/>
      <c r="K127" s="21" t="s">
        <v>77</v>
      </c>
      <c r="L127" s="1"/>
    </row>
    <row r="128" spans="1:12" ht="15" customHeight="1" x14ac:dyDescent="0.25">
      <c r="A128" s="1"/>
      <c r="B128" s="40"/>
      <c r="C128" s="36"/>
      <c r="D128" s="459" t="s">
        <v>266</v>
      </c>
      <c r="E128" s="460"/>
      <c r="F128" s="20"/>
      <c r="G128" s="3"/>
      <c r="H128" s="3"/>
      <c r="I128" s="15"/>
      <c r="J128" s="16"/>
      <c r="K128" s="21"/>
      <c r="L128" s="1"/>
    </row>
    <row r="129" spans="1:12" ht="15" x14ac:dyDescent="0.25">
      <c r="A129" s="1"/>
      <c r="B129" s="462" t="s">
        <v>267</v>
      </c>
      <c r="C129" s="417"/>
      <c r="D129" s="1" t="s">
        <v>257</v>
      </c>
      <c r="E129" s="1">
        <v>5</v>
      </c>
      <c r="F129" s="20"/>
      <c r="G129" s="3" t="s">
        <v>36</v>
      </c>
      <c r="H129" s="3">
        <v>6.32</v>
      </c>
      <c r="I129" s="15" t="s">
        <v>73</v>
      </c>
      <c r="J129" s="16"/>
      <c r="K129" s="21" t="s">
        <v>77</v>
      </c>
      <c r="L129" s="1"/>
    </row>
    <row r="130" spans="1:12" ht="15" customHeight="1" x14ac:dyDescent="0.25">
      <c r="A130" s="1"/>
      <c r="B130" s="40"/>
      <c r="C130" s="36"/>
      <c r="D130" s="459" t="s">
        <v>256</v>
      </c>
      <c r="E130" s="460"/>
      <c r="F130" s="20"/>
      <c r="G130" s="3"/>
      <c r="H130" s="3"/>
      <c r="I130" s="15"/>
      <c r="J130" s="16"/>
      <c r="K130" s="21"/>
      <c r="L130" s="1"/>
    </row>
    <row r="131" spans="1:12" ht="15" x14ac:dyDescent="0.25">
      <c r="A131" s="1"/>
      <c r="B131" s="462" t="s">
        <v>268</v>
      </c>
      <c r="C131" s="417"/>
      <c r="D131" s="1" t="s">
        <v>257</v>
      </c>
      <c r="E131" s="1">
        <v>5</v>
      </c>
      <c r="F131" s="20"/>
      <c r="G131" s="3" t="s">
        <v>36</v>
      </c>
      <c r="H131" s="3">
        <v>6.32</v>
      </c>
      <c r="I131" s="15" t="s">
        <v>76</v>
      </c>
      <c r="J131" s="16"/>
      <c r="K131" s="21" t="s">
        <v>77</v>
      </c>
      <c r="L131" s="1"/>
    </row>
    <row r="132" spans="1:12" ht="15" customHeight="1" x14ac:dyDescent="0.25">
      <c r="A132" s="1"/>
      <c r="B132" s="40"/>
      <c r="C132" s="36"/>
      <c r="D132" s="1"/>
      <c r="E132" s="1"/>
      <c r="F132" s="20"/>
      <c r="G132" s="3"/>
      <c r="H132" s="3"/>
      <c r="I132" s="15"/>
      <c r="J132" s="16"/>
      <c r="K132" s="21"/>
      <c r="L132" s="1"/>
    </row>
    <row r="133" spans="1:12" ht="15" x14ac:dyDescent="0.25">
      <c r="A133" s="1"/>
      <c r="B133" s="29" t="s">
        <v>164</v>
      </c>
      <c r="C133" s="30"/>
      <c r="D133" s="17"/>
      <c r="E133" s="1"/>
      <c r="F133" s="1"/>
      <c r="G133" s="3"/>
      <c r="H133" s="3">
        <v>12</v>
      </c>
      <c r="I133" s="15"/>
      <c r="J133" s="16"/>
      <c r="K133" s="18"/>
      <c r="L133" s="1"/>
    </row>
    <row r="134" spans="1:12" ht="15" x14ac:dyDescent="0.25">
      <c r="A134" s="1"/>
      <c r="B134" s="29"/>
      <c r="C134" s="30"/>
      <c r="D134" s="459" t="s">
        <v>256</v>
      </c>
      <c r="E134" s="460"/>
      <c r="F134" s="1"/>
      <c r="G134" s="3"/>
      <c r="H134" s="3"/>
      <c r="I134" s="15"/>
      <c r="J134" s="16"/>
      <c r="K134" s="18"/>
      <c r="L134" s="1"/>
    </row>
    <row r="135" spans="1:12" ht="15" x14ac:dyDescent="0.25">
      <c r="A135" s="1"/>
      <c r="B135" s="416">
        <v>81</v>
      </c>
      <c r="C135" s="417"/>
      <c r="D135" s="1" t="s">
        <v>257</v>
      </c>
      <c r="E135" s="1">
        <v>5</v>
      </c>
      <c r="F135" s="20"/>
      <c r="G135" s="3" t="s">
        <v>36</v>
      </c>
      <c r="H135" s="3">
        <v>6.32</v>
      </c>
      <c r="I135" s="15" t="s">
        <v>76</v>
      </c>
      <c r="J135" s="16"/>
      <c r="K135" s="21" t="s">
        <v>77</v>
      </c>
      <c r="L135" s="1"/>
    </row>
    <row r="136" spans="1:12" ht="15" customHeight="1" x14ac:dyDescent="0.25">
      <c r="A136" s="1"/>
      <c r="B136" s="40"/>
      <c r="C136" s="36"/>
      <c r="D136" s="459" t="s">
        <v>258</v>
      </c>
      <c r="E136" s="460"/>
      <c r="F136" s="20"/>
      <c r="G136" s="3"/>
      <c r="H136" s="3"/>
      <c r="I136" s="15"/>
      <c r="J136" s="16"/>
      <c r="K136" s="21"/>
      <c r="L136" s="1"/>
    </row>
    <row r="137" spans="1:12" ht="15" x14ac:dyDescent="0.25">
      <c r="A137" s="1"/>
      <c r="B137" s="462" t="s">
        <v>269</v>
      </c>
      <c r="C137" s="417"/>
      <c r="D137" s="1" t="s">
        <v>257</v>
      </c>
      <c r="E137" s="1">
        <v>5</v>
      </c>
      <c r="F137" s="20"/>
      <c r="G137" s="3" t="s">
        <v>36</v>
      </c>
      <c r="H137" s="3">
        <v>6.32</v>
      </c>
      <c r="I137" s="15" t="s">
        <v>53</v>
      </c>
      <c r="J137" s="16"/>
      <c r="K137" s="21" t="s">
        <v>77</v>
      </c>
      <c r="L137" s="1"/>
    </row>
    <row r="138" spans="1:12" ht="15" customHeight="1" x14ac:dyDescent="0.25">
      <c r="A138" s="1"/>
      <c r="B138" s="40"/>
      <c r="C138" s="36"/>
      <c r="D138" s="1"/>
      <c r="E138" s="1"/>
      <c r="F138" s="20"/>
      <c r="G138" s="3"/>
      <c r="H138" s="3"/>
      <c r="I138" s="15"/>
      <c r="J138" s="16"/>
      <c r="K138" s="21"/>
      <c r="L138" s="1"/>
    </row>
    <row r="139" spans="1:12" ht="15" x14ac:dyDescent="0.25">
      <c r="A139" s="1"/>
      <c r="B139" s="29" t="s">
        <v>165</v>
      </c>
      <c r="C139" s="30"/>
      <c r="D139" s="17"/>
      <c r="E139" s="1"/>
      <c r="F139" s="1"/>
      <c r="G139" s="3"/>
      <c r="H139" s="3">
        <v>12</v>
      </c>
      <c r="I139" s="15"/>
      <c r="J139" s="16"/>
      <c r="K139" s="18"/>
      <c r="L139" s="1"/>
    </row>
    <row r="140" spans="1:12" ht="15" x14ac:dyDescent="0.25">
      <c r="A140" s="1"/>
      <c r="B140" s="29"/>
      <c r="C140" s="30"/>
      <c r="D140" s="459" t="s">
        <v>258</v>
      </c>
      <c r="E140" s="460"/>
      <c r="F140" s="1"/>
      <c r="G140" s="3"/>
      <c r="H140" s="3"/>
      <c r="I140" s="15"/>
      <c r="J140" s="16"/>
      <c r="K140" s="18"/>
      <c r="L140" s="1"/>
    </row>
    <row r="141" spans="1:12" ht="15" x14ac:dyDescent="0.25">
      <c r="A141" s="1"/>
      <c r="B141" s="416">
        <v>97</v>
      </c>
      <c r="C141" s="417"/>
      <c r="D141" s="1" t="s">
        <v>257</v>
      </c>
      <c r="E141" s="1">
        <v>4</v>
      </c>
      <c r="F141" s="20"/>
      <c r="G141" s="3" t="s">
        <v>36</v>
      </c>
      <c r="H141" s="3">
        <v>5.34</v>
      </c>
      <c r="I141" s="15" t="s">
        <v>53</v>
      </c>
      <c r="J141" s="16"/>
      <c r="K141" s="21" t="s">
        <v>77</v>
      </c>
      <c r="L141" s="1"/>
    </row>
    <row r="142" spans="1:12" ht="15" customHeight="1" x14ac:dyDescent="0.25">
      <c r="A142" s="1"/>
      <c r="B142" s="40"/>
      <c r="C142" s="36"/>
      <c r="D142" s="459" t="s">
        <v>270</v>
      </c>
      <c r="E142" s="460"/>
      <c r="F142" s="20"/>
      <c r="G142" s="3"/>
      <c r="H142" s="3"/>
      <c r="I142" s="15"/>
      <c r="J142" s="16"/>
      <c r="K142" s="21"/>
      <c r="L142" s="1"/>
    </row>
    <row r="143" spans="1:12" ht="15" x14ac:dyDescent="0.25">
      <c r="A143" s="1"/>
      <c r="B143" s="416">
        <v>98</v>
      </c>
      <c r="C143" s="417"/>
      <c r="D143" s="1" t="s">
        <v>257</v>
      </c>
      <c r="E143" s="1">
        <v>3</v>
      </c>
      <c r="F143" s="20"/>
      <c r="G143" s="3" t="s">
        <v>36</v>
      </c>
      <c r="H143" s="3">
        <v>4.38</v>
      </c>
      <c r="I143" s="15" t="s">
        <v>147</v>
      </c>
      <c r="J143" s="16"/>
      <c r="K143" s="21" t="s">
        <v>77</v>
      </c>
      <c r="L143" s="1"/>
    </row>
    <row r="144" spans="1:12" ht="15" customHeight="1" x14ac:dyDescent="0.25">
      <c r="A144" s="1"/>
      <c r="B144" s="40"/>
      <c r="C144" s="36"/>
      <c r="D144" s="459" t="s">
        <v>259</v>
      </c>
      <c r="E144" s="460"/>
      <c r="F144" s="20"/>
      <c r="G144" s="3"/>
      <c r="H144" s="3"/>
      <c r="I144" s="15"/>
      <c r="J144" s="16"/>
      <c r="K144" s="21"/>
      <c r="L144" s="1"/>
    </row>
    <row r="145" spans="1:12" ht="15" x14ac:dyDescent="0.25">
      <c r="A145" s="1"/>
      <c r="B145" s="462" t="s">
        <v>271</v>
      </c>
      <c r="C145" s="417"/>
      <c r="D145" s="1" t="s">
        <v>257</v>
      </c>
      <c r="E145" s="1">
        <v>5</v>
      </c>
      <c r="F145" s="20"/>
      <c r="G145" s="3" t="s">
        <v>36</v>
      </c>
      <c r="H145" s="3">
        <v>6.32</v>
      </c>
      <c r="I145" s="15" t="s">
        <v>84</v>
      </c>
      <c r="J145" s="16"/>
      <c r="K145" s="21" t="s">
        <v>77</v>
      </c>
      <c r="L145" s="1"/>
    </row>
    <row r="146" spans="1:12" ht="15" x14ac:dyDescent="0.25">
      <c r="A146" s="1"/>
      <c r="B146" s="416">
        <v>107</v>
      </c>
      <c r="C146" s="417"/>
      <c r="D146" s="1" t="s">
        <v>257</v>
      </c>
      <c r="E146" s="1">
        <v>2</v>
      </c>
      <c r="F146" s="20"/>
      <c r="G146" s="3" t="s">
        <v>36</v>
      </c>
      <c r="H146" s="3">
        <v>4.38</v>
      </c>
      <c r="I146" s="15" t="s">
        <v>84</v>
      </c>
      <c r="J146" s="16"/>
      <c r="K146" s="21" t="s">
        <v>77</v>
      </c>
      <c r="L146" s="1"/>
    </row>
    <row r="147" spans="1:12" ht="15" customHeight="1" x14ac:dyDescent="0.25">
      <c r="A147" s="1"/>
      <c r="B147" s="40"/>
      <c r="C147" s="36"/>
      <c r="D147" s="459" t="s">
        <v>260</v>
      </c>
      <c r="E147" s="460"/>
      <c r="F147" s="20"/>
      <c r="G147" s="3"/>
      <c r="H147" s="3"/>
      <c r="I147" s="15"/>
      <c r="J147" s="16"/>
      <c r="K147" s="21"/>
      <c r="L147" s="1"/>
    </row>
    <row r="148" spans="1:12" ht="15" customHeight="1" x14ac:dyDescent="0.25">
      <c r="A148" s="1"/>
      <c r="B148" s="40"/>
      <c r="C148" s="36"/>
      <c r="D148" s="1" t="s">
        <v>257</v>
      </c>
      <c r="E148" s="1">
        <v>1</v>
      </c>
      <c r="F148" s="20"/>
      <c r="G148" s="3" t="s">
        <v>36</v>
      </c>
      <c r="H148" s="3"/>
      <c r="I148" s="15" t="s">
        <v>90</v>
      </c>
      <c r="J148" s="16"/>
      <c r="K148" s="21" t="s">
        <v>77</v>
      </c>
      <c r="L148" s="1"/>
    </row>
    <row r="149" spans="1:12" ht="15" customHeight="1" x14ac:dyDescent="0.25">
      <c r="A149" s="1"/>
      <c r="B149" s="40"/>
      <c r="C149" s="36"/>
      <c r="D149" s="459" t="s">
        <v>260</v>
      </c>
      <c r="E149" s="460"/>
      <c r="F149" s="20"/>
      <c r="G149" s="3"/>
      <c r="H149" s="3"/>
      <c r="I149" s="15"/>
      <c r="J149" s="16"/>
      <c r="K149" s="21"/>
      <c r="L149" s="1"/>
    </row>
    <row r="150" spans="1:12" ht="15" x14ac:dyDescent="0.25">
      <c r="A150" s="1"/>
      <c r="B150" s="416">
        <v>108</v>
      </c>
      <c r="C150" s="417"/>
      <c r="D150" s="1" t="s">
        <v>257</v>
      </c>
      <c r="E150" s="1">
        <v>5</v>
      </c>
      <c r="F150" s="20"/>
      <c r="G150" s="3" t="s">
        <v>36</v>
      </c>
      <c r="H150" s="3">
        <v>6.32</v>
      </c>
      <c r="I150" s="15" t="s">
        <v>90</v>
      </c>
      <c r="J150" s="16"/>
      <c r="K150" s="21" t="s">
        <v>77</v>
      </c>
      <c r="L150" s="1"/>
    </row>
    <row r="151" spans="1:12" ht="15" customHeight="1" x14ac:dyDescent="0.25">
      <c r="A151" s="1"/>
      <c r="B151" s="40"/>
      <c r="C151" s="36"/>
      <c r="D151" s="459" t="s">
        <v>262</v>
      </c>
      <c r="E151" s="460"/>
      <c r="F151" s="20"/>
      <c r="G151" s="3"/>
      <c r="H151" s="3"/>
      <c r="I151" s="15"/>
      <c r="J151" s="16"/>
      <c r="K151" s="21"/>
      <c r="L151" s="1"/>
    </row>
    <row r="152" spans="1:12" ht="15" x14ac:dyDescent="0.25">
      <c r="A152" s="1"/>
      <c r="B152" s="462" t="s">
        <v>274</v>
      </c>
      <c r="C152" s="417"/>
      <c r="D152" s="1" t="s">
        <v>257</v>
      </c>
      <c r="E152" s="1">
        <v>5</v>
      </c>
      <c r="F152" s="20"/>
      <c r="G152" s="3" t="s">
        <v>225</v>
      </c>
      <c r="H152" s="3">
        <v>6.32</v>
      </c>
      <c r="I152" s="15" t="s">
        <v>25</v>
      </c>
      <c r="J152" s="16"/>
      <c r="K152" s="21" t="s">
        <v>77</v>
      </c>
      <c r="L152" s="1"/>
    </row>
    <row r="153" spans="1:12" ht="15" customHeight="1" x14ac:dyDescent="0.25">
      <c r="A153" s="1"/>
      <c r="B153" s="40"/>
      <c r="C153" s="36"/>
      <c r="D153" s="1"/>
      <c r="E153" s="1"/>
      <c r="F153" s="20"/>
      <c r="G153" s="3"/>
      <c r="H153" s="3"/>
      <c r="I153" s="15"/>
      <c r="J153" s="16"/>
      <c r="K153" s="21"/>
      <c r="L153" s="1"/>
    </row>
    <row r="154" spans="1:12" ht="15" x14ac:dyDescent="0.25">
      <c r="A154" s="1"/>
      <c r="B154" s="29" t="s">
        <v>179</v>
      </c>
      <c r="C154" s="30"/>
      <c r="D154" s="17"/>
      <c r="E154" s="1"/>
      <c r="F154" s="1"/>
      <c r="G154" s="3"/>
      <c r="H154" s="3">
        <v>12</v>
      </c>
      <c r="I154" s="15"/>
      <c r="J154" s="16"/>
      <c r="K154" s="18"/>
      <c r="L154" s="1"/>
    </row>
    <row r="155" spans="1:12" ht="15" x14ac:dyDescent="0.25">
      <c r="A155" s="1"/>
      <c r="B155" s="29"/>
      <c r="C155" s="30"/>
      <c r="D155" s="459" t="s">
        <v>262</v>
      </c>
      <c r="E155" s="460"/>
      <c r="F155" s="1"/>
      <c r="G155" s="3"/>
      <c r="H155" s="3"/>
      <c r="I155" s="15"/>
      <c r="J155" s="16"/>
      <c r="K155" s="18"/>
      <c r="L155" s="1"/>
    </row>
    <row r="156" spans="1:12" ht="15" x14ac:dyDescent="0.25">
      <c r="A156" s="1"/>
      <c r="B156" s="462" t="s">
        <v>275</v>
      </c>
      <c r="C156" s="417"/>
      <c r="D156" s="1" t="s">
        <v>257</v>
      </c>
      <c r="E156" s="1">
        <v>5</v>
      </c>
      <c r="F156" s="20"/>
      <c r="G156" s="3" t="s">
        <v>225</v>
      </c>
      <c r="H156" s="3">
        <v>6.32</v>
      </c>
      <c r="I156" s="15" t="s">
        <v>25</v>
      </c>
      <c r="J156" s="16"/>
      <c r="K156" s="21" t="s">
        <v>77</v>
      </c>
      <c r="L156" s="1"/>
    </row>
    <row r="157" spans="1:12" ht="15" x14ac:dyDescent="0.25">
      <c r="A157" s="1"/>
      <c r="B157" s="37"/>
      <c r="C157" s="36"/>
      <c r="D157" s="463" t="s">
        <v>283</v>
      </c>
      <c r="E157" s="464"/>
      <c r="F157" s="464"/>
      <c r="G157" s="464"/>
      <c r="H157" s="465"/>
      <c r="I157" s="15"/>
      <c r="J157" s="16"/>
      <c r="K157" s="21"/>
      <c r="L157" s="1"/>
    </row>
    <row r="158" spans="1:12" ht="15" customHeight="1" x14ac:dyDescent="0.25">
      <c r="A158" s="1"/>
      <c r="B158" s="416">
        <v>124</v>
      </c>
      <c r="C158" s="417"/>
      <c r="D158" s="1" t="s">
        <v>257</v>
      </c>
      <c r="E158" s="1">
        <v>2</v>
      </c>
      <c r="F158" s="20"/>
      <c r="G158" s="3" t="s">
        <v>225</v>
      </c>
      <c r="H158" s="3">
        <v>5.34</v>
      </c>
      <c r="I158" s="15" t="s">
        <v>25</v>
      </c>
      <c r="J158" s="16"/>
      <c r="K158" s="21" t="s">
        <v>77</v>
      </c>
      <c r="L158" s="1"/>
    </row>
    <row r="159" spans="1:12" ht="15" customHeight="1" x14ac:dyDescent="0.25">
      <c r="A159" s="1"/>
      <c r="B159" s="40"/>
      <c r="C159" s="36"/>
      <c r="D159" s="463" t="s">
        <v>276</v>
      </c>
      <c r="E159" s="464"/>
      <c r="F159" s="464"/>
      <c r="G159" s="464"/>
      <c r="H159" s="465"/>
      <c r="I159" s="15"/>
      <c r="J159" s="16"/>
      <c r="K159" s="21"/>
      <c r="L159" s="1"/>
    </row>
    <row r="160" spans="1:12" ht="15" customHeight="1" x14ac:dyDescent="0.25">
      <c r="A160" s="1"/>
      <c r="B160" s="15"/>
      <c r="C160" s="53"/>
      <c r="D160" s="3" t="s">
        <v>266</v>
      </c>
      <c r="E160" s="3"/>
      <c r="F160" s="1"/>
      <c r="G160" s="3"/>
      <c r="H160" s="3"/>
      <c r="I160" s="15"/>
      <c r="J160" s="16"/>
      <c r="K160" s="21"/>
      <c r="L160" s="1"/>
    </row>
    <row r="161" spans="1:12" ht="15" customHeight="1" x14ac:dyDescent="0.25">
      <c r="A161" s="1"/>
      <c r="B161" s="40"/>
      <c r="C161" s="36"/>
      <c r="D161" s="1" t="s">
        <v>257</v>
      </c>
      <c r="E161" s="1">
        <v>2</v>
      </c>
      <c r="F161" s="20"/>
      <c r="G161" s="3" t="s">
        <v>225</v>
      </c>
      <c r="H161" s="3"/>
      <c r="I161" s="15" t="s">
        <v>73</v>
      </c>
      <c r="J161" s="16"/>
      <c r="K161" s="21" t="s">
        <v>77</v>
      </c>
      <c r="L161" s="1"/>
    </row>
    <row r="162" spans="1:12" ht="15" x14ac:dyDescent="0.25">
      <c r="A162" s="1"/>
      <c r="B162" s="29"/>
      <c r="C162" s="30"/>
      <c r="D162" s="459" t="s">
        <v>264</v>
      </c>
      <c r="E162" s="460"/>
      <c r="F162" s="1"/>
      <c r="G162" s="3"/>
      <c r="H162" s="3"/>
      <c r="I162" s="15"/>
      <c r="J162" s="16"/>
      <c r="K162" s="18"/>
      <c r="L162" s="1"/>
    </row>
    <row r="163" spans="1:12" ht="15" x14ac:dyDescent="0.25">
      <c r="A163" s="1"/>
      <c r="B163" s="462" t="s">
        <v>277</v>
      </c>
      <c r="C163" s="417"/>
      <c r="D163" s="1" t="s">
        <v>257</v>
      </c>
      <c r="E163" s="1">
        <v>5</v>
      </c>
      <c r="F163" s="20"/>
      <c r="G163" s="3" t="s">
        <v>225</v>
      </c>
      <c r="H163" s="3">
        <v>6.32</v>
      </c>
      <c r="I163" s="15" t="s">
        <v>81</v>
      </c>
      <c r="J163" s="16"/>
      <c r="K163" s="21" t="s">
        <v>77</v>
      </c>
      <c r="L163" s="1"/>
    </row>
    <row r="164" spans="1:12" ht="15" x14ac:dyDescent="0.25">
      <c r="A164" s="1"/>
      <c r="B164" s="40"/>
      <c r="C164" s="36"/>
      <c r="D164" s="1"/>
      <c r="E164" s="1"/>
      <c r="F164" s="20"/>
      <c r="G164" s="3"/>
      <c r="H164" s="3"/>
      <c r="I164" s="15"/>
      <c r="J164" s="16"/>
      <c r="K164" s="21"/>
      <c r="L164" s="1"/>
    </row>
    <row r="165" spans="1:12" ht="15" x14ac:dyDescent="0.25">
      <c r="A165" s="1"/>
      <c r="B165" s="29" t="s">
        <v>278</v>
      </c>
      <c r="C165" s="30"/>
      <c r="D165" s="17"/>
      <c r="E165" s="1"/>
      <c r="F165" s="1"/>
      <c r="G165" s="3"/>
      <c r="H165" s="3">
        <v>12</v>
      </c>
      <c r="I165" s="15"/>
      <c r="J165" s="16"/>
      <c r="K165" s="18"/>
      <c r="L165" s="1"/>
    </row>
    <row r="166" spans="1:12" ht="15" x14ac:dyDescent="0.25">
      <c r="A166" s="1"/>
      <c r="B166" s="29"/>
      <c r="C166" s="30"/>
      <c r="D166" s="459" t="s">
        <v>264</v>
      </c>
      <c r="E166" s="460"/>
      <c r="F166" s="1"/>
      <c r="G166" s="3"/>
      <c r="H166" s="3"/>
      <c r="I166" s="15"/>
      <c r="J166" s="16"/>
      <c r="K166" s="18"/>
      <c r="L166" s="1"/>
    </row>
    <row r="167" spans="1:12" ht="15" customHeight="1" x14ac:dyDescent="0.25">
      <c r="A167" s="1"/>
      <c r="B167" s="416">
        <v>129</v>
      </c>
      <c r="C167" s="417"/>
      <c r="D167" s="1" t="s">
        <v>257</v>
      </c>
      <c r="E167" s="1">
        <v>4</v>
      </c>
      <c r="F167" s="20"/>
      <c r="G167" s="3" t="s">
        <v>225</v>
      </c>
      <c r="H167" s="3">
        <v>5.34</v>
      </c>
      <c r="I167" s="15" t="s">
        <v>81</v>
      </c>
      <c r="J167" s="16"/>
      <c r="K167" s="21" t="s">
        <v>77</v>
      </c>
      <c r="L167" s="1"/>
    </row>
    <row r="168" spans="1:12" ht="15" customHeight="1" x14ac:dyDescent="0.25">
      <c r="A168" s="1"/>
      <c r="B168" s="29"/>
      <c r="C168" s="30"/>
      <c r="D168" s="459" t="s">
        <v>266</v>
      </c>
      <c r="E168" s="460"/>
      <c r="F168" s="1"/>
      <c r="G168" s="3"/>
      <c r="H168" s="3"/>
      <c r="I168" s="15"/>
      <c r="J168" s="16"/>
      <c r="K168" s="18"/>
      <c r="L168" s="1"/>
    </row>
    <row r="169" spans="1:12" ht="15" customHeight="1" x14ac:dyDescent="0.25">
      <c r="A169" s="1"/>
      <c r="B169" s="416">
        <v>130</v>
      </c>
      <c r="C169" s="417"/>
      <c r="D169" s="1" t="s">
        <v>257</v>
      </c>
      <c r="E169" s="1">
        <v>5</v>
      </c>
      <c r="F169" s="20"/>
      <c r="G169" s="3" t="s">
        <v>225</v>
      </c>
      <c r="H169" s="3">
        <v>6.32</v>
      </c>
      <c r="I169" s="15" t="s">
        <v>73</v>
      </c>
      <c r="J169" s="16"/>
      <c r="K169" s="21" t="s">
        <v>77</v>
      </c>
      <c r="L169" s="1"/>
    </row>
    <row r="170" spans="1:12" ht="15" customHeight="1" x14ac:dyDescent="0.25">
      <c r="A170" s="1"/>
      <c r="B170" s="40"/>
      <c r="C170" s="36"/>
      <c r="D170" s="459" t="s">
        <v>256</v>
      </c>
      <c r="E170" s="460"/>
      <c r="F170" s="20"/>
      <c r="G170" s="3"/>
      <c r="H170" s="3"/>
      <c r="I170" s="15"/>
      <c r="J170" s="16"/>
      <c r="K170" s="21"/>
      <c r="L170" s="1"/>
    </row>
    <row r="171" spans="1:12" ht="15" customHeight="1" x14ac:dyDescent="0.25">
      <c r="A171" s="1"/>
      <c r="B171" s="462" t="s">
        <v>279</v>
      </c>
      <c r="C171" s="417"/>
      <c r="D171" s="1" t="s">
        <v>257</v>
      </c>
      <c r="E171" s="1">
        <v>5</v>
      </c>
      <c r="F171" s="20"/>
      <c r="G171" s="3" t="s">
        <v>225</v>
      </c>
      <c r="H171" s="3">
        <v>6.32</v>
      </c>
      <c r="I171" s="15" t="s">
        <v>76</v>
      </c>
      <c r="J171" s="16"/>
      <c r="K171" s="21" t="s">
        <v>77</v>
      </c>
      <c r="L171" s="1"/>
    </row>
    <row r="172" spans="1:12" ht="15" customHeight="1" x14ac:dyDescent="0.25">
      <c r="A172" s="1"/>
      <c r="B172" s="40"/>
      <c r="C172" s="36"/>
      <c r="D172" s="459" t="s">
        <v>258</v>
      </c>
      <c r="E172" s="460"/>
      <c r="F172" s="20"/>
      <c r="G172" s="3"/>
      <c r="H172" s="3"/>
      <c r="I172" s="15"/>
      <c r="J172" s="16"/>
      <c r="K172" s="21"/>
      <c r="L172" s="1"/>
    </row>
    <row r="173" spans="1:12" ht="15" customHeight="1" x14ac:dyDescent="0.25">
      <c r="A173" s="1"/>
      <c r="B173" s="462" t="s">
        <v>280</v>
      </c>
      <c r="C173" s="417"/>
      <c r="D173" s="1" t="s">
        <v>257</v>
      </c>
      <c r="E173" s="1">
        <v>5</v>
      </c>
      <c r="F173" s="20"/>
      <c r="G173" s="3" t="s">
        <v>225</v>
      </c>
      <c r="H173" s="3">
        <v>6.32</v>
      </c>
      <c r="I173" s="15" t="s">
        <v>53</v>
      </c>
      <c r="J173" s="16"/>
      <c r="K173" s="21" t="s">
        <v>77</v>
      </c>
      <c r="L173" s="1"/>
    </row>
    <row r="174" spans="1:12" ht="15" customHeight="1" x14ac:dyDescent="0.25">
      <c r="A174" s="1"/>
      <c r="B174" s="40"/>
      <c r="C174" s="36"/>
      <c r="D174" s="1"/>
      <c r="E174" s="1"/>
      <c r="F174" s="20"/>
      <c r="G174" s="3"/>
      <c r="H174" s="3"/>
      <c r="I174" s="15"/>
      <c r="J174" s="16"/>
      <c r="K174" s="21"/>
      <c r="L174" s="1"/>
    </row>
    <row r="175" spans="1:12" ht="15" x14ac:dyDescent="0.25">
      <c r="A175" s="1"/>
      <c r="B175" s="29" t="s">
        <v>281</v>
      </c>
      <c r="C175" s="30"/>
      <c r="D175" s="17"/>
      <c r="E175" s="1"/>
      <c r="F175" s="1"/>
      <c r="G175" s="3"/>
      <c r="H175" s="3">
        <v>12</v>
      </c>
      <c r="I175" s="15"/>
      <c r="J175" s="16"/>
      <c r="K175" s="18"/>
      <c r="L175" s="1"/>
    </row>
    <row r="176" spans="1:12" ht="15" x14ac:dyDescent="0.25">
      <c r="A176" s="1"/>
      <c r="B176" s="29"/>
      <c r="C176" s="30"/>
      <c r="D176" s="459" t="s">
        <v>258</v>
      </c>
      <c r="E176" s="460"/>
      <c r="F176" s="1"/>
      <c r="G176" s="3"/>
      <c r="H176" s="3"/>
      <c r="I176" s="15"/>
      <c r="J176" s="16"/>
      <c r="K176" s="18"/>
      <c r="L176" s="1"/>
    </row>
    <row r="177" spans="1:12" ht="15" customHeight="1" x14ac:dyDescent="0.25">
      <c r="A177" s="1"/>
      <c r="B177" s="462" t="s">
        <v>282</v>
      </c>
      <c r="C177" s="417"/>
      <c r="D177" s="1" t="s">
        <v>257</v>
      </c>
      <c r="E177" s="1">
        <v>5</v>
      </c>
      <c r="F177" s="20"/>
      <c r="G177" s="3" t="s">
        <v>225</v>
      </c>
      <c r="H177" s="3">
        <v>6.32</v>
      </c>
      <c r="I177" s="15" t="s">
        <v>53</v>
      </c>
      <c r="J177" s="16"/>
      <c r="K177" s="21" t="s">
        <v>77</v>
      </c>
      <c r="L177" s="1"/>
    </row>
    <row r="178" spans="1:12" ht="15" customHeight="1" x14ac:dyDescent="0.25">
      <c r="A178" s="1"/>
      <c r="B178" s="40"/>
      <c r="C178" s="36"/>
      <c r="D178" s="459" t="s">
        <v>259</v>
      </c>
      <c r="E178" s="460"/>
      <c r="F178" s="20"/>
      <c r="G178" s="3"/>
      <c r="H178" s="3"/>
      <c r="I178" s="15"/>
      <c r="J178" s="16"/>
      <c r="K178" s="21"/>
      <c r="L178" s="1"/>
    </row>
    <row r="179" spans="1:12" ht="15" customHeight="1" x14ac:dyDescent="0.25">
      <c r="A179" s="1"/>
      <c r="B179" s="416">
        <v>149</v>
      </c>
      <c r="C179" s="417"/>
      <c r="D179" s="1" t="s">
        <v>257</v>
      </c>
      <c r="E179" s="1">
        <v>5</v>
      </c>
      <c r="F179" s="20"/>
      <c r="G179" s="3" t="s">
        <v>225</v>
      </c>
      <c r="H179" s="3">
        <v>6.32</v>
      </c>
      <c r="I179" s="15" t="s">
        <v>84</v>
      </c>
      <c r="J179" s="16"/>
      <c r="K179" s="21" t="s">
        <v>77</v>
      </c>
      <c r="L179" s="1"/>
    </row>
    <row r="180" spans="1:12" ht="15" customHeight="1" x14ac:dyDescent="0.25">
      <c r="A180" s="1"/>
      <c r="B180" s="416">
        <v>150</v>
      </c>
      <c r="C180" s="417"/>
      <c r="D180" s="1" t="s">
        <v>257</v>
      </c>
      <c r="E180" s="1">
        <v>4</v>
      </c>
      <c r="F180" s="20"/>
      <c r="G180" s="3" t="s">
        <v>225</v>
      </c>
      <c r="H180" s="3">
        <v>5.34</v>
      </c>
      <c r="I180" s="15" t="s">
        <v>84</v>
      </c>
      <c r="J180" s="16"/>
      <c r="K180" s="21" t="s">
        <v>77</v>
      </c>
      <c r="L180" s="1"/>
    </row>
    <row r="181" spans="1:12" ht="15" customHeight="1" x14ac:dyDescent="0.25">
      <c r="A181" s="1"/>
      <c r="B181" s="40"/>
      <c r="C181" s="36"/>
      <c r="D181" s="459" t="s">
        <v>288</v>
      </c>
      <c r="E181" s="460"/>
      <c r="F181" s="20"/>
      <c r="G181" s="3"/>
      <c r="H181" s="3"/>
      <c r="I181" s="15"/>
      <c r="J181" s="16"/>
      <c r="K181" s="21"/>
      <c r="L181" s="1"/>
    </row>
    <row r="182" spans="1:12" ht="15" customHeight="1" x14ac:dyDescent="0.25">
      <c r="A182" s="1"/>
      <c r="B182" s="462" t="s">
        <v>289</v>
      </c>
      <c r="C182" s="417"/>
      <c r="D182" s="1" t="s">
        <v>290</v>
      </c>
      <c r="E182" s="1">
        <v>10</v>
      </c>
      <c r="F182" s="20"/>
      <c r="G182" s="3" t="s">
        <v>36</v>
      </c>
      <c r="H182" s="3">
        <v>6.76</v>
      </c>
      <c r="I182" s="15" t="s">
        <v>25</v>
      </c>
      <c r="J182" s="16"/>
      <c r="K182" s="21" t="s">
        <v>77</v>
      </c>
      <c r="L182" s="1"/>
    </row>
    <row r="183" spans="1:12" ht="15" customHeight="1" x14ac:dyDescent="0.25">
      <c r="A183" s="1"/>
      <c r="B183" s="37"/>
      <c r="C183" s="36"/>
      <c r="D183" s="459" t="s">
        <v>291</v>
      </c>
      <c r="E183" s="460"/>
      <c r="F183" s="20"/>
      <c r="G183" s="3"/>
      <c r="H183" s="3"/>
      <c r="I183" s="15"/>
      <c r="J183" s="16"/>
      <c r="K183" s="21"/>
      <c r="L183" s="1"/>
    </row>
    <row r="184" spans="1:12" ht="15" customHeight="1" x14ac:dyDescent="0.25">
      <c r="A184" s="1"/>
      <c r="B184" s="416">
        <v>153</v>
      </c>
      <c r="C184" s="417"/>
      <c r="D184" s="1" t="s">
        <v>290</v>
      </c>
      <c r="E184" s="1">
        <v>10</v>
      </c>
      <c r="F184" s="20"/>
      <c r="G184" s="3" t="s">
        <v>36</v>
      </c>
      <c r="H184" s="3">
        <v>6.76</v>
      </c>
      <c r="I184" s="15" t="s">
        <v>76</v>
      </c>
      <c r="J184" s="16"/>
      <c r="K184" s="21" t="s">
        <v>77</v>
      </c>
      <c r="L184" s="1"/>
    </row>
    <row r="185" spans="1:12" ht="15" customHeight="1" x14ac:dyDescent="0.25">
      <c r="A185" s="1"/>
      <c r="B185" s="37"/>
      <c r="C185" s="36"/>
      <c r="D185" s="459" t="s">
        <v>288</v>
      </c>
      <c r="E185" s="460"/>
      <c r="F185" s="20"/>
      <c r="G185" s="3"/>
      <c r="H185" s="3"/>
      <c r="I185" s="15"/>
      <c r="J185" s="16"/>
      <c r="K185" s="21"/>
      <c r="L185" s="1"/>
    </row>
    <row r="186" spans="1:12" ht="15" customHeight="1" x14ac:dyDescent="0.25">
      <c r="A186" s="1"/>
      <c r="B186" s="416">
        <v>154</v>
      </c>
      <c r="C186" s="417"/>
      <c r="D186" s="1" t="s">
        <v>290</v>
      </c>
      <c r="E186" s="1">
        <v>1</v>
      </c>
      <c r="F186" s="20"/>
      <c r="G186" s="3" t="s">
        <v>36</v>
      </c>
      <c r="H186" s="3">
        <v>5.14</v>
      </c>
      <c r="I186" s="15" t="s">
        <v>25</v>
      </c>
      <c r="J186" s="16"/>
      <c r="K186" s="21" t="s">
        <v>77</v>
      </c>
      <c r="L186" s="1"/>
    </row>
    <row r="187" spans="1:12" ht="15" customHeight="1" x14ac:dyDescent="0.25">
      <c r="A187" s="1"/>
      <c r="B187" s="40"/>
      <c r="C187" s="36"/>
      <c r="D187" s="463" t="s">
        <v>354</v>
      </c>
      <c r="E187" s="464"/>
      <c r="F187" s="464"/>
      <c r="G187" s="464"/>
      <c r="H187" s="465"/>
      <c r="I187" s="15"/>
      <c r="J187" s="16"/>
      <c r="K187" s="21"/>
      <c r="L187" s="1"/>
    </row>
    <row r="188" spans="1:12" ht="15" customHeight="1" x14ac:dyDescent="0.25">
      <c r="A188" s="1"/>
      <c r="B188" s="40"/>
      <c r="C188" s="36"/>
      <c r="D188" s="459" t="s">
        <v>294</v>
      </c>
      <c r="E188" s="460"/>
      <c r="F188" s="20"/>
      <c r="G188" s="3"/>
      <c r="H188" s="3"/>
      <c r="I188" s="15"/>
      <c r="J188" s="16"/>
      <c r="K188" s="21"/>
      <c r="L188" s="1"/>
    </row>
    <row r="189" spans="1:12" ht="15" customHeight="1" x14ac:dyDescent="0.25">
      <c r="A189" s="1"/>
      <c r="B189" s="40"/>
      <c r="C189" s="36"/>
      <c r="D189" s="1" t="s">
        <v>290</v>
      </c>
      <c r="E189" s="1">
        <v>2</v>
      </c>
      <c r="F189" s="20"/>
      <c r="G189" s="3" t="s">
        <v>36</v>
      </c>
      <c r="H189" s="3"/>
      <c r="I189" s="15" t="s">
        <v>84</v>
      </c>
      <c r="J189" s="16"/>
      <c r="K189" s="21" t="s">
        <v>77</v>
      </c>
      <c r="L189" s="1"/>
    </row>
    <row r="190" spans="1:12" ht="15" customHeight="1" x14ac:dyDescent="0.25">
      <c r="A190" s="1"/>
      <c r="B190" s="40"/>
      <c r="C190" s="36"/>
      <c r="D190" s="463" t="s">
        <v>353</v>
      </c>
      <c r="E190" s="464"/>
      <c r="F190" s="464"/>
      <c r="G190" s="464"/>
      <c r="H190" s="465"/>
      <c r="I190" s="15"/>
      <c r="J190" s="16"/>
      <c r="K190" s="21"/>
      <c r="L190" s="1"/>
    </row>
    <row r="191" spans="1:12" ht="15" customHeight="1" x14ac:dyDescent="0.25">
      <c r="A191" s="1"/>
      <c r="B191" s="40"/>
      <c r="C191" s="36"/>
      <c r="D191" s="459" t="s">
        <v>292</v>
      </c>
      <c r="E191" s="460"/>
      <c r="F191" s="20"/>
      <c r="G191" s="3"/>
      <c r="H191" s="3"/>
      <c r="I191" s="15"/>
      <c r="J191" s="16"/>
      <c r="K191" s="21"/>
      <c r="L191" s="1"/>
    </row>
    <row r="192" spans="1:12" ht="15" customHeight="1" x14ac:dyDescent="0.25">
      <c r="A192" s="1"/>
      <c r="B192" s="40"/>
      <c r="C192" s="36"/>
      <c r="D192" s="1" t="s">
        <v>290</v>
      </c>
      <c r="E192" s="1">
        <v>2</v>
      </c>
      <c r="F192" s="20"/>
      <c r="G192" s="3" t="s">
        <v>36</v>
      </c>
      <c r="H192" s="3"/>
      <c r="I192" s="15" t="s">
        <v>53</v>
      </c>
      <c r="J192" s="16"/>
      <c r="K192" s="21" t="s">
        <v>77</v>
      </c>
      <c r="L192" s="1"/>
    </row>
    <row r="193" spans="1:12" ht="15" customHeight="1" x14ac:dyDescent="0.25">
      <c r="A193" s="1"/>
      <c r="B193" s="40"/>
      <c r="C193" s="36"/>
      <c r="D193" s="459" t="s">
        <v>293</v>
      </c>
      <c r="E193" s="460"/>
      <c r="F193" s="20"/>
      <c r="G193" s="3"/>
      <c r="H193" s="3"/>
      <c r="I193" s="15"/>
      <c r="J193" s="16"/>
      <c r="K193" s="21"/>
      <c r="L193" s="1"/>
    </row>
    <row r="194" spans="1:12" ht="15" customHeight="1" x14ac:dyDescent="0.25">
      <c r="A194" s="1"/>
      <c r="B194" s="40"/>
      <c r="C194" s="36"/>
      <c r="D194" s="1" t="s">
        <v>290</v>
      </c>
      <c r="E194" s="1">
        <v>2</v>
      </c>
      <c r="F194" s="20"/>
      <c r="G194" s="3" t="s">
        <v>36</v>
      </c>
      <c r="H194" s="3"/>
      <c r="I194" s="15" t="s">
        <v>147</v>
      </c>
      <c r="J194" s="16"/>
      <c r="K194" s="21" t="s">
        <v>77</v>
      </c>
      <c r="L194" s="1"/>
    </row>
    <row r="195" spans="1:12" ht="15" customHeight="1" x14ac:dyDescent="0.25">
      <c r="A195" s="1"/>
      <c r="B195" s="37"/>
      <c r="C195" s="36"/>
      <c r="D195" s="459" t="s">
        <v>294</v>
      </c>
      <c r="E195" s="460"/>
      <c r="F195" s="20"/>
      <c r="G195" s="3"/>
      <c r="H195" s="3"/>
      <c r="I195" s="15"/>
      <c r="J195" s="16"/>
      <c r="K195" s="21"/>
      <c r="L195" s="1"/>
    </row>
    <row r="196" spans="1:12" ht="15" customHeight="1" x14ac:dyDescent="0.25">
      <c r="A196" s="1"/>
      <c r="B196" s="416">
        <v>155</v>
      </c>
      <c r="C196" s="417"/>
      <c r="D196" s="1" t="s">
        <v>290</v>
      </c>
      <c r="E196" s="1">
        <v>10</v>
      </c>
      <c r="F196" s="20"/>
      <c r="G196" s="3" t="s">
        <v>36</v>
      </c>
      <c r="H196" s="3">
        <v>6.76</v>
      </c>
      <c r="I196" s="15" t="s">
        <v>84</v>
      </c>
      <c r="J196" s="16"/>
      <c r="K196" s="21" t="s">
        <v>77</v>
      </c>
      <c r="L196" s="1"/>
    </row>
    <row r="197" spans="1:12" ht="15" customHeight="1" x14ac:dyDescent="0.25">
      <c r="A197" s="1"/>
      <c r="B197" s="40"/>
      <c r="C197" s="36"/>
      <c r="D197" s="459" t="s">
        <v>295</v>
      </c>
      <c r="E197" s="460"/>
      <c r="F197" s="20"/>
      <c r="G197" s="3"/>
      <c r="H197" s="3"/>
      <c r="I197" s="15"/>
      <c r="J197" s="16"/>
      <c r="K197" s="21"/>
      <c r="L197" s="1"/>
    </row>
    <row r="198" spans="1:12" ht="15" customHeight="1" x14ac:dyDescent="0.25">
      <c r="A198" s="1"/>
      <c r="B198" s="462" t="s">
        <v>296</v>
      </c>
      <c r="C198" s="417"/>
      <c r="D198" s="1" t="s">
        <v>297</v>
      </c>
      <c r="E198" s="1">
        <v>10</v>
      </c>
      <c r="F198" s="20"/>
      <c r="G198" s="3" t="s">
        <v>36</v>
      </c>
      <c r="H198" s="3">
        <v>6.76</v>
      </c>
      <c r="I198" s="15" t="s">
        <v>73</v>
      </c>
      <c r="J198" s="16"/>
      <c r="K198" s="21" t="s">
        <v>77</v>
      </c>
      <c r="L198" s="1"/>
    </row>
    <row r="199" spans="1:12" ht="15" customHeight="1" x14ac:dyDescent="0.25">
      <c r="A199" s="1"/>
      <c r="B199" s="40"/>
      <c r="C199" s="36"/>
      <c r="D199" s="459" t="s">
        <v>299</v>
      </c>
      <c r="E199" s="460"/>
      <c r="F199" s="20"/>
      <c r="G199" s="3"/>
      <c r="H199" s="3"/>
      <c r="I199" s="15"/>
      <c r="J199" s="16"/>
      <c r="K199" s="21"/>
      <c r="L199" s="1"/>
    </row>
    <row r="200" spans="1:12" ht="15" customHeight="1" x14ac:dyDescent="0.25">
      <c r="A200" s="1"/>
      <c r="B200" s="462" t="s">
        <v>298</v>
      </c>
      <c r="C200" s="417"/>
      <c r="D200" s="1" t="s">
        <v>297</v>
      </c>
      <c r="E200" s="1">
        <v>10</v>
      </c>
      <c r="F200" s="20"/>
      <c r="G200" s="3" t="s">
        <v>36</v>
      </c>
      <c r="H200" s="3">
        <v>6.76</v>
      </c>
      <c r="I200" s="15" t="s">
        <v>25</v>
      </c>
      <c r="J200" s="16"/>
      <c r="K200" s="21" t="s">
        <v>77</v>
      </c>
      <c r="L200" s="1"/>
    </row>
    <row r="201" spans="1:12" ht="15" customHeight="1" x14ac:dyDescent="0.25">
      <c r="A201" s="1"/>
      <c r="B201" s="416">
        <v>160</v>
      </c>
      <c r="C201" s="417"/>
      <c r="D201" s="1" t="s">
        <v>297</v>
      </c>
      <c r="E201" s="1">
        <v>4</v>
      </c>
      <c r="F201" s="20"/>
      <c r="G201" s="3" t="s">
        <v>36</v>
      </c>
      <c r="H201" s="3">
        <v>3.6</v>
      </c>
      <c r="I201" s="15" t="s">
        <v>25</v>
      </c>
      <c r="J201" s="16"/>
      <c r="K201" s="21" t="s">
        <v>77</v>
      </c>
      <c r="L201" s="1"/>
    </row>
    <row r="202" spans="1:12" ht="15" customHeight="1" x14ac:dyDescent="0.25">
      <c r="A202" s="1"/>
      <c r="B202" s="40"/>
      <c r="C202" s="36"/>
      <c r="D202" s="1"/>
      <c r="E202" s="1"/>
      <c r="F202" s="20"/>
      <c r="G202" s="3"/>
      <c r="H202" s="3"/>
      <c r="I202" s="15"/>
      <c r="J202" s="16"/>
      <c r="K202" s="21"/>
      <c r="L202" s="1"/>
    </row>
    <row r="203" spans="1:12" ht="15" x14ac:dyDescent="0.25">
      <c r="A203" s="1"/>
      <c r="B203" s="29" t="s">
        <v>300</v>
      </c>
      <c r="C203" s="30"/>
      <c r="D203" s="17"/>
      <c r="E203" s="1"/>
      <c r="F203" s="1"/>
      <c r="G203" s="3"/>
      <c r="H203" s="3">
        <v>12</v>
      </c>
      <c r="I203" s="15"/>
      <c r="J203" s="16"/>
      <c r="K203" s="18"/>
      <c r="L203" s="1"/>
    </row>
    <row r="204" spans="1:12" ht="15" x14ac:dyDescent="0.25">
      <c r="A204" s="1"/>
      <c r="B204" s="29"/>
      <c r="C204" s="30"/>
      <c r="D204" s="459" t="s">
        <v>301</v>
      </c>
      <c r="E204" s="460"/>
      <c r="F204" s="1"/>
      <c r="G204" s="3"/>
      <c r="H204" s="3"/>
      <c r="I204" s="15"/>
      <c r="J204" s="16"/>
      <c r="K204" s="18"/>
      <c r="L204" s="1"/>
    </row>
    <row r="205" spans="1:12" ht="15" customHeight="1" x14ac:dyDescent="0.25">
      <c r="A205" s="1"/>
      <c r="B205" s="462" t="s">
        <v>302</v>
      </c>
      <c r="C205" s="417"/>
      <c r="D205" s="1" t="s">
        <v>297</v>
      </c>
      <c r="E205" s="1">
        <v>10</v>
      </c>
      <c r="F205" s="20"/>
      <c r="G205" s="3" t="s">
        <v>36</v>
      </c>
      <c r="H205" s="3">
        <v>6.76</v>
      </c>
      <c r="I205" s="15" t="s">
        <v>76</v>
      </c>
      <c r="J205" s="16"/>
      <c r="K205" s="21" t="s">
        <v>77</v>
      </c>
      <c r="L205" s="1"/>
    </row>
    <row r="206" spans="1:12" ht="15" customHeight="1" x14ac:dyDescent="0.25">
      <c r="A206" s="1"/>
      <c r="B206" s="40"/>
      <c r="C206" s="36"/>
      <c r="D206" s="1" t="s">
        <v>303</v>
      </c>
      <c r="E206" s="1"/>
      <c r="F206" s="20"/>
      <c r="G206" s="3"/>
      <c r="H206" s="3"/>
      <c r="I206" s="15"/>
      <c r="J206" s="16"/>
      <c r="K206" s="21"/>
      <c r="L206" s="1"/>
    </row>
    <row r="207" spans="1:12" ht="15" customHeight="1" x14ac:dyDescent="0.25">
      <c r="A207" s="1"/>
      <c r="B207" s="462" t="s">
        <v>304</v>
      </c>
      <c r="C207" s="417"/>
      <c r="D207" s="1" t="s">
        <v>297</v>
      </c>
      <c r="E207" s="1">
        <v>10</v>
      </c>
      <c r="F207" s="20"/>
      <c r="G207" s="3" t="s">
        <v>36</v>
      </c>
      <c r="H207" s="3">
        <v>6.76</v>
      </c>
      <c r="I207" s="15" t="s">
        <v>53</v>
      </c>
      <c r="J207" s="16"/>
      <c r="K207" s="21" t="s">
        <v>77</v>
      </c>
      <c r="L207" s="1"/>
    </row>
    <row r="208" spans="1:12" ht="15" customHeight="1" x14ac:dyDescent="0.25">
      <c r="A208" s="1"/>
      <c r="B208" s="416">
        <v>170</v>
      </c>
      <c r="C208" s="417"/>
      <c r="D208" s="1" t="s">
        <v>297</v>
      </c>
      <c r="E208" s="1">
        <v>4</v>
      </c>
      <c r="F208" s="20"/>
      <c r="G208" s="3" t="s">
        <v>36</v>
      </c>
      <c r="H208" s="3">
        <v>5.6</v>
      </c>
      <c r="I208" s="15" t="s">
        <v>53</v>
      </c>
      <c r="J208" s="16"/>
      <c r="K208" s="21" t="s">
        <v>77</v>
      </c>
      <c r="L208" s="1"/>
    </row>
    <row r="209" spans="1:12" ht="15" customHeight="1" x14ac:dyDescent="0.25">
      <c r="A209" s="1"/>
      <c r="B209" s="40"/>
      <c r="C209" s="36"/>
      <c r="D209" s="1" t="s">
        <v>305</v>
      </c>
      <c r="E209" s="1"/>
      <c r="F209" s="20"/>
      <c r="G209" s="3"/>
      <c r="H209" s="3"/>
      <c r="I209" s="15"/>
      <c r="J209" s="16"/>
      <c r="K209" s="21"/>
      <c r="L209" s="1"/>
    </row>
    <row r="210" spans="1:12" ht="15" customHeight="1" x14ac:dyDescent="0.25">
      <c r="A210" s="1"/>
      <c r="B210" s="40"/>
      <c r="C210" s="36"/>
      <c r="D210" s="1" t="s">
        <v>297</v>
      </c>
      <c r="E210" s="1">
        <v>4</v>
      </c>
      <c r="F210" s="20"/>
      <c r="G210" s="3" t="s">
        <v>36</v>
      </c>
      <c r="H210" s="3"/>
      <c r="I210" s="15" t="s">
        <v>147</v>
      </c>
      <c r="J210" s="16"/>
      <c r="K210" s="21" t="s">
        <v>77</v>
      </c>
      <c r="L210" s="1"/>
    </row>
    <row r="211" spans="1:12" ht="15" customHeight="1" x14ac:dyDescent="0.25">
      <c r="A211" s="1"/>
      <c r="B211" s="40"/>
      <c r="C211" s="36"/>
      <c r="D211" s="1" t="s">
        <v>306</v>
      </c>
      <c r="E211" s="1"/>
      <c r="F211" s="20"/>
      <c r="G211" s="3"/>
      <c r="H211" s="3"/>
      <c r="I211" s="15"/>
      <c r="J211" s="16"/>
      <c r="K211" s="21"/>
      <c r="L211" s="1"/>
    </row>
    <row r="212" spans="1:12" ht="15" customHeight="1" x14ac:dyDescent="0.25">
      <c r="A212" s="1"/>
      <c r="B212" s="462" t="s">
        <v>307</v>
      </c>
      <c r="C212" s="417"/>
      <c r="D212" s="1" t="s">
        <v>308</v>
      </c>
      <c r="E212" s="1">
        <v>10</v>
      </c>
      <c r="F212" s="20"/>
      <c r="G212" s="3" t="s">
        <v>224</v>
      </c>
      <c r="H212" s="3">
        <v>8.6999999999999993</v>
      </c>
      <c r="I212" s="15" t="s">
        <v>25</v>
      </c>
      <c r="J212" s="16"/>
      <c r="K212" s="21" t="s">
        <v>77</v>
      </c>
      <c r="L212" s="1"/>
    </row>
    <row r="213" spans="1:12" ht="15" customHeight="1" x14ac:dyDescent="0.25">
      <c r="A213" s="1"/>
      <c r="B213" s="416"/>
      <c r="C213" s="417"/>
      <c r="D213" s="1"/>
      <c r="E213" s="1"/>
      <c r="F213" s="20"/>
      <c r="G213" s="3"/>
      <c r="H213" s="3"/>
      <c r="I213" s="15"/>
      <c r="J213" s="16"/>
      <c r="K213" s="21"/>
      <c r="L213" s="1"/>
    </row>
    <row r="214" spans="1:12" ht="15" customHeight="1" x14ac:dyDescent="0.25">
      <c r="A214" s="1"/>
      <c r="B214" s="29" t="s">
        <v>309</v>
      </c>
      <c r="C214" s="36"/>
      <c r="D214" s="1"/>
      <c r="E214" s="1"/>
      <c r="F214" s="20"/>
      <c r="G214" s="3"/>
      <c r="H214" s="3"/>
      <c r="I214" s="15"/>
      <c r="J214" s="16"/>
      <c r="K214" s="21"/>
      <c r="L214" s="1"/>
    </row>
    <row r="215" spans="1:12" ht="15" customHeight="1" x14ac:dyDescent="0.25">
      <c r="A215" s="1"/>
      <c r="B215" s="40"/>
      <c r="C215" s="36"/>
      <c r="D215" s="1" t="s">
        <v>306</v>
      </c>
      <c r="E215" s="1"/>
      <c r="F215" s="20"/>
      <c r="G215" s="3"/>
      <c r="H215" s="3"/>
      <c r="I215" s="15"/>
      <c r="J215" s="16"/>
      <c r="K215" s="21"/>
      <c r="L215" s="1"/>
    </row>
    <row r="216" spans="1:12" ht="15" customHeight="1" x14ac:dyDescent="0.25">
      <c r="A216" s="1"/>
      <c r="B216" s="416">
        <v>177</v>
      </c>
      <c r="C216" s="417"/>
      <c r="D216" s="1" t="s">
        <v>308</v>
      </c>
      <c r="E216" s="1">
        <v>7</v>
      </c>
      <c r="F216" s="20"/>
      <c r="G216" s="3" t="s">
        <v>224</v>
      </c>
      <c r="H216" s="3">
        <v>7.96</v>
      </c>
      <c r="I216" s="15" t="s">
        <v>25</v>
      </c>
      <c r="J216" s="16"/>
      <c r="K216" s="21" t="s">
        <v>77</v>
      </c>
      <c r="L216" s="1"/>
    </row>
    <row r="217" spans="1:12" ht="15" customHeight="1" x14ac:dyDescent="0.25">
      <c r="A217" s="1"/>
      <c r="B217" s="40"/>
      <c r="C217" s="36"/>
      <c r="D217" s="463" t="s">
        <v>355</v>
      </c>
      <c r="E217" s="464"/>
      <c r="F217" s="464"/>
      <c r="G217" s="464"/>
      <c r="H217" s="465"/>
      <c r="I217" s="15"/>
      <c r="J217" s="16"/>
      <c r="K217" s="21"/>
      <c r="L217" s="1"/>
    </row>
    <row r="218" spans="1:12" ht="15" customHeight="1" x14ac:dyDescent="0.25">
      <c r="A218" s="1"/>
      <c r="B218" s="40"/>
      <c r="C218" s="36"/>
      <c r="D218" s="1" t="s">
        <v>311</v>
      </c>
      <c r="E218" s="1"/>
      <c r="F218" s="20"/>
      <c r="G218" s="3"/>
      <c r="H218" s="3"/>
      <c r="I218" s="15"/>
      <c r="J218" s="16"/>
      <c r="K218" s="21"/>
      <c r="L218" s="1"/>
    </row>
    <row r="219" spans="1:12" ht="15" customHeight="1" x14ac:dyDescent="0.25">
      <c r="A219" s="1"/>
      <c r="B219" s="40"/>
      <c r="C219" s="36"/>
      <c r="D219" s="1" t="s">
        <v>308</v>
      </c>
      <c r="E219" s="1">
        <v>2</v>
      </c>
      <c r="F219" s="20"/>
      <c r="G219" s="3" t="s">
        <v>224</v>
      </c>
      <c r="H219" s="3"/>
      <c r="I219" s="15" t="s">
        <v>84</v>
      </c>
      <c r="J219" s="16"/>
      <c r="K219" s="21" t="s">
        <v>77</v>
      </c>
      <c r="L219" s="1"/>
    </row>
    <row r="220" spans="1:12" ht="15" customHeight="1" x14ac:dyDescent="0.25">
      <c r="A220" s="1"/>
      <c r="B220" s="40"/>
      <c r="C220" s="36"/>
      <c r="D220" s="463" t="s">
        <v>355</v>
      </c>
      <c r="E220" s="464"/>
      <c r="F220" s="464"/>
      <c r="G220" s="464"/>
      <c r="H220" s="465"/>
      <c r="I220" s="15"/>
      <c r="J220" s="16"/>
      <c r="K220" s="21"/>
      <c r="L220" s="1"/>
    </row>
    <row r="221" spans="1:12" ht="15" customHeight="1" x14ac:dyDescent="0.25">
      <c r="A221" s="1"/>
      <c r="B221" s="40"/>
      <c r="C221" s="36"/>
      <c r="D221" s="1" t="s">
        <v>310</v>
      </c>
      <c r="E221" s="1"/>
      <c r="F221" s="20"/>
      <c r="G221" s="3"/>
      <c r="H221" s="3"/>
      <c r="I221" s="15"/>
      <c r="J221" s="16"/>
      <c r="K221" s="21"/>
      <c r="L221" s="1"/>
    </row>
    <row r="222" spans="1:12" ht="15" customHeight="1" x14ac:dyDescent="0.25">
      <c r="A222" s="1"/>
      <c r="B222" s="416">
        <v>178</v>
      </c>
      <c r="C222" s="417"/>
      <c r="D222" s="1" t="s">
        <v>308</v>
      </c>
      <c r="E222" s="1">
        <v>10</v>
      </c>
      <c r="F222" s="20"/>
      <c r="G222" s="3" t="s">
        <v>224</v>
      </c>
      <c r="H222" s="3">
        <v>8.6999999999999993</v>
      </c>
      <c r="I222" s="15" t="s">
        <v>81</v>
      </c>
      <c r="J222" s="16"/>
      <c r="K222" s="21" t="s">
        <v>77</v>
      </c>
      <c r="L222" s="1"/>
    </row>
    <row r="223" spans="1:12" ht="15" customHeight="1" x14ac:dyDescent="0.25">
      <c r="A223" s="1"/>
      <c r="B223" s="416">
        <v>179</v>
      </c>
      <c r="C223" s="417"/>
      <c r="D223" s="1" t="s">
        <v>308</v>
      </c>
      <c r="E223" s="1">
        <v>4</v>
      </c>
      <c r="F223" s="20"/>
      <c r="G223" s="3" t="s">
        <v>224</v>
      </c>
      <c r="H223" s="3">
        <v>7.24</v>
      </c>
      <c r="I223" s="15" t="s">
        <v>81</v>
      </c>
      <c r="J223" s="16"/>
      <c r="K223" s="21" t="s">
        <v>77</v>
      </c>
      <c r="L223" s="1"/>
    </row>
    <row r="224" spans="1:12" ht="15" customHeight="1" x14ac:dyDescent="0.25">
      <c r="A224" s="1"/>
      <c r="B224" s="40"/>
      <c r="C224" s="36"/>
      <c r="D224" s="1" t="s">
        <v>311</v>
      </c>
      <c r="E224" s="1"/>
      <c r="F224" s="20"/>
      <c r="G224" s="3"/>
      <c r="H224" s="3"/>
      <c r="I224" s="15"/>
      <c r="J224" s="16"/>
      <c r="K224" s="21"/>
      <c r="L224" s="1"/>
    </row>
    <row r="225" spans="1:12" ht="15" customHeight="1" x14ac:dyDescent="0.25">
      <c r="A225" s="1"/>
      <c r="B225" s="40"/>
      <c r="C225" s="36"/>
      <c r="D225" s="1" t="s">
        <v>308</v>
      </c>
      <c r="E225" s="1">
        <v>4</v>
      </c>
      <c r="F225" s="20"/>
      <c r="G225" s="3" t="s">
        <v>224</v>
      </c>
      <c r="H225" s="3"/>
      <c r="I225" s="15" t="s">
        <v>84</v>
      </c>
      <c r="J225" s="16"/>
      <c r="K225" s="21" t="s">
        <v>77</v>
      </c>
      <c r="L225" s="1"/>
    </row>
    <row r="226" spans="1:12" ht="15" customHeight="1" x14ac:dyDescent="0.25">
      <c r="A226" s="1"/>
      <c r="B226" s="40"/>
      <c r="C226" s="36"/>
      <c r="D226" s="1" t="s">
        <v>312</v>
      </c>
      <c r="E226" s="1"/>
      <c r="F226" s="20"/>
      <c r="G226" s="3"/>
      <c r="H226" s="3"/>
      <c r="I226" s="15"/>
      <c r="J226" s="16"/>
      <c r="K226" s="21"/>
      <c r="L226" s="1"/>
    </row>
    <row r="227" spans="1:12" ht="15" customHeight="1" x14ac:dyDescent="0.25">
      <c r="A227" s="1"/>
      <c r="B227" s="462" t="s">
        <v>313</v>
      </c>
      <c r="C227" s="417"/>
      <c r="D227" s="1" t="s">
        <v>308</v>
      </c>
      <c r="E227" s="1">
        <v>10</v>
      </c>
      <c r="F227" s="20"/>
      <c r="G227" s="3" t="s">
        <v>224</v>
      </c>
      <c r="H227" s="3">
        <v>8.6999999999999993</v>
      </c>
      <c r="I227" s="15" t="s">
        <v>76</v>
      </c>
      <c r="J227" s="16"/>
      <c r="K227" s="21" t="s">
        <v>77</v>
      </c>
      <c r="L227" s="1"/>
    </row>
    <row r="228" spans="1:12" ht="15" customHeight="1" x14ac:dyDescent="0.25">
      <c r="A228" s="1"/>
      <c r="B228" s="40"/>
      <c r="C228" s="36"/>
      <c r="D228" s="1" t="s">
        <v>314</v>
      </c>
      <c r="E228" s="1"/>
      <c r="F228" s="20"/>
      <c r="G228" s="3"/>
      <c r="H228" s="3"/>
      <c r="I228" s="15"/>
      <c r="J228" s="16"/>
      <c r="K228" s="21"/>
      <c r="L228" s="1"/>
    </row>
    <row r="229" spans="1:12" ht="15" customHeight="1" x14ac:dyDescent="0.25">
      <c r="A229" s="1"/>
      <c r="B229" s="462" t="s">
        <v>315</v>
      </c>
      <c r="C229" s="417"/>
      <c r="D229" s="1" t="s">
        <v>308</v>
      </c>
      <c r="E229" s="1">
        <v>10</v>
      </c>
      <c r="F229" s="20"/>
      <c r="G229" s="3" t="s">
        <v>224</v>
      </c>
      <c r="H229" s="3">
        <v>8.6999999999999993</v>
      </c>
      <c r="I229" s="15" t="s">
        <v>53</v>
      </c>
      <c r="J229" s="16"/>
      <c r="K229" s="21" t="s">
        <v>77</v>
      </c>
      <c r="L229" s="1"/>
    </row>
    <row r="230" spans="1:12" ht="15" customHeight="1" x14ac:dyDescent="0.25">
      <c r="A230" s="1"/>
      <c r="B230" s="416">
        <v>190</v>
      </c>
      <c r="C230" s="417"/>
      <c r="D230" s="1" t="s">
        <v>308</v>
      </c>
      <c r="E230" s="1">
        <v>7</v>
      </c>
      <c r="F230" s="20"/>
      <c r="G230" s="3" t="s">
        <v>224</v>
      </c>
      <c r="H230" s="3">
        <v>6.5</v>
      </c>
      <c r="I230" s="15" t="s">
        <v>53</v>
      </c>
      <c r="J230" s="16"/>
      <c r="K230" s="21" t="s">
        <v>77</v>
      </c>
      <c r="L230" s="1"/>
    </row>
    <row r="231" spans="1:12" ht="15" customHeight="1" x14ac:dyDescent="0.25">
      <c r="A231" s="1"/>
      <c r="B231" s="37"/>
      <c r="C231" s="36"/>
      <c r="D231" s="1" t="s">
        <v>316</v>
      </c>
      <c r="E231" s="1"/>
      <c r="F231" s="20"/>
      <c r="G231" s="3"/>
      <c r="H231" s="3"/>
      <c r="I231" s="15"/>
      <c r="J231" s="16"/>
      <c r="K231" s="21"/>
      <c r="L231" s="1"/>
    </row>
    <row r="232" spans="1:12" ht="15" customHeight="1" x14ac:dyDescent="0.25">
      <c r="A232" s="1"/>
      <c r="B232" s="416">
        <v>191</v>
      </c>
      <c r="C232" s="417"/>
      <c r="D232" s="1" t="s">
        <v>308</v>
      </c>
      <c r="E232" s="1">
        <v>5</v>
      </c>
      <c r="F232" s="20"/>
      <c r="G232" s="3" t="s">
        <v>224</v>
      </c>
      <c r="H232" s="3">
        <v>5</v>
      </c>
      <c r="I232" s="15" t="s">
        <v>147</v>
      </c>
      <c r="J232" s="16"/>
      <c r="K232" s="21" t="s">
        <v>77</v>
      </c>
      <c r="L232" s="1"/>
    </row>
    <row r="233" spans="1:12" ht="15" customHeight="1" x14ac:dyDescent="0.25">
      <c r="A233" s="1"/>
      <c r="B233" s="37"/>
      <c r="C233" s="36"/>
      <c r="D233" s="1" t="s">
        <v>317</v>
      </c>
      <c r="E233" s="1"/>
      <c r="F233" s="20"/>
      <c r="G233" s="3"/>
      <c r="H233" s="3"/>
      <c r="I233" s="15"/>
      <c r="J233" s="16"/>
      <c r="K233" s="21"/>
      <c r="L233" s="1"/>
    </row>
    <row r="234" spans="1:12" ht="15" customHeight="1" x14ac:dyDescent="0.25">
      <c r="A234" s="1"/>
      <c r="B234" s="416">
        <v>192</v>
      </c>
      <c r="C234" s="417"/>
      <c r="D234" s="1" t="s">
        <v>318</v>
      </c>
      <c r="E234" s="1">
        <v>8</v>
      </c>
      <c r="F234" s="20"/>
      <c r="G234" s="3" t="s">
        <v>321</v>
      </c>
      <c r="H234" s="3">
        <v>5.67</v>
      </c>
      <c r="I234" s="15" t="s">
        <v>25</v>
      </c>
      <c r="J234" s="16"/>
      <c r="K234" s="21" t="s">
        <v>77</v>
      </c>
      <c r="L234" s="1"/>
    </row>
    <row r="235" spans="1:12" ht="15" customHeight="1" x14ac:dyDescent="0.25">
      <c r="A235" s="1"/>
      <c r="B235" s="40"/>
      <c r="C235" s="36"/>
      <c r="D235" s="1"/>
      <c r="E235" s="1"/>
      <c r="F235" s="20"/>
      <c r="G235" s="3"/>
      <c r="H235" s="3"/>
      <c r="I235" s="15"/>
      <c r="J235" s="16"/>
      <c r="K235" s="21"/>
      <c r="L235" s="1"/>
    </row>
    <row r="236" spans="1:12" ht="15" customHeight="1" x14ac:dyDescent="0.25">
      <c r="A236" s="1"/>
      <c r="B236" s="29" t="s">
        <v>319</v>
      </c>
      <c r="C236" s="36"/>
      <c r="D236" s="1"/>
      <c r="E236" s="1"/>
      <c r="F236" s="20"/>
      <c r="G236" s="3"/>
      <c r="H236" s="3"/>
      <c r="I236" s="15"/>
      <c r="J236" s="16"/>
      <c r="K236" s="21"/>
      <c r="L236" s="1"/>
    </row>
    <row r="237" spans="1:12" ht="15" customHeight="1" x14ac:dyDescent="0.25">
      <c r="A237" s="1"/>
      <c r="B237" s="37"/>
      <c r="C237" s="36"/>
      <c r="D237" s="1" t="s">
        <v>317</v>
      </c>
      <c r="E237" s="1"/>
      <c r="F237" s="20"/>
      <c r="G237" s="3"/>
      <c r="H237" s="3"/>
      <c r="I237" s="15"/>
      <c r="J237" s="16"/>
      <c r="K237" s="21"/>
      <c r="L237" s="1"/>
    </row>
    <row r="238" spans="1:12" ht="15" customHeight="1" x14ac:dyDescent="0.25">
      <c r="A238" s="1"/>
      <c r="B238" s="462" t="s">
        <v>320</v>
      </c>
      <c r="C238" s="417"/>
      <c r="D238" s="1" t="s">
        <v>318</v>
      </c>
      <c r="E238" s="1">
        <v>8</v>
      </c>
      <c r="F238" s="20"/>
      <c r="G238" s="3" t="s">
        <v>321</v>
      </c>
      <c r="H238" s="3">
        <v>5.67</v>
      </c>
      <c r="I238" s="15" t="s">
        <v>25</v>
      </c>
      <c r="J238" s="16"/>
      <c r="K238" s="21" t="s">
        <v>77</v>
      </c>
      <c r="L238" s="1"/>
    </row>
    <row r="239" spans="1:12" ht="15" customHeight="1" x14ac:dyDescent="0.25">
      <c r="A239" s="1"/>
      <c r="B239" s="416">
        <v>197</v>
      </c>
      <c r="C239" s="417"/>
      <c r="D239" s="1" t="s">
        <v>318</v>
      </c>
      <c r="E239" s="1">
        <v>7</v>
      </c>
      <c r="F239" s="20"/>
      <c r="G239" s="3" t="s">
        <v>321</v>
      </c>
      <c r="H239" s="3">
        <v>5.22</v>
      </c>
      <c r="I239" s="15" t="s">
        <v>25</v>
      </c>
      <c r="J239" s="16"/>
      <c r="K239" s="21" t="s">
        <v>77</v>
      </c>
      <c r="L239" s="1"/>
    </row>
    <row r="240" spans="1:12" ht="15" customHeight="1" x14ac:dyDescent="0.25">
      <c r="A240" s="1"/>
      <c r="B240" s="40"/>
      <c r="C240" s="36"/>
      <c r="D240" s="463" t="s">
        <v>322</v>
      </c>
      <c r="E240" s="464"/>
      <c r="F240" s="464"/>
      <c r="G240" s="464"/>
      <c r="H240" s="465"/>
      <c r="I240" s="15"/>
      <c r="J240" s="16"/>
      <c r="K240" s="21"/>
      <c r="L240" s="1"/>
    </row>
    <row r="241" spans="1:12" ht="15" customHeight="1" x14ac:dyDescent="0.25">
      <c r="A241" s="1"/>
      <c r="B241" s="40"/>
      <c r="C241" s="36"/>
      <c r="D241" s="1" t="s">
        <v>323</v>
      </c>
      <c r="E241" s="1"/>
      <c r="F241" s="20"/>
      <c r="G241" s="3"/>
      <c r="H241" s="3"/>
      <c r="I241" s="15"/>
      <c r="J241" s="16"/>
      <c r="K241" s="21"/>
      <c r="L241" s="1"/>
    </row>
    <row r="242" spans="1:12" ht="15" customHeight="1" x14ac:dyDescent="0.25">
      <c r="A242" s="1"/>
      <c r="B242" s="416">
        <v>198</v>
      </c>
      <c r="C242" s="417"/>
      <c r="D242" s="1" t="s">
        <v>318</v>
      </c>
      <c r="E242" s="1">
        <v>8</v>
      </c>
      <c r="F242" s="20"/>
      <c r="G242" s="3" t="s">
        <v>321</v>
      </c>
      <c r="H242" s="3">
        <v>5.67</v>
      </c>
      <c r="I242" s="15" t="s">
        <v>73</v>
      </c>
      <c r="J242" s="16"/>
      <c r="K242" s="21" t="s">
        <v>77</v>
      </c>
      <c r="L242" s="1"/>
    </row>
    <row r="243" spans="1:12" ht="15" customHeight="1" x14ac:dyDescent="0.25">
      <c r="A243" s="1"/>
      <c r="B243" s="416">
        <v>199</v>
      </c>
      <c r="C243" s="417"/>
      <c r="D243" s="1" t="s">
        <v>318</v>
      </c>
      <c r="E243" s="1">
        <v>4</v>
      </c>
      <c r="F243" s="20"/>
      <c r="G243" s="3" t="s">
        <v>321</v>
      </c>
      <c r="H243" s="3">
        <v>4.6399999999999997</v>
      </c>
      <c r="I243" s="15" t="s">
        <v>73</v>
      </c>
      <c r="J243" s="16"/>
      <c r="K243" s="21" t="s">
        <v>77</v>
      </c>
      <c r="L243" s="1"/>
    </row>
    <row r="244" spans="1:12" ht="15" customHeight="1" x14ac:dyDescent="0.25">
      <c r="A244" s="1"/>
      <c r="B244" s="40"/>
      <c r="C244" s="36"/>
      <c r="D244" s="1" t="s">
        <v>324</v>
      </c>
      <c r="E244" s="1"/>
      <c r="F244" s="20"/>
      <c r="G244" s="3"/>
      <c r="H244" s="3"/>
      <c r="I244" s="15"/>
      <c r="J244" s="16"/>
      <c r="K244" s="21"/>
      <c r="L244" s="1"/>
    </row>
    <row r="245" spans="1:12" ht="15" customHeight="1" x14ac:dyDescent="0.25">
      <c r="A245" s="1"/>
      <c r="B245" s="40"/>
      <c r="C245" s="36"/>
      <c r="D245" s="1" t="s">
        <v>318</v>
      </c>
      <c r="E245" s="1">
        <v>2</v>
      </c>
      <c r="F245" s="20"/>
      <c r="G245" s="3" t="s">
        <v>321</v>
      </c>
      <c r="H245" s="3"/>
      <c r="I245" s="15" t="s">
        <v>76</v>
      </c>
      <c r="J245" s="16"/>
      <c r="K245" s="21" t="s">
        <v>77</v>
      </c>
      <c r="L245" s="1"/>
    </row>
    <row r="246" spans="1:12" ht="15" customHeight="1" x14ac:dyDescent="0.25">
      <c r="A246" s="1"/>
      <c r="B246" s="40"/>
      <c r="C246" s="36"/>
      <c r="D246" s="1" t="s">
        <v>324</v>
      </c>
      <c r="E246" s="1"/>
      <c r="F246" s="20"/>
      <c r="G246" s="3"/>
      <c r="H246" s="3"/>
      <c r="I246" s="15"/>
      <c r="J246" s="16"/>
      <c r="K246" s="21"/>
      <c r="L246" s="1"/>
    </row>
    <row r="247" spans="1:12" ht="15" customHeight="1" x14ac:dyDescent="0.25">
      <c r="A247" s="1"/>
      <c r="B247" s="462" t="s">
        <v>325</v>
      </c>
      <c r="C247" s="417"/>
      <c r="D247" s="1" t="s">
        <v>318</v>
      </c>
      <c r="E247" s="1">
        <v>8</v>
      </c>
      <c r="F247" s="20"/>
      <c r="G247" s="3" t="s">
        <v>321</v>
      </c>
      <c r="H247" s="3">
        <v>5.67</v>
      </c>
      <c r="I247" s="15" t="s">
        <v>76</v>
      </c>
      <c r="J247" s="16"/>
      <c r="K247" s="21" t="s">
        <v>77</v>
      </c>
      <c r="L247" s="1"/>
    </row>
    <row r="248" spans="1:12" ht="15" customHeight="1" x14ac:dyDescent="0.25">
      <c r="A248" s="1"/>
      <c r="B248" s="40"/>
      <c r="C248" s="36"/>
      <c r="D248" s="1" t="s">
        <v>326</v>
      </c>
      <c r="E248" s="1"/>
      <c r="F248" s="20"/>
      <c r="G248" s="3"/>
      <c r="H248" s="3"/>
      <c r="I248" s="15"/>
      <c r="J248" s="16"/>
      <c r="K248" s="21"/>
      <c r="L248" s="1"/>
    </row>
    <row r="249" spans="1:12" ht="15" customHeight="1" x14ac:dyDescent="0.25">
      <c r="A249" s="1"/>
      <c r="B249" s="416">
        <v>206</v>
      </c>
      <c r="C249" s="417"/>
      <c r="D249" s="1" t="s">
        <v>318</v>
      </c>
      <c r="E249" s="1">
        <v>8</v>
      </c>
      <c r="F249" s="20"/>
      <c r="G249" s="3" t="s">
        <v>321</v>
      </c>
      <c r="H249" s="3">
        <v>5.67</v>
      </c>
      <c r="I249" s="15" t="s">
        <v>53</v>
      </c>
      <c r="J249" s="16"/>
      <c r="K249" s="21" t="s">
        <v>77</v>
      </c>
      <c r="L249" s="1"/>
    </row>
    <row r="250" spans="1:12" ht="15" customHeight="1" x14ac:dyDescent="0.25">
      <c r="A250" s="1"/>
      <c r="B250" s="40"/>
      <c r="C250" s="36"/>
      <c r="D250" s="1" t="s">
        <v>327</v>
      </c>
      <c r="E250" s="1"/>
      <c r="F250" s="20"/>
      <c r="G250" s="3"/>
      <c r="H250" s="3"/>
      <c r="I250" s="15"/>
      <c r="J250" s="16"/>
      <c r="K250" s="21"/>
      <c r="L250" s="1"/>
    </row>
    <row r="251" spans="1:12" ht="15" customHeight="1" x14ac:dyDescent="0.25">
      <c r="A251" s="1"/>
      <c r="B251" s="462" t="s">
        <v>328</v>
      </c>
      <c r="C251" s="417"/>
      <c r="D251" s="1" t="s">
        <v>329</v>
      </c>
      <c r="E251" s="1">
        <v>8</v>
      </c>
      <c r="F251" s="20"/>
      <c r="G251" s="3" t="s">
        <v>36</v>
      </c>
      <c r="H251" s="3">
        <v>5.67</v>
      </c>
      <c r="I251" s="15" t="s">
        <v>73</v>
      </c>
      <c r="J251" s="16"/>
      <c r="K251" s="21" t="s">
        <v>77</v>
      </c>
      <c r="L251" s="1"/>
    </row>
    <row r="252" spans="1:12" ht="15" customHeight="1" x14ac:dyDescent="0.25">
      <c r="A252" s="1"/>
      <c r="B252" s="40"/>
      <c r="C252" s="36"/>
      <c r="D252" s="1"/>
      <c r="E252" s="1"/>
      <c r="F252" s="20"/>
      <c r="G252" s="3"/>
      <c r="H252" s="3"/>
      <c r="I252" s="15"/>
      <c r="J252" s="16"/>
      <c r="K252" s="21"/>
      <c r="L252" s="1"/>
    </row>
    <row r="253" spans="1:12" ht="15" customHeight="1" x14ac:dyDescent="0.25">
      <c r="A253" s="1"/>
      <c r="B253" s="29" t="s">
        <v>330</v>
      </c>
      <c r="C253" s="36"/>
      <c r="D253" s="1"/>
      <c r="E253" s="1"/>
      <c r="F253" s="20"/>
      <c r="G253" s="3"/>
      <c r="H253" s="3"/>
      <c r="I253" s="15"/>
      <c r="J253" s="16"/>
      <c r="K253" s="21"/>
      <c r="L253" s="1"/>
    </row>
    <row r="254" spans="1:12" ht="15" customHeight="1" x14ac:dyDescent="0.25">
      <c r="A254" s="1"/>
      <c r="B254" s="40"/>
      <c r="C254" s="36"/>
      <c r="D254" s="1" t="s">
        <v>327</v>
      </c>
      <c r="E254" s="1"/>
      <c r="F254" s="20"/>
      <c r="G254" s="3"/>
      <c r="H254" s="3"/>
      <c r="I254" s="15"/>
      <c r="J254" s="16"/>
      <c r="K254" s="21"/>
      <c r="L254" s="1"/>
    </row>
    <row r="255" spans="1:12" ht="15" customHeight="1" x14ac:dyDescent="0.25">
      <c r="A255" s="1"/>
      <c r="B255" s="462" t="s">
        <v>331</v>
      </c>
      <c r="C255" s="417"/>
      <c r="D255" s="1" t="s">
        <v>329</v>
      </c>
      <c r="E255" s="1">
        <v>8</v>
      </c>
      <c r="F255" s="20"/>
      <c r="G255" s="3" t="s">
        <v>36</v>
      </c>
      <c r="H255" s="3">
        <v>5.67</v>
      </c>
      <c r="I255" s="15" t="s">
        <v>73</v>
      </c>
      <c r="J255" s="16"/>
      <c r="K255" s="21" t="s">
        <v>77</v>
      </c>
      <c r="L255" s="1"/>
    </row>
    <row r="256" spans="1:12" ht="15" customHeight="1" x14ac:dyDescent="0.25">
      <c r="A256" s="1"/>
      <c r="B256" s="416">
        <v>217</v>
      </c>
      <c r="C256" s="417"/>
      <c r="D256" s="1" t="s">
        <v>329</v>
      </c>
      <c r="E256" s="1">
        <v>7</v>
      </c>
      <c r="F256" s="20"/>
      <c r="G256" s="3" t="s">
        <v>36</v>
      </c>
      <c r="H256" s="3">
        <v>5.22</v>
      </c>
      <c r="I256" s="15" t="s">
        <v>73</v>
      </c>
      <c r="J256" s="16"/>
      <c r="K256" s="21" t="s">
        <v>77</v>
      </c>
      <c r="L256" s="1"/>
    </row>
    <row r="257" spans="1:12" ht="15" customHeight="1" x14ac:dyDescent="0.25">
      <c r="A257" s="1"/>
      <c r="B257" s="40"/>
      <c r="C257" s="36"/>
      <c r="D257" s="463" t="s">
        <v>332</v>
      </c>
      <c r="E257" s="464"/>
      <c r="F257" s="464"/>
      <c r="G257" s="464"/>
      <c r="H257" s="465"/>
      <c r="I257" s="15"/>
      <c r="J257" s="16"/>
      <c r="K257" s="21"/>
      <c r="L257" s="1"/>
    </row>
    <row r="258" spans="1:12" ht="15" customHeight="1" x14ac:dyDescent="0.25">
      <c r="A258" s="1"/>
      <c r="B258" s="40"/>
      <c r="C258" s="36"/>
      <c r="D258" s="1" t="s">
        <v>333</v>
      </c>
      <c r="E258" s="1"/>
      <c r="F258" s="20"/>
      <c r="G258" s="3"/>
      <c r="H258" s="3"/>
      <c r="I258" s="15"/>
      <c r="J258" s="16"/>
      <c r="K258" s="21"/>
      <c r="L258" s="1"/>
    </row>
    <row r="259" spans="1:12" ht="15" customHeight="1" x14ac:dyDescent="0.25">
      <c r="A259" s="1"/>
      <c r="B259" s="462" t="s">
        <v>334</v>
      </c>
      <c r="C259" s="417"/>
      <c r="D259" s="1" t="s">
        <v>329</v>
      </c>
      <c r="E259" s="1">
        <v>8</v>
      </c>
      <c r="F259" s="20"/>
      <c r="G259" s="3" t="s">
        <v>36</v>
      </c>
      <c r="H259" s="3">
        <v>5.67</v>
      </c>
      <c r="I259" s="15" t="s">
        <v>76</v>
      </c>
      <c r="J259" s="16"/>
      <c r="K259" s="21" t="s">
        <v>77</v>
      </c>
      <c r="L259" s="1"/>
    </row>
    <row r="260" spans="1:12" ht="15" customHeight="1" x14ac:dyDescent="0.25">
      <c r="A260" s="1"/>
      <c r="B260" s="37"/>
      <c r="C260" s="36"/>
      <c r="D260" s="463" t="s">
        <v>337</v>
      </c>
      <c r="E260" s="464"/>
      <c r="F260" s="464"/>
      <c r="G260" s="464"/>
      <c r="H260" s="465"/>
      <c r="I260" s="15"/>
      <c r="J260" s="16"/>
      <c r="K260" s="21"/>
      <c r="L260" s="1"/>
    </row>
    <row r="261" spans="1:12" ht="15" customHeight="1" x14ac:dyDescent="0.25">
      <c r="A261" s="1"/>
      <c r="B261" s="37"/>
      <c r="C261" s="36"/>
      <c r="D261" s="463" t="s">
        <v>346</v>
      </c>
      <c r="E261" s="464"/>
      <c r="F261" s="464"/>
      <c r="G261" s="464"/>
      <c r="H261" s="465"/>
      <c r="I261" s="15"/>
      <c r="J261" s="16"/>
      <c r="K261" s="21"/>
      <c r="L261" s="1"/>
    </row>
    <row r="262" spans="1:12" ht="15" customHeight="1" x14ac:dyDescent="0.25">
      <c r="A262" s="1"/>
      <c r="B262" s="416">
        <v>224</v>
      </c>
      <c r="C262" s="417"/>
      <c r="D262" s="1" t="s">
        <v>329</v>
      </c>
      <c r="E262" s="1">
        <v>2</v>
      </c>
      <c r="F262" s="20"/>
      <c r="G262" s="3" t="s">
        <v>36</v>
      </c>
      <c r="H262" s="3">
        <v>4.6399999999999997</v>
      </c>
      <c r="I262" s="15" t="s">
        <v>76</v>
      </c>
      <c r="J262" s="16"/>
      <c r="K262" s="21" t="s">
        <v>77</v>
      </c>
      <c r="L262" s="1"/>
    </row>
    <row r="263" spans="1:12" ht="15" customHeight="1" x14ac:dyDescent="0.25">
      <c r="A263" s="1"/>
      <c r="B263" s="40"/>
      <c r="C263" s="36"/>
      <c r="D263" s="463" t="s">
        <v>335</v>
      </c>
      <c r="E263" s="464"/>
      <c r="F263" s="464"/>
      <c r="G263" s="464"/>
      <c r="H263" s="465"/>
      <c r="I263" s="15"/>
      <c r="J263" s="16"/>
      <c r="K263" s="21"/>
      <c r="L263" s="1"/>
    </row>
    <row r="264" spans="1:12" ht="15" customHeight="1" x14ac:dyDescent="0.25">
      <c r="A264" s="1"/>
      <c r="B264" s="40"/>
      <c r="C264" s="36"/>
      <c r="D264" s="1" t="s">
        <v>336</v>
      </c>
      <c r="E264" s="1"/>
      <c r="F264" s="20"/>
      <c r="G264" s="3"/>
      <c r="H264" s="3"/>
      <c r="I264" s="15"/>
      <c r="J264" s="16"/>
      <c r="K264" s="21"/>
      <c r="L264" s="1"/>
    </row>
    <row r="265" spans="1:12" ht="15" customHeight="1" x14ac:dyDescent="0.25">
      <c r="A265" s="1"/>
      <c r="B265" s="40"/>
      <c r="C265" s="36"/>
      <c r="D265" s="1" t="s">
        <v>329</v>
      </c>
      <c r="E265" s="1">
        <v>4</v>
      </c>
      <c r="F265" s="20"/>
      <c r="G265" s="3" t="s">
        <v>36</v>
      </c>
      <c r="H265" s="3"/>
      <c r="I265" s="15" t="s">
        <v>90</v>
      </c>
      <c r="J265" s="16"/>
      <c r="K265" s="21" t="s">
        <v>77</v>
      </c>
      <c r="L265" s="1"/>
    </row>
    <row r="266" spans="1:12" ht="15" customHeight="1" x14ac:dyDescent="0.25">
      <c r="A266" s="1"/>
      <c r="B266" s="40"/>
      <c r="C266" s="36"/>
      <c r="D266" s="1"/>
      <c r="E266" s="1"/>
      <c r="F266" s="20"/>
      <c r="G266" s="3"/>
      <c r="H266" s="3"/>
      <c r="I266" s="15"/>
      <c r="J266" s="16"/>
      <c r="K266" s="21"/>
      <c r="L266" s="1"/>
    </row>
    <row r="267" spans="1:12" ht="15" customHeight="1" x14ac:dyDescent="0.25">
      <c r="A267" s="1"/>
      <c r="B267" s="29" t="s">
        <v>340</v>
      </c>
      <c r="C267" s="36"/>
      <c r="D267" s="1"/>
      <c r="E267" s="1"/>
      <c r="F267" s="20"/>
      <c r="G267" s="3"/>
      <c r="H267" s="3"/>
      <c r="I267" s="15"/>
      <c r="J267" s="16"/>
      <c r="K267" s="21"/>
      <c r="L267" s="1"/>
    </row>
    <row r="268" spans="1:12" ht="15" customHeight="1" x14ac:dyDescent="0.25">
      <c r="A268" s="1"/>
      <c r="B268" s="40"/>
      <c r="C268" s="36"/>
      <c r="D268" s="1" t="s">
        <v>338</v>
      </c>
      <c r="E268" s="1"/>
      <c r="F268" s="20"/>
      <c r="G268" s="3"/>
      <c r="H268" s="3"/>
      <c r="I268" s="15"/>
      <c r="J268" s="16"/>
      <c r="K268" s="21"/>
      <c r="L268" s="1"/>
    </row>
    <row r="269" spans="1:12" ht="15" customHeight="1" x14ac:dyDescent="0.25">
      <c r="A269" s="1"/>
      <c r="B269" s="462" t="s">
        <v>339</v>
      </c>
      <c r="C269" s="417"/>
      <c r="D269" s="1" t="s">
        <v>329</v>
      </c>
      <c r="E269" s="1">
        <v>8</v>
      </c>
      <c r="F269" s="20"/>
      <c r="G269" s="3" t="s">
        <v>36</v>
      </c>
      <c r="H269" s="3">
        <v>5.67</v>
      </c>
      <c r="I269" s="15" t="s">
        <v>53</v>
      </c>
      <c r="J269" s="16"/>
      <c r="K269" s="21" t="s">
        <v>77</v>
      </c>
      <c r="L269" s="1"/>
    </row>
    <row r="270" spans="1:12" ht="15" customHeight="1" x14ac:dyDescent="0.25">
      <c r="A270" s="1"/>
      <c r="B270" s="416">
        <v>228</v>
      </c>
      <c r="C270" s="417"/>
      <c r="D270" s="1" t="s">
        <v>329</v>
      </c>
      <c r="E270" s="1">
        <v>4</v>
      </c>
      <c r="F270" s="20"/>
      <c r="G270" s="3" t="s">
        <v>36</v>
      </c>
      <c r="H270" s="3">
        <v>3.74</v>
      </c>
      <c r="I270" s="15" t="s">
        <v>53</v>
      </c>
      <c r="J270" s="16"/>
      <c r="K270" s="21" t="s">
        <v>77</v>
      </c>
      <c r="L270" s="1"/>
    </row>
    <row r="271" spans="1:12" ht="15" customHeight="1" x14ac:dyDescent="0.25">
      <c r="A271" s="1"/>
      <c r="B271" s="40"/>
      <c r="C271" s="36"/>
      <c r="D271" s="463" t="s">
        <v>341</v>
      </c>
      <c r="E271" s="464"/>
      <c r="F271" s="464"/>
      <c r="G271" s="464"/>
      <c r="H271" s="465"/>
      <c r="I271" s="15"/>
      <c r="J271" s="16"/>
      <c r="K271" s="21"/>
      <c r="L271" s="1"/>
    </row>
    <row r="272" spans="1:12" ht="15" customHeight="1" x14ac:dyDescent="0.25">
      <c r="A272" s="1"/>
      <c r="B272" s="40"/>
      <c r="C272" s="36"/>
      <c r="D272" s="1" t="s">
        <v>333</v>
      </c>
      <c r="E272" s="1"/>
      <c r="F272" s="20"/>
      <c r="G272" s="3"/>
      <c r="H272" s="3"/>
      <c r="I272" s="15"/>
      <c r="J272" s="16"/>
      <c r="K272" s="21"/>
      <c r="L272" s="1"/>
    </row>
    <row r="273" spans="1:12" ht="15" customHeight="1" x14ac:dyDescent="0.25">
      <c r="A273" s="1"/>
      <c r="B273" s="462" t="s">
        <v>342</v>
      </c>
      <c r="C273" s="417"/>
      <c r="D273" s="1" t="s">
        <v>329</v>
      </c>
      <c r="E273" s="1">
        <v>8</v>
      </c>
      <c r="F273" s="20"/>
      <c r="G273" s="3" t="s">
        <v>343</v>
      </c>
      <c r="H273" s="3">
        <v>5.67</v>
      </c>
      <c r="I273" s="15" t="s">
        <v>76</v>
      </c>
      <c r="J273" s="16"/>
      <c r="K273" s="21" t="s">
        <v>77</v>
      </c>
      <c r="L273" s="1"/>
    </row>
    <row r="274" spans="1:12" ht="15" customHeight="1" x14ac:dyDescent="0.25">
      <c r="A274" s="1"/>
      <c r="B274" s="416">
        <v>231</v>
      </c>
      <c r="C274" s="417"/>
      <c r="D274" s="1" t="s">
        <v>329</v>
      </c>
      <c r="E274" s="1">
        <v>3</v>
      </c>
      <c r="F274" s="20"/>
      <c r="G274" s="3" t="s">
        <v>343</v>
      </c>
      <c r="H274" s="3">
        <v>5.22</v>
      </c>
      <c r="I274" s="15" t="s">
        <v>76</v>
      </c>
      <c r="J274" s="16"/>
      <c r="K274" s="21" t="s">
        <v>77</v>
      </c>
      <c r="L274" s="1"/>
    </row>
    <row r="275" spans="1:12" ht="15" customHeight="1" x14ac:dyDescent="0.25">
      <c r="A275" s="1"/>
      <c r="B275" s="40"/>
      <c r="C275" s="36"/>
      <c r="D275" s="1" t="s">
        <v>336</v>
      </c>
      <c r="E275" s="1"/>
      <c r="F275" s="20"/>
      <c r="G275" s="3"/>
      <c r="H275" s="3"/>
      <c r="I275" s="15"/>
      <c r="J275" s="16"/>
      <c r="K275" s="21"/>
      <c r="L275" s="1"/>
    </row>
    <row r="276" spans="1:12" ht="15" customHeight="1" x14ac:dyDescent="0.25">
      <c r="A276" s="1"/>
      <c r="B276" s="37"/>
      <c r="C276" s="36"/>
      <c r="D276" s="1" t="s">
        <v>329</v>
      </c>
      <c r="E276" s="1">
        <v>4</v>
      </c>
      <c r="F276" s="20"/>
      <c r="G276" s="3" t="s">
        <v>343</v>
      </c>
      <c r="H276" s="3"/>
      <c r="I276" s="15" t="s">
        <v>90</v>
      </c>
      <c r="J276" s="16"/>
      <c r="K276" s="21" t="s">
        <v>77</v>
      </c>
      <c r="L276" s="1"/>
    </row>
    <row r="277" spans="1:12" ht="15" customHeight="1" x14ac:dyDescent="0.25">
      <c r="A277" s="1"/>
      <c r="B277" s="40"/>
      <c r="C277" s="36"/>
      <c r="D277" s="1" t="s">
        <v>344</v>
      </c>
      <c r="E277" s="1"/>
      <c r="F277" s="20"/>
      <c r="G277" s="3"/>
      <c r="H277" s="3"/>
      <c r="I277" s="15"/>
      <c r="J277" s="16"/>
      <c r="K277" s="21"/>
      <c r="L277" s="1"/>
    </row>
    <row r="278" spans="1:12" ht="15" customHeight="1" x14ac:dyDescent="0.25">
      <c r="A278" s="1"/>
      <c r="B278" s="462" t="s">
        <v>345</v>
      </c>
      <c r="C278" s="417"/>
      <c r="D278" s="1" t="s">
        <v>329</v>
      </c>
      <c r="E278" s="1">
        <v>8</v>
      </c>
      <c r="F278" s="20"/>
      <c r="G278" s="3" t="s">
        <v>343</v>
      </c>
      <c r="H278" s="3">
        <v>5.67</v>
      </c>
      <c r="I278" s="15" t="s">
        <v>25</v>
      </c>
      <c r="J278" s="16"/>
      <c r="K278" s="21" t="s">
        <v>77</v>
      </c>
      <c r="L278" s="1"/>
    </row>
    <row r="279" spans="1:12" ht="15" customHeight="1" x14ac:dyDescent="0.25">
      <c r="A279" s="1"/>
      <c r="B279" s="416">
        <v>237</v>
      </c>
      <c r="C279" s="417"/>
      <c r="D279" s="1" t="s">
        <v>329</v>
      </c>
      <c r="E279" s="1">
        <v>3</v>
      </c>
      <c r="F279" s="20"/>
      <c r="G279" s="3" t="s">
        <v>343</v>
      </c>
      <c r="H279" s="3">
        <v>4.6399999999999997</v>
      </c>
      <c r="I279" s="15" t="s">
        <v>25</v>
      </c>
      <c r="J279" s="16"/>
      <c r="K279" s="21" t="s">
        <v>77</v>
      </c>
      <c r="L279" s="1"/>
    </row>
    <row r="280" spans="1:12" ht="15" customHeight="1" x14ac:dyDescent="0.25">
      <c r="A280" s="1"/>
      <c r="B280" s="37"/>
      <c r="C280" s="36"/>
      <c r="D280" s="1" t="s">
        <v>336</v>
      </c>
      <c r="E280" s="1"/>
      <c r="F280" s="20"/>
      <c r="G280" s="3"/>
      <c r="H280" s="3"/>
      <c r="I280" s="15"/>
      <c r="J280" s="16"/>
      <c r="K280" s="21"/>
      <c r="L280" s="1"/>
    </row>
    <row r="281" spans="1:12" ht="15" customHeight="1" x14ac:dyDescent="0.25">
      <c r="A281" s="1"/>
      <c r="B281" s="37"/>
      <c r="C281" s="36"/>
      <c r="D281" s="1" t="s">
        <v>329</v>
      </c>
      <c r="E281" s="1">
        <v>2</v>
      </c>
      <c r="F281" s="20"/>
      <c r="G281" s="3" t="s">
        <v>343</v>
      </c>
      <c r="H281" s="3"/>
      <c r="I281" s="15" t="s">
        <v>90</v>
      </c>
      <c r="J281" s="16"/>
      <c r="K281" s="21" t="s">
        <v>77</v>
      </c>
      <c r="L281" s="1"/>
    </row>
    <row r="282" spans="1:12" ht="15" customHeight="1" x14ac:dyDescent="0.25">
      <c r="A282" s="1"/>
      <c r="B282" s="37"/>
      <c r="C282" s="36"/>
      <c r="D282" s="463" t="s">
        <v>357</v>
      </c>
      <c r="E282" s="464"/>
      <c r="F282" s="464"/>
      <c r="G282" s="464"/>
      <c r="H282" s="465"/>
      <c r="I282" s="15"/>
      <c r="J282" s="16"/>
      <c r="K282" s="21"/>
      <c r="L282" s="1"/>
    </row>
    <row r="283" spans="1:12" ht="15" customHeight="1" x14ac:dyDescent="0.25">
      <c r="A283" s="1"/>
      <c r="B283" s="37"/>
      <c r="C283" s="36"/>
      <c r="D283" s="1" t="s">
        <v>333</v>
      </c>
      <c r="E283" s="1"/>
      <c r="F283" s="20"/>
      <c r="G283" s="3"/>
      <c r="H283" s="3"/>
      <c r="I283" s="15"/>
      <c r="J283" s="16"/>
      <c r="K283" s="21"/>
      <c r="L283" s="1"/>
    </row>
    <row r="284" spans="1:12" ht="15" customHeight="1" x14ac:dyDescent="0.25">
      <c r="A284" s="1"/>
      <c r="B284" s="37"/>
      <c r="C284" s="36"/>
      <c r="D284" s="1" t="s">
        <v>329</v>
      </c>
      <c r="E284" s="1">
        <v>1</v>
      </c>
      <c r="F284" s="20"/>
      <c r="G284" s="3" t="s">
        <v>343</v>
      </c>
      <c r="H284" s="3"/>
      <c r="I284" s="15" t="s">
        <v>76</v>
      </c>
      <c r="J284" s="16"/>
      <c r="K284" s="21" t="s">
        <v>77</v>
      </c>
      <c r="L284" s="1"/>
    </row>
    <row r="285" spans="1:12" ht="15" customHeight="1" x14ac:dyDescent="0.25">
      <c r="A285" s="1"/>
      <c r="B285" s="37"/>
      <c r="C285" s="36"/>
      <c r="D285" s="463" t="s">
        <v>356</v>
      </c>
      <c r="E285" s="464"/>
      <c r="F285" s="464"/>
      <c r="G285" s="464"/>
      <c r="H285" s="465"/>
      <c r="I285" s="15"/>
      <c r="J285" s="16"/>
      <c r="K285" s="21"/>
      <c r="L285" s="1"/>
    </row>
    <row r="286" spans="1:12" ht="15" customHeight="1" x14ac:dyDescent="0.25">
      <c r="A286" s="1"/>
      <c r="B286" s="37"/>
      <c r="C286" s="36"/>
      <c r="D286" s="1" t="s">
        <v>327</v>
      </c>
      <c r="E286" s="1"/>
      <c r="F286" s="20"/>
      <c r="G286" s="3"/>
      <c r="H286" s="3"/>
      <c r="I286" s="15"/>
      <c r="J286" s="16"/>
      <c r="K286" s="21"/>
      <c r="L286" s="1"/>
    </row>
    <row r="287" spans="1:12" ht="15" customHeight="1" x14ac:dyDescent="0.25">
      <c r="A287" s="1"/>
      <c r="B287" s="416">
        <v>238</v>
      </c>
      <c r="C287" s="417"/>
      <c r="D287" s="1" t="s">
        <v>329</v>
      </c>
      <c r="E287" s="1">
        <v>8</v>
      </c>
      <c r="F287" s="20"/>
      <c r="G287" s="3" t="s">
        <v>343</v>
      </c>
      <c r="H287" s="3">
        <v>5.67</v>
      </c>
      <c r="I287" s="15" t="s">
        <v>73</v>
      </c>
      <c r="J287" s="16"/>
      <c r="K287" s="21" t="s">
        <v>77</v>
      </c>
      <c r="L287" s="1"/>
    </row>
    <row r="288" spans="1:12" ht="15" customHeight="1" x14ac:dyDescent="0.25">
      <c r="A288" s="1"/>
      <c r="B288" s="416">
        <v>239</v>
      </c>
      <c r="C288" s="417"/>
      <c r="D288" s="1" t="s">
        <v>329</v>
      </c>
      <c r="E288" s="1">
        <v>7</v>
      </c>
      <c r="F288" s="20"/>
      <c r="G288" s="3" t="s">
        <v>343</v>
      </c>
      <c r="H288" s="3">
        <v>5.22</v>
      </c>
      <c r="I288" s="15" t="s">
        <v>73</v>
      </c>
      <c r="J288" s="16"/>
      <c r="K288" s="21" t="s">
        <v>77</v>
      </c>
      <c r="L288" s="1"/>
    </row>
    <row r="289" spans="1:12" ht="15" customHeight="1" x14ac:dyDescent="0.25">
      <c r="A289" s="1"/>
      <c r="B289" s="37"/>
      <c r="C289" s="36"/>
      <c r="D289" s="1" t="s">
        <v>338</v>
      </c>
      <c r="E289" s="1"/>
      <c r="F289" s="20"/>
      <c r="G289" s="3"/>
      <c r="H289" s="3"/>
      <c r="I289" s="15"/>
      <c r="J289" s="16"/>
      <c r="K289" s="21"/>
      <c r="L289" s="1"/>
    </row>
    <row r="290" spans="1:12" ht="15" customHeight="1" x14ac:dyDescent="0.25">
      <c r="A290" s="1"/>
      <c r="B290" s="416">
        <v>240</v>
      </c>
      <c r="C290" s="417"/>
      <c r="D290" s="1" t="s">
        <v>329</v>
      </c>
      <c r="E290" s="1">
        <v>8</v>
      </c>
      <c r="F290" s="20"/>
      <c r="G290" s="3" t="s">
        <v>343</v>
      </c>
      <c r="H290" s="3">
        <v>5.67</v>
      </c>
      <c r="I290" s="15" t="s">
        <v>53</v>
      </c>
      <c r="J290" s="16"/>
      <c r="K290" s="21" t="s">
        <v>77</v>
      </c>
      <c r="L290" s="1"/>
    </row>
    <row r="291" spans="1:12" ht="15" customHeight="1" x14ac:dyDescent="0.25">
      <c r="A291" s="1"/>
      <c r="B291" s="37"/>
      <c r="C291" s="36"/>
      <c r="D291" s="1"/>
      <c r="E291" s="1"/>
      <c r="F291" s="20"/>
      <c r="G291" s="3"/>
      <c r="H291" s="3"/>
      <c r="I291" s="15"/>
      <c r="J291" s="16"/>
      <c r="K291" s="21"/>
      <c r="L291" s="1"/>
    </row>
    <row r="292" spans="1:12" ht="15" customHeight="1" x14ac:dyDescent="0.25">
      <c r="A292" s="1"/>
      <c r="B292" s="29" t="s">
        <v>347</v>
      </c>
      <c r="C292" s="36"/>
      <c r="D292" s="1"/>
      <c r="E292" s="1"/>
      <c r="F292" s="20"/>
      <c r="G292" s="3"/>
      <c r="H292" s="3"/>
      <c r="I292" s="15"/>
      <c r="J292" s="16"/>
      <c r="K292" s="21"/>
      <c r="L292" s="1"/>
    </row>
    <row r="293" spans="1:12" ht="15" customHeight="1" x14ac:dyDescent="0.25">
      <c r="A293" s="1"/>
      <c r="B293" s="37"/>
      <c r="C293" s="36"/>
      <c r="D293" s="1" t="s">
        <v>338</v>
      </c>
      <c r="E293" s="1"/>
      <c r="F293" s="20"/>
      <c r="G293" s="3"/>
      <c r="H293" s="3"/>
      <c r="I293" s="15"/>
      <c r="J293" s="16"/>
      <c r="K293" s="21"/>
      <c r="L293" s="1"/>
    </row>
    <row r="294" spans="1:12" ht="15" customHeight="1" x14ac:dyDescent="0.25">
      <c r="A294" s="1"/>
      <c r="B294" s="416">
        <v>241</v>
      </c>
      <c r="C294" s="417"/>
      <c r="D294" s="1" t="s">
        <v>329</v>
      </c>
      <c r="E294" s="1">
        <v>8</v>
      </c>
      <c r="F294" s="20"/>
      <c r="G294" s="3" t="s">
        <v>343</v>
      </c>
      <c r="H294" s="3">
        <v>5.67</v>
      </c>
      <c r="I294" s="15" t="s">
        <v>53</v>
      </c>
      <c r="J294" s="16"/>
      <c r="K294" s="21" t="s">
        <v>77</v>
      </c>
      <c r="L294" s="1"/>
    </row>
    <row r="295" spans="1:12" ht="15" customHeight="1" x14ac:dyDescent="0.25">
      <c r="A295" s="1"/>
      <c r="B295" s="37"/>
      <c r="C295" s="36"/>
      <c r="D295" s="1" t="s">
        <v>348</v>
      </c>
      <c r="E295" s="1"/>
      <c r="F295" s="20"/>
      <c r="G295" s="3"/>
      <c r="H295" s="3"/>
      <c r="I295" s="15"/>
      <c r="J295" s="16"/>
      <c r="K295" s="21"/>
      <c r="L295" s="1"/>
    </row>
    <row r="296" spans="1:12" ht="15" customHeight="1" x14ac:dyDescent="0.25">
      <c r="A296" s="1"/>
      <c r="B296" s="416">
        <v>242</v>
      </c>
      <c r="C296" s="417"/>
      <c r="D296" s="1" t="s">
        <v>349</v>
      </c>
      <c r="E296" s="1">
        <v>10</v>
      </c>
      <c r="F296" s="20"/>
      <c r="G296" s="3" t="s">
        <v>225</v>
      </c>
      <c r="H296" s="3">
        <v>6.76</v>
      </c>
      <c r="I296" s="15" t="s">
        <v>53</v>
      </c>
      <c r="J296" s="16"/>
      <c r="K296" s="21" t="s">
        <v>77</v>
      </c>
      <c r="L296" s="1"/>
    </row>
    <row r="297" spans="1:12" ht="15" customHeight="1" x14ac:dyDescent="0.25">
      <c r="A297" s="1"/>
      <c r="B297" s="416">
        <v>243</v>
      </c>
      <c r="C297" s="417"/>
      <c r="D297" s="1" t="s">
        <v>349</v>
      </c>
      <c r="E297" s="1">
        <v>9</v>
      </c>
      <c r="F297" s="20"/>
      <c r="G297" s="3" t="s">
        <v>225</v>
      </c>
      <c r="H297" s="3">
        <v>6.18</v>
      </c>
      <c r="I297" s="15" t="s">
        <v>53</v>
      </c>
      <c r="J297" s="16"/>
      <c r="K297" s="21" t="s">
        <v>77</v>
      </c>
      <c r="L297" s="1"/>
    </row>
    <row r="298" spans="1:12" ht="15" customHeight="1" x14ac:dyDescent="0.25">
      <c r="A298" s="1"/>
      <c r="B298" s="37"/>
      <c r="C298" s="36"/>
      <c r="D298" s="1" t="s">
        <v>350</v>
      </c>
      <c r="E298" s="1"/>
      <c r="F298" s="20"/>
      <c r="G298" s="3"/>
      <c r="H298" s="3"/>
      <c r="I298" s="15"/>
      <c r="J298" s="16"/>
      <c r="K298" s="21"/>
      <c r="L298" s="1"/>
    </row>
    <row r="299" spans="1:12" ht="15" customHeight="1" x14ac:dyDescent="0.25">
      <c r="A299" s="1"/>
      <c r="B299" s="416">
        <v>244</v>
      </c>
      <c r="C299" s="417"/>
      <c r="D299" s="1" t="s">
        <v>72</v>
      </c>
      <c r="E299" s="1">
        <v>14</v>
      </c>
      <c r="F299" s="20"/>
      <c r="G299" s="3" t="s">
        <v>91</v>
      </c>
      <c r="H299" s="3">
        <v>9.1199999999999992</v>
      </c>
      <c r="I299" s="15" t="s">
        <v>81</v>
      </c>
      <c r="J299" s="16"/>
      <c r="K299" s="21" t="s">
        <v>77</v>
      </c>
      <c r="L299" s="1"/>
    </row>
    <row r="300" spans="1:12" ht="15" customHeight="1" x14ac:dyDescent="0.25">
      <c r="A300" s="1"/>
      <c r="B300" s="37"/>
      <c r="C300" s="36"/>
      <c r="D300" s="1" t="s">
        <v>351</v>
      </c>
      <c r="E300" s="1"/>
      <c r="F300" s="20"/>
      <c r="G300" s="3"/>
      <c r="H300" s="3"/>
      <c r="I300" s="15"/>
      <c r="J300" s="16"/>
      <c r="K300" s="21"/>
      <c r="L300" s="1"/>
    </row>
    <row r="301" spans="1:12" ht="15" customHeight="1" x14ac:dyDescent="0.25">
      <c r="A301" s="1"/>
      <c r="B301" s="462" t="s">
        <v>352</v>
      </c>
      <c r="C301" s="417"/>
      <c r="D301" s="1" t="s">
        <v>72</v>
      </c>
      <c r="E301" s="1">
        <v>12</v>
      </c>
      <c r="F301" s="20"/>
      <c r="G301" s="3" t="s">
        <v>91</v>
      </c>
      <c r="H301" s="3">
        <v>7.94</v>
      </c>
      <c r="I301" s="15" t="s">
        <v>25</v>
      </c>
      <c r="J301" s="16"/>
      <c r="K301" s="21" t="s">
        <v>77</v>
      </c>
      <c r="L301" s="1"/>
    </row>
    <row r="302" spans="1:12" ht="15" customHeight="1" x14ac:dyDescent="0.25">
      <c r="A302" s="1"/>
      <c r="B302" s="416">
        <v>247</v>
      </c>
      <c r="C302" s="417"/>
      <c r="D302" s="1" t="s">
        <v>72</v>
      </c>
      <c r="E302" s="1">
        <v>10</v>
      </c>
      <c r="F302" s="20"/>
      <c r="G302" s="3" t="s">
        <v>91</v>
      </c>
      <c r="H302" s="3">
        <v>6.8</v>
      </c>
      <c r="I302" s="15" t="s">
        <v>25</v>
      </c>
      <c r="J302" s="16"/>
      <c r="K302" s="21" t="s">
        <v>77</v>
      </c>
      <c r="L302" s="1"/>
    </row>
    <row r="303" spans="1:12" ht="15" x14ac:dyDescent="0.25">
      <c r="A303" s="1"/>
      <c r="B303" s="462"/>
      <c r="C303" s="417"/>
      <c r="D303" s="17"/>
      <c r="E303" s="1"/>
      <c r="F303" s="20"/>
      <c r="G303" s="3"/>
      <c r="H303" s="3"/>
      <c r="I303" s="15"/>
      <c r="J303" s="16"/>
      <c r="K303" s="21"/>
      <c r="L303" s="1"/>
    </row>
    <row r="304" spans="1:12" ht="15" x14ac:dyDescent="0.25">
      <c r="A304" s="1"/>
      <c r="B304" s="37"/>
      <c r="C304" s="36"/>
      <c r="D304" s="17"/>
      <c r="E304" s="1"/>
      <c r="F304" s="20"/>
      <c r="G304" s="3"/>
      <c r="H304" s="3"/>
      <c r="I304" s="15"/>
      <c r="J304" s="16"/>
      <c r="K304" s="21"/>
      <c r="L304" s="1"/>
    </row>
    <row r="305" spans="1:12" ht="15" x14ac:dyDescent="0.25">
      <c r="A305" s="1"/>
      <c r="B305" s="15"/>
      <c r="C305" s="16"/>
      <c r="D305" s="17"/>
      <c r="E305" s="20"/>
      <c r="F305" s="20"/>
      <c r="G305" s="3"/>
      <c r="H305" s="3"/>
      <c r="I305" s="15"/>
      <c r="J305" s="16"/>
      <c r="K305" s="21"/>
      <c r="L305" s="1"/>
    </row>
    <row r="306" spans="1:12" ht="15" customHeight="1" x14ac:dyDescent="0.25">
      <c r="A306" s="1"/>
      <c r="B306" s="15"/>
      <c r="C306" s="16"/>
      <c r="D306" s="1" t="s">
        <v>49</v>
      </c>
      <c r="E306" s="23"/>
      <c r="F306" s="397" t="s">
        <v>358</v>
      </c>
      <c r="G306" s="396"/>
      <c r="H306" s="1"/>
      <c r="I306" s="15"/>
      <c r="J306" s="16"/>
      <c r="K306" s="21"/>
      <c r="L306" s="1"/>
    </row>
    <row r="307" spans="1:12" ht="15" customHeight="1" x14ac:dyDescent="0.25">
      <c r="A307" s="1"/>
      <c r="B307" s="15"/>
      <c r="C307" s="16"/>
      <c r="D307" s="1" t="s">
        <v>359</v>
      </c>
      <c r="E307" s="23"/>
      <c r="F307" s="1"/>
      <c r="G307" s="1"/>
      <c r="H307" s="1"/>
      <c r="I307" s="15"/>
      <c r="J307" s="16"/>
      <c r="K307" s="21"/>
      <c r="L307" s="1"/>
    </row>
    <row r="308" spans="1:12" ht="15" customHeight="1" x14ac:dyDescent="0.25">
      <c r="A308" s="1"/>
      <c r="B308" s="15"/>
      <c r="C308" s="16"/>
      <c r="D308" s="1" t="s">
        <v>360</v>
      </c>
      <c r="E308" s="3"/>
      <c r="F308" s="1"/>
      <c r="G308" s="1"/>
      <c r="H308" s="1"/>
      <c r="I308" s="15"/>
      <c r="J308" s="16"/>
      <c r="K308" s="21"/>
      <c r="L308" s="1"/>
    </row>
    <row r="309" spans="1:12" ht="15" customHeight="1" x14ac:dyDescent="0.25">
      <c r="A309" s="1"/>
      <c r="B309" s="15"/>
      <c r="C309" s="16"/>
      <c r="D309" s="1" t="s">
        <v>361</v>
      </c>
      <c r="E309" s="23"/>
      <c r="F309" s="1"/>
      <c r="G309" s="1"/>
      <c r="H309" s="1"/>
      <c r="I309" s="15"/>
      <c r="J309" s="16"/>
      <c r="K309" s="21"/>
      <c r="L309" s="1"/>
    </row>
    <row r="310" spans="1:12" ht="15" customHeight="1" x14ac:dyDescent="0.25">
      <c r="A310" s="1"/>
      <c r="B310" s="15"/>
      <c r="C310" s="16"/>
      <c r="D310" s="1" t="s">
        <v>362</v>
      </c>
      <c r="E310" s="1"/>
      <c r="F310" s="1"/>
      <c r="G310" s="23"/>
      <c r="H310" s="23"/>
      <c r="I310" s="15"/>
      <c r="J310" s="16"/>
      <c r="K310" s="21"/>
      <c r="L310" s="1"/>
    </row>
    <row r="311" spans="1:12" ht="15" x14ac:dyDescent="0.25">
      <c r="A311" s="1"/>
      <c r="B311" s="15"/>
      <c r="C311" s="16"/>
      <c r="D311" s="1"/>
      <c r="E311" s="1"/>
      <c r="F311" s="1"/>
      <c r="G311" s="3"/>
      <c r="H311" s="3"/>
      <c r="I311" s="15"/>
      <c r="J311" s="16"/>
      <c r="K311" s="18"/>
      <c r="L311" s="1"/>
    </row>
    <row r="312" spans="1:12" ht="12" customHeight="1" x14ac:dyDescent="0.25">
      <c r="A312" s="1"/>
      <c r="B312" s="24"/>
      <c r="C312" s="25"/>
      <c r="D312" s="26"/>
      <c r="E312" s="26"/>
      <c r="F312" s="26"/>
      <c r="G312" s="26"/>
      <c r="H312" s="26"/>
      <c r="I312" s="24"/>
      <c r="J312" s="25"/>
      <c r="K312" s="27"/>
      <c r="L312" s="1"/>
    </row>
    <row r="313" spans="1:12" ht="1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615" ht="8.25" customHeight="1" x14ac:dyDescent="0.2"/>
    <row r="617" ht="8.25" customHeight="1" x14ac:dyDescent="0.2"/>
    <row r="619" ht="9" customHeight="1" x14ac:dyDescent="0.2"/>
    <row r="621" ht="7.5" customHeight="1" x14ac:dyDescent="0.2"/>
    <row r="623" ht="6.75" customHeight="1" x14ac:dyDescent="0.2"/>
    <row r="625" ht="7.5" customHeight="1" x14ac:dyDescent="0.2"/>
    <row r="627" ht="9" customHeight="1" x14ac:dyDescent="0.2"/>
    <row r="629" ht="7.5" customHeight="1" x14ac:dyDescent="0.2"/>
    <row r="631" ht="8.25" customHeight="1" x14ac:dyDescent="0.2"/>
  </sheetData>
  <mergeCells count="187">
    <mergeCell ref="D105:H105"/>
    <mergeCell ref="B173:C173"/>
    <mergeCell ref="B158:C158"/>
    <mergeCell ref="D159:H159"/>
    <mergeCell ref="D162:E162"/>
    <mergeCell ref="B163:C163"/>
    <mergeCell ref="D166:E166"/>
    <mergeCell ref="B167:C167"/>
    <mergeCell ref="D157:H157"/>
    <mergeCell ref="D168:E168"/>
    <mergeCell ref="B169:C169"/>
    <mergeCell ref="D170:E170"/>
    <mergeCell ref="B171:C171"/>
    <mergeCell ref="D172:E172"/>
    <mergeCell ref="B106:C106"/>
    <mergeCell ref="D107:E107"/>
    <mergeCell ref="D109:E109"/>
    <mergeCell ref="D111:E111"/>
    <mergeCell ref="B112:C112"/>
    <mergeCell ref="D113:E113"/>
    <mergeCell ref="B131:C131"/>
    <mergeCell ref="B114:C114"/>
    <mergeCell ref="D117:E117"/>
    <mergeCell ref="B118:C118"/>
    <mergeCell ref="B80:C80"/>
    <mergeCell ref="D84:E84"/>
    <mergeCell ref="F84:G84"/>
    <mergeCell ref="B85:C85"/>
    <mergeCell ref="D89:E89"/>
    <mergeCell ref="D25:H25"/>
    <mergeCell ref="D46:H46"/>
    <mergeCell ref="F47:G47"/>
    <mergeCell ref="B48:C48"/>
    <mergeCell ref="F52:G52"/>
    <mergeCell ref="B53:C53"/>
    <mergeCell ref="B56:C56"/>
    <mergeCell ref="F60:G60"/>
    <mergeCell ref="B61:C61"/>
    <mergeCell ref="B64:C64"/>
    <mergeCell ref="B67:C67"/>
    <mergeCell ref="D65:E65"/>
    <mergeCell ref="F40:G40"/>
    <mergeCell ref="D35:E35"/>
    <mergeCell ref="B36:C36"/>
    <mergeCell ref="E18:F18"/>
    <mergeCell ref="D21:E21"/>
    <mergeCell ref="B22:C22"/>
    <mergeCell ref="B23:C23"/>
    <mergeCell ref="D33:E33"/>
    <mergeCell ref="B34:C34"/>
    <mergeCell ref="B30:C30"/>
    <mergeCell ref="B103:C103"/>
    <mergeCell ref="B104:C104"/>
    <mergeCell ref="B41:C41"/>
    <mergeCell ref="B42:C42"/>
    <mergeCell ref="B51:C51"/>
    <mergeCell ref="B35:C35"/>
    <mergeCell ref="D37:E37"/>
    <mergeCell ref="B38:C38"/>
    <mergeCell ref="B39:C39"/>
    <mergeCell ref="D40:E40"/>
    <mergeCell ref="D47:E47"/>
    <mergeCell ref="D44:E44"/>
    <mergeCell ref="D70:E70"/>
    <mergeCell ref="D101:H101"/>
    <mergeCell ref="F93:G93"/>
    <mergeCell ref="B94:C94"/>
    <mergeCell ref="F79:G79"/>
    <mergeCell ref="F306:G306"/>
    <mergeCell ref="B24:C24"/>
    <mergeCell ref="D26:E26"/>
    <mergeCell ref="B27:C27"/>
    <mergeCell ref="B28:C28"/>
    <mergeCell ref="D29:E29"/>
    <mergeCell ref="D42:E42"/>
    <mergeCell ref="B43:C43"/>
    <mergeCell ref="B69:C69"/>
    <mergeCell ref="D99:E99"/>
    <mergeCell ref="B303:C303"/>
    <mergeCell ref="D52:E52"/>
    <mergeCell ref="B59:C59"/>
    <mergeCell ref="D60:E60"/>
    <mergeCell ref="D79:E79"/>
    <mergeCell ref="D93:E93"/>
    <mergeCell ref="B100:C100"/>
    <mergeCell ref="D102:E102"/>
    <mergeCell ref="D147:E147"/>
    <mergeCell ref="B126:C126"/>
    <mergeCell ref="B127:C127"/>
    <mergeCell ref="D128:E128"/>
    <mergeCell ref="B129:C129"/>
    <mergeCell ref="D130:E130"/>
    <mergeCell ref="D121:E121"/>
    <mergeCell ref="B122:C122"/>
    <mergeCell ref="D125:E125"/>
    <mergeCell ref="D123:H123"/>
    <mergeCell ref="D124:H124"/>
    <mergeCell ref="B141:C141"/>
    <mergeCell ref="D142:E142"/>
    <mergeCell ref="B143:C143"/>
    <mergeCell ref="D144:E144"/>
    <mergeCell ref="B145:C145"/>
    <mergeCell ref="B146:C146"/>
    <mergeCell ref="D134:E134"/>
    <mergeCell ref="B135:C135"/>
    <mergeCell ref="D136:E136"/>
    <mergeCell ref="B137:C137"/>
    <mergeCell ref="D140:E140"/>
    <mergeCell ref="D187:H187"/>
    <mergeCell ref="D185:E185"/>
    <mergeCell ref="D183:E183"/>
    <mergeCell ref="B184:C184"/>
    <mergeCell ref="D191:E191"/>
    <mergeCell ref="D188:E188"/>
    <mergeCell ref="D190:H190"/>
    <mergeCell ref="D149:E149"/>
    <mergeCell ref="B150:C150"/>
    <mergeCell ref="D151:E151"/>
    <mergeCell ref="B152:C152"/>
    <mergeCell ref="D155:E155"/>
    <mergeCell ref="B156:C156"/>
    <mergeCell ref="D176:E176"/>
    <mergeCell ref="B177:C177"/>
    <mergeCell ref="D178:E178"/>
    <mergeCell ref="B179:C179"/>
    <mergeCell ref="B180:C180"/>
    <mergeCell ref="D181:E181"/>
    <mergeCell ref="B182:C182"/>
    <mergeCell ref="B186:C186"/>
    <mergeCell ref="D193:E193"/>
    <mergeCell ref="D195:E195"/>
    <mergeCell ref="B196:C196"/>
    <mergeCell ref="D197:E197"/>
    <mergeCell ref="B198:C198"/>
    <mergeCell ref="B208:C208"/>
    <mergeCell ref="D199:E199"/>
    <mergeCell ref="B200:C200"/>
    <mergeCell ref="B201:C201"/>
    <mergeCell ref="D204:E204"/>
    <mergeCell ref="B205:C205"/>
    <mergeCell ref="B207:C207"/>
    <mergeCell ref="B212:C212"/>
    <mergeCell ref="B213:C213"/>
    <mergeCell ref="B216:C216"/>
    <mergeCell ref="D257:H257"/>
    <mergeCell ref="B259:C259"/>
    <mergeCell ref="B262:C262"/>
    <mergeCell ref="D263:H263"/>
    <mergeCell ref="D260:H260"/>
    <mergeCell ref="D261:H261"/>
    <mergeCell ref="B234:C234"/>
    <mergeCell ref="B238:C238"/>
    <mergeCell ref="B239:C239"/>
    <mergeCell ref="D240:H240"/>
    <mergeCell ref="D217:H217"/>
    <mergeCell ref="B222:C222"/>
    <mergeCell ref="B223:C223"/>
    <mergeCell ref="D220:H220"/>
    <mergeCell ref="B227:C227"/>
    <mergeCell ref="B229:C229"/>
    <mergeCell ref="B230:C230"/>
    <mergeCell ref="B232:C232"/>
    <mergeCell ref="B269:C269"/>
    <mergeCell ref="B270:C270"/>
    <mergeCell ref="B242:C242"/>
    <mergeCell ref="B243:C243"/>
    <mergeCell ref="B247:C247"/>
    <mergeCell ref="B249:C249"/>
    <mergeCell ref="B251:C251"/>
    <mergeCell ref="B255:C255"/>
    <mergeCell ref="B256:C256"/>
    <mergeCell ref="B299:C299"/>
    <mergeCell ref="B301:C301"/>
    <mergeCell ref="B302:C302"/>
    <mergeCell ref="B279:C279"/>
    <mergeCell ref="B287:C287"/>
    <mergeCell ref="B288:C288"/>
    <mergeCell ref="B290:C290"/>
    <mergeCell ref="B294:C294"/>
    <mergeCell ref="D271:H271"/>
    <mergeCell ref="B273:C273"/>
    <mergeCell ref="B274:C274"/>
    <mergeCell ref="B278:C278"/>
    <mergeCell ref="B296:C296"/>
    <mergeCell ref="B297:C297"/>
    <mergeCell ref="D282:H282"/>
    <mergeCell ref="D285:H285"/>
  </mergeCells>
  <pageMargins left="0.15748031496062992" right="0.15748031496062992" top="0.15748031496062992" bottom="0.19685039370078741" header="0" footer="0"/>
  <pageSetup paperSize="9" scale="90" orientation="portrait" horizontalDpi="4294967293" r:id="rId1"/>
  <headerFooter alignWithMargins="0"/>
  <drawing r:id="rId2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sheetPr codeName="Hoja80">
    <pageSetUpPr fitToPage="1"/>
  </sheetPr>
  <dimension ref="A1:K372"/>
  <sheetViews>
    <sheetView topLeftCell="A16" workbookViewId="0">
      <selection activeCell="D52" sqref="D52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5" width="6.140625" customWidth="1"/>
    <col min="6" max="6" width="14.5703125" customWidth="1"/>
    <col min="7" max="7" width="10.7109375" customWidth="1"/>
    <col min="8" max="8" width="5.85546875" customWidth="1"/>
    <col min="9" max="9" width="9.85546875" customWidth="1"/>
    <col min="10" max="10" width="13.42578125" customWidth="1"/>
    <col min="11" max="11" width="2.5703125" customWidth="1"/>
  </cols>
  <sheetData>
    <row r="1" spans="1:11" ht="15" x14ac:dyDescent="0.25">
      <c r="A1" s="1"/>
      <c r="B1" s="1"/>
      <c r="C1" s="1"/>
      <c r="D1" s="1"/>
      <c r="E1" s="1"/>
      <c r="F1" s="1"/>
      <c r="G1" s="1"/>
      <c r="H1" s="2" t="s">
        <v>9</v>
      </c>
      <c r="I1" s="2"/>
      <c r="J1" s="2"/>
      <c r="K1" s="2"/>
    </row>
    <row r="2" spans="1:11" ht="15" x14ac:dyDescent="0.25">
      <c r="A2" s="1"/>
      <c r="B2" s="1"/>
      <c r="C2" s="1"/>
      <c r="D2" s="1"/>
      <c r="E2" s="1"/>
      <c r="F2" s="1"/>
      <c r="G2" s="1"/>
      <c r="H2" s="1" t="s">
        <v>32</v>
      </c>
      <c r="I2" s="1"/>
      <c r="J2" s="1"/>
      <c r="K2" s="2"/>
    </row>
    <row r="3" spans="1:11" ht="12" customHeight="1" x14ac:dyDescent="0.25">
      <c r="A3" s="1"/>
      <c r="B3" s="1"/>
      <c r="C3" s="1"/>
      <c r="D3" s="1"/>
      <c r="E3" s="1"/>
      <c r="F3" s="1"/>
      <c r="G3" s="1"/>
      <c r="H3" s="3" t="s">
        <v>10</v>
      </c>
      <c r="I3" s="1"/>
      <c r="J3" s="1"/>
      <c r="K3" s="1"/>
    </row>
    <row r="4" spans="1:11" ht="15" customHeight="1" x14ac:dyDescent="0.25">
      <c r="A4" s="1"/>
      <c r="B4" s="1"/>
      <c r="C4" s="1"/>
      <c r="D4" s="1"/>
      <c r="E4" s="1"/>
      <c r="F4" s="1"/>
      <c r="G4" s="1"/>
      <c r="H4" s="1" t="s">
        <v>11</v>
      </c>
      <c r="I4" s="1"/>
      <c r="J4" s="1"/>
      <c r="K4" s="1"/>
    </row>
    <row r="5" spans="1:11" ht="15" x14ac:dyDescent="0.25">
      <c r="A5" s="1"/>
      <c r="B5" s="1"/>
      <c r="C5" s="1"/>
      <c r="D5" s="1"/>
      <c r="E5" s="1"/>
      <c r="F5" s="1"/>
      <c r="G5" s="1"/>
      <c r="H5" s="1" t="s">
        <v>13</v>
      </c>
      <c r="I5" s="1"/>
      <c r="J5" s="1"/>
      <c r="K5" s="1"/>
    </row>
    <row r="6" spans="1:11" ht="15" x14ac:dyDescent="0.25">
      <c r="A6" s="1"/>
      <c r="B6" s="1"/>
      <c r="C6" s="1"/>
      <c r="D6" s="1"/>
      <c r="E6" s="1"/>
      <c r="F6" s="1"/>
      <c r="G6" s="1"/>
      <c r="H6" s="1" t="s">
        <v>14</v>
      </c>
      <c r="I6" s="1"/>
      <c r="J6" s="1"/>
      <c r="K6" s="1"/>
    </row>
    <row r="7" spans="1:11" ht="15" x14ac:dyDescent="0.25">
      <c r="A7" s="1"/>
      <c r="B7" s="1"/>
      <c r="C7" s="1"/>
      <c r="D7" s="1"/>
      <c r="E7" s="1"/>
      <c r="F7" s="1"/>
      <c r="G7" s="1"/>
      <c r="H7" s="1" t="s">
        <v>15</v>
      </c>
      <c r="I7" s="1"/>
      <c r="J7" s="1"/>
      <c r="K7" s="1"/>
    </row>
    <row r="8" spans="1:11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</row>
    <row r="9" spans="1:11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</row>
    <row r="10" spans="1:11" ht="15" x14ac:dyDescent="0.25">
      <c r="A10" s="1"/>
      <c r="B10" s="1" t="s">
        <v>1</v>
      </c>
      <c r="C10" s="1"/>
      <c r="D10" s="1"/>
      <c r="E10" s="1"/>
      <c r="F10" s="5" t="s">
        <v>17</v>
      </c>
      <c r="G10" s="28"/>
      <c r="H10" s="6"/>
      <c r="I10" s="1"/>
      <c r="J10" s="1"/>
      <c r="K10" s="1"/>
    </row>
    <row r="11" spans="1:11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x14ac:dyDescent="0.25">
      <c r="A12" s="1"/>
      <c r="B12" s="1" t="s">
        <v>2</v>
      </c>
      <c r="C12" s="1"/>
      <c r="D12" s="1"/>
      <c r="E12" s="1"/>
      <c r="F12" s="7" t="s">
        <v>18</v>
      </c>
      <c r="G12" s="7"/>
      <c r="H12" s="7"/>
      <c r="I12" s="8"/>
      <c r="J12" s="6"/>
      <c r="K12" s="1"/>
    </row>
    <row r="13" spans="1:11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x14ac:dyDescent="0.25">
      <c r="A14" s="1"/>
      <c r="B14" s="1" t="s">
        <v>3</v>
      </c>
      <c r="C14" s="1"/>
      <c r="D14" s="1"/>
      <c r="E14" s="1"/>
      <c r="F14" s="9" t="s">
        <v>221</v>
      </c>
      <c r="G14" s="23"/>
      <c r="H14" s="1"/>
      <c r="I14" s="1" t="s">
        <v>0</v>
      </c>
      <c r="J14" s="1" t="s">
        <v>0</v>
      </c>
      <c r="K14" s="1"/>
    </row>
    <row r="15" spans="1:11" ht="15" x14ac:dyDescent="0.25">
      <c r="A15" s="1"/>
      <c r="B15" s="1"/>
      <c r="C15" s="1"/>
      <c r="D15" s="1"/>
      <c r="E15" s="1"/>
      <c r="F15" s="1"/>
      <c r="G15" s="1"/>
      <c r="H15" s="1"/>
      <c r="I15" s="1"/>
      <c r="J15" s="51"/>
      <c r="K15" s="1"/>
    </row>
    <row r="16" spans="1:11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x14ac:dyDescent="0.25">
      <c r="A18" s="1"/>
      <c r="B18" s="11" t="s">
        <v>5</v>
      </c>
      <c r="C18" s="8"/>
      <c r="D18" s="8" t="s">
        <v>6</v>
      </c>
      <c r="E18" s="50" t="s">
        <v>16</v>
      </c>
      <c r="F18" s="8" t="s">
        <v>7</v>
      </c>
      <c r="G18" s="8" t="s">
        <v>47</v>
      </c>
      <c r="H18" s="8" t="s">
        <v>24</v>
      </c>
      <c r="I18" s="8"/>
      <c r="J18" s="6" t="s">
        <v>27</v>
      </c>
      <c r="K18" s="1"/>
    </row>
    <row r="19" spans="1:11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 t="s">
        <v>0</v>
      </c>
      <c r="G19" s="1"/>
      <c r="H19" s="12" t="s">
        <v>0</v>
      </c>
      <c r="I19" s="13" t="s">
        <v>0</v>
      </c>
      <c r="J19" s="14" t="s">
        <v>0</v>
      </c>
      <c r="K19" s="1"/>
    </row>
    <row r="20" spans="1:11" ht="15" x14ac:dyDescent="0.25">
      <c r="A20" s="1"/>
      <c r="B20" s="29"/>
      <c r="C20" s="30"/>
      <c r="D20" s="459" t="s">
        <v>222</v>
      </c>
      <c r="E20" s="460"/>
      <c r="F20" s="396"/>
      <c r="G20" s="3"/>
      <c r="H20" s="15"/>
      <c r="I20" s="16"/>
      <c r="J20" s="18"/>
      <c r="K20" s="1"/>
    </row>
    <row r="21" spans="1:11" ht="15" x14ac:dyDescent="0.25">
      <c r="A21" s="1"/>
      <c r="B21" s="416">
        <v>1</v>
      </c>
      <c r="C21" s="417"/>
      <c r="D21" s="17" t="s">
        <v>223</v>
      </c>
      <c r="E21" s="1">
        <v>4</v>
      </c>
      <c r="F21" s="3" t="s">
        <v>36</v>
      </c>
      <c r="G21" s="49">
        <v>5</v>
      </c>
      <c r="H21" s="15" t="s">
        <v>81</v>
      </c>
      <c r="I21" s="16"/>
      <c r="J21" s="21" t="s">
        <v>77</v>
      </c>
      <c r="K21" s="1"/>
    </row>
    <row r="22" spans="1:11" ht="15" x14ac:dyDescent="0.25">
      <c r="A22" s="1"/>
      <c r="B22" s="37"/>
      <c r="C22" s="36"/>
      <c r="D22" s="17"/>
      <c r="E22" s="1"/>
      <c r="F22" s="3"/>
      <c r="G22" s="3"/>
      <c r="H22" s="15"/>
      <c r="I22" s="16"/>
      <c r="J22" s="21"/>
      <c r="K22" s="1"/>
    </row>
    <row r="23" spans="1:11" ht="15" x14ac:dyDescent="0.25">
      <c r="A23" s="1"/>
      <c r="B23" s="29"/>
      <c r="C23" s="30"/>
      <c r="D23" s="459" t="s">
        <v>222</v>
      </c>
      <c r="E23" s="460"/>
      <c r="F23" s="396"/>
      <c r="G23" s="3"/>
      <c r="H23" s="15"/>
      <c r="I23" s="16"/>
      <c r="J23" s="18"/>
      <c r="K23" s="1"/>
    </row>
    <row r="24" spans="1:11" ht="15" x14ac:dyDescent="0.25">
      <c r="A24" s="1"/>
      <c r="B24" s="416">
        <v>2</v>
      </c>
      <c r="C24" s="417"/>
      <c r="D24" s="17" t="s">
        <v>223</v>
      </c>
      <c r="E24" s="1">
        <v>4</v>
      </c>
      <c r="F24" s="3" t="s">
        <v>36</v>
      </c>
      <c r="G24" s="49">
        <v>5</v>
      </c>
      <c r="H24" s="15" t="s">
        <v>81</v>
      </c>
      <c r="I24" s="16"/>
      <c r="J24" s="21" t="s">
        <v>77</v>
      </c>
      <c r="K24" s="1"/>
    </row>
    <row r="25" spans="1:11" ht="15" x14ac:dyDescent="0.25">
      <c r="A25" s="1"/>
      <c r="B25" s="37"/>
      <c r="C25" s="36"/>
      <c r="D25" s="17"/>
      <c r="E25" s="1"/>
      <c r="F25" s="3"/>
      <c r="G25" s="3"/>
      <c r="H25" s="15"/>
      <c r="I25" s="16"/>
      <c r="J25" s="21"/>
      <c r="K25" s="1"/>
    </row>
    <row r="26" spans="1:11" ht="15" x14ac:dyDescent="0.25">
      <c r="A26" s="1"/>
      <c r="B26" s="29"/>
      <c r="C26" s="30"/>
      <c r="D26" s="459" t="s">
        <v>222</v>
      </c>
      <c r="E26" s="460"/>
      <c r="F26" s="396"/>
      <c r="G26" s="3"/>
      <c r="H26" s="15"/>
      <c r="I26" s="16"/>
      <c r="J26" s="18"/>
      <c r="K26" s="1"/>
    </row>
    <row r="27" spans="1:11" ht="15" x14ac:dyDescent="0.25">
      <c r="A27" s="1"/>
      <c r="B27" s="416">
        <v>3</v>
      </c>
      <c r="C27" s="417"/>
      <c r="D27" s="17" t="s">
        <v>223</v>
      </c>
      <c r="E27" s="1">
        <v>1</v>
      </c>
      <c r="F27" s="3" t="s">
        <v>36</v>
      </c>
      <c r="G27" s="49">
        <v>5</v>
      </c>
      <c r="H27" s="15" t="s">
        <v>81</v>
      </c>
      <c r="I27" s="16"/>
      <c r="J27" s="21" t="s">
        <v>77</v>
      </c>
      <c r="K27" s="1"/>
    </row>
    <row r="28" spans="1:11" ht="15" x14ac:dyDescent="0.25">
      <c r="A28" s="1"/>
      <c r="B28" s="37"/>
      <c r="C28" s="36"/>
      <c r="D28" s="17" t="s">
        <v>223</v>
      </c>
      <c r="E28" s="1">
        <v>3</v>
      </c>
      <c r="F28" s="3" t="s">
        <v>224</v>
      </c>
      <c r="G28" s="49"/>
      <c r="H28" s="15" t="s">
        <v>81</v>
      </c>
      <c r="I28" s="16"/>
      <c r="J28" s="21" t="s">
        <v>77</v>
      </c>
      <c r="K28" s="1"/>
    </row>
    <row r="29" spans="1:11" ht="15" x14ac:dyDescent="0.25">
      <c r="A29" s="1"/>
      <c r="B29" s="37"/>
      <c r="C29" s="36"/>
      <c r="D29" s="17"/>
      <c r="E29" s="1"/>
      <c r="F29" s="3"/>
      <c r="G29" s="3"/>
      <c r="H29" s="15"/>
      <c r="I29" s="16"/>
      <c r="J29" s="21"/>
      <c r="K29" s="1"/>
    </row>
    <row r="30" spans="1:11" ht="15" x14ac:dyDescent="0.25">
      <c r="A30" s="1"/>
      <c r="B30" s="29"/>
      <c r="C30" s="30"/>
      <c r="D30" s="459" t="s">
        <v>222</v>
      </c>
      <c r="E30" s="460"/>
      <c r="F30" s="396"/>
      <c r="G30" s="3"/>
      <c r="H30" s="15"/>
      <c r="I30" s="16"/>
      <c r="J30" s="18"/>
      <c r="K30" s="1"/>
    </row>
    <row r="31" spans="1:11" ht="15" x14ac:dyDescent="0.25">
      <c r="A31" s="1"/>
      <c r="B31" s="416">
        <v>4</v>
      </c>
      <c r="C31" s="417"/>
      <c r="D31" s="17" t="s">
        <v>223</v>
      </c>
      <c r="E31" s="1">
        <v>3</v>
      </c>
      <c r="F31" s="3" t="s">
        <v>224</v>
      </c>
      <c r="G31" s="49">
        <v>5</v>
      </c>
      <c r="H31" s="15" t="s">
        <v>81</v>
      </c>
      <c r="I31" s="16"/>
      <c r="J31" s="21" t="s">
        <v>77</v>
      </c>
      <c r="K31" s="1"/>
    </row>
    <row r="32" spans="1:11" ht="15" x14ac:dyDescent="0.25">
      <c r="A32" s="1"/>
      <c r="B32" s="37"/>
      <c r="C32" s="36"/>
      <c r="D32" s="17" t="s">
        <v>223</v>
      </c>
      <c r="E32" s="1">
        <v>1</v>
      </c>
      <c r="F32" s="3" t="s">
        <v>225</v>
      </c>
      <c r="G32" s="49"/>
      <c r="H32" s="15" t="s">
        <v>81</v>
      </c>
      <c r="I32" s="16"/>
      <c r="J32" s="21" t="s">
        <v>77</v>
      </c>
      <c r="K32" s="1"/>
    </row>
    <row r="33" spans="1:11" ht="15" x14ac:dyDescent="0.25">
      <c r="A33" s="1"/>
      <c r="B33" s="40"/>
      <c r="C33" s="36"/>
      <c r="D33" s="17"/>
      <c r="E33" s="1"/>
      <c r="F33" s="3"/>
      <c r="G33" s="49"/>
      <c r="H33" s="15"/>
      <c r="I33" s="16"/>
      <c r="J33" s="21"/>
      <c r="K33" s="1"/>
    </row>
    <row r="34" spans="1:11" ht="15" x14ac:dyDescent="0.25">
      <c r="A34" s="1"/>
      <c r="B34" s="29"/>
      <c r="C34" s="30"/>
      <c r="D34" s="459" t="s">
        <v>222</v>
      </c>
      <c r="E34" s="460"/>
      <c r="F34" s="396"/>
      <c r="G34" s="3"/>
      <c r="H34" s="15"/>
      <c r="I34" s="16"/>
      <c r="J34" s="18"/>
      <c r="K34" s="1"/>
    </row>
    <row r="35" spans="1:11" ht="15" x14ac:dyDescent="0.25">
      <c r="A35" s="1"/>
      <c r="B35" s="416">
        <v>5</v>
      </c>
      <c r="C35" s="417"/>
      <c r="D35" s="17" t="s">
        <v>223</v>
      </c>
      <c r="E35" s="1">
        <v>4</v>
      </c>
      <c r="F35" s="3" t="s">
        <v>225</v>
      </c>
      <c r="G35" s="49">
        <v>5</v>
      </c>
      <c r="H35" s="15" t="s">
        <v>81</v>
      </c>
      <c r="I35" s="16"/>
      <c r="J35" s="21" t="s">
        <v>77</v>
      </c>
      <c r="K35" s="1"/>
    </row>
    <row r="36" spans="1:11" ht="15" x14ac:dyDescent="0.25">
      <c r="A36" s="1"/>
      <c r="B36" s="37"/>
      <c r="C36" s="36"/>
      <c r="D36" s="17"/>
      <c r="E36" s="1"/>
      <c r="F36" s="3"/>
      <c r="G36" s="49"/>
      <c r="H36" s="15"/>
      <c r="I36" s="16"/>
      <c r="J36" s="21"/>
      <c r="K36" s="1"/>
    </row>
    <row r="37" spans="1:11" ht="15" x14ac:dyDescent="0.25">
      <c r="A37" s="1"/>
      <c r="B37" s="29"/>
      <c r="C37" s="30"/>
      <c r="D37" s="459" t="s">
        <v>222</v>
      </c>
      <c r="E37" s="460"/>
      <c r="F37" s="396"/>
      <c r="G37" s="3"/>
      <c r="H37" s="15"/>
      <c r="I37" s="16"/>
      <c r="J37" s="18"/>
      <c r="K37" s="1"/>
    </row>
    <row r="38" spans="1:11" ht="15" x14ac:dyDescent="0.25">
      <c r="A38" s="1"/>
      <c r="B38" s="416">
        <v>6</v>
      </c>
      <c r="C38" s="417"/>
      <c r="D38" s="17" t="s">
        <v>223</v>
      </c>
      <c r="E38" s="1">
        <v>1</v>
      </c>
      <c r="F38" s="3" t="s">
        <v>225</v>
      </c>
      <c r="G38" s="49">
        <v>5</v>
      </c>
      <c r="H38" s="15" t="s">
        <v>81</v>
      </c>
      <c r="I38" s="16"/>
      <c r="J38" s="21" t="s">
        <v>77</v>
      </c>
      <c r="K38" s="1"/>
    </row>
    <row r="39" spans="1:11" ht="15" x14ac:dyDescent="0.25">
      <c r="A39" s="1"/>
      <c r="B39" s="40"/>
      <c r="C39" s="36"/>
      <c r="D39" s="17" t="s">
        <v>223</v>
      </c>
      <c r="E39" s="1">
        <v>3</v>
      </c>
      <c r="F39" s="3" t="s">
        <v>143</v>
      </c>
      <c r="G39" s="49"/>
      <c r="H39" s="15" t="s">
        <v>81</v>
      </c>
      <c r="I39" s="16"/>
      <c r="J39" s="21" t="s">
        <v>77</v>
      </c>
      <c r="K39" s="1"/>
    </row>
    <row r="40" spans="1:11" ht="15" x14ac:dyDescent="0.25">
      <c r="A40" s="1"/>
      <c r="B40" s="40"/>
      <c r="C40" s="36"/>
      <c r="D40" s="17"/>
      <c r="E40" s="1"/>
      <c r="F40" s="3"/>
      <c r="G40" s="49"/>
      <c r="H40" s="15"/>
      <c r="I40" s="16"/>
      <c r="J40" s="21"/>
      <c r="K40" s="1"/>
    </row>
    <row r="41" spans="1:11" ht="15" x14ac:dyDescent="0.25">
      <c r="A41" s="1"/>
      <c r="B41" s="29"/>
      <c r="C41" s="30"/>
      <c r="D41" s="459" t="s">
        <v>222</v>
      </c>
      <c r="E41" s="460"/>
      <c r="F41" s="396"/>
      <c r="G41" s="3"/>
      <c r="H41" s="15"/>
      <c r="I41" s="16"/>
      <c r="J41" s="18"/>
      <c r="K41" s="1"/>
    </row>
    <row r="42" spans="1:11" ht="15" x14ac:dyDescent="0.25">
      <c r="A42" s="1"/>
      <c r="B42" s="416">
        <v>7</v>
      </c>
      <c r="C42" s="417"/>
      <c r="D42" s="17" t="s">
        <v>223</v>
      </c>
      <c r="E42" s="1">
        <v>2</v>
      </c>
      <c r="F42" s="3" t="s">
        <v>143</v>
      </c>
      <c r="G42" s="49">
        <v>4.5</v>
      </c>
      <c r="H42" s="15" t="s">
        <v>81</v>
      </c>
      <c r="I42" s="16"/>
      <c r="J42" s="21" t="s">
        <v>77</v>
      </c>
      <c r="K42" s="1"/>
    </row>
    <row r="43" spans="1:11" ht="15" x14ac:dyDescent="0.25">
      <c r="A43" s="1"/>
      <c r="B43" s="40"/>
      <c r="C43" s="36"/>
      <c r="D43" s="17"/>
      <c r="E43" s="1"/>
      <c r="F43" s="3"/>
      <c r="G43" s="49"/>
      <c r="H43" s="15"/>
      <c r="I43" s="16"/>
      <c r="J43" s="21"/>
      <c r="K43" s="1"/>
    </row>
    <row r="44" spans="1:11" ht="15" customHeight="1" x14ac:dyDescent="0.25">
      <c r="A44" s="1"/>
      <c r="B44" s="19"/>
      <c r="C44" s="16"/>
      <c r="D44" s="17"/>
      <c r="E44" s="20"/>
      <c r="F44" s="3"/>
      <c r="G44" s="3"/>
      <c r="H44" s="15"/>
      <c r="I44" s="16"/>
      <c r="J44" s="21"/>
      <c r="K44" s="1"/>
    </row>
    <row r="45" spans="1:11" ht="15" x14ac:dyDescent="0.25">
      <c r="A45" s="1"/>
      <c r="B45" s="15"/>
      <c r="C45" s="16"/>
      <c r="D45" s="17" t="s">
        <v>29</v>
      </c>
      <c r="E45" s="20">
        <f>SUM(E21:E43)</f>
        <v>26</v>
      </c>
      <c r="F45" s="3" t="s">
        <v>16</v>
      </c>
      <c r="G45" s="3"/>
      <c r="H45" s="15"/>
      <c r="I45" s="16"/>
      <c r="J45" s="21"/>
      <c r="K45" s="1"/>
    </row>
    <row r="46" spans="1:11" ht="15" x14ac:dyDescent="0.25">
      <c r="A46" s="1"/>
      <c r="B46" s="15"/>
      <c r="C46" s="16"/>
      <c r="D46" s="17"/>
      <c r="E46" s="20"/>
      <c r="F46" s="3"/>
      <c r="G46" s="3"/>
      <c r="H46" s="15"/>
      <c r="I46" s="16"/>
      <c r="J46" s="21"/>
      <c r="K46" s="1"/>
    </row>
    <row r="47" spans="1:11" ht="15" customHeight="1" x14ac:dyDescent="0.25">
      <c r="A47" s="1"/>
      <c r="B47" s="15"/>
      <c r="C47" s="16"/>
      <c r="D47" s="1" t="s">
        <v>49</v>
      </c>
      <c r="E47" s="23"/>
      <c r="G47" s="1"/>
      <c r="H47" s="15"/>
      <c r="I47" s="16"/>
      <c r="J47" s="21"/>
      <c r="K47" s="1"/>
    </row>
    <row r="48" spans="1:11" ht="15" customHeight="1" x14ac:dyDescent="0.25">
      <c r="A48" s="1"/>
      <c r="B48" s="15"/>
      <c r="C48" s="16"/>
      <c r="D48" s="1" t="s">
        <v>228</v>
      </c>
      <c r="E48" s="23"/>
      <c r="F48" s="1"/>
      <c r="G48" s="1"/>
      <c r="H48" s="15"/>
      <c r="I48" s="16"/>
      <c r="J48" s="21"/>
      <c r="K48" s="1"/>
    </row>
    <row r="49" spans="1:11" ht="15" customHeight="1" x14ac:dyDescent="0.25">
      <c r="A49" s="1"/>
      <c r="B49" s="15"/>
      <c r="C49" s="16"/>
      <c r="D49" s="1" t="s">
        <v>227</v>
      </c>
      <c r="E49" s="3"/>
      <c r="F49" s="1"/>
      <c r="G49" s="1"/>
      <c r="H49" s="15"/>
      <c r="I49" s="16"/>
      <c r="J49" s="21"/>
      <c r="K49" s="1"/>
    </row>
    <row r="50" spans="1:11" ht="15" customHeight="1" x14ac:dyDescent="0.25">
      <c r="A50" s="1"/>
      <c r="B50" s="15"/>
      <c r="C50" s="16"/>
      <c r="D50" s="1" t="s">
        <v>226</v>
      </c>
      <c r="E50" s="23"/>
      <c r="F50" s="1"/>
      <c r="G50" s="1"/>
      <c r="H50" s="15"/>
      <c r="I50" s="16"/>
      <c r="J50" s="21"/>
      <c r="K50" s="1"/>
    </row>
    <row r="51" spans="1:11" ht="15" customHeight="1" x14ac:dyDescent="0.25">
      <c r="A51" s="1"/>
      <c r="B51" s="15"/>
      <c r="C51" s="16"/>
      <c r="D51" s="1" t="s">
        <v>229</v>
      </c>
      <c r="E51" s="1"/>
      <c r="F51" s="23"/>
      <c r="G51" s="23"/>
      <c r="H51" s="15"/>
      <c r="I51" s="16"/>
      <c r="J51" s="21"/>
      <c r="K51" s="1"/>
    </row>
    <row r="52" spans="1:11" ht="15" x14ac:dyDescent="0.25">
      <c r="A52" s="1"/>
      <c r="B52" s="15"/>
      <c r="C52" s="16"/>
      <c r="D52" s="1"/>
      <c r="E52" s="1"/>
      <c r="F52" s="3"/>
      <c r="G52" s="3"/>
      <c r="H52" s="15"/>
      <c r="I52" s="16"/>
      <c r="J52" s="18"/>
      <c r="K52" s="1"/>
    </row>
    <row r="53" spans="1:11" ht="12" customHeight="1" x14ac:dyDescent="0.25">
      <c r="A53" s="1"/>
      <c r="B53" s="24"/>
      <c r="C53" s="25"/>
      <c r="D53" s="26"/>
      <c r="E53" s="26"/>
      <c r="F53" s="26"/>
      <c r="G53" s="26"/>
      <c r="H53" s="24"/>
      <c r="I53" s="25"/>
      <c r="J53" s="27"/>
      <c r="K53" s="1"/>
    </row>
    <row r="54" spans="1:11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356" ht="8.25" customHeight="1" x14ac:dyDescent="0.2"/>
    <row r="358" ht="8.25" customHeight="1" x14ac:dyDescent="0.2"/>
    <row r="360" ht="9" customHeight="1" x14ac:dyDescent="0.2"/>
    <row r="362" ht="7.5" customHeight="1" x14ac:dyDescent="0.2"/>
    <row r="364" ht="6.75" customHeight="1" x14ac:dyDescent="0.2"/>
    <row r="366" ht="7.5" customHeight="1" x14ac:dyDescent="0.2"/>
    <row r="368" ht="9" customHeight="1" x14ac:dyDescent="0.2"/>
    <row r="370" ht="7.5" customHeight="1" x14ac:dyDescent="0.2"/>
    <row r="372" ht="8.25" customHeight="1" x14ac:dyDescent="0.2"/>
  </sheetData>
  <mergeCells count="14">
    <mergeCell ref="D41:F41"/>
    <mergeCell ref="B42:C42"/>
    <mergeCell ref="B35:C35"/>
    <mergeCell ref="D20:F20"/>
    <mergeCell ref="B21:C21"/>
    <mergeCell ref="B31:C31"/>
    <mergeCell ref="D37:F37"/>
    <mergeCell ref="B38:C38"/>
    <mergeCell ref="D23:F23"/>
    <mergeCell ref="B24:C24"/>
    <mergeCell ref="D26:F26"/>
    <mergeCell ref="B27:C27"/>
    <mergeCell ref="D30:F30"/>
    <mergeCell ref="D34:F34"/>
  </mergeCells>
  <pageMargins left="0.15748031496062992" right="0.15748031496062992" top="0.15748031496062992" bottom="0.19685039370078741" header="0" footer="0"/>
  <pageSetup paperSize="9" scale="78" orientation="portrait" horizontalDpi="4294967293" r:id="rId1"/>
  <headerFooter alignWithMargins="0"/>
  <drawing r:id="rId2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sheetPr codeName="Hoja81">
    <pageSetUpPr fitToPage="1"/>
  </sheetPr>
  <dimension ref="A1:L392"/>
  <sheetViews>
    <sheetView topLeftCell="A37" workbookViewId="0">
      <selection activeCell="D72" sqref="D72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207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36809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/>
      <c r="C20" s="30"/>
      <c r="D20" s="459" t="s">
        <v>208</v>
      </c>
      <c r="E20" s="460"/>
      <c r="F20" s="396"/>
      <c r="G20" s="396"/>
      <c r="H20" s="3"/>
      <c r="I20" s="15"/>
      <c r="J20" s="16"/>
      <c r="K20" s="18"/>
      <c r="L20" s="1"/>
    </row>
    <row r="21" spans="1:12" ht="15" x14ac:dyDescent="0.25">
      <c r="A21" s="1"/>
      <c r="B21" s="416">
        <v>1</v>
      </c>
      <c r="C21" s="417"/>
      <c r="D21" s="17" t="s">
        <v>209</v>
      </c>
      <c r="E21" s="1">
        <v>13</v>
      </c>
      <c r="F21" s="20">
        <v>65</v>
      </c>
      <c r="G21" s="3" t="s">
        <v>210</v>
      </c>
      <c r="H21" s="49">
        <v>10.1</v>
      </c>
      <c r="I21" s="15" t="s">
        <v>25</v>
      </c>
      <c r="J21" s="16"/>
      <c r="K21" s="21" t="s">
        <v>145</v>
      </c>
      <c r="L21" s="1"/>
    </row>
    <row r="22" spans="1:12" ht="15" x14ac:dyDescent="0.25">
      <c r="A22" s="1"/>
      <c r="B22" s="37"/>
      <c r="C22" s="36"/>
      <c r="D22" s="17" t="s">
        <v>209</v>
      </c>
      <c r="E22" s="1">
        <v>27</v>
      </c>
      <c r="F22" s="20">
        <v>70</v>
      </c>
      <c r="G22" s="3" t="s">
        <v>210</v>
      </c>
      <c r="H22" s="3"/>
      <c r="I22" s="15"/>
      <c r="J22" s="16"/>
      <c r="K22" s="21"/>
      <c r="L22" s="1"/>
    </row>
    <row r="23" spans="1:12" ht="15" x14ac:dyDescent="0.25">
      <c r="A23" s="1"/>
      <c r="B23" s="37"/>
      <c r="C23" s="36"/>
      <c r="D23" s="17" t="s">
        <v>209</v>
      </c>
      <c r="E23" s="1">
        <v>16</v>
      </c>
      <c r="F23" s="20">
        <v>75</v>
      </c>
      <c r="G23" s="3" t="s">
        <v>210</v>
      </c>
      <c r="H23" s="3"/>
      <c r="I23" s="15"/>
      <c r="J23" s="16"/>
      <c r="K23" s="21"/>
      <c r="L23" s="1"/>
    </row>
    <row r="24" spans="1:12" ht="15" x14ac:dyDescent="0.25">
      <c r="A24" s="1"/>
      <c r="B24" s="37"/>
      <c r="C24" s="36"/>
      <c r="D24" s="17" t="s">
        <v>209</v>
      </c>
      <c r="E24" s="1">
        <v>7</v>
      </c>
      <c r="F24" s="20">
        <v>80</v>
      </c>
      <c r="G24" s="3" t="s">
        <v>210</v>
      </c>
      <c r="H24" s="3"/>
      <c r="I24" s="15"/>
      <c r="J24" s="16"/>
      <c r="K24" s="21"/>
      <c r="L24" s="1"/>
    </row>
    <row r="25" spans="1:12" ht="15" x14ac:dyDescent="0.25">
      <c r="A25" s="1"/>
      <c r="B25" s="37"/>
      <c r="C25" s="36"/>
      <c r="D25" s="17" t="s">
        <v>209</v>
      </c>
      <c r="E25" s="1">
        <v>5</v>
      </c>
      <c r="F25" s="20">
        <v>65</v>
      </c>
      <c r="G25" s="3" t="s">
        <v>143</v>
      </c>
      <c r="H25" s="3"/>
      <c r="I25" s="15"/>
      <c r="J25" s="16"/>
      <c r="K25" s="21"/>
      <c r="L25" s="1"/>
    </row>
    <row r="26" spans="1:12" ht="15" x14ac:dyDescent="0.25">
      <c r="A26" s="1"/>
      <c r="B26" s="37"/>
      <c r="C26" s="36"/>
      <c r="D26" s="17" t="s">
        <v>209</v>
      </c>
      <c r="E26" s="1">
        <v>11</v>
      </c>
      <c r="F26" s="20">
        <v>70</v>
      </c>
      <c r="G26" s="3" t="s">
        <v>143</v>
      </c>
      <c r="H26" s="3"/>
      <c r="I26" s="15"/>
      <c r="J26" s="16"/>
      <c r="K26" s="21"/>
      <c r="L26" s="1"/>
    </row>
    <row r="27" spans="1:12" ht="15" x14ac:dyDescent="0.25">
      <c r="A27" s="1"/>
      <c r="B27" s="37"/>
      <c r="C27" s="36"/>
      <c r="D27" s="17" t="s">
        <v>209</v>
      </c>
      <c r="E27" s="1">
        <v>6</v>
      </c>
      <c r="F27" s="20">
        <v>75</v>
      </c>
      <c r="G27" s="3" t="s">
        <v>143</v>
      </c>
      <c r="H27" s="3"/>
      <c r="I27" s="15"/>
      <c r="J27" s="16"/>
      <c r="K27" s="21"/>
      <c r="L27" s="1"/>
    </row>
    <row r="28" spans="1:12" ht="15" x14ac:dyDescent="0.25">
      <c r="A28" s="1"/>
      <c r="B28" s="37"/>
      <c r="C28" s="36"/>
      <c r="D28" s="17" t="s">
        <v>209</v>
      </c>
      <c r="E28" s="1">
        <v>3</v>
      </c>
      <c r="F28" s="20">
        <v>80</v>
      </c>
      <c r="G28" s="3" t="s">
        <v>143</v>
      </c>
      <c r="H28" s="3"/>
      <c r="I28" s="15"/>
      <c r="J28" s="16"/>
      <c r="K28" s="21"/>
      <c r="L28" s="1"/>
    </row>
    <row r="29" spans="1:12" ht="15" x14ac:dyDescent="0.25">
      <c r="A29" s="1"/>
      <c r="B29" s="37"/>
      <c r="C29" s="36"/>
      <c r="D29" s="17"/>
      <c r="E29" s="1"/>
      <c r="F29" s="20"/>
      <c r="G29" s="3"/>
      <c r="H29" s="3"/>
      <c r="I29" s="15"/>
      <c r="J29" s="16"/>
      <c r="K29" s="21"/>
      <c r="L29" s="1"/>
    </row>
    <row r="30" spans="1:12" ht="15" x14ac:dyDescent="0.25">
      <c r="A30" s="1"/>
      <c r="B30" s="29"/>
      <c r="C30" s="30"/>
      <c r="D30" s="48" t="s">
        <v>211</v>
      </c>
      <c r="E30" s="35"/>
      <c r="H30" s="3"/>
      <c r="I30" s="15"/>
      <c r="J30" s="16"/>
      <c r="K30" s="18"/>
      <c r="L30" s="1"/>
    </row>
    <row r="31" spans="1:12" ht="15" x14ac:dyDescent="0.25">
      <c r="A31" s="1"/>
      <c r="B31" s="416">
        <v>2</v>
      </c>
      <c r="C31" s="417"/>
      <c r="D31" s="17" t="s">
        <v>209</v>
      </c>
      <c r="E31" s="1">
        <v>11</v>
      </c>
      <c r="F31" s="20">
        <v>65</v>
      </c>
      <c r="G31" s="3" t="s">
        <v>210</v>
      </c>
      <c r="H31" s="49">
        <v>4</v>
      </c>
      <c r="I31" s="15" t="s">
        <v>81</v>
      </c>
      <c r="J31" s="16"/>
      <c r="K31" s="21" t="s">
        <v>145</v>
      </c>
      <c r="L31" s="1"/>
    </row>
    <row r="32" spans="1:12" ht="15" x14ac:dyDescent="0.25">
      <c r="A32" s="1"/>
      <c r="B32" s="40"/>
      <c r="C32" s="36"/>
      <c r="D32" s="17" t="s">
        <v>209</v>
      </c>
      <c r="E32" s="1">
        <v>12</v>
      </c>
      <c r="F32" s="20">
        <v>70</v>
      </c>
      <c r="G32" s="3" t="s">
        <v>210</v>
      </c>
      <c r="H32" s="49"/>
      <c r="I32" s="15"/>
      <c r="J32" s="16"/>
      <c r="K32" s="21"/>
      <c r="L32" s="1"/>
    </row>
    <row r="33" spans="1:12" ht="15" x14ac:dyDescent="0.25">
      <c r="A33" s="1"/>
      <c r="B33" s="40"/>
      <c r="C33" s="36"/>
      <c r="D33" s="17" t="s">
        <v>209</v>
      </c>
      <c r="E33" s="1">
        <v>6</v>
      </c>
      <c r="F33" s="20">
        <v>75</v>
      </c>
      <c r="G33" s="3" t="s">
        <v>210</v>
      </c>
      <c r="H33" s="49"/>
      <c r="I33" s="15"/>
      <c r="J33" s="16"/>
      <c r="K33" s="21"/>
      <c r="L33" s="1"/>
    </row>
    <row r="34" spans="1:12" ht="15" x14ac:dyDescent="0.25">
      <c r="A34" s="1"/>
      <c r="B34" s="40"/>
      <c r="C34" s="36"/>
      <c r="D34" s="17" t="s">
        <v>209</v>
      </c>
      <c r="E34" s="1">
        <v>5</v>
      </c>
      <c r="F34" s="20">
        <v>80</v>
      </c>
      <c r="G34" s="3" t="s">
        <v>210</v>
      </c>
      <c r="H34" s="49"/>
      <c r="I34" s="15"/>
      <c r="J34" s="16"/>
      <c r="K34" s="21"/>
      <c r="L34" s="1"/>
    </row>
    <row r="35" spans="1:12" ht="15" x14ac:dyDescent="0.25">
      <c r="A35" s="1"/>
      <c r="B35" s="40"/>
      <c r="C35" s="36"/>
      <c r="D35" s="17"/>
      <c r="E35" s="1"/>
      <c r="F35" s="20"/>
      <c r="G35" s="3"/>
      <c r="H35" s="49"/>
      <c r="I35" s="15"/>
      <c r="J35" s="16"/>
      <c r="K35" s="21"/>
      <c r="L35" s="1"/>
    </row>
    <row r="36" spans="1:12" ht="15" x14ac:dyDescent="0.25">
      <c r="A36" s="1"/>
      <c r="B36" s="29"/>
      <c r="C36" s="30"/>
      <c r="D36" s="48" t="s">
        <v>212</v>
      </c>
      <c r="E36" s="35"/>
      <c r="H36" s="3"/>
      <c r="I36" s="15"/>
      <c r="J36" s="16"/>
      <c r="K36" s="18"/>
      <c r="L36" s="1"/>
    </row>
    <row r="37" spans="1:12" ht="15" x14ac:dyDescent="0.25">
      <c r="A37" s="1"/>
      <c r="B37" s="416">
        <v>3</v>
      </c>
      <c r="C37" s="417"/>
      <c r="D37" s="17" t="s">
        <v>209</v>
      </c>
      <c r="E37" s="1">
        <v>13</v>
      </c>
      <c r="F37" s="20">
        <v>65</v>
      </c>
      <c r="G37" s="3" t="s">
        <v>210</v>
      </c>
      <c r="H37" s="49">
        <v>8.5</v>
      </c>
      <c r="I37" s="15" t="s">
        <v>73</v>
      </c>
      <c r="J37" s="16"/>
      <c r="K37" s="21" t="s">
        <v>145</v>
      </c>
      <c r="L37" s="1"/>
    </row>
    <row r="38" spans="1:12" ht="15" x14ac:dyDescent="0.25">
      <c r="A38" s="1"/>
      <c r="B38" s="40"/>
      <c r="C38" s="36"/>
      <c r="D38" s="17" t="s">
        <v>209</v>
      </c>
      <c r="E38" s="1">
        <v>12</v>
      </c>
      <c r="F38" s="20">
        <v>70</v>
      </c>
      <c r="G38" s="3" t="s">
        <v>210</v>
      </c>
      <c r="H38" s="49"/>
      <c r="I38" s="15"/>
      <c r="J38" s="16"/>
      <c r="K38" s="21"/>
      <c r="L38" s="1"/>
    </row>
    <row r="39" spans="1:12" ht="15" x14ac:dyDescent="0.25">
      <c r="A39" s="1"/>
      <c r="B39" s="40"/>
      <c r="C39" s="36"/>
      <c r="D39" s="17" t="s">
        <v>209</v>
      </c>
      <c r="E39" s="1">
        <v>24</v>
      </c>
      <c r="F39" s="20">
        <v>65</v>
      </c>
      <c r="G39" s="3" t="s">
        <v>143</v>
      </c>
      <c r="H39" s="49"/>
      <c r="I39" s="15"/>
      <c r="J39" s="16"/>
      <c r="K39" s="21"/>
      <c r="L39" s="1"/>
    </row>
    <row r="40" spans="1:12" ht="15" x14ac:dyDescent="0.25">
      <c r="A40" s="1"/>
      <c r="B40" s="40"/>
      <c r="C40" s="36"/>
      <c r="D40" s="17" t="s">
        <v>209</v>
      </c>
      <c r="E40" s="1">
        <v>24</v>
      </c>
      <c r="F40" s="20">
        <v>70</v>
      </c>
      <c r="G40" s="3" t="s">
        <v>143</v>
      </c>
      <c r="H40" s="49"/>
      <c r="I40" s="15"/>
      <c r="J40" s="16"/>
      <c r="K40" s="21"/>
      <c r="L40" s="1"/>
    </row>
    <row r="41" spans="1:12" ht="15" x14ac:dyDescent="0.25">
      <c r="A41" s="1"/>
      <c r="B41" s="40"/>
      <c r="C41" s="36"/>
      <c r="D41" s="17"/>
      <c r="E41" s="1"/>
      <c r="F41" s="20"/>
      <c r="G41" s="3"/>
      <c r="H41" s="49"/>
      <c r="I41" s="15"/>
      <c r="J41" s="16"/>
      <c r="K41" s="21"/>
      <c r="L41" s="1"/>
    </row>
    <row r="42" spans="1:12" ht="15" x14ac:dyDescent="0.25">
      <c r="A42" s="1"/>
      <c r="B42" s="29"/>
      <c r="C42" s="30"/>
      <c r="D42" s="48" t="s">
        <v>213</v>
      </c>
      <c r="E42" s="35"/>
      <c r="H42" s="3"/>
      <c r="I42" s="15"/>
      <c r="J42" s="16"/>
      <c r="K42" s="18"/>
      <c r="L42" s="1"/>
    </row>
    <row r="43" spans="1:12" ht="15" x14ac:dyDescent="0.25">
      <c r="A43" s="1"/>
      <c r="B43" s="416">
        <v>4</v>
      </c>
      <c r="C43" s="417"/>
      <c r="D43" s="17" t="s">
        <v>209</v>
      </c>
      <c r="E43" s="1">
        <v>1</v>
      </c>
      <c r="F43" s="20">
        <v>70</v>
      </c>
      <c r="G43" s="3" t="s">
        <v>210</v>
      </c>
      <c r="H43" s="49">
        <v>4</v>
      </c>
      <c r="I43" s="15" t="s">
        <v>90</v>
      </c>
      <c r="J43" s="16"/>
      <c r="K43" s="21" t="s">
        <v>145</v>
      </c>
      <c r="L43" s="1"/>
    </row>
    <row r="44" spans="1:12" ht="15" x14ac:dyDescent="0.25">
      <c r="A44" s="1"/>
      <c r="B44" s="40"/>
      <c r="C44" s="36"/>
      <c r="D44" s="17" t="s">
        <v>209</v>
      </c>
      <c r="E44" s="1">
        <v>4</v>
      </c>
      <c r="F44" s="20">
        <v>75</v>
      </c>
      <c r="G44" s="3" t="s">
        <v>210</v>
      </c>
      <c r="H44" s="49"/>
      <c r="I44" s="15"/>
      <c r="J44" s="16"/>
      <c r="K44" s="21"/>
      <c r="L44" s="1"/>
    </row>
    <row r="45" spans="1:12" ht="15" x14ac:dyDescent="0.25">
      <c r="A45" s="1"/>
      <c r="B45" s="40"/>
      <c r="C45" s="36"/>
      <c r="D45" s="17" t="s">
        <v>209</v>
      </c>
      <c r="E45" s="1">
        <v>3</v>
      </c>
      <c r="F45" s="20">
        <v>80</v>
      </c>
      <c r="G45" s="3" t="s">
        <v>210</v>
      </c>
      <c r="H45" s="49"/>
      <c r="I45" s="15"/>
      <c r="J45" s="16"/>
      <c r="K45" s="21"/>
      <c r="L45" s="1"/>
    </row>
    <row r="46" spans="1:12" ht="15" x14ac:dyDescent="0.25">
      <c r="A46" s="1"/>
      <c r="B46" s="40"/>
      <c r="C46" s="36"/>
      <c r="D46" s="17" t="s">
        <v>209</v>
      </c>
      <c r="E46" s="1">
        <v>1</v>
      </c>
      <c r="F46" s="20">
        <v>70</v>
      </c>
      <c r="G46" s="3" t="s">
        <v>143</v>
      </c>
      <c r="H46" s="49"/>
      <c r="I46" s="15"/>
      <c r="J46" s="16"/>
      <c r="K46" s="21"/>
      <c r="L46" s="1"/>
    </row>
    <row r="47" spans="1:12" ht="15" x14ac:dyDescent="0.25">
      <c r="A47" s="1"/>
      <c r="B47" s="40"/>
      <c r="C47" s="36"/>
      <c r="D47" s="17" t="s">
        <v>209</v>
      </c>
      <c r="E47" s="1">
        <v>4</v>
      </c>
      <c r="F47" s="20">
        <v>75</v>
      </c>
      <c r="G47" s="3" t="s">
        <v>143</v>
      </c>
      <c r="H47" s="49"/>
      <c r="I47" s="15"/>
      <c r="J47" s="16"/>
      <c r="K47" s="21"/>
      <c r="L47" s="1"/>
    </row>
    <row r="48" spans="1:12" ht="15" x14ac:dyDescent="0.25">
      <c r="A48" s="1"/>
      <c r="B48" s="40"/>
      <c r="C48" s="36"/>
      <c r="D48" s="17" t="s">
        <v>209</v>
      </c>
      <c r="E48" s="1">
        <v>3</v>
      </c>
      <c r="F48" s="20">
        <v>80</v>
      </c>
      <c r="G48" s="3" t="s">
        <v>143</v>
      </c>
      <c r="H48" s="49"/>
      <c r="I48" s="15"/>
      <c r="J48" s="16"/>
      <c r="K48" s="21"/>
      <c r="L48" s="1"/>
    </row>
    <row r="49" spans="1:12" ht="15" x14ac:dyDescent="0.25">
      <c r="A49" s="1"/>
      <c r="B49" s="40"/>
      <c r="C49" s="36"/>
      <c r="D49" s="48" t="s">
        <v>214</v>
      </c>
      <c r="E49" s="35"/>
      <c r="H49" s="49"/>
      <c r="I49" s="15" t="s">
        <v>147</v>
      </c>
      <c r="J49" s="16"/>
      <c r="K49" s="21"/>
      <c r="L49" s="1"/>
    </row>
    <row r="50" spans="1:12" ht="15" x14ac:dyDescent="0.25">
      <c r="A50" s="1"/>
      <c r="B50" s="40"/>
      <c r="C50" s="36"/>
      <c r="D50" s="17" t="s">
        <v>209</v>
      </c>
      <c r="E50" s="1">
        <v>2</v>
      </c>
      <c r="F50" s="20">
        <v>65</v>
      </c>
      <c r="G50" s="3" t="s">
        <v>210</v>
      </c>
      <c r="H50" s="49"/>
      <c r="I50" s="15"/>
      <c r="J50" s="16"/>
      <c r="K50" s="21"/>
      <c r="L50" s="1"/>
    </row>
    <row r="51" spans="1:12" ht="15" x14ac:dyDescent="0.25">
      <c r="A51" s="1"/>
      <c r="B51" s="40"/>
      <c r="C51" s="36"/>
      <c r="D51" s="17" t="s">
        <v>209</v>
      </c>
      <c r="E51" s="1">
        <v>3</v>
      </c>
      <c r="F51" s="20">
        <v>70</v>
      </c>
      <c r="G51" s="3" t="s">
        <v>210</v>
      </c>
      <c r="H51" s="49"/>
      <c r="I51" s="15"/>
      <c r="J51" s="16"/>
      <c r="K51" s="21"/>
      <c r="L51" s="1"/>
    </row>
    <row r="52" spans="1:12" ht="15" x14ac:dyDescent="0.25">
      <c r="A52" s="1"/>
      <c r="B52" s="40"/>
      <c r="C52" s="36"/>
      <c r="D52" s="17" t="s">
        <v>209</v>
      </c>
      <c r="E52" s="1">
        <v>3</v>
      </c>
      <c r="F52" s="20">
        <v>75</v>
      </c>
      <c r="G52" s="3" t="s">
        <v>210</v>
      </c>
      <c r="H52" s="49"/>
      <c r="I52" s="15"/>
      <c r="J52" s="16"/>
      <c r="K52" s="21"/>
      <c r="L52" s="1"/>
    </row>
    <row r="53" spans="1:12" ht="15" x14ac:dyDescent="0.25">
      <c r="A53" s="1"/>
      <c r="B53" s="40"/>
      <c r="C53" s="36"/>
      <c r="D53" s="17" t="s">
        <v>209</v>
      </c>
      <c r="E53" s="1">
        <v>2</v>
      </c>
      <c r="F53" s="20">
        <v>80</v>
      </c>
      <c r="G53" s="3" t="s">
        <v>210</v>
      </c>
      <c r="H53" s="49"/>
      <c r="I53" s="15"/>
      <c r="J53" s="16"/>
      <c r="K53" s="21"/>
      <c r="L53" s="1"/>
    </row>
    <row r="54" spans="1:12" ht="15" x14ac:dyDescent="0.25">
      <c r="A54" s="1"/>
      <c r="B54" s="40"/>
      <c r="C54" s="36"/>
      <c r="D54" s="17"/>
      <c r="E54" s="1"/>
      <c r="F54" s="20"/>
      <c r="G54" s="3"/>
      <c r="H54" s="49"/>
      <c r="I54" s="15"/>
      <c r="J54" s="16"/>
      <c r="K54" s="21"/>
      <c r="L54" s="1"/>
    </row>
    <row r="55" spans="1:12" ht="15" x14ac:dyDescent="0.25">
      <c r="A55" s="1"/>
      <c r="B55" s="29"/>
      <c r="C55" s="30"/>
      <c r="D55" s="48" t="s">
        <v>215</v>
      </c>
      <c r="E55" s="35"/>
      <c r="H55" s="3"/>
      <c r="I55" s="15"/>
      <c r="J55" s="16"/>
      <c r="K55" s="18"/>
      <c r="L55" s="1"/>
    </row>
    <row r="56" spans="1:12" ht="15" x14ac:dyDescent="0.25">
      <c r="A56" s="1"/>
      <c r="B56" s="416">
        <v>5</v>
      </c>
      <c r="C56" s="417"/>
      <c r="D56" s="17" t="s">
        <v>209</v>
      </c>
      <c r="E56" s="1">
        <v>4</v>
      </c>
      <c r="F56" s="20">
        <v>70</v>
      </c>
      <c r="G56" s="3" t="s">
        <v>210</v>
      </c>
      <c r="H56" s="49">
        <v>5.68</v>
      </c>
      <c r="I56" s="15" t="s">
        <v>53</v>
      </c>
      <c r="J56" s="16"/>
      <c r="K56" s="21" t="s">
        <v>145</v>
      </c>
      <c r="L56" s="1"/>
    </row>
    <row r="57" spans="1:12" ht="15" x14ac:dyDescent="0.25">
      <c r="A57" s="1"/>
      <c r="B57" s="40"/>
      <c r="C57" s="36"/>
      <c r="D57" s="17" t="s">
        <v>209</v>
      </c>
      <c r="E57" s="1">
        <v>10</v>
      </c>
      <c r="F57" s="20">
        <v>75</v>
      </c>
      <c r="G57" s="3" t="s">
        <v>210</v>
      </c>
      <c r="H57" s="49"/>
      <c r="I57" s="15"/>
      <c r="J57" s="16"/>
      <c r="K57" s="21"/>
      <c r="L57" s="1"/>
    </row>
    <row r="58" spans="1:12" ht="15" x14ac:dyDescent="0.25">
      <c r="A58" s="1"/>
      <c r="B58" s="40"/>
      <c r="C58" s="36"/>
      <c r="D58" s="17" t="s">
        <v>209</v>
      </c>
      <c r="E58" s="1">
        <v>9</v>
      </c>
      <c r="F58" s="20">
        <v>80</v>
      </c>
      <c r="G58" s="3" t="s">
        <v>210</v>
      </c>
      <c r="H58" s="49"/>
      <c r="I58" s="15"/>
      <c r="J58" s="16"/>
      <c r="K58" s="21"/>
      <c r="L58" s="1"/>
    </row>
    <row r="59" spans="1:12" ht="15" x14ac:dyDescent="0.25">
      <c r="A59" s="1"/>
      <c r="B59" s="40"/>
      <c r="C59" s="36"/>
      <c r="D59" s="17" t="s">
        <v>209</v>
      </c>
      <c r="E59" s="1">
        <v>1</v>
      </c>
      <c r="F59" s="20">
        <v>65</v>
      </c>
      <c r="G59" s="3" t="s">
        <v>143</v>
      </c>
      <c r="H59" s="49"/>
      <c r="I59" s="15"/>
      <c r="J59" s="16"/>
      <c r="K59" s="21"/>
      <c r="L59" s="1"/>
    </row>
    <row r="60" spans="1:12" ht="15" x14ac:dyDescent="0.25">
      <c r="A60" s="1"/>
      <c r="B60" s="40"/>
      <c r="C60" s="36"/>
      <c r="D60" s="17" t="s">
        <v>209</v>
      </c>
      <c r="E60" s="1">
        <v>3</v>
      </c>
      <c r="F60" s="20">
        <v>70</v>
      </c>
      <c r="G60" s="3" t="s">
        <v>143</v>
      </c>
      <c r="H60" s="49"/>
      <c r="I60" s="15"/>
      <c r="J60" s="16"/>
      <c r="K60" s="21"/>
      <c r="L60" s="1"/>
    </row>
    <row r="61" spans="1:12" ht="15" x14ac:dyDescent="0.25">
      <c r="A61" s="1"/>
      <c r="B61" s="40"/>
      <c r="C61" s="36"/>
      <c r="D61" s="17" t="s">
        <v>209</v>
      </c>
      <c r="E61" s="1">
        <v>7</v>
      </c>
      <c r="F61" s="20">
        <v>75</v>
      </c>
      <c r="G61" s="3" t="s">
        <v>143</v>
      </c>
      <c r="H61" s="49"/>
      <c r="I61" s="15"/>
      <c r="J61" s="16"/>
      <c r="K61" s="21"/>
      <c r="L61" s="1"/>
    </row>
    <row r="62" spans="1:12" ht="15" x14ac:dyDescent="0.25">
      <c r="A62" s="1"/>
      <c r="B62" s="40"/>
      <c r="C62" s="36"/>
      <c r="D62" s="17" t="s">
        <v>209</v>
      </c>
      <c r="E62" s="1">
        <v>7</v>
      </c>
      <c r="F62" s="20">
        <v>80</v>
      </c>
      <c r="G62" s="3" t="s">
        <v>143</v>
      </c>
      <c r="H62" s="49"/>
      <c r="I62" s="15"/>
      <c r="J62" s="16"/>
      <c r="K62" s="21"/>
      <c r="L62" s="1"/>
    </row>
    <row r="63" spans="1:12" ht="15" x14ac:dyDescent="0.25">
      <c r="A63" s="1"/>
      <c r="B63" s="40"/>
      <c r="C63" s="36"/>
      <c r="D63" s="17"/>
      <c r="E63" s="1"/>
      <c r="F63" s="20"/>
      <c r="G63" s="3"/>
      <c r="H63" s="49"/>
      <c r="I63" s="15"/>
      <c r="J63" s="16"/>
      <c r="K63" s="21"/>
      <c r="L63" s="1"/>
    </row>
    <row r="64" spans="1:12" ht="15" customHeight="1" x14ac:dyDescent="0.25">
      <c r="A64" s="1"/>
      <c r="B64" s="19"/>
      <c r="C64" s="16"/>
      <c r="D64" s="17"/>
      <c r="E64" s="20"/>
      <c r="F64" s="20"/>
      <c r="G64" s="3"/>
      <c r="H64" s="3"/>
      <c r="I64" s="15"/>
      <c r="J64" s="16"/>
      <c r="K64" s="21"/>
      <c r="L64" s="1"/>
    </row>
    <row r="65" spans="1:12" ht="15" x14ac:dyDescent="0.25">
      <c r="A65" s="1"/>
      <c r="B65" s="15"/>
      <c r="C65" s="16"/>
      <c r="D65" s="17" t="s">
        <v>29</v>
      </c>
      <c r="E65" s="461">
        <f>SUM(E21:E62)</f>
        <v>262</v>
      </c>
      <c r="F65" s="461"/>
      <c r="G65" s="3" t="s">
        <v>16</v>
      </c>
      <c r="H65" s="3"/>
      <c r="I65" s="15"/>
      <c r="J65" s="16"/>
      <c r="K65" s="21"/>
      <c r="L65" s="1"/>
    </row>
    <row r="66" spans="1:12" ht="15" x14ac:dyDescent="0.25">
      <c r="A66" s="1"/>
      <c r="B66" s="15"/>
      <c r="C66" s="16"/>
      <c r="D66" s="17"/>
      <c r="E66" s="20"/>
      <c r="F66" s="20"/>
      <c r="G66" s="3"/>
      <c r="H66" s="3"/>
      <c r="I66" s="15"/>
      <c r="J66" s="16"/>
      <c r="K66" s="21"/>
      <c r="L66" s="1"/>
    </row>
    <row r="67" spans="1:12" ht="15" customHeight="1" x14ac:dyDescent="0.25">
      <c r="A67" s="1"/>
      <c r="B67" s="15"/>
      <c r="C67" s="16"/>
      <c r="D67" s="1" t="s">
        <v>49</v>
      </c>
      <c r="E67" s="23"/>
      <c r="F67" s="397" t="s">
        <v>216</v>
      </c>
      <c r="G67" s="396"/>
      <c r="H67" s="1"/>
      <c r="I67" s="15"/>
      <c r="J67" s="16"/>
      <c r="K67" s="21"/>
      <c r="L67" s="1"/>
    </row>
    <row r="68" spans="1:12" ht="15" customHeight="1" x14ac:dyDescent="0.25">
      <c r="A68" s="1"/>
      <c r="B68" s="15"/>
      <c r="C68" s="16"/>
      <c r="D68" s="1" t="s">
        <v>219</v>
      </c>
      <c r="E68" s="23"/>
      <c r="F68" s="1"/>
      <c r="G68" s="1"/>
      <c r="H68" s="1"/>
      <c r="I68" s="15"/>
      <c r="J68" s="16"/>
      <c r="K68" s="21"/>
      <c r="L68" s="1"/>
    </row>
    <row r="69" spans="1:12" ht="15" customHeight="1" x14ac:dyDescent="0.25">
      <c r="A69" s="1"/>
      <c r="B69" s="15"/>
      <c r="C69" s="16"/>
      <c r="D69" s="1" t="s">
        <v>217</v>
      </c>
      <c r="E69" s="3"/>
      <c r="F69" s="1"/>
      <c r="G69" s="1"/>
      <c r="H69" s="1"/>
      <c r="I69" s="15"/>
      <c r="J69" s="16"/>
      <c r="K69" s="21"/>
      <c r="L69" s="1"/>
    </row>
    <row r="70" spans="1:12" ht="15" customHeight="1" x14ac:dyDescent="0.25">
      <c r="A70" s="1"/>
      <c r="B70" s="15"/>
      <c r="C70" s="16"/>
      <c r="D70" s="1" t="s">
        <v>218</v>
      </c>
      <c r="E70" s="23"/>
      <c r="F70" s="1"/>
      <c r="G70" s="1"/>
      <c r="H70" s="1"/>
      <c r="I70" s="15"/>
      <c r="J70" s="16"/>
      <c r="K70" s="21"/>
      <c r="L70" s="1"/>
    </row>
    <row r="71" spans="1:12" ht="15" customHeight="1" x14ac:dyDescent="0.25">
      <c r="A71" s="1"/>
      <c r="B71" s="15"/>
      <c r="C71" s="16"/>
      <c r="D71" s="1" t="s">
        <v>220</v>
      </c>
      <c r="E71" s="1"/>
      <c r="F71" s="1"/>
      <c r="G71" s="23"/>
      <c r="H71" s="23"/>
      <c r="I71" s="15"/>
      <c r="J71" s="16"/>
      <c r="K71" s="21"/>
      <c r="L71" s="1"/>
    </row>
    <row r="72" spans="1:12" ht="15" x14ac:dyDescent="0.25">
      <c r="A72" s="1"/>
      <c r="B72" s="15"/>
      <c r="C72" s="16"/>
      <c r="D72" s="1"/>
      <c r="E72" s="1"/>
      <c r="F72" s="1"/>
      <c r="G72" s="3"/>
      <c r="H72" s="3"/>
      <c r="I72" s="15"/>
      <c r="J72" s="16"/>
      <c r="K72" s="18"/>
      <c r="L72" s="1"/>
    </row>
    <row r="73" spans="1:12" ht="12" customHeight="1" x14ac:dyDescent="0.25">
      <c r="A73" s="1"/>
      <c r="B73" s="24"/>
      <c r="C73" s="25"/>
      <c r="D73" s="26"/>
      <c r="E73" s="26"/>
      <c r="F73" s="26"/>
      <c r="G73" s="26"/>
      <c r="H73" s="26"/>
      <c r="I73" s="24"/>
      <c r="J73" s="25"/>
      <c r="K73" s="27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376" ht="8.25" customHeight="1" x14ac:dyDescent="0.2"/>
    <row r="378" ht="8.25" customHeight="1" x14ac:dyDescent="0.2"/>
    <row r="380" ht="9" customHeight="1" x14ac:dyDescent="0.2"/>
    <row r="382" ht="7.5" customHeight="1" x14ac:dyDescent="0.2"/>
    <row r="384" ht="6.75" customHeight="1" x14ac:dyDescent="0.2"/>
    <row r="386" ht="7.5" customHeight="1" x14ac:dyDescent="0.2"/>
    <row r="388" ht="9" customHeight="1" x14ac:dyDescent="0.2"/>
    <row r="390" ht="7.5" customHeight="1" x14ac:dyDescent="0.2"/>
    <row r="392" ht="8.25" customHeight="1" x14ac:dyDescent="0.2"/>
  </sheetData>
  <mergeCells count="9">
    <mergeCell ref="E18:F18"/>
    <mergeCell ref="D20:G20"/>
    <mergeCell ref="B21:C21"/>
    <mergeCell ref="E65:F65"/>
    <mergeCell ref="F67:G67"/>
    <mergeCell ref="B31:C31"/>
    <mergeCell ref="B37:C37"/>
    <mergeCell ref="B43:C43"/>
    <mergeCell ref="B56:C56"/>
  </mergeCells>
  <pageMargins left="0.15748031496062992" right="0.15748031496062992" top="0.15748031496062992" bottom="0.19685039370078741" header="0" footer="0"/>
  <pageSetup paperSize="9" scale="78" orientation="portrait" horizontalDpi="4294967293" r:id="rId1"/>
  <headerFooter alignWithMargins="0"/>
  <drawing r:id="rId2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sheetPr codeName="Hoja82">
    <pageSetUpPr fitToPage="1"/>
  </sheetPr>
  <dimension ref="A1:L352"/>
  <sheetViews>
    <sheetView topLeftCell="A7" workbookViewId="0">
      <selection activeCell="D31" sqref="D31:H31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202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36791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204</v>
      </c>
      <c r="E21" s="460"/>
      <c r="F21" s="396"/>
      <c r="G21" s="396"/>
      <c r="H21" s="3"/>
      <c r="I21" s="15"/>
      <c r="J21" s="16"/>
      <c r="K21" s="18"/>
      <c r="L21" s="1"/>
    </row>
    <row r="22" spans="1:12" ht="15" x14ac:dyDescent="0.25">
      <c r="A22" s="1"/>
      <c r="B22" s="462" t="s">
        <v>180</v>
      </c>
      <c r="C22" s="417"/>
      <c r="D22" s="17" t="s">
        <v>35</v>
      </c>
      <c r="E22" s="1">
        <v>12</v>
      </c>
      <c r="F22" s="20"/>
      <c r="G22" s="3" t="s">
        <v>143</v>
      </c>
      <c r="H22" s="3">
        <v>8</v>
      </c>
      <c r="I22" s="15" t="s">
        <v>53</v>
      </c>
      <c r="J22" s="16"/>
      <c r="K22" s="21" t="s">
        <v>77</v>
      </c>
      <c r="L22" s="1"/>
    </row>
    <row r="23" spans="1:12" ht="15" x14ac:dyDescent="0.25">
      <c r="A23" s="1"/>
      <c r="B23" s="15"/>
      <c r="C23" s="16"/>
      <c r="D23" s="1"/>
      <c r="E23" s="1"/>
      <c r="F23" s="1"/>
      <c r="G23" s="3"/>
      <c r="H23" s="3"/>
      <c r="I23" s="15"/>
      <c r="J23" s="16"/>
      <c r="K23" s="21"/>
      <c r="L23" s="1"/>
    </row>
    <row r="24" spans="1:12" ht="15" customHeight="1" x14ac:dyDescent="0.25">
      <c r="A24" s="1"/>
      <c r="B24" s="19"/>
      <c r="C24" s="16"/>
      <c r="D24" s="17"/>
      <c r="E24" s="461"/>
      <c r="F24" s="461"/>
      <c r="G24" s="3"/>
      <c r="H24" s="3"/>
      <c r="I24" s="15"/>
      <c r="J24" s="16"/>
      <c r="K24" s="21"/>
      <c r="L24" s="1"/>
    </row>
    <row r="25" spans="1:12" ht="15" x14ac:dyDescent="0.25">
      <c r="A25" s="1"/>
      <c r="B25" s="15"/>
      <c r="C25" s="16"/>
      <c r="D25" s="17" t="s">
        <v>29</v>
      </c>
      <c r="E25" s="461">
        <v>180</v>
      </c>
      <c r="F25" s="461"/>
      <c r="G25" s="3" t="s">
        <v>16</v>
      </c>
      <c r="H25" s="3"/>
      <c r="I25" s="15"/>
      <c r="J25" s="16"/>
      <c r="K25" s="21"/>
      <c r="L25" s="1"/>
    </row>
    <row r="26" spans="1:12" ht="15" x14ac:dyDescent="0.25">
      <c r="A26" s="1"/>
      <c r="B26" s="15"/>
      <c r="C26" s="16"/>
      <c r="D26" s="17"/>
      <c r="E26" s="20"/>
      <c r="F26" s="20"/>
      <c r="G26" s="3"/>
      <c r="H26" s="3"/>
      <c r="I26" s="15"/>
      <c r="J26" s="16"/>
      <c r="K26" s="21"/>
      <c r="L26" s="1"/>
    </row>
    <row r="27" spans="1:12" ht="15" customHeight="1" x14ac:dyDescent="0.25">
      <c r="A27" s="1"/>
      <c r="B27" s="15"/>
      <c r="C27" s="16"/>
      <c r="D27" s="1" t="s">
        <v>49</v>
      </c>
      <c r="E27" s="23"/>
      <c r="F27" s="397" t="s">
        <v>205</v>
      </c>
      <c r="G27" s="396"/>
      <c r="H27" s="1"/>
      <c r="I27" s="15"/>
      <c r="J27" s="16"/>
      <c r="K27" s="21"/>
      <c r="L27" s="1"/>
    </row>
    <row r="28" spans="1:12" ht="15" customHeight="1" x14ac:dyDescent="0.25">
      <c r="A28" s="1"/>
      <c r="B28" s="15"/>
      <c r="C28" s="16"/>
      <c r="D28" s="1" t="s">
        <v>206</v>
      </c>
      <c r="E28" s="23"/>
      <c r="F28" s="1"/>
      <c r="G28" s="1"/>
      <c r="H28" s="1"/>
      <c r="I28" s="15"/>
      <c r="J28" s="16"/>
      <c r="K28" s="21"/>
      <c r="L28" s="1"/>
    </row>
    <row r="29" spans="1:12" ht="15" customHeight="1" x14ac:dyDescent="0.25">
      <c r="A29" s="1"/>
      <c r="B29" s="15"/>
      <c r="C29" s="16"/>
      <c r="D29" s="1" t="s">
        <v>31</v>
      </c>
      <c r="E29" s="3"/>
      <c r="F29" s="1"/>
      <c r="G29" s="1"/>
      <c r="H29" s="1"/>
      <c r="I29" s="15"/>
      <c r="J29" s="16"/>
      <c r="K29" s="21"/>
      <c r="L29" s="1"/>
    </row>
    <row r="30" spans="1:12" ht="15" customHeight="1" x14ac:dyDescent="0.25">
      <c r="A30" s="1"/>
      <c r="B30" s="15"/>
      <c r="C30" s="16"/>
      <c r="D30" s="1" t="s">
        <v>63</v>
      </c>
      <c r="E30" s="23"/>
      <c r="F30" s="1"/>
      <c r="G30" s="1"/>
      <c r="H30" s="1"/>
      <c r="I30" s="15"/>
      <c r="J30" s="16"/>
      <c r="K30" s="21"/>
      <c r="L30" s="1"/>
    </row>
    <row r="31" spans="1:12" ht="15" customHeight="1" x14ac:dyDescent="0.25">
      <c r="A31" s="1"/>
      <c r="B31" s="15"/>
      <c r="C31" s="16"/>
      <c r="D31" s="1" t="s">
        <v>203</v>
      </c>
      <c r="E31" s="1"/>
      <c r="F31" s="1"/>
      <c r="G31" s="23"/>
      <c r="H31" s="23"/>
      <c r="I31" s="15"/>
      <c r="J31" s="16"/>
      <c r="K31" s="21"/>
      <c r="L31" s="1"/>
    </row>
    <row r="32" spans="1:12" ht="15" x14ac:dyDescent="0.25">
      <c r="A32" s="1"/>
      <c r="B32" s="15"/>
      <c r="C32" s="16"/>
      <c r="D32" s="1"/>
      <c r="E32" s="1"/>
      <c r="F32" s="1"/>
      <c r="G32" s="3"/>
      <c r="H32" s="3"/>
      <c r="I32" s="15"/>
      <c r="J32" s="16"/>
      <c r="K32" s="18"/>
      <c r="L32" s="1"/>
    </row>
    <row r="33" spans="1:12" ht="12" customHeight="1" x14ac:dyDescent="0.25">
      <c r="A33" s="1"/>
      <c r="B33" s="24"/>
      <c r="C33" s="25"/>
      <c r="D33" s="26"/>
      <c r="E33" s="26"/>
      <c r="F33" s="26"/>
      <c r="G33" s="26"/>
      <c r="H33" s="26"/>
      <c r="I33" s="24"/>
      <c r="J33" s="25"/>
      <c r="K33" s="27"/>
      <c r="L33" s="1"/>
    </row>
    <row r="34" spans="1:12" ht="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336" ht="8.25" customHeight="1" x14ac:dyDescent="0.2"/>
    <row r="338" ht="8.25" customHeight="1" x14ac:dyDescent="0.2"/>
    <row r="340" ht="9" customHeight="1" x14ac:dyDescent="0.2"/>
    <row r="342" ht="7.5" customHeight="1" x14ac:dyDescent="0.2"/>
    <row r="344" ht="6.75" customHeight="1" x14ac:dyDescent="0.2"/>
    <row r="346" ht="7.5" customHeight="1" x14ac:dyDescent="0.2"/>
    <row r="348" ht="9" customHeight="1" x14ac:dyDescent="0.2"/>
    <row r="350" ht="7.5" customHeight="1" x14ac:dyDescent="0.2"/>
    <row r="352" ht="8.25" customHeight="1" x14ac:dyDescent="0.2"/>
  </sheetData>
  <mergeCells count="6">
    <mergeCell ref="E18:F18"/>
    <mergeCell ref="B22:C22"/>
    <mergeCell ref="E24:F24"/>
    <mergeCell ref="E25:F25"/>
    <mergeCell ref="F27:G27"/>
    <mergeCell ref="D21:G21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sheetPr codeName="Hoja83">
    <pageSetUpPr fitToPage="1"/>
  </sheetPr>
  <dimension ref="A1:L391"/>
  <sheetViews>
    <sheetView topLeftCell="A22" workbookViewId="0">
      <selection activeCell="H35" sqref="H35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173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36779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174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180</v>
      </c>
      <c r="C22" s="417"/>
      <c r="D22" s="17" t="s">
        <v>35</v>
      </c>
      <c r="E22" s="1">
        <v>12</v>
      </c>
      <c r="F22" s="20"/>
      <c r="G22" s="3" t="s">
        <v>143</v>
      </c>
      <c r="H22" s="3">
        <v>8</v>
      </c>
      <c r="I22" s="15" t="s">
        <v>53</v>
      </c>
      <c r="J22" s="16"/>
      <c r="K22" s="21" t="s">
        <v>77</v>
      </c>
      <c r="L22" s="1"/>
    </row>
    <row r="23" spans="1:12" ht="15" x14ac:dyDescent="0.25">
      <c r="A23" s="1"/>
      <c r="B23" s="416">
        <v>16</v>
      </c>
      <c r="C23" s="417"/>
      <c r="D23" s="17" t="s">
        <v>35</v>
      </c>
      <c r="E23" s="1">
        <v>13</v>
      </c>
      <c r="F23" s="20"/>
      <c r="G23" s="3" t="s">
        <v>143</v>
      </c>
      <c r="H23" s="3">
        <v>8.5</v>
      </c>
      <c r="I23" s="15" t="s">
        <v>53</v>
      </c>
      <c r="J23" s="16"/>
      <c r="K23" s="21" t="s">
        <v>77</v>
      </c>
      <c r="L23" s="1"/>
    </row>
    <row r="24" spans="1:12" ht="15" x14ac:dyDescent="0.25">
      <c r="A24" s="1"/>
      <c r="B24" s="15"/>
      <c r="C24" s="16"/>
      <c r="D24" s="1"/>
      <c r="E24" s="1"/>
      <c r="F24" s="1"/>
      <c r="G24" s="3"/>
      <c r="H24" s="3"/>
      <c r="I24" s="15"/>
      <c r="J24" s="16"/>
      <c r="K24" s="21"/>
      <c r="L24" s="1"/>
    </row>
    <row r="25" spans="1:12" ht="15" x14ac:dyDescent="0.25">
      <c r="A25" s="1"/>
      <c r="B25" s="29" t="s">
        <v>37</v>
      </c>
      <c r="C25" s="30"/>
      <c r="D25" s="17"/>
      <c r="E25" s="1"/>
      <c r="F25" s="1"/>
      <c r="G25" s="3"/>
      <c r="H25" s="3">
        <v>12</v>
      </c>
      <c r="I25" s="15"/>
      <c r="J25" s="16"/>
      <c r="K25" s="18"/>
      <c r="L25" s="1"/>
    </row>
    <row r="26" spans="1:12" ht="15" x14ac:dyDescent="0.25">
      <c r="A26" s="1"/>
      <c r="B26" s="29"/>
      <c r="C26" s="30"/>
      <c r="D26" s="459" t="s">
        <v>174</v>
      </c>
      <c r="E26" s="460"/>
      <c r="F26" s="1"/>
      <c r="G26" s="3"/>
      <c r="H26" s="3"/>
      <c r="I26" s="15"/>
      <c r="J26" s="16"/>
      <c r="K26" s="18"/>
      <c r="L26" s="1"/>
    </row>
    <row r="27" spans="1:12" ht="15" x14ac:dyDescent="0.25">
      <c r="A27" s="1"/>
      <c r="B27" s="462" t="s">
        <v>181</v>
      </c>
      <c r="C27" s="417"/>
      <c r="D27" s="17" t="s">
        <v>35</v>
      </c>
      <c r="E27" s="1">
        <v>12</v>
      </c>
      <c r="F27" s="20"/>
      <c r="G27" s="3" t="s">
        <v>143</v>
      </c>
      <c r="H27" s="3">
        <v>8</v>
      </c>
      <c r="I27" s="15" t="s">
        <v>53</v>
      </c>
      <c r="J27" s="16"/>
      <c r="K27" s="21" t="s">
        <v>77</v>
      </c>
      <c r="L27" s="1"/>
    </row>
    <row r="28" spans="1:12" ht="15" x14ac:dyDescent="0.25">
      <c r="A28" s="1"/>
      <c r="B28" s="416">
        <v>19</v>
      </c>
      <c r="C28" s="417"/>
      <c r="D28" s="17" t="s">
        <v>35</v>
      </c>
      <c r="E28" s="1">
        <v>10</v>
      </c>
      <c r="F28" s="20"/>
      <c r="G28" s="3" t="s">
        <v>143</v>
      </c>
      <c r="H28" s="3">
        <v>7.5</v>
      </c>
      <c r="I28" s="15" t="s">
        <v>53</v>
      </c>
      <c r="J28" s="16"/>
      <c r="K28" s="21" t="s">
        <v>77</v>
      </c>
      <c r="L28" s="1"/>
    </row>
    <row r="29" spans="1:12" ht="15" x14ac:dyDescent="0.25">
      <c r="A29" s="1"/>
      <c r="B29" s="40"/>
      <c r="C29" s="36"/>
      <c r="D29" s="46"/>
      <c r="E29" s="47"/>
      <c r="F29" s="20"/>
      <c r="G29" s="3"/>
      <c r="H29" s="3"/>
      <c r="I29" s="15"/>
      <c r="J29" s="16"/>
      <c r="K29" s="21"/>
      <c r="L29" s="1"/>
    </row>
    <row r="30" spans="1:12" ht="15" x14ac:dyDescent="0.25">
      <c r="A30" s="1"/>
      <c r="B30" s="29"/>
      <c r="C30" s="30"/>
      <c r="D30" s="459" t="s">
        <v>175</v>
      </c>
      <c r="E30" s="460"/>
      <c r="F30" s="1"/>
      <c r="G30" s="3"/>
      <c r="H30" s="3"/>
      <c r="I30" s="15"/>
      <c r="J30" s="16"/>
      <c r="K30" s="18"/>
      <c r="L30" s="1"/>
    </row>
    <row r="31" spans="1:12" ht="15" x14ac:dyDescent="0.25">
      <c r="A31" s="1"/>
      <c r="B31" s="416">
        <v>20</v>
      </c>
      <c r="C31" s="417"/>
      <c r="D31" s="17" t="s">
        <v>35</v>
      </c>
      <c r="E31" s="1">
        <v>12</v>
      </c>
      <c r="F31" s="20"/>
      <c r="G31" s="3" t="s">
        <v>143</v>
      </c>
      <c r="H31" s="3">
        <v>8</v>
      </c>
      <c r="I31" s="15" t="s">
        <v>81</v>
      </c>
      <c r="J31" s="16"/>
      <c r="K31" s="21" t="s">
        <v>77</v>
      </c>
      <c r="L31" s="1"/>
    </row>
    <row r="32" spans="1:12" ht="15" x14ac:dyDescent="0.25">
      <c r="A32" s="1"/>
      <c r="B32" s="416">
        <v>21</v>
      </c>
      <c r="C32" s="417"/>
      <c r="D32" s="17" t="s">
        <v>35</v>
      </c>
      <c r="E32" s="1">
        <v>9</v>
      </c>
      <c r="F32" s="20"/>
      <c r="G32" s="3" t="s">
        <v>143</v>
      </c>
      <c r="H32" s="3">
        <v>7</v>
      </c>
      <c r="I32" s="15" t="s">
        <v>81</v>
      </c>
      <c r="J32" s="16"/>
      <c r="K32" s="21" t="s">
        <v>77</v>
      </c>
      <c r="L32" s="1"/>
    </row>
    <row r="33" spans="1:12" ht="15" x14ac:dyDescent="0.25">
      <c r="A33" s="1"/>
      <c r="B33" s="40"/>
      <c r="C33" s="45"/>
      <c r="D33" s="466" t="s">
        <v>176</v>
      </c>
      <c r="E33" s="460"/>
      <c r="F33" s="466"/>
      <c r="G33" s="460"/>
      <c r="H33" s="3"/>
      <c r="I33" s="15"/>
      <c r="J33" s="16"/>
      <c r="K33" s="21"/>
      <c r="L33" s="1"/>
    </row>
    <row r="34" spans="1:12" ht="15" x14ac:dyDescent="0.25">
      <c r="A34" s="1"/>
      <c r="B34" s="462" t="s">
        <v>182</v>
      </c>
      <c r="C34" s="417"/>
      <c r="D34" s="17" t="s">
        <v>35</v>
      </c>
      <c r="E34" s="1">
        <v>12</v>
      </c>
      <c r="F34" s="20"/>
      <c r="G34" s="3" t="s">
        <v>143</v>
      </c>
      <c r="H34" s="3">
        <v>8</v>
      </c>
      <c r="I34" s="15" t="s">
        <v>73</v>
      </c>
      <c r="J34" s="16"/>
      <c r="K34" s="21" t="s">
        <v>77</v>
      </c>
      <c r="L34" s="1"/>
    </row>
    <row r="35" spans="1:12" ht="15" x14ac:dyDescent="0.25">
      <c r="A35" s="1"/>
      <c r="B35" s="416">
        <v>31</v>
      </c>
      <c r="C35" s="417"/>
      <c r="D35" s="17" t="s">
        <v>35</v>
      </c>
      <c r="E35" s="1">
        <v>13</v>
      </c>
      <c r="F35" s="20"/>
      <c r="G35" s="3" t="s">
        <v>143</v>
      </c>
      <c r="H35" s="3">
        <v>8.5</v>
      </c>
      <c r="I35" s="15" t="s">
        <v>73</v>
      </c>
      <c r="J35" s="16"/>
      <c r="K35" s="21" t="s">
        <v>77</v>
      </c>
      <c r="L35" s="1"/>
    </row>
    <row r="36" spans="1:12" ht="15" x14ac:dyDescent="0.25">
      <c r="A36" s="1"/>
      <c r="B36" s="40"/>
      <c r="C36" s="36"/>
      <c r="D36" s="459" t="s">
        <v>177</v>
      </c>
      <c r="E36" s="460"/>
      <c r="F36" s="20"/>
      <c r="G36" s="3"/>
      <c r="H36" s="3"/>
      <c r="I36" s="15"/>
      <c r="J36" s="16"/>
      <c r="K36" s="21"/>
      <c r="L36" s="1"/>
    </row>
    <row r="37" spans="1:12" ht="15" x14ac:dyDescent="0.25">
      <c r="A37" s="1"/>
      <c r="B37" s="416">
        <v>32</v>
      </c>
      <c r="C37" s="417"/>
      <c r="D37" s="17" t="s">
        <v>35</v>
      </c>
      <c r="E37" s="1">
        <v>8</v>
      </c>
      <c r="F37" s="20"/>
      <c r="G37" s="3" t="s">
        <v>143</v>
      </c>
      <c r="H37" s="3">
        <v>6.5</v>
      </c>
      <c r="I37" s="15" t="s">
        <v>84</v>
      </c>
      <c r="J37" s="16"/>
      <c r="K37" s="21" t="s">
        <v>77</v>
      </c>
      <c r="L37" s="1"/>
    </row>
    <row r="38" spans="1:12" ht="15" x14ac:dyDescent="0.25">
      <c r="A38" s="1"/>
      <c r="B38" s="40"/>
      <c r="C38" s="36"/>
      <c r="D38" s="17"/>
      <c r="E38" s="1"/>
      <c r="F38" s="20"/>
      <c r="G38" s="3"/>
      <c r="H38" s="3"/>
      <c r="I38" s="15"/>
      <c r="J38" s="16"/>
      <c r="K38" s="21"/>
      <c r="L38" s="1"/>
    </row>
    <row r="39" spans="1:12" ht="15" x14ac:dyDescent="0.25">
      <c r="A39" s="1"/>
      <c r="B39" s="29" t="s">
        <v>56</v>
      </c>
      <c r="C39" s="30"/>
      <c r="D39" s="17"/>
      <c r="E39" s="1"/>
      <c r="F39" s="1"/>
      <c r="G39" s="3"/>
      <c r="H39" s="3">
        <v>12</v>
      </c>
      <c r="I39" s="15"/>
      <c r="J39" s="16"/>
      <c r="K39" s="18"/>
      <c r="L39" s="1"/>
    </row>
    <row r="40" spans="1:12" ht="15" x14ac:dyDescent="0.25">
      <c r="A40" s="1"/>
      <c r="B40" s="29"/>
      <c r="C40" s="30"/>
      <c r="D40" s="459" t="s">
        <v>176</v>
      </c>
      <c r="E40" s="460"/>
      <c r="F40" s="1"/>
      <c r="G40" s="3"/>
      <c r="H40" s="3"/>
      <c r="I40" s="15"/>
      <c r="J40" s="16"/>
      <c r="K40" s="18"/>
      <c r="L40" s="1"/>
    </row>
    <row r="41" spans="1:12" ht="15" x14ac:dyDescent="0.25">
      <c r="A41" s="1"/>
      <c r="B41" s="462" t="s">
        <v>183</v>
      </c>
      <c r="C41" s="417"/>
      <c r="D41" s="17" t="s">
        <v>35</v>
      </c>
      <c r="E41" s="1">
        <v>12</v>
      </c>
      <c r="F41" s="20"/>
      <c r="G41" s="3" t="s">
        <v>143</v>
      </c>
      <c r="H41" s="3">
        <v>8</v>
      </c>
      <c r="I41" s="15" t="s">
        <v>73</v>
      </c>
      <c r="J41" s="16"/>
      <c r="K41" s="21" t="s">
        <v>77</v>
      </c>
      <c r="L41" s="1"/>
    </row>
    <row r="42" spans="1:12" ht="15" x14ac:dyDescent="0.25">
      <c r="A42" s="1"/>
      <c r="B42" s="32"/>
      <c r="C42" s="30"/>
      <c r="D42" s="459"/>
      <c r="E42" s="460"/>
      <c r="F42" s="20"/>
      <c r="G42" s="3"/>
      <c r="H42" s="3"/>
      <c r="I42" s="15"/>
      <c r="J42" s="16"/>
      <c r="K42" s="21"/>
      <c r="L42" s="1"/>
    </row>
    <row r="43" spans="1:12" ht="15" x14ac:dyDescent="0.25">
      <c r="A43" s="1"/>
      <c r="B43" s="29" t="s">
        <v>57</v>
      </c>
      <c r="C43" s="30"/>
      <c r="D43" s="17"/>
      <c r="E43" s="1"/>
      <c r="F43" s="1"/>
      <c r="G43" s="3"/>
      <c r="H43" s="3">
        <v>12</v>
      </c>
      <c r="I43" s="15"/>
      <c r="J43" s="16"/>
      <c r="K43" s="18"/>
      <c r="L43" s="1"/>
    </row>
    <row r="44" spans="1:12" ht="15" x14ac:dyDescent="0.25">
      <c r="A44" s="1"/>
      <c r="B44" s="29"/>
      <c r="C44" s="30"/>
      <c r="D44" s="459" t="s">
        <v>177</v>
      </c>
      <c r="E44" s="460"/>
      <c r="F44" s="1"/>
      <c r="G44" s="3"/>
      <c r="H44" s="3"/>
      <c r="I44" s="15"/>
      <c r="J44" s="16"/>
      <c r="K44" s="18"/>
      <c r="L44" s="1"/>
    </row>
    <row r="45" spans="1:12" ht="15" x14ac:dyDescent="0.25">
      <c r="A45" s="1"/>
      <c r="B45" s="462" t="s">
        <v>184</v>
      </c>
      <c r="C45" s="417"/>
      <c r="D45" s="17" t="s">
        <v>35</v>
      </c>
      <c r="E45" s="1">
        <v>12</v>
      </c>
      <c r="F45" s="20"/>
      <c r="G45" s="3" t="s">
        <v>143</v>
      </c>
      <c r="H45" s="3">
        <v>8</v>
      </c>
      <c r="I45" s="15" t="s">
        <v>84</v>
      </c>
      <c r="J45" s="16"/>
      <c r="K45" s="21" t="s">
        <v>77</v>
      </c>
      <c r="L45" s="1"/>
    </row>
    <row r="46" spans="1:12" ht="12" customHeight="1" x14ac:dyDescent="0.25">
      <c r="A46" s="1"/>
      <c r="B46" s="19"/>
      <c r="C46" s="16"/>
      <c r="D46" s="459"/>
      <c r="E46" s="460"/>
      <c r="F46" s="17"/>
      <c r="G46" s="3"/>
      <c r="H46" s="3"/>
      <c r="I46" s="15"/>
      <c r="J46" s="16"/>
      <c r="K46" s="21"/>
      <c r="L46" s="1"/>
    </row>
    <row r="47" spans="1:12" ht="15" x14ac:dyDescent="0.25">
      <c r="A47" s="1"/>
      <c r="B47" s="29" t="s">
        <v>103</v>
      </c>
      <c r="C47" s="30"/>
      <c r="D47" s="17"/>
      <c r="E47" s="1"/>
      <c r="F47" s="1"/>
      <c r="G47" s="3"/>
      <c r="H47" s="3">
        <v>12</v>
      </c>
      <c r="I47" s="15"/>
      <c r="J47" s="16"/>
      <c r="K47" s="18"/>
      <c r="L47" s="1"/>
    </row>
    <row r="48" spans="1:12" ht="15" x14ac:dyDescent="0.25">
      <c r="A48" s="1"/>
      <c r="B48" s="29"/>
      <c r="C48" s="30"/>
      <c r="D48" s="459" t="s">
        <v>178</v>
      </c>
      <c r="E48" s="460"/>
      <c r="F48" s="1"/>
      <c r="G48" s="3"/>
      <c r="H48" s="3"/>
      <c r="I48" s="15"/>
      <c r="J48" s="16"/>
      <c r="K48" s="18"/>
      <c r="L48" s="1"/>
    </row>
    <row r="49" spans="1:12" ht="15" x14ac:dyDescent="0.25">
      <c r="A49" s="1"/>
      <c r="B49" s="462" t="s">
        <v>185</v>
      </c>
      <c r="C49" s="417"/>
      <c r="D49" s="17" t="s">
        <v>35</v>
      </c>
      <c r="E49" s="1">
        <v>12</v>
      </c>
      <c r="F49" s="20"/>
      <c r="G49" s="3" t="s">
        <v>143</v>
      </c>
      <c r="H49" s="3">
        <v>8</v>
      </c>
      <c r="I49" s="15" t="s">
        <v>25</v>
      </c>
      <c r="J49" s="16"/>
      <c r="K49" s="21" t="s">
        <v>77</v>
      </c>
      <c r="L49" s="1"/>
    </row>
    <row r="50" spans="1:12" ht="15" x14ac:dyDescent="0.25">
      <c r="A50" s="1"/>
      <c r="B50" s="416"/>
      <c r="C50" s="417"/>
      <c r="D50" s="17"/>
      <c r="E50" s="1"/>
      <c r="F50" s="20"/>
      <c r="G50" s="3"/>
      <c r="H50" s="3"/>
      <c r="I50" s="15"/>
      <c r="J50" s="16"/>
      <c r="K50" s="21"/>
      <c r="L50" s="1"/>
    </row>
    <row r="51" spans="1:12" ht="15" x14ac:dyDescent="0.25">
      <c r="A51" s="1"/>
      <c r="B51" s="29" t="s">
        <v>164</v>
      </c>
      <c r="C51" s="30"/>
      <c r="D51" s="17"/>
      <c r="E51" s="1"/>
      <c r="F51" s="1"/>
      <c r="G51" s="3"/>
      <c r="H51" s="3">
        <v>12</v>
      </c>
      <c r="I51" s="15"/>
      <c r="J51" s="16"/>
      <c r="K51" s="18"/>
      <c r="L51" s="1"/>
    </row>
    <row r="52" spans="1:12" ht="15" x14ac:dyDescent="0.25">
      <c r="A52" s="1"/>
      <c r="B52" s="29"/>
      <c r="C52" s="30"/>
      <c r="D52" s="459" t="s">
        <v>178</v>
      </c>
      <c r="E52" s="460"/>
      <c r="F52" s="1"/>
      <c r="G52" s="3"/>
      <c r="H52" s="3"/>
      <c r="I52" s="15"/>
      <c r="J52" s="16"/>
      <c r="K52" s="18"/>
      <c r="L52" s="1"/>
    </row>
    <row r="53" spans="1:12" ht="15" x14ac:dyDescent="0.25">
      <c r="A53" s="1"/>
      <c r="B53" s="462" t="s">
        <v>186</v>
      </c>
      <c r="C53" s="417"/>
      <c r="D53" s="17" t="s">
        <v>35</v>
      </c>
      <c r="E53" s="1">
        <v>12</v>
      </c>
      <c r="F53" s="20"/>
      <c r="G53" s="3" t="s">
        <v>143</v>
      </c>
      <c r="H53" s="3">
        <v>8</v>
      </c>
      <c r="I53" s="15" t="s">
        <v>25</v>
      </c>
      <c r="J53" s="16"/>
      <c r="K53" s="21" t="s">
        <v>77</v>
      </c>
      <c r="L53" s="1"/>
    </row>
    <row r="54" spans="1:12" ht="12" customHeight="1" x14ac:dyDescent="0.25">
      <c r="A54" s="1"/>
      <c r="B54" s="19"/>
      <c r="C54" s="16"/>
      <c r="D54" s="23"/>
      <c r="E54" s="35"/>
      <c r="F54" s="17"/>
      <c r="G54" s="3"/>
      <c r="H54" s="3"/>
      <c r="I54" s="15"/>
      <c r="J54" s="16"/>
      <c r="K54" s="21"/>
      <c r="L54" s="1"/>
    </row>
    <row r="55" spans="1:12" ht="15" x14ac:dyDescent="0.25">
      <c r="A55" s="1"/>
      <c r="B55" s="29" t="s">
        <v>165</v>
      </c>
      <c r="C55" s="30"/>
      <c r="D55" s="17"/>
      <c r="E55" s="1"/>
      <c r="F55" s="1"/>
      <c r="G55" s="3"/>
      <c r="H55" s="3">
        <v>12</v>
      </c>
      <c r="I55" s="15"/>
      <c r="J55" s="16"/>
      <c r="K55" s="18"/>
      <c r="L55" s="1"/>
    </row>
    <row r="56" spans="1:12" ht="15" x14ac:dyDescent="0.25">
      <c r="A56" s="1"/>
      <c r="B56" s="29"/>
      <c r="C56" s="30"/>
      <c r="D56" s="459" t="s">
        <v>178</v>
      </c>
      <c r="E56" s="460"/>
      <c r="F56" s="1"/>
      <c r="G56" s="3"/>
      <c r="H56" s="3"/>
      <c r="I56" s="15"/>
      <c r="J56" s="16"/>
      <c r="K56" s="18"/>
      <c r="L56" s="1"/>
    </row>
    <row r="57" spans="1:12" ht="15" x14ac:dyDescent="0.25">
      <c r="A57" s="1"/>
      <c r="B57" s="462" t="s">
        <v>187</v>
      </c>
      <c r="C57" s="417"/>
      <c r="D57" s="17" t="s">
        <v>35</v>
      </c>
      <c r="E57" s="1">
        <v>12</v>
      </c>
      <c r="F57" s="20"/>
      <c r="G57" s="3" t="s">
        <v>143</v>
      </c>
      <c r="H57" s="3">
        <v>8</v>
      </c>
      <c r="I57" s="15" t="s">
        <v>25</v>
      </c>
      <c r="J57" s="16"/>
      <c r="K57" s="21" t="s">
        <v>77</v>
      </c>
      <c r="L57" s="1"/>
    </row>
    <row r="58" spans="1:12" ht="15" x14ac:dyDescent="0.25">
      <c r="A58" s="1"/>
      <c r="B58" s="37"/>
      <c r="C58" s="36"/>
      <c r="D58" s="17"/>
      <c r="E58" s="1"/>
      <c r="F58" s="20"/>
      <c r="G58" s="3"/>
      <c r="H58" s="3"/>
      <c r="I58" s="15"/>
      <c r="J58" s="16"/>
      <c r="K58" s="21"/>
      <c r="L58" s="1"/>
    </row>
    <row r="59" spans="1:12" ht="15" x14ac:dyDescent="0.25">
      <c r="A59" s="1"/>
      <c r="B59" s="29" t="s">
        <v>179</v>
      </c>
      <c r="C59" s="30"/>
      <c r="D59" s="17"/>
      <c r="E59" s="1"/>
      <c r="F59" s="1"/>
      <c r="G59" s="3"/>
      <c r="H59" s="3">
        <v>12</v>
      </c>
      <c r="I59" s="15"/>
      <c r="J59" s="16"/>
      <c r="K59" s="18"/>
      <c r="L59" s="1"/>
    </row>
    <row r="60" spans="1:12" ht="15" x14ac:dyDescent="0.25">
      <c r="A60" s="1"/>
      <c r="B60" s="29"/>
      <c r="C60" s="30"/>
      <c r="D60" s="459" t="s">
        <v>178</v>
      </c>
      <c r="E60" s="460"/>
      <c r="F60" s="1"/>
      <c r="G60" s="3"/>
      <c r="H60" s="3"/>
      <c r="I60" s="15"/>
      <c r="J60" s="16"/>
      <c r="K60" s="18"/>
      <c r="L60" s="1"/>
    </row>
    <row r="61" spans="1:12" ht="15" x14ac:dyDescent="0.25">
      <c r="A61" s="1"/>
      <c r="B61" s="462" t="s">
        <v>188</v>
      </c>
      <c r="C61" s="417"/>
      <c r="D61" s="17" t="s">
        <v>35</v>
      </c>
      <c r="E61" s="1">
        <v>12</v>
      </c>
      <c r="F61" s="20"/>
      <c r="G61" s="3" t="s">
        <v>143</v>
      </c>
      <c r="H61" s="3">
        <v>8</v>
      </c>
      <c r="I61" s="15" t="s">
        <v>25</v>
      </c>
      <c r="J61" s="16"/>
      <c r="K61" s="21" t="s">
        <v>77</v>
      </c>
      <c r="L61" s="1"/>
    </row>
    <row r="62" spans="1:12" ht="15" x14ac:dyDescent="0.25">
      <c r="A62" s="1"/>
      <c r="B62" s="416">
        <v>121</v>
      </c>
      <c r="C62" s="417"/>
      <c r="D62" s="17" t="s">
        <v>35</v>
      </c>
      <c r="E62" s="1">
        <v>4</v>
      </c>
      <c r="F62" s="20"/>
      <c r="G62" s="3" t="s">
        <v>143</v>
      </c>
      <c r="H62" s="3">
        <v>5</v>
      </c>
      <c r="I62" s="15" t="s">
        <v>25</v>
      </c>
      <c r="J62" s="16"/>
      <c r="K62" s="21" t="s">
        <v>77</v>
      </c>
      <c r="L62" s="1"/>
    </row>
    <row r="63" spans="1:12" ht="15" customHeight="1" x14ac:dyDescent="0.25">
      <c r="A63" s="1"/>
      <c r="B63" s="19"/>
      <c r="C63" s="16"/>
      <c r="D63" s="17"/>
      <c r="E63" s="461"/>
      <c r="F63" s="461"/>
      <c r="G63" s="3"/>
      <c r="H63" s="3"/>
      <c r="I63" s="15"/>
      <c r="J63" s="16"/>
      <c r="K63" s="21"/>
      <c r="L63" s="1"/>
    </row>
    <row r="64" spans="1:12" ht="15" x14ac:dyDescent="0.25">
      <c r="A64" s="1"/>
      <c r="B64" s="15"/>
      <c r="C64" s="16"/>
      <c r="D64" s="17" t="s">
        <v>29</v>
      </c>
      <c r="E64" s="461">
        <v>1437</v>
      </c>
      <c r="F64" s="461"/>
      <c r="G64" s="3" t="s">
        <v>16</v>
      </c>
      <c r="H64" s="3"/>
      <c r="I64" s="15"/>
      <c r="J64" s="16"/>
      <c r="K64" s="21"/>
      <c r="L64" s="1"/>
    </row>
    <row r="65" spans="1:12" ht="15" x14ac:dyDescent="0.25">
      <c r="A65" s="1"/>
      <c r="B65" s="15"/>
      <c r="C65" s="16"/>
      <c r="D65" s="17"/>
      <c r="E65" s="20"/>
      <c r="F65" s="20"/>
      <c r="G65" s="3"/>
      <c r="H65" s="3"/>
      <c r="I65" s="15"/>
      <c r="J65" s="16"/>
      <c r="K65" s="21"/>
      <c r="L65" s="1"/>
    </row>
    <row r="66" spans="1:12" ht="15" customHeight="1" x14ac:dyDescent="0.25">
      <c r="A66" s="1"/>
      <c r="B66" s="15"/>
      <c r="C66" s="16"/>
      <c r="D66" s="1" t="s">
        <v>49</v>
      </c>
      <c r="E66" s="23"/>
      <c r="F66" s="397" t="s">
        <v>197</v>
      </c>
      <c r="G66" s="396"/>
      <c r="H66" s="1"/>
      <c r="I66" s="15"/>
      <c r="J66" s="16"/>
      <c r="K66" s="21"/>
      <c r="L66" s="1"/>
    </row>
    <row r="67" spans="1:12" ht="15" customHeight="1" x14ac:dyDescent="0.25">
      <c r="A67" s="1"/>
      <c r="B67" s="15"/>
      <c r="C67" s="16"/>
      <c r="D67" s="1" t="s">
        <v>198</v>
      </c>
      <c r="E67" s="23"/>
      <c r="F67" s="1"/>
      <c r="G67" s="1"/>
      <c r="H67" s="1"/>
      <c r="I67" s="15"/>
      <c r="J67" s="16"/>
      <c r="K67" s="21"/>
      <c r="L67" s="1"/>
    </row>
    <row r="68" spans="1:12" ht="15" customHeight="1" x14ac:dyDescent="0.25">
      <c r="A68" s="1"/>
      <c r="B68" s="15"/>
      <c r="C68" s="16"/>
      <c r="D68" s="1" t="s">
        <v>194</v>
      </c>
      <c r="E68" s="3"/>
      <c r="F68" s="1"/>
      <c r="G68" s="1"/>
      <c r="H68" s="1"/>
      <c r="I68" s="15"/>
      <c r="J68" s="16"/>
      <c r="K68" s="21"/>
      <c r="L68" s="1"/>
    </row>
    <row r="69" spans="1:12" ht="15" customHeight="1" x14ac:dyDescent="0.25">
      <c r="A69" s="1"/>
      <c r="B69" s="15"/>
      <c r="C69" s="16"/>
      <c r="D69" s="1" t="s">
        <v>63</v>
      </c>
      <c r="E69" s="23"/>
      <c r="F69" s="1"/>
      <c r="G69" s="1"/>
      <c r="H69" s="1"/>
      <c r="I69" s="15"/>
      <c r="J69" s="16"/>
      <c r="K69" s="21"/>
      <c r="L69" s="1"/>
    </row>
    <row r="70" spans="1:12" ht="15" customHeight="1" x14ac:dyDescent="0.25">
      <c r="A70" s="1"/>
      <c r="B70" s="15"/>
      <c r="C70" s="16"/>
      <c r="D70" s="1" t="s">
        <v>195</v>
      </c>
      <c r="E70" s="1"/>
      <c r="F70" s="1"/>
      <c r="G70" s="23"/>
      <c r="H70" s="23"/>
      <c r="I70" s="15"/>
      <c r="J70" s="16"/>
      <c r="K70" s="21"/>
      <c r="L70" s="1"/>
    </row>
    <row r="71" spans="1:12" ht="15" x14ac:dyDescent="0.25">
      <c r="A71" s="1"/>
      <c r="B71" s="15"/>
      <c r="C71" s="16"/>
      <c r="D71" s="1"/>
      <c r="E71" s="1"/>
      <c r="F71" s="1"/>
      <c r="G71" s="3"/>
      <c r="H71" s="3"/>
      <c r="I71" s="15"/>
      <c r="J71" s="16"/>
      <c r="K71" s="18"/>
      <c r="L71" s="1"/>
    </row>
    <row r="72" spans="1:12" ht="12" customHeight="1" x14ac:dyDescent="0.25">
      <c r="A72" s="1"/>
      <c r="B72" s="24"/>
      <c r="C72" s="25"/>
      <c r="D72" s="26"/>
      <c r="E72" s="26"/>
      <c r="F72" s="26"/>
      <c r="G72" s="26"/>
      <c r="H72" s="26"/>
      <c r="I72" s="24"/>
      <c r="J72" s="25"/>
      <c r="K72" s="27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375" ht="8.25" customHeight="1" x14ac:dyDescent="0.2"/>
    <row r="377" ht="8.25" customHeight="1" x14ac:dyDescent="0.2"/>
    <row r="379" ht="9" customHeight="1" x14ac:dyDescent="0.2"/>
    <row r="381" ht="7.5" customHeight="1" x14ac:dyDescent="0.2"/>
    <row r="383" ht="6.75" customHeight="1" x14ac:dyDescent="0.2"/>
    <row r="385" ht="7.5" customHeight="1" x14ac:dyDescent="0.2"/>
    <row r="387" ht="9" customHeight="1" x14ac:dyDescent="0.2"/>
    <row r="389" ht="7.5" customHeight="1" x14ac:dyDescent="0.2"/>
    <row r="391" ht="8.25" customHeight="1" x14ac:dyDescent="0.2"/>
  </sheetData>
  <mergeCells count="35">
    <mergeCell ref="F66:G66"/>
    <mergeCell ref="D36:E36"/>
    <mergeCell ref="B37:C37"/>
    <mergeCell ref="B41:C41"/>
    <mergeCell ref="D60:E60"/>
    <mergeCell ref="E63:F63"/>
    <mergeCell ref="D42:E42"/>
    <mergeCell ref="B61:C61"/>
    <mergeCell ref="D46:E46"/>
    <mergeCell ref="D52:E52"/>
    <mergeCell ref="E64:F64"/>
    <mergeCell ref="D48:E48"/>
    <mergeCell ref="B53:C53"/>
    <mergeCell ref="D56:E56"/>
    <mergeCell ref="B62:C62"/>
    <mergeCell ref="B50:C50"/>
    <mergeCell ref="E18:F18"/>
    <mergeCell ref="D21:E21"/>
    <mergeCell ref="B22:C22"/>
    <mergeCell ref="F33:G33"/>
    <mergeCell ref="D33:E33"/>
    <mergeCell ref="B23:C23"/>
    <mergeCell ref="D26:E26"/>
    <mergeCell ref="B27:C27"/>
    <mergeCell ref="B28:C28"/>
    <mergeCell ref="D30:E30"/>
    <mergeCell ref="B31:C31"/>
    <mergeCell ref="B32:C32"/>
    <mergeCell ref="B57:C57"/>
    <mergeCell ref="D40:E40"/>
    <mergeCell ref="B34:C34"/>
    <mergeCell ref="B35:C35"/>
    <mergeCell ref="D44:E44"/>
    <mergeCell ref="B45:C45"/>
    <mergeCell ref="B49:C49"/>
  </mergeCells>
  <pageMargins left="0.15748031496062992" right="0.15748031496062992" top="0.15748031496062992" bottom="0.19685039370078741" header="0" footer="0"/>
  <pageSetup paperSize="9" scale="80" orientation="portrait" horizontalDpi="4294967293" r:id="rId1"/>
  <headerFooter alignWithMargins="0"/>
  <drawing r:id="rId2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sheetPr codeName="Hoja84">
    <pageSetUpPr fitToPage="1"/>
  </sheetPr>
  <dimension ref="A1:L381"/>
  <sheetViews>
    <sheetView workbookViewId="0">
      <selection activeCell="D58" sqref="D58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171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 t="s">
        <v>172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156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157</v>
      </c>
      <c r="C22" s="417"/>
      <c r="D22" s="17" t="s">
        <v>35</v>
      </c>
      <c r="E22" s="1">
        <v>12</v>
      </c>
      <c r="F22" s="20"/>
      <c r="G22" s="3" t="s">
        <v>143</v>
      </c>
      <c r="H22" s="3">
        <v>8</v>
      </c>
      <c r="I22" s="15" t="s">
        <v>84</v>
      </c>
      <c r="J22" s="16"/>
      <c r="K22" s="21" t="s">
        <v>77</v>
      </c>
      <c r="L22" s="1"/>
    </row>
    <row r="23" spans="1:12" ht="15" x14ac:dyDescent="0.25">
      <c r="A23" s="1"/>
      <c r="B23" s="416">
        <v>12</v>
      </c>
      <c r="C23" s="417"/>
      <c r="D23" s="17" t="s">
        <v>35</v>
      </c>
      <c r="E23" s="1">
        <v>8</v>
      </c>
      <c r="F23" s="20"/>
      <c r="G23" s="3" t="s">
        <v>143</v>
      </c>
      <c r="H23" s="3">
        <v>6</v>
      </c>
      <c r="I23" s="15" t="s">
        <v>84</v>
      </c>
      <c r="J23" s="16"/>
      <c r="K23" s="21" t="s">
        <v>77</v>
      </c>
      <c r="L23" s="1"/>
    </row>
    <row r="24" spans="1:12" ht="15" x14ac:dyDescent="0.25">
      <c r="A24" s="1"/>
      <c r="B24" s="15"/>
      <c r="C24" s="16"/>
      <c r="D24" s="1"/>
      <c r="E24" s="1"/>
      <c r="F24" s="1"/>
      <c r="G24" s="3"/>
      <c r="H24" s="3"/>
      <c r="I24" s="15"/>
      <c r="J24" s="16"/>
      <c r="K24" s="21"/>
      <c r="L24" s="1"/>
    </row>
    <row r="25" spans="1:12" ht="15" x14ac:dyDescent="0.25">
      <c r="A25" s="1"/>
      <c r="B25" s="29" t="s">
        <v>37</v>
      </c>
      <c r="C25" s="30"/>
      <c r="D25" s="17"/>
      <c r="E25" s="1"/>
      <c r="F25" s="1"/>
      <c r="G25" s="3"/>
      <c r="H25" s="3">
        <v>12</v>
      </c>
      <c r="I25" s="15"/>
      <c r="J25" s="16"/>
      <c r="K25" s="18"/>
      <c r="L25" s="1"/>
    </row>
    <row r="26" spans="1:12" ht="15" x14ac:dyDescent="0.25">
      <c r="A26" s="1"/>
      <c r="B26" s="29"/>
      <c r="C26" s="30"/>
      <c r="D26" s="459" t="s">
        <v>158</v>
      </c>
      <c r="E26" s="460"/>
      <c r="F26" s="1"/>
      <c r="G26" s="3"/>
      <c r="H26" s="3"/>
      <c r="I26" s="15"/>
      <c r="J26" s="16"/>
      <c r="K26" s="18"/>
      <c r="L26" s="1"/>
    </row>
    <row r="27" spans="1:12" ht="15" x14ac:dyDescent="0.25">
      <c r="A27" s="1"/>
      <c r="B27" s="462" t="s">
        <v>159</v>
      </c>
      <c r="C27" s="417"/>
      <c r="D27" s="17" t="s">
        <v>35</v>
      </c>
      <c r="E27" s="1">
        <v>12</v>
      </c>
      <c r="F27" s="20"/>
      <c r="G27" s="3" t="s">
        <v>143</v>
      </c>
      <c r="H27" s="3">
        <v>8</v>
      </c>
      <c r="I27" s="15" t="s">
        <v>73</v>
      </c>
      <c r="J27" s="16"/>
      <c r="K27" s="21" t="s">
        <v>77</v>
      </c>
      <c r="L27" s="1"/>
    </row>
    <row r="28" spans="1:12" ht="15" x14ac:dyDescent="0.25">
      <c r="A28" s="1"/>
      <c r="B28" s="416"/>
      <c r="C28" s="417"/>
      <c r="D28" s="17"/>
      <c r="E28" s="1"/>
      <c r="F28" s="20"/>
      <c r="G28" s="3"/>
      <c r="H28" s="3"/>
      <c r="I28" s="15"/>
      <c r="J28" s="16"/>
      <c r="K28" s="21"/>
      <c r="L28" s="1"/>
    </row>
    <row r="29" spans="1:12" ht="15" x14ac:dyDescent="0.25">
      <c r="A29" s="1"/>
      <c r="B29" s="29" t="s">
        <v>56</v>
      </c>
      <c r="C29" s="30"/>
      <c r="D29" s="17"/>
      <c r="E29" s="1"/>
      <c r="F29" s="1"/>
      <c r="G29" s="3"/>
      <c r="H29" s="3">
        <v>12</v>
      </c>
      <c r="I29" s="15"/>
      <c r="J29" s="16"/>
      <c r="K29" s="18"/>
      <c r="L29" s="1"/>
    </row>
    <row r="30" spans="1:12" ht="15" x14ac:dyDescent="0.25">
      <c r="A30" s="1"/>
      <c r="B30" s="29"/>
      <c r="C30" s="30"/>
      <c r="D30" s="459" t="s">
        <v>158</v>
      </c>
      <c r="E30" s="460"/>
      <c r="F30" s="1"/>
      <c r="G30" s="3"/>
      <c r="H30" s="3"/>
      <c r="I30" s="15"/>
      <c r="J30" s="16"/>
      <c r="K30" s="18"/>
      <c r="L30" s="1"/>
    </row>
    <row r="31" spans="1:12" ht="15" x14ac:dyDescent="0.25">
      <c r="A31" s="1"/>
      <c r="B31" s="462" t="s">
        <v>160</v>
      </c>
      <c r="C31" s="417"/>
      <c r="D31" s="17" t="s">
        <v>35</v>
      </c>
      <c r="E31" s="1">
        <v>12</v>
      </c>
      <c r="F31" s="20"/>
      <c r="G31" s="3" t="s">
        <v>143</v>
      </c>
      <c r="H31" s="3">
        <v>8</v>
      </c>
      <c r="I31" s="15" t="s">
        <v>73</v>
      </c>
      <c r="J31" s="16"/>
      <c r="K31" s="21" t="s">
        <v>77</v>
      </c>
      <c r="L31" s="1"/>
    </row>
    <row r="32" spans="1:12" ht="15" x14ac:dyDescent="0.25">
      <c r="A32" s="1"/>
      <c r="B32" s="416">
        <v>38</v>
      </c>
      <c r="C32" s="417"/>
      <c r="D32" s="17" t="s">
        <v>35</v>
      </c>
      <c r="E32" s="1">
        <v>11</v>
      </c>
      <c r="F32" s="20"/>
      <c r="G32" s="3" t="s">
        <v>143</v>
      </c>
      <c r="H32" s="3">
        <v>7.5</v>
      </c>
      <c r="I32" s="15" t="s">
        <v>73</v>
      </c>
      <c r="J32" s="16"/>
      <c r="K32" s="21" t="s">
        <v>77</v>
      </c>
      <c r="L32" s="1"/>
    </row>
    <row r="33" spans="1:12" ht="15" x14ac:dyDescent="0.25">
      <c r="A33" s="1"/>
      <c r="B33" s="29"/>
      <c r="C33" s="30"/>
      <c r="D33" s="459" t="s">
        <v>161</v>
      </c>
      <c r="E33" s="460"/>
      <c r="F33" s="1"/>
      <c r="G33" s="3"/>
      <c r="H33" s="3"/>
      <c r="I33" s="15"/>
      <c r="J33" s="16"/>
      <c r="K33" s="18"/>
      <c r="L33" s="1"/>
    </row>
    <row r="34" spans="1:12" ht="15" x14ac:dyDescent="0.25">
      <c r="A34" s="1"/>
      <c r="B34" s="462" t="s">
        <v>190</v>
      </c>
      <c r="C34" s="417"/>
      <c r="D34" s="17" t="s">
        <v>35</v>
      </c>
      <c r="E34" s="1">
        <v>12</v>
      </c>
      <c r="F34" s="20"/>
      <c r="G34" s="3" t="s">
        <v>143</v>
      </c>
      <c r="H34" s="3">
        <v>8</v>
      </c>
      <c r="I34" s="15" t="s">
        <v>53</v>
      </c>
      <c r="J34" s="16"/>
      <c r="K34" s="21" t="s">
        <v>77</v>
      </c>
      <c r="L34" s="1"/>
    </row>
    <row r="35" spans="1:12" ht="15" x14ac:dyDescent="0.25">
      <c r="A35" s="1"/>
      <c r="B35" s="416">
        <v>44</v>
      </c>
      <c r="C35" s="417"/>
      <c r="D35" s="17" t="s">
        <v>35</v>
      </c>
      <c r="E35" s="1">
        <v>13</v>
      </c>
      <c r="F35" s="20"/>
      <c r="G35" s="3" t="s">
        <v>143</v>
      </c>
      <c r="H35" s="3">
        <v>8.5</v>
      </c>
      <c r="I35" s="15" t="s">
        <v>53</v>
      </c>
      <c r="J35" s="16"/>
      <c r="K35" s="21" t="s">
        <v>77</v>
      </c>
      <c r="L35" s="1"/>
    </row>
    <row r="36" spans="1:12" ht="15" x14ac:dyDescent="0.25">
      <c r="A36" s="1"/>
      <c r="B36" s="19"/>
      <c r="C36" s="16"/>
      <c r="D36" s="459"/>
      <c r="E36" s="460"/>
      <c r="F36" s="17"/>
      <c r="G36" s="3"/>
      <c r="H36" s="3"/>
      <c r="I36" s="15"/>
      <c r="J36" s="16"/>
      <c r="K36" s="21"/>
      <c r="L36" s="1"/>
    </row>
    <row r="37" spans="1:12" ht="15" x14ac:dyDescent="0.25">
      <c r="A37" s="1"/>
      <c r="B37" s="29" t="s">
        <v>57</v>
      </c>
      <c r="C37" s="30"/>
      <c r="D37" s="17"/>
      <c r="E37" s="1"/>
      <c r="F37" s="1"/>
      <c r="G37" s="3"/>
      <c r="H37" s="3">
        <v>12</v>
      </c>
      <c r="I37" s="15"/>
      <c r="J37" s="16"/>
      <c r="K37" s="18"/>
      <c r="L37" s="1"/>
    </row>
    <row r="38" spans="1:12" ht="15" x14ac:dyDescent="0.25">
      <c r="A38" s="1"/>
      <c r="B38" s="29"/>
      <c r="C38" s="30"/>
      <c r="D38" s="459" t="s">
        <v>161</v>
      </c>
      <c r="E38" s="460"/>
      <c r="F38" s="1"/>
      <c r="G38" s="3"/>
      <c r="H38" s="3"/>
      <c r="I38" s="15"/>
      <c r="J38" s="16"/>
      <c r="K38" s="18"/>
      <c r="L38" s="1"/>
    </row>
    <row r="39" spans="1:12" ht="15" x14ac:dyDescent="0.25">
      <c r="A39" s="1"/>
      <c r="B39" s="462" t="s">
        <v>191</v>
      </c>
      <c r="C39" s="417"/>
      <c r="D39" s="17" t="s">
        <v>35</v>
      </c>
      <c r="E39" s="1">
        <v>12</v>
      </c>
      <c r="F39" s="20"/>
      <c r="G39" s="3" t="s">
        <v>143</v>
      </c>
      <c r="H39" s="3">
        <v>8</v>
      </c>
      <c r="I39" s="15" t="s">
        <v>53</v>
      </c>
      <c r="J39" s="16"/>
      <c r="K39" s="21" t="s">
        <v>77</v>
      </c>
      <c r="L39" s="1"/>
    </row>
    <row r="40" spans="1:12" ht="15" x14ac:dyDescent="0.25">
      <c r="A40" s="1"/>
      <c r="B40" s="32"/>
      <c r="C40" s="30"/>
      <c r="D40" s="459"/>
      <c r="E40" s="460"/>
      <c r="F40" s="20"/>
      <c r="G40" s="3"/>
      <c r="H40" s="3"/>
      <c r="I40" s="15"/>
      <c r="J40" s="16"/>
      <c r="K40" s="21"/>
      <c r="L40" s="1"/>
    </row>
    <row r="41" spans="1:12" ht="15" x14ac:dyDescent="0.25">
      <c r="A41" s="1"/>
      <c r="B41" s="29" t="s">
        <v>103</v>
      </c>
      <c r="C41" s="30"/>
      <c r="D41" s="17"/>
      <c r="E41" s="1"/>
      <c r="F41" s="1"/>
      <c r="G41" s="3"/>
      <c r="H41" s="3">
        <v>12</v>
      </c>
      <c r="I41" s="15"/>
      <c r="J41" s="16"/>
      <c r="K41" s="18"/>
      <c r="L41" s="1"/>
    </row>
    <row r="42" spans="1:12" ht="15" x14ac:dyDescent="0.25">
      <c r="A42" s="1"/>
      <c r="B42" s="29"/>
      <c r="C42" s="30"/>
      <c r="D42" s="459" t="s">
        <v>161</v>
      </c>
      <c r="E42" s="460"/>
      <c r="F42" s="1"/>
      <c r="G42" s="3"/>
      <c r="H42" s="3"/>
      <c r="I42" s="15"/>
      <c r="J42" s="16"/>
      <c r="K42" s="18"/>
      <c r="L42" s="1"/>
    </row>
    <row r="43" spans="1:12" ht="15" x14ac:dyDescent="0.25">
      <c r="A43" s="1"/>
      <c r="B43" s="462" t="s">
        <v>196</v>
      </c>
      <c r="C43" s="417"/>
      <c r="D43" s="17" t="s">
        <v>35</v>
      </c>
      <c r="E43" s="1">
        <v>12</v>
      </c>
      <c r="F43" s="20"/>
      <c r="G43" s="3" t="s">
        <v>143</v>
      </c>
      <c r="H43" s="3">
        <v>8</v>
      </c>
      <c r="I43" s="15" t="s">
        <v>53</v>
      </c>
      <c r="J43" s="16"/>
      <c r="K43" s="21" t="s">
        <v>77</v>
      </c>
      <c r="L43" s="1"/>
    </row>
    <row r="44" spans="1:12" ht="15" x14ac:dyDescent="0.25">
      <c r="A44" s="1"/>
      <c r="B44" s="37"/>
      <c r="C44" s="36"/>
      <c r="D44" s="459" t="s">
        <v>161</v>
      </c>
      <c r="E44" s="460"/>
      <c r="F44" s="396"/>
      <c r="G44" s="396"/>
      <c r="H44" s="3"/>
      <c r="I44" s="15"/>
      <c r="J44" s="16"/>
      <c r="K44" s="21"/>
      <c r="L44" s="1"/>
    </row>
    <row r="45" spans="1:12" ht="15" x14ac:dyDescent="0.25">
      <c r="A45" s="1"/>
      <c r="B45" s="416">
        <v>84</v>
      </c>
      <c r="C45" s="417"/>
      <c r="D45" s="17" t="s">
        <v>35</v>
      </c>
      <c r="E45" s="1">
        <v>7</v>
      </c>
      <c r="F45" s="20"/>
      <c r="G45" s="3" t="s">
        <v>143</v>
      </c>
      <c r="H45" s="3">
        <v>8</v>
      </c>
      <c r="I45" s="15" t="s">
        <v>53</v>
      </c>
      <c r="J45" s="16"/>
      <c r="K45" s="21" t="s">
        <v>77</v>
      </c>
      <c r="L45" s="1"/>
    </row>
    <row r="46" spans="1:12" ht="15" x14ac:dyDescent="0.25">
      <c r="A46" s="1"/>
      <c r="B46" s="40"/>
      <c r="C46" s="36"/>
      <c r="D46" s="459" t="s">
        <v>189</v>
      </c>
      <c r="E46" s="460"/>
      <c r="F46" s="396"/>
      <c r="G46" s="396"/>
      <c r="H46" s="3"/>
      <c r="I46" s="15"/>
      <c r="J46" s="16"/>
      <c r="K46" s="21"/>
      <c r="L46" s="1"/>
    </row>
    <row r="47" spans="1:12" ht="15" x14ac:dyDescent="0.25">
      <c r="A47" s="1"/>
      <c r="B47" s="40"/>
      <c r="C47" s="36"/>
      <c r="D47" s="17" t="s">
        <v>35</v>
      </c>
      <c r="E47" s="1">
        <v>5</v>
      </c>
      <c r="F47" s="20"/>
      <c r="G47" s="3" t="s">
        <v>143</v>
      </c>
      <c r="H47" s="3"/>
      <c r="I47" s="15" t="s">
        <v>53</v>
      </c>
      <c r="J47" s="16"/>
      <c r="K47" s="21" t="s">
        <v>77</v>
      </c>
      <c r="L47" s="1"/>
    </row>
    <row r="48" spans="1:12" ht="15" customHeight="1" x14ac:dyDescent="0.25">
      <c r="A48" s="1"/>
      <c r="B48" s="19"/>
      <c r="C48" s="16"/>
      <c r="D48" s="17"/>
      <c r="E48" s="1"/>
      <c r="F48" s="17"/>
      <c r="G48" s="3"/>
      <c r="H48" s="3"/>
      <c r="I48" s="15"/>
      <c r="J48" s="16"/>
      <c r="K48" s="21"/>
      <c r="L48" s="1"/>
    </row>
    <row r="49" spans="1:12" ht="15" x14ac:dyDescent="0.25">
      <c r="A49" s="1"/>
      <c r="B49" s="29" t="s">
        <v>164</v>
      </c>
      <c r="C49" s="30"/>
      <c r="D49" s="17"/>
      <c r="E49" s="1"/>
      <c r="F49" s="1"/>
      <c r="G49" s="3"/>
      <c r="H49" s="3">
        <v>12</v>
      </c>
      <c r="I49" s="15"/>
      <c r="J49" s="16"/>
      <c r="K49" s="18"/>
      <c r="L49" s="1"/>
    </row>
    <row r="50" spans="1:12" ht="15" x14ac:dyDescent="0.25">
      <c r="A50" s="1"/>
      <c r="B50" s="29"/>
      <c r="C50" s="30"/>
      <c r="D50" s="459" t="s">
        <v>189</v>
      </c>
      <c r="E50" s="460"/>
      <c r="F50" s="396"/>
      <c r="G50" s="396"/>
      <c r="H50" s="3"/>
      <c r="I50" s="15"/>
      <c r="J50" s="16"/>
      <c r="K50" s="18"/>
      <c r="L50" s="1"/>
    </row>
    <row r="51" spans="1:12" ht="15" x14ac:dyDescent="0.25">
      <c r="A51" s="1"/>
      <c r="B51" s="462" t="s">
        <v>199</v>
      </c>
      <c r="C51" s="417"/>
      <c r="D51" s="17" t="s">
        <v>35</v>
      </c>
      <c r="E51" s="1">
        <v>12</v>
      </c>
      <c r="F51" s="20"/>
      <c r="G51" s="3" t="s">
        <v>143</v>
      </c>
      <c r="H51" s="3">
        <v>8</v>
      </c>
      <c r="I51" s="15" t="s">
        <v>53</v>
      </c>
      <c r="J51" s="16"/>
      <c r="K51" s="21" t="s">
        <v>77</v>
      </c>
      <c r="L51" s="1"/>
    </row>
    <row r="52" spans="1:12" ht="15" x14ac:dyDescent="0.25">
      <c r="A52" s="1"/>
      <c r="B52" s="44"/>
      <c r="C52" s="36"/>
      <c r="D52" s="17"/>
      <c r="E52" s="1"/>
      <c r="F52" s="20"/>
      <c r="G52" s="3"/>
      <c r="H52" s="3"/>
      <c r="I52" s="15"/>
      <c r="J52" s="16"/>
      <c r="K52" s="21"/>
      <c r="L52" s="1"/>
    </row>
    <row r="53" spans="1:12" ht="15" customHeight="1" x14ac:dyDescent="0.25">
      <c r="A53" s="1"/>
      <c r="B53" s="19"/>
      <c r="C53" s="16"/>
      <c r="D53" s="17"/>
      <c r="E53" s="461"/>
      <c r="F53" s="461"/>
      <c r="G53" s="3"/>
      <c r="H53" s="3"/>
      <c r="I53" s="15"/>
      <c r="J53" s="16"/>
      <c r="K53" s="21"/>
      <c r="L53" s="1"/>
    </row>
    <row r="54" spans="1:12" ht="15" x14ac:dyDescent="0.25">
      <c r="A54" s="1"/>
      <c r="B54" s="15"/>
      <c r="C54" s="16"/>
      <c r="D54" s="17" t="s">
        <v>29</v>
      </c>
      <c r="E54" s="461">
        <v>1184</v>
      </c>
      <c r="F54" s="461"/>
      <c r="G54" s="3" t="s">
        <v>16</v>
      </c>
      <c r="H54" s="3"/>
      <c r="I54" s="15"/>
      <c r="J54" s="16"/>
      <c r="K54" s="21"/>
      <c r="L54" s="1"/>
    </row>
    <row r="55" spans="1:12" ht="15" x14ac:dyDescent="0.25">
      <c r="A55" s="1"/>
      <c r="B55" s="15"/>
      <c r="C55" s="16"/>
      <c r="D55" s="17"/>
      <c r="E55" s="20"/>
      <c r="F55" s="20"/>
      <c r="G55" s="3"/>
      <c r="H55" s="3"/>
      <c r="I55" s="15"/>
      <c r="J55" s="16"/>
      <c r="K55" s="21"/>
      <c r="L55" s="1"/>
    </row>
    <row r="56" spans="1:12" ht="15" customHeight="1" x14ac:dyDescent="0.25">
      <c r="A56" s="1"/>
      <c r="B56" s="15"/>
      <c r="C56" s="16"/>
      <c r="D56" s="1" t="s">
        <v>49</v>
      </c>
      <c r="E56" s="23"/>
      <c r="F56" s="1" t="s">
        <v>200</v>
      </c>
      <c r="G56" s="1"/>
      <c r="H56" s="1"/>
      <c r="I56" s="15"/>
      <c r="J56" s="16"/>
      <c r="K56" s="21"/>
      <c r="L56" s="1"/>
    </row>
    <row r="57" spans="1:12" ht="15" customHeight="1" x14ac:dyDescent="0.25">
      <c r="A57" s="1"/>
      <c r="B57" s="15"/>
      <c r="C57" s="16"/>
      <c r="D57" s="1" t="s">
        <v>201</v>
      </c>
      <c r="E57" s="23"/>
      <c r="F57" s="1"/>
      <c r="G57" s="1"/>
      <c r="H57" s="1"/>
      <c r="I57" s="15"/>
      <c r="J57" s="16"/>
      <c r="K57" s="21"/>
      <c r="L57" s="1"/>
    </row>
    <row r="58" spans="1:12" ht="15" customHeight="1" x14ac:dyDescent="0.25">
      <c r="A58" s="1"/>
      <c r="B58" s="15"/>
      <c r="C58" s="16"/>
      <c r="D58" s="1" t="s">
        <v>192</v>
      </c>
      <c r="E58" s="3"/>
      <c r="F58" s="1"/>
      <c r="G58" s="1"/>
      <c r="H58" s="1"/>
      <c r="I58" s="15"/>
      <c r="J58" s="16"/>
      <c r="K58" s="21"/>
      <c r="L58" s="1"/>
    </row>
    <row r="59" spans="1:12" ht="15" customHeight="1" x14ac:dyDescent="0.25">
      <c r="A59" s="1"/>
      <c r="B59" s="15"/>
      <c r="C59" s="16"/>
      <c r="D59" s="1" t="s">
        <v>63</v>
      </c>
      <c r="E59" s="23"/>
      <c r="F59" s="1"/>
      <c r="G59" s="1"/>
      <c r="H59" s="1"/>
      <c r="I59" s="15"/>
      <c r="J59" s="16"/>
      <c r="K59" s="21"/>
      <c r="L59" s="1"/>
    </row>
    <row r="60" spans="1:12" ht="15" customHeight="1" x14ac:dyDescent="0.25">
      <c r="A60" s="1"/>
      <c r="B60" s="15"/>
      <c r="C60" s="16"/>
      <c r="D60" s="1" t="s">
        <v>193</v>
      </c>
      <c r="E60" s="1"/>
      <c r="F60" s="1"/>
      <c r="G60" s="23"/>
      <c r="H60" s="23"/>
      <c r="I60" s="15"/>
      <c r="J60" s="16"/>
      <c r="K60" s="21"/>
      <c r="L60" s="1"/>
    </row>
    <row r="61" spans="1:12" ht="15" x14ac:dyDescent="0.25">
      <c r="A61" s="1"/>
      <c r="B61" s="15"/>
      <c r="C61" s="16"/>
      <c r="D61" s="1"/>
      <c r="E61" s="1"/>
      <c r="F61" s="1"/>
      <c r="G61" s="3"/>
      <c r="H61" s="3"/>
      <c r="I61" s="15"/>
      <c r="J61" s="16"/>
      <c r="K61" s="18"/>
      <c r="L61" s="1"/>
    </row>
    <row r="62" spans="1:12" ht="12" customHeight="1" x14ac:dyDescent="0.25">
      <c r="A62" s="1"/>
      <c r="B62" s="24"/>
      <c r="C62" s="25"/>
      <c r="D62" s="26"/>
      <c r="E62" s="26"/>
      <c r="F62" s="26"/>
      <c r="G62" s="26"/>
      <c r="H62" s="26"/>
      <c r="I62" s="24"/>
      <c r="J62" s="25"/>
      <c r="K62" s="27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365" ht="8.25" customHeight="1" x14ac:dyDescent="0.2"/>
    <row r="367" ht="8.25" customHeight="1" x14ac:dyDescent="0.2"/>
    <row r="369" ht="9" customHeight="1" x14ac:dyDescent="0.2"/>
    <row r="371" ht="7.5" customHeight="1" x14ac:dyDescent="0.2"/>
    <row r="373" ht="6.75" customHeight="1" x14ac:dyDescent="0.2"/>
    <row r="375" ht="7.5" customHeight="1" x14ac:dyDescent="0.2"/>
    <row r="377" ht="9" customHeight="1" x14ac:dyDescent="0.2"/>
    <row r="379" ht="7.5" customHeight="1" x14ac:dyDescent="0.2"/>
    <row r="381" ht="8.25" customHeight="1" x14ac:dyDescent="0.2"/>
  </sheetData>
  <mergeCells count="26">
    <mergeCell ref="B51:C51"/>
    <mergeCell ref="D50:G50"/>
    <mergeCell ref="E53:F53"/>
    <mergeCell ref="E54:F54"/>
    <mergeCell ref="D40:E40"/>
    <mergeCell ref="D42:E42"/>
    <mergeCell ref="B43:C43"/>
    <mergeCell ref="D46:G46"/>
    <mergeCell ref="D44:G44"/>
    <mergeCell ref="B45:C45"/>
    <mergeCell ref="E18:F18"/>
    <mergeCell ref="D21:E21"/>
    <mergeCell ref="B22:C22"/>
    <mergeCell ref="B23:C23"/>
    <mergeCell ref="D26:E26"/>
    <mergeCell ref="B27:C27"/>
    <mergeCell ref="B28:C28"/>
    <mergeCell ref="D30:E30"/>
    <mergeCell ref="B31:C31"/>
    <mergeCell ref="B32:C32"/>
    <mergeCell ref="D38:E38"/>
    <mergeCell ref="B35:C35"/>
    <mergeCell ref="D36:E36"/>
    <mergeCell ref="B39:C39"/>
    <mergeCell ref="D33:E33"/>
    <mergeCell ref="B34:C34"/>
  </mergeCells>
  <pageMargins left="0.15748031496062992" right="0.15748031496062992" top="0.15748031496062992" bottom="0.19685039370078741" header="0" footer="0"/>
  <pageSetup paperSize="9" scale="92" orientation="portrait" horizontalDpi="4294967293" r:id="rId1"/>
  <headerFooter alignWithMargins="0"/>
  <drawing r:id="rId2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sheetPr codeName="Hoja85">
    <pageSetUpPr fitToPage="1"/>
  </sheetPr>
  <dimension ref="A1:L380"/>
  <sheetViews>
    <sheetView workbookViewId="0">
      <selection activeCell="G14" sqref="G14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155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36715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156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157</v>
      </c>
      <c r="C22" s="417"/>
      <c r="D22" s="17" t="s">
        <v>35</v>
      </c>
      <c r="E22" s="1">
        <v>12</v>
      </c>
      <c r="F22" s="20"/>
      <c r="G22" s="3" t="s">
        <v>143</v>
      </c>
      <c r="H22" s="3">
        <v>8</v>
      </c>
      <c r="I22" s="15" t="s">
        <v>84</v>
      </c>
      <c r="J22" s="16"/>
      <c r="K22" s="21" t="s">
        <v>77</v>
      </c>
      <c r="L22" s="1"/>
    </row>
    <row r="23" spans="1:12" ht="15" x14ac:dyDescent="0.25">
      <c r="A23" s="1"/>
      <c r="B23" s="416">
        <v>12</v>
      </c>
      <c r="C23" s="417"/>
      <c r="D23" s="17" t="s">
        <v>35</v>
      </c>
      <c r="E23" s="1">
        <v>8</v>
      </c>
      <c r="F23" s="20"/>
      <c r="G23" s="3" t="s">
        <v>143</v>
      </c>
      <c r="H23" s="3">
        <v>6</v>
      </c>
      <c r="I23" s="15" t="s">
        <v>84</v>
      </c>
      <c r="J23" s="16"/>
      <c r="K23" s="21" t="s">
        <v>77</v>
      </c>
      <c r="L23" s="1"/>
    </row>
    <row r="24" spans="1:12" ht="15" x14ac:dyDescent="0.25">
      <c r="A24" s="1"/>
      <c r="B24" s="15"/>
      <c r="C24" s="16"/>
      <c r="D24" s="1"/>
      <c r="E24" s="1"/>
      <c r="F24" s="1"/>
      <c r="G24" s="3"/>
      <c r="H24" s="3"/>
      <c r="I24" s="15"/>
      <c r="J24" s="16"/>
      <c r="K24" s="21"/>
      <c r="L24" s="1"/>
    </row>
    <row r="25" spans="1:12" ht="15" x14ac:dyDescent="0.25">
      <c r="A25" s="1"/>
      <c r="B25" s="29" t="s">
        <v>37</v>
      </c>
      <c r="C25" s="30"/>
      <c r="D25" s="17"/>
      <c r="E25" s="1"/>
      <c r="F25" s="1"/>
      <c r="G25" s="3"/>
      <c r="H25" s="3">
        <v>12</v>
      </c>
      <c r="I25" s="15"/>
      <c r="J25" s="16"/>
      <c r="K25" s="18"/>
      <c r="L25" s="1"/>
    </row>
    <row r="26" spans="1:12" ht="15" x14ac:dyDescent="0.25">
      <c r="A26" s="1"/>
      <c r="B26" s="29"/>
      <c r="C26" s="30"/>
      <c r="D26" s="459" t="s">
        <v>158</v>
      </c>
      <c r="E26" s="460"/>
      <c r="F26" s="1"/>
      <c r="G26" s="3"/>
      <c r="H26" s="3"/>
      <c r="I26" s="15"/>
      <c r="J26" s="16"/>
      <c r="K26" s="18"/>
      <c r="L26" s="1"/>
    </row>
    <row r="27" spans="1:12" ht="15" x14ac:dyDescent="0.25">
      <c r="A27" s="1"/>
      <c r="B27" s="462" t="s">
        <v>159</v>
      </c>
      <c r="C27" s="417"/>
      <c r="D27" s="17" t="s">
        <v>35</v>
      </c>
      <c r="E27" s="1">
        <v>12</v>
      </c>
      <c r="F27" s="20"/>
      <c r="G27" s="3" t="s">
        <v>143</v>
      </c>
      <c r="H27" s="3">
        <v>8</v>
      </c>
      <c r="I27" s="15" t="s">
        <v>73</v>
      </c>
      <c r="J27" s="16"/>
      <c r="K27" s="21" t="s">
        <v>77</v>
      </c>
      <c r="L27" s="1"/>
    </row>
    <row r="28" spans="1:12" ht="15" x14ac:dyDescent="0.25">
      <c r="A28" s="1"/>
      <c r="B28" s="416"/>
      <c r="C28" s="417"/>
      <c r="D28" s="17"/>
      <c r="E28" s="1"/>
      <c r="F28" s="20"/>
      <c r="G28" s="3"/>
      <c r="H28" s="3"/>
      <c r="I28" s="15"/>
      <c r="J28" s="16"/>
      <c r="K28" s="21"/>
      <c r="L28" s="1"/>
    </row>
    <row r="29" spans="1:12" ht="15" x14ac:dyDescent="0.25">
      <c r="A29" s="1"/>
      <c r="B29" s="29" t="s">
        <v>56</v>
      </c>
      <c r="C29" s="30"/>
      <c r="D29" s="17"/>
      <c r="E29" s="1"/>
      <c r="F29" s="1"/>
      <c r="G29" s="3"/>
      <c r="H29" s="3">
        <v>12</v>
      </c>
      <c r="I29" s="15"/>
      <c r="J29" s="16"/>
      <c r="K29" s="18"/>
      <c r="L29" s="1"/>
    </row>
    <row r="30" spans="1:12" ht="15" x14ac:dyDescent="0.25">
      <c r="A30" s="1"/>
      <c r="B30" s="29"/>
      <c r="C30" s="30"/>
      <c r="D30" s="459" t="s">
        <v>158</v>
      </c>
      <c r="E30" s="460"/>
      <c r="F30" s="1"/>
      <c r="G30" s="3"/>
      <c r="H30" s="3"/>
      <c r="I30" s="15"/>
      <c r="J30" s="16"/>
      <c r="K30" s="18"/>
      <c r="L30" s="1"/>
    </row>
    <row r="31" spans="1:12" ht="15" x14ac:dyDescent="0.25">
      <c r="A31" s="1"/>
      <c r="B31" s="462" t="s">
        <v>160</v>
      </c>
      <c r="C31" s="417"/>
      <c r="D31" s="17" t="s">
        <v>35</v>
      </c>
      <c r="E31" s="1">
        <v>12</v>
      </c>
      <c r="F31" s="20"/>
      <c r="G31" s="3" t="s">
        <v>143</v>
      </c>
      <c r="H31" s="3">
        <v>8</v>
      </c>
      <c r="I31" s="15" t="s">
        <v>73</v>
      </c>
      <c r="J31" s="16"/>
      <c r="K31" s="21" t="s">
        <v>77</v>
      </c>
      <c r="L31" s="1"/>
    </row>
    <row r="32" spans="1:12" ht="15" x14ac:dyDescent="0.25">
      <c r="A32" s="1"/>
      <c r="B32" s="416">
        <v>38</v>
      </c>
      <c r="C32" s="417"/>
      <c r="D32" s="17" t="s">
        <v>35</v>
      </c>
      <c r="E32" s="1">
        <v>11</v>
      </c>
      <c r="F32" s="20"/>
      <c r="G32" s="3" t="s">
        <v>143</v>
      </c>
      <c r="H32" s="3">
        <v>7.5</v>
      </c>
      <c r="I32" s="15" t="s">
        <v>73</v>
      </c>
      <c r="J32" s="16"/>
      <c r="K32" s="21" t="s">
        <v>77</v>
      </c>
      <c r="L32" s="1"/>
    </row>
    <row r="33" spans="1:12" ht="15" x14ac:dyDescent="0.25">
      <c r="A33" s="1"/>
      <c r="B33" s="40"/>
      <c r="C33" s="36"/>
      <c r="D33" s="17"/>
      <c r="E33" s="1"/>
      <c r="F33" s="20"/>
      <c r="G33" s="3"/>
      <c r="H33" s="3"/>
      <c r="I33" s="15"/>
      <c r="J33" s="16"/>
      <c r="K33" s="21"/>
      <c r="L33" s="1"/>
    </row>
    <row r="34" spans="1:12" ht="15" x14ac:dyDescent="0.25">
      <c r="A34" s="1"/>
      <c r="B34" s="29" t="s">
        <v>57</v>
      </c>
      <c r="C34" s="30"/>
      <c r="D34" s="17"/>
      <c r="E34" s="1"/>
      <c r="F34" s="1"/>
      <c r="G34" s="3"/>
      <c r="H34" s="3">
        <v>12</v>
      </c>
      <c r="I34" s="15"/>
      <c r="J34" s="16"/>
      <c r="K34" s="18"/>
      <c r="L34" s="1"/>
    </row>
    <row r="35" spans="1:12" ht="15" x14ac:dyDescent="0.25">
      <c r="A35" s="1"/>
      <c r="B35" s="29"/>
      <c r="C35" s="30"/>
      <c r="D35" s="459" t="s">
        <v>161</v>
      </c>
      <c r="E35" s="460"/>
      <c r="F35" s="1"/>
      <c r="G35" s="3"/>
      <c r="H35" s="3"/>
      <c r="I35" s="15"/>
      <c r="J35" s="16"/>
      <c r="K35" s="18"/>
      <c r="L35" s="1"/>
    </row>
    <row r="36" spans="1:12" ht="15" x14ac:dyDescent="0.25">
      <c r="A36" s="1"/>
      <c r="B36" s="462" t="s">
        <v>162</v>
      </c>
      <c r="C36" s="417"/>
      <c r="D36" s="17" t="s">
        <v>35</v>
      </c>
      <c r="E36" s="1">
        <v>12</v>
      </c>
      <c r="F36" s="20"/>
      <c r="G36" s="3" t="s">
        <v>143</v>
      </c>
      <c r="H36" s="3">
        <v>8</v>
      </c>
      <c r="I36" s="15" t="s">
        <v>53</v>
      </c>
      <c r="J36" s="16"/>
      <c r="K36" s="21" t="s">
        <v>77</v>
      </c>
      <c r="L36" s="1"/>
    </row>
    <row r="37" spans="1:12" ht="15" x14ac:dyDescent="0.25">
      <c r="A37" s="1"/>
      <c r="B37" s="32"/>
      <c r="C37" s="30"/>
      <c r="D37" s="459"/>
      <c r="E37" s="460"/>
      <c r="F37" s="20"/>
      <c r="G37" s="3"/>
      <c r="H37" s="3"/>
      <c r="I37" s="15"/>
      <c r="J37" s="16"/>
      <c r="K37" s="21"/>
      <c r="L37" s="1"/>
    </row>
    <row r="38" spans="1:12" ht="15" x14ac:dyDescent="0.25">
      <c r="A38" s="1"/>
      <c r="B38" s="29" t="s">
        <v>103</v>
      </c>
      <c r="C38" s="30"/>
      <c r="D38" s="17"/>
      <c r="E38" s="1"/>
      <c r="F38" s="1"/>
      <c r="G38" s="3"/>
      <c r="H38" s="3">
        <v>12</v>
      </c>
      <c r="I38" s="15"/>
      <c r="J38" s="16"/>
      <c r="K38" s="18"/>
      <c r="L38" s="1"/>
    </row>
    <row r="39" spans="1:12" ht="15" x14ac:dyDescent="0.25">
      <c r="A39" s="1"/>
      <c r="B39" s="29"/>
      <c r="C39" s="30"/>
      <c r="D39" s="459" t="s">
        <v>161</v>
      </c>
      <c r="E39" s="460"/>
      <c r="F39" s="1"/>
      <c r="G39" s="3"/>
      <c r="H39" s="3"/>
      <c r="I39" s="15"/>
      <c r="J39" s="16"/>
      <c r="K39" s="18"/>
      <c r="L39" s="1"/>
    </row>
    <row r="40" spans="1:12" ht="15" x14ac:dyDescent="0.25">
      <c r="A40" s="1"/>
      <c r="B40" s="462" t="s">
        <v>100</v>
      </c>
      <c r="C40" s="417"/>
      <c r="D40" s="17" t="s">
        <v>35</v>
      </c>
      <c r="E40" s="1">
        <v>12</v>
      </c>
      <c r="F40" s="20"/>
      <c r="G40" s="3" t="s">
        <v>143</v>
      </c>
      <c r="H40" s="3">
        <v>8</v>
      </c>
      <c r="I40" s="15" t="s">
        <v>53</v>
      </c>
      <c r="J40" s="16"/>
      <c r="K40" s="21" t="s">
        <v>77</v>
      </c>
      <c r="L40" s="1"/>
    </row>
    <row r="41" spans="1:12" ht="15" customHeight="1" x14ac:dyDescent="0.25">
      <c r="A41" s="1"/>
      <c r="B41" s="19"/>
      <c r="C41" s="16"/>
      <c r="D41" s="17"/>
      <c r="E41" s="1"/>
      <c r="F41" s="17"/>
      <c r="G41" s="3"/>
      <c r="H41" s="3"/>
      <c r="I41" s="15"/>
      <c r="J41" s="16"/>
      <c r="K41" s="21"/>
      <c r="L41" s="1"/>
    </row>
    <row r="42" spans="1:12" ht="15" x14ac:dyDescent="0.25">
      <c r="A42" s="1"/>
      <c r="B42" s="29" t="s">
        <v>164</v>
      </c>
      <c r="C42" s="30"/>
      <c r="D42" s="17"/>
      <c r="E42" s="1"/>
      <c r="F42" s="1"/>
      <c r="G42" s="3"/>
      <c r="H42" s="3">
        <v>12</v>
      </c>
      <c r="I42" s="15"/>
      <c r="J42" s="16"/>
      <c r="K42" s="18"/>
      <c r="L42" s="1"/>
    </row>
    <row r="43" spans="1:12" ht="15" x14ac:dyDescent="0.25">
      <c r="A43" s="1"/>
      <c r="B43" s="29"/>
      <c r="C43" s="30"/>
      <c r="D43" s="459" t="s">
        <v>161</v>
      </c>
      <c r="E43" s="460"/>
      <c r="F43" s="1"/>
      <c r="G43" s="3"/>
      <c r="H43" s="3"/>
      <c r="I43" s="15"/>
      <c r="J43" s="16"/>
      <c r="K43" s="18"/>
      <c r="L43" s="1"/>
    </row>
    <row r="44" spans="1:12" ht="15" x14ac:dyDescent="0.25">
      <c r="A44" s="1"/>
      <c r="B44" s="462" t="s">
        <v>163</v>
      </c>
      <c r="C44" s="417"/>
      <c r="D44" s="17" t="s">
        <v>35</v>
      </c>
      <c r="E44" s="1">
        <v>12</v>
      </c>
      <c r="F44" s="20"/>
      <c r="G44" s="3" t="s">
        <v>143</v>
      </c>
      <c r="H44" s="3">
        <v>8</v>
      </c>
      <c r="I44" s="15" t="s">
        <v>53</v>
      </c>
      <c r="J44" s="16"/>
      <c r="K44" s="21" t="s">
        <v>77</v>
      </c>
      <c r="L44" s="1"/>
    </row>
    <row r="45" spans="1:12" ht="15" customHeight="1" x14ac:dyDescent="0.25">
      <c r="A45" s="1"/>
      <c r="B45" s="19"/>
      <c r="C45" s="16"/>
      <c r="D45" s="459"/>
      <c r="E45" s="460"/>
      <c r="F45" s="17"/>
      <c r="G45" s="3"/>
      <c r="H45" s="3"/>
      <c r="I45" s="15"/>
      <c r="J45" s="16"/>
      <c r="K45" s="21"/>
      <c r="L45" s="1"/>
    </row>
    <row r="46" spans="1:12" ht="15" x14ac:dyDescent="0.25">
      <c r="A46" s="1"/>
      <c r="B46" s="29" t="s">
        <v>165</v>
      </c>
      <c r="C46" s="30"/>
      <c r="D46" s="17"/>
      <c r="E46" s="1"/>
      <c r="F46" s="1"/>
      <c r="G46" s="3"/>
      <c r="H46" s="3">
        <v>12</v>
      </c>
      <c r="I46" s="15"/>
      <c r="J46" s="16"/>
      <c r="K46" s="18"/>
      <c r="L46" s="1"/>
    </row>
    <row r="47" spans="1:12" ht="15" x14ac:dyDescent="0.25">
      <c r="A47" s="1"/>
      <c r="B47" s="29"/>
      <c r="C47" s="30"/>
      <c r="D47" s="459" t="s">
        <v>161</v>
      </c>
      <c r="E47" s="460"/>
      <c r="F47" s="1"/>
      <c r="G47" s="3"/>
      <c r="H47" s="3"/>
      <c r="I47" s="15"/>
      <c r="J47" s="16"/>
      <c r="K47" s="18"/>
      <c r="L47" s="1"/>
    </row>
    <row r="48" spans="1:12" ht="15" x14ac:dyDescent="0.25">
      <c r="A48" s="1"/>
      <c r="B48" s="462" t="s">
        <v>166</v>
      </c>
      <c r="C48" s="417"/>
      <c r="D48" s="17" t="s">
        <v>35</v>
      </c>
      <c r="E48" s="1">
        <v>12</v>
      </c>
      <c r="F48" s="20"/>
      <c r="G48" s="3" t="s">
        <v>143</v>
      </c>
      <c r="H48" s="3">
        <v>8</v>
      </c>
      <c r="I48" s="15" t="s">
        <v>53</v>
      </c>
      <c r="J48" s="16"/>
      <c r="K48" s="21" t="s">
        <v>77</v>
      </c>
      <c r="L48" s="1"/>
    </row>
    <row r="49" spans="1:12" ht="15" x14ac:dyDescent="0.25">
      <c r="A49" s="1"/>
      <c r="B49" s="416">
        <v>101</v>
      </c>
      <c r="C49" s="417"/>
      <c r="D49" s="17" t="s">
        <v>35</v>
      </c>
      <c r="E49" s="1">
        <v>9</v>
      </c>
      <c r="F49" s="20"/>
      <c r="G49" s="3" t="s">
        <v>143</v>
      </c>
      <c r="H49" s="3">
        <v>6.5</v>
      </c>
      <c r="I49" s="15" t="s">
        <v>53</v>
      </c>
      <c r="J49" s="16"/>
      <c r="K49" s="21" t="s">
        <v>77</v>
      </c>
      <c r="L49" s="1"/>
    </row>
    <row r="50" spans="1:12" ht="15" customHeight="1" x14ac:dyDescent="0.25">
      <c r="A50" s="1"/>
      <c r="B50" s="19"/>
      <c r="C50" s="16"/>
      <c r="D50" s="17"/>
      <c r="E50" s="1"/>
      <c r="F50" s="17"/>
      <c r="G50" s="3"/>
      <c r="H50" s="3"/>
      <c r="I50" s="15"/>
      <c r="J50" s="16"/>
      <c r="K50" s="21"/>
      <c r="L50" s="1"/>
    </row>
    <row r="51" spans="1:12" ht="15" customHeight="1" x14ac:dyDescent="0.25">
      <c r="A51" s="1"/>
      <c r="B51" s="15"/>
      <c r="C51" s="16"/>
      <c r="D51" s="17"/>
      <c r="E51" s="1"/>
      <c r="F51" s="1"/>
      <c r="G51" s="3"/>
      <c r="H51" s="3"/>
      <c r="I51" s="15"/>
      <c r="J51" s="16"/>
      <c r="K51" s="18"/>
      <c r="L51" s="1"/>
    </row>
    <row r="52" spans="1:12" ht="15" customHeight="1" x14ac:dyDescent="0.25">
      <c r="A52" s="1"/>
      <c r="B52" s="19"/>
      <c r="C52" s="16"/>
      <c r="D52" s="17"/>
      <c r="E52" s="461"/>
      <c r="F52" s="461"/>
      <c r="G52" s="3"/>
      <c r="H52" s="3"/>
      <c r="I52" s="15"/>
      <c r="J52" s="16"/>
      <c r="K52" s="21"/>
      <c r="L52" s="1"/>
    </row>
    <row r="53" spans="1:12" ht="15" x14ac:dyDescent="0.25">
      <c r="A53" s="1"/>
      <c r="B53" s="15"/>
      <c r="C53" s="16"/>
      <c r="D53" s="17" t="s">
        <v>29</v>
      </c>
      <c r="E53" s="461">
        <v>1204</v>
      </c>
      <c r="F53" s="461"/>
      <c r="G53" s="3" t="s">
        <v>16</v>
      </c>
      <c r="H53" s="3"/>
      <c r="I53" s="15"/>
      <c r="J53" s="16"/>
      <c r="K53" s="21"/>
      <c r="L53" s="1"/>
    </row>
    <row r="54" spans="1:12" ht="15" x14ac:dyDescent="0.25">
      <c r="A54" s="1"/>
      <c r="B54" s="15"/>
      <c r="C54" s="16"/>
      <c r="D54" s="17"/>
      <c r="E54" s="20"/>
      <c r="F54" s="20"/>
      <c r="G54" s="3"/>
      <c r="H54" s="3"/>
      <c r="I54" s="15"/>
      <c r="J54" s="16"/>
      <c r="K54" s="21"/>
      <c r="L54" s="1"/>
    </row>
    <row r="55" spans="1:12" ht="15" customHeight="1" x14ac:dyDescent="0.25">
      <c r="A55" s="1"/>
      <c r="B55" s="15"/>
      <c r="C55" s="16"/>
      <c r="D55" s="1" t="s">
        <v>49</v>
      </c>
      <c r="E55" s="23"/>
      <c r="F55" s="1" t="s">
        <v>167</v>
      </c>
      <c r="G55" s="1"/>
      <c r="H55" s="1"/>
      <c r="I55" s="15"/>
      <c r="J55" s="16"/>
      <c r="K55" s="21"/>
      <c r="L55" s="1"/>
    </row>
    <row r="56" spans="1:12" ht="15" customHeight="1" x14ac:dyDescent="0.25">
      <c r="A56" s="1"/>
      <c r="B56" s="15"/>
      <c r="C56" s="16"/>
      <c r="D56" s="1" t="s">
        <v>168</v>
      </c>
      <c r="E56" s="23"/>
      <c r="F56" s="1"/>
      <c r="G56" s="1"/>
      <c r="H56" s="1"/>
      <c r="I56" s="15"/>
      <c r="J56" s="16"/>
      <c r="K56" s="21"/>
      <c r="L56" s="1"/>
    </row>
    <row r="57" spans="1:12" ht="15" customHeight="1" x14ac:dyDescent="0.25">
      <c r="A57" s="1"/>
      <c r="B57" s="15"/>
      <c r="C57" s="16"/>
      <c r="D57" s="1" t="s">
        <v>169</v>
      </c>
      <c r="E57" s="3"/>
      <c r="F57" s="1"/>
      <c r="G57" s="1"/>
      <c r="H57" s="1"/>
      <c r="I57" s="15"/>
      <c r="J57" s="16"/>
      <c r="K57" s="21"/>
      <c r="L57" s="1"/>
    </row>
    <row r="58" spans="1:12" ht="15" customHeight="1" x14ac:dyDescent="0.25">
      <c r="A58" s="1"/>
      <c r="B58" s="15"/>
      <c r="C58" s="16"/>
      <c r="D58" s="1" t="s">
        <v>63</v>
      </c>
      <c r="E58" s="23"/>
      <c r="F58" s="1"/>
      <c r="G58" s="1"/>
      <c r="H58" s="1"/>
      <c r="I58" s="15"/>
      <c r="J58" s="16"/>
      <c r="K58" s="21"/>
      <c r="L58" s="1"/>
    </row>
    <row r="59" spans="1:12" ht="15" customHeight="1" x14ac:dyDescent="0.25">
      <c r="A59" s="1"/>
      <c r="B59" s="15"/>
      <c r="C59" s="16"/>
      <c r="D59" s="1" t="s">
        <v>170</v>
      </c>
      <c r="E59" s="1"/>
      <c r="F59" s="1"/>
      <c r="G59" s="23"/>
      <c r="H59" s="23"/>
      <c r="I59" s="15"/>
      <c r="J59" s="16"/>
      <c r="K59" s="21"/>
      <c r="L59" s="1"/>
    </row>
    <row r="60" spans="1:12" ht="15" x14ac:dyDescent="0.25">
      <c r="A60" s="1"/>
      <c r="B60" s="15"/>
      <c r="C60" s="16"/>
      <c r="D60" s="1"/>
      <c r="E60" s="1"/>
      <c r="F60" s="1"/>
      <c r="G60" s="3"/>
      <c r="H60" s="3"/>
      <c r="I60" s="15"/>
      <c r="J60" s="16"/>
      <c r="K60" s="18"/>
      <c r="L60" s="1"/>
    </row>
    <row r="61" spans="1:12" ht="12" customHeight="1" x14ac:dyDescent="0.25">
      <c r="A61" s="1"/>
      <c r="B61" s="24"/>
      <c r="C61" s="25"/>
      <c r="D61" s="26"/>
      <c r="E61" s="26"/>
      <c r="F61" s="26"/>
      <c r="G61" s="26"/>
      <c r="H61" s="26"/>
      <c r="I61" s="24"/>
      <c r="J61" s="25"/>
      <c r="K61" s="27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364" ht="8.25" customHeight="1" x14ac:dyDescent="0.2"/>
    <row r="366" ht="8.25" customHeight="1" x14ac:dyDescent="0.2"/>
    <row r="368" ht="9" customHeight="1" x14ac:dyDescent="0.2"/>
    <row r="370" ht="7.5" customHeight="1" x14ac:dyDescent="0.2"/>
    <row r="372" ht="6.75" customHeight="1" x14ac:dyDescent="0.2"/>
    <row r="374" ht="7.5" customHeight="1" x14ac:dyDescent="0.2"/>
    <row r="376" ht="9" customHeight="1" x14ac:dyDescent="0.2"/>
    <row r="378" ht="7.5" customHeight="1" x14ac:dyDescent="0.2"/>
    <row r="380" ht="8.25" customHeight="1" x14ac:dyDescent="0.2"/>
  </sheetData>
  <mergeCells count="23">
    <mergeCell ref="D37:E37"/>
    <mergeCell ref="E18:F18"/>
    <mergeCell ref="D21:E21"/>
    <mergeCell ref="B22:C22"/>
    <mergeCell ref="D26:E26"/>
    <mergeCell ref="B27:C27"/>
    <mergeCell ref="B28:C28"/>
    <mergeCell ref="E52:F52"/>
    <mergeCell ref="E53:F53"/>
    <mergeCell ref="B23:C23"/>
    <mergeCell ref="D35:E35"/>
    <mergeCell ref="B36:C36"/>
    <mergeCell ref="D39:E39"/>
    <mergeCell ref="B40:C40"/>
    <mergeCell ref="D43:E43"/>
    <mergeCell ref="B44:C44"/>
    <mergeCell ref="D47:E47"/>
    <mergeCell ref="D45:E45"/>
    <mergeCell ref="B48:C48"/>
    <mergeCell ref="B49:C49"/>
    <mergeCell ref="D30:E30"/>
    <mergeCell ref="B31:C31"/>
    <mergeCell ref="B32:C32"/>
  </mergeCells>
  <pageMargins left="0.15748031496062992" right="0.15748031496062992" top="0.15748031496062992" bottom="0.19685039370078741" header="0" footer="0"/>
  <pageSetup paperSize="9" scale="82" orientation="portrait" horizontalDpi="4294967293" r:id="rId1"/>
  <headerFooter alignWithMargins="0"/>
  <drawing r:id="rId2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sheetPr codeName="Hoja86">
    <pageSetUpPr fitToPage="1"/>
  </sheetPr>
  <dimension ref="A1:L389"/>
  <sheetViews>
    <sheetView topLeftCell="A13" workbookViewId="0">
      <selection activeCell="A70" sqref="A70:IV77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136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36680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138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137</v>
      </c>
      <c r="C22" s="417"/>
      <c r="D22" s="17" t="s">
        <v>35</v>
      </c>
      <c r="E22" s="1">
        <v>12</v>
      </c>
      <c r="F22" s="20"/>
      <c r="G22" s="3" t="s">
        <v>45</v>
      </c>
      <c r="H22" s="3">
        <v>8</v>
      </c>
      <c r="I22" s="15" t="s">
        <v>73</v>
      </c>
      <c r="J22" s="16"/>
      <c r="K22" s="21" t="s">
        <v>77</v>
      </c>
      <c r="L22" s="1"/>
    </row>
    <row r="23" spans="1:12" ht="15" x14ac:dyDescent="0.25">
      <c r="A23" s="1"/>
      <c r="B23" s="15"/>
      <c r="C23" s="16"/>
      <c r="D23" s="1"/>
      <c r="E23" s="1"/>
      <c r="F23" s="1"/>
      <c r="G23" s="3"/>
      <c r="H23" s="3"/>
      <c r="I23" s="15"/>
      <c r="J23" s="16"/>
      <c r="K23" s="21"/>
      <c r="L23" s="1"/>
    </row>
    <row r="24" spans="1:12" ht="15" x14ac:dyDescent="0.25">
      <c r="A24" s="1"/>
      <c r="B24" s="29" t="s">
        <v>37</v>
      </c>
      <c r="C24" s="30"/>
      <c r="D24" s="17"/>
      <c r="E24" s="1"/>
      <c r="F24" s="1"/>
      <c r="G24" s="3"/>
      <c r="H24" s="3">
        <v>12</v>
      </c>
      <c r="I24" s="15"/>
      <c r="J24" s="16"/>
      <c r="K24" s="18"/>
      <c r="L24" s="1"/>
    </row>
    <row r="25" spans="1:12" ht="15" x14ac:dyDescent="0.25">
      <c r="A25" s="1"/>
      <c r="B25" s="29"/>
      <c r="C25" s="30"/>
      <c r="D25" s="459" t="s">
        <v>138</v>
      </c>
      <c r="E25" s="460"/>
      <c r="F25" s="1"/>
      <c r="G25" s="3"/>
      <c r="H25" s="3"/>
      <c r="I25" s="15"/>
      <c r="J25" s="16"/>
      <c r="K25" s="18"/>
      <c r="L25" s="1"/>
    </row>
    <row r="26" spans="1:12" ht="15" x14ac:dyDescent="0.25">
      <c r="A26" s="1"/>
      <c r="B26" s="462" t="s">
        <v>139</v>
      </c>
      <c r="C26" s="417"/>
      <c r="D26" s="17" t="s">
        <v>35</v>
      </c>
      <c r="E26" s="1">
        <v>12</v>
      </c>
      <c r="F26" s="20"/>
      <c r="G26" s="3" t="s">
        <v>45</v>
      </c>
      <c r="H26" s="3">
        <v>8</v>
      </c>
      <c r="I26" s="15" t="s">
        <v>73</v>
      </c>
      <c r="J26" s="16"/>
      <c r="K26" s="21" t="s">
        <v>77</v>
      </c>
      <c r="L26" s="1"/>
    </row>
    <row r="27" spans="1:12" ht="15" x14ac:dyDescent="0.25">
      <c r="A27" s="1"/>
      <c r="B27" s="416"/>
      <c r="C27" s="417"/>
      <c r="D27" s="17"/>
      <c r="E27" s="1"/>
      <c r="F27" s="20"/>
      <c r="G27" s="3"/>
      <c r="H27" s="3"/>
      <c r="I27" s="15"/>
      <c r="J27" s="16"/>
      <c r="K27" s="21"/>
      <c r="L27" s="1"/>
    </row>
    <row r="28" spans="1:12" ht="15" x14ac:dyDescent="0.25">
      <c r="A28" s="1"/>
      <c r="B28" s="29" t="s">
        <v>56</v>
      </c>
      <c r="C28" s="30"/>
      <c r="D28" s="17"/>
      <c r="E28" s="1"/>
      <c r="F28" s="1"/>
      <c r="G28" s="3"/>
      <c r="H28" s="3">
        <v>12</v>
      </c>
      <c r="I28" s="15"/>
      <c r="J28" s="16"/>
      <c r="K28" s="18"/>
      <c r="L28" s="1"/>
    </row>
    <row r="29" spans="1:12" ht="15" x14ac:dyDescent="0.25">
      <c r="A29" s="1"/>
      <c r="B29" s="29"/>
      <c r="C29" s="30"/>
      <c r="D29" s="459" t="s">
        <v>138</v>
      </c>
      <c r="E29" s="460"/>
      <c r="F29" s="1"/>
      <c r="G29" s="3"/>
      <c r="H29" s="3"/>
      <c r="I29" s="15"/>
      <c r="J29" s="16"/>
      <c r="K29" s="18"/>
      <c r="L29" s="1"/>
    </row>
    <row r="30" spans="1:12" ht="15" x14ac:dyDescent="0.25">
      <c r="A30" s="1"/>
      <c r="B30" s="462" t="s">
        <v>140</v>
      </c>
      <c r="C30" s="417"/>
      <c r="D30" s="17" t="s">
        <v>35</v>
      </c>
      <c r="E30" s="1">
        <v>12</v>
      </c>
      <c r="F30" s="20"/>
      <c r="G30" s="3" t="s">
        <v>45</v>
      </c>
      <c r="H30" s="3">
        <v>8</v>
      </c>
      <c r="I30" s="15" t="s">
        <v>73</v>
      </c>
      <c r="J30" s="16"/>
      <c r="K30" s="21" t="s">
        <v>77</v>
      </c>
      <c r="L30" s="1"/>
    </row>
    <row r="31" spans="1:12" ht="15" x14ac:dyDescent="0.25">
      <c r="A31" s="1"/>
      <c r="B31" s="416">
        <v>45</v>
      </c>
      <c r="C31" s="417"/>
      <c r="D31" s="17" t="s">
        <v>35</v>
      </c>
      <c r="E31" s="1">
        <v>13</v>
      </c>
      <c r="F31" s="20"/>
      <c r="G31" s="3" t="s">
        <v>45</v>
      </c>
      <c r="H31" s="3">
        <v>8.5</v>
      </c>
      <c r="I31" s="15" t="s">
        <v>73</v>
      </c>
      <c r="J31" s="16"/>
      <c r="K31" s="21" t="s">
        <v>77</v>
      </c>
      <c r="L31" s="1"/>
    </row>
    <row r="32" spans="1:12" ht="15" x14ac:dyDescent="0.25">
      <c r="A32" s="1"/>
      <c r="B32" s="40"/>
      <c r="C32" s="36"/>
      <c r="D32" s="17"/>
      <c r="E32" s="1"/>
      <c r="F32" s="20"/>
      <c r="G32" s="3"/>
      <c r="H32" s="3"/>
      <c r="I32" s="15"/>
      <c r="J32" s="16"/>
      <c r="K32" s="21"/>
      <c r="L32" s="1"/>
    </row>
    <row r="33" spans="1:12" ht="15" customHeight="1" x14ac:dyDescent="0.25">
      <c r="A33" s="1"/>
      <c r="B33" s="15"/>
      <c r="C33" s="16"/>
      <c r="D33" s="459" t="s">
        <v>141</v>
      </c>
      <c r="E33" s="460"/>
      <c r="F33" s="1"/>
      <c r="G33" s="3"/>
      <c r="H33" s="3"/>
      <c r="I33" s="15"/>
      <c r="J33" s="16"/>
      <c r="K33" s="21"/>
      <c r="L33" s="1"/>
    </row>
    <row r="34" spans="1:12" ht="15" x14ac:dyDescent="0.25">
      <c r="A34" s="1"/>
      <c r="B34" s="416">
        <v>46</v>
      </c>
      <c r="C34" s="417"/>
      <c r="D34" s="17" t="s">
        <v>142</v>
      </c>
      <c r="E34" s="1">
        <v>6</v>
      </c>
      <c r="F34" s="1">
        <v>65</v>
      </c>
      <c r="G34" s="3" t="s">
        <v>143</v>
      </c>
      <c r="H34" s="3">
        <v>7</v>
      </c>
      <c r="I34" s="15" t="s">
        <v>73</v>
      </c>
      <c r="J34" s="16"/>
      <c r="K34" s="21" t="s">
        <v>145</v>
      </c>
      <c r="L34" s="1"/>
    </row>
    <row r="35" spans="1:12" ht="15" x14ac:dyDescent="0.25">
      <c r="A35" s="1"/>
      <c r="B35" s="15"/>
      <c r="C35" s="16"/>
      <c r="D35" s="17" t="s">
        <v>142</v>
      </c>
      <c r="E35" s="1">
        <v>6</v>
      </c>
      <c r="F35" s="1">
        <v>70</v>
      </c>
      <c r="G35" s="3" t="s">
        <v>143</v>
      </c>
      <c r="H35" s="3"/>
      <c r="I35" s="15" t="s">
        <v>73</v>
      </c>
      <c r="J35" s="16"/>
      <c r="K35" s="21" t="s">
        <v>145</v>
      </c>
      <c r="L35" s="1"/>
    </row>
    <row r="36" spans="1:12" ht="15" x14ac:dyDescent="0.25">
      <c r="A36" s="1"/>
      <c r="B36" s="32"/>
      <c r="C36" s="30"/>
      <c r="D36" s="459" t="s">
        <v>144</v>
      </c>
      <c r="E36" s="460"/>
      <c r="F36" s="20"/>
      <c r="G36" s="3"/>
      <c r="H36" s="3"/>
      <c r="I36" s="15"/>
      <c r="J36" s="16"/>
      <c r="K36" s="21"/>
      <c r="L36" s="1"/>
    </row>
    <row r="37" spans="1:12" ht="15" customHeight="1" x14ac:dyDescent="0.25">
      <c r="A37" s="1"/>
      <c r="B37" s="15"/>
      <c r="C37" s="16"/>
      <c r="D37" s="17" t="s">
        <v>142</v>
      </c>
      <c r="E37" s="1">
        <v>3</v>
      </c>
      <c r="F37" s="1">
        <v>75</v>
      </c>
      <c r="G37" s="3" t="s">
        <v>143</v>
      </c>
      <c r="H37" s="3"/>
      <c r="I37" s="15" t="s">
        <v>90</v>
      </c>
      <c r="J37" s="16"/>
      <c r="K37" s="21" t="s">
        <v>145</v>
      </c>
      <c r="L37" s="1"/>
    </row>
    <row r="38" spans="1:12" ht="15" customHeight="1" x14ac:dyDescent="0.25">
      <c r="A38" s="1"/>
      <c r="B38" s="19"/>
      <c r="C38" s="16"/>
      <c r="D38" s="17" t="s">
        <v>142</v>
      </c>
      <c r="E38" s="1">
        <v>3</v>
      </c>
      <c r="F38" s="17">
        <v>80</v>
      </c>
      <c r="G38" s="3" t="s">
        <v>143</v>
      </c>
      <c r="H38" s="3"/>
      <c r="I38" s="15" t="s">
        <v>90</v>
      </c>
      <c r="J38" s="16"/>
      <c r="K38" s="21" t="s">
        <v>145</v>
      </c>
      <c r="L38" s="1"/>
    </row>
    <row r="39" spans="1:12" ht="15" customHeight="1" x14ac:dyDescent="0.25">
      <c r="A39" s="1"/>
      <c r="B39" s="19"/>
      <c r="C39" s="16"/>
      <c r="D39" s="459" t="s">
        <v>146</v>
      </c>
      <c r="E39" s="460"/>
      <c r="F39" s="17"/>
      <c r="G39" s="3"/>
      <c r="H39" s="3"/>
      <c r="I39" s="15"/>
      <c r="J39" s="16"/>
      <c r="K39" s="21"/>
      <c r="L39" s="1"/>
    </row>
    <row r="40" spans="1:12" ht="15" customHeight="1" x14ac:dyDescent="0.25">
      <c r="A40" s="1"/>
      <c r="B40" s="19"/>
      <c r="C40" s="16"/>
      <c r="D40" s="17" t="s">
        <v>142</v>
      </c>
      <c r="E40" s="1">
        <v>3</v>
      </c>
      <c r="F40" s="17">
        <v>65</v>
      </c>
      <c r="G40" s="3" t="s">
        <v>143</v>
      </c>
      <c r="H40" s="3"/>
      <c r="I40" s="15" t="s">
        <v>147</v>
      </c>
      <c r="J40" s="16"/>
      <c r="K40" s="21" t="s">
        <v>145</v>
      </c>
      <c r="L40" s="1"/>
    </row>
    <row r="41" spans="1:12" ht="15" customHeight="1" x14ac:dyDescent="0.25">
      <c r="A41" s="1"/>
      <c r="B41" s="19"/>
      <c r="C41" s="16"/>
      <c r="D41" s="17" t="s">
        <v>142</v>
      </c>
      <c r="E41" s="1">
        <v>2</v>
      </c>
      <c r="F41" s="17">
        <v>70</v>
      </c>
      <c r="G41" s="3" t="s">
        <v>143</v>
      </c>
      <c r="H41" s="3"/>
      <c r="I41" s="15" t="s">
        <v>147</v>
      </c>
      <c r="J41" s="16"/>
      <c r="K41" s="21" t="s">
        <v>145</v>
      </c>
      <c r="L41" s="1"/>
    </row>
    <row r="42" spans="1:12" ht="15" customHeight="1" x14ac:dyDescent="0.25">
      <c r="A42" s="1"/>
      <c r="B42" s="19"/>
      <c r="C42" s="16"/>
      <c r="D42" s="17" t="s">
        <v>142</v>
      </c>
      <c r="E42" s="1">
        <v>3</v>
      </c>
      <c r="F42" s="17">
        <v>75</v>
      </c>
      <c r="G42" s="3" t="s">
        <v>143</v>
      </c>
      <c r="H42" s="3"/>
      <c r="I42" s="15" t="s">
        <v>147</v>
      </c>
      <c r="J42" s="16"/>
      <c r="K42" s="21" t="s">
        <v>145</v>
      </c>
      <c r="L42" s="1"/>
    </row>
    <row r="43" spans="1:12" ht="15" customHeight="1" x14ac:dyDescent="0.25">
      <c r="A43" s="1"/>
      <c r="B43" s="19"/>
      <c r="C43" s="16"/>
      <c r="D43" s="17" t="s">
        <v>142</v>
      </c>
      <c r="E43" s="1">
        <v>2</v>
      </c>
      <c r="F43" s="17">
        <v>80</v>
      </c>
      <c r="G43" s="3" t="s">
        <v>143</v>
      </c>
      <c r="H43" s="3"/>
      <c r="I43" s="15" t="s">
        <v>147</v>
      </c>
      <c r="J43" s="16"/>
      <c r="K43" s="21" t="s">
        <v>145</v>
      </c>
      <c r="L43" s="1"/>
    </row>
    <row r="44" spans="1:12" ht="15" customHeight="1" x14ac:dyDescent="0.25">
      <c r="A44" s="1"/>
      <c r="B44" s="19"/>
      <c r="C44" s="16"/>
      <c r="D44" s="459" t="s">
        <v>148</v>
      </c>
      <c r="E44" s="460"/>
      <c r="F44" s="17"/>
      <c r="G44" s="3"/>
      <c r="H44" s="3"/>
      <c r="I44" s="15"/>
      <c r="J44" s="16"/>
      <c r="K44" s="21"/>
      <c r="L44" s="1"/>
    </row>
    <row r="45" spans="1:12" ht="15" customHeight="1" x14ac:dyDescent="0.25">
      <c r="A45" s="1"/>
      <c r="B45" s="19"/>
      <c r="C45" s="16"/>
      <c r="D45" s="17" t="s">
        <v>142</v>
      </c>
      <c r="E45" s="1">
        <v>1</v>
      </c>
      <c r="F45" s="17">
        <v>65</v>
      </c>
      <c r="G45" s="3" t="s">
        <v>143</v>
      </c>
      <c r="H45" s="3"/>
      <c r="I45" s="15" t="s">
        <v>84</v>
      </c>
      <c r="J45" s="16"/>
      <c r="K45" s="21" t="s">
        <v>145</v>
      </c>
      <c r="L45" s="1"/>
    </row>
    <row r="46" spans="1:12" ht="15" customHeight="1" x14ac:dyDescent="0.25">
      <c r="A46" s="1"/>
      <c r="B46" s="19"/>
      <c r="C46" s="16"/>
      <c r="D46" s="17" t="s">
        <v>142</v>
      </c>
      <c r="E46" s="1">
        <v>1</v>
      </c>
      <c r="F46" s="17">
        <v>70</v>
      </c>
      <c r="G46" s="3" t="s">
        <v>143</v>
      </c>
      <c r="H46" s="3"/>
      <c r="I46" s="15" t="s">
        <v>84</v>
      </c>
      <c r="J46" s="16"/>
      <c r="K46" s="21" t="s">
        <v>145</v>
      </c>
      <c r="L46" s="1"/>
    </row>
    <row r="47" spans="1:12" ht="15" customHeight="1" x14ac:dyDescent="0.25">
      <c r="A47" s="1"/>
      <c r="B47" s="19"/>
      <c r="C47" s="16"/>
      <c r="D47" s="17" t="s">
        <v>142</v>
      </c>
      <c r="E47" s="1">
        <v>1</v>
      </c>
      <c r="F47" s="17">
        <v>75</v>
      </c>
      <c r="G47" s="3" t="s">
        <v>143</v>
      </c>
      <c r="H47" s="3"/>
      <c r="I47" s="15" t="s">
        <v>84</v>
      </c>
      <c r="J47" s="16"/>
      <c r="K47" s="21" t="s">
        <v>145</v>
      </c>
      <c r="L47" s="1"/>
    </row>
    <row r="48" spans="1:12" ht="15" customHeight="1" x14ac:dyDescent="0.25">
      <c r="A48" s="1"/>
      <c r="B48" s="19"/>
      <c r="C48" s="16"/>
      <c r="D48" s="17" t="s">
        <v>142</v>
      </c>
      <c r="E48" s="1">
        <v>1</v>
      </c>
      <c r="F48" s="17">
        <v>80</v>
      </c>
      <c r="G48" s="3" t="s">
        <v>143</v>
      </c>
      <c r="H48" s="3"/>
      <c r="I48" s="15" t="s">
        <v>84</v>
      </c>
      <c r="J48" s="16"/>
      <c r="K48" s="21" t="s">
        <v>145</v>
      </c>
      <c r="L48" s="1"/>
    </row>
    <row r="49" spans="1:12" ht="15" customHeight="1" x14ac:dyDescent="0.25">
      <c r="A49" s="1"/>
      <c r="B49" s="19"/>
      <c r="C49" s="16"/>
      <c r="D49" s="17"/>
      <c r="E49" s="1"/>
      <c r="F49" s="17"/>
      <c r="G49" s="3"/>
      <c r="H49" s="3"/>
      <c r="I49" s="15"/>
      <c r="J49" s="16"/>
      <c r="K49" s="21"/>
      <c r="L49" s="1"/>
    </row>
    <row r="50" spans="1:12" ht="15" customHeight="1" x14ac:dyDescent="0.25">
      <c r="A50" s="1"/>
      <c r="B50" s="15"/>
      <c r="C50" s="16"/>
      <c r="D50" s="459" t="s">
        <v>149</v>
      </c>
      <c r="E50" s="460"/>
      <c r="F50" s="1"/>
      <c r="G50" s="3"/>
      <c r="H50" s="3"/>
      <c r="I50" s="15"/>
      <c r="J50" s="16"/>
      <c r="K50" s="21"/>
      <c r="L50" s="1"/>
    </row>
    <row r="51" spans="1:12" ht="15" x14ac:dyDescent="0.25">
      <c r="A51" s="1"/>
      <c r="B51" s="416">
        <v>47</v>
      </c>
      <c r="C51" s="417"/>
      <c r="D51" s="17" t="s">
        <v>142</v>
      </c>
      <c r="E51" s="1">
        <v>5</v>
      </c>
      <c r="F51" s="1">
        <v>65</v>
      </c>
      <c r="G51" s="3" t="s">
        <v>143</v>
      </c>
      <c r="H51" s="3">
        <v>5.8</v>
      </c>
      <c r="I51" s="15" t="s">
        <v>25</v>
      </c>
      <c r="J51" s="16"/>
      <c r="K51" s="21" t="s">
        <v>145</v>
      </c>
      <c r="L51" s="1"/>
    </row>
    <row r="52" spans="1:12" ht="15" customHeight="1" x14ac:dyDescent="0.25">
      <c r="A52" s="1"/>
      <c r="B52" s="19"/>
      <c r="C52" s="16"/>
      <c r="D52" s="17" t="s">
        <v>142</v>
      </c>
      <c r="E52" s="1">
        <v>9</v>
      </c>
      <c r="F52" s="17">
        <v>70</v>
      </c>
      <c r="G52" s="3" t="s">
        <v>143</v>
      </c>
      <c r="H52" s="3"/>
      <c r="I52" s="15" t="s">
        <v>25</v>
      </c>
      <c r="J52" s="16"/>
      <c r="K52" s="21" t="s">
        <v>145</v>
      </c>
      <c r="L52" s="1"/>
    </row>
    <row r="53" spans="1:12" ht="15" customHeight="1" x14ac:dyDescent="0.25">
      <c r="A53" s="1"/>
      <c r="B53" s="19"/>
      <c r="C53" s="16"/>
      <c r="D53" s="17" t="s">
        <v>142</v>
      </c>
      <c r="E53" s="1">
        <v>12</v>
      </c>
      <c r="F53" s="17">
        <v>75</v>
      </c>
      <c r="G53" s="3" t="s">
        <v>143</v>
      </c>
      <c r="H53" s="3"/>
      <c r="I53" s="15" t="s">
        <v>25</v>
      </c>
      <c r="J53" s="16"/>
      <c r="K53" s="21" t="s">
        <v>145</v>
      </c>
      <c r="L53" s="1"/>
    </row>
    <row r="54" spans="1:12" ht="15" customHeight="1" x14ac:dyDescent="0.25">
      <c r="A54" s="1"/>
      <c r="B54" s="19"/>
      <c r="C54" s="16"/>
      <c r="D54" s="17" t="s">
        <v>142</v>
      </c>
      <c r="E54" s="1">
        <v>8</v>
      </c>
      <c r="F54" s="17">
        <v>80</v>
      </c>
      <c r="G54" s="3" t="s">
        <v>143</v>
      </c>
      <c r="H54" s="3"/>
      <c r="I54" s="15" t="s">
        <v>25</v>
      </c>
      <c r="J54" s="16"/>
      <c r="K54" s="21" t="s">
        <v>145</v>
      </c>
      <c r="L54" s="1"/>
    </row>
    <row r="55" spans="1:12" ht="15" customHeight="1" x14ac:dyDescent="0.25">
      <c r="A55" s="1"/>
      <c r="B55" s="19"/>
      <c r="C55" s="16"/>
      <c r="D55" s="17"/>
      <c r="E55" s="1"/>
      <c r="F55" s="17"/>
      <c r="G55" s="3"/>
      <c r="H55" s="3"/>
      <c r="I55" s="15"/>
      <c r="J55" s="16"/>
      <c r="K55" s="21"/>
      <c r="L55" s="1"/>
    </row>
    <row r="56" spans="1:12" ht="15" customHeight="1" x14ac:dyDescent="0.25">
      <c r="A56" s="1"/>
      <c r="B56" s="15"/>
      <c r="C56" s="16"/>
      <c r="D56" s="459" t="s">
        <v>150</v>
      </c>
      <c r="E56" s="460"/>
      <c r="F56" s="1"/>
      <c r="G56" s="3"/>
      <c r="H56" s="3"/>
      <c r="I56" s="15"/>
      <c r="J56" s="16"/>
      <c r="K56" s="21"/>
      <c r="L56" s="1"/>
    </row>
    <row r="57" spans="1:12" ht="15" x14ac:dyDescent="0.25">
      <c r="A57" s="1"/>
      <c r="B57" s="416">
        <v>48</v>
      </c>
      <c r="C57" s="417"/>
      <c r="D57" s="17" t="s">
        <v>142</v>
      </c>
      <c r="E57" s="1">
        <v>4</v>
      </c>
      <c r="F57" s="1">
        <v>65</v>
      </c>
      <c r="G57" s="3" t="s">
        <v>143</v>
      </c>
      <c r="H57" s="3">
        <v>7</v>
      </c>
      <c r="I57" s="15" t="s">
        <v>53</v>
      </c>
      <c r="J57" s="16"/>
      <c r="K57" s="21" t="s">
        <v>145</v>
      </c>
      <c r="L57" s="1"/>
    </row>
    <row r="58" spans="1:12" ht="15" customHeight="1" x14ac:dyDescent="0.25">
      <c r="A58" s="1"/>
      <c r="B58" s="19"/>
      <c r="C58" s="16"/>
      <c r="D58" s="17" t="s">
        <v>142</v>
      </c>
      <c r="E58" s="1">
        <v>12</v>
      </c>
      <c r="F58" s="17">
        <v>70</v>
      </c>
      <c r="G58" s="3" t="s">
        <v>143</v>
      </c>
      <c r="H58" s="3"/>
      <c r="I58" s="15" t="s">
        <v>53</v>
      </c>
      <c r="J58" s="16"/>
      <c r="K58" s="21" t="s">
        <v>145</v>
      </c>
      <c r="L58" s="1"/>
    </row>
    <row r="59" spans="1:12" ht="15" customHeight="1" x14ac:dyDescent="0.25">
      <c r="A59" s="1"/>
      <c r="B59" s="19"/>
      <c r="C59" s="16"/>
      <c r="D59" s="17" t="s">
        <v>142</v>
      </c>
      <c r="E59" s="1">
        <v>13</v>
      </c>
      <c r="F59" s="17">
        <v>75</v>
      </c>
      <c r="G59" s="3" t="s">
        <v>143</v>
      </c>
      <c r="H59" s="3"/>
      <c r="I59" s="15" t="s">
        <v>53</v>
      </c>
      <c r="J59" s="16"/>
      <c r="K59" s="21" t="s">
        <v>145</v>
      </c>
      <c r="L59" s="1"/>
    </row>
    <row r="60" spans="1:12" ht="15" customHeight="1" x14ac:dyDescent="0.25">
      <c r="A60" s="1"/>
      <c r="B60" s="19"/>
      <c r="C60" s="16"/>
      <c r="D60" s="17" t="s">
        <v>142</v>
      </c>
      <c r="E60" s="1">
        <v>13</v>
      </c>
      <c r="F60" s="17">
        <v>80</v>
      </c>
      <c r="G60" s="3" t="s">
        <v>143</v>
      </c>
      <c r="H60" s="3"/>
      <c r="I60" s="15" t="s">
        <v>53</v>
      </c>
      <c r="J60" s="16"/>
      <c r="K60" s="21" t="s">
        <v>145</v>
      </c>
      <c r="L60" s="1"/>
    </row>
    <row r="61" spans="1:12" ht="15" customHeight="1" x14ac:dyDescent="0.25">
      <c r="A61" s="1"/>
      <c r="B61" s="15"/>
      <c r="C61" s="16"/>
      <c r="D61" s="17"/>
      <c r="E61" s="1"/>
      <c r="F61" s="1"/>
      <c r="G61" s="3"/>
      <c r="H61" s="3"/>
      <c r="I61" s="15"/>
      <c r="J61" s="16"/>
      <c r="K61" s="18"/>
      <c r="L61" s="1"/>
    </row>
    <row r="62" spans="1:12" ht="15" customHeight="1" x14ac:dyDescent="0.25">
      <c r="A62" s="1"/>
      <c r="B62" s="19"/>
      <c r="C62" s="16"/>
      <c r="D62" s="17"/>
      <c r="E62" s="461"/>
      <c r="F62" s="461"/>
      <c r="G62" s="3"/>
      <c r="H62" s="3"/>
      <c r="I62" s="15"/>
      <c r="J62" s="16"/>
      <c r="K62" s="21"/>
      <c r="L62" s="1"/>
    </row>
    <row r="63" spans="1:12" ht="15" x14ac:dyDescent="0.25">
      <c r="A63" s="1"/>
      <c r="B63" s="15"/>
      <c r="C63" s="16"/>
      <c r="D63" s="17" t="s">
        <v>29</v>
      </c>
      <c r="E63" s="461">
        <v>649</v>
      </c>
      <c r="F63" s="461"/>
      <c r="G63" s="3" t="s">
        <v>16</v>
      </c>
      <c r="H63" s="3"/>
      <c r="I63" s="15"/>
      <c r="J63" s="16"/>
      <c r="K63" s="21"/>
      <c r="L63" s="1"/>
    </row>
    <row r="64" spans="1:12" ht="15" customHeight="1" x14ac:dyDescent="0.25">
      <c r="A64" s="1"/>
      <c r="B64" s="15"/>
      <c r="C64" s="16"/>
      <c r="D64" s="1" t="s">
        <v>49</v>
      </c>
      <c r="E64" s="23"/>
      <c r="F64" s="1" t="s">
        <v>151</v>
      </c>
      <c r="G64" s="1"/>
      <c r="H64" s="1"/>
      <c r="I64" s="15"/>
      <c r="J64" s="16"/>
      <c r="K64" s="21"/>
      <c r="L64" s="1"/>
    </row>
    <row r="65" spans="1:12" ht="15" customHeight="1" x14ac:dyDescent="0.25">
      <c r="A65" s="1"/>
      <c r="B65" s="15"/>
      <c r="C65" s="16"/>
      <c r="D65" s="1" t="s">
        <v>152</v>
      </c>
      <c r="E65" s="23"/>
      <c r="F65" s="1"/>
      <c r="G65" s="1"/>
      <c r="H65" s="1"/>
      <c r="I65" s="15"/>
      <c r="J65" s="16"/>
      <c r="K65" s="21"/>
      <c r="L65" s="1"/>
    </row>
    <row r="66" spans="1:12" ht="15" customHeight="1" x14ac:dyDescent="0.25">
      <c r="A66" s="1"/>
      <c r="B66" s="15"/>
      <c r="C66" s="16"/>
      <c r="D66" s="1" t="s">
        <v>153</v>
      </c>
      <c r="E66" s="3"/>
      <c r="F66" s="1"/>
      <c r="G66" s="1"/>
      <c r="H66" s="1"/>
      <c r="I66" s="15"/>
      <c r="J66" s="16"/>
      <c r="K66" s="21"/>
      <c r="L66" s="1"/>
    </row>
    <row r="67" spans="1:12" ht="15" customHeight="1" x14ac:dyDescent="0.25">
      <c r="A67" s="1"/>
      <c r="B67" s="15"/>
      <c r="C67" s="16"/>
      <c r="D67" s="1" t="s">
        <v>63</v>
      </c>
      <c r="E67" s="23"/>
      <c r="F67" s="1"/>
      <c r="G67" s="1"/>
      <c r="H67" s="1"/>
      <c r="I67" s="15"/>
      <c r="J67" s="16"/>
      <c r="K67" s="21"/>
      <c r="L67" s="1"/>
    </row>
    <row r="68" spans="1:12" ht="15" customHeight="1" x14ac:dyDescent="0.25">
      <c r="A68" s="1"/>
      <c r="B68" s="15"/>
      <c r="C68" s="16"/>
      <c r="D68" s="1" t="s">
        <v>154</v>
      </c>
      <c r="E68" s="1"/>
      <c r="F68" s="1"/>
      <c r="G68" s="23"/>
      <c r="H68" s="23"/>
      <c r="I68" s="15"/>
      <c r="J68" s="16"/>
      <c r="K68" s="21"/>
      <c r="L68" s="1"/>
    </row>
    <row r="69" spans="1:12" ht="15" x14ac:dyDescent="0.25">
      <c r="A69" s="1"/>
      <c r="B69" s="15"/>
      <c r="C69" s="16"/>
      <c r="D69" s="1"/>
      <c r="E69" s="1"/>
      <c r="F69" s="1"/>
      <c r="G69" s="3"/>
      <c r="H69" s="3"/>
      <c r="I69" s="15"/>
      <c r="J69" s="16"/>
      <c r="K69" s="18"/>
      <c r="L69" s="1"/>
    </row>
    <row r="70" spans="1:12" ht="12" customHeight="1" x14ac:dyDescent="0.25">
      <c r="A70" s="1"/>
      <c r="B70" s="24"/>
      <c r="C70" s="25"/>
      <c r="D70" s="26"/>
      <c r="E70" s="26"/>
      <c r="F70" s="26"/>
      <c r="G70" s="26"/>
      <c r="H70" s="26"/>
      <c r="I70" s="24"/>
      <c r="J70" s="25"/>
      <c r="K70" s="27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373" ht="8.25" customHeight="1" x14ac:dyDescent="0.2"/>
    <row r="375" ht="8.25" customHeight="1" x14ac:dyDescent="0.2"/>
    <row r="377" ht="9" customHeight="1" x14ac:dyDescent="0.2"/>
    <row r="379" ht="7.5" customHeight="1" x14ac:dyDescent="0.2"/>
    <row r="381" ht="6.75" customHeight="1" x14ac:dyDescent="0.2"/>
    <row r="383" ht="7.5" customHeight="1" x14ac:dyDescent="0.2"/>
    <row r="385" ht="9" customHeight="1" x14ac:dyDescent="0.2"/>
    <row r="387" ht="7.5" customHeight="1" x14ac:dyDescent="0.2"/>
    <row r="389" ht="8.25" customHeight="1" x14ac:dyDescent="0.2"/>
  </sheetData>
  <mergeCells count="20">
    <mergeCell ref="E63:F63"/>
    <mergeCell ref="D25:E25"/>
    <mergeCell ref="B26:C26"/>
    <mergeCell ref="B27:C27"/>
    <mergeCell ref="B30:C30"/>
    <mergeCell ref="B31:C31"/>
    <mergeCell ref="D33:E33"/>
    <mergeCell ref="B51:C51"/>
    <mergeCell ref="D56:E56"/>
    <mergeCell ref="B57:C57"/>
    <mergeCell ref="E18:F18"/>
    <mergeCell ref="E62:F62"/>
    <mergeCell ref="B34:C34"/>
    <mergeCell ref="D36:E36"/>
    <mergeCell ref="D39:E39"/>
    <mergeCell ref="D44:E44"/>
    <mergeCell ref="D50:E50"/>
    <mergeCell ref="B22:C22"/>
    <mergeCell ref="D21:E21"/>
    <mergeCell ref="D29:E29"/>
  </mergeCells>
  <pageMargins left="0.15748031496062992" right="0.15748031496062992" top="0.15748031496062992" bottom="0.19685039370078741" header="0" footer="0"/>
  <pageSetup paperSize="9" scale="82" orientation="portrait" horizontalDpi="4294967293" r:id="rId1"/>
  <headerFooter alignWithMargins="0"/>
  <drawing r:id="rId2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sheetPr codeName="Hoja87">
    <pageSetUpPr fitToPage="1"/>
  </sheetPr>
  <dimension ref="A1:L371"/>
  <sheetViews>
    <sheetView workbookViewId="0">
      <selection activeCell="F43" sqref="F43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126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10" t="s">
        <v>127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31" t="s">
        <v>128</v>
      </c>
      <c r="C21" s="16"/>
      <c r="D21" s="17" t="s">
        <v>72</v>
      </c>
      <c r="E21" s="1">
        <v>12</v>
      </c>
      <c r="F21" s="20"/>
      <c r="G21" s="3" t="s">
        <v>91</v>
      </c>
      <c r="H21" s="3">
        <v>8</v>
      </c>
      <c r="I21" s="15" t="s">
        <v>134</v>
      </c>
      <c r="J21" s="16"/>
      <c r="K21" s="21" t="s">
        <v>77</v>
      </c>
      <c r="L21" s="1"/>
    </row>
    <row r="22" spans="1:12" ht="15" x14ac:dyDescent="0.25">
      <c r="A22" s="1"/>
      <c r="B22" s="43">
        <v>8</v>
      </c>
      <c r="C22" s="16"/>
      <c r="D22" s="17" t="s">
        <v>72</v>
      </c>
      <c r="E22" s="1">
        <v>10</v>
      </c>
      <c r="F22" s="20"/>
      <c r="G22" s="3" t="s">
        <v>91</v>
      </c>
      <c r="H22" s="3">
        <v>7</v>
      </c>
      <c r="I22" s="15" t="s">
        <v>134</v>
      </c>
      <c r="J22" s="16"/>
      <c r="K22" s="21" t="s">
        <v>77</v>
      </c>
      <c r="L22" s="1"/>
    </row>
    <row r="23" spans="1:12" ht="15" x14ac:dyDescent="0.25">
      <c r="A23" s="1"/>
      <c r="B23" s="15"/>
      <c r="C23" s="16"/>
      <c r="D23" s="1"/>
      <c r="E23" s="1"/>
      <c r="F23" s="1"/>
      <c r="G23" s="3"/>
      <c r="H23" s="3"/>
      <c r="I23" s="15"/>
      <c r="J23" s="16"/>
      <c r="K23" s="21"/>
      <c r="L23" s="1"/>
    </row>
    <row r="24" spans="1:12" ht="15" x14ac:dyDescent="0.25">
      <c r="A24" s="1"/>
      <c r="B24" s="32"/>
      <c r="C24" s="16"/>
      <c r="D24" s="17"/>
      <c r="E24" s="461"/>
      <c r="F24" s="461"/>
      <c r="G24" s="3"/>
      <c r="H24" s="3"/>
      <c r="I24" s="15"/>
      <c r="J24" s="16"/>
      <c r="K24" s="21"/>
      <c r="L24" s="1"/>
    </row>
    <row r="25" spans="1:12" ht="15" x14ac:dyDescent="0.25">
      <c r="A25" s="1"/>
      <c r="B25" s="33"/>
      <c r="C25" s="16"/>
      <c r="D25" s="17"/>
      <c r="E25" s="1"/>
      <c r="F25" s="20"/>
      <c r="G25" s="3"/>
      <c r="H25" s="3"/>
      <c r="I25" s="15"/>
      <c r="J25" s="16"/>
      <c r="K25" s="21"/>
      <c r="L25" s="1"/>
    </row>
    <row r="26" spans="1:12" ht="15" x14ac:dyDescent="0.25">
      <c r="A26" s="1"/>
      <c r="B26" s="34"/>
      <c r="C26" s="16"/>
      <c r="D26" s="17"/>
      <c r="E26" s="1"/>
      <c r="F26" s="20"/>
      <c r="G26" s="3"/>
      <c r="H26" s="3"/>
      <c r="I26" s="15"/>
      <c r="J26" s="16"/>
      <c r="K26" s="21"/>
      <c r="L26" s="1"/>
    </row>
    <row r="27" spans="1:12" ht="15" x14ac:dyDescent="0.25">
      <c r="A27" s="1"/>
      <c r="B27" s="15"/>
      <c r="C27" s="16"/>
      <c r="D27" s="17"/>
      <c r="E27" s="1"/>
      <c r="F27" s="1"/>
      <c r="G27" s="3"/>
      <c r="H27" s="3"/>
      <c r="I27" s="15"/>
      <c r="J27" s="16"/>
      <c r="K27" s="21"/>
      <c r="L27" s="1"/>
    </row>
    <row r="28" spans="1:12" ht="15" x14ac:dyDescent="0.25">
      <c r="A28" s="1"/>
      <c r="B28" s="32"/>
      <c r="C28" s="16"/>
      <c r="D28" s="17"/>
      <c r="E28" s="461"/>
      <c r="F28" s="461"/>
      <c r="G28" s="3"/>
      <c r="H28" s="3"/>
      <c r="I28" s="15"/>
      <c r="J28" s="16"/>
      <c r="K28" s="21"/>
      <c r="L28" s="1"/>
    </row>
    <row r="29" spans="1:12" ht="12" customHeight="1" x14ac:dyDescent="0.25">
      <c r="A29" s="1"/>
      <c r="B29" s="15"/>
      <c r="C29" s="16"/>
      <c r="D29" s="17"/>
      <c r="E29" s="1"/>
      <c r="F29" s="20"/>
      <c r="G29" s="3"/>
      <c r="H29" s="3"/>
      <c r="I29" s="15"/>
      <c r="J29" s="16"/>
      <c r="K29" s="21"/>
      <c r="L29" s="1"/>
    </row>
    <row r="30" spans="1:12" ht="15" x14ac:dyDescent="0.25">
      <c r="A30" s="1"/>
      <c r="B30" s="19"/>
      <c r="C30" s="16"/>
      <c r="D30" s="17"/>
      <c r="E30" s="461"/>
      <c r="F30" s="461"/>
      <c r="G30" s="3"/>
      <c r="H30" s="3"/>
      <c r="I30" s="15"/>
      <c r="J30" s="16"/>
      <c r="K30" s="21"/>
      <c r="L30" s="1"/>
    </row>
    <row r="31" spans="1:12" ht="15" x14ac:dyDescent="0.25">
      <c r="A31" s="1"/>
      <c r="B31" s="15"/>
      <c r="C31" s="16"/>
      <c r="D31" s="17"/>
      <c r="E31" s="1"/>
      <c r="F31" s="1"/>
      <c r="G31" s="3"/>
      <c r="H31" s="3"/>
      <c r="I31" s="15"/>
      <c r="J31" s="16"/>
      <c r="K31" s="21"/>
      <c r="L31" s="1"/>
    </row>
    <row r="32" spans="1:12" ht="15" x14ac:dyDescent="0.25">
      <c r="A32" s="1"/>
      <c r="B32" s="32"/>
      <c r="C32" s="30"/>
      <c r="D32" s="17"/>
      <c r="E32" s="461"/>
      <c r="F32" s="461"/>
      <c r="G32" s="3"/>
      <c r="H32" s="3"/>
      <c r="I32" s="15"/>
      <c r="J32" s="16"/>
      <c r="K32" s="21"/>
      <c r="L32" s="1"/>
    </row>
    <row r="33" spans="1:12" ht="15" x14ac:dyDescent="0.25">
      <c r="A33" s="1"/>
      <c r="B33" s="15"/>
      <c r="C33" s="16"/>
      <c r="D33" s="17"/>
      <c r="E33" s="1"/>
      <c r="F33" s="20"/>
      <c r="G33" s="3"/>
      <c r="H33" s="3"/>
      <c r="I33" s="15"/>
      <c r="J33" s="16"/>
      <c r="K33" s="21"/>
      <c r="L33" s="1"/>
    </row>
    <row r="34" spans="1:12" ht="12" customHeight="1" x14ac:dyDescent="0.25">
      <c r="A34" s="1"/>
      <c r="B34" s="19"/>
      <c r="C34" s="16"/>
      <c r="D34" s="17"/>
      <c r="E34" s="1"/>
      <c r="F34" s="20"/>
      <c r="G34" s="3"/>
      <c r="H34" s="3"/>
      <c r="I34" s="15"/>
      <c r="J34" s="16"/>
      <c r="K34" s="21"/>
      <c r="L34" s="1"/>
    </row>
    <row r="35" spans="1:12" ht="15" x14ac:dyDescent="0.25">
      <c r="A35" s="1"/>
      <c r="B35" s="15"/>
      <c r="C35" s="16"/>
      <c r="D35" s="17"/>
      <c r="E35" s="1"/>
      <c r="F35" s="1"/>
      <c r="G35" s="3"/>
      <c r="H35" s="3"/>
      <c r="I35" s="15"/>
      <c r="J35" s="16"/>
      <c r="K35" s="18"/>
      <c r="L35" s="1"/>
    </row>
    <row r="36" spans="1:12" ht="15" x14ac:dyDescent="0.25">
      <c r="A36" s="1"/>
      <c r="B36" s="19"/>
      <c r="C36" s="16"/>
      <c r="D36" s="17"/>
      <c r="E36" s="461"/>
      <c r="F36" s="461"/>
      <c r="G36" s="3"/>
      <c r="H36" s="3"/>
      <c r="I36" s="15"/>
      <c r="J36" s="16"/>
      <c r="K36" s="21"/>
      <c r="L36" s="1"/>
    </row>
    <row r="37" spans="1:12" ht="15" x14ac:dyDescent="0.25">
      <c r="A37" s="1"/>
      <c r="B37" s="15"/>
      <c r="C37" s="16"/>
      <c r="D37" s="17" t="s">
        <v>29</v>
      </c>
      <c r="E37" s="461">
        <v>94</v>
      </c>
      <c r="F37" s="461"/>
      <c r="G37" s="3" t="s">
        <v>16</v>
      </c>
      <c r="H37" s="3"/>
      <c r="I37" s="15"/>
      <c r="J37" s="16"/>
      <c r="K37" s="21"/>
      <c r="L37" s="1"/>
    </row>
    <row r="38" spans="1:12" ht="15" x14ac:dyDescent="0.25">
      <c r="A38" s="1"/>
      <c r="B38" s="15"/>
      <c r="C38" s="16"/>
      <c r="D38" s="1" t="s">
        <v>49</v>
      </c>
      <c r="E38" s="23"/>
      <c r="F38" s="1" t="s">
        <v>129</v>
      </c>
      <c r="G38" s="1"/>
      <c r="H38" s="1"/>
      <c r="I38" s="15"/>
      <c r="J38" s="16"/>
      <c r="K38" s="21"/>
      <c r="L38" s="1"/>
    </row>
    <row r="39" spans="1:12" ht="15" x14ac:dyDescent="0.25">
      <c r="A39" s="1"/>
      <c r="B39" s="15"/>
      <c r="C39" s="16"/>
      <c r="D39" s="1" t="s">
        <v>130</v>
      </c>
      <c r="E39" s="23"/>
      <c r="F39" s="1"/>
      <c r="G39" s="1"/>
      <c r="H39" s="1"/>
      <c r="I39" s="15"/>
      <c r="J39" s="16"/>
      <c r="K39" s="21"/>
      <c r="L39" s="1"/>
    </row>
    <row r="40" spans="1:12" ht="15" x14ac:dyDescent="0.25">
      <c r="A40" s="1"/>
      <c r="B40" s="15"/>
      <c r="C40" s="16"/>
      <c r="D40" s="1" t="s">
        <v>131</v>
      </c>
      <c r="E40" s="3"/>
      <c r="F40" s="1"/>
      <c r="G40" s="1"/>
      <c r="H40" s="1"/>
      <c r="I40" s="15"/>
      <c r="J40" s="16"/>
      <c r="K40" s="21"/>
      <c r="L40" s="1"/>
    </row>
    <row r="41" spans="1:12" ht="15" x14ac:dyDescent="0.25">
      <c r="A41" s="1"/>
      <c r="B41" s="15"/>
      <c r="C41" s="16"/>
      <c r="D41" s="1" t="s">
        <v>132</v>
      </c>
      <c r="E41" s="23"/>
      <c r="F41" s="1"/>
      <c r="G41" s="1"/>
      <c r="H41" s="1"/>
      <c r="I41" s="15"/>
      <c r="J41" s="16"/>
      <c r="K41" s="21"/>
      <c r="L41" s="1"/>
    </row>
    <row r="42" spans="1:12" ht="12" customHeight="1" x14ac:dyDescent="0.25">
      <c r="A42" s="1"/>
      <c r="B42" s="15"/>
      <c r="C42" s="16"/>
      <c r="D42" s="1" t="s">
        <v>135</v>
      </c>
      <c r="E42" s="1"/>
      <c r="F42" s="1"/>
      <c r="G42" s="23"/>
      <c r="H42" s="23"/>
      <c r="I42" s="15"/>
      <c r="J42" s="16"/>
      <c r="K42" s="21"/>
      <c r="L42" s="1"/>
    </row>
    <row r="43" spans="1:12" ht="15" x14ac:dyDescent="0.25">
      <c r="A43" s="1"/>
      <c r="B43" s="15"/>
      <c r="C43" s="16"/>
      <c r="D43" s="1" t="s">
        <v>133</v>
      </c>
      <c r="E43" s="1"/>
      <c r="F43" s="1"/>
      <c r="G43" s="3"/>
      <c r="H43" s="3"/>
      <c r="I43" s="15"/>
      <c r="J43" s="16"/>
      <c r="K43" s="18"/>
      <c r="L43" s="1"/>
    </row>
    <row r="44" spans="1:12" ht="15" x14ac:dyDescent="0.25">
      <c r="A44" s="1"/>
      <c r="B44" s="15"/>
      <c r="C44" s="16"/>
      <c r="D44" s="17"/>
      <c r="E44" s="1"/>
      <c r="F44" s="1"/>
      <c r="G44" s="23"/>
      <c r="H44" s="23"/>
      <c r="I44" s="15"/>
      <c r="J44" s="16"/>
      <c r="K44" s="21"/>
      <c r="L44" s="1"/>
    </row>
    <row r="45" spans="1:12" ht="12" customHeight="1" x14ac:dyDescent="0.25">
      <c r="A45" s="1"/>
      <c r="B45" s="15"/>
      <c r="C45" s="16"/>
      <c r="D45" s="17"/>
      <c r="E45" s="1"/>
      <c r="F45" s="1"/>
      <c r="G45" s="23"/>
      <c r="H45" s="23"/>
      <c r="I45" s="15"/>
      <c r="J45" s="16"/>
      <c r="K45" s="21"/>
      <c r="L45" s="1"/>
    </row>
    <row r="46" spans="1:12" ht="12" customHeight="1" x14ac:dyDescent="0.25">
      <c r="A46" s="1"/>
      <c r="B46" s="15"/>
      <c r="C46" s="16"/>
      <c r="D46" s="1"/>
      <c r="E46" s="1"/>
      <c r="F46" s="1"/>
      <c r="G46" s="23"/>
      <c r="H46" s="23"/>
      <c r="I46" s="15"/>
      <c r="J46" s="16"/>
      <c r="K46" s="21"/>
      <c r="L46" s="1"/>
    </row>
    <row r="47" spans="1:12" ht="15" x14ac:dyDescent="0.25">
      <c r="A47" s="1"/>
      <c r="B47" s="15"/>
      <c r="C47" s="16"/>
      <c r="D47" s="1"/>
      <c r="E47" s="1"/>
      <c r="F47" s="1"/>
      <c r="G47" s="1"/>
      <c r="H47" s="1"/>
      <c r="I47" s="15"/>
      <c r="J47" s="16"/>
      <c r="K47" s="21"/>
      <c r="L47" s="1"/>
    </row>
    <row r="48" spans="1:12" ht="12" customHeight="1" x14ac:dyDescent="0.25">
      <c r="A48" s="1"/>
      <c r="B48" s="15"/>
      <c r="C48" s="16"/>
      <c r="D48" s="1"/>
      <c r="E48" s="1"/>
      <c r="F48" s="1"/>
      <c r="G48" s="1"/>
      <c r="H48" s="1"/>
      <c r="I48" s="15"/>
      <c r="J48" s="16"/>
      <c r="K48" s="21"/>
      <c r="L48" s="1"/>
    </row>
    <row r="49" spans="1:12" ht="15" x14ac:dyDescent="0.25">
      <c r="A49" s="1"/>
      <c r="B49" s="15"/>
      <c r="C49" s="16"/>
      <c r="D49" s="1"/>
      <c r="E49" s="1"/>
      <c r="F49" s="1"/>
      <c r="G49" s="1"/>
      <c r="H49" s="1"/>
      <c r="I49" s="15"/>
      <c r="J49" s="16"/>
      <c r="K49" s="21"/>
      <c r="L49" s="1"/>
    </row>
    <row r="50" spans="1:12" ht="12" customHeight="1" x14ac:dyDescent="0.25">
      <c r="A50" s="1"/>
      <c r="B50" s="15"/>
      <c r="C50" s="16"/>
      <c r="D50" s="1"/>
      <c r="E50" s="1"/>
      <c r="F50" s="1"/>
      <c r="G50" s="1"/>
      <c r="H50" s="1"/>
      <c r="I50" s="15"/>
      <c r="J50" s="16"/>
      <c r="K50" s="21"/>
      <c r="L50" s="1"/>
    </row>
    <row r="51" spans="1:12" ht="15" x14ac:dyDescent="0.25">
      <c r="A51" s="1"/>
      <c r="B51" s="15"/>
      <c r="C51" s="16"/>
      <c r="D51" s="1"/>
      <c r="E51" s="1"/>
      <c r="F51" s="1"/>
      <c r="G51" s="1"/>
      <c r="H51" s="1"/>
      <c r="I51" s="15"/>
      <c r="J51" s="16"/>
      <c r="K51" s="21"/>
      <c r="L51" s="1"/>
    </row>
    <row r="52" spans="1:12" ht="12" customHeight="1" x14ac:dyDescent="0.25">
      <c r="A52" s="1"/>
      <c r="B52" s="24"/>
      <c r="C52" s="25"/>
      <c r="D52" s="26"/>
      <c r="E52" s="26"/>
      <c r="F52" s="26"/>
      <c r="G52" s="26"/>
      <c r="H52" s="26"/>
      <c r="I52" s="24"/>
      <c r="J52" s="25"/>
      <c r="K52" s="27"/>
      <c r="L52" s="1"/>
    </row>
    <row r="53" spans="1:1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355" ht="8.25" customHeight="1" x14ac:dyDescent="0.2"/>
    <row r="357" ht="8.25" customHeight="1" x14ac:dyDescent="0.2"/>
    <row r="359" ht="9" customHeight="1" x14ac:dyDescent="0.2"/>
    <row r="361" ht="7.5" customHeight="1" x14ac:dyDescent="0.2"/>
    <row r="363" ht="6.75" customHeight="1" x14ac:dyDescent="0.2"/>
    <row r="365" ht="7.5" customHeight="1" x14ac:dyDescent="0.2"/>
    <row r="367" ht="9" customHeight="1" x14ac:dyDescent="0.2"/>
    <row r="369" ht="7.5" customHeight="1" x14ac:dyDescent="0.2"/>
    <row r="371" ht="8.25" customHeight="1" x14ac:dyDescent="0.2"/>
  </sheetData>
  <mergeCells count="7">
    <mergeCell ref="E37:F37"/>
    <mergeCell ref="E18:F18"/>
    <mergeCell ref="E24:F24"/>
    <mergeCell ref="E28:F28"/>
    <mergeCell ref="E30:F30"/>
    <mergeCell ref="E32:F32"/>
    <mergeCell ref="E36:F36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sheetPr codeName="Hoja88">
    <pageSetUpPr fitToPage="1"/>
  </sheetPr>
  <dimension ref="A1:L364"/>
  <sheetViews>
    <sheetView topLeftCell="A7" workbookViewId="0">
      <selection activeCell="D28" sqref="D28:H28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113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36637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105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114</v>
      </c>
      <c r="C22" s="417"/>
      <c r="D22" s="17" t="s">
        <v>35</v>
      </c>
      <c r="E22" s="1">
        <v>12</v>
      </c>
      <c r="F22" s="20"/>
      <c r="G22" s="3" t="s">
        <v>45</v>
      </c>
      <c r="H22" s="3">
        <v>8</v>
      </c>
      <c r="I22" s="15" t="s">
        <v>53</v>
      </c>
      <c r="J22" s="16"/>
      <c r="K22" s="21" t="s">
        <v>77</v>
      </c>
      <c r="L22" s="1"/>
    </row>
    <row r="23" spans="1:12" ht="15" x14ac:dyDescent="0.25">
      <c r="A23" s="1"/>
      <c r="B23" s="15"/>
      <c r="C23" s="16"/>
      <c r="D23" s="17"/>
      <c r="E23" s="1"/>
      <c r="F23" s="1"/>
      <c r="G23" s="3"/>
      <c r="H23" s="3"/>
      <c r="I23" s="15"/>
      <c r="J23" s="16"/>
      <c r="K23" s="21"/>
      <c r="L23" s="1"/>
    </row>
    <row r="24" spans="1:12" ht="15" x14ac:dyDescent="0.25">
      <c r="A24" s="1"/>
      <c r="B24" s="29" t="s">
        <v>37</v>
      </c>
      <c r="C24" s="30"/>
      <c r="D24" s="17"/>
      <c r="E24" s="1"/>
      <c r="F24" s="1"/>
      <c r="G24" s="3"/>
      <c r="H24" s="3">
        <v>12</v>
      </c>
      <c r="I24" s="15"/>
      <c r="J24" s="16"/>
      <c r="K24" s="18"/>
      <c r="L24" s="1"/>
    </row>
    <row r="25" spans="1:12" ht="15" x14ac:dyDescent="0.25">
      <c r="A25" s="1"/>
      <c r="B25" s="29"/>
      <c r="C25" s="30"/>
      <c r="D25" s="459" t="s">
        <v>105</v>
      </c>
      <c r="E25" s="460"/>
      <c r="F25" s="1"/>
      <c r="G25" s="3"/>
      <c r="H25" s="3"/>
      <c r="I25" s="15"/>
      <c r="J25" s="16"/>
      <c r="K25" s="18"/>
      <c r="L25" s="1"/>
    </row>
    <row r="26" spans="1:12" ht="15" x14ac:dyDescent="0.25">
      <c r="A26" s="1"/>
      <c r="B26" s="462" t="s">
        <v>115</v>
      </c>
      <c r="C26" s="417"/>
      <c r="D26" s="17" t="s">
        <v>35</v>
      </c>
      <c r="E26" s="1">
        <v>12</v>
      </c>
      <c r="F26" s="20"/>
      <c r="G26" s="3" t="s">
        <v>45</v>
      </c>
      <c r="H26" s="3">
        <v>8</v>
      </c>
      <c r="I26" s="15" t="s">
        <v>53</v>
      </c>
      <c r="J26" s="16"/>
      <c r="K26" s="21" t="s">
        <v>77</v>
      </c>
      <c r="L26" s="1"/>
    </row>
    <row r="27" spans="1:12" ht="15" x14ac:dyDescent="0.25">
      <c r="A27" s="1"/>
      <c r="B27" s="416">
        <v>27</v>
      </c>
      <c r="C27" s="417"/>
      <c r="D27" s="17" t="s">
        <v>35</v>
      </c>
      <c r="E27" s="1">
        <v>13</v>
      </c>
      <c r="F27" s="20"/>
      <c r="G27" s="3" t="s">
        <v>45</v>
      </c>
      <c r="H27" s="3">
        <v>8.5</v>
      </c>
      <c r="I27" s="15" t="s">
        <v>53</v>
      </c>
      <c r="J27" s="16"/>
      <c r="K27" s="21" t="s">
        <v>77</v>
      </c>
      <c r="L27" s="1"/>
    </row>
    <row r="28" spans="1:12" ht="15" x14ac:dyDescent="0.25">
      <c r="A28" s="1"/>
      <c r="B28" s="37"/>
      <c r="C28" s="36"/>
      <c r="D28" s="463" t="s">
        <v>116</v>
      </c>
      <c r="E28" s="464"/>
      <c r="F28" s="464"/>
      <c r="G28" s="464"/>
      <c r="H28" s="465"/>
      <c r="I28" s="15"/>
      <c r="J28" s="16"/>
      <c r="K28" s="21"/>
      <c r="L28" s="1"/>
    </row>
    <row r="29" spans="1:12" ht="15" x14ac:dyDescent="0.25">
      <c r="A29" s="1"/>
      <c r="B29" s="37"/>
      <c r="C29" s="36"/>
      <c r="D29" s="459" t="s">
        <v>117</v>
      </c>
      <c r="E29" s="460"/>
      <c r="F29" s="41"/>
      <c r="G29" s="41"/>
      <c r="H29" s="41"/>
      <c r="I29" s="15"/>
      <c r="J29" s="16"/>
      <c r="K29" s="21"/>
      <c r="L29" s="1"/>
    </row>
    <row r="30" spans="1:12" ht="15" x14ac:dyDescent="0.25">
      <c r="A30" s="1"/>
      <c r="B30" s="462" t="s">
        <v>118</v>
      </c>
      <c r="C30" s="417"/>
      <c r="D30" s="17" t="s">
        <v>35</v>
      </c>
      <c r="E30" s="1">
        <v>12</v>
      </c>
      <c r="F30" s="20"/>
      <c r="G30" s="3" t="s">
        <v>45</v>
      </c>
      <c r="H30" s="3">
        <v>8</v>
      </c>
      <c r="I30" s="15" t="s">
        <v>25</v>
      </c>
      <c r="J30" s="16"/>
      <c r="K30" s="21" t="s">
        <v>77</v>
      </c>
      <c r="L30" s="1"/>
    </row>
    <row r="31" spans="1:12" ht="15" x14ac:dyDescent="0.25">
      <c r="A31" s="1"/>
      <c r="B31" s="32"/>
      <c r="C31" s="30"/>
      <c r="D31" s="17"/>
      <c r="E31" s="20"/>
      <c r="F31" s="20"/>
      <c r="G31" s="3"/>
      <c r="H31" s="3"/>
      <c r="I31" s="15"/>
      <c r="J31" s="16"/>
      <c r="K31" s="21"/>
      <c r="L31" s="1"/>
    </row>
    <row r="32" spans="1:12" ht="15" x14ac:dyDescent="0.25">
      <c r="A32" s="1"/>
      <c r="B32" s="29" t="s">
        <v>56</v>
      </c>
      <c r="C32" s="30"/>
      <c r="D32" s="17"/>
      <c r="E32" s="1"/>
      <c r="F32" s="1"/>
      <c r="G32" s="3"/>
      <c r="H32" s="3">
        <v>12</v>
      </c>
      <c r="I32" s="15"/>
      <c r="J32" s="16"/>
      <c r="K32" s="18"/>
      <c r="L32" s="1"/>
    </row>
    <row r="33" spans="1:12" ht="15" x14ac:dyDescent="0.25">
      <c r="A33" s="1"/>
      <c r="B33" s="29"/>
      <c r="C33" s="30"/>
      <c r="D33" s="459" t="s">
        <v>117</v>
      </c>
      <c r="E33" s="460"/>
      <c r="F33" s="1"/>
      <c r="G33" s="3"/>
      <c r="H33" s="3"/>
      <c r="I33" s="15"/>
      <c r="J33" s="16"/>
      <c r="K33" s="18"/>
      <c r="L33" s="1"/>
    </row>
    <row r="34" spans="1:12" ht="15" x14ac:dyDescent="0.25">
      <c r="A34" s="1"/>
      <c r="B34" s="462" t="s">
        <v>119</v>
      </c>
      <c r="C34" s="417"/>
      <c r="D34" s="17" t="s">
        <v>35</v>
      </c>
      <c r="E34" s="1">
        <v>12</v>
      </c>
      <c r="F34" s="20"/>
      <c r="G34" s="3" t="s">
        <v>45</v>
      </c>
      <c r="H34" s="3">
        <v>8</v>
      </c>
      <c r="I34" s="15" t="s">
        <v>25</v>
      </c>
      <c r="J34" s="16"/>
      <c r="K34" s="21" t="s">
        <v>77</v>
      </c>
      <c r="L34" s="1"/>
    </row>
    <row r="35" spans="1:12" ht="15" x14ac:dyDescent="0.25">
      <c r="A35" s="1"/>
      <c r="B35" s="416">
        <v>56</v>
      </c>
      <c r="C35" s="417"/>
      <c r="D35" s="17" t="s">
        <v>35</v>
      </c>
      <c r="E35" s="1">
        <v>11</v>
      </c>
      <c r="F35" s="20"/>
      <c r="G35" s="3" t="s">
        <v>45</v>
      </c>
      <c r="H35" s="3">
        <v>7.5</v>
      </c>
      <c r="I35" s="15" t="s">
        <v>25</v>
      </c>
      <c r="J35" s="16"/>
      <c r="K35" s="21" t="s">
        <v>77</v>
      </c>
      <c r="L35" s="1"/>
    </row>
    <row r="36" spans="1:12" ht="15" x14ac:dyDescent="0.25">
      <c r="A36" s="1"/>
      <c r="B36" s="40"/>
      <c r="C36" s="36"/>
      <c r="D36" s="463" t="s">
        <v>125</v>
      </c>
      <c r="E36" s="464"/>
      <c r="F36" s="464"/>
      <c r="G36" s="464"/>
      <c r="H36" s="465"/>
      <c r="I36" s="15"/>
      <c r="J36" s="16"/>
      <c r="K36" s="21"/>
      <c r="L36" s="1"/>
    </row>
    <row r="37" spans="1:12" ht="15" x14ac:dyDescent="0.25">
      <c r="A37" s="1"/>
      <c r="B37" s="37"/>
      <c r="C37" s="36"/>
      <c r="D37" s="17"/>
      <c r="E37" s="1"/>
      <c r="F37" s="20"/>
      <c r="G37" s="3"/>
      <c r="H37" s="3"/>
      <c r="I37" s="15"/>
      <c r="J37" s="16"/>
      <c r="K37" s="21"/>
      <c r="L37" s="1"/>
    </row>
    <row r="38" spans="1:12" ht="15" x14ac:dyDescent="0.25">
      <c r="A38" s="1"/>
      <c r="B38" s="37"/>
      <c r="C38" s="36"/>
      <c r="D38" s="17"/>
      <c r="E38" s="1"/>
      <c r="F38" s="20"/>
      <c r="G38" s="3"/>
      <c r="H38" s="3"/>
      <c r="I38" s="15"/>
      <c r="J38" s="16"/>
      <c r="K38" s="21"/>
      <c r="L38" s="1"/>
    </row>
    <row r="39" spans="1:12" ht="15" x14ac:dyDescent="0.25">
      <c r="A39" s="1"/>
      <c r="B39" s="15"/>
      <c r="C39" s="16"/>
      <c r="D39" s="42" t="s">
        <v>29</v>
      </c>
      <c r="E39" s="467">
        <v>672</v>
      </c>
      <c r="F39" s="467"/>
      <c r="G39" s="4" t="s">
        <v>16</v>
      </c>
      <c r="H39" s="3"/>
      <c r="I39" s="15"/>
      <c r="J39" s="16"/>
      <c r="K39" s="21"/>
      <c r="L39" s="1"/>
    </row>
    <row r="40" spans="1:12" ht="15" customHeight="1" x14ac:dyDescent="0.25">
      <c r="A40" s="1"/>
      <c r="B40" s="15"/>
      <c r="C40" s="16"/>
      <c r="D40" s="1" t="s">
        <v>49</v>
      </c>
      <c r="E40" s="23"/>
      <c r="F40" s="1" t="s">
        <v>120</v>
      </c>
      <c r="G40" s="1"/>
      <c r="H40" s="1"/>
      <c r="I40" s="15"/>
      <c r="J40" s="16"/>
      <c r="K40" s="21"/>
      <c r="L40" s="1"/>
    </row>
    <row r="41" spans="1:12" ht="15" customHeight="1" x14ac:dyDescent="0.25">
      <c r="A41" s="1"/>
      <c r="B41" s="15"/>
      <c r="C41" s="16"/>
      <c r="D41" s="1" t="s">
        <v>121</v>
      </c>
      <c r="E41" s="23"/>
      <c r="F41" s="1"/>
      <c r="G41" s="1"/>
      <c r="H41" s="1"/>
      <c r="I41" s="15"/>
      <c r="J41" s="16"/>
      <c r="K41" s="21"/>
      <c r="L41" s="1"/>
    </row>
    <row r="42" spans="1:12" ht="15" customHeight="1" x14ac:dyDescent="0.25">
      <c r="A42" s="1"/>
      <c r="B42" s="15"/>
      <c r="C42" s="16"/>
      <c r="D42" s="1" t="s">
        <v>122</v>
      </c>
      <c r="E42" s="3"/>
      <c r="F42" s="1"/>
      <c r="G42" s="1"/>
      <c r="H42" s="1"/>
      <c r="I42" s="15"/>
      <c r="J42" s="16"/>
      <c r="K42" s="21"/>
      <c r="L42" s="1"/>
    </row>
    <row r="43" spans="1:12" ht="15" customHeight="1" x14ac:dyDescent="0.25">
      <c r="A43" s="1"/>
      <c r="B43" s="15"/>
      <c r="C43" s="16"/>
      <c r="D43" s="1" t="s">
        <v>123</v>
      </c>
      <c r="E43" s="23"/>
      <c r="F43" s="1"/>
      <c r="G43" s="1"/>
      <c r="H43" s="1"/>
      <c r="I43" s="15"/>
      <c r="J43" s="16"/>
      <c r="K43" s="21"/>
      <c r="L43" s="1"/>
    </row>
    <row r="44" spans="1:12" ht="15" customHeight="1" x14ac:dyDescent="0.25">
      <c r="A44" s="1"/>
      <c r="B44" s="15"/>
      <c r="C44" s="16"/>
      <c r="D44" s="1" t="s">
        <v>124</v>
      </c>
      <c r="E44" s="1"/>
      <c r="F44" s="1"/>
      <c r="G44" s="23"/>
      <c r="H44" s="23"/>
      <c r="I44" s="15"/>
      <c r="J44" s="16"/>
      <c r="K44" s="21"/>
      <c r="L44" s="1"/>
    </row>
    <row r="45" spans="1:12" ht="12" customHeight="1" x14ac:dyDescent="0.25">
      <c r="A45" s="1"/>
      <c r="B45" s="24"/>
      <c r="C45" s="25"/>
      <c r="D45" s="26"/>
      <c r="E45" s="26"/>
      <c r="F45" s="26"/>
      <c r="G45" s="26"/>
      <c r="H45" s="26"/>
      <c r="I45" s="24"/>
      <c r="J45" s="25"/>
      <c r="K45" s="27"/>
      <c r="L45" s="1"/>
    </row>
    <row r="46" spans="1:12" ht="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348" ht="8.25" customHeight="1" x14ac:dyDescent="0.2"/>
    <row r="350" ht="8.25" customHeight="1" x14ac:dyDescent="0.2"/>
    <row r="352" ht="9" customHeight="1" x14ac:dyDescent="0.2"/>
    <row r="354" ht="7.5" customHeight="1" x14ac:dyDescent="0.2"/>
    <row r="356" ht="6.75" customHeight="1" x14ac:dyDescent="0.2"/>
    <row r="358" ht="7.5" customHeight="1" x14ac:dyDescent="0.2"/>
    <row r="360" ht="9" customHeight="1" x14ac:dyDescent="0.2"/>
    <row r="362" ht="7.5" customHeight="1" x14ac:dyDescent="0.2"/>
    <row r="364" ht="8.25" customHeight="1" x14ac:dyDescent="0.2"/>
  </sheetData>
  <mergeCells count="14">
    <mergeCell ref="D33:E33"/>
    <mergeCell ref="E39:F39"/>
    <mergeCell ref="B27:C27"/>
    <mergeCell ref="D28:H28"/>
    <mergeCell ref="D29:E29"/>
    <mergeCell ref="B30:C30"/>
    <mergeCell ref="B35:C35"/>
    <mergeCell ref="D36:H36"/>
    <mergeCell ref="B34:C34"/>
    <mergeCell ref="E18:F18"/>
    <mergeCell ref="D21:E21"/>
    <mergeCell ref="B22:C22"/>
    <mergeCell ref="D25:E25"/>
    <mergeCell ref="B26:C26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sheetPr codeName="Hoja89">
    <pageSetUpPr fitToPage="1"/>
  </sheetPr>
  <dimension ref="A1:L377"/>
  <sheetViews>
    <sheetView topLeftCell="A40" workbookViewId="0">
      <selection activeCell="P46" sqref="P46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95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39">
        <v>36618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96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462" t="s">
        <v>97</v>
      </c>
      <c r="C22" s="417"/>
      <c r="D22" s="17" t="s">
        <v>35</v>
      </c>
      <c r="E22" s="1">
        <v>12</v>
      </c>
      <c r="F22" s="20"/>
      <c r="G22" s="3" t="s">
        <v>45</v>
      </c>
      <c r="H22" s="3">
        <v>8</v>
      </c>
      <c r="I22" s="15" t="s">
        <v>53</v>
      </c>
      <c r="J22" s="16"/>
      <c r="K22" s="21" t="s">
        <v>77</v>
      </c>
      <c r="L22" s="1"/>
    </row>
    <row r="23" spans="1:12" ht="15" x14ac:dyDescent="0.25">
      <c r="A23" s="1"/>
      <c r="B23" s="15"/>
      <c r="C23" s="16"/>
      <c r="D23" s="17"/>
      <c r="E23" s="1"/>
      <c r="F23" s="1"/>
      <c r="G23" s="3"/>
      <c r="H23" s="3"/>
      <c r="I23" s="15"/>
      <c r="J23" s="16"/>
      <c r="K23" s="21"/>
      <c r="L23" s="1"/>
    </row>
    <row r="24" spans="1:12" ht="15" x14ac:dyDescent="0.25">
      <c r="A24" s="1"/>
      <c r="B24" s="29" t="s">
        <v>37</v>
      </c>
      <c r="C24" s="30"/>
      <c r="D24" s="17"/>
      <c r="E24" s="1"/>
      <c r="F24" s="1"/>
      <c r="G24" s="3"/>
      <c r="H24" s="3">
        <v>12</v>
      </c>
      <c r="I24" s="15"/>
      <c r="J24" s="16"/>
      <c r="K24" s="18"/>
      <c r="L24" s="1"/>
    </row>
    <row r="25" spans="1:12" ht="15" x14ac:dyDescent="0.25">
      <c r="A25" s="1"/>
      <c r="B25" s="29"/>
      <c r="C25" s="30"/>
      <c r="D25" s="459" t="s">
        <v>96</v>
      </c>
      <c r="E25" s="460"/>
      <c r="F25" s="1"/>
      <c r="G25" s="3"/>
      <c r="H25" s="3"/>
      <c r="I25" s="15"/>
      <c r="J25" s="16"/>
      <c r="K25" s="18"/>
      <c r="L25" s="1"/>
    </row>
    <row r="26" spans="1:12" ht="15" x14ac:dyDescent="0.25">
      <c r="A26" s="1"/>
      <c r="B26" s="462" t="s">
        <v>98</v>
      </c>
      <c r="C26" s="417"/>
      <c r="D26" s="17" t="s">
        <v>35</v>
      </c>
      <c r="E26" s="1">
        <v>12</v>
      </c>
      <c r="F26" s="20"/>
      <c r="G26" s="3" t="s">
        <v>45</v>
      </c>
      <c r="H26" s="3">
        <v>8</v>
      </c>
      <c r="I26" s="15" t="s">
        <v>53</v>
      </c>
      <c r="J26" s="16"/>
      <c r="K26" s="21" t="s">
        <v>77</v>
      </c>
      <c r="L26" s="1"/>
    </row>
    <row r="27" spans="1:12" ht="15" x14ac:dyDescent="0.25">
      <c r="A27" s="1"/>
      <c r="B27" s="32"/>
      <c r="C27" s="30"/>
      <c r="D27" s="17"/>
      <c r="E27" s="20"/>
      <c r="F27" s="20"/>
      <c r="G27" s="3"/>
      <c r="H27" s="3"/>
      <c r="I27" s="15"/>
      <c r="J27" s="16"/>
      <c r="K27" s="21"/>
      <c r="L27" s="1"/>
    </row>
    <row r="28" spans="1:12" ht="15" x14ac:dyDescent="0.25">
      <c r="A28" s="1"/>
      <c r="B28" s="29" t="s">
        <v>56</v>
      </c>
      <c r="C28" s="30"/>
      <c r="D28" s="17"/>
      <c r="E28" s="1"/>
      <c r="F28" s="1"/>
      <c r="G28" s="3"/>
      <c r="H28" s="3">
        <v>12</v>
      </c>
      <c r="I28" s="15"/>
      <c r="J28" s="16"/>
      <c r="K28" s="18"/>
      <c r="L28" s="1"/>
    </row>
    <row r="29" spans="1:12" ht="15" x14ac:dyDescent="0.25">
      <c r="A29" s="1"/>
      <c r="B29" s="29"/>
      <c r="C29" s="30"/>
      <c r="D29" s="459" t="s">
        <v>96</v>
      </c>
      <c r="E29" s="460"/>
      <c r="F29" s="1"/>
      <c r="G29" s="3"/>
      <c r="H29" s="3"/>
      <c r="I29" s="15"/>
      <c r="J29" s="16"/>
      <c r="K29" s="18"/>
      <c r="L29" s="1"/>
    </row>
    <row r="30" spans="1:12" ht="15" x14ac:dyDescent="0.25">
      <c r="A30" s="1"/>
      <c r="B30" s="462" t="s">
        <v>99</v>
      </c>
      <c r="C30" s="417"/>
      <c r="D30" s="17" t="s">
        <v>35</v>
      </c>
      <c r="E30" s="1">
        <v>12</v>
      </c>
      <c r="F30" s="20"/>
      <c r="G30" s="3" t="s">
        <v>45</v>
      </c>
      <c r="H30" s="3">
        <v>8</v>
      </c>
      <c r="I30" s="15" t="s">
        <v>53</v>
      </c>
      <c r="J30" s="16"/>
      <c r="K30" s="21" t="s">
        <v>77</v>
      </c>
      <c r="L30" s="1"/>
    </row>
    <row r="31" spans="1:12" ht="15" x14ac:dyDescent="0.25">
      <c r="A31" s="1"/>
      <c r="B31" s="15"/>
      <c r="C31" s="36"/>
      <c r="D31" s="17"/>
      <c r="E31" s="1"/>
      <c r="F31" s="20"/>
      <c r="G31" s="3"/>
      <c r="H31" s="3"/>
      <c r="I31" s="15"/>
      <c r="J31" s="16"/>
      <c r="K31" s="21"/>
      <c r="L31" s="1"/>
    </row>
    <row r="32" spans="1:12" ht="15" x14ac:dyDescent="0.25">
      <c r="A32" s="1"/>
      <c r="B32" s="29" t="s">
        <v>57</v>
      </c>
      <c r="C32" s="30"/>
      <c r="D32" s="17"/>
      <c r="E32" s="1"/>
      <c r="F32" s="1"/>
      <c r="G32" s="3"/>
      <c r="H32" s="3">
        <v>12</v>
      </c>
      <c r="I32" s="15"/>
      <c r="J32" s="16"/>
      <c r="K32" s="18"/>
      <c r="L32" s="1"/>
    </row>
    <row r="33" spans="1:12" ht="15" x14ac:dyDescent="0.25">
      <c r="A33" s="1"/>
      <c r="B33" s="29"/>
      <c r="C33" s="30"/>
      <c r="D33" s="459" t="s">
        <v>96</v>
      </c>
      <c r="E33" s="460"/>
      <c r="F33" s="1"/>
      <c r="G33" s="3"/>
      <c r="H33" s="3"/>
      <c r="I33" s="15"/>
      <c r="J33" s="16"/>
      <c r="K33" s="18"/>
      <c r="L33" s="1"/>
    </row>
    <row r="34" spans="1:12" ht="15" x14ac:dyDescent="0.25">
      <c r="A34" s="1"/>
      <c r="B34" s="462" t="s">
        <v>100</v>
      </c>
      <c r="C34" s="417"/>
      <c r="D34" s="17" t="s">
        <v>35</v>
      </c>
      <c r="E34" s="1">
        <v>12</v>
      </c>
      <c r="F34" s="20"/>
      <c r="G34" s="3" t="s">
        <v>45</v>
      </c>
      <c r="H34" s="3">
        <v>8</v>
      </c>
      <c r="I34" s="15" t="s">
        <v>53</v>
      </c>
      <c r="J34" s="16"/>
      <c r="K34" s="21" t="s">
        <v>77</v>
      </c>
      <c r="L34" s="1"/>
    </row>
    <row r="35" spans="1:12" ht="15" x14ac:dyDescent="0.25">
      <c r="A35" s="1"/>
      <c r="B35" s="38"/>
      <c r="C35" s="36"/>
      <c r="D35" s="459" t="s">
        <v>101</v>
      </c>
      <c r="E35" s="460"/>
      <c r="F35" s="20"/>
      <c r="G35" s="3"/>
      <c r="H35" s="3"/>
      <c r="I35" s="15"/>
      <c r="J35" s="16"/>
      <c r="K35" s="21"/>
      <c r="L35" s="1"/>
    </row>
    <row r="36" spans="1:12" ht="15" x14ac:dyDescent="0.25">
      <c r="A36" s="1"/>
      <c r="B36" s="462" t="s">
        <v>102</v>
      </c>
      <c r="C36" s="417"/>
      <c r="D36" s="17" t="s">
        <v>35</v>
      </c>
      <c r="E36" s="1">
        <v>12</v>
      </c>
      <c r="F36" s="20"/>
      <c r="G36" s="3" t="s">
        <v>45</v>
      </c>
      <c r="H36" s="3">
        <v>8</v>
      </c>
      <c r="I36" s="15" t="s">
        <v>53</v>
      </c>
      <c r="J36" s="16"/>
      <c r="K36" s="21" t="s">
        <v>77</v>
      </c>
      <c r="L36" s="1"/>
    </row>
    <row r="37" spans="1:12" ht="15" x14ac:dyDescent="0.25">
      <c r="A37" s="1"/>
      <c r="B37" s="37"/>
      <c r="C37" s="36"/>
      <c r="D37" s="17"/>
      <c r="E37" s="1"/>
      <c r="F37" s="20"/>
      <c r="G37" s="3"/>
      <c r="H37" s="3"/>
      <c r="I37" s="15"/>
      <c r="J37" s="16"/>
      <c r="K37" s="21"/>
      <c r="L37" s="1"/>
    </row>
    <row r="38" spans="1:12" ht="15" x14ac:dyDescent="0.25">
      <c r="A38" s="1"/>
      <c r="B38" s="29" t="s">
        <v>103</v>
      </c>
      <c r="C38" s="30"/>
      <c r="D38" s="17"/>
      <c r="E38" s="1"/>
      <c r="F38" s="1"/>
      <c r="G38" s="3"/>
      <c r="H38" s="3">
        <v>12</v>
      </c>
      <c r="I38" s="15"/>
      <c r="J38" s="16"/>
      <c r="K38" s="18"/>
      <c r="L38" s="1"/>
    </row>
    <row r="39" spans="1:12" ht="15" x14ac:dyDescent="0.25">
      <c r="A39" s="1"/>
      <c r="B39" s="29"/>
      <c r="C39" s="30"/>
      <c r="D39" s="459" t="s">
        <v>101</v>
      </c>
      <c r="E39" s="460"/>
      <c r="F39" s="1"/>
      <c r="G39" s="3"/>
      <c r="H39" s="3"/>
      <c r="I39" s="15"/>
      <c r="J39" s="16"/>
      <c r="K39" s="18"/>
      <c r="L39" s="1"/>
    </row>
    <row r="40" spans="1:12" ht="15" x14ac:dyDescent="0.25">
      <c r="A40" s="1"/>
      <c r="B40" s="462" t="s">
        <v>104</v>
      </c>
      <c r="C40" s="417"/>
      <c r="D40" s="17" t="s">
        <v>35</v>
      </c>
      <c r="E40" s="1">
        <v>12</v>
      </c>
      <c r="F40" s="20"/>
      <c r="G40" s="3" t="s">
        <v>45</v>
      </c>
      <c r="H40" s="3">
        <v>8</v>
      </c>
      <c r="I40" s="15" t="s">
        <v>53</v>
      </c>
      <c r="J40" s="16"/>
      <c r="K40" s="21" t="s">
        <v>77</v>
      </c>
      <c r="L40" s="1"/>
    </row>
    <row r="41" spans="1:12" ht="15" x14ac:dyDescent="0.25">
      <c r="A41" s="1"/>
      <c r="B41" s="416">
        <v>85</v>
      </c>
      <c r="C41" s="417"/>
      <c r="D41" s="17" t="s">
        <v>35</v>
      </c>
      <c r="E41" s="1">
        <v>6</v>
      </c>
      <c r="F41" s="20"/>
      <c r="G41" s="3" t="s">
        <v>45</v>
      </c>
      <c r="H41" s="3">
        <v>5</v>
      </c>
      <c r="I41" s="15" t="s">
        <v>53</v>
      </c>
      <c r="J41" s="16"/>
      <c r="K41" s="21" t="s">
        <v>77</v>
      </c>
      <c r="L41" s="1"/>
    </row>
    <row r="42" spans="1:12" ht="15" x14ac:dyDescent="0.25">
      <c r="A42" s="1"/>
      <c r="B42" s="37"/>
      <c r="C42" s="36"/>
      <c r="D42" s="459" t="s">
        <v>105</v>
      </c>
      <c r="E42" s="460"/>
      <c r="F42" s="20"/>
      <c r="G42" s="3"/>
      <c r="H42" s="3"/>
      <c r="I42" s="15"/>
      <c r="J42" s="16"/>
      <c r="K42" s="21"/>
      <c r="L42" s="1"/>
    </row>
    <row r="43" spans="1:12" ht="15" x14ac:dyDescent="0.25">
      <c r="A43" s="1"/>
      <c r="B43" s="462" t="s">
        <v>106</v>
      </c>
      <c r="C43" s="417"/>
      <c r="D43" s="17" t="s">
        <v>35</v>
      </c>
      <c r="E43" s="1">
        <v>12</v>
      </c>
      <c r="F43" s="20"/>
      <c r="G43" s="3" t="s">
        <v>45</v>
      </c>
      <c r="H43" s="3">
        <v>8</v>
      </c>
      <c r="I43" s="15" t="s">
        <v>53</v>
      </c>
      <c r="J43" s="16"/>
      <c r="K43" s="21" t="s">
        <v>77</v>
      </c>
      <c r="L43" s="1"/>
    </row>
    <row r="44" spans="1:12" ht="15" x14ac:dyDescent="0.25">
      <c r="A44" s="1"/>
      <c r="B44" s="416">
        <v>89</v>
      </c>
      <c r="C44" s="417"/>
      <c r="D44" s="17" t="s">
        <v>35</v>
      </c>
      <c r="E44" s="1">
        <v>6</v>
      </c>
      <c r="F44" s="20"/>
      <c r="G44" s="3" t="s">
        <v>45</v>
      </c>
      <c r="H44" s="3">
        <v>4</v>
      </c>
      <c r="I44" s="15" t="s">
        <v>53</v>
      </c>
      <c r="J44" s="16"/>
      <c r="K44" s="21" t="s">
        <v>77</v>
      </c>
      <c r="L44" s="1"/>
    </row>
    <row r="45" spans="1:12" ht="15" x14ac:dyDescent="0.25">
      <c r="A45" s="1"/>
      <c r="B45" s="37"/>
      <c r="C45" s="36"/>
      <c r="D45" s="17" t="s">
        <v>35</v>
      </c>
      <c r="E45" s="1">
        <v>7</v>
      </c>
      <c r="F45" s="20"/>
      <c r="G45" s="3" t="s">
        <v>45</v>
      </c>
      <c r="H45" s="3">
        <v>5</v>
      </c>
      <c r="I45" s="15"/>
      <c r="J45" s="16"/>
      <c r="K45" s="21"/>
      <c r="L45" s="1"/>
    </row>
    <row r="46" spans="1:12" ht="15" x14ac:dyDescent="0.25">
      <c r="A46" s="1"/>
      <c r="B46" s="37"/>
      <c r="C46" s="36"/>
      <c r="D46" s="463" t="s">
        <v>107</v>
      </c>
      <c r="E46" s="464"/>
      <c r="F46" s="464"/>
      <c r="G46" s="464"/>
      <c r="H46" s="465"/>
      <c r="I46" s="15"/>
      <c r="J46" s="16"/>
      <c r="K46" s="21"/>
      <c r="L46" s="1"/>
    </row>
    <row r="47" spans="1:12" ht="15" x14ac:dyDescent="0.25">
      <c r="A47" s="1"/>
      <c r="B47" s="416">
        <v>90</v>
      </c>
      <c r="C47" s="417"/>
      <c r="D47" s="17" t="s">
        <v>35</v>
      </c>
      <c r="E47" s="1">
        <v>13</v>
      </c>
      <c r="F47" s="20"/>
      <c r="G47" s="3" t="s">
        <v>45</v>
      </c>
      <c r="H47" s="3">
        <v>9</v>
      </c>
      <c r="I47" s="15" t="s">
        <v>53</v>
      </c>
      <c r="J47" s="16"/>
      <c r="K47" s="21" t="s">
        <v>77</v>
      </c>
      <c r="L47" s="1"/>
    </row>
    <row r="48" spans="1:12" ht="15" x14ac:dyDescent="0.25">
      <c r="A48" s="1"/>
      <c r="B48" s="37"/>
      <c r="C48" s="36"/>
      <c r="D48" s="463" t="s">
        <v>108</v>
      </c>
      <c r="E48" s="464"/>
      <c r="F48" s="464"/>
      <c r="G48" s="464"/>
      <c r="H48" s="465"/>
      <c r="I48" s="15"/>
      <c r="J48" s="16"/>
      <c r="K48" s="21"/>
      <c r="L48" s="1"/>
    </row>
    <row r="49" spans="1:12" ht="15" x14ac:dyDescent="0.25">
      <c r="A49" s="1"/>
      <c r="B49" s="37"/>
      <c r="C49" s="36"/>
      <c r="D49" s="17"/>
      <c r="E49" s="1"/>
      <c r="F49" s="20"/>
      <c r="G49" s="3"/>
      <c r="H49" s="3"/>
      <c r="I49" s="15"/>
      <c r="J49" s="16"/>
      <c r="K49" s="21"/>
      <c r="L49" s="1"/>
    </row>
    <row r="50" spans="1:12" ht="15" x14ac:dyDescent="0.25">
      <c r="A50" s="1"/>
      <c r="B50" s="37"/>
      <c r="C50" s="36"/>
      <c r="D50" s="17"/>
      <c r="E50" s="1"/>
      <c r="F50" s="20"/>
      <c r="G50" s="3"/>
      <c r="H50" s="3"/>
      <c r="I50" s="15"/>
      <c r="J50" s="16"/>
      <c r="K50" s="21"/>
      <c r="L50" s="1"/>
    </row>
    <row r="51" spans="1:12" ht="15" x14ac:dyDescent="0.25">
      <c r="A51" s="1"/>
      <c r="B51" s="19"/>
      <c r="C51" s="16"/>
      <c r="D51" s="17"/>
      <c r="E51" s="461"/>
      <c r="F51" s="461"/>
      <c r="G51" s="3"/>
      <c r="H51" s="3"/>
      <c r="I51" s="15"/>
      <c r="J51" s="16"/>
      <c r="K51" s="21"/>
      <c r="L51" s="1"/>
    </row>
    <row r="52" spans="1:12" ht="15" x14ac:dyDescent="0.25">
      <c r="A52" s="1"/>
      <c r="B52" s="15"/>
      <c r="C52" s="16"/>
      <c r="D52" s="42" t="s">
        <v>29</v>
      </c>
      <c r="E52" s="467">
        <v>1076</v>
      </c>
      <c r="F52" s="467"/>
      <c r="G52" s="4" t="s">
        <v>16</v>
      </c>
      <c r="H52" s="3"/>
      <c r="I52" s="15"/>
      <c r="J52" s="16"/>
      <c r="K52" s="21"/>
      <c r="L52" s="1"/>
    </row>
    <row r="53" spans="1:12" ht="15" customHeight="1" x14ac:dyDescent="0.25">
      <c r="A53" s="1"/>
      <c r="B53" s="15"/>
      <c r="C53" s="16"/>
      <c r="D53" s="1" t="s">
        <v>49</v>
      </c>
      <c r="E53" s="23"/>
      <c r="F53" s="1" t="s">
        <v>109</v>
      </c>
      <c r="G53" s="1"/>
      <c r="H53" s="1"/>
      <c r="I53" s="15"/>
      <c r="J53" s="16"/>
      <c r="K53" s="21"/>
      <c r="L53" s="1"/>
    </row>
    <row r="54" spans="1:12" ht="15" customHeight="1" x14ac:dyDescent="0.25">
      <c r="A54" s="1"/>
      <c r="B54" s="15"/>
      <c r="C54" s="16"/>
      <c r="D54" s="1" t="s">
        <v>110</v>
      </c>
      <c r="E54" s="23"/>
      <c r="F54" s="1"/>
      <c r="G54" s="1"/>
      <c r="H54" s="1"/>
      <c r="I54" s="15"/>
      <c r="J54" s="16"/>
      <c r="K54" s="21"/>
      <c r="L54" s="1"/>
    </row>
    <row r="55" spans="1:12" ht="15" customHeight="1" x14ac:dyDescent="0.25">
      <c r="A55" s="1"/>
      <c r="B55" s="15"/>
      <c r="C55" s="16"/>
      <c r="D55" s="1" t="s">
        <v>111</v>
      </c>
      <c r="E55" s="3"/>
      <c r="F55" s="1"/>
      <c r="G55" s="1"/>
      <c r="H55" s="1"/>
      <c r="I55" s="15"/>
      <c r="J55" s="16"/>
      <c r="K55" s="21"/>
      <c r="L55" s="1"/>
    </row>
    <row r="56" spans="1:12" ht="15" customHeight="1" x14ac:dyDescent="0.25">
      <c r="A56" s="1"/>
      <c r="B56" s="15"/>
      <c r="C56" s="16"/>
      <c r="D56" s="1" t="s">
        <v>63</v>
      </c>
      <c r="E56" s="23"/>
      <c r="F56" s="1"/>
      <c r="G56" s="1"/>
      <c r="H56" s="1"/>
      <c r="I56" s="15"/>
      <c r="J56" s="16"/>
      <c r="K56" s="21"/>
      <c r="L56" s="1"/>
    </row>
    <row r="57" spans="1:12" ht="15" customHeight="1" x14ac:dyDescent="0.25">
      <c r="A57" s="1"/>
      <c r="B57" s="15"/>
      <c r="C57" s="16"/>
      <c r="D57" s="1" t="s">
        <v>112</v>
      </c>
      <c r="E57" s="1"/>
      <c r="F57" s="1"/>
      <c r="G57" s="23"/>
      <c r="H57" s="23"/>
      <c r="I57" s="15"/>
      <c r="J57" s="16"/>
      <c r="K57" s="21"/>
      <c r="L57" s="1"/>
    </row>
    <row r="58" spans="1:12" ht="12" customHeight="1" x14ac:dyDescent="0.25">
      <c r="A58" s="1"/>
      <c r="B58" s="24"/>
      <c r="C58" s="25"/>
      <c r="D58" s="26"/>
      <c r="E58" s="26"/>
      <c r="F58" s="26"/>
      <c r="G58" s="26"/>
      <c r="H58" s="26"/>
      <c r="I58" s="24"/>
      <c r="J58" s="25"/>
      <c r="K58" s="27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361" ht="8.25" customHeight="1" x14ac:dyDescent="0.2"/>
    <row r="363" ht="8.25" customHeight="1" x14ac:dyDescent="0.2"/>
    <row r="365" ht="9" customHeight="1" x14ac:dyDescent="0.2"/>
    <row r="367" ht="7.5" customHeight="1" x14ac:dyDescent="0.2"/>
    <row r="369" ht="6.75" customHeight="1" x14ac:dyDescent="0.2"/>
    <row r="371" ht="7.5" customHeight="1" x14ac:dyDescent="0.2"/>
    <row r="373" ht="9" customHeight="1" x14ac:dyDescent="0.2"/>
    <row r="375" ht="7.5" customHeight="1" x14ac:dyDescent="0.2"/>
    <row r="377" ht="8.25" customHeight="1" x14ac:dyDescent="0.2"/>
  </sheetData>
  <mergeCells count="22">
    <mergeCell ref="E18:F18"/>
    <mergeCell ref="D21:E21"/>
    <mergeCell ref="D39:E39"/>
    <mergeCell ref="B40:C40"/>
    <mergeCell ref="D25:E25"/>
    <mergeCell ref="B26:C26"/>
    <mergeCell ref="E52:F52"/>
    <mergeCell ref="B22:C22"/>
    <mergeCell ref="D33:E33"/>
    <mergeCell ref="B34:C34"/>
    <mergeCell ref="D35:E35"/>
    <mergeCell ref="B36:C36"/>
    <mergeCell ref="D29:E29"/>
    <mergeCell ref="B30:C30"/>
    <mergeCell ref="D46:H46"/>
    <mergeCell ref="B47:C47"/>
    <mergeCell ref="D48:H48"/>
    <mergeCell ref="E51:F51"/>
    <mergeCell ref="B41:C41"/>
    <mergeCell ref="D42:E42"/>
    <mergeCell ref="B43:C43"/>
    <mergeCell ref="B44:C44"/>
  </mergeCells>
  <pageMargins left="0.15748031496062992" right="0.15748031496062992" top="0.15748031496062992" bottom="0.19685039370078741" header="0" footer="0"/>
  <pageSetup paperSize="9" scale="98" orientation="portrait" horizontalDpi="4294967293" r:id="rId1"/>
  <headerFooter alignWithMargins="0"/>
  <drawing r:id="rId2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sheetPr codeName="Hoja90">
    <pageSetUpPr fitToPage="1"/>
  </sheetPr>
  <dimension ref="A1:L378"/>
  <sheetViews>
    <sheetView topLeftCell="A28" workbookViewId="0">
      <selection activeCell="D34" sqref="D34:K34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65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10" t="s">
        <v>71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29"/>
      <c r="C21" s="30"/>
      <c r="D21" s="459" t="s">
        <v>74</v>
      </c>
      <c r="E21" s="460"/>
      <c r="F21" s="1"/>
      <c r="G21" s="3"/>
      <c r="H21" s="3"/>
      <c r="I21" s="15"/>
      <c r="J21" s="16"/>
      <c r="K21" s="18"/>
      <c r="L21" s="1"/>
    </row>
    <row r="22" spans="1:12" ht="15" x14ac:dyDescent="0.25">
      <c r="A22" s="1"/>
      <c r="B22" s="31">
        <v>1</v>
      </c>
      <c r="C22" s="16"/>
      <c r="D22" s="17" t="s">
        <v>72</v>
      </c>
      <c r="E22" s="1">
        <v>11</v>
      </c>
      <c r="F22" s="20"/>
      <c r="G22" s="3" t="s">
        <v>91</v>
      </c>
      <c r="H22" s="3">
        <v>7.5</v>
      </c>
      <c r="I22" s="15" t="s">
        <v>73</v>
      </c>
      <c r="J22" s="16"/>
      <c r="K22" s="21" t="s">
        <v>77</v>
      </c>
      <c r="L22" s="1"/>
    </row>
    <row r="23" spans="1:12" ht="15" x14ac:dyDescent="0.25">
      <c r="A23" s="1"/>
      <c r="B23" s="31">
        <v>2</v>
      </c>
      <c r="C23" s="16"/>
      <c r="D23" s="17" t="s">
        <v>72</v>
      </c>
      <c r="E23" s="1">
        <v>8</v>
      </c>
      <c r="F23" s="20"/>
      <c r="G23" s="3" t="s">
        <v>91</v>
      </c>
      <c r="H23" s="3">
        <v>6</v>
      </c>
      <c r="I23" s="15" t="s">
        <v>73</v>
      </c>
      <c r="J23" s="16"/>
      <c r="K23" s="21" t="s">
        <v>77</v>
      </c>
      <c r="L23" s="1"/>
    </row>
    <row r="24" spans="1:12" ht="15" x14ac:dyDescent="0.25">
      <c r="A24" s="1"/>
      <c r="B24" s="31"/>
      <c r="C24" s="16"/>
      <c r="D24" s="17"/>
      <c r="E24" s="1"/>
      <c r="F24" s="20"/>
      <c r="G24" s="3"/>
      <c r="H24" s="3"/>
      <c r="I24" s="15"/>
      <c r="J24" s="16"/>
      <c r="K24" s="21"/>
      <c r="L24" s="1"/>
    </row>
    <row r="25" spans="1:12" ht="15" x14ac:dyDescent="0.25">
      <c r="A25" s="1"/>
      <c r="B25" s="31"/>
      <c r="C25" s="16"/>
      <c r="D25" s="459" t="s">
        <v>75</v>
      </c>
      <c r="E25" s="460"/>
      <c r="F25" s="20"/>
      <c r="G25" s="3"/>
      <c r="H25" s="3"/>
      <c r="I25" s="15"/>
      <c r="J25" s="16"/>
      <c r="K25" s="21"/>
      <c r="L25" s="1"/>
    </row>
    <row r="26" spans="1:12" ht="15" x14ac:dyDescent="0.25">
      <c r="A26" s="1"/>
      <c r="B26" s="31">
        <v>3</v>
      </c>
      <c r="C26" s="16"/>
      <c r="D26" s="17" t="s">
        <v>72</v>
      </c>
      <c r="E26" s="1">
        <v>11</v>
      </c>
      <c r="F26" s="20"/>
      <c r="G26" s="3" t="s">
        <v>91</v>
      </c>
      <c r="H26" s="3">
        <v>7.5</v>
      </c>
      <c r="I26" s="15" t="s">
        <v>76</v>
      </c>
      <c r="J26" s="16"/>
      <c r="K26" s="21" t="s">
        <v>77</v>
      </c>
      <c r="L26" s="1"/>
    </row>
    <row r="27" spans="1:12" ht="15" x14ac:dyDescent="0.25">
      <c r="A27" s="1"/>
      <c r="B27" s="15">
        <v>4</v>
      </c>
      <c r="C27" s="16"/>
      <c r="D27" s="17" t="s">
        <v>72</v>
      </c>
      <c r="E27" s="1">
        <v>11</v>
      </c>
      <c r="F27" s="20"/>
      <c r="G27" s="3" t="s">
        <v>91</v>
      </c>
      <c r="H27" s="3">
        <v>7.5</v>
      </c>
      <c r="I27" s="15" t="s">
        <v>76</v>
      </c>
      <c r="J27" s="16"/>
      <c r="K27" s="21" t="s">
        <v>77</v>
      </c>
      <c r="L27" s="1"/>
    </row>
    <row r="28" spans="1:12" ht="15" x14ac:dyDescent="0.25">
      <c r="A28" s="1"/>
      <c r="B28" s="19">
        <v>5</v>
      </c>
      <c r="C28" s="16"/>
      <c r="D28" s="17" t="s">
        <v>72</v>
      </c>
      <c r="E28" s="1">
        <v>8</v>
      </c>
      <c r="F28" s="20"/>
      <c r="G28" s="3" t="s">
        <v>91</v>
      </c>
      <c r="H28" s="3">
        <v>6</v>
      </c>
      <c r="I28" s="15" t="s">
        <v>76</v>
      </c>
      <c r="J28" s="16"/>
      <c r="K28" s="21" t="s">
        <v>77</v>
      </c>
      <c r="L28" s="1"/>
    </row>
    <row r="29" spans="1:12" ht="15" x14ac:dyDescent="0.25">
      <c r="A29" s="1"/>
      <c r="B29" s="33"/>
      <c r="C29" s="16"/>
      <c r="D29" s="17"/>
      <c r="E29" s="1"/>
      <c r="F29" s="20"/>
      <c r="G29" s="3"/>
      <c r="H29" s="3"/>
      <c r="I29" s="15"/>
      <c r="J29" s="16"/>
      <c r="K29" s="21"/>
      <c r="L29" s="1"/>
    </row>
    <row r="30" spans="1:12" ht="15" x14ac:dyDescent="0.25">
      <c r="A30" s="1"/>
      <c r="B30" s="34"/>
      <c r="C30" s="16"/>
      <c r="D30" s="459" t="s">
        <v>78</v>
      </c>
      <c r="E30" s="460"/>
      <c r="F30" s="20"/>
      <c r="G30" s="3"/>
      <c r="H30" s="3"/>
      <c r="I30" s="15"/>
      <c r="J30" s="16"/>
      <c r="K30" s="21"/>
      <c r="L30" s="1"/>
    </row>
    <row r="31" spans="1:12" ht="15" x14ac:dyDescent="0.25">
      <c r="A31" s="1"/>
      <c r="B31" s="462" t="s">
        <v>79</v>
      </c>
      <c r="C31" s="417"/>
      <c r="D31" s="17" t="s">
        <v>72</v>
      </c>
      <c r="E31" s="1">
        <v>11</v>
      </c>
      <c r="F31" s="20"/>
      <c r="G31" s="3" t="s">
        <v>91</v>
      </c>
      <c r="H31" s="3">
        <v>7.5</v>
      </c>
      <c r="I31" s="15" t="s">
        <v>25</v>
      </c>
      <c r="J31" s="16"/>
      <c r="K31" s="21" t="s">
        <v>77</v>
      </c>
      <c r="L31" s="1"/>
    </row>
    <row r="32" spans="1:12" ht="15" x14ac:dyDescent="0.25">
      <c r="A32" s="1"/>
      <c r="B32" s="15"/>
      <c r="C32" s="16"/>
      <c r="D32" s="17"/>
      <c r="E32" s="1"/>
      <c r="F32" s="1"/>
      <c r="G32" s="3"/>
      <c r="H32" s="3"/>
      <c r="I32" s="15"/>
      <c r="J32" s="16"/>
      <c r="K32" s="21"/>
      <c r="L32" s="1"/>
    </row>
    <row r="33" spans="1:12" ht="15" x14ac:dyDescent="0.25">
      <c r="A33" s="1"/>
      <c r="B33" s="15"/>
      <c r="C33" s="16"/>
      <c r="D33" s="459" t="s">
        <v>80</v>
      </c>
      <c r="E33" s="460"/>
      <c r="F33" s="1"/>
      <c r="G33" s="3"/>
      <c r="H33" s="3"/>
      <c r="I33" s="15"/>
      <c r="J33" s="16"/>
      <c r="K33" s="21"/>
      <c r="L33" s="1"/>
    </row>
    <row r="34" spans="1:12" ht="15" x14ac:dyDescent="0.25">
      <c r="A34" s="1"/>
      <c r="B34" s="31">
        <v>14</v>
      </c>
      <c r="C34" s="16"/>
      <c r="D34" s="17" t="s">
        <v>72</v>
      </c>
      <c r="E34" s="1">
        <v>12</v>
      </c>
      <c r="F34" s="20"/>
      <c r="G34" s="3" t="s">
        <v>91</v>
      </c>
      <c r="H34" s="3">
        <v>8</v>
      </c>
      <c r="I34" s="15" t="s">
        <v>81</v>
      </c>
      <c r="J34" s="16"/>
      <c r="K34" s="21" t="s">
        <v>77</v>
      </c>
      <c r="L34" s="1"/>
    </row>
    <row r="35" spans="1:12" ht="15" x14ac:dyDescent="0.25">
      <c r="A35" s="1"/>
      <c r="B35" s="15">
        <v>15</v>
      </c>
      <c r="C35" s="16"/>
      <c r="D35" s="17" t="s">
        <v>72</v>
      </c>
      <c r="E35" s="1">
        <v>11</v>
      </c>
      <c r="F35" s="20"/>
      <c r="G35" s="3" t="s">
        <v>91</v>
      </c>
      <c r="H35" s="3">
        <v>7.5</v>
      </c>
      <c r="I35" s="15" t="s">
        <v>81</v>
      </c>
      <c r="J35" s="16"/>
      <c r="K35" s="21" t="s">
        <v>77</v>
      </c>
      <c r="L35" s="1"/>
    </row>
    <row r="36" spans="1:12" ht="15" x14ac:dyDescent="0.25">
      <c r="A36" s="1"/>
      <c r="B36" s="15"/>
      <c r="C36" s="16"/>
      <c r="D36" s="17"/>
      <c r="E36" s="1"/>
      <c r="F36" s="1"/>
      <c r="G36" s="3"/>
      <c r="H36" s="3"/>
      <c r="I36" s="15"/>
      <c r="J36" s="16"/>
      <c r="K36" s="21"/>
      <c r="L36" s="1"/>
    </row>
    <row r="37" spans="1:12" ht="15" x14ac:dyDescent="0.25">
      <c r="A37" s="1"/>
      <c r="B37" s="15"/>
      <c r="C37" s="16"/>
      <c r="D37" s="459" t="s">
        <v>82</v>
      </c>
      <c r="E37" s="460"/>
      <c r="F37" s="1"/>
      <c r="G37" s="3"/>
      <c r="H37" s="3"/>
      <c r="I37" s="15"/>
      <c r="J37" s="16"/>
      <c r="K37" s="21"/>
      <c r="L37" s="1"/>
    </row>
    <row r="38" spans="1:12" ht="15" x14ac:dyDescent="0.25">
      <c r="A38" s="1"/>
      <c r="B38" s="462" t="s">
        <v>83</v>
      </c>
      <c r="C38" s="417"/>
      <c r="D38" s="17" t="s">
        <v>72</v>
      </c>
      <c r="E38" s="1">
        <v>11</v>
      </c>
      <c r="F38" s="20"/>
      <c r="G38" s="3" t="s">
        <v>91</v>
      </c>
      <c r="H38" s="3">
        <v>7.5</v>
      </c>
      <c r="I38" s="15" t="s">
        <v>84</v>
      </c>
      <c r="J38" s="16"/>
      <c r="K38" s="21" t="s">
        <v>77</v>
      </c>
      <c r="L38" s="1"/>
    </row>
    <row r="39" spans="1:12" ht="15" x14ac:dyDescent="0.25">
      <c r="A39" s="1"/>
      <c r="B39" s="15"/>
      <c r="C39" s="16"/>
      <c r="D39" s="17"/>
      <c r="E39" s="1"/>
      <c r="F39" s="1"/>
      <c r="G39" s="3"/>
      <c r="H39" s="3"/>
      <c r="I39" s="15"/>
      <c r="J39" s="16"/>
      <c r="K39" s="21"/>
      <c r="L39" s="1"/>
    </row>
    <row r="40" spans="1:12" ht="15" x14ac:dyDescent="0.25">
      <c r="A40" s="1"/>
      <c r="B40" s="29" t="s">
        <v>37</v>
      </c>
      <c r="C40" s="30"/>
      <c r="D40" s="17"/>
      <c r="E40" s="1"/>
      <c r="F40" s="1"/>
      <c r="G40" s="3"/>
      <c r="H40" s="3">
        <v>12</v>
      </c>
      <c r="I40" s="15"/>
      <c r="J40" s="16"/>
      <c r="K40" s="18"/>
      <c r="L40" s="1"/>
    </row>
    <row r="41" spans="1:12" ht="15" x14ac:dyDescent="0.25">
      <c r="A41" s="1"/>
      <c r="B41" s="29"/>
      <c r="C41" s="30"/>
      <c r="D41" s="459" t="s">
        <v>85</v>
      </c>
      <c r="E41" s="460"/>
      <c r="F41" s="1"/>
      <c r="G41" s="3"/>
      <c r="H41" s="3"/>
      <c r="I41" s="15"/>
      <c r="J41" s="16"/>
      <c r="K41" s="18"/>
      <c r="L41" s="1"/>
    </row>
    <row r="42" spans="1:12" ht="15" x14ac:dyDescent="0.25">
      <c r="A42" s="1"/>
      <c r="B42" s="462" t="s">
        <v>86</v>
      </c>
      <c r="C42" s="417"/>
      <c r="D42" s="17" t="s">
        <v>72</v>
      </c>
      <c r="E42" s="1">
        <v>11</v>
      </c>
      <c r="F42" s="20"/>
      <c r="G42" s="3" t="s">
        <v>91</v>
      </c>
      <c r="H42" s="3">
        <v>7.5</v>
      </c>
      <c r="I42" s="15" t="s">
        <v>53</v>
      </c>
      <c r="J42" s="16"/>
      <c r="K42" s="21" t="s">
        <v>77</v>
      </c>
      <c r="L42" s="1"/>
    </row>
    <row r="43" spans="1:12" ht="15" x14ac:dyDescent="0.25">
      <c r="A43" s="1"/>
      <c r="B43" s="32"/>
      <c r="C43" s="30"/>
      <c r="D43" s="17"/>
      <c r="E43" s="20"/>
      <c r="F43" s="20"/>
      <c r="G43" s="3"/>
      <c r="H43" s="3"/>
      <c r="I43" s="15"/>
      <c r="J43" s="16"/>
      <c r="K43" s="21"/>
      <c r="L43" s="1"/>
    </row>
    <row r="44" spans="1:12" ht="15" x14ac:dyDescent="0.25">
      <c r="A44" s="1"/>
      <c r="B44" s="29" t="s">
        <v>56</v>
      </c>
      <c r="C44" s="30"/>
      <c r="D44" s="17"/>
      <c r="E44" s="1"/>
      <c r="F44" s="1"/>
      <c r="G44" s="3"/>
      <c r="H44" s="3">
        <v>12</v>
      </c>
      <c r="I44" s="15"/>
      <c r="J44" s="16"/>
      <c r="K44" s="18"/>
      <c r="L44" s="1"/>
    </row>
    <row r="45" spans="1:12" ht="15" x14ac:dyDescent="0.25">
      <c r="A45" s="1"/>
      <c r="B45" s="29"/>
      <c r="C45" s="30"/>
      <c r="D45" s="459" t="s">
        <v>85</v>
      </c>
      <c r="E45" s="460"/>
      <c r="F45" s="1"/>
      <c r="G45" s="3"/>
      <c r="H45" s="3"/>
      <c r="I45" s="15"/>
      <c r="J45" s="16"/>
      <c r="K45" s="18"/>
      <c r="L45" s="1"/>
    </row>
    <row r="46" spans="1:12" ht="15" x14ac:dyDescent="0.25">
      <c r="A46" s="1"/>
      <c r="B46" s="462" t="s">
        <v>87</v>
      </c>
      <c r="C46" s="417"/>
      <c r="D46" s="17" t="s">
        <v>72</v>
      </c>
      <c r="E46" s="1">
        <v>11</v>
      </c>
      <c r="F46" s="20"/>
      <c r="G46" s="3" t="s">
        <v>91</v>
      </c>
      <c r="H46" s="3">
        <v>7.5</v>
      </c>
      <c r="I46" s="15" t="s">
        <v>53</v>
      </c>
      <c r="J46" s="16"/>
      <c r="K46" s="21" t="s">
        <v>77</v>
      </c>
      <c r="L46" s="1"/>
    </row>
    <row r="47" spans="1:12" ht="15" x14ac:dyDescent="0.25">
      <c r="A47" s="1"/>
      <c r="B47" s="15">
        <v>57</v>
      </c>
      <c r="C47" s="36"/>
      <c r="D47" s="17" t="s">
        <v>72</v>
      </c>
      <c r="E47" s="1">
        <v>10</v>
      </c>
      <c r="F47" s="20"/>
      <c r="G47" s="3" t="s">
        <v>91</v>
      </c>
      <c r="H47" s="3">
        <v>7</v>
      </c>
      <c r="I47" s="15" t="s">
        <v>53</v>
      </c>
      <c r="J47" s="16"/>
      <c r="K47" s="21" t="s">
        <v>77</v>
      </c>
      <c r="L47" s="1"/>
    </row>
    <row r="48" spans="1:12" ht="15" x14ac:dyDescent="0.25">
      <c r="A48" s="1"/>
      <c r="B48" s="37"/>
      <c r="C48" s="36"/>
      <c r="D48" s="459" t="s">
        <v>88</v>
      </c>
      <c r="E48" s="460"/>
      <c r="F48" s="20"/>
      <c r="G48" s="3"/>
      <c r="H48" s="3"/>
      <c r="I48" s="15"/>
      <c r="J48" s="16"/>
      <c r="K48" s="21"/>
      <c r="L48" s="1"/>
    </row>
    <row r="49" spans="1:12" ht="15" x14ac:dyDescent="0.25">
      <c r="A49" s="1"/>
      <c r="B49" s="38" t="s">
        <v>89</v>
      </c>
      <c r="C49" s="36"/>
      <c r="D49" s="17" t="s">
        <v>72</v>
      </c>
      <c r="E49" s="1">
        <v>12</v>
      </c>
      <c r="F49" s="20"/>
      <c r="G49" s="3" t="s">
        <v>91</v>
      </c>
      <c r="H49" s="3">
        <v>8</v>
      </c>
      <c r="I49" s="15" t="s">
        <v>90</v>
      </c>
      <c r="J49" s="16"/>
      <c r="K49" s="21" t="s">
        <v>77</v>
      </c>
      <c r="L49" s="1"/>
    </row>
    <row r="50" spans="1:12" ht="15" x14ac:dyDescent="0.25">
      <c r="A50" s="1"/>
      <c r="B50" s="37"/>
      <c r="C50" s="36"/>
      <c r="D50" s="23"/>
      <c r="E50" s="35"/>
      <c r="F50" s="20"/>
      <c r="G50" s="3"/>
      <c r="H50" s="3"/>
      <c r="I50" s="15"/>
      <c r="J50" s="16"/>
      <c r="K50" s="21"/>
      <c r="L50" s="1"/>
    </row>
    <row r="51" spans="1:12" ht="15" x14ac:dyDescent="0.25">
      <c r="A51" s="1"/>
      <c r="B51" s="37"/>
      <c r="C51" s="36"/>
      <c r="D51" s="17"/>
      <c r="E51" s="1"/>
      <c r="F51" s="20"/>
      <c r="G51" s="3"/>
      <c r="H51" s="3"/>
      <c r="I51" s="15"/>
      <c r="J51" s="16"/>
      <c r="K51" s="21"/>
      <c r="L51" s="1"/>
    </row>
    <row r="52" spans="1:12" ht="15" x14ac:dyDescent="0.25">
      <c r="A52" s="1"/>
      <c r="B52" s="19"/>
      <c r="C52" s="16"/>
      <c r="D52" s="17"/>
      <c r="E52" s="461"/>
      <c r="F52" s="461"/>
      <c r="G52" s="3"/>
      <c r="H52" s="3"/>
      <c r="I52" s="15"/>
      <c r="J52" s="16"/>
      <c r="K52" s="21"/>
      <c r="L52" s="1"/>
    </row>
    <row r="53" spans="1:12" ht="15" x14ac:dyDescent="0.25">
      <c r="A53" s="1"/>
      <c r="B53" s="15"/>
      <c r="C53" s="16"/>
      <c r="D53" s="17" t="s">
        <v>29</v>
      </c>
      <c r="E53" s="461">
        <v>633</v>
      </c>
      <c r="F53" s="461"/>
      <c r="G53" s="3" t="s">
        <v>16</v>
      </c>
      <c r="H53" s="3"/>
      <c r="I53" s="15"/>
      <c r="J53" s="16"/>
      <c r="K53" s="21"/>
      <c r="L53" s="1"/>
    </row>
    <row r="54" spans="1:12" ht="15" x14ac:dyDescent="0.25">
      <c r="A54" s="1"/>
      <c r="B54" s="15"/>
      <c r="C54" s="16"/>
      <c r="D54" s="1" t="s">
        <v>49</v>
      </c>
      <c r="E54" s="23"/>
      <c r="F54" s="1" t="s">
        <v>92</v>
      </c>
      <c r="G54" s="1"/>
      <c r="H54" s="1"/>
      <c r="I54" s="15"/>
      <c r="J54" s="16"/>
      <c r="K54" s="21"/>
      <c r="L54" s="1"/>
    </row>
    <row r="55" spans="1:12" ht="15" x14ac:dyDescent="0.25">
      <c r="A55" s="1"/>
      <c r="B55" s="15"/>
      <c r="C55" s="16"/>
      <c r="D55" s="1" t="s">
        <v>93</v>
      </c>
      <c r="E55" s="23"/>
      <c r="F55" s="1"/>
      <c r="G55" s="1"/>
      <c r="H55" s="1"/>
      <c r="I55" s="15"/>
      <c r="J55" s="16"/>
      <c r="K55" s="21"/>
      <c r="L55" s="1"/>
    </row>
    <row r="56" spans="1:12" ht="15" x14ac:dyDescent="0.25">
      <c r="A56" s="1"/>
      <c r="B56" s="15"/>
      <c r="C56" s="16"/>
      <c r="D56" s="1" t="s">
        <v>94</v>
      </c>
      <c r="E56" s="3"/>
      <c r="F56" s="1"/>
      <c r="G56" s="1"/>
      <c r="H56" s="1"/>
      <c r="I56" s="15"/>
      <c r="J56" s="16"/>
      <c r="K56" s="21"/>
      <c r="L56" s="1"/>
    </row>
    <row r="57" spans="1:12" ht="15" x14ac:dyDescent="0.25">
      <c r="A57" s="1"/>
      <c r="B57" s="15"/>
      <c r="C57" s="16"/>
      <c r="D57" s="1" t="s">
        <v>63</v>
      </c>
      <c r="E57" s="23"/>
      <c r="F57" s="1"/>
      <c r="G57" s="1"/>
      <c r="H57" s="1"/>
      <c r="I57" s="15"/>
      <c r="J57" s="16"/>
      <c r="K57" s="21"/>
      <c r="L57" s="1"/>
    </row>
    <row r="58" spans="1:12" ht="12" customHeight="1" x14ac:dyDescent="0.25">
      <c r="A58" s="1"/>
      <c r="B58" s="15"/>
      <c r="C58" s="16"/>
      <c r="D58" s="17"/>
      <c r="E58" s="1"/>
      <c r="F58" s="1"/>
      <c r="G58" s="23"/>
      <c r="H58" s="23"/>
      <c r="I58" s="15"/>
      <c r="J58" s="16"/>
      <c r="K58" s="21"/>
      <c r="L58" s="1"/>
    </row>
    <row r="59" spans="1:12" ht="12" customHeight="1" x14ac:dyDescent="0.25">
      <c r="A59" s="1"/>
      <c r="B59" s="24"/>
      <c r="C59" s="25"/>
      <c r="D59" s="26"/>
      <c r="E59" s="26"/>
      <c r="F59" s="26"/>
      <c r="G59" s="26"/>
      <c r="H59" s="26"/>
      <c r="I59" s="24"/>
      <c r="J59" s="25"/>
      <c r="K59" s="27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362" ht="8.25" customHeight="1" x14ac:dyDescent="0.2"/>
    <row r="364" ht="8.25" customHeight="1" x14ac:dyDescent="0.2"/>
    <row r="366" ht="9" customHeight="1" x14ac:dyDescent="0.2"/>
    <row r="368" ht="7.5" customHeight="1" x14ac:dyDescent="0.2"/>
    <row r="370" ht="6.75" customHeight="1" x14ac:dyDescent="0.2"/>
    <row r="372" ht="7.5" customHeight="1" x14ac:dyDescent="0.2"/>
    <row r="374" ht="9" customHeight="1" x14ac:dyDescent="0.2"/>
    <row r="376" ht="7.5" customHeight="1" x14ac:dyDescent="0.2"/>
    <row r="378" ht="8.25" customHeight="1" x14ac:dyDescent="0.2"/>
  </sheetData>
  <mergeCells count="15">
    <mergeCell ref="B46:C46"/>
    <mergeCell ref="D48:E48"/>
    <mergeCell ref="B31:C31"/>
    <mergeCell ref="D33:E33"/>
    <mergeCell ref="D37:E37"/>
    <mergeCell ref="B38:C38"/>
    <mergeCell ref="D41:E41"/>
    <mergeCell ref="B42:C42"/>
    <mergeCell ref="E53:F53"/>
    <mergeCell ref="E18:F18"/>
    <mergeCell ref="E52:F52"/>
    <mergeCell ref="D21:E21"/>
    <mergeCell ref="D25:E25"/>
    <mergeCell ref="D30:E30"/>
    <mergeCell ref="D45:E45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sheetPr codeName="Hoja91">
    <pageSetUpPr fitToPage="1"/>
  </sheetPr>
  <dimension ref="A1:L371"/>
  <sheetViews>
    <sheetView topLeftCell="A13" workbookViewId="0">
      <selection activeCell="D43" sqref="D43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65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10" t="s">
        <v>66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31" t="s">
        <v>54</v>
      </c>
      <c r="C21" s="16"/>
      <c r="D21" s="17" t="s">
        <v>35</v>
      </c>
      <c r="E21" s="1">
        <v>11</v>
      </c>
      <c r="F21" s="20"/>
      <c r="G21" s="3" t="s">
        <v>45</v>
      </c>
      <c r="H21" s="3">
        <v>7.5</v>
      </c>
      <c r="I21" s="15" t="s">
        <v>53</v>
      </c>
      <c r="J21" s="16"/>
      <c r="K21" s="21" t="s">
        <v>28</v>
      </c>
      <c r="L21" s="1"/>
    </row>
    <row r="22" spans="1:12" ht="15" x14ac:dyDescent="0.25">
      <c r="A22" s="1"/>
      <c r="B22" s="31"/>
      <c r="C22" s="16"/>
      <c r="D22" s="17"/>
      <c r="E22" s="1"/>
      <c r="F22" s="20"/>
      <c r="G22" s="3"/>
      <c r="H22" s="3"/>
      <c r="I22" s="15"/>
      <c r="J22" s="16"/>
      <c r="K22" s="21"/>
      <c r="L22" s="1"/>
    </row>
    <row r="23" spans="1:12" ht="15" x14ac:dyDescent="0.25">
      <c r="A23" s="1"/>
      <c r="B23" s="15"/>
      <c r="C23" s="16"/>
      <c r="D23" s="1"/>
      <c r="E23" s="1"/>
      <c r="F23" s="1"/>
      <c r="G23" s="3"/>
      <c r="H23" s="3"/>
      <c r="I23" s="15"/>
      <c r="J23" s="16"/>
      <c r="K23" s="21"/>
      <c r="L23" s="1"/>
    </row>
    <row r="24" spans="1:12" ht="15" x14ac:dyDescent="0.25">
      <c r="A24" s="1"/>
      <c r="B24" s="32" t="s">
        <v>37</v>
      </c>
      <c r="C24" s="16"/>
      <c r="D24" s="17"/>
      <c r="E24" s="461"/>
      <c r="F24" s="461"/>
      <c r="G24" s="3"/>
      <c r="H24" s="3">
        <v>12</v>
      </c>
      <c r="I24" s="15"/>
      <c r="J24" s="16"/>
      <c r="K24" s="21"/>
      <c r="L24" s="1"/>
    </row>
    <row r="25" spans="1:12" ht="15" x14ac:dyDescent="0.25">
      <c r="A25" s="1"/>
      <c r="B25" s="33" t="s">
        <v>67</v>
      </c>
      <c r="C25" s="16"/>
      <c r="D25" s="17" t="s">
        <v>35</v>
      </c>
      <c r="E25" s="1">
        <v>11</v>
      </c>
      <c r="F25" s="20"/>
      <c r="G25" s="3" t="s">
        <v>45</v>
      </c>
      <c r="H25" s="3">
        <v>7.5</v>
      </c>
      <c r="I25" s="15" t="s">
        <v>53</v>
      </c>
      <c r="J25" s="16"/>
      <c r="K25" s="21" t="s">
        <v>28</v>
      </c>
      <c r="L25" s="1"/>
    </row>
    <row r="26" spans="1:12" ht="15" x14ac:dyDescent="0.25">
      <c r="A26" s="1"/>
      <c r="B26" s="34">
        <v>32</v>
      </c>
      <c r="C26" s="16"/>
      <c r="D26" s="17" t="s">
        <v>35</v>
      </c>
      <c r="E26" s="1">
        <v>9</v>
      </c>
      <c r="F26" s="20"/>
      <c r="G26" s="3" t="s">
        <v>45</v>
      </c>
      <c r="H26" s="3">
        <v>6.5</v>
      </c>
      <c r="I26" s="15" t="s">
        <v>53</v>
      </c>
      <c r="J26" s="16"/>
      <c r="K26" s="21" t="s">
        <v>28</v>
      </c>
      <c r="L26" s="1"/>
    </row>
    <row r="27" spans="1:12" ht="15" x14ac:dyDescent="0.25">
      <c r="A27" s="1"/>
      <c r="B27" s="15"/>
      <c r="C27" s="16"/>
      <c r="D27" s="17"/>
      <c r="E27" s="1"/>
      <c r="F27" s="1"/>
      <c r="G27" s="3"/>
      <c r="H27" s="3"/>
      <c r="I27" s="15"/>
      <c r="J27" s="16"/>
      <c r="K27" s="21"/>
      <c r="L27" s="1"/>
    </row>
    <row r="28" spans="1:12" ht="15" x14ac:dyDescent="0.25">
      <c r="A28" s="1"/>
      <c r="B28" s="32"/>
      <c r="C28" s="16"/>
      <c r="D28" s="17"/>
      <c r="E28" s="461"/>
      <c r="F28" s="461"/>
      <c r="G28" s="3"/>
      <c r="H28" s="3"/>
      <c r="I28" s="15"/>
      <c r="J28" s="16"/>
      <c r="K28" s="21"/>
      <c r="L28" s="1"/>
    </row>
    <row r="29" spans="1:12" ht="12" customHeight="1" x14ac:dyDescent="0.25">
      <c r="A29" s="1"/>
      <c r="B29" s="15"/>
      <c r="C29" s="16"/>
      <c r="D29" s="17"/>
      <c r="E29" s="1"/>
      <c r="F29" s="20"/>
      <c r="G29" s="3"/>
      <c r="H29" s="3"/>
      <c r="I29" s="15"/>
      <c r="J29" s="16"/>
      <c r="K29" s="21"/>
      <c r="L29" s="1"/>
    </row>
    <row r="30" spans="1:12" ht="15" x14ac:dyDescent="0.25">
      <c r="A30" s="1"/>
      <c r="B30" s="19"/>
      <c r="C30" s="16"/>
      <c r="D30" s="17"/>
      <c r="E30" s="461"/>
      <c r="F30" s="461"/>
      <c r="G30" s="3"/>
      <c r="H30" s="3"/>
      <c r="I30" s="15"/>
      <c r="J30" s="16"/>
      <c r="K30" s="21"/>
      <c r="L30" s="1"/>
    </row>
    <row r="31" spans="1:12" ht="15" x14ac:dyDescent="0.25">
      <c r="A31" s="1"/>
      <c r="B31" s="15"/>
      <c r="C31" s="16"/>
      <c r="D31" s="17"/>
      <c r="E31" s="1"/>
      <c r="F31" s="1"/>
      <c r="G31" s="3"/>
      <c r="H31" s="3"/>
      <c r="I31" s="15"/>
      <c r="J31" s="16"/>
      <c r="K31" s="21"/>
      <c r="L31" s="1"/>
    </row>
    <row r="32" spans="1:12" ht="15" x14ac:dyDescent="0.25">
      <c r="A32" s="1"/>
      <c r="B32" s="32"/>
      <c r="C32" s="30"/>
      <c r="D32" s="17"/>
      <c r="E32" s="461"/>
      <c r="F32" s="461"/>
      <c r="G32" s="3"/>
      <c r="H32" s="3"/>
      <c r="I32" s="15"/>
      <c r="J32" s="16"/>
      <c r="K32" s="21"/>
      <c r="L32" s="1"/>
    </row>
    <row r="33" spans="1:12" ht="15" x14ac:dyDescent="0.25">
      <c r="A33" s="1"/>
      <c r="B33" s="15"/>
      <c r="C33" s="16"/>
      <c r="D33" s="17"/>
      <c r="E33" s="1"/>
      <c r="F33" s="20"/>
      <c r="G33" s="3"/>
      <c r="H33" s="3"/>
      <c r="I33" s="15"/>
      <c r="J33" s="16"/>
      <c r="K33" s="21"/>
      <c r="L33" s="1"/>
    </row>
    <row r="34" spans="1:12" ht="12" customHeight="1" x14ac:dyDescent="0.25">
      <c r="A34" s="1"/>
      <c r="B34" s="19"/>
      <c r="C34" s="16"/>
      <c r="D34" s="17"/>
      <c r="E34" s="1"/>
      <c r="F34" s="20"/>
      <c r="G34" s="3"/>
      <c r="H34" s="3"/>
      <c r="I34" s="15"/>
      <c r="J34" s="16"/>
      <c r="K34" s="21"/>
      <c r="L34" s="1"/>
    </row>
    <row r="35" spans="1:12" ht="15" x14ac:dyDescent="0.25">
      <c r="A35" s="1"/>
      <c r="B35" s="15"/>
      <c r="C35" s="16"/>
      <c r="D35" s="17"/>
      <c r="E35" s="1"/>
      <c r="F35" s="1"/>
      <c r="G35" s="3"/>
      <c r="H35" s="3"/>
      <c r="I35" s="15"/>
      <c r="J35" s="16"/>
      <c r="K35" s="18"/>
      <c r="L35" s="1"/>
    </row>
    <row r="36" spans="1:12" ht="15" x14ac:dyDescent="0.25">
      <c r="A36" s="1"/>
      <c r="B36" s="19"/>
      <c r="C36" s="16"/>
      <c r="D36" s="17"/>
      <c r="E36" s="461"/>
      <c r="F36" s="461"/>
      <c r="G36" s="3"/>
      <c r="H36" s="3"/>
      <c r="I36" s="15"/>
      <c r="J36" s="16"/>
      <c r="K36" s="21"/>
      <c r="L36" s="1"/>
    </row>
    <row r="37" spans="1:12" ht="15" x14ac:dyDescent="0.25">
      <c r="A37" s="1"/>
      <c r="B37" s="15"/>
      <c r="C37" s="16"/>
      <c r="D37" s="17" t="s">
        <v>29</v>
      </c>
      <c r="E37" s="461">
        <v>350</v>
      </c>
      <c r="F37" s="461"/>
      <c r="G37" s="3" t="s">
        <v>16</v>
      </c>
      <c r="H37" s="3"/>
      <c r="I37" s="15"/>
      <c r="J37" s="16"/>
      <c r="K37" s="21"/>
      <c r="L37" s="1"/>
    </row>
    <row r="38" spans="1:12" ht="15" x14ac:dyDescent="0.25">
      <c r="A38" s="1"/>
      <c r="B38" s="15"/>
      <c r="C38" s="16"/>
      <c r="D38" s="1" t="s">
        <v>49</v>
      </c>
      <c r="E38" s="23"/>
      <c r="F38" s="1" t="s">
        <v>68</v>
      </c>
      <c r="G38" s="1"/>
      <c r="H38" s="1"/>
      <c r="I38" s="15"/>
      <c r="J38" s="16"/>
      <c r="K38" s="21"/>
      <c r="L38" s="1"/>
    </row>
    <row r="39" spans="1:12" ht="15" x14ac:dyDescent="0.25">
      <c r="A39" s="1"/>
      <c r="B39" s="15"/>
      <c r="C39" s="16"/>
      <c r="D39" s="1" t="s">
        <v>69</v>
      </c>
      <c r="E39" s="23"/>
      <c r="F39" s="1"/>
      <c r="G39" s="1"/>
      <c r="H39" s="1"/>
      <c r="I39" s="15"/>
      <c r="J39" s="16"/>
      <c r="K39" s="21"/>
      <c r="L39" s="1"/>
    </row>
    <row r="40" spans="1:12" ht="15" x14ac:dyDescent="0.25">
      <c r="A40" s="1"/>
      <c r="B40" s="15"/>
      <c r="C40" s="16"/>
      <c r="D40" s="1" t="s">
        <v>70</v>
      </c>
      <c r="E40" s="3"/>
      <c r="F40" s="1"/>
      <c r="G40" s="1"/>
      <c r="H40" s="1"/>
      <c r="I40" s="15"/>
      <c r="J40" s="16"/>
      <c r="K40" s="21"/>
      <c r="L40" s="1"/>
    </row>
    <row r="41" spans="1:12" ht="15" x14ac:dyDescent="0.25">
      <c r="A41" s="1"/>
      <c r="B41" s="15"/>
      <c r="C41" s="16"/>
      <c r="D41" s="1" t="s">
        <v>63</v>
      </c>
      <c r="E41" s="23"/>
      <c r="F41" s="1"/>
      <c r="G41" s="1"/>
      <c r="H41" s="1"/>
      <c r="I41" s="15"/>
      <c r="J41" s="16"/>
      <c r="K41" s="21"/>
      <c r="L41" s="1"/>
    </row>
    <row r="42" spans="1:12" ht="12" customHeight="1" x14ac:dyDescent="0.25">
      <c r="A42" s="1"/>
      <c r="B42" s="15"/>
      <c r="C42" s="16"/>
      <c r="D42" s="17"/>
      <c r="E42" s="1"/>
      <c r="F42" s="1"/>
      <c r="G42" s="23"/>
      <c r="H42" s="23"/>
      <c r="I42" s="15"/>
      <c r="J42" s="16"/>
      <c r="K42" s="21"/>
      <c r="L42" s="1"/>
    </row>
    <row r="43" spans="1:12" ht="15" x14ac:dyDescent="0.25">
      <c r="A43" s="1"/>
      <c r="B43" s="15"/>
      <c r="C43" s="16"/>
      <c r="D43" s="1" t="s">
        <v>64</v>
      </c>
      <c r="E43" s="1"/>
      <c r="F43" s="1"/>
      <c r="G43" s="3"/>
      <c r="H43" s="3"/>
      <c r="I43" s="15"/>
      <c r="J43" s="16"/>
      <c r="K43" s="18"/>
      <c r="L43" s="1"/>
    </row>
    <row r="44" spans="1:12" ht="15" x14ac:dyDescent="0.25">
      <c r="A44" s="1"/>
      <c r="B44" s="15"/>
      <c r="C44" s="16"/>
      <c r="D44" s="17"/>
      <c r="E44" s="1"/>
      <c r="F44" s="1"/>
      <c r="G44" s="23"/>
      <c r="H44" s="23"/>
      <c r="I44" s="15"/>
      <c r="J44" s="16"/>
      <c r="K44" s="21"/>
      <c r="L44" s="1"/>
    </row>
    <row r="45" spans="1:12" ht="12" customHeight="1" x14ac:dyDescent="0.25">
      <c r="A45" s="1"/>
      <c r="B45" s="15"/>
      <c r="C45" s="16"/>
      <c r="D45" s="17"/>
      <c r="E45" s="1"/>
      <c r="F45" s="1"/>
      <c r="G45" s="23"/>
      <c r="H45" s="23"/>
      <c r="I45" s="15"/>
      <c r="J45" s="16"/>
      <c r="K45" s="21"/>
      <c r="L45" s="1"/>
    </row>
    <row r="46" spans="1:12" ht="12" customHeight="1" x14ac:dyDescent="0.25">
      <c r="A46" s="1"/>
      <c r="B46" s="15"/>
      <c r="C46" s="16"/>
      <c r="D46" s="1"/>
      <c r="E46" s="1"/>
      <c r="F46" s="1"/>
      <c r="G46" s="23"/>
      <c r="H46" s="23"/>
      <c r="I46" s="15"/>
      <c r="J46" s="16"/>
      <c r="K46" s="21"/>
      <c r="L46" s="1"/>
    </row>
    <row r="47" spans="1:12" ht="15" x14ac:dyDescent="0.25">
      <c r="A47" s="1"/>
      <c r="B47" s="15"/>
      <c r="C47" s="16"/>
      <c r="D47" s="1"/>
      <c r="E47" s="1"/>
      <c r="F47" s="1"/>
      <c r="G47" s="1"/>
      <c r="H47" s="1"/>
      <c r="I47" s="15"/>
      <c r="J47" s="16"/>
      <c r="K47" s="21"/>
      <c r="L47" s="1"/>
    </row>
    <row r="48" spans="1:12" ht="12" customHeight="1" x14ac:dyDescent="0.25">
      <c r="A48" s="1"/>
      <c r="B48" s="15"/>
      <c r="C48" s="16"/>
      <c r="D48" s="1"/>
      <c r="E48" s="1"/>
      <c r="F48" s="1"/>
      <c r="G48" s="1"/>
      <c r="H48" s="1"/>
      <c r="I48" s="15"/>
      <c r="J48" s="16"/>
      <c r="K48" s="21"/>
      <c r="L48" s="1"/>
    </row>
    <row r="49" spans="1:12" ht="15" x14ac:dyDescent="0.25">
      <c r="A49" s="1"/>
      <c r="B49" s="15"/>
      <c r="C49" s="16"/>
      <c r="D49" s="1"/>
      <c r="E49" s="1"/>
      <c r="F49" s="1"/>
      <c r="G49" s="1"/>
      <c r="H49" s="1"/>
      <c r="I49" s="15"/>
      <c r="J49" s="16"/>
      <c r="K49" s="21"/>
      <c r="L49" s="1"/>
    </row>
    <row r="50" spans="1:12" ht="12" customHeight="1" x14ac:dyDescent="0.25">
      <c r="A50" s="1"/>
      <c r="B50" s="15"/>
      <c r="C50" s="16"/>
      <c r="D50" s="1"/>
      <c r="E50" s="1"/>
      <c r="F50" s="1"/>
      <c r="G50" s="1"/>
      <c r="H50" s="1"/>
      <c r="I50" s="15"/>
      <c r="J50" s="16"/>
      <c r="K50" s="21"/>
      <c r="L50" s="1"/>
    </row>
    <row r="51" spans="1:12" ht="15" x14ac:dyDescent="0.25">
      <c r="A51" s="1"/>
      <c r="B51" s="15"/>
      <c r="C51" s="16"/>
      <c r="D51" s="1"/>
      <c r="E51" s="1"/>
      <c r="F51" s="1"/>
      <c r="G51" s="1"/>
      <c r="H51" s="1"/>
      <c r="I51" s="15"/>
      <c r="J51" s="16"/>
      <c r="K51" s="21"/>
      <c r="L51" s="1"/>
    </row>
    <row r="52" spans="1:12" ht="12" customHeight="1" x14ac:dyDescent="0.25">
      <c r="A52" s="1"/>
      <c r="B52" s="24"/>
      <c r="C52" s="25"/>
      <c r="D52" s="26"/>
      <c r="E52" s="26"/>
      <c r="F52" s="26"/>
      <c r="G52" s="26"/>
      <c r="H52" s="26"/>
      <c r="I52" s="24"/>
      <c r="J52" s="25"/>
      <c r="K52" s="27"/>
      <c r="L52" s="1"/>
    </row>
    <row r="53" spans="1:1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355" ht="8.25" customHeight="1" x14ac:dyDescent="0.2"/>
    <row r="357" ht="8.25" customHeight="1" x14ac:dyDescent="0.2"/>
    <row r="359" ht="9" customHeight="1" x14ac:dyDescent="0.2"/>
    <row r="361" ht="7.5" customHeight="1" x14ac:dyDescent="0.2"/>
    <row r="363" ht="6.75" customHeight="1" x14ac:dyDescent="0.2"/>
    <row r="365" ht="7.5" customHeight="1" x14ac:dyDescent="0.2"/>
    <row r="367" ht="9" customHeight="1" x14ac:dyDescent="0.2"/>
    <row r="369" ht="7.5" customHeight="1" x14ac:dyDescent="0.2"/>
    <row r="371" ht="8.25" customHeight="1" x14ac:dyDescent="0.2"/>
  </sheetData>
  <mergeCells count="7">
    <mergeCell ref="E37:F37"/>
    <mergeCell ref="E18:F18"/>
    <mergeCell ref="E24:F24"/>
    <mergeCell ref="E28:F28"/>
    <mergeCell ref="E30:F30"/>
    <mergeCell ref="E32:F32"/>
    <mergeCell ref="E36:F36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sheetPr codeName="Hoja92">
    <pageSetUpPr fitToPage="1"/>
  </sheetPr>
  <dimension ref="A1:L371"/>
  <sheetViews>
    <sheetView topLeftCell="A10" workbookViewId="0">
      <selection activeCell="N38" sqref="N38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51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10" t="s">
        <v>52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12</v>
      </c>
      <c r="I20" s="15"/>
      <c r="J20" s="16"/>
      <c r="K20" s="18"/>
      <c r="L20" s="1"/>
    </row>
    <row r="21" spans="1:12" ht="15" x14ac:dyDescent="0.25">
      <c r="A21" s="1"/>
      <c r="B21" s="31" t="s">
        <v>54</v>
      </c>
      <c r="C21" s="16"/>
      <c r="D21" s="17" t="s">
        <v>35</v>
      </c>
      <c r="E21" s="1">
        <v>11</v>
      </c>
      <c r="F21" s="20"/>
      <c r="G21" s="3" t="s">
        <v>45</v>
      </c>
      <c r="H21" s="3">
        <v>7.5</v>
      </c>
      <c r="I21" s="15" t="s">
        <v>53</v>
      </c>
      <c r="J21" s="16"/>
      <c r="K21" s="21" t="s">
        <v>28</v>
      </c>
      <c r="L21" s="1"/>
    </row>
    <row r="22" spans="1:12" ht="15" x14ac:dyDescent="0.25">
      <c r="A22" s="1"/>
      <c r="B22" s="31"/>
      <c r="C22" s="16"/>
      <c r="D22" s="17"/>
      <c r="E22" s="1"/>
      <c r="F22" s="20"/>
      <c r="G22" s="3"/>
      <c r="H22" s="3"/>
      <c r="I22" s="15"/>
      <c r="J22" s="16"/>
      <c r="K22" s="21"/>
      <c r="L22" s="1"/>
    </row>
    <row r="23" spans="1:12" ht="15" x14ac:dyDescent="0.25">
      <c r="A23" s="1"/>
      <c r="B23" s="15"/>
      <c r="C23" s="16"/>
      <c r="D23" s="1"/>
      <c r="E23" s="1"/>
      <c r="F23" s="1"/>
      <c r="G23" s="3"/>
      <c r="H23" s="3"/>
      <c r="I23" s="15"/>
      <c r="J23" s="16"/>
      <c r="K23" s="21"/>
      <c r="L23" s="1"/>
    </row>
    <row r="24" spans="1:12" ht="15" x14ac:dyDescent="0.25">
      <c r="A24" s="1"/>
      <c r="B24" s="32" t="s">
        <v>37</v>
      </c>
      <c r="C24" s="16"/>
      <c r="D24" s="17"/>
      <c r="E24" s="461"/>
      <c r="F24" s="461"/>
      <c r="G24" s="3"/>
      <c r="H24" s="3">
        <v>12</v>
      </c>
      <c r="I24" s="15"/>
      <c r="J24" s="16"/>
      <c r="K24" s="21"/>
      <c r="L24" s="1"/>
    </row>
    <row r="25" spans="1:12" ht="15" x14ac:dyDescent="0.25">
      <c r="A25" s="1"/>
      <c r="B25" s="15" t="s">
        <v>55</v>
      </c>
      <c r="C25" s="16"/>
      <c r="D25" s="17" t="s">
        <v>35</v>
      </c>
      <c r="E25" s="1">
        <v>11</v>
      </c>
      <c r="F25" s="20"/>
      <c r="G25" s="3" t="s">
        <v>45</v>
      </c>
      <c r="H25" s="3">
        <v>7.5</v>
      </c>
      <c r="I25" s="15" t="s">
        <v>53</v>
      </c>
      <c r="J25" s="16"/>
      <c r="K25" s="21" t="s">
        <v>28</v>
      </c>
      <c r="L25" s="1"/>
    </row>
    <row r="26" spans="1:12" ht="15" x14ac:dyDescent="0.25">
      <c r="A26" s="1"/>
      <c r="B26" s="19"/>
      <c r="C26" s="16"/>
      <c r="D26" s="17"/>
      <c r="E26" s="1"/>
      <c r="F26" s="20"/>
      <c r="G26" s="3"/>
      <c r="H26" s="3"/>
      <c r="I26" s="15"/>
      <c r="J26" s="16"/>
      <c r="K26" s="21"/>
      <c r="L26" s="1"/>
    </row>
    <row r="27" spans="1:12" ht="15" x14ac:dyDescent="0.25">
      <c r="A27" s="1"/>
      <c r="B27" s="15"/>
      <c r="C27" s="16"/>
      <c r="D27" s="17"/>
      <c r="E27" s="1"/>
      <c r="F27" s="1"/>
      <c r="G27" s="3"/>
      <c r="H27" s="3"/>
      <c r="I27" s="15"/>
      <c r="J27" s="16"/>
      <c r="K27" s="21"/>
      <c r="L27" s="1"/>
    </row>
    <row r="28" spans="1:12" ht="15" x14ac:dyDescent="0.25">
      <c r="A28" s="1"/>
      <c r="B28" s="32" t="s">
        <v>56</v>
      </c>
      <c r="C28" s="16"/>
      <c r="D28" s="17"/>
      <c r="E28" s="461"/>
      <c r="F28" s="461"/>
      <c r="G28" s="3"/>
      <c r="H28" s="3">
        <v>12</v>
      </c>
      <c r="I28" s="15"/>
      <c r="J28" s="16"/>
      <c r="K28" s="21"/>
      <c r="L28" s="1"/>
    </row>
    <row r="29" spans="1:12" ht="12" customHeight="1" x14ac:dyDescent="0.25">
      <c r="A29" s="1"/>
      <c r="B29" s="15" t="s">
        <v>58</v>
      </c>
      <c r="C29" s="16"/>
      <c r="D29" s="17" t="s">
        <v>35</v>
      </c>
      <c r="E29" s="1">
        <v>11</v>
      </c>
      <c r="F29" s="20"/>
      <c r="G29" s="3" t="s">
        <v>45</v>
      </c>
      <c r="H29" s="3">
        <v>7.5</v>
      </c>
      <c r="I29" s="15" t="s">
        <v>53</v>
      </c>
      <c r="J29" s="16"/>
      <c r="K29" s="21" t="s">
        <v>28</v>
      </c>
      <c r="L29" s="1"/>
    </row>
    <row r="30" spans="1:12" ht="15" x14ac:dyDescent="0.25">
      <c r="A30" s="1"/>
      <c r="B30" s="19"/>
      <c r="C30" s="16"/>
      <c r="D30" s="17"/>
      <c r="E30" s="461"/>
      <c r="F30" s="461"/>
      <c r="G30" s="3"/>
      <c r="H30" s="3"/>
      <c r="I30" s="15"/>
      <c r="J30" s="16"/>
      <c r="K30" s="21"/>
      <c r="L30" s="1"/>
    </row>
    <row r="31" spans="1:12" ht="15" x14ac:dyDescent="0.25">
      <c r="A31" s="1"/>
      <c r="B31" s="15"/>
      <c r="C31" s="16"/>
      <c r="D31" s="17"/>
      <c r="E31" s="1"/>
      <c r="F31" s="1"/>
      <c r="G31" s="3"/>
      <c r="H31" s="3"/>
      <c r="I31" s="15"/>
      <c r="J31" s="16"/>
      <c r="K31" s="21"/>
      <c r="L31" s="1"/>
    </row>
    <row r="32" spans="1:12" ht="15" x14ac:dyDescent="0.25">
      <c r="A32" s="1"/>
      <c r="B32" s="32" t="s">
        <v>57</v>
      </c>
      <c r="C32" s="30"/>
      <c r="D32" s="17"/>
      <c r="E32" s="461"/>
      <c r="F32" s="461"/>
      <c r="G32" s="3"/>
      <c r="H32" s="3">
        <v>12</v>
      </c>
      <c r="I32" s="15"/>
      <c r="J32" s="16"/>
      <c r="K32" s="21"/>
      <c r="L32" s="1"/>
    </row>
    <row r="33" spans="1:12" ht="15" x14ac:dyDescent="0.25">
      <c r="A33" s="1"/>
      <c r="B33" s="15" t="s">
        <v>59</v>
      </c>
      <c r="C33" s="16"/>
      <c r="D33" s="17" t="s">
        <v>35</v>
      </c>
      <c r="E33" s="1">
        <v>11</v>
      </c>
      <c r="F33" s="20"/>
      <c r="G33" s="3" t="s">
        <v>45</v>
      </c>
      <c r="H33" s="3">
        <v>7.5</v>
      </c>
      <c r="I33" s="15" t="s">
        <v>53</v>
      </c>
      <c r="J33" s="16"/>
      <c r="K33" s="21" t="s">
        <v>28</v>
      </c>
      <c r="L33" s="1"/>
    </row>
    <row r="34" spans="1:12" ht="12" customHeight="1" x14ac:dyDescent="0.25">
      <c r="A34" s="1"/>
      <c r="B34" s="19">
        <v>64</v>
      </c>
      <c r="C34" s="16"/>
      <c r="D34" s="17" t="s">
        <v>35</v>
      </c>
      <c r="E34" s="1">
        <v>7</v>
      </c>
      <c r="F34" s="20"/>
      <c r="G34" s="3" t="s">
        <v>45</v>
      </c>
      <c r="H34" s="3">
        <v>5</v>
      </c>
      <c r="I34" s="15" t="s">
        <v>53</v>
      </c>
      <c r="J34" s="16"/>
      <c r="K34" s="21" t="s">
        <v>28</v>
      </c>
      <c r="L34" s="1"/>
    </row>
    <row r="35" spans="1:12" ht="15" x14ac:dyDescent="0.25">
      <c r="A35" s="1"/>
      <c r="B35" s="15"/>
      <c r="C35" s="16"/>
      <c r="D35" s="17"/>
      <c r="E35" s="1"/>
      <c r="F35" s="1"/>
      <c r="G35" s="3"/>
      <c r="H35" s="3"/>
      <c r="I35" s="15"/>
      <c r="J35" s="16"/>
      <c r="K35" s="18"/>
      <c r="L35" s="1"/>
    </row>
    <row r="36" spans="1:12" ht="15" x14ac:dyDescent="0.25">
      <c r="A36" s="1"/>
      <c r="B36" s="19"/>
      <c r="C36" s="16"/>
      <c r="D36" s="17"/>
      <c r="E36" s="461"/>
      <c r="F36" s="461"/>
      <c r="G36" s="3"/>
      <c r="H36" s="3"/>
      <c r="I36" s="15"/>
      <c r="J36" s="16"/>
      <c r="K36" s="21"/>
      <c r="L36" s="1"/>
    </row>
    <row r="37" spans="1:12" ht="15" x14ac:dyDescent="0.25">
      <c r="A37" s="1"/>
      <c r="B37" s="15"/>
      <c r="C37" s="16"/>
      <c r="D37" s="17" t="s">
        <v>29</v>
      </c>
      <c r="E37" s="461">
        <v>700</v>
      </c>
      <c r="F37" s="461"/>
      <c r="G37" s="3" t="s">
        <v>16</v>
      </c>
      <c r="H37" s="3"/>
      <c r="I37" s="15"/>
      <c r="J37" s="16"/>
      <c r="K37" s="21"/>
      <c r="L37" s="1"/>
    </row>
    <row r="38" spans="1:12" ht="15" x14ac:dyDescent="0.25">
      <c r="A38" s="1"/>
      <c r="B38" s="15"/>
      <c r="C38" s="16"/>
      <c r="D38" s="1" t="s">
        <v>49</v>
      </c>
      <c r="E38" s="23"/>
      <c r="F38" s="1" t="s">
        <v>60</v>
      </c>
      <c r="G38" s="1"/>
      <c r="H38" s="1"/>
      <c r="I38" s="15"/>
      <c r="J38" s="16"/>
      <c r="K38" s="21"/>
      <c r="L38" s="1"/>
    </row>
    <row r="39" spans="1:12" ht="15" x14ac:dyDescent="0.25">
      <c r="A39" s="1"/>
      <c r="B39" s="15"/>
      <c r="C39" s="16"/>
      <c r="D39" s="1" t="s">
        <v>61</v>
      </c>
      <c r="E39" s="23"/>
      <c r="F39" s="1"/>
      <c r="G39" s="1"/>
      <c r="H39" s="1"/>
      <c r="I39" s="15"/>
      <c r="J39" s="16"/>
      <c r="K39" s="21"/>
      <c r="L39" s="1"/>
    </row>
    <row r="40" spans="1:12" ht="15" x14ac:dyDescent="0.25">
      <c r="A40" s="1"/>
      <c r="B40" s="15"/>
      <c r="C40" s="16"/>
      <c r="D40" s="1" t="s">
        <v>62</v>
      </c>
      <c r="E40" s="3"/>
      <c r="F40" s="1"/>
      <c r="G40" s="1"/>
      <c r="H40" s="1"/>
      <c r="I40" s="15"/>
      <c r="J40" s="16"/>
      <c r="K40" s="21"/>
      <c r="L40" s="1"/>
    </row>
    <row r="41" spans="1:12" ht="15" x14ac:dyDescent="0.25">
      <c r="A41" s="1"/>
      <c r="B41" s="15"/>
      <c r="C41" s="16"/>
      <c r="D41" s="1" t="s">
        <v>63</v>
      </c>
      <c r="E41" s="23"/>
      <c r="F41" s="1"/>
      <c r="G41" s="1"/>
      <c r="H41" s="1"/>
      <c r="I41" s="15"/>
      <c r="J41" s="16"/>
      <c r="K41" s="21"/>
      <c r="L41" s="1"/>
    </row>
    <row r="42" spans="1:12" ht="12" customHeight="1" x14ac:dyDescent="0.25">
      <c r="A42" s="1"/>
      <c r="B42" s="15"/>
      <c r="C42" s="16"/>
      <c r="D42" s="17"/>
      <c r="E42" s="1"/>
      <c r="F42" s="1"/>
      <c r="G42" s="23"/>
      <c r="H42" s="23"/>
      <c r="I42" s="15"/>
      <c r="J42" s="16"/>
      <c r="K42" s="21"/>
      <c r="L42" s="1"/>
    </row>
    <row r="43" spans="1:12" ht="15" x14ac:dyDescent="0.25">
      <c r="A43" s="1"/>
      <c r="B43" s="15"/>
      <c r="C43" s="16"/>
      <c r="D43" s="1" t="s">
        <v>64</v>
      </c>
      <c r="E43" s="1"/>
      <c r="F43" s="1"/>
      <c r="G43" s="3"/>
      <c r="H43" s="3"/>
      <c r="I43" s="15"/>
      <c r="J43" s="16"/>
      <c r="K43" s="18"/>
      <c r="L43" s="1"/>
    </row>
    <row r="44" spans="1:12" ht="15" x14ac:dyDescent="0.25">
      <c r="A44" s="1"/>
      <c r="B44" s="15"/>
      <c r="C44" s="16"/>
      <c r="D44" s="17"/>
      <c r="E44" s="1"/>
      <c r="F44" s="1"/>
      <c r="G44" s="23"/>
      <c r="H44" s="23"/>
      <c r="I44" s="15"/>
      <c r="J44" s="16"/>
      <c r="K44" s="21"/>
      <c r="L44" s="1"/>
    </row>
    <row r="45" spans="1:12" ht="12" customHeight="1" x14ac:dyDescent="0.25">
      <c r="A45" s="1"/>
      <c r="B45" s="15"/>
      <c r="C45" s="16"/>
      <c r="D45" s="17"/>
      <c r="E45" s="1"/>
      <c r="F45" s="1"/>
      <c r="G45" s="23"/>
      <c r="H45" s="23"/>
      <c r="I45" s="15"/>
      <c r="J45" s="16"/>
      <c r="K45" s="21"/>
      <c r="L45" s="1"/>
    </row>
    <row r="46" spans="1:12" ht="12" customHeight="1" x14ac:dyDescent="0.25">
      <c r="A46" s="1"/>
      <c r="B46" s="15"/>
      <c r="C46" s="16"/>
      <c r="D46" s="1"/>
      <c r="E46" s="1"/>
      <c r="F46" s="1"/>
      <c r="G46" s="23"/>
      <c r="H46" s="23"/>
      <c r="I46" s="15"/>
      <c r="J46" s="16"/>
      <c r="K46" s="21"/>
      <c r="L46" s="1"/>
    </row>
    <row r="47" spans="1:12" ht="15" x14ac:dyDescent="0.25">
      <c r="A47" s="1"/>
      <c r="B47" s="15"/>
      <c r="C47" s="16"/>
      <c r="D47" s="1"/>
      <c r="E47" s="1"/>
      <c r="F47" s="1"/>
      <c r="G47" s="1"/>
      <c r="H47" s="1"/>
      <c r="I47" s="15"/>
      <c r="J47" s="16"/>
      <c r="K47" s="21"/>
      <c r="L47" s="1"/>
    </row>
    <row r="48" spans="1:12" ht="12" customHeight="1" x14ac:dyDescent="0.25">
      <c r="A48" s="1"/>
      <c r="B48" s="15"/>
      <c r="C48" s="16"/>
      <c r="D48" s="1"/>
      <c r="E48" s="1"/>
      <c r="F48" s="1"/>
      <c r="G48" s="1"/>
      <c r="H48" s="1"/>
      <c r="I48" s="15"/>
      <c r="J48" s="16"/>
      <c r="K48" s="21"/>
      <c r="L48" s="1"/>
    </row>
    <row r="49" spans="1:12" ht="15" x14ac:dyDescent="0.25">
      <c r="A49" s="1"/>
      <c r="B49" s="15"/>
      <c r="C49" s="16"/>
      <c r="D49" s="1"/>
      <c r="E49" s="1"/>
      <c r="F49" s="1"/>
      <c r="G49" s="1"/>
      <c r="H49" s="1"/>
      <c r="I49" s="15"/>
      <c r="J49" s="16"/>
      <c r="K49" s="21"/>
      <c r="L49" s="1"/>
    </row>
    <row r="50" spans="1:12" ht="12" customHeight="1" x14ac:dyDescent="0.25">
      <c r="A50" s="1"/>
      <c r="B50" s="15"/>
      <c r="C50" s="16"/>
      <c r="D50" s="1"/>
      <c r="E50" s="1"/>
      <c r="F50" s="1"/>
      <c r="G50" s="1"/>
      <c r="H50" s="1"/>
      <c r="I50" s="15"/>
      <c r="J50" s="16"/>
      <c r="K50" s="21"/>
      <c r="L50" s="1"/>
    </row>
    <row r="51" spans="1:12" ht="15" x14ac:dyDescent="0.25">
      <c r="A51" s="1"/>
      <c r="B51" s="15"/>
      <c r="C51" s="16"/>
      <c r="D51" s="1"/>
      <c r="E51" s="1"/>
      <c r="F51" s="1"/>
      <c r="G51" s="1"/>
      <c r="H51" s="1"/>
      <c r="I51" s="15"/>
      <c r="J51" s="16"/>
      <c r="K51" s="21"/>
      <c r="L51" s="1"/>
    </row>
    <row r="52" spans="1:12" ht="12" customHeight="1" x14ac:dyDescent="0.25">
      <c r="A52" s="1"/>
      <c r="B52" s="24"/>
      <c r="C52" s="25"/>
      <c r="D52" s="26"/>
      <c r="E52" s="26"/>
      <c r="F52" s="26"/>
      <c r="G52" s="26"/>
      <c r="H52" s="26"/>
      <c r="I52" s="24"/>
      <c r="J52" s="25"/>
      <c r="K52" s="27"/>
      <c r="L52" s="1"/>
    </row>
    <row r="53" spans="1:12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355" ht="8.25" customHeight="1" x14ac:dyDescent="0.2"/>
    <row r="357" ht="8.25" customHeight="1" x14ac:dyDescent="0.2"/>
    <row r="359" ht="9" customHeight="1" x14ac:dyDescent="0.2"/>
    <row r="361" ht="7.5" customHeight="1" x14ac:dyDescent="0.2"/>
    <row r="363" ht="6.75" customHeight="1" x14ac:dyDescent="0.2"/>
    <row r="365" ht="7.5" customHeight="1" x14ac:dyDescent="0.2"/>
    <row r="367" ht="9" customHeight="1" x14ac:dyDescent="0.2"/>
    <row r="369" ht="7.5" customHeight="1" x14ac:dyDescent="0.2"/>
    <row r="371" ht="8.25" customHeight="1" x14ac:dyDescent="0.2"/>
  </sheetData>
  <mergeCells count="7">
    <mergeCell ref="E36:F36"/>
    <mergeCell ref="E37:F37"/>
    <mergeCell ref="E32:F32"/>
    <mergeCell ref="E18:F18"/>
    <mergeCell ref="E24:F24"/>
    <mergeCell ref="E28:F28"/>
    <mergeCell ref="E30:F30"/>
  </mergeCells>
  <pageMargins left="0.15748031496062992" right="0.15748031496062992" top="0.15748031496062992" bottom="0.19685039370078741" header="0" footer="0"/>
  <pageSetup paperSize="9" orientation="portrait" horizontalDpi="4294967293" r:id="rId1"/>
  <headerFooter alignWithMargins="0"/>
  <drawing r:id="rId2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sheetPr codeName="Hoja93">
    <pageSetUpPr fitToPage="1"/>
  </sheetPr>
  <dimension ref="A1:L392"/>
  <sheetViews>
    <sheetView topLeftCell="A46" workbookViewId="0">
      <selection activeCell="D61" sqref="D61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14.5703125" customWidth="1"/>
    <col min="8" max="8" width="10.7109375" customWidth="1"/>
    <col min="9" max="9" width="5.85546875" customWidth="1"/>
    <col min="10" max="10" width="9.85546875" customWidth="1"/>
    <col min="11" max="11" width="13.42578125" customWidth="1"/>
    <col min="12" max="12" width="2.5703125" customWidth="1"/>
  </cols>
  <sheetData>
    <row r="1" spans="1:12" ht="15" x14ac:dyDescent="0.25">
      <c r="A1" s="1"/>
      <c r="B1" s="1"/>
      <c r="C1" s="1"/>
      <c r="D1" s="1"/>
      <c r="E1" s="1"/>
      <c r="F1" s="1"/>
      <c r="G1" s="1"/>
      <c r="H1" s="1"/>
      <c r="I1" s="2" t="s">
        <v>9</v>
      </c>
      <c r="J1" s="2"/>
      <c r="K1" s="2"/>
      <c r="L1" s="2"/>
    </row>
    <row r="2" spans="1:12" ht="15" x14ac:dyDescent="0.25">
      <c r="A2" s="1"/>
      <c r="B2" s="1"/>
      <c r="C2" s="1"/>
      <c r="D2" s="1"/>
      <c r="E2" s="1"/>
      <c r="F2" s="1"/>
      <c r="G2" s="1"/>
      <c r="H2" s="1"/>
      <c r="I2" s="1" t="s">
        <v>32</v>
      </c>
      <c r="J2" s="1"/>
      <c r="K2" s="1"/>
      <c r="L2" s="2"/>
    </row>
    <row r="3" spans="1:12" ht="12" customHeight="1" x14ac:dyDescent="0.25">
      <c r="A3" s="1"/>
      <c r="B3" s="1"/>
      <c r="C3" s="1"/>
      <c r="D3" s="1"/>
      <c r="E3" s="1"/>
      <c r="F3" s="1"/>
      <c r="G3" s="1"/>
      <c r="H3" s="1"/>
      <c r="I3" s="3" t="s">
        <v>10</v>
      </c>
      <c r="J3" s="1"/>
      <c r="K3" s="1"/>
      <c r="L3" s="1"/>
    </row>
    <row r="4" spans="1:12" ht="15" customHeight="1" x14ac:dyDescent="0.25">
      <c r="A4" s="1"/>
      <c r="B4" s="1"/>
      <c r="C4" s="1"/>
      <c r="D4" s="1"/>
      <c r="E4" s="1"/>
      <c r="F4" s="1"/>
      <c r="G4" s="1"/>
      <c r="H4" s="1"/>
      <c r="I4" s="1" t="s">
        <v>11</v>
      </c>
      <c r="J4" s="1"/>
      <c r="K4" s="1"/>
      <c r="L4" s="1"/>
    </row>
    <row r="5" spans="1:12" ht="15" x14ac:dyDescent="0.25">
      <c r="A5" s="1"/>
      <c r="B5" s="1"/>
      <c r="C5" s="1"/>
      <c r="D5" s="1"/>
      <c r="E5" s="1"/>
      <c r="F5" s="1"/>
      <c r="G5" s="1"/>
      <c r="H5" s="1"/>
      <c r="I5" s="1" t="s">
        <v>13</v>
      </c>
      <c r="J5" s="1"/>
      <c r="K5" s="1"/>
      <c r="L5" s="1"/>
    </row>
    <row r="6" spans="1:12" ht="15" x14ac:dyDescent="0.25">
      <c r="A6" s="1"/>
      <c r="B6" s="1"/>
      <c r="C6" s="1"/>
      <c r="D6" s="1"/>
      <c r="E6" s="1"/>
      <c r="F6" s="1"/>
      <c r="G6" s="1"/>
      <c r="H6" s="1"/>
      <c r="I6" s="1" t="s">
        <v>14</v>
      </c>
      <c r="J6" s="1"/>
      <c r="K6" s="1"/>
      <c r="L6" s="1"/>
    </row>
    <row r="7" spans="1:12" ht="15" x14ac:dyDescent="0.25">
      <c r="A7" s="1"/>
      <c r="B7" s="1"/>
      <c r="C7" s="1"/>
      <c r="D7" s="1"/>
      <c r="E7" s="1"/>
      <c r="F7" s="1"/>
      <c r="G7" s="1"/>
      <c r="H7" s="1"/>
      <c r="I7" s="1" t="s">
        <v>15</v>
      </c>
      <c r="J7" s="1"/>
      <c r="K7" s="1"/>
      <c r="L7" s="1"/>
    </row>
    <row r="8" spans="1:12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  <c r="L8" s="1"/>
    </row>
    <row r="9" spans="1:12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</row>
    <row r="10" spans="1:12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28"/>
      <c r="I10" s="6"/>
      <c r="J10" s="1"/>
      <c r="K10" s="1"/>
      <c r="L10" s="1"/>
    </row>
    <row r="11" spans="1:12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7"/>
      <c r="J12" s="8"/>
      <c r="K12" s="6"/>
      <c r="L12" s="1"/>
    </row>
    <row r="13" spans="1:12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x14ac:dyDescent="0.25">
      <c r="A14" s="1"/>
      <c r="B14" s="1" t="s">
        <v>3</v>
      </c>
      <c r="C14" s="1"/>
      <c r="D14" s="1"/>
      <c r="E14" s="1"/>
      <c r="F14" s="1"/>
      <c r="G14" s="9" t="s">
        <v>43</v>
      </c>
      <c r="H14" s="23"/>
      <c r="I14" s="1"/>
      <c r="J14" s="1" t="s">
        <v>0</v>
      </c>
      <c r="K14" s="1" t="s">
        <v>0</v>
      </c>
      <c r="L14" s="1"/>
    </row>
    <row r="15" spans="1:12" ht="15" x14ac:dyDescent="0.25">
      <c r="A15" s="1"/>
      <c r="B15" s="1"/>
      <c r="C15" s="1"/>
      <c r="D15" s="1"/>
      <c r="E15" s="1"/>
      <c r="F15" s="1"/>
      <c r="G15" s="1"/>
      <c r="H15" s="1"/>
      <c r="I15" s="1"/>
      <c r="J15" s="7" t="s">
        <v>20</v>
      </c>
      <c r="K15" s="10" t="s">
        <v>44</v>
      </c>
      <c r="L15" s="1"/>
    </row>
    <row r="16" spans="1:12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47</v>
      </c>
      <c r="I18" s="8" t="s">
        <v>24</v>
      </c>
      <c r="J18" s="8"/>
      <c r="K18" s="6" t="s">
        <v>27</v>
      </c>
      <c r="L18" s="1"/>
    </row>
    <row r="19" spans="1:12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"/>
      <c r="I19" s="12" t="s">
        <v>0</v>
      </c>
      <c r="J19" s="13" t="s">
        <v>0</v>
      </c>
      <c r="K19" s="14" t="s">
        <v>0</v>
      </c>
      <c r="L19" s="1"/>
    </row>
    <row r="20" spans="1:12" ht="15" x14ac:dyDescent="0.25">
      <c r="A20" s="1"/>
      <c r="B20" s="29" t="s">
        <v>22</v>
      </c>
      <c r="C20" s="30"/>
      <c r="D20" s="17"/>
      <c r="E20" s="1"/>
      <c r="F20" s="1"/>
      <c r="G20" s="3"/>
      <c r="H20" s="3">
        <v>14</v>
      </c>
      <c r="I20" s="15"/>
      <c r="J20" s="16"/>
      <c r="K20" s="18"/>
      <c r="L20" s="1"/>
    </row>
    <row r="21" spans="1:12" ht="15" x14ac:dyDescent="0.25">
      <c r="A21" s="1"/>
      <c r="B21" s="19">
        <v>1</v>
      </c>
      <c r="C21" s="16"/>
      <c r="D21" s="17" t="s">
        <v>23</v>
      </c>
      <c r="E21" s="461">
        <v>12</v>
      </c>
      <c r="F21" s="461"/>
      <c r="G21" s="3" t="s">
        <v>45</v>
      </c>
      <c r="H21" s="3">
        <v>8</v>
      </c>
      <c r="I21" s="15" t="s">
        <v>25</v>
      </c>
      <c r="J21" s="16"/>
      <c r="K21" s="21" t="s">
        <v>28</v>
      </c>
      <c r="L21" s="1"/>
    </row>
    <row r="22" spans="1:12" ht="15" x14ac:dyDescent="0.25">
      <c r="A22" s="1"/>
      <c r="B22" s="15"/>
      <c r="C22" s="16"/>
      <c r="D22" s="1"/>
      <c r="E22" s="1"/>
      <c r="F22" s="1"/>
      <c r="G22" s="3"/>
      <c r="H22" s="3"/>
      <c r="I22" s="15"/>
      <c r="J22" s="16"/>
      <c r="K22" s="21"/>
      <c r="L22" s="1"/>
    </row>
    <row r="23" spans="1:12" ht="15" x14ac:dyDescent="0.25">
      <c r="A23" s="1"/>
      <c r="B23" s="19">
        <v>2</v>
      </c>
      <c r="C23" s="16"/>
      <c r="D23" s="17" t="s">
        <v>23</v>
      </c>
      <c r="E23" s="461">
        <v>12</v>
      </c>
      <c r="F23" s="461"/>
      <c r="G23" s="3" t="s">
        <v>45</v>
      </c>
      <c r="H23" s="3">
        <v>8</v>
      </c>
      <c r="I23" s="15" t="s">
        <v>25</v>
      </c>
      <c r="J23" s="16"/>
      <c r="K23" s="21" t="s">
        <v>28</v>
      </c>
      <c r="L23" s="1"/>
    </row>
    <row r="24" spans="1:12" ht="15" x14ac:dyDescent="0.25">
      <c r="A24" s="1"/>
      <c r="B24" s="15"/>
      <c r="C24" s="16"/>
      <c r="D24" s="17"/>
      <c r="E24" s="1"/>
      <c r="F24" s="1"/>
      <c r="G24" s="3"/>
      <c r="H24" s="3"/>
      <c r="I24" s="15"/>
      <c r="J24" s="16"/>
      <c r="K24" s="18"/>
      <c r="L24" s="1"/>
    </row>
    <row r="25" spans="1:12" ht="15" x14ac:dyDescent="0.25">
      <c r="A25" s="1"/>
      <c r="B25" s="19">
        <v>3</v>
      </c>
      <c r="C25" s="16"/>
      <c r="D25" s="17" t="s">
        <v>23</v>
      </c>
      <c r="E25" s="461">
        <v>12</v>
      </c>
      <c r="F25" s="461"/>
      <c r="G25" s="3" t="s">
        <v>45</v>
      </c>
      <c r="H25" s="3">
        <v>8</v>
      </c>
      <c r="I25" s="15" t="s">
        <v>25</v>
      </c>
      <c r="J25" s="16"/>
      <c r="K25" s="21" t="s">
        <v>28</v>
      </c>
      <c r="L25" s="1"/>
    </row>
    <row r="26" spans="1:12" ht="15" x14ac:dyDescent="0.25">
      <c r="A26" s="1"/>
      <c r="B26" s="15"/>
      <c r="C26" s="16"/>
      <c r="D26" s="17"/>
      <c r="E26" s="1"/>
      <c r="F26" s="1"/>
      <c r="G26" s="3"/>
      <c r="H26" s="3"/>
      <c r="I26" s="15"/>
      <c r="J26" s="16"/>
      <c r="K26" s="21"/>
      <c r="L26" s="1"/>
    </row>
    <row r="27" spans="1:12" ht="15" x14ac:dyDescent="0.25">
      <c r="A27" s="1"/>
      <c r="B27" s="19">
        <v>4</v>
      </c>
      <c r="C27" s="16"/>
      <c r="D27" s="17" t="s">
        <v>23</v>
      </c>
      <c r="E27" s="461">
        <v>12</v>
      </c>
      <c r="F27" s="461"/>
      <c r="G27" s="3" t="s">
        <v>45</v>
      </c>
      <c r="H27" s="3">
        <v>8</v>
      </c>
      <c r="I27" s="15" t="s">
        <v>25</v>
      </c>
      <c r="J27" s="16"/>
      <c r="K27" s="21" t="s">
        <v>28</v>
      </c>
      <c r="L27" s="1"/>
    </row>
    <row r="28" spans="1:12" ht="12" customHeight="1" x14ac:dyDescent="0.25">
      <c r="A28" s="1"/>
      <c r="B28" s="15"/>
      <c r="C28" s="16"/>
      <c r="D28" s="17"/>
      <c r="E28" s="1"/>
      <c r="F28" s="1"/>
      <c r="G28" s="3"/>
      <c r="H28" s="3"/>
      <c r="I28" s="15"/>
      <c r="J28" s="16"/>
      <c r="K28" s="18"/>
      <c r="L28" s="1"/>
    </row>
    <row r="29" spans="1:12" ht="15" x14ac:dyDescent="0.25">
      <c r="A29" s="1"/>
      <c r="B29" s="19">
        <v>5</v>
      </c>
      <c r="C29" s="16"/>
      <c r="D29" s="17" t="s">
        <v>23</v>
      </c>
      <c r="E29" s="461">
        <v>12</v>
      </c>
      <c r="F29" s="461"/>
      <c r="G29" s="3" t="s">
        <v>45</v>
      </c>
      <c r="H29" s="3">
        <v>8</v>
      </c>
      <c r="I29" s="15" t="s">
        <v>25</v>
      </c>
      <c r="J29" s="16"/>
      <c r="K29" s="21" t="s">
        <v>28</v>
      </c>
      <c r="L29" s="1"/>
    </row>
    <row r="30" spans="1:12" ht="15" x14ac:dyDescent="0.25">
      <c r="A30" s="1"/>
      <c r="B30" s="15"/>
      <c r="C30" s="16"/>
      <c r="D30" s="17"/>
      <c r="E30" s="1"/>
      <c r="F30" s="1"/>
      <c r="G30" s="3"/>
      <c r="H30" s="3"/>
      <c r="I30" s="15"/>
      <c r="J30" s="16"/>
      <c r="K30" s="21"/>
      <c r="L30" s="1"/>
    </row>
    <row r="31" spans="1:12" ht="15" x14ac:dyDescent="0.25">
      <c r="A31" s="1"/>
      <c r="B31" s="19">
        <v>6</v>
      </c>
      <c r="C31" s="16"/>
      <c r="D31" s="17" t="s">
        <v>23</v>
      </c>
      <c r="E31" s="461">
        <v>12</v>
      </c>
      <c r="F31" s="461"/>
      <c r="G31" s="3" t="s">
        <v>45</v>
      </c>
      <c r="H31" s="3">
        <v>8</v>
      </c>
      <c r="I31" s="15" t="s">
        <v>25</v>
      </c>
      <c r="J31" s="16"/>
      <c r="K31" s="21" t="s">
        <v>28</v>
      </c>
      <c r="L31" s="1"/>
    </row>
    <row r="32" spans="1:12" ht="15" x14ac:dyDescent="0.25">
      <c r="A32" s="1"/>
      <c r="B32" s="15"/>
      <c r="C32" s="16"/>
      <c r="D32" s="1"/>
      <c r="E32" s="1"/>
      <c r="F32" s="1"/>
      <c r="G32" s="3"/>
      <c r="H32" s="3"/>
      <c r="I32" s="15"/>
      <c r="J32" s="16"/>
      <c r="K32" s="21"/>
      <c r="L32" s="1"/>
    </row>
    <row r="33" spans="1:12" ht="12" customHeight="1" x14ac:dyDescent="0.25">
      <c r="A33" s="1"/>
      <c r="B33" s="19">
        <v>7</v>
      </c>
      <c r="C33" s="16"/>
      <c r="D33" s="17" t="s">
        <v>23</v>
      </c>
      <c r="E33" s="461">
        <v>12</v>
      </c>
      <c r="F33" s="461"/>
      <c r="G33" s="3" t="s">
        <v>45</v>
      </c>
      <c r="H33" s="3">
        <v>8</v>
      </c>
      <c r="I33" s="15" t="s">
        <v>25</v>
      </c>
      <c r="J33" s="16"/>
      <c r="K33" s="21" t="s">
        <v>28</v>
      </c>
      <c r="L33" s="1"/>
    </row>
    <row r="34" spans="1:12" ht="15" x14ac:dyDescent="0.25">
      <c r="A34" s="1"/>
      <c r="B34" s="15"/>
      <c r="C34" s="16"/>
      <c r="D34" s="17"/>
      <c r="E34" s="1"/>
      <c r="F34" s="1"/>
      <c r="G34" s="3"/>
      <c r="H34" s="3"/>
      <c r="I34" s="15"/>
      <c r="J34" s="16"/>
      <c r="K34" s="18"/>
      <c r="L34" s="1"/>
    </row>
    <row r="35" spans="1:12" ht="15" x14ac:dyDescent="0.25">
      <c r="A35" s="1"/>
      <c r="B35" s="19">
        <v>8</v>
      </c>
      <c r="C35" s="16"/>
      <c r="D35" s="17" t="s">
        <v>23</v>
      </c>
      <c r="E35" s="461">
        <v>12</v>
      </c>
      <c r="F35" s="461"/>
      <c r="G35" s="3" t="s">
        <v>45</v>
      </c>
      <c r="H35" s="3">
        <v>8</v>
      </c>
      <c r="I35" s="15" t="s">
        <v>25</v>
      </c>
      <c r="J35" s="16"/>
      <c r="K35" s="21" t="s">
        <v>28</v>
      </c>
      <c r="L35" s="1"/>
    </row>
    <row r="36" spans="1:12" ht="15" x14ac:dyDescent="0.25">
      <c r="A36" s="1"/>
      <c r="B36" s="15"/>
      <c r="C36" s="16"/>
      <c r="D36" s="17"/>
      <c r="E36" s="1"/>
      <c r="F36" s="1"/>
      <c r="G36" s="3"/>
      <c r="H36" s="3"/>
      <c r="I36" s="15"/>
      <c r="J36" s="16"/>
      <c r="K36" s="22"/>
      <c r="L36" s="1"/>
    </row>
    <row r="37" spans="1:12" ht="15" x14ac:dyDescent="0.25">
      <c r="A37" s="1"/>
      <c r="B37" s="19">
        <v>9</v>
      </c>
      <c r="C37" s="16"/>
      <c r="D37" s="17" t="s">
        <v>23</v>
      </c>
      <c r="E37" s="461">
        <v>12</v>
      </c>
      <c r="F37" s="461"/>
      <c r="G37" s="3" t="s">
        <v>45</v>
      </c>
      <c r="H37" s="3">
        <v>8</v>
      </c>
      <c r="I37" s="15" t="s">
        <v>25</v>
      </c>
      <c r="J37" s="16"/>
      <c r="K37" s="21" t="s">
        <v>28</v>
      </c>
      <c r="L37" s="1"/>
    </row>
    <row r="38" spans="1:12" ht="15" x14ac:dyDescent="0.25">
      <c r="A38" s="1"/>
      <c r="B38" s="15"/>
      <c r="C38" s="16"/>
      <c r="D38" s="17"/>
      <c r="E38" s="1"/>
      <c r="F38" s="1"/>
      <c r="G38" s="23"/>
      <c r="H38" s="23"/>
      <c r="I38" s="15"/>
      <c r="J38" s="16"/>
      <c r="K38" s="21"/>
      <c r="L38" s="1"/>
    </row>
    <row r="39" spans="1:12" ht="15" x14ac:dyDescent="0.25">
      <c r="A39" s="1"/>
      <c r="B39" s="19">
        <v>10</v>
      </c>
      <c r="C39" s="16"/>
      <c r="D39" s="17" t="s">
        <v>23</v>
      </c>
      <c r="E39" s="461">
        <v>12</v>
      </c>
      <c r="F39" s="461"/>
      <c r="G39" s="3" t="s">
        <v>45</v>
      </c>
      <c r="H39" s="3">
        <v>8</v>
      </c>
      <c r="I39" s="15" t="s">
        <v>25</v>
      </c>
      <c r="J39" s="16"/>
      <c r="K39" s="21" t="s">
        <v>28</v>
      </c>
      <c r="L39" s="1"/>
    </row>
    <row r="40" spans="1:12" ht="12" customHeight="1" x14ac:dyDescent="0.25">
      <c r="A40" s="1"/>
      <c r="B40" s="15"/>
      <c r="C40" s="16"/>
      <c r="D40" s="1"/>
      <c r="E40" s="1"/>
      <c r="F40" s="1"/>
      <c r="G40" s="3"/>
      <c r="H40" s="3"/>
      <c r="I40" s="15"/>
      <c r="J40" s="16"/>
      <c r="K40" s="21"/>
      <c r="L40" s="1"/>
    </row>
    <row r="41" spans="1:12" ht="15" x14ac:dyDescent="0.25">
      <c r="A41" s="1"/>
      <c r="B41" s="19">
        <v>11</v>
      </c>
      <c r="C41" s="16"/>
      <c r="D41" s="17" t="s">
        <v>23</v>
      </c>
      <c r="E41" s="461">
        <v>12</v>
      </c>
      <c r="F41" s="461"/>
      <c r="G41" s="3" t="s">
        <v>45</v>
      </c>
      <c r="H41" s="3">
        <v>8</v>
      </c>
      <c r="I41" s="15" t="s">
        <v>25</v>
      </c>
      <c r="J41" s="16"/>
      <c r="K41" s="21" t="s">
        <v>28</v>
      </c>
      <c r="L41" s="1"/>
    </row>
    <row r="42" spans="1:12" ht="15" x14ac:dyDescent="0.25">
      <c r="A42" s="1"/>
      <c r="B42" s="15"/>
      <c r="C42" s="16"/>
      <c r="D42" s="1"/>
      <c r="E42" s="1"/>
      <c r="F42" s="1"/>
      <c r="G42" s="3"/>
      <c r="H42" s="3"/>
      <c r="I42" s="15"/>
      <c r="J42" s="16"/>
      <c r="K42" s="21"/>
      <c r="L42" s="1"/>
    </row>
    <row r="43" spans="1:12" ht="15" x14ac:dyDescent="0.25">
      <c r="A43" s="1"/>
      <c r="B43" s="19">
        <v>12</v>
      </c>
      <c r="C43" s="16"/>
      <c r="D43" s="17" t="s">
        <v>23</v>
      </c>
      <c r="E43" s="461">
        <v>12</v>
      </c>
      <c r="F43" s="461"/>
      <c r="G43" s="3" t="s">
        <v>45</v>
      </c>
      <c r="H43" s="3">
        <v>8</v>
      </c>
      <c r="I43" s="15" t="s">
        <v>25</v>
      </c>
      <c r="J43" s="16"/>
      <c r="K43" s="21" t="s">
        <v>28</v>
      </c>
      <c r="L43" s="1"/>
    </row>
    <row r="44" spans="1:12" ht="15" x14ac:dyDescent="0.25">
      <c r="A44" s="1"/>
      <c r="B44" s="15"/>
      <c r="C44" s="16"/>
      <c r="D44" s="1"/>
      <c r="E44" s="1"/>
      <c r="F44" s="1"/>
      <c r="G44" s="23"/>
      <c r="H44" s="23"/>
      <c r="I44" s="15"/>
      <c r="J44" s="16"/>
      <c r="K44" s="21"/>
      <c r="L44" s="1"/>
    </row>
    <row r="45" spans="1:12" ht="15" x14ac:dyDescent="0.25">
      <c r="A45" s="1"/>
      <c r="B45" s="19">
        <v>13</v>
      </c>
      <c r="C45" s="16"/>
      <c r="D45" s="17" t="s">
        <v>23</v>
      </c>
      <c r="E45" s="461">
        <v>12</v>
      </c>
      <c r="F45" s="461"/>
      <c r="G45" s="3" t="s">
        <v>45</v>
      </c>
      <c r="H45" s="3">
        <v>8</v>
      </c>
      <c r="I45" s="15" t="s">
        <v>25</v>
      </c>
      <c r="J45" s="16"/>
      <c r="K45" s="21" t="s">
        <v>28</v>
      </c>
      <c r="L45" s="1"/>
    </row>
    <row r="46" spans="1:12" ht="15" x14ac:dyDescent="0.25">
      <c r="A46" s="1"/>
      <c r="B46" s="15"/>
      <c r="C46" s="16"/>
      <c r="D46" s="17"/>
      <c r="E46" s="1"/>
      <c r="F46" s="1"/>
      <c r="G46" s="23"/>
      <c r="H46" s="23"/>
      <c r="I46" s="15"/>
      <c r="J46" s="16"/>
      <c r="K46" s="21"/>
      <c r="L46" s="1"/>
    </row>
    <row r="47" spans="1:12" ht="15" x14ac:dyDescent="0.25">
      <c r="A47" s="1"/>
      <c r="B47" s="19">
        <v>14</v>
      </c>
      <c r="C47" s="16"/>
      <c r="D47" s="17" t="s">
        <v>23</v>
      </c>
      <c r="E47" s="461">
        <v>12</v>
      </c>
      <c r="F47" s="461"/>
      <c r="G47" s="3" t="s">
        <v>45</v>
      </c>
      <c r="H47" s="3">
        <v>8</v>
      </c>
      <c r="I47" s="15" t="s">
        <v>25</v>
      </c>
      <c r="J47" s="16"/>
      <c r="K47" s="21" t="s">
        <v>28</v>
      </c>
      <c r="L47" s="1"/>
    </row>
    <row r="48" spans="1:12" ht="15" x14ac:dyDescent="0.25">
      <c r="A48" s="1"/>
      <c r="B48" s="15"/>
      <c r="C48" s="16"/>
      <c r="D48" s="17"/>
      <c r="E48" s="1"/>
      <c r="F48" s="1"/>
      <c r="G48" s="23"/>
      <c r="H48" s="23"/>
      <c r="I48" s="15"/>
      <c r="J48" s="16"/>
      <c r="K48" s="21"/>
      <c r="L48" s="1"/>
    </row>
    <row r="49" spans="1:12" ht="12" customHeight="1" x14ac:dyDescent="0.25">
      <c r="A49" s="1"/>
      <c r="B49" s="19">
        <v>15</v>
      </c>
      <c r="C49" s="16"/>
      <c r="D49" s="17" t="s">
        <v>23</v>
      </c>
      <c r="E49" s="461">
        <v>12</v>
      </c>
      <c r="F49" s="461"/>
      <c r="G49" s="3" t="s">
        <v>45</v>
      </c>
      <c r="H49" s="3">
        <v>8</v>
      </c>
      <c r="I49" s="15" t="s">
        <v>25</v>
      </c>
      <c r="J49" s="16"/>
      <c r="K49" s="21" t="s">
        <v>28</v>
      </c>
      <c r="L49" s="1"/>
    </row>
    <row r="50" spans="1:12" ht="12" customHeight="1" x14ac:dyDescent="0.25">
      <c r="A50" s="1"/>
      <c r="B50" s="19"/>
      <c r="C50" s="16"/>
      <c r="D50" s="17"/>
      <c r="E50" s="20"/>
      <c r="F50" s="20"/>
      <c r="G50" s="3"/>
      <c r="H50" s="3"/>
      <c r="I50" s="15"/>
      <c r="J50" s="16"/>
      <c r="K50" s="21"/>
      <c r="L50" s="1"/>
    </row>
    <row r="51" spans="1:12" ht="12" customHeight="1" x14ac:dyDescent="0.25">
      <c r="A51" s="1"/>
      <c r="B51" s="19">
        <v>16</v>
      </c>
      <c r="C51" s="16"/>
      <c r="D51" s="17" t="s">
        <v>23</v>
      </c>
      <c r="E51" s="461">
        <v>12</v>
      </c>
      <c r="F51" s="461"/>
      <c r="G51" s="3" t="s">
        <v>45</v>
      </c>
      <c r="H51" s="3">
        <v>8</v>
      </c>
      <c r="I51" s="15" t="s">
        <v>25</v>
      </c>
      <c r="J51" s="16"/>
      <c r="K51" s="21" t="s">
        <v>28</v>
      </c>
      <c r="L51" s="1"/>
    </row>
    <row r="52" spans="1:12" ht="12" customHeight="1" x14ac:dyDescent="0.25">
      <c r="A52" s="1"/>
      <c r="B52" s="19"/>
      <c r="C52" s="16"/>
      <c r="D52" s="17"/>
      <c r="E52" s="20"/>
      <c r="F52" s="20"/>
      <c r="G52" s="3"/>
      <c r="H52" s="3"/>
      <c r="I52" s="15"/>
      <c r="J52" s="16"/>
      <c r="K52" s="21"/>
      <c r="L52" s="1"/>
    </row>
    <row r="53" spans="1:12" ht="12" customHeight="1" x14ac:dyDescent="0.25">
      <c r="A53" s="1"/>
      <c r="B53" s="19">
        <v>17</v>
      </c>
      <c r="C53" s="16"/>
      <c r="D53" s="17" t="s">
        <v>23</v>
      </c>
      <c r="E53" s="461">
        <v>12</v>
      </c>
      <c r="F53" s="461"/>
      <c r="G53" s="3" t="s">
        <v>45</v>
      </c>
      <c r="H53" s="3">
        <v>8</v>
      </c>
      <c r="I53" s="15" t="s">
        <v>25</v>
      </c>
      <c r="J53" s="16"/>
      <c r="K53" s="21" t="s">
        <v>28</v>
      </c>
      <c r="L53" s="1"/>
    </row>
    <row r="54" spans="1:12" ht="12" customHeight="1" x14ac:dyDescent="0.25">
      <c r="A54" s="1"/>
      <c r="B54" s="19"/>
      <c r="C54" s="16"/>
      <c r="D54" s="17"/>
      <c r="E54" s="20"/>
      <c r="F54" s="20"/>
      <c r="G54" s="3"/>
      <c r="H54" s="3"/>
      <c r="I54" s="15"/>
      <c r="J54" s="16"/>
      <c r="K54" s="21"/>
      <c r="L54" s="1"/>
    </row>
    <row r="55" spans="1:12" ht="12" customHeight="1" x14ac:dyDescent="0.25">
      <c r="A55" s="1"/>
      <c r="B55" s="19">
        <v>18</v>
      </c>
      <c r="C55" s="16"/>
      <c r="D55" s="17" t="s">
        <v>23</v>
      </c>
      <c r="E55" s="461">
        <v>5</v>
      </c>
      <c r="F55" s="461"/>
      <c r="G55" s="3" t="s">
        <v>45</v>
      </c>
      <c r="H55" s="3">
        <v>4</v>
      </c>
      <c r="I55" s="15" t="s">
        <v>25</v>
      </c>
      <c r="J55" s="16"/>
      <c r="K55" s="21" t="s">
        <v>28</v>
      </c>
      <c r="L55" s="1"/>
    </row>
    <row r="56" spans="1:12" ht="15" x14ac:dyDescent="0.25">
      <c r="A56" s="1"/>
      <c r="B56" s="15"/>
      <c r="C56" s="16"/>
      <c r="D56" s="17"/>
      <c r="E56" s="1"/>
      <c r="F56" s="1"/>
      <c r="G56" s="23"/>
      <c r="H56" s="23"/>
      <c r="I56" s="15"/>
      <c r="J56" s="16"/>
      <c r="K56" s="18"/>
      <c r="L56" s="1"/>
    </row>
    <row r="57" spans="1:12" ht="15" x14ac:dyDescent="0.25">
      <c r="A57" s="1"/>
      <c r="B57" s="19"/>
      <c r="C57" s="16"/>
      <c r="D57" s="17"/>
      <c r="E57" s="461"/>
      <c r="F57" s="461"/>
      <c r="G57" s="3"/>
      <c r="H57" s="3"/>
      <c r="I57" s="15"/>
      <c r="J57" s="16"/>
      <c r="K57" s="21"/>
      <c r="L57" s="1"/>
    </row>
    <row r="58" spans="1:12" ht="15" x14ac:dyDescent="0.25">
      <c r="A58" s="1"/>
      <c r="B58" s="15"/>
      <c r="C58" s="16"/>
      <c r="D58" s="17" t="s">
        <v>29</v>
      </c>
      <c r="E58" s="461">
        <f>SUM(E21:F55)</f>
        <v>209</v>
      </c>
      <c r="F58" s="461"/>
      <c r="G58" s="3" t="s">
        <v>16</v>
      </c>
      <c r="H58" s="3"/>
      <c r="I58" s="15"/>
      <c r="J58" s="16"/>
      <c r="K58" s="21"/>
      <c r="L58" s="1"/>
    </row>
    <row r="59" spans="1:12" ht="15" x14ac:dyDescent="0.25">
      <c r="A59" s="1"/>
      <c r="B59" s="15"/>
      <c r="C59" s="16"/>
      <c r="D59" s="1" t="s">
        <v>49</v>
      </c>
      <c r="E59" s="23"/>
      <c r="F59" s="1" t="s">
        <v>46</v>
      </c>
      <c r="G59" s="1"/>
      <c r="H59" s="1"/>
      <c r="I59" s="15"/>
      <c r="J59" s="16"/>
      <c r="K59" s="21"/>
      <c r="L59" s="1"/>
    </row>
    <row r="60" spans="1:12" ht="15" x14ac:dyDescent="0.25">
      <c r="A60" s="1"/>
      <c r="B60" s="15"/>
      <c r="C60" s="16"/>
      <c r="D60" s="1" t="s">
        <v>50</v>
      </c>
      <c r="E60" s="23"/>
      <c r="F60" s="1"/>
      <c r="G60" s="1"/>
      <c r="H60" s="1"/>
      <c r="I60" s="15"/>
      <c r="J60" s="16"/>
      <c r="K60" s="21"/>
      <c r="L60" s="1"/>
    </row>
    <row r="61" spans="1:12" ht="15" x14ac:dyDescent="0.25">
      <c r="A61" s="1"/>
      <c r="B61" s="15"/>
      <c r="C61" s="16"/>
      <c r="D61" s="1" t="s">
        <v>48</v>
      </c>
      <c r="E61" s="3"/>
      <c r="F61" s="1"/>
      <c r="G61" s="1"/>
      <c r="H61" s="1"/>
      <c r="I61" s="15"/>
      <c r="J61" s="16"/>
      <c r="K61" s="21"/>
      <c r="L61" s="1"/>
    </row>
    <row r="62" spans="1:12" ht="15" x14ac:dyDescent="0.25">
      <c r="A62" s="1"/>
      <c r="B62" s="15"/>
      <c r="C62" s="16"/>
      <c r="D62" s="1" t="s">
        <v>41</v>
      </c>
      <c r="E62" s="23"/>
      <c r="F62" s="1"/>
      <c r="G62" s="1"/>
      <c r="H62" s="1"/>
      <c r="I62" s="15"/>
      <c r="J62" s="16"/>
      <c r="K62" s="21"/>
      <c r="L62" s="1"/>
    </row>
    <row r="63" spans="1:12" ht="12" customHeight="1" x14ac:dyDescent="0.25">
      <c r="A63" s="1"/>
      <c r="B63" s="15"/>
      <c r="C63" s="16"/>
      <c r="D63" s="17"/>
      <c r="E63" s="1"/>
      <c r="F63" s="1"/>
      <c r="G63" s="23"/>
      <c r="H63" s="23"/>
      <c r="I63" s="15"/>
      <c r="J63" s="16"/>
      <c r="K63" s="21"/>
      <c r="L63" s="1"/>
    </row>
    <row r="64" spans="1:12" ht="15" x14ac:dyDescent="0.25">
      <c r="A64" s="1"/>
      <c r="B64" s="15"/>
      <c r="C64" s="16"/>
      <c r="D64" s="1" t="s">
        <v>40</v>
      </c>
      <c r="E64" s="1"/>
      <c r="F64" s="1"/>
      <c r="G64" s="3"/>
      <c r="H64" s="3"/>
      <c r="I64" s="15"/>
      <c r="J64" s="16"/>
      <c r="K64" s="18"/>
      <c r="L64" s="1"/>
    </row>
    <row r="65" spans="1:12" ht="15" x14ac:dyDescent="0.25">
      <c r="A65" s="1"/>
      <c r="B65" s="15"/>
      <c r="C65" s="16"/>
      <c r="D65" s="17"/>
      <c r="E65" s="1"/>
      <c r="F65" s="1"/>
      <c r="G65" s="23"/>
      <c r="H65" s="23"/>
      <c r="I65" s="15"/>
      <c r="J65" s="16"/>
      <c r="K65" s="21"/>
      <c r="L65" s="1"/>
    </row>
    <row r="66" spans="1:12" ht="12" customHeight="1" x14ac:dyDescent="0.25">
      <c r="A66" s="1"/>
      <c r="B66" s="15"/>
      <c r="C66" s="16"/>
      <c r="D66" s="17"/>
      <c r="E66" s="1"/>
      <c r="F66" s="1"/>
      <c r="G66" s="23"/>
      <c r="H66" s="23"/>
      <c r="I66" s="15"/>
      <c r="J66" s="16"/>
      <c r="K66" s="21"/>
      <c r="L66" s="1"/>
    </row>
    <row r="67" spans="1:12" ht="12" customHeight="1" x14ac:dyDescent="0.25">
      <c r="A67" s="1"/>
      <c r="B67" s="15"/>
      <c r="C67" s="16"/>
      <c r="D67" s="1"/>
      <c r="E67" s="1"/>
      <c r="F67" s="1"/>
      <c r="G67" s="23"/>
      <c r="H67" s="23"/>
      <c r="I67" s="15"/>
      <c r="J67" s="16"/>
      <c r="K67" s="21"/>
      <c r="L67" s="1"/>
    </row>
    <row r="68" spans="1:12" ht="15" x14ac:dyDescent="0.25">
      <c r="A68" s="1"/>
      <c r="B68" s="15"/>
      <c r="C68" s="16"/>
      <c r="D68" s="1"/>
      <c r="E68" s="1"/>
      <c r="F68" s="1"/>
      <c r="G68" s="1"/>
      <c r="H68" s="1"/>
      <c r="I68" s="15"/>
      <c r="J68" s="16"/>
      <c r="K68" s="21"/>
      <c r="L68" s="1"/>
    </row>
    <row r="69" spans="1:12" ht="12" customHeight="1" x14ac:dyDescent="0.25">
      <c r="A69" s="1"/>
      <c r="B69" s="15"/>
      <c r="C69" s="16"/>
      <c r="D69" s="1"/>
      <c r="E69" s="1"/>
      <c r="F69" s="1"/>
      <c r="G69" s="1"/>
      <c r="H69" s="1"/>
      <c r="I69" s="15"/>
      <c r="J69" s="16"/>
      <c r="K69" s="21"/>
      <c r="L69" s="1"/>
    </row>
    <row r="70" spans="1:12" ht="15" x14ac:dyDescent="0.25">
      <c r="A70" s="1"/>
      <c r="B70" s="15"/>
      <c r="C70" s="16"/>
      <c r="D70" s="1"/>
      <c r="E70" s="1"/>
      <c r="F70" s="1"/>
      <c r="G70" s="1"/>
      <c r="H70" s="1"/>
      <c r="I70" s="15"/>
      <c r="J70" s="16"/>
      <c r="K70" s="21"/>
      <c r="L70" s="1"/>
    </row>
    <row r="71" spans="1:12" ht="12" customHeight="1" x14ac:dyDescent="0.25">
      <c r="A71" s="1"/>
      <c r="B71" s="15"/>
      <c r="C71" s="16"/>
      <c r="D71" s="1"/>
      <c r="E71" s="1"/>
      <c r="F71" s="1"/>
      <c r="G71" s="1"/>
      <c r="H71" s="1"/>
      <c r="I71" s="15"/>
      <c r="J71" s="16"/>
      <c r="K71" s="21"/>
      <c r="L71" s="1"/>
    </row>
    <row r="72" spans="1:12" ht="15" x14ac:dyDescent="0.25">
      <c r="A72" s="1"/>
      <c r="B72" s="15"/>
      <c r="C72" s="16"/>
      <c r="D72" s="1"/>
      <c r="E72" s="1"/>
      <c r="F72" s="1"/>
      <c r="G72" s="1"/>
      <c r="H72" s="1"/>
      <c r="I72" s="15"/>
      <c r="J72" s="16"/>
      <c r="K72" s="21"/>
      <c r="L72" s="1"/>
    </row>
    <row r="73" spans="1:12" ht="12" customHeight="1" x14ac:dyDescent="0.25">
      <c r="A73" s="1"/>
      <c r="B73" s="24"/>
      <c r="C73" s="25"/>
      <c r="D73" s="26"/>
      <c r="E73" s="26"/>
      <c r="F73" s="26"/>
      <c r="G73" s="26"/>
      <c r="H73" s="26"/>
      <c r="I73" s="24"/>
      <c r="J73" s="25"/>
      <c r="K73" s="27"/>
      <c r="L73" s="1"/>
    </row>
    <row r="74" spans="1:12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376" ht="8.25" customHeight="1" x14ac:dyDescent="0.2"/>
    <row r="378" ht="8.25" customHeight="1" x14ac:dyDescent="0.2"/>
    <row r="380" ht="9" customHeight="1" x14ac:dyDescent="0.2"/>
    <row r="382" ht="7.5" customHeight="1" x14ac:dyDescent="0.2"/>
    <row r="384" ht="6.75" customHeight="1" x14ac:dyDescent="0.2"/>
    <row r="386" ht="7.5" customHeight="1" x14ac:dyDescent="0.2"/>
    <row r="388" ht="9" customHeight="1" x14ac:dyDescent="0.2"/>
    <row r="390" ht="7.5" customHeight="1" x14ac:dyDescent="0.2"/>
    <row r="392" ht="8.25" customHeight="1" x14ac:dyDescent="0.2"/>
  </sheetData>
  <mergeCells count="21">
    <mergeCell ref="E29:F29"/>
    <mergeCell ref="E18:F18"/>
    <mergeCell ref="E21:F21"/>
    <mergeCell ref="E23:F23"/>
    <mergeCell ref="E25:F25"/>
    <mergeCell ref="E27:F27"/>
    <mergeCell ref="E58:F58"/>
    <mergeCell ref="E51:F51"/>
    <mergeCell ref="E53:F53"/>
    <mergeCell ref="E55:F55"/>
    <mergeCell ref="E31:F31"/>
    <mergeCell ref="E33:F33"/>
    <mergeCell ref="E35:F35"/>
    <mergeCell ref="E37:F37"/>
    <mergeCell ref="E39:F39"/>
    <mergeCell ref="E41:F41"/>
    <mergeCell ref="E43:F43"/>
    <mergeCell ref="E45:F45"/>
    <mergeCell ref="E47:F47"/>
    <mergeCell ref="E49:F49"/>
    <mergeCell ref="E57:F57"/>
  </mergeCells>
  <pageMargins left="0.15748031496062992" right="0.15748031496062992" top="0.15748031496062992" bottom="0.19685039370078741" header="0" footer="0"/>
  <pageSetup paperSize="9" scale="82" orientation="portrait" horizontalDpi="4294967293" r:id="rId1"/>
  <headerFooter alignWithMargins="0"/>
  <drawing r:id="rId2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sheetPr codeName="Hoja94"/>
  <dimension ref="A1:K432"/>
  <sheetViews>
    <sheetView topLeftCell="A40" workbookViewId="0">
      <selection activeCell="D100" sqref="D100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29.7109375" customWidth="1"/>
    <col min="8" max="8" width="5.85546875" customWidth="1"/>
    <col min="9" max="9" width="9.85546875" customWidth="1"/>
    <col min="10" max="10" width="13.42578125" customWidth="1"/>
    <col min="11" max="11" width="2.5703125" customWidth="1"/>
  </cols>
  <sheetData>
    <row r="1" spans="1:11" ht="15" x14ac:dyDescent="0.25">
      <c r="A1" s="1"/>
      <c r="B1" s="1"/>
      <c r="C1" s="1"/>
      <c r="D1" s="1"/>
      <c r="E1" s="1"/>
      <c r="F1" s="1"/>
      <c r="G1" s="1"/>
      <c r="H1" s="2" t="s">
        <v>9</v>
      </c>
      <c r="I1" s="2"/>
      <c r="J1" s="2"/>
      <c r="K1" s="2"/>
    </row>
    <row r="2" spans="1:11" ht="15" x14ac:dyDescent="0.25">
      <c r="A2" s="1"/>
      <c r="B2" s="1"/>
      <c r="C2" s="1"/>
      <c r="D2" s="1"/>
      <c r="E2" s="1"/>
      <c r="F2" s="1"/>
      <c r="G2" s="1"/>
      <c r="H2" s="1" t="s">
        <v>32</v>
      </c>
      <c r="I2" s="1"/>
      <c r="J2" s="1"/>
      <c r="K2" s="2"/>
    </row>
    <row r="3" spans="1:11" ht="12" customHeight="1" x14ac:dyDescent="0.25">
      <c r="A3" s="1"/>
      <c r="B3" s="1"/>
      <c r="C3" s="1"/>
      <c r="D3" s="1"/>
      <c r="E3" s="1"/>
      <c r="F3" s="1"/>
      <c r="G3" s="1"/>
      <c r="H3" s="3" t="s">
        <v>10</v>
      </c>
      <c r="I3" s="1"/>
      <c r="J3" s="1"/>
      <c r="K3" s="1"/>
    </row>
    <row r="4" spans="1:11" ht="15" customHeight="1" x14ac:dyDescent="0.25">
      <c r="A4" s="1"/>
      <c r="B4" s="1"/>
      <c r="C4" s="1"/>
      <c r="D4" s="1"/>
      <c r="E4" s="1"/>
      <c r="F4" s="1"/>
      <c r="G4" s="1"/>
      <c r="H4" s="1" t="s">
        <v>11</v>
      </c>
      <c r="I4" s="1"/>
      <c r="J4" s="1"/>
      <c r="K4" s="1"/>
    </row>
    <row r="5" spans="1:11" ht="15" x14ac:dyDescent="0.25">
      <c r="A5" s="1"/>
      <c r="B5" s="1"/>
      <c r="C5" s="1"/>
      <c r="D5" s="1"/>
      <c r="E5" s="1"/>
      <c r="F5" s="1"/>
      <c r="G5" s="1"/>
      <c r="H5" s="1" t="s">
        <v>13</v>
      </c>
      <c r="I5" s="1"/>
      <c r="J5" s="1"/>
      <c r="K5" s="1"/>
    </row>
    <row r="6" spans="1:11" ht="15" x14ac:dyDescent="0.25">
      <c r="A6" s="1"/>
      <c r="B6" s="1"/>
      <c r="C6" s="1"/>
      <c r="D6" s="1"/>
      <c r="E6" s="1"/>
      <c r="F6" s="1"/>
      <c r="G6" s="1"/>
      <c r="H6" s="1" t="s">
        <v>14</v>
      </c>
      <c r="I6" s="1"/>
      <c r="J6" s="1"/>
      <c r="K6" s="1"/>
    </row>
    <row r="7" spans="1:11" ht="15" x14ac:dyDescent="0.25">
      <c r="A7" s="1"/>
      <c r="B7" s="1"/>
      <c r="C7" s="1"/>
      <c r="D7" s="1"/>
      <c r="E7" s="1"/>
      <c r="F7" s="1"/>
      <c r="G7" s="1"/>
      <c r="H7" s="1" t="s">
        <v>15</v>
      </c>
      <c r="I7" s="1"/>
      <c r="J7" s="1"/>
      <c r="K7" s="1"/>
    </row>
    <row r="8" spans="1:11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</row>
    <row r="9" spans="1:11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</row>
    <row r="10" spans="1:11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6"/>
      <c r="I10" s="1"/>
      <c r="J10" s="1"/>
      <c r="K10" s="1"/>
    </row>
    <row r="11" spans="1:11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8"/>
      <c r="J12" s="6"/>
      <c r="K12" s="1"/>
    </row>
    <row r="13" spans="1:11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x14ac:dyDescent="0.25">
      <c r="A14" s="1"/>
      <c r="B14" s="1" t="s">
        <v>3</v>
      </c>
      <c r="C14" s="1"/>
      <c r="D14" s="1"/>
      <c r="E14" s="1"/>
      <c r="F14" s="1"/>
      <c r="G14" s="9" t="s">
        <v>19</v>
      </c>
      <c r="H14" s="1"/>
      <c r="I14" s="1" t="s">
        <v>0</v>
      </c>
      <c r="J14" s="1" t="s">
        <v>0</v>
      </c>
      <c r="K14" s="1"/>
    </row>
    <row r="15" spans="1:11" ht="15" x14ac:dyDescent="0.25">
      <c r="A15" s="1"/>
      <c r="B15" s="1"/>
      <c r="C15" s="1"/>
      <c r="D15" s="1"/>
      <c r="E15" s="1"/>
      <c r="F15" s="1"/>
      <c r="G15" s="1"/>
      <c r="H15" s="1"/>
      <c r="I15" s="7" t="s">
        <v>20</v>
      </c>
      <c r="J15" s="10" t="s">
        <v>34</v>
      </c>
      <c r="K15" s="1"/>
    </row>
    <row r="16" spans="1:11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24</v>
      </c>
      <c r="I18" s="8"/>
      <c r="J18" s="6" t="s">
        <v>27</v>
      </c>
      <c r="K18" s="1"/>
    </row>
    <row r="19" spans="1:11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2" t="s">
        <v>0</v>
      </c>
      <c r="I19" s="13" t="s">
        <v>0</v>
      </c>
      <c r="J19" s="14" t="s">
        <v>0</v>
      </c>
      <c r="K19" s="1"/>
    </row>
    <row r="20" spans="1:11" ht="15" x14ac:dyDescent="0.25">
      <c r="A20" s="1"/>
      <c r="B20" s="15" t="s">
        <v>22</v>
      </c>
      <c r="C20" s="16"/>
      <c r="D20" s="17"/>
      <c r="E20" s="1"/>
      <c r="F20" s="1"/>
      <c r="G20" s="3"/>
      <c r="H20" s="15"/>
      <c r="I20" s="16"/>
      <c r="J20" s="18"/>
      <c r="K20" s="1"/>
    </row>
    <row r="21" spans="1:11" ht="15" x14ac:dyDescent="0.25">
      <c r="A21" s="1"/>
      <c r="B21" s="19">
        <v>1</v>
      </c>
      <c r="C21" s="16"/>
      <c r="D21" s="17" t="s">
        <v>35</v>
      </c>
      <c r="E21" s="20">
        <v>12</v>
      </c>
      <c r="F21" s="20"/>
      <c r="G21" s="3" t="s">
        <v>36</v>
      </c>
      <c r="H21" s="15" t="s">
        <v>25</v>
      </c>
      <c r="I21" s="16"/>
      <c r="J21" s="21" t="s">
        <v>28</v>
      </c>
      <c r="K21" s="1"/>
    </row>
    <row r="22" spans="1:11" ht="15" x14ac:dyDescent="0.25">
      <c r="A22" s="1"/>
      <c r="B22" s="15"/>
      <c r="C22" s="16"/>
      <c r="D22" s="1"/>
      <c r="E22" s="1"/>
      <c r="F22" s="1"/>
      <c r="G22" s="3"/>
      <c r="H22" s="15"/>
      <c r="I22" s="16"/>
      <c r="J22" s="21"/>
      <c r="K22" s="1"/>
    </row>
    <row r="23" spans="1:11" ht="15" x14ac:dyDescent="0.25">
      <c r="A23" s="1"/>
      <c r="B23" s="19">
        <v>2</v>
      </c>
      <c r="C23" s="16"/>
      <c r="D23" s="17" t="s">
        <v>35</v>
      </c>
      <c r="E23" s="20">
        <v>12</v>
      </c>
      <c r="F23" s="20"/>
      <c r="G23" s="3" t="s">
        <v>36</v>
      </c>
      <c r="H23" s="15" t="s">
        <v>25</v>
      </c>
      <c r="I23" s="16"/>
      <c r="J23" s="21" t="s">
        <v>28</v>
      </c>
      <c r="K23" s="1"/>
    </row>
    <row r="24" spans="1:11" ht="15" x14ac:dyDescent="0.25">
      <c r="A24" s="1"/>
      <c r="B24" s="15"/>
      <c r="C24" s="16"/>
      <c r="D24" s="17"/>
      <c r="E24" s="1"/>
      <c r="F24" s="1"/>
      <c r="G24" s="3"/>
      <c r="H24" s="15"/>
      <c r="I24" s="16"/>
      <c r="J24" s="18"/>
      <c r="K24" s="1"/>
    </row>
    <row r="25" spans="1:11" ht="15" x14ac:dyDescent="0.25">
      <c r="A25" s="1"/>
      <c r="B25" s="19">
        <v>3</v>
      </c>
      <c r="C25" s="16"/>
      <c r="D25" s="17" t="s">
        <v>35</v>
      </c>
      <c r="E25" s="20">
        <v>12</v>
      </c>
      <c r="F25" s="20"/>
      <c r="G25" s="3" t="s">
        <v>36</v>
      </c>
      <c r="H25" s="15" t="s">
        <v>25</v>
      </c>
      <c r="I25" s="16"/>
      <c r="J25" s="21" t="s">
        <v>28</v>
      </c>
      <c r="K25" s="1"/>
    </row>
    <row r="26" spans="1:11" ht="15" x14ac:dyDescent="0.25">
      <c r="A26" s="1"/>
      <c r="B26" s="15"/>
      <c r="C26" s="16"/>
      <c r="D26" s="17"/>
      <c r="E26" s="1"/>
      <c r="F26" s="1"/>
      <c r="G26" s="3"/>
      <c r="H26" s="15"/>
      <c r="I26" s="16"/>
      <c r="J26" s="21"/>
      <c r="K26" s="1"/>
    </row>
    <row r="27" spans="1:11" ht="15" x14ac:dyDescent="0.25">
      <c r="A27" s="1"/>
      <c r="B27" s="19">
        <v>4</v>
      </c>
      <c r="C27" s="16"/>
      <c r="D27" s="17" t="s">
        <v>35</v>
      </c>
      <c r="E27" s="20">
        <v>12</v>
      </c>
      <c r="F27" s="20"/>
      <c r="G27" s="3" t="s">
        <v>36</v>
      </c>
      <c r="H27" s="15" t="s">
        <v>25</v>
      </c>
      <c r="I27" s="16"/>
      <c r="J27" s="21" t="s">
        <v>28</v>
      </c>
      <c r="K27" s="1"/>
    </row>
    <row r="28" spans="1:11" ht="12" customHeight="1" x14ac:dyDescent="0.25">
      <c r="A28" s="1"/>
      <c r="B28" s="15"/>
      <c r="C28" s="16"/>
      <c r="D28" s="17"/>
      <c r="E28" s="1"/>
      <c r="F28" s="1"/>
      <c r="G28" s="3"/>
      <c r="H28" s="15"/>
      <c r="I28" s="16"/>
      <c r="J28" s="18"/>
      <c r="K28" s="1"/>
    </row>
    <row r="29" spans="1:11" ht="15" x14ac:dyDescent="0.25">
      <c r="A29" s="1"/>
      <c r="B29" s="19">
        <v>5</v>
      </c>
      <c r="C29" s="16"/>
      <c r="D29" s="17" t="s">
        <v>35</v>
      </c>
      <c r="E29" s="20">
        <v>12</v>
      </c>
      <c r="F29" s="20"/>
      <c r="G29" s="3" t="s">
        <v>36</v>
      </c>
      <c r="H29" s="15" t="s">
        <v>25</v>
      </c>
      <c r="I29" s="16"/>
      <c r="J29" s="21" t="s">
        <v>28</v>
      </c>
      <c r="K29" s="1"/>
    </row>
    <row r="30" spans="1:11" ht="15" x14ac:dyDescent="0.25">
      <c r="A30" s="1"/>
      <c r="B30" s="15"/>
      <c r="C30" s="16"/>
      <c r="D30" s="17"/>
      <c r="E30" s="1"/>
      <c r="F30" s="1"/>
      <c r="G30" s="3"/>
      <c r="H30" s="15"/>
      <c r="I30" s="16"/>
      <c r="J30" s="21"/>
      <c r="K30" s="1"/>
    </row>
    <row r="31" spans="1:11" ht="15" x14ac:dyDescent="0.25">
      <c r="A31" s="1"/>
      <c r="B31" s="19">
        <v>6</v>
      </c>
      <c r="C31" s="16"/>
      <c r="D31" s="17" t="s">
        <v>35</v>
      </c>
      <c r="E31" s="20">
        <v>12</v>
      </c>
      <c r="F31" s="20"/>
      <c r="G31" s="3" t="s">
        <v>36</v>
      </c>
      <c r="H31" s="15" t="s">
        <v>25</v>
      </c>
      <c r="I31" s="16"/>
      <c r="J31" s="21" t="s">
        <v>28</v>
      </c>
      <c r="K31" s="1"/>
    </row>
    <row r="32" spans="1:11" ht="15" x14ac:dyDescent="0.25">
      <c r="A32" s="1"/>
      <c r="B32" s="15"/>
      <c r="C32" s="16"/>
      <c r="D32" s="1"/>
      <c r="E32" s="1"/>
      <c r="F32" s="1"/>
      <c r="G32" s="3"/>
      <c r="H32" s="15"/>
      <c r="I32" s="16"/>
      <c r="J32" s="21"/>
      <c r="K32" s="1"/>
    </row>
    <row r="33" spans="1:11" ht="12" customHeight="1" x14ac:dyDescent="0.25">
      <c r="A33" s="1"/>
      <c r="B33" s="19">
        <v>7</v>
      </c>
      <c r="C33" s="16"/>
      <c r="D33" s="17" t="s">
        <v>35</v>
      </c>
      <c r="E33" s="20">
        <v>12</v>
      </c>
      <c r="F33" s="20"/>
      <c r="G33" s="3" t="s">
        <v>36</v>
      </c>
      <c r="H33" s="15" t="s">
        <v>25</v>
      </c>
      <c r="I33" s="16"/>
      <c r="J33" s="21" t="s">
        <v>28</v>
      </c>
      <c r="K33" s="1"/>
    </row>
    <row r="34" spans="1:11" ht="15" x14ac:dyDescent="0.25">
      <c r="A34" s="1"/>
      <c r="B34" s="15"/>
      <c r="C34" s="16"/>
      <c r="D34" s="17"/>
      <c r="E34" s="1"/>
      <c r="F34" s="1"/>
      <c r="G34" s="3"/>
      <c r="H34" s="15"/>
      <c r="I34" s="16"/>
      <c r="J34" s="18"/>
      <c r="K34" s="1"/>
    </row>
    <row r="35" spans="1:11" ht="15" x14ac:dyDescent="0.25">
      <c r="A35" s="1"/>
      <c r="B35" s="19">
        <v>8</v>
      </c>
      <c r="C35" s="16"/>
      <c r="D35" s="17" t="s">
        <v>35</v>
      </c>
      <c r="E35" s="20">
        <v>12</v>
      </c>
      <c r="F35" s="20"/>
      <c r="G35" s="3" t="s">
        <v>36</v>
      </c>
      <c r="H35" s="15" t="s">
        <v>25</v>
      </c>
      <c r="I35" s="16"/>
      <c r="J35" s="21" t="s">
        <v>28</v>
      </c>
      <c r="K35" s="1"/>
    </row>
    <row r="36" spans="1:11" ht="15" x14ac:dyDescent="0.25">
      <c r="A36" s="1"/>
      <c r="B36" s="15"/>
      <c r="C36" s="16"/>
      <c r="D36" s="17"/>
      <c r="E36" s="1"/>
      <c r="F36" s="1"/>
      <c r="G36" s="3"/>
      <c r="H36" s="15"/>
      <c r="I36" s="16"/>
      <c r="J36" s="22"/>
      <c r="K36" s="1"/>
    </row>
    <row r="37" spans="1:11" ht="15" x14ac:dyDescent="0.25">
      <c r="A37" s="1"/>
      <c r="B37" s="19">
        <v>9</v>
      </c>
      <c r="C37" s="16"/>
      <c r="D37" s="17" t="s">
        <v>35</v>
      </c>
      <c r="E37" s="20">
        <v>12</v>
      </c>
      <c r="F37" s="20"/>
      <c r="G37" s="3" t="s">
        <v>36</v>
      </c>
      <c r="H37" s="15" t="s">
        <v>25</v>
      </c>
      <c r="I37" s="16"/>
      <c r="J37" s="21" t="s">
        <v>28</v>
      </c>
      <c r="K37" s="1"/>
    </row>
    <row r="38" spans="1:11" ht="15" x14ac:dyDescent="0.25">
      <c r="A38" s="1"/>
      <c r="B38" s="15"/>
      <c r="C38" s="16"/>
      <c r="D38" s="17"/>
      <c r="E38" s="1"/>
      <c r="F38" s="1"/>
      <c r="G38" s="23"/>
      <c r="H38" s="15"/>
      <c r="I38" s="16"/>
      <c r="J38" s="21"/>
      <c r="K38" s="1"/>
    </row>
    <row r="39" spans="1:11" ht="15" x14ac:dyDescent="0.25">
      <c r="A39" s="1"/>
      <c r="B39" s="19">
        <v>10</v>
      </c>
      <c r="C39" s="16"/>
      <c r="D39" s="17" t="s">
        <v>35</v>
      </c>
      <c r="E39" s="20">
        <v>12</v>
      </c>
      <c r="F39" s="20"/>
      <c r="G39" s="3" t="s">
        <v>36</v>
      </c>
      <c r="H39" s="15" t="s">
        <v>25</v>
      </c>
      <c r="I39" s="16"/>
      <c r="J39" s="21" t="s">
        <v>28</v>
      </c>
      <c r="K39" s="1"/>
    </row>
    <row r="40" spans="1:11" ht="12" customHeight="1" x14ac:dyDescent="0.25">
      <c r="A40" s="1"/>
      <c r="B40" s="15"/>
      <c r="C40" s="16"/>
      <c r="D40" s="1"/>
      <c r="E40" s="1"/>
      <c r="F40" s="1"/>
      <c r="G40" s="3"/>
      <c r="H40" s="15"/>
      <c r="I40" s="16"/>
      <c r="J40" s="21"/>
      <c r="K40" s="1"/>
    </row>
    <row r="41" spans="1:11" ht="15" x14ac:dyDescent="0.25">
      <c r="A41" s="1"/>
      <c r="B41" s="19">
        <v>11</v>
      </c>
      <c r="C41" s="16"/>
      <c r="D41" s="17" t="s">
        <v>35</v>
      </c>
      <c r="E41" s="20">
        <v>12</v>
      </c>
      <c r="F41" s="20"/>
      <c r="G41" s="3" t="s">
        <v>36</v>
      </c>
      <c r="H41" s="15" t="s">
        <v>25</v>
      </c>
      <c r="I41" s="16"/>
      <c r="J41" s="21" t="s">
        <v>28</v>
      </c>
      <c r="K41" s="1"/>
    </row>
    <row r="42" spans="1:11" ht="15" x14ac:dyDescent="0.25">
      <c r="A42" s="1"/>
      <c r="B42" s="15"/>
      <c r="C42" s="16"/>
      <c r="D42" s="1"/>
      <c r="E42" s="1"/>
      <c r="F42" s="1"/>
      <c r="G42" s="3"/>
      <c r="H42" s="15"/>
      <c r="I42" s="16"/>
      <c r="J42" s="21"/>
      <c r="K42" s="1"/>
    </row>
    <row r="43" spans="1:11" ht="15" x14ac:dyDescent="0.25">
      <c r="A43" s="1"/>
      <c r="B43" s="19">
        <v>12</v>
      </c>
      <c r="C43" s="16"/>
      <c r="D43" s="17" t="s">
        <v>35</v>
      </c>
      <c r="E43" s="20">
        <v>12</v>
      </c>
      <c r="F43" s="20"/>
      <c r="G43" s="3" t="s">
        <v>36</v>
      </c>
      <c r="H43" s="15" t="s">
        <v>25</v>
      </c>
      <c r="I43" s="16"/>
      <c r="J43" s="21" t="s">
        <v>28</v>
      </c>
      <c r="K43" s="1"/>
    </row>
    <row r="44" spans="1:11" ht="15" x14ac:dyDescent="0.25">
      <c r="A44" s="1"/>
      <c r="B44" s="15"/>
      <c r="C44" s="16"/>
      <c r="D44" s="1"/>
      <c r="E44" s="1"/>
      <c r="F44" s="1"/>
      <c r="G44" s="23"/>
      <c r="H44" s="15"/>
      <c r="I44" s="16"/>
      <c r="J44" s="21"/>
      <c r="K44" s="1"/>
    </row>
    <row r="45" spans="1:11" ht="15" x14ac:dyDescent="0.25">
      <c r="A45" s="1"/>
      <c r="B45" s="19">
        <v>13</v>
      </c>
      <c r="C45" s="16"/>
      <c r="D45" s="17" t="s">
        <v>35</v>
      </c>
      <c r="E45" s="20">
        <v>12</v>
      </c>
      <c r="F45" s="20"/>
      <c r="G45" s="3" t="s">
        <v>36</v>
      </c>
      <c r="H45" s="15" t="s">
        <v>25</v>
      </c>
      <c r="I45" s="16"/>
      <c r="J45" s="21" t="s">
        <v>28</v>
      </c>
      <c r="K45" s="1"/>
    </row>
    <row r="46" spans="1:11" ht="15" x14ac:dyDescent="0.25">
      <c r="A46" s="1"/>
      <c r="B46" s="15"/>
      <c r="C46" s="16"/>
      <c r="D46" s="17"/>
      <c r="E46" s="1"/>
      <c r="F46" s="1"/>
      <c r="G46" s="23"/>
      <c r="H46" s="15"/>
      <c r="I46" s="16"/>
      <c r="J46" s="21"/>
      <c r="K46" s="1"/>
    </row>
    <row r="47" spans="1:11" ht="15" x14ac:dyDescent="0.25">
      <c r="A47" s="1"/>
      <c r="B47" s="19">
        <v>14</v>
      </c>
      <c r="C47" s="16"/>
      <c r="D47" s="17" t="s">
        <v>35</v>
      </c>
      <c r="E47" s="20">
        <v>12</v>
      </c>
      <c r="F47" s="20"/>
      <c r="G47" s="3" t="s">
        <v>36</v>
      </c>
      <c r="H47" s="15" t="s">
        <v>25</v>
      </c>
      <c r="I47" s="16"/>
      <c r="J47" s="21" t="s">
        <v>28</v>
      </c>
      <c r="K47" s="1"/>
    </row>
    <row r="48" spans="1:11" ht="15" x14ac:dyDescent="0.25">
      <c r="A48" s="1"/>
      <c r="B48" s="15"/>
      <c r="C48" s="16"/>
      <c r="D48" s="17"/>
      <c r="E48" s="1"/>
      <c r="F48" s="1"/>
      <c r="G48" s="23"/>
      <c r="H48" s="15"/>
      <c r="I48" s="16"/>
      <c r="J48" s="21"/>
      <c r="K48" s="1"/>
    </row>
    <row r="49" spans="1:11" ht="12" customHeight="1" x14ac:dyDescent="0.25">
      <c r="A49" s="1"/>
      <c r="B49" s="19">
        <v>15</v>
      </c>
      <c r="C49" s="16"/>
      <c r="D49" s="17" t="s">
        <v>35</v>
      </c>
      <c r="E49" s="20">
        <v>12</v>
      </c>
      <c r="F49" s="20"/>
      <c r="G49" s="3" t="s">
        <v>36</v>
      </c>
      <c r="H49" s="15" t="s">
        <v>25</v>
      </c>
      <c r="I49" s="16"/>
      <c r="J49" s="21" t="s">
        <v>28</v>
      </c>
      <c r="K49" s="1"/>
    </row>
    <row r="50" spans="1:11" ht="12" customHeight="1" x14ac:dyDescent="0.25">
      <c r="A50" s="1"/>
      <c r="B50" s="19"/>
      <c r="C50" s="16"/>
      <c r="D50" s="17"/>
      <c r="E50" s="20"/>
      <c r="F50" s="20"/>
      <c r="G50" s="3"/>
      <c r="H50" s="15"/>
      <c r="I50" s="16"/>
      <c r="J50" s="21"/>
      <c r="K50" s="1"/>
    </row>
    <row r="51" spans="1:11" ht="12" customHeight="1" x14ac:dyDescent="0.25">
      <c r="A51" s="1"/>
      <c r="B51" s="19">
        <v>16</v>
      </c>
      <c r="C51" s="16"/>
      <c r="D51" s="17" t="s">
        <v>35</v>
      </c>
      <c r="E51" s="20">
        <v>12</v>
      </c>
      <c r="F51" s="20"/>
      <c r="G51" s="3" t="s">
        <v>36</v>
      </c>
      <c r="H51" s="15" t="s">
        <v>25</v>
      </c>
      <c r="I51" s="16"/>
      <c r="J51" s="21" t="s">
        <v>28</v>
      </c>
      <c r="K51" s="1"/>
    </row>
    <row r="52" spans="1:11" ht="12" customHeight="1" x14ac:dyDescent="0.25">
      <c r="A52" s="1"/>
      <c r="B52" s="19"/>
      <c r="C52" s="16"/>
      <c r="D52" s="17"/>
      <c r="E52" s="20"/>
      <c r="F52" s="20"/>
      <c r="G52" s="3"/>
      <c r="H52" s="15"/>
      <c r="I52" s="16"/>
      <c r="J52" s="21"/>
      <c r="K52" s="1"/>
    </row>
    <row r="53" spans="1:11" ht="12" customHeight="1" x14ac:dyDescent="0.25">
      <c r="A53" s="1"/>
      <c r="B53" s="19">
        <v>17</v>
      </c>
      <c r="C53" s="16"/>
      <c r="D53" s="17" t="s">
        <v>35</v>
      </c>
      <c r="E53" s="20">
        <v>12</v>
      </c>
      <c r="F53" s="20"/>
      <c r="G53" s="3" t="s">
        <v>36</v>
      </c>
      <c r="H53" s="15" t="s">
        <v>25</v>
      </c>
      <c r="I53" s="16"/>
      <c r="J53" s="21" t="s">
        <v>28</v>
      </c>
      <c r="K53" s="1"/>
    </row>
    <row r="54" spans="1:11" ht="12" customHeight="1" x14ac:dyDescent="0.25">
      <c r="A54" s="1"/>
      <c r="B54" s="19"/>
      <c r="C54" s="16"/>
      <c r="D54" s="17"/>
      <c r="E54" s="20"/>
      <c r="F54" s="20"/>
      <c r="G54" s="3"/>
      <c r="H54" s="15"/>
      <c r="I54" s="16"/>
      <c r="J54" s="21"/>
      <c r="K54" s="1"/>
    </row>
    <row r="55" spans="1:11" ht="12" customHeight="1" x14ac:dyDescent="0.25">
      <c r="A55" s="1"/>
      <c r="B55" s="19">
        <v>18</v>
      </c>
      <c r="C55" s="16"/>
      <c r="D55" s="17" t="s">
        <v>35</v>
      </c>
      <c r="E55" s="20">
        <v>12</v>
      </c>
      <c r="F55" s="20"/>
      <c r="G55" s="3" t="s">
        <v>36</v>
      </c>
      <c r="H55" s="15" t="s">
        <v>25</v>
      </c>
      <c r="I55" s="16"/>
      <c r="J55" s="21" t="s">
        <v>28</v>
      </c>
      <c r="K55" s="1"/>
    </row>
    <row r="56" spans="1:11" ht="12" customHeight="1" x14ac:dyDescent="0.25">
      <c r="A56" s="1"/>
      <c r="B56" s="19"/>
      <c r="C56" s="16"/>
      <c r="D56" s="17"/>
      <c r="E56" s="20"/>
      <c r="F56" s="20"/>
      <c r="G56" s="3"/>
      <c r="H56" s="15"/>
      <c r="I56" s="16"/>
      <c r="J56" s="21"/>
      <c r="K56" s="1"/>
    </row>
    <row r="57" spans="1:11" ht="12" customHeight="1" x14ac:dyDescent="0.25">
      <c r="A57" s="1"/>
      <c r="B57" s="19">
        <v>19</v>
      </c>
      <c r="C57" s="16"/>
      <c r="D57" s="17" t="s">
        <v>35</v>
      </c>
      <c r="E57" s="20">
        <v>12</v>
      </c>
      <c r="F57" s="20"/>
      <c r="G57" s="3" t="s">
        <v>36</v>
      </c>
      <c r="H57" s="15" t="s">
        <v>25</v>
      </c>
      <c r="I57" s="16"/>
      <c r="J57" s="21" t="s">
        <v>28</v>
      </c>
      <c r="K57" s="1"/>
    </row>
    <row r="58" spans="1:11" ht="12" customHeight="1" x14ac:dyDescent="0.25">
      <c r="A58" s="1"/>
      <c r="B58" s="19"/>
      <c r="C58" s="16"/>
      <c r="D58" s="17"/>
      <c r="E58" s="20"/>
      <c r="F58" s="20"/>
      <c r="G58" s="3"/>
      <c r="H58" s="15"/>
      <c r="I58" s="16"/>
      <c r="J58" s="21"/>
      <c r="K58" s="1"/>
    </row>
    <row r="59" spans="1:11" ht="12" customHeight="1" x14ac:dyDescent="0.25">
      <c r="A59" s="1"/>
      <c r="B59" s="19" t="s">
        <v>37</v>
      </c>
      <c r="C59" s="16"/>
      <c r="D59" s="17"/>
      <c r="E59" s="20"/>
      <c r="F59" s="20"/>
      <c r="G59" s="3"/>
      <c r="H59" s="15"/>
      <c r="I59" s="16"/>
      <c r="J59" s="21"/>
      <c r="K59" s="1"/>
    </row>
    <row r="60" spans="1:11" ht="12" customHeight="1" x14ac:dyDescent="0.25">
      <c r="A60" s="1"/>
      <c r="B60" s="19" t="s">
        <v>0</v>
      </c>
      <c r="C60" s="16"/>
      <c r="D60" s="17"/>
      <c r="E60" s="20"/>
      <c r="F60" s="20"/>
      <c r="G60" s="3"/>
      <c r="H60" s="15"/>
      <c r="I60" s="16"/>
      <c r="J60" s="21"/>
      <c r="K60" s="1"/>
    </row>
    <row r="61" spans="1:11" ht="12" customHeight="1" x14ac:dyDescent="0.25">
      <c r="A61" s="1"/>
      <c r="B61" s="19">
        <v>20</v>
      </c>
      <c r="C61" s="16"/>
      <c r="D61" s="17" t="s">
        <v>35</v>
      </c>
      <c r="E61" s="20">
        <v>12</v>
      </c>
      <c r="F61" s="20"/>
      <c r="G61" s="3" t="s">
        <v>36</v>
      </c>
      <c r="H61" s="15" t="s">
        <v>25</v>
      </c>
      <c r="I61" s="16"/>
      <c r="J61" s="21" t="s">
        <v>28</v>
      </c>
      <c r="K61" s="1"/>
    </row>
    <row r="62" spans="1:11" ht="12" customHeight="1" x14ac:dyDescent="0.25">
      <c r="A62" s="1"/>
      <c r="B62" s="19"/>
      <c r="C62" s="16"/>
      <c r="D62" s="1"/>
      <c r="E62" s="1"/>
      <c r="F62" s="1"/>
      <c r="G62" s="3"/>
      <c r="H62" s="15"/>
      <c r="I62" s="16"/>
      <c r="J62" s="21"/>
      <c r="K62" s="1"/>
    </row>
    <row r="63" spans="1:11" ht="12" customHeight="1" x14ac:dyDescent="0.25">
      <c r="A63" s="1"/>
      <c r="B63" s="19">
        <v>21</v>
      </c>
      <c r="C63" s="16"/>
      <c r="D63" s="17" t="s">
        <v>35</v>
      </c>
      <c r="E63" s="20">
        <v>12</v>
      </c>
      <c r="F63" s="20"/>
      <c r="G63" s="3" t="s">
        <v>36</v>
      </c>
      <c r="H63" s="15" t="s">
        <v>25</v>
      </c>
      <c r="I63" s="16"/>
      <c r="J63" s="21" t="s">
        <v>28</v>
      </c>
      <c r="K63" s="1"/>
    </row>
    <row r="64" spans="1:11" ht="12" customHeight="1" x14ac:dyDescent="0.25">
      <c r="A64" s="1"/>
      <c r="B64" s="19"/>
      <c r="C64" s="16"/>
      <c r="D64" s="17"/>
      <c r="E64" s="1"/>
      <c r="F64" s="1"/>
      <c r="G64" s="3"/>
      <c r="H64" s="15"/>
      <c r="I64" s="16"/>
      <c r="J64" s="18"/>
      <c r="K64" s="1"/>
    </row>
    <row r="65" spans="1:11" ht="12" customHeight="1" x14ac:dyDescent="0.25">
      <c r="A65" s="1"/>
      <c r="B65" s="19">
        <v>22</v>
      </c>
      <c r="C65" s="16"/>
      <c r="D65" s="17" t="s">
        <v>35</v>
      </c>
      <c r="E65" s="20">
        <v>12</v>
      </c>
      <c r="F65" s="20"/>
      <c r="G65" s="3" t="s">
        <v>36</v>
      </c>
      <c r="H65" s="15" t="s">
        <v>25</v>
      </c>
      <c r="I65" s="16"/>
      <c r="J65" s="21" t="s">
        <v>28</v>
      </c>
      <c r="K65" s="1"/>
    </row>
    <row r="66" spans="1:11" ht="12" customHeight="1" x14ac:dyDescent="0.25">
      <c r="A66" s="1"/>
      <c r="B66" s="19"/>
      <c r="C66" s="16"/>
      <c r="D66" s="17"/>
      <c r="E66" s="1"/>
      <c r="F66" s="1"/>
      <c r="G66" s="3"/>
      <c r="H66" s="15"/>
      <c r="I66" s="16"/>
      <c r="J66" s="21"/>
      <c r="K66" s="1"/>
    </row>
    <row r="67" spans="1:11" ht="12" customHeight="1" x14ac:dyDescent="0.25">
      <c r="A67" s="1"/>
      <c r="B67" s="19">
        <v>23</v>
      </c>
      <c r="C67" s="16"/>
      <c r="D67" s="17" t="s">
        <v>35</v>
      </c>
      <c r="E67" s="20">
        <v>12</v>
      </c>
      <c r="F67" s="20"/>
      <c r="G67" s="3" t="s">
        <v>36</v>
      </c>
      <c r="H67" s="15" t="s">
        <v>25</v>
      </c>
      <c r="I67" s="16"/>
      <c r="J67" s="21" t="s">
        <v>28</v>
      </c>
      <c r="K67" s="1"/>
    </row>
    <row r="68" spans="1:11" ht="12" customHeight="1" x14ac:dyDescent="0.25">
      <c r="A68" s="1"/>
      <c r="B68" s="19"/>
      <c r="C68" s="16"/>
      <c r="D68" s="17"/>
      <c r="E68" s="1"/>
      <c r="F68" s="1"/>
      <c r="G68" s="3"/>
      <c r="H68" s="15"/>
      <c r="I68" s="16"/>
      <c r="J68" s="18"/>
      <c r="K68" s="1"/>
    </row>
    <row r="69" spans="1:11" ht="12" customHeight="1" x14ac:dyDescent="0.25">
      <c r="A69" s="1"/>
      <c r="B69" s="19">
        <v>24</v>
      </c>
      <c r="C69" s="16"/>
      <c r="D69" s="17" t="s">
        <v>35</v>
      </c>
      <c r="E69" s="20">
        <v>12</v>
      </c>
      <c r="F69" s="20"/>
      <c r="G69" s="3" t="s">
        <v>36</v>
      </c>
      <c r="H69" s="15" t="s">
        <v>25</v>
      </c>
      <c r="I69" s="16"/>
      <c r="J69" s="21" t="s">
        <v>28</v>
      </c>
      <c r="K69" s="1"/>
    </row>
    <row r="70" spans="1:11" ht="12" customHeight="1" x14ac:dyDescent="0.25">
      <c r="A70" s="1"/>
      <c r="B70" s="19"/>
      <c r="C70" s="16"/>
      <c r="D70" s="17"/>
      <c r="E70" s="1"/>
      <c r="F70" s="1"/>
      <c r="G70" s="3"/>
      <c r="H70" s="15"/>
      <c r="I70" s="16"/>
      <c r="J70" s="21"/>
      <c r="K70" s="1"/>
    </row>
    <row r="71" spans="1:11" ht="12" customHeight="1" x14ac:dyDescent="0.25">
      <c r="A71" s="1"/>
      <c r="B71" s="19">
        <v>25</v>
      </c>
      <c r="C71" s="16"/>
      <c r="D71" s="17" t="s">
        <v>35</v>
      </c>
      <c r="E71" s="20">
        <v>12</v>
      </c>
      <c r="F71" s="20"/>
      <c r="G71" s="3" t="s">
        <v>36</v>
      </c>
      <c r="H71" s="15" t="s">
        <v>25</v>
      </c>
      <c r="I71" s="16"/>
      <c r="J71" s="21" t="s">
        <v>28</v>
      </c>
      <c r="K71" s="1"/>
    </row>
    <row r="72" spans="1:11" ht="12" customHeight="1" x14ac:dyDescent="0.25">
      <c r="A72" s="1"/>
      <c r="B72" s="19"/>
      <c r="C72" s="16"/>
      <c r="D72" s="1"/>
      <c r="E72" s="1"/>
      <c r="F72" s="1"/>
      <c r="G72" s="3"/>
      <c r="H72" s="15"/>
      <c r="I72" s="16"/>
      <c r="J72" s="21"/>
      <c r="K72" s="1"/>
    </row>
    <row r="73" spans="1:11" ht="12" customHeight="1" x14ac:dyDescent="0.25">
      <c r="A73" s="1"/>
      <c r="B73" s="19">
        <v>26</v>
      </c>
      <c r="C73" s="16"/>
      <c r="D73" s="17" t="s">
        <v>35</v>
      </c>
      <c r="E73" s="20">
        <v>12</v>
      </c>
      <c r="F73" s="20"/>
      <c r="G73" s="3" t="s">
        <v>36</v>
      </c>
      <c r="H73" s="15" t="s">
        <v>25</v>
      </c>
      <c r="I73" s="16"/>
      <c r="J73" s="21" t="s">
        <v>28</v>
      </c>
      <c r="K73" s="1"/>
    </row>
    <row r="74" spans="1:11" ht="12" customHeight="1" x14ac:dyDescent="0.25">
      <c r="A74" s="1"/>
      <c r="B74" s="19"/>
      <c r="C74" s="16"/>
      <c r="D74" s="17"/>
      <c r="E74" s="1"/>
      <c r="F74" s="1"/>
      <c r="G74" s="3"/>
      <c r="H74" s="15"/>
      <c r="I74" s="16"/>
      <c r="J74" s="18"/>
      <c r="K74" s="1"/>
    </row>
    <row r="75" spans="1:11" ht="12" customHeight="1" x14ac:dyDescent="0.25">
      <c r="A75" s="1"/>
      <c r="B75" s="19">
        <v>27</v>
      </c>
      <c r="C75" s="16"/>
      <c r="D75" s="17" t="s">
        <v>35</v>
      </c>
      <c r="E75" s="20">
        <v>12</v>
      </c>
      <c r="F75" s="20"/>
      <c r="G75" s="3" t="s">
        <v>36</v>
      </c>
      <c r="H75" s="15" t="s">
        <v>25</v>
      </c>
      <c r="I75" s="16"/>
      <c r="J75" s="21" t="s">
        <v>28</v>
      </c>
      <c r="K75" s="1"/>
    </row>
    <row r="76" spans="1:11" ht="12" customHeight="1" x14ac:dyDescent="0.25">
      <c r="A76" s="1"/>
      <c r="B76" s="19"/>
      <c r="C76" s="16"/>
      <c r="D76" s="17"/>
      <c r="E76" s="1"/>
      <c r="F76" s="1"/>
      <c r="G76" s="3"/>
      <c r="H76" s="15"/>
      <c r="I76" s="16"/>
      <c r="J76" s="22"/>
      <c r="K76" s="1"/>
    </row>
    <row r="77" spans="1:11" ht="12" customHeight="1" x14ac:dyDescent="0.25">
      <c r="A77" s="1"/>
      <c r="B77" s="19">
        <v>28</v>
      </c>
      <c r="C77" s="16"/>
      <c r="D77" s="17" t="s">
        <v>35</v>
      </c>
      <c r="E77" s="20">
        <v>12</v>
      </c>
      <c r="F77" s="20"/>
      <c r="G77" s="3" t="s">
        <v>36</v>
      </c>
      <c r="H77" s="15" t="s">
        <v>25</v>
      </c>
      <c r="I77" s="16"/>
      <c r="J77" s="21" t="s">
        <v>28</v>
      </c>
      <c r="K77" s="1"/>
    </row>
    <row r="78" spans="1:11" ht="12" customHeight="1" x14ac:dyDescent="0.25">
      <c r="A78" s="1"/>
      <c r="B78" s="19"/>
      <c r="C78" s="16"/>
      <c r="D78" s="17"/>
      <c r="E78" s="1"/>
      <c r="F78" s="1"/>
      <c r="G78" s="23"/>
      <c r="H78" s="15"/>
      <c r="I78" s="16"/>
      <c r="J78" s="21"/>
      <c r="K78" s="1"/>
    </row>
    <row r="79" spans="1:11" ht="12" customHeight="1" x14ac:dyDescent="0.25">
      <c r="A79" s="1"/>
      <c r="B79" s="19">
        <v>29</v>
      </c>
      <c r="C79" s="16"/>
      <c r="D79" s="17" t="s">
        <v>35</v>
      </c>
      <c r="E79" s="20">
        <v>12</v>
      </c>
      <c r="F79" s="20"/>
      <c r="G79" s="3" t="s">
        <v>36</v>
      </c>
      <c r="H79" s="15" t="s">
        <v>25</v>
      </c>
      <c r="I79" s="16"/>
      <c r="J79" s="21" t="s">
        <v>28</v>
      </c>
      <c r="K79" s="1"/>
    </row>
    <row r="80" spans="1:11" ht="12" customHeight="1" x14ac:dyDescent="0.25">
      <c r="A80" s="1"/>
      <c r="B80" s="19"/>
      <c r="C80" s="16"/>
      <c r="D80" s="1"/>
      <c r="E80" s="1"/>
      <c r="F80" s="1"/>
      <c r="G80" s="3"/>
      <c r="H80" s="15"/>
      <c r="I80" s="16"/>
      <c r="J80" s="21"/>
      <c r="K80" s="1"/>
    </row>
    <row r="81" spans="1:11" ht="12" customHeight="1" x14ac:dyDescent="0.25">
      <c r="A81" s="1"/>
      <c r="B81" s="19">
        <v>30</v>
      </c>
      <c r="C81" s="16"/>
      <c r="D81" s="17" t="s">
        <v>35</v>
      </c>
      <c r="E81" s="20">
        <v>12</v>
      </c>
      <c r="F81" s="20"/>
      <c r="G81" s="3" t="s">
        <v>36</v>
      </c>
      <c r="H81" s="15" t="s">
        <v>25</v>
      </c>
      <c r="I81" s="16"/>
      <c r="J81" s="21" t="s">
        <v>28</v>
      </c>
      <c r="K81" s="1"/>
    </row>
    <row r="82" spans="1:11" ht="12" customHeight="1" x14ac:dyDescent="0.25">
      <c r="A82" s="1"/>
      <c r="B82" s="19"/>
      <c r="C82" s="16"/>
      <c r="D82" s="1"/>
      <c r="E82" s="1"/>
      <c r="F82" s="1"/>
      <c r="G82" s="3"/>
      <c r="H82" s="15"/>
      <c r="I82" s="16"/>
      <c r="J82" s="21"/>
      <c r="K82" s="1"/>
    </row>
    <row r="83" spans="1:11" ht="12" customHeight="1" x14ac:dyDescent="0.25">
      <c r="A83" s="1"/>
      <c r="B83" s="19">
        <v>31</v>
      </c>
      <c r="C83" s="16"/>
      <c r="D83" s="17" t="s">
        <v>35</v>
      </c>
      <c r="E83" s="20">
        <v>12</v>
      </c>
      <c r="F83" s="20"/>
      <c r="G83" s="3" t="s">
        <v>36</v>
      </c>
      <c r="H83" s="15" t="s">
        <v>25</v>
      </c>
      <c r="I83" s="16"/>
      <c r="J83" s="21" t="s">
        <v>28</v>
      </c>
      <c r="K83" s="1"/>
    </row>
    <row r="84" spans="1:11" ht="12" customHeight="1" x14ac:dyDescent="0.25">
      <c r="A84" s="1"/>
      <c r="B84" s="19"/>
      <c r="C84" s="16"/>
      <c r="D84" s="1"/>
      <c r="E84" s="1"/>
      <c r="F84" s="1"/>
      <c r="G84" s="23"/>
      <c r="H84" s="15"/>
      <c r="I84" s="16"/>
      <c r="J84" s="21"/>
      <c r="K84" s="1"/>
    </row>
    <row r="85" spans="1:11" ht="12" customHeight="1" x14ac:dyDescent="0.25">
      <c r="A85" s="1"/>
      <c r="B85" s="19">
        <v>32</v>
      </c>
      <c r="C85" s="16"/>
      <c r="D85" s="17" t="s">
        <v>35</v>
      </c>
      <c r="E85" s="20">
        <v>12</v>
      </c>
      <c r="F85" s="20"/>
      <c r="G85" s="3" t="s">
        <v>36</v>
      </c>
      <c r="H85" s="15" t="s">
        <v>25</v>
      </c>
      <c r="I85" s="16"/>
      <c r="J85" s="21" t="s">
        <v>28</v>
      </c>
      <c r="K85" s="1"/>
    </row>
    <row r="86" spans="1:11" ht="12" customHeight="1" x14ac:dyDescent="0.25">
      <c r="A86" s="1"/>
      <c r="B86" s="19"/>
      <c r="C86" s="16"/>
      <c r="D86" s="17"/>
      <c r="E86" s="1"/>
      <c r="F86" s="1"/>
      <c r="G86" s="23"/>
      <c r="H86" s="15"/>
      <c r="I86" s="16"/>
      <c r="J86" s="21"/>
      <c r="K86" s="1"/>
    </row>
    <row r="87" spans="1:11" ht="12" customHeight="1" x14ac:dyDescent="0.25">
      <c r="A87" s="1"/>
      <c r="B87" s="19">
        <v>33</v>
      </c>
      <c r="C87" s="16"/>
      <c r="D87" s="17" t="s">
        <v>35</v>
      </c>
      <c r="E87" s="20">
        <v>12</v>
      </c>
      <c r="F87" s="20"/>
      <c r="G87" s="3" t="s">
        <v>36</v>
      </c>
      <c r="H87" s="15" t="s">
        <v>25</v>
      </c>
      <c r="I87" s="16"/>
      <c r="J87" s="21" t="s">
        <v>28</v>
      </c>
      <c r="K87" s="1"/>
    </row>
    <row r="88" spans="1:11" ht="12" customHeight="1" x14ac:dyDescent="0.25">
      <c r="A88" s="1"/>
      <c r="B88" s="19"/>
      <c r="C88" s="16"/>
      <c r="D88" s="17"/>
      <c r="E88" s="1"/>
      <c r="F88" s="1"/>
      <c r="G88" s="23"/>
      <c r="H88" s="15"/>
      <c r="I88" s="16"/>
      <c r="J88" s="21"/>
      <c r="K88" s="1"/>
    </row>
    <row r="89" spans="1:11" ht="12" customHeight="1" x14ac:dyDescent="0.25">
      <c r="A89" s="1"/>
      <c r="B89" s="19">
        <v>34</v>
      </c>
      <c r="C89" s="16"/>
      <c r="D89" s="17" t="s">
        <v>35</v>
      </c>
      <c r="E89" s="20">
        <v>12</v>
      </c>
      <c r="F89" s="20"/>
      <c r="G89" s="3" t="s">
        <v>36</v>
      </c>
      <c r="H89" s="15" t="s">
        <v>25</v>
      </c>
      <c r="I89" s="16"/>
      <c r="J89" s="21" t="s">
        <v>28</v>
      </c>
      <c r="K89" s="1"/>
    </row>
    <row r="90" spans="1:11" ht="12" customHeight="1" x14ac:dyDescent="0.25">
      <c r="A90" s="1"/>
      <c r="B90" s="19"/>
      <c r="C90" s="16"/>
      <c r="D90" s="17"/>
      <c r="E90" s="20"/>
      <c r="F90" s="20"/>
      <c r="G90" s="3"/>
      <c r="H90" s="15"/>
      <c r="I90" s="16"/>
      <c r="J90" s="21"/>
      <c r="K90" s="1"/>
    </row>
    <row r="91" spans="1:11" ht="12" customHeight="1" x14ac:dyDescent="0.25">
      <c r="A91" s="1"/>
      <c r="B91" s="19">
        <v>35</v>
      </c>
      <c r="C91" s="16"/>
      <c r="D91" s="17" t="s">
        <v>35</v>
      </c>
      <c r="E91" s="20">
        <v>12</v>
      </c>
      <c r="F91" s="20"/>
      <c r="G91" s="3" t="s">
        <v>36</v>
      </c>
      <c r="H91" s="15" t="s">
        <v>25</v>
      </c>
      <c r="I91" s="16"/>
      <c r="J91" s="21" t="s">
        <v>28</v>
      </c>
      <c r="K91" s="1"/>
    </row>
    <row r="92" spans="1:11" ht="12" customHeight="1" x14ac:dyDescent="0.25">
      <c r="A92" s="1"/>
      <c r="B92" s="19"/>
      <c r="C92" s="16"/>
      <c r="D92" s="17"/>
      <c r="E92" s="20"/>
      <c r="F92" s="20"/>
      <c r="G92" s="3"/>
      <c r="H92" s="15"/>
      <c r="I92" s="16"/>
      <c r="J92" s="21"/>
      <c r="K92" s="1"/>
    </row>
    <row r="93" spans="1:11" ht="12" customHeight="1" x14ac:dyDescent="0.25">
      <c r="A93" s="1"/>
      <c r="B93" s="19">
        <v>36</v>
      </c>
      <c r="C93" s="16"/>
      <c r="D93" s="17" t="s">
        <v>35</v>
      </c>
      <c r="E93" s="20">
        <v>12</v>
      </c>
      <c r="F93" s="20"/>
      <c r="G93" s="3" t="s">
        <v>36</v>
      </c>
      <c r="H93" s="15" t="s">
        <v>25</v>
      </c>
      <c r="I93" s="16"/>
      <c r="J93" s="21" t="s">
        <v>28</v>
      </c>
      <c r="K93" s="1"/>
    </row>
    <row r="94" spans="1:11" ht="12" customHeight="1" x14ac:dyDescent="0.25">
      <c r="A94" s="1"/>
      <c r="B94" s="19"/>
      <c r="C94" s="16"/>
      <c r="D94" s="17"/>
      <c r="E94" s="20"/>
      <c r="F94" s="20"/>
      <c r="G94" s="3"/>
      <c r="H94" s="15"/>
      <c r="I94" s="16"/>
      <c r="J94" s="21"/>
      <c r="K94" s="1"/>
    </row>
    <row r="95" spans="1:11" ht="15" x14ac:dyDescent="0.25">
      <c r="A95" s="1"/>
      <c r="B95" s="15">
        <v>37</v>
      </c>
      <c r="C95" s="16"/>
      <c r="D95" s="17" t="s">
        <v>35</v>
      </c>
      <c r="E95" s="20">
        <v>12</v>
      </c>
      <c r="F95" s="20"/>
      <c r="G95" s="3" t="s">
        <v>36</v>
      </c>
      <c r="H95" s="15" t="s">
        <v>25</v>
      </c>
      <c r="I95" s="16"/>
      <c r="J95" s="21" t="s">
        <v>28</v>
      </c>
      <c r="K95" s="1"/>
    </row>
    <row r="96" spans="1:11" ht="15" x14ac:dyDescent="0.25">
      <c r="A96" s="1"/>
      <c r="B96" s="19"/>
      <c r="C96" s="16"/>
      <c r="D96" s="17"/>
      <c r="E96" s="20"/>
      <c r="F96" s="20"/>
      <c r="G96" s="3"/>
      <c r="H96" s="15"/>
      <c r="I96" s="16"/>
      <c r="J96" s="21"/>
      <c r="K96" s="1"/>
    </row>
    <row r="97" spans="1:11" ht="15" x14ac:dyDescent="0.25">
      <c r="A97" s="1"/>
      <c r="B97" s="15">
        <v>38</v>
      </c>
      <c r="C97" s="16"/>
      <c r="D97" s="17" t="s">
        <v>35</v>
      </c>
      <c r="E97" s="20">
        <v>12</v>
      </c>
      <c r="F97" s="20"/>
      <c r="G97" s="3" t="s">
        <v>36</v>
      </c>
      <c r="H97" s="15" t="s">
        <v>25</v>
      </c>
      <c r="I97" s="16"/>
      <c r="J97" s="21" t="s">
        <v>28</v>
      </c>
      <c r="K97" s="1"/>
    </row>
    <row r="98" spans="1:11" ht="15" x14ac:dyDescent="0.25">
      <c r="A98" s="1"/>
      <c r="B98" s="15"/>
      <c r="C98" s="16"/>
      <c r="D98" s="17"/>
      <c r="E98" s="20"/>
      <c r="F98" s="20"/>
      <c r="G98" s="3"/>
      <c r="H98" s="15"/>
      <c r="I98" s="16"/>
      <c r="J98" s="21"/>
      <c r="K98" s="1"/>
    </row>
    <row r="99" spans="1:11" ht="15" x14ac:dyDescent="0.25">
      <c r="A99" s="1"/>
      <c r="B99" s="15"/>
      <c r="C99" s="16"/>
      <c r="D99" s="17" t="s">
        <v>38</v>
      </c>
      <c r="E99" s="20">
        <v>456</v>
      </c>
      <c r="F99" s="20"/>
      <c r="G99" s="3"/>
      <c r="H99" s="15"/>
      <c r="I99" s="16"/>
      <c r="J99" s="21"/>
      <c r="K99" s="1"/>
    </row>
    <row r="100" spans="1:11" ht="15" x14ac:dyDescent="0.25">
      <c r="A100" s="1"/>
      <c r="B100" s="15"/>
      <c r="C100" s="16"/>
      <c r="D100" s="1" t="s">
        <v>42</v>
      </c>
      <c r="E100" s="23"/>
      <c r="F100" s="1"/>
      <c r="G100" s="1"/>
      <c r="H100" s="15"/>
      <c r="I100" s="16"/>
      <c r="J100" s="21"/>
      <c r="K100" s="1"/>
    </row>
    <row r="101" spans="1:11" ht="15" x14ac:dyDescent="0.25">
      <c r="A101" s="1"/>
      <c r="B101" s="15"/>
      <c r="C101" s="16"/>
      <c r="D101" s="1" t="s">
        <v>39</v>
      </c>
      <c r="E101" s="3"/>
      <c r="F101" s="1"/>
      <c r="G101" s="1"/>
      <c r="H101" s="15"/>
      <c r="I101" s="16"/>
      <c r="J101" s="21"/>
      <c r="K101" s="1"/>
    </row>
    <row r="102" spans="1:11" ht="15" x14ac:dyDescent="0.25">
      <c r="A102" s="1"/>
      <c r="B102" s="15"/>
      <c r="C102" s="16"/>
      <c r="D102" s="1" t="s">
        <v>41</v>
      </c>
      <c r="E102" s="23"/>
      <c r="F102" s="1"/>
      <c r="G102" s="1"/>
      <c r="H102" s="15"/>
      <c r="I102" s="16"/>
      <c r="J102" s="21"/>
      <c r="K102" s="1"/>
    </row>
    <row r="103" spans="1:11" ht="12" customHeight="1" x14ac:dyDescent="0.25">
      <c r="A103" s="1"/>
      <c r="B103" s="15"/>
      <c r="C103" s="16"/>
      <c r="D103" s="17"/>
      <c r="E103" s="1"/>
      <c r="F103" s="1"/>
      <c r="G103" s="23"/>
      <c r="H103" s="15"/>
      <c r="I103" s="16"/>
      <c r="J103" s="21"/>
      <c r="K103" s="1"/>
    </row>
    <row r="104" spans="1:11" ht="15" x14ac:dyDescent="0.25">
      <c r="A104" s="1"/>
      <c r="B104" s="15"/>
      <c r="C104" s="16"/>
      <c r="D104" s="1" t="s">
        <v>40</v>
      </c>
      <c r="E104" s="1"/>
      <c r="F104" s="1"/>
      <c r="G104" s="3"/>
      <c r="H104" s="15"/>
      <c r="I104" s="16"/>
      <c r="J104" s="18"/>
      <c r="K104" s="1"/>
    </row>
    <row r="105" spans="1:11" ht="15" x14ac:dyDescent="0.25">
      <c r="A105" s="1"/>
      <c r="B105" s="15"/>
      <c r="C105" s="16"/>
      <c r="D105" s="17"/>
      <c r="E105" s="1"/>
      <c r="F105" s="1"/>
      <c r="G105" s="23"/>
      <c r="H105" s="15"/>
      <c r="I105" s="16"/>
      <c r="J105" s="21"/>
      <c r="K105" s="1"/>
    </row>
    <row r="106" spans="1:11" ht="12" customHeight="1" x14ac:dyDescent="0.25">
      <c r="A106" s="1"/>
      <c r="B106" s="15"/>
      <c r="C106" s="16"/>
      <c r="D106" s="17"/>
      <c r="E106" s="1"/>
      <c r="F106" s="1"/>
      <c r="G106" s="23"/>
      <c r="H106" s="15"/>
      <c r="I106" s="16"/>
      <c r="J106" s="21"/>
      <c r="K106" s="1"/>
    </row>
    <row r="107" spans="1:11" ht="12" customHeight="1" x14ac:dyDescent="0.25">
      <c r="A107" s="1"/>
      <c r="B107" s="15"/>
      <c r="C107" s="16"/>
      <c r="D107" s="1"/>
      <c r="E107" s="1"/>
      <c r="F107" s="1"/>
      <c r="G107" s="23"/>
      <c r="H107" s="15"/>
      <c r="I107" s="16"/>
      <c r="J107" s="21"/>
      <c r="K107" s="1"/>
    </row>
    <row r="108" spans="1:11" ht="15" x14ac:dyDescent="0.25">
      <c r="A108" s="1"/>
      <c r="B108" s="15"/>
      <c r="C108" s="16"/>
      <c r="D108" s="1"/>
      <c r="E108" s="1"/>
      <c r="F108" s="1"/>
      <c r="G108" s="1"/>
      <c r="H108" s="15"/>
      <c r="I108" s="16"/>
      <c r="J108" s="21"/>
      <c r="K108" s="1"/>
    </row>
    <row r="109" spans="1:11" ht="12" customHeight="1" x14ac:dyDescent="0.25">
      <c r="A109" s="1"/>
      <c r="B109" s="15"/>
      <c r="C109" s="16"/>
      <c r="D109" s="1"/>
      <c r="E109" s="1"/>
      <c r="F109" s="1"/>
      <c r="G109" s="1"/>
      <c r="H109" s="15"/>
      <c r="I109" s="16"/>
      <c r="J109" s="21"/>
      <c r="K109" s="1"/>
    </row>
    <row r="110" spans="1:11" ht="15" x14ac:dyDescent="0.25">
      <c r="A110" s="1"/>
      <c r="B110" s="15"/>
      <c r="C110" s="16"/>
      <c r="D110" s="1"/>
      <c r="E110" s="1"/>
      <c r="F110" s="1"/>
      <c r="G110" s="1"/>
      <c r="H110" s="15"/>
      <c r="I110" s="16"/>
      <c r="J110" s="21"/>
      <c r="K110" s="1"/>
    </row>
    <row r="111" spans="1:11" ht="12" customHeight="1" x14ac:dyDescent="0.25">
      <c r="A111" s="1"/>
      <c r="B111" s="15"/>
      <c r="C111" s="16"/>
      <c r="D111" s="1"/>
      <c r="E111" s="1"/>
      <c r="F111" s="1"/>
      <c r="G111" s="1"/>
      <c r="H111" s="15"/>
      <c r="I111" s="16"/>
      <c r="J111" s="21"/>
      <c r="K111" s="1"/>
    </row>
    <row r="112" spans="1:11" ht="15" x14ac:dyDescent="0.25">
      <c r="A112" s="1"/>
      <c r="B112" s="15"/>
      <c r="C112" s="16"/>
      <c r="D112" s="1"/>
      <c r="E112" s="1"/>
      <c r="F112" s="1"/>
      <c r="G112" s="1"/>
      <c r="H112" s="15"/>
      <c r="I112" s="16"/>
      <c r="J112" s="21"/>
      <c r="K112" s="1"/>
    </row>
    <row r="113" spans="1:11" ht="12" customHeight="1" x14ac:dyDescent="0.25">
      <c r="A113" s="1"/>
      <c r="B113" s="24"/>
      <c r="C113" s="25"/>
      <c r="D113" s="26"/>
      <c r="E113" s="26"/>
      <c r="F113" s="26"/>
      <c r="G113" s="26"/>
      <c r="H113" s="24"/>
      <c r="I113" s="25"/>
      <c r="J113" s="27"/>
      <c r="K113" s="1"/>
    </row>
    <row r="114" spans="1:11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416" ht="8.25" customHeight="1" x14ac:dyDescent="0.2"/>
    <row r="418" ht="8.25" customHeight="1" x14ac:dyDescent="0.2"/>
    <row r="420" ht="9" customHeight="1" x14ac:dyDescent="0.2"/>
    <row r="422" ht="7.5" customHeight="1" x14ac:dyDescent="0.2"/>
    <row r="424" ht="6.75" customHeight="1" x14ac:dyDescent="0.2"/>
    <row r="426" ht="7.5" customHeight="1" x14ac:dyDescent="0.2"/>
    <row r="428" ht="9" customHeight="1" x14ac:dyDescent="0.2"/>
    <row r="430" ht="7.5" customHeight="1" x14ac:dyDescent="0.2"/>
    <row r="432" ht="8.25" customHeight="1" x14ac:dyDescent="0.2"/>
  </sheetData>
  <mergeCells count="1">
    <mergeCell ref="E18:F18"/>
  </mergeCells>
  <pageMargins left="0.17" right="0.16" top="0.17" bottom="0.18" header="0" footer="0"/>
  <pageSetup paperSize="9" scale="97" orientation="portrait" horizontalDpi="4294967293" r:id="rId1"/>
  <headerFooter alignWithMargins="0"/>
  <drawing r:id="rId2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sheetPr codeName="Hoja95"/>
  <dimension ref="A1:K385"/>
  <sheetViews>
    <sheetView topLeftCell="A31" workbookViewId="0">
      <selection activeCell="D55" sqref="D55"/>
    </sheetView>
  </sheetViews>
  <sheetFormatPr baseColWidth="10" defaultColWidth="11.42578125" defaultRowHeight="12.75" x14ac:dyDescent="0.2"/>
  <cols>
    <col min="1" max="1" width="3.5703125" customWidth="1"/>
    <col min="2" max="2" width="6.7109375" customWidth="1"/>
    <col min="3" max="3" width="5.42578125" customWidth="1"/>
    <col min="4" max="4" width="14.42578125" customWidth="1"/>
    <col min="5" max="6" width="6.140625" customWidth="1"/>
    <col min="7" max="7" width="29.7109375" customWidth="1"/>
    <col min="8" max="8" width="5.85546875" customWidth="1"/>
    <col min="9" max="9" width="9.85546875" customWidth="1"/>
    <col min="10" max="10" width="13.42578125" customWidth="1"/>
    <col min="11" max="11" width="2.5703125" customWidth="1"/>
  </cols>
  <sheetData>
    <row r="1" spans="1:11" ht="15" x14ac:dyDescent="0.25">
      <c r="A1" s="1"/>
      <c r="B1" s="1"/>
      <c r="C1" s="1"/>
      <c r="D1" s="1"/>
      <c r="E1" s="1"/>
      <c r="F1" s="1"/>
      <c r="G1" s="1"/>
      <c r="H1" s="2" t="s">
        <v>9</v>
      </c>
      <c r="I1" s="2"/>
      <c r="J1" s="2"/>
      <c r="K1" s="2"/>
    </row>
    <row r="2" spans="1:11" ht="15" x14ac:dyDescent="0.25">
      <c r="A2" s="1"/>
      <c r="B2" s="1"/>
      <c r="C2" s="1"/>
      <c r="D2" s="1"/>
      <c r="E2" s="1"/>
      <c r="F2" s="1"/>
      <c r="G2" s="1"/>
      <c r="H2" s="1" t="s">
        <v>32</v>
      </c>
      <c r="I2" s="1"/>
      <c r="J2" s="1"/>
      <c r="K2" s="2"/>
    </row>
    <row r="3" spans="1:11" ht="12" customHeight="1" x14ac:dyDescent="0.25">
      <c r="A3" s="1"/>
      <c r="B3" s="1"/>
      <c r="C3" s="1"/>
      <c r="D3" s="1"/>
      <c r="E3" s="1"/>
      <c r="F3" s="1"/>
      <c r="G3" s="1"/>
      <c r="H3" s="3" t="s">
        <v>10</v>
      </c>
      <c r="I3" s="1"/>
      <c r="J3" s="1"/>
      <c r="K3" s="1"/>
    </row>
    <row r="4" spans="1:11" ht="15" customHeight="1" x14ac:dyDescent="0.25">
      <c r="A4" s="1"/>
      <c r="B4" s="1"/>
      <c r="C4" s="1"/>
      <c r="D4" s="1"/>
      <c r="E4" s="1"/>
      <c r="F4" s="1"/>
      <c r="G4" s="1"/>
      <c r="H4" s="1" t="s">
        <v>11</v>
      </c>
      <c r="I4" s="1"/>
      <c r="J4" s="1"/>
      <c r="K4" s="1"/>
    </row>
    <row r="5" spans="1:11" ht="15" x14ac:dyDescent="0.25">
      <c r="A5" s="1"/>
      <c r="B5" s="1"/>
      <c r="C5" s="1"/>
      <c r="D5" s="1"/>
      <c r="E5" s="1"/>
      <c r="F5" s="1"/>
      <c r="G5" s="1"/>
      <c r="H5" s="1" t="s">
        <v>13</v>
      </c>
      <c r="I5" s="1"/>
      <c r="J5" s="1"/>
      <c r="K5" s="1"/>
    </row>
    <row r="6" spans="1:11" ht="15" x14ac:dyDescent="0.25">
      <c r="A6" s="1"/>
      <c r="B6" s="1"/>
      <c r="C6" s="1"/>
      <c r="D6" s="1"/>
      <c r="E6" s="1"/>
      <c r="F6" s="1"/>
      <c r="G6" s="1"/>
      <c r="H6" s="1" t="s">
        <v>14</v>
      </c>
      <c r="I6" s="1"/>
      <c r="J6" s="1"/>
      <c r="K6" s="1"/>
    </row>
    <row r="7" spans="1:11" ht="15" x14ac:dyDescent="0.25">
      <c r="A7" s="1"/>
      <c r="B7" s="1"/>
      <c r="C7" s="1"/>
      <c r="D7" s="1"/>
      <c r="E7" s="1"/>
      <c r="F7" s="1"/>
      <c r="G7" s="1"/>
      <c r="H7" s="1" t="s">
        <v>15</v>
      </c>
      <c r="I7" s="1"/>
      <c r="J7" s="1"/>
      <c r="K7" s="1"/>
    </row>
    <row r="8" spans="1:11" ht="15" customHeight="1" x14ac:dyDescent="0.25">
      <c r="A8" s="1"/>
      <c r="B8" s="1" t="s">
        <v>0</v>
      </c>
      <c r="C8" s="1" t="s">
        <v>0</v>
      </c>
      <c r="D8" s="4" t="s">
        <v>12</v>
      </c>
      <c r="E8" s="1"/>
      <c r="F8" s="1"/>
      <c r="G8" s="1"/>
      <c r="H8" s="1"/>
      <c r="I8" s="1"/>
      <c r="J8" s="1"/>
      <c r="K8" s="1"/>
    </row>
    <row r="9" spans="1:11" ht="12" customHeight="1" x14ac:dyDescent="0.25">
      <c r="A9" s="1"/>
      <c r="B9" s="1"/>
      <c r="C9" s="1"/>
      <c r="D9" s="2"/>
      <c r="E9" s="1"/>
      <c r="F9" s="1"/>
      <c r="G9" s="1"/>
      <c r="H9" s="1"/>
      <c r="I9" s="1"/>
      <c r="J9" s="1"/>
      <c r="K9" s="1"/>
    </row>
    <row r="10" spans="1:11" ht="15" x14ac:dyDescent="0.25">
      <c r="A10" s="1"/>
      <c r="B10" s="1" t="s">
        <v>1</v>
      </c>
      <c r="C10" s="1"/>
      <c r="D10" s="1"/>
      <c r="E10" s="1"/>
      <c r="F10" s="1"/>
      <c r="G10" s="5" t="s">
        <v>17</v>
      </c>
      <c r="H10" s="6"/>
      <c r="I10" s="1"/>
      <c r="J10" s="1"/>
      <c r="K10" s="1"/>
    </row>
    <row r="11" spans="1:11" ht="12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" x14ac:dyDescent="0.25">
      <c r="A12" s="1"/>
      <c r="B12" s="1" t="s">
        <v>2</v>
      </c>
      <c r="C12" s="1"/>
      <c r="D12" s="1"/>
      <c r="E12" s="1"/>
      <c r="F12" s="1"/>
      <c r="G12" s="7" t="s">
        <v>18</v>
      </c>
      <c r="H12" s="7"/>
      <c r="I12" s="8"/>
      <c r="J12" s="6"/>
      <c r="K12" s="1"/>
    </row>
    <row r="13" spans="1:11" ht="12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ht="15" x14ac:dyDescent="0.25">
      <c r="A14" s="1"/>
      <c r="B14" s="1" t="s">
        <v>3</v>
      </c>
      <c r="C14" s="1"/>
      <c r="D14" s="1"/>
      <c r="E14" s="1"/>
      <c r="F14" s="1"/>
      <c r="G14" s="9" t="s">
        <v>19</v>
      </c>
      <c r="H14" s="1"/>
      <c r="I14" s="1" t="s">
        <v>0</v>
      </c>
      <c r="J14" s="1" t="s">
        <v>0</v>
      </c>
      <c r="K14" s="1"/>
    </row>
    <row r="15" spans="1:11" ht="15" x14ac:dyDescent="0.25">
      <c r="A15" s="1"/>
      <c r="B15" s="1"/>
      <c r="C15" s="1"/>
      <c r="D15" s="1"/>
      <c r="E15" s="1"/>
      <c r="F15" s="1"/>
      <c r="G15" s="1"/>
      <c r="H15" s="1"/>
      <c r="I15" s="7" t="s">
        <v>20</v>
      </c>
      <c r="J15" s="10" t="s">
        <v>21</v>
      </c>
      <c r="K15" s="1"/>
    </row>
    <row r="16" spans="1:11" ht="15" x14ac:dyDescent="0.25">
      <c r="A16" s="1"/>
      <c r="B16" s="1" t="s">
        <v>4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" x14ac:dyDescent="0.25">
      <c r="A18" s="1"/>
      <c r="B18" s="11" t="s">
        <v>5</v>
      </c>
      <c r="C18" s="8"/>
      <c r="D18" s="8" t="s">
        <v>6</v>
      </c>
      <c r="E18" s="386" t="s">
        <v>16</v>
      </c>
      <c r="F18" s="386"/>
      <c r="G18" s="8" t="s">
        <v>7</v>
      </c>
      <c r="H18" s="8" t="s">
        <v>24</v>
      </c>
      <c r="I18" s="8"/>
      <c r="J18" s="6" t="s">
        <v>27</v>
      </c>
      <c r="K18" s="1"/>
    </row>
    <row r="19" spans="1:11" ht="6" customHeight="1" x14ac:dyDescent="0.25">
      <c r="A19" s="1"/>
      <c r="B19" s="12" t="s">
        <v>0</v>
      </c>
      <c r="C19" s="13" t="s">
        <v>0</v>
      </c>
      <c r="D19" s="1" t="s">
        <v>8</v>
      </c>
      <c r="E19" s="1" t="s">
        <v>0</v>
      </c>
      <c r="F19" s="1"/>
      <c r="G19" s="1" t="s">
        <v>0</v>
      </c>
      <c r="H19" s="12" t="s">
        <v>0</v>
      </c>
      <c r="I19" s="13" t="s">
        <v>0</v>
      </c>
      <c r="J19" s="14" t="s">
        <v>0</v>
      </c>
      <c r="K19" s="1"/>
    </row>
    <row r="20" spans="1:11" ht="15" x14ac:dyDescent="0.25">
      <c r="A20" s="1"/>
      <c r="B20" s="15" t="s">
        <v>22</v>
      </c>
      <c r="C20" s="16"/>
      <c r="D20" s="17"/>
      <c r="E20" s="1"/>
      <c r="F20" s="1"/>
      <c r="G20" s="3"/>
      <c r="H20" s="15"/>
      <c r="I20" s="16"/>
      <c r="J20" s="18"/>
      <c r="K20" s="1"/>
    </row>
    <row r="21" spans="1:11" ht="15" x14ac:dyDescent="0.25">
      <c r="A21" s="1"/>
      <c r="B21" s="19">
        <v>1</v>
      </c>
      <c r="C21" s="16"/>
      <c r="D21" s="17" t="s">
        <v>23</v>
      </c>
      <c r="E21" s="461">
        <v>12</v>
      </c>
      <c r="F21" s="461"/>
      <c r="G21" s="3" t="s">
        <v>26</v>
      </c>
      <c r="H21" s="15" t="s">
        <v>25</v>
      </c>
      <c r="I21" s="16"/>
      <c r="J21" s="21" t="s">
        <v>28</v>
      </c>
      <c r="K21" s="1"/>
    </row>
    <row r="22" spans="1:11" ht="15" x14ac:dyDescent="0.25">
      <c r="A22" s="1"/>
      <c r="B22" s="15"/>
      <c r="C22" s="16"/>
      <c r="D22" s="1"/>
      <c r="E22" s="1"/>
      <c r="F22" s="1"/>
      <c r="G22" s="3"/>
      <c r="H22" s="15"/>
      <c r="I22" s="16"/>
      <c r="J22" s="21"/>
      <c r="K22" s="1"/>
    </row>
    <row r="23" spans="1:11" ht="15" x14ac:dyDescent="0.25">
      <c r="A23" s="1"/>
      <c r="B23" s="19">
        <v>2</v>
      </c>
      <c r="C23" s="16"/>
      <c r="D23" s="17" t="s">
        <v>23</v>
      </c>
      <c r="E23" s="461">
        <v>12</v>
      </c>
      <c r="F23" s="461"/>
      <c r="G23" s="3" t="s">
        <v>26</v>
      </c>
      <c r="H23" s="15" t="s">
        <v>25</v>
      </c>
      <c r="I23" s="16"/>
      <c r="J23" s="21" t="s">
        <v>28</v>
      </c>
      <c r="K23" s="1"/>
    </row>
    <row r="24" spans="1:11" ht="15" x14ac:dyDescent="0.25">
      <c r="A24" s="1"/>
      <c r="B24" s="15"/>
      <c r="C24" s="16"/>
      <c r="D24" s="17"/>
      <c r="E24" s="1"/>
      <c r="F24" s="1"/>
      <c r="G24" s="3"/>
      <c r="H24" s="15"/>
      <c r="I24" s="16"/>
      <c r="J24" s="18"/>
      <c r="K24" s="1"/>
    </row>
    <row r="25" spans="1:11" ht="15" x14ac:dyDescent="0.25">
      <c r="A25" s="1"/>
      <c r="B25" s="19">
        <v>3</v>
      </c>
      <c r="C25" s="16"/>
      <c r="D25" s="17" t="s">
        <v>23</v>
      </c>
      <c r="E25" s="461">
        <v>12</v>
      </c>
      <c r="F25" s="461"/>
      <c r="G25" s="3" t="s">
        <v>26</v>
      </c>
      <c r="H25" s="15" t="s">
        <v>25</v>
      </c>
      <c r="I25" s="16"/>
      <c r="J25" s="21" t="s">
        <v>28</v>
      </c>
      <c r="K25" s="1"/>
    </row>
    <row r="26" spans="1:11" ht="15" x14ac:dyDescent="0.25">
      <c r="A26" s="1"/>
      <c r="B26" s="15"/>
      <c r="C26" s="16"/>
      <c r="D26" s="17"/>
      <c r="E26" s="1"/>
      <c r="F26" s="1"/>
      <c r="G26" s="3"/>
      <c r="H26" s="15"/>
      <c r="I26" s="16"/>
      <c r="J26" s="21"/>
      <c r="K26" s="1"/>
    </row>
    <row r="27" spans="1:11" ht="15" x14ac:dyDescent="0.25">
      <c r="A27" s="1"/>
      <c r="B27" s="19">
        <v>4</v>
      </c>
      <c r="C27" s="16"/>
      <c r="D27" s="17" t="s">
        <v>23</v>
      </c>
      <c r="E27" s="461">
        <v>12</v>
      </c>
      <c r="F27" s="461"/>
      <c r="G27" s="3" t="s">
        <v>26</v>
      </c>
      <c r="H27" s="15" t="s">
        <v>25</v>
      </c>
      <c r="I27" s="16"/>
      <c r="J27" s="21" t="s">
        <v>28</v>
      </c>
      <c r="K27" s="1"/>
    </row>
    <row r="28" spans="1:11" ht="12" customHeight="1" x14ac:dyDescent="0.25">
      <c r="A28" s="1"/>
      <c r="B28" s="15"/>
      <c r="C28" s="16"/>
      <c r="D28" s="17"/>
      <c r="E28" s="1"/>
      <c r="F28" s="1"/>
      <c r="G28" s="3"/>
      <c r="H28" s="15"/>
      <c r="I28" s="16"/>
      <c r="J28" s="18"/>
      <c r="K28" s="1"/>
    </row>
    <row r="29" spans="1:11" ht="15" x14ac:dyDescent="0.25">
      <c r="A29" s="1"/>
      <c r="B29" s="19">
        <v>5</v>
      </c>
      <c r="C29" s="16"/>
      <c r="D29" s="17" t="s">
        <v>23</v>
      </c>
      <c r="E29" s="461">
        <v>12</v>
      </c>
      <c r="F29" s="461"/>
      <c r="G29" s="3" t="s">
        <v>26</v>
      </c>
      <c r="H29" s="15" t="s">
        <v>25</v>
      </c>
      <c r="I29" s="16"/>
      <c r="J29" s="21" t="s">
        <v>28</v>
      </c>
      <c r="K29" s="1"/>
    </row>
    <row r="30" spans="1:11" ht="15" x14ac:dyDescent="0.25">
      <c r="A30" s="1"/>
      <c r="B30" s="15"/>
      <c r="C30" s="16"/>
      <c r="D30" s="17"/>
      <c r="E30" s="1"/>
      <c r="F30" s="1"/>
      <c r="G30" s="3"/>
      <c r="H30" s="15"/>
      <c r="I30" s="16"/>
      <c r="J30" s="21"/>
      <c r="K30" s="1"/>
    </row>
    <row r="31" spans="1:11" ht="15" x14ac:dyDescent="0.25">
      <c r="A31" s="1"/>
      <c r="B31" s="19">
        <v>6</v>
      </c>
      <c r="C31" s="16"/>
      <c r="D31" s="17" t="s">
        <v>23</v>
      </c>
      <c r="E31" s="461">
        <v>12</v>
      </c>
      <c r="F31" s="461"/>
      <c r="G31" s="3" t="s">
        <v>26</v>
      </c>
      <c r="H31" s="15" t="s">
        <v>25</v>
      </c>
      <c r="I31" s="16"/>
      <c r="J31" s="21" t="s">
        <v>28</v>
      </c>
      <c r="K31" s="1"/>
    </row>
    <row r="32" spans="1:11" ht="15" x14ac:dyDescent="0.25">
      <c r="A32" s="1"/>
      <c r="B32" s="15"/>
      <c r="C32" s="16"/>
      <c r="D32" s="1"/>
      <c r="E32" s="1"/>
      <c r="F32" s="1"/>
      <c r="G32" s="3"/>
      <c r="H32" s="15"/>
      <c r="I32" s="16"/>
      <c r="J32" s="21"/>
      <c r="K32" s="1"/>
    </row>
    <row r="33" spans="1:11" ht="12" customHeight="1" x14ac:dyDescent="0.25">
      <c r="A33" s="1"/>
      <c r="B33" s="19">
        <v>7</v>
      </c>
      <c r="C33" s="16"/>
      <c r="D33" s="17" t="s">
        <v>23</v>
      </c>
      <c r="E33" s="461">
        <v>12</v>
      </c>
      <c r="F33" s="461"/>
      <c r="G33" s="3" t="s">
        <v>26</v>
      </c>
      <c r="H33" s="15" t="s">
        <v>25</v>
      </c>
      <c r="I33" s="16"/>
      <c r="J33" s="21" t="s">
        <v>28</v>
      </c>
      <c r="K33" s="1"/>
    </row>
    <row r="34" spans="1:11" ht="15" x14ac:dyDescent="0.25">
      <c r="A34" s="1"/>
      <c r="B34" s="15"/>
      <c r="C34" s="16"/>
      <c r="D34" s="17"/>
      <c r="E34" s="1"/>
      <c r="F34" s="1"/>
      <c r="G34" s="3"/>
      <c r="H34" s="15"/>
      <c r="I34" s="16"/>
      <c r="J34" s="18"/>
      <c r="K34" s="1"/>
    </row>
    <row r="35" spans="1:11" ht="15" x14ac:dyDescent="0.25">
      <c r="A35" s="1"/>
      <c r="B35" s="19">
        <v>8</v>
      </c>
      <c r="C35" s="16"/>
      <c r="D35" s="17" t="s">
        <v>23</v>
      </c>
      <c r="E35" s="461">
        <v>12</v>
      </c>
      <c r="F35" s="461"/>
      <c r="G35" s="3" t="s">
        <v>26</v>
      </c>
      <c r="H35" s="15" t="s">
        <v>25</v>
      </c>
      <c r="I35" s="16"/>
      <c r="J35" s="21" t="s">
        <v>28</v>
      </c>
      <c r="K35" s="1"/>
    </row>
    <row r="36" spans="1:11" ht="15" x14ac:dyDescent="0.25">
      <c r="A36" s="1"/>
      <c r="B36" s="15"/>
      <c r="C36" s="16"/>
      <c r="D36" s="17"/>
      <c r="E36" s="1"/>
      <c r="F36" s="1"/>
      <c r="G36" s="3"/>
      <c r="H36" s="15"/>
      <c r="I36" s="16"/>
      <c r="J36" s="22"/>
      <c r="K36" s="1"/>
    </row>
    <row r="37" spans="1:11" ht="15" x14ac:dyDescent="0.25">
      <c r="A37" s="1"/>
      <c r="B37" s="19">
        <v>9</v>
      </c>
      <c r="C37" s="16"/>
      <c r="D37" s="17" t="s">
        <v>23</v>
      </c>
      <c r="E37" s="461">
        <v>12</v>
      </c>
      <c r="F37" s="461"/>
      <c r="G37" s="3" t="s">
        <v>26</v>
      </c>
      <c r="H37" s="15" t="s">
        <v>25</v>
      </c>
      <c r="I37" s="16"/>
      <c r="J37" s="21" t="s">
        <v>28</v>
      </c>
      <c r="K37" s="1"/>
    </row>
    <row r="38" spans="1:11" ht="15" x14ac:dyDescent="0.25">
      <c r="A38" s="1"/>
      <c r="B38" s="15"/>
      <c r="C38" s="16"/>
      <c r="D38" s="17"/>
      <c r="E38" s="1"/>
      <c r="F38" s="1"/>
      <c r="G38" s="23"/>
      <c r="H38" s="15"/>
      <c r="I38" s="16"/>
      <c r="J38" s="21"/>
      <c r="K38" s="1"/>
    </row>
    <row r="39" spans="1:11" ht="15" x14ac:dyDescent="0.25">
      <c r="A39" s="1"/>
      <c r="B39" s="19">
        <v>10</v>
      </c>
      <c r="C39" s="16"/>
      <c r="D39" s="17" t="s">
        <v>23</v>
      </c>
      <c r="E39" s="461">
        <v>12</v>
      </c>
      <c r="F39" s="461"/>
      <c r="G39" s="3" t="s">
        <v>26</v>
      </c>
      <c r="H39" s="15" t="s">
        <v>25</v>
      </c>
      <c r="I39" s="16"/>
      <c r="J39" s="21" t="s">
        <v>28</v>
      </c>
      <c r="K39" s="1"/>
    </row>
    <row r="40" spans="1:11" ht="12" customHeight="1" x14ac:dyDescent="0.25">
      <c r="A40" s="1"/>
      <c r="B40" s="15"/>
      <c r="C40" s="16"/>
      <c r="D40" s="1"/>
      <c r="E40" s="1"/>
      <c r="F40" s="1"/>
      <c r="G40" s="3"/>
      <c r="H40" s="15"/>
      <c r="I40" s="16"/>
      <c r="J40" s="21"/>
      <c r="K40" s="1"/>
    </row>
    <row r="41" spans="1:11" ht="15" x14ac:dyDescent="0.25">
      <c r="A41" s="1"/>
      <c r="B41" s="19">
        <v>11</v>
      </c>
      <c r="C41" s="16"/>
      <c r="D41" s="17" t="s">
        <v>23</v>
      </c>
      <c r="E41" s="461">
        <v>12</v>
      </c>
      <c r="F41" s="461"/>
      <c r="G41" s="3" t="s">
        <v>26</v>
      </c>
      <c r="H41" s="15" t="s">
        <v>25</v>
      </c>
      <c r="I41" s="16"/>
      <c r="J41" s="21" t="s">
        <v>28</v>
      </c>
      <c r="K41" s="1"/>
    </row>
    <row r="42" spans="1:11" ht="15" x14ac:dyDescent="0.25">
      <c r="A42" s="1"/>
      <c r="B42" s="15"/>
      <c r="C42" s="16"/>
      <c r="D42" s="1"/>
      <c r="E42" s="1"/>
      <c r="F42" s="1"/>
      <c r="G42" s="3"/>
      <c r="H42" s="15"/>
      <c r="I42" s="16"/>
      <c r="J42" s="21"/>
      <c r="K42" s="1"/>
    </row>
    <row r="43" spans="1:11" ht="15" x14ac:dyDescent="0.25">
      <c r="A43" s="1"/>
      <c r="B43" s="19">
        <v>12</v>
      </c>
      <c r="C43" s="16"/>
      <c r="D43" s="17" t="s">
        <v>23</v>
      </c>
      <c r="E43" s="461">
        <v>12</v>
      </c>
      <c r="F43" s="461"/>
      <c r="G43" s="3" t="s">
        <v>26</v>
      </c>
      <c r="H43" s="15" t="s">
        <v>25</v>
      </c>
      <c r="I43" s="16"/>
      <c r="J43" s="21" t="s">
        <v>28</v>
      </c>
      <c r="K43" s="1"/>
    </row>
    <row r="44" spans="1:11" ht="15" x14ac:dyDescent="0.25">
      <c r="A44" s="1"/>
      <c r="B44" s="15"/>
      <c r="C44" s="16"/>
      <c r="D44" s="1"/>
      <c r="E44" s="1"/>
      <c r="F44" s="1"/>
      <c r="G44" s="23"/>
      <c r="H44" s="15"/>
      <c r="I44" s="16"/>
      <c r="J44" s="21"/>
      <c r="K44" s="1"/>
    </row>
    <row r="45" spans="1:11" ht="15" x14ac:dyDescent="0.25">
      <c r="A45" s="1"/>
      <c r="B45" s="19">
        <v>13</v>
      </c>
      <c r="C45" s="16"/>
      <c r="D45" s="17" t="s">
        <v>23</v>
      </c>
      <c r="E45" s="461">
        <v>12</v>
      </c>
      <c r="F45" s="461"/>
      <c r="G45" s="3" t="s">
        <v>26</v>
      </c>
      <c r="H45" s="15" t="s">
        <v>25</v>
      </c>
      <c r="I45" s="16"/>
      <c r="J45" s="21" t="s">
        <v>28</v>
      </c>
      <c r="K45" s="1"/>
    </row>
    <row r="46" spans="1:11" ht="15" x14ac:dyDescent="0.25">
      <c r="A46" s="1"/>
      <c r="B46" s="15"/>
      <c r="C46" s="16"/>
      <c r="D46" s="17"/>
      <c r="E46" s="1"/>
      <c r="F46" s="1"/>
      <c r="G46" s="23"/>
      <c r="H46" s="15"/>
      <c r="I46" s="16"/>
      <c r="J46" s="21"/>
      <c r="K46" s="1"/>
    </row>
    <row r="47" spans="1:11" ht="15" x14ac:dyDescent="0.25">
      <c r="A47" s="1"/>
      <c r="B47" s="19">
        <v>14</v>
      </c>
      <c r="C47" s="16"/>
      <c r="D47" s="17" t="s">
        <v>23</v>
      </c>
      <c r="E47" s="461">
        <v>12</v>
      </c>
      <c r="F47" s="461"/>
      <c r="G47" s="3" t="s">
        <v>26</v>
      </c>
      <c r="H47" s="15" t="s">
        <v>25</v>
      </c>
      <c r="I47" s="16"/>
      <c r="J47" s="21" t="s">
        <v>28</v>
      </c>
      <c r="K47" s="1"/>
    </row>
    <row r="48" spans="1:11" ht="15" x14ac:dyDescent="0.25">
      <c r="A48" s="1"/>
      <c r="B48" s="15"/>
      <c r="C48" s="16"/>
      <c r="D48" s="17"/>
      <c r="E48" s="1"/>
      <c r="F48" s="1"/>
      <c r="G48" s="23"/>
      <c r="H48" s="15"/>
      <c r="I48" s="16"/>
      <c r="J48" s="21"/>
      <c r="K48" s="1"/>
    </row>
    <row r="49" spans="1:11" ht="12" customHeight="1" x14ac:dyDescent="0.25">
      <c r="A49" s="1"/>
      <c r="B49" s="19">
        <v>15</v>
      </c>
      <c r="C49" s="16"/>
      <c r="D49" s="17" t="s">
        <v>23</v>
      </c>
      <c r="E49" s="461">
        <v>8</v>
      </c>
      <c r="F49" s="461"/>
      <c r="G49" s="3" t="s">
        <v>26</v>
      </c>
      <c r="H49" s="15" t="s">
        <v>25</v>
      </c>
      <c r="I49" s="16"/>
      <c r="J49" s="21" t="s">
        <v>28</v>
      </c>
      <c r="K49" s="1"/>
    </row>
    <row r="50" spans="1:11" ht="15" x14ac:dyDescent="0.25">
      <c r="A50" s="1"/>
      <c r="B50" s="15"/>
      <c r="C50" s="16"/>
      <c r="D50" s="17"/>
      <c r="E50" s="1"/>
      <c r="F50" s="1"/>
      <c r="G50" s="23"/>
      <c r="H50" s="15"/>
      <c r="I50" s="16"/>
      <c r="J50" s="18"/>
      <c r="K50" s="1"/>
    </row>
    <row r="51" spans="1:11" ht="15" x14ac:dyDescent="0.25">
      <c r="A51" s="1"/>
      <c r="B51" s="19"/>
      <c r="C51" s="16"/>
      <c r="D51" s="17"/>
      <c r="E51" s="461"/>
      <c r="F51" s="461"/>
      <c r="G51" s="3"/>
      <c r="H51" s="15"/>
      <c r="I51" s="16"/>
      <c r="J51" s="21"/>
      <c r="K51" s="1"/>
    </row>
    <row r="52" spans="1:11" ht="15" x14ac:dyDescent="0.25">
      <c r="A52" s="1"/>
      <c r="B52" s="15"/>
      <c r="C52" s="16"/>
      <c r="D52" s="17" t="s">
        <v>29</v>
      </c>
      <c r="E52" s="461">
        <f>SUM(E21:F49)</f>
        <v>176</v>
      </c>
      <c r="F52" s="461"/>
      <c r="G52" s="3"/>
      <c r="H52" s="15"/>
      <c r="I52" s="16"/>
      <c r="J52" s="21"/>
      <c r="K52" s="1"/>
    </row>
    <row r="53" spans="1:11" ht="15" x14ac:dyDescent="0.25">
      <c r="A53" s="1"/>
      <c r="B53" s="15"/>
      <c r="C53" s="16"/>
      <c r="D53" s="1" t="s">
        <v>30</v>
      </c>
      <c r="E53" s="23"/>
      <c r="F53" s="1"/>
      <c r="G53" s="1"/>
      <c r="H53" s="15"/>
      <c r="I53" s="16"/>
      <c r="J53" s="21"/>
      <c r="K53" s="1"/>
    </row>
    <row r="54" spans="1:11" ht="15" x14ac:dyDescent="0.25">
      <c r="A54" s="1"/>
      <c r="B54" s="15"/>
      <c r="C54" s="16"/>
      <c r="D54" s="1" t="s">
        <v>31</v>
      </c>
      <c r="E54" s="3"/>
      <c r="F54" s="1"/>
      <c r="G54" s="1"/>
      <c r="H54" s="15"/>
      <c r="I54" s="16"/>
      <c r="J54" s="21"/>
      <c r="K54" s="1"/>
    </row>
    <row r="55" spans="1:11" ht="15" x14ac:dyDescent="0.25">
      <c r="A55" s="1"/>
      <c r="B55" s="15"/>
      <c r="C55" s="16"/>
      <c r="D55" s="1" t="s">
        <v>41</v>
      </c>
      <c r="E55" s="23"/>
      <c r="F55" s="1"/>
      <c r="G55" s="1"/>
      <c r="H55" s="15"/>
      <c r="I55" s="16"/>
      <c r="J55" s="21"/>
      <c r="K55" s="1"/>
    </row>
    <row r="56" spans="1:11" ht="12" customHeight="1" x14ac:dyDescent="0.25">
      <c r="A56" s="1"/>
      <c r="B56" s="15"/>
      <c r="C56" s="16"/>
      <c r="D56" s="17"/>
      <c r="E56" s="1"/>
      <c r="F56" s="1"/>
      <c r="G56" s="23"/>
      <c r="H56" s="15"/>
      <c r="I56" s="16"/>
      <c r="J56" s="21"/>
      <c r="K56" s="1"/>
    </row>
    <row r="57" spans="1:11" ht="15" x14ac:dyDescent="0.25">
      <c r="A57" s="1"/>
      <c r="B57" s="15"/>
      <c r="C57" s="16"/>
      <c r="D57" s="1" t="s">
        <v>33</v>
      </c>
      <c r="E57" s="1"/>
      <c r="F57" s="1"/>
      <c r="G57" s="3"/>
      <c r="H57" s="15"/>
      <c r="I57" s="16"/>
      <c r="J57" s="18"/>
      <c r="K57" s="1"/>
    </row>
    <row r="58" spans="1:11" ht="15" x14ac:dyDescent="0.25">
      <c r="A58" s="1"/>
      <c r="B58" s="15"/>
      <c r="C58" s="16"/>
      <c r="D58" s="17"/>
      <c r="E58" s="1"/>
      <c r="F58" s="1"/>
      <c r="G58" s="23"/>
      <c r="H58" s="15"/>
      <c r="I58" s="16"/>
      <c r="J58" s="21"/>
      <c r="K58" s="1"/>
    </row>
    <row r="59" spans="1:11" ht="12" customHeight="1" x14ac:dyDescent="0.25">
      <c r="A59" s="1"/>
      <c r="B59" s="15"/>
      <c r="C59" s="16"/>
      <c r="D59" s="17"/>
      <c r="E59" s="1"/>
      <c r="F59" s="1"/>
      <c r="G59" s="23"/>
      <c r="H59" s="15"/>
      <c r="I59" s="16"/>
      <c r="J59" s="21"/>
      <c r="K59" s="1"/>
    </row>
    <row r="60" spans="1:11" ht="12" customHeight="1" x14ac:dyDescent="0.25">
      <c r="A60" s="1"/>
      <c r="B60" s="15"/>
      <c r="C60" s="16"/>
      <c r="D60" s="1"/>
      <c r="E60" s="1"/>
      <c r="F60" s="1"/>
      <c r="G60" s="23"/>
      <c r="H60" s="15"/>
      <c r="I60" s="16"/>
      <c r="J60" s="21"/>
      <c r="K60" s="1"/>
    </row>
    <row r="61" spans="1:11" ht="15" x14ac:dyDescent="0.25">
      <c r="A61" s="1"/>
      <c r="B61" s="15"/>
      <c r="C61" s="16"/>
      <c r="D61" s="1"/>
      <c r="E61" s="1"/>
      <c r="F61" s="1"/>
      <c r="G61" s="1"/>
      <c r="H61" s="15"/>
      <c r="I61" s="16"/>
      <c r="J61" s="21"/>
      <c r="K61" s="1"/>
    </row>
    <row r="62" spans="1:11" ht="12" customHeight="1" x14ac:dyDescent="0.25">
      <c r="A62" s="1"/>
      <c r="B62" s="15"/>
      <c r="C62" s="16"/>
      <c r="D62" s="1"/>
      <c r="E62" s="1"/>
      <c r="F62" s="1"/>
      <c r="G62" s="1"/>
      <c r="H62" s="15"/>
      <c r="I62" s="16"/>
      <c r="J62" s="21"/>
      <c r="K62" s="1"/>
    </row>
    <row r="63" spans="1:11" ht="15" x14ac:dyDescent="0.25">
      <c r="A63" s="1"/>
      <c r="B63" s="15"/>
      <c r="C63" s="16"/>
      <c r="D63" s="1"/>
      <c r="E63" s="1"/>
      <c r="F63" s="1"/>
      <c r="G63" s="1"/>
      <c r="H63" s="15"/>
      <c r="I63" s="16"/>
      <c r="J63" s="21"/>
      <c r="K63" s="1"/>
    </row>
    <row r="64" spans="1:11" ht="12" customHeight="1" x14ac:dyDescent="0.25">
      <c r="A64" s="1"/>
      <c r="B64" s="15"/>
      <c r="C64" s="16"/>
      <c r="D64" s="1"/>
      <c r="E64" s="1"/>
      <c r="F64" s="1"/>
      <c r="G64" s="1"/>
      <c r="H64" s="15"/>
      <c r="I64" s="16"/>
      <c r="J64" s="21"/>
      <c r="K64" s="1"/>
    </row>
    <row r="65" spans="1:11" ht="15" x14ac:dyDescent="0.25">
      <c r="A65" s="1"/>
      <c r="B65" s="15"/>
      <c r="C65" s="16"/>
      <c r="D65" s="1"/>
      <c r="E65" s="1"/>
      <c r="F65" s="1"/>
      <c r="G65" s="1"/>
      <c r="H65" s="15"/>
      <c r="I65" s="16"/>
      <c r="J65" s="21"/>
      <c r="K65" s="1"/>
    </row>
    <row r="66" spans="1:11" ht="12" customHeight="1" x14ac:dyDescent="0.25">
      <c r="A66" s="1"/>
      <c r="B66" s="24"/>
      <c r="C66" s="25"/>
      <c r="D66" s="26"/>
      <c r="E66" s="26"/>
      <c r="F66" s="26"/>
      <c r="G66" s="26"/>
      <c r="H66" s="24"/>
      <c r="I66" s="25"/>
      <c r="J66" s="27"/>
      <c r="K66" s="1"/>
    </row>
    <row r="67" spans="1:11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369" ht="8.25" customHeight="1" x14ac:dyDescent="0.2"/>
    <row r="371" ht="8.25" customHeight="1" x14ac:dyDescent="0.2"/>
    <row r="373" ht="9" customHeight="1" x14ac:dyDescent="0.2"/>
    <row r="375" ht="7.5" customHeight="1" x14ac:dyDescent="0.2"/>
    <row r="377" ht="6.75" customHeight="1" x14ac:dyDescent="0.2"/>
    <row r="379" ht="7.5" customHeight="1" x14ac:dyDescent="0.2"/>
    <row r="381" ht="9" customHeight="1" x14ac:dyDescent="0.2"/>
    <row r="383" ht="7.5" customHeight="1" x14ac:dyDescent="0.2"/>
    <row r="385" ht="8.25" customHeight="1" x14ac:dyDescent="0.2"/>
  </sheetData>
  <mergeCells count="18">
    <mergeCell ref="E29:F29"/>
    <mergeCell ref="E18:F18"/>
    <mergeCell ref="E21:F21"/>
    <mergeCell ref="E23:F23"/>
    <mergeCell ref="E25:F25"/>
    <mergeCell ref="E27:F27"/>
    <mergeCell ref="E52:F52"/>
    <mergeCell ref="E31:F31"/>
    <mergeCell ref="E33:F33"/>
    <mergeCell ref="E35:F35"/>
    <mergeCell ref="E37:F37"/>
    <mergeCell ref="E39:F39"/>
    <mergeCell ref="E41:F41"/>
    <mergeCell ref="E43:F43"/>
    <mergeCell ref="E45:F45"/>
    <mergeCell ref="E47:F47"/>
    <mergeCell ref="E49:F49"/>
    <mergeCell ref="E51:F51"/>
  </mergeCells>
  <pageMargins left="0.17" right="0.16" top="0.17" bottom="0.18" header="0" footer="0"/>
  <pageSetup paperSize="9" scale="97" orientation="portrait" horizont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487</vt:i4>
      </vt:variant>
      <vt:variant>
        <vt:lpstr>Rangos con nombre</vt:lpstr>
      </vt:variant>
      <vt:variant>
        <vt:i4>469</vt:i4>
      </vt:variant>
    </vt:vector>
  </HeadingPairs>
  <TitlesOfParts>
    <vt:vector size="956" baseType="lpstr">
      <vt:lpstr>APC INV 260258 IVRY</vt:lpstr>
      <vt:lpstr>APC INV 260257 C-LOG</vt:lpstr>
      <vt:lpstr>APC INV 260256 DOAUNES USA</vt:lpstr>
      <vt:lpstr>APC INV 260255 JAPAN </vt:lpstr>
      <vt:lpstr>APC INV 260254 KOREA</vt:lpstr>
      <vt:lpstr>APC INV 260246 C-LOG</vt:lpstr>
      <vt:lpstr>APC INV 260245 KOREA</vt:lpstr>
      <vt:lpstr>APC INV 260244 JAPAN</vt:lpstr>
      <vt:lpstr>APC INV 260235 C-LOG</vt:lpstr>
      <vt:lpstr>APC INV 260234 JAPAN</vt:lpstr>
      <vt:lpstr>APC INV 260233 KOREA</vt:lpstr>
      <vt:lpstr>APC INV 260217 C-LOG</vt:lpstr>
      <vt:lpstr>APC INV 260215 IVRY</vt:lpstr>
      <vt:lpstr>APC INV 260214 USA</vt:lpstr>
      <vt:lpstr>APC INV 260213 JAPAN</vt:lpstr>
      <vt:lpstr>APC INV 260212 KOREA</vt:lpstr>
      <vt:lpstr>APC INV 260207 IVRY</vt:lpstr>
      <vt:lpstr>APC INV 260206 C-LOG</vt:lpstr>
      <vt:lpstr>APC INV 260205 KOREA</vt:lpstr>
      <vt:lpstr>APC INV 260204 USA</vt:lpstr>
      <vt:lpstr>APC INV 260203 JAPAN</vt:lpstr>
      <vt:lpstr>APC INV 260198 IVRY</vt:lpstr>
      <vt:lpstr>APC INV 260197 C-LOG</vt:lpstr>
      <vt:lpstr>APC INV 260196 JAPAN</vt:lpstr>
      <vt:lpstr>APC INV 260195 USA</vt:lpstr>
      <vt:lpstr>APC INV 260194 KOREA</vt:lpstr>
      <vt:lpstr>APC INV 260187 IVRY</vt:lpstr>
      <vt:lpstr>APC INV 260186 C-LOG</vt:lpstr>
      <vt:lpstr>APC INV 260185 KOREA</vt:lpstr>
      <vt:lpstr>APC INV 260184 USA</vt:lpstr>
      <vt:lpstr>APC INV 260183 JAPAN</vt:lpstr>
      <vt:lpstr>APC INV 260171 IVRY</vt:lpstr>
      <vt:lpstr>APC INV 260170 C-LOG</vt:lpstr>
      <vt:lpstr>APC INV 260169 KOREA</vt:lpstr>
      <vt:lpstr>APC INV 260168 JAPAN</vt:lpstr>
      <vt:lpstr>APC INV 260167 USA</vt:lpstr>
      <vt:lpstr>APC INV 260156 IVRY</vt:lpstr>
      <vt:lpstr>APC INV 260155 C-LOG</vt:lpstr>
      <vt:lpstr>APC INV 260154 KOREA</vt:lpstr>
      <vt:lpstr>APC INV 260153 USA</vt:lpstr>
      <vt:lpstr>APC INV 260152 JAPAN</vt:lpstr>
      <vt:lpstr>APC INV 260146 JAPAN</vt:lpstr>
      <vt:lpstr>APC INV 260145 JAPAN</vt:lpstr>
      <vt:lpstr>APC INV 260144 KOREA</vt:lpstr>
      <vt:lpstr>APC INV 260143 IVRY</vt:lpstr>
      <vt:lpstr>APC INV 260142 C-LOG</vt:lpstr>
      <vt:lpstr>APC INV 260141 USA</vt:lpstr>
      <vt:lpstr>APC INV 260140 KOREA</vt:lpstr>
      <vt:lpstr>APC INV 260139 JAPAN</vt:lpstr>
      <vt:lpstr>APC INV 260093 IVRY</vt:lpstr>
      <vt:lpstr>APC INV 260076 IVRY</vt:lpstr>
      <vt:lpstr>APC INV 260075 C-LOG</vt:lpstr>
      <vt:lpstr>APC INV 260074 JAPAN</vt:lpstr>
      <vt:lpstr>APC INV 260073 KOREA</vt:lpstr>
      <vt:lpstr>APC INV 260072 USA</vt:lpstr>
      <vt:lpstr>APC INV 260041 IVRY</vt:lpstr>
      <vt:lpstr>APC INV 260040 C-LOG</vt:lpstr>
      <vt:lpstr>APC INV 260039 JAPAN</vt:lpstr>
      <vt:lpstr>APC INV 260038 USA</vt:lpstr>
      <vt:lpstr>APC INV 260037 KOREA</vt:lpstr>
      <vt:lpstr>APC INV 260003 IVRY</vt:lpstr>
      <vt:lpstr>APC INV 260002 C-LOG</vt:lpstr>
      <vt:lpstr>APC INV 260001 USA </vt:lpstr>
      <vt:lpstr>APC INV 250373 IVRY</vt:lpstr>
      <vt:lpstr>APC INV 250372 USA</vt:lpstr>
      <vt:lpstr>APC INV 250371 C-LOG</vt:lpstr>
      <vt:lpstr>APC INV 250370 JAPAN</vt:lpstr>
      <vt:lpstr>APC INV 250369 KOREA</vt:lpstr>
      <vt:lpstr>APC INV 250353 IVRY</vt:lpstr>
      <vt:lpstr>APC INV 250352 C-LOG</vt:lpstr>
      <vt:lpstr>APC INV 250351 USA</vt:lpstr>
      <vt:lpstr>APC INV 250350 KOREA</vt:lpstr>
      <vt:lpstr>APC INV 250349 JAPAN</vt:lpstr>
      <vt:lpstr>APC INV 250279 C-LOG</vt:lpstr>
      <vt:lpstr>APC INV 250278 IVRY</vt:lpstr>
      <vt:lpstr>APC INV 250277 USA</vt:lpstr>
      <vt:lpstr>APC INV 250276 KOREA</vt:lpstr>
      <vt:lpstr>APC INV 250275 JAPAN</vt:lpstr>
      <vt:lpstr>APC INV 250273 IVRY</vt:lpstr>
      <vt:lpstr>APC INV 250272 C-LOG</vt:lpstr>
      <vt:lpstr>APC INV 250271 USA</vt:lpstr>
      <vt:lpstr>APC INV 250270 JAPAN</vt:lpstr>
      <vt:lpstr>APC INV 250269 KOREA</vt:lpstr>
      <vt:lpstr>APC INV 250187 IVRY</vt:lpstr>
      <vt:lpstr>APC INV 250186 C-LOG</vt:lpstr>
      <vt:lpstr>APC INV 250185 USA</vt:lpstr>
      <vt:lpstr>APC INV 250184 JAPAN</vt:lpstr>
      <vt:lpstr>APC INV 250164 IVRY</vt:lpstr>
      <vt:lpstr>APC INV 250163 C-LOG</vt:lpstr>
      <vt:lpstr>APC INV 250162 JAPAN</vt:lpstr>
      <vt:lpstr>APC INV 250161 USA</vt:lpstr>
      <vt:lpstr>APC INV 250160 KOREA</vt:lpstr>
      <vt:lpstr>APC INV 250137 IVRY</vt:lpstr>
      <vt:lpstr>APC INV 250136 C-LOG</vt:lpstr>
      <vt:lpstr>APC INV 250135 JAPAN</vt:lpstr>
      <vt:lpstr>APC INV 250134 KOREA</vt:lpstr>
      <vt:lpstr>APC INV 250117 JAPAN</vt:lpstr>
      <vt:lpstr>APC INV 250116 IVRY</vt:lpstr>
      <vt:lpstr>APC INV 250115 C-LOG</vt:lpstr>
      <vt:lpstr>APC INV 250106 IVRY</vt:lpstr>
      <vt:lpstr>APC INV 250105 C-LOG</vt:lpstr>
      <vt:lpstr>APC INV 250104 KOREA</vt:lpstr>
      <vt:lpstr>APC INV 250103 JAPAN</vt:lpstr>
      <vt:lpstr>APC INV 250102 USA</vt:lpstr>
      <vt:lpstr>APC INV 250088 IVRY</vt:lpstr>
      <vt:lpstr>APC INV 250087 C-LOG</vt:lpstr>
      <vt:lpstr>APC INV 250086 USA</vt:lpstr>
      <vt:lpstr>APC INV 250085 JAPAN</vt:lpstr>
      <vt:lpstr>APC INV 250084 KOREA</vt:lpstr>
      <vt:lpstr>APC INV 250080 IVRY</vt:lpstr>
      <vt:lpstr>APC INV 250072 IVRY</vt:lpstr>
      <vt:lpstr>APC INV 250071 C-LOG</vt:lpstr>
      <vt:lpstr>APC INV 250070 USA</vt:lpstr>
      <vt:lpstr>APC INV 250069 KOREA</vt:lpstr>
      <vt:lpstr>APC INV 250068 JAPAN</vt:lpstr>
      <vt:lpstr>APC INV 250060 C-LOG</vt:lpstr>
      <vt:lpstr>APC INV 250059 IVRY</vt:lpstr>
      <vt:lpstr>APC INV 250058 KOREA</vt:lpstr>
      <vt:lpstr>APC INV 250057 C-LOG</vt:lpstr>
      <vt:lpstr>APC INV 250056 IVRY</vt:lpstr>
      <vt:lpstr>APC INV 250039 IVRY</vt:lpstr>
      <vt:lpstr>APC INV 250038 C-LOG</vt:lpstr>
      <vt:lpstr>APC INV 250037 JAPAN</vt:lpstr>
      <vt:lpstr>APC INV 250036 IVRY</vt:lpstr>
      <vt:lpstr>APC INV 250035 USA</vt:lpstr>
      <vt:lpstr>APC INV 250034 KOREA</vt:lpstr>
      <vt:lpstr>APC INV 250033 JAPAN</vt:lpstr>
      <vt:lpstr>APC INV 250026 IVRY</vt:lpstr>
      <vt:lpstr>APC INV 250025 C-LOG</vt:lpstr>
      <vt:lpstr>APC INV 250024 USA</vt:lpstr>
      <vt:lpstr>APC INV 250023 KOREA</vt:lpstr>
      <vt:lpstr>APC INV 250017 IVRY</vt:lpstr>
      <vt:lpstr>APC INV 250016 C-LOG</vt:lpstr>
      <vt:lpstr>APC INV 250015 USA</vt:lpstr>
      <vt:lpstr>APC INV 250014 JAPAN</vt:lpstr>
      <vt:lpstr>APC INV 250005 IVRY</vt:lpstr>
      <vt:lpstr>APC INV 250004 C-LOG</vt:lpstr>
      <vt:lpstr>APC INV 250003 USA</vt:lpstr>
      <vt:lpstr>APC INV 250002 JAPAN</vt:lpstr>
      <vt:lpstr>APC INV 240333 IVRY</vt:lpstr>
      <vt:lpstr>APC INV 240332 C-LOG</vt:lpstr>
      <vt:lpstr>APC INV 240331 USA</vt:lpstr>
      <vt:lpstr>APC INV 240330 KOREA</vt:lpstr>
      <vt:lpstr>APC INV 240318 IVRY</vt:lpstr>
      <vt:lpstr>APC INV 240317 C-LOG</vt:lpstr>
      <vt:lpstr>APC INV 240316 USA</vt:lpstr>
      <vt:lpstr>APC INV 240315 JAPAN</vt:lpstr>
      <vt:lpstr>APC INV 240314 KOREA</vt:lpstr>
      <vt:lpstr>APC INV 240312 IVRY</vt:lpstr>
      <vt:lpstr>APC INV 240311 C-LOG</vt:lpstr>
      <vt:lpstr>APC INV 240309 USA</vt:lpstr>
      <vt:lpstr>APC INV 240308 JAPAN</vt:lpstr>
      <vt:lpstr>APC INV 240295 IVRY</vt:lpstr>
      <vt:lpstr>APC INV 240294 C-LOG </vt:lpstr>
      <vt:lpstr>APC INV 240293 USA</vt:lpstr>
      <vt:lpstr>APC INV 240292 KOREA</vt:lpstr>
      <vt:lpstr>APC INV 240291 JAPAN</vt:lpstr>
      <vt:lpstr>APC INV 240283 IVRY</vt:lpstr>
      <vt:lpstr>APC INV 240282 C-LOG</vt:lpstr>
      <vt:lpstr>APC INV 240281 USA</vt:lpstr>
      <vt:lpstr>APC INV 240280 JAPAN</vt:lpstr>
      <vt:lpstr>APC INV 240260 IVRY</vt:lpstr>
      <vt:lpstr>APC INV 240259 C-LOG</vt:lpstr>
      <vt:lpstr>APC INV 240258 USA</vt:lpstr>
      <vt:lpstr>APC INV 240257 KOREA</vt:lpstr>
      <vt:lpstr>APC INV 240241 IVRY</vt:lpstr>
      <vt:lpstr>APC INV 240240 C-LOG</vt:lpstr>
      <vt:lpstr>APC INV 240239 USA</vt:lpstr>
      <vt:lpstr>APC INV 240238 KOREA</vt:lpstr>
      <vt:lpstr>APC INV 240237 JAPAN </vt:lpstr>
      <vt:lpstr>APC INV 240224 IVRY</vt:lpstr>
      <vt:lpstr>APC INV 240222 C-LOG </vt:lpstr>
      <vt:lpstr>APC INV 240221 USA</vt:lpstr>
      <vt:lpstr>APC INV 240198 USA</vt:lpstr>
      <vt:lpstr>APC INV 240197 C-LOG</vt:lpstr>
      <vt:lpstr>APC INV 240196 IVRY</vt:lpstr>
      <vt:lpstr>APC INV 240195 C-LOG</vt:lpstr>
      <vt:lpstr>APC INV 240166 IVRY</vt:lpstr>
      <vt:lpstr>APC INV 240165 USA</vt:lpstr>
      <vt:lpstr>APC INV 240164 C-LOG </vt:lpstr>
      <vt:lpstr>APC INV 240163 JAPAN</vt:lpstr>
      <vt:lpstr>APC INV 240141 IVRY</vt:lpstr>
      <vt:lpstr>APC INV 240140 C-LOG</vt:lpstr>
      <vt:lpstr>APC INV 240139 USA </vt:lpstr>
      <vt:lpstr>APC INV 240133 C-LOG</vt:lpstr>
      <vt:lpstr>APC INV 240132 IVRY</vt:lpstr>
      <vt:lpstr>APC INV 240131 USA</vt:lpstr>
      <vt:lpstr>APC INV 240104 IVRY</vt:lpstr>
      <vt:lpstr>APC INV 240103 C-LOG</vt:lpstr>
      <vt:lpstr>APC INV 240102 JAPAN</vt:lpstr>
      <vt:lpstr>APC INV 240101 USA</vt:lpstr>
      <vt:lpstr>APC INV 240085 IVRY</vt:lpstr>
      <vt:lpstr>APC INV 240084 C-LOG</vt:lpstr>
      <vt:lpstr>APC INV 240083 USA</vt:lpstr>
      <vt:lpstr>APC INV 240082 KOREA</vt:lpstr>
      <vt:lpstr>APC RETAIL 16.02</vt:lpstr>
      <vt:lpstr>APC WHOLESALE 16.02</vt:lpstr>
      <vt:lpstr>APC USA 16.02</vt:lpstr>
      <vt:lpstr>APC RETAIL9.02</vt:lpstr>
      <vt:lpstr>APC WHOLESALE 9.02</vt:lpstr>
      <vt:lpstr>APC USA 09.02</vt:lpstr>
      <vt:lpstr> APC KOREA 09.02</vt:lpstr>
      <vt:lpstr>APC JAPAN 09.02</vt:lpstr>
      <vt:lpstr>APC INV 240008 IVRY</vt:lpstr>
      <vt:lpstr>APC INV 240007 USA</vt:lpstr>
      <vt:lpstr>APC INV 230215 IVRY</vt:lpstr>
      <vt:lpstr>APC INV 230214 C-LOG</vt:lpstr>
      <vt:lpstr>APC INV 230213 USA</vt:lpstr>
      <vt:lpstr>APC INV 230212 JAPAN</vt:lpstr>
      <vt:lpstr>APC INV 230198 IVRY</vt:lpstr>
      <vt:lpstr>APC INV 230197 C-LOG</vt:lpstr>
      <vt:lpstr>APC INV 230196 USA</vt:lpstr>
      <vt:lpstr>APC INV 230194 C-LOG</vt:lpstr>
      <vt:lpstr>APC INV 230193 IVRY</vt:lpstr>
      <vt:lpstr>APC INV 230192 USA</vt:lpstr>
      <vt:lpstr>APC INV 230191 KOREA</vt:lpstr>
      <vt:lpstr>APC INV 230158 C-LOG</vt:lpstr>
      <vt:lpstr>APC INV 230157 IVRY</vt:lpstr>
      <vt:lpstr>APC INV 230156 USA</vt:lpstr>
      <vt:lpstr>APC INV 230155 KOREA</vt:lpstr>
      <vt:lpstr>APC INV 230154 JAPAN</vt:lpstr>
      <vt:lpstr>APC INV 230143 C-LOG </vt:lpstr>
      <vt:lpstr>APC INV 230142 IVRY</vt:lpstr>
      <vt:lpstr>APC INV 230141 USA</vt:lpstr>
      <vt:lpstr>APC INV 230132 JAPAN</vt:lpstr>
      <vt:lpstr>APC INV 230131 USA</vt:lpstr>
      <vt:lpstr>APC INV 230130 C-LOG </vt:lpstr>
      <vt:lpstr>APC INV 230129 IVRY</vt:lpstr>
      <vt:lpstr>APC INV 230103 C-LOG</vt:lpstr>
      <vt:lpstr>APC INV 230102 IVRY</vt:lpstr>
      <vt:lpstr>APC INV 230101 JAPAN</vt:lpstr>
      <vt:lpstr>APC INV 230100 USA</vt:lpstr>
      <vt:lpstr>APC INV 230099 KOREA</vt:lpstr>
      <vt:lpstr>APC INV 230092 IVRY</vt:lpstr>
      <vt:lpstr>APC INV 230091 C-LOG</vt:lpstr>
      <vt:lpstr>APC INV 230089 C-LOG</vt:lpstr>
      <vt:lpstr>APC INV 230088 IVRY</vt:lpstr>
      <vt:lpstr>APC INV 230087 USA</vt:lpstr>
      <vt:lpstr>APC INV 230085 C-LOG</vt:lpstr>
      <vt:lpstr>APC INV 230084 IVRY</vt:lpstr>
      <vt:lpstr>APC INV 230083 USA</vt:lpstr>
      <vt:lpstr>APC INV 230082 JAPAN</vt:lpstr>
      <vt:lpstr>APC INV 230069 C-LOG</vt:lpstr>
      <vt:lpstr>APC INV 230060 IVRY</vt:lpstr>
      <vt:lpstr>APC INV 230059 C-LOG</vt:lpstr>
      <vt:lpstr>APC INV 230058 USA</vt:lpstr>
      <vt:lpstr>APC INV 230057 JAPAN</vt:lpstr>
      <vt:lpstr>APC INV 230056 KOREA</vt:lpstr>
      <vt:lpstr>APC INV 230048 C-LOG</vt:lpstr>
      <vt:lpstr>APC INV 230047 IVRY</vt:lpstr>
      <vt:lpstr>APC INV 230046 USA</vt:lpstr>
      <vt:lpstr>APC INV 230045 JAPAN</vt:lpstr>
      <vt:lpstr>APC INV 230044 KOREA</vt:lpstr>
      <vt:lpstr>APC INV 230042 IVRY</vt:lpstr>
      <vt:lpstr>APC INV 230041 C-LOG</vt:lpstr>
      <vt:lpstr>APC INV 230040 USA</vt:lpstr>
      <vt:lpstr>APC INV 230036 C-LOG</vt:lpstr>
      <vt:lpstr>APC INV 230035 IVRY</vt:lpstr>
      <vt:lpstr>APC INV 230034 USA</vt:lpstr>
      <vt:lpstr>APC INV 230021 USA</vt:lpstr>
      <vt:lpstr>APC INV 230020 KOREA</vt:lpstr>
      <vt:lpstr>APC INV 230019</vt:lpstr>
      <vt:lpstr>APC INV 230016</vt:lpstr>
      <vt:lpstr>APC INV 230010 JAPAN</vt:lpstr>
      <vt:lpstr>APC INV 230009</vt:lpstr>
      <vt:lpstr>APC INV 230007 USA</vt:lpstr>
      <vt:lpstr>APC INV 230006 KOREA</vt:lpstr>
      <vt:lpstr>APC INV 230001 KOREA</vt:lpstr>
      <vt:lpstr>APC INV 220283 JAPAN</vt:lpstr>
      <vt:lpstr>APC INV 220282</vt:lpstr>
      <vt:lpstr>APC INV 220276</vt:lpstr>
      <vt:lpstr>APC INV 220275 JAPAN</vt:lpstr>
      <vt:lpstr>APC INV 220274</vt:lpstr>
      <vt:lpstr>APC INV 220273 USA</vt:lpstr>
      <vt:lpstr>APC INV 220269 USA</vt:lpstr>
      <vt:lpstr>APC INV 220268</vt:lpstr>
      <vt:lpstr>APC INV 220259</vt:lpstr>
      <vt:lpstr>APC INV 220258 USA</vt:lpstr>
      <vt:lpstr>APC INV 220256</vt:lpstr>
      <vt:lpstr>APC INV 220253</vt:lpstr>
      <vt:lpstr>APC INV 220252 USA</vt:lpstr>
      <vt:lpstr>APC INV 220245</vt:lpstr>
      <vt:lpstr>APC INV 220244 USA</vt:lpstr>
      <vt:lpstr>APC INV 220235</vt:lpstr>
      <vt:lpstr>APC INV 220234 USA</vt:lpstr>
      <vt:lpstr>APC INV 220230</vt:lpstr>
      <vt:lpstr>APC INV 220229 USA</vt:lpstr>
      <vt:lpstr>APC INV 220221</vt:lpstr>
      <vt:lpstr>APC INV 220220 USA</vt:lpstr>
      <vt:lpstr>APC INV 220219 JAPAN</vt:lpstr>
      <vt:lpstr>APC INV 220213</vt:lpstr>
      <vt:lpstr>APC INV 220211 JAPAN</vt:lpstr>
      <vt:lpstr>APC INV 220209 USA</vt:lpstr>
      <vt:lpstr>APC INV 220208 KOREA</vt:lpstr>
      <vt:lpstr>APC INV 220200</vt:lpstr>
      <vt:lpstr>APC INV 220199 JAPAN</vt:lpstr>
      <vt:lpstr>APC INV 220198 KOREA</vt:lpstr>
      <vt:lpstr>APC INV 220197 USA</vt:lpstr>
      <vt:lpstr>APC INV 220195</vt:lpstr>
      <vt:lpstr>APC INV 220194 USA</vt:lpstr>
      <vt:lpstr>APC INV 220193 KOREA</vt:lpstr>
      <vt:lpstr>APC INV 220192 JAPAN</vt:lpstr>
      <vt:lpstr>APC INV 220174 USA</vt:lpstr>
      <vt:lpstr>APC INV 220173</vt:lpstr>
      <vt:lpstr>APC INV 220172 JAPAN</vt:lpstr>
      <vt:lpstr>APC INV 220151</vt:lpstr>
      <vt:lpstr>APC INV 220150 USA</vt:lpstr>
      <vt:lpstr>APC INV 220149 KOREA</vt:lpstr>
      <vt:lpstr>APC INV 220148 JAPAN</vt:lpstr>
      <vt:lpstr>APC INV 220144</vt:lpstr>
      <vt:lpstr>APC INV 220143</vt:lpstr>
      <vt:lpstr>APC INV 220141</vt:lpstr>
      <vt:lpstr>APC INV 220140 JAPAN</vt:lpstr>
      <vt:lpstr>APC INV 220130</vt:lpstr>
      <vt:lpstr>APC INV 220129 USA</vt:lpstr>
      <vt:lpstr>APC INV 220124 USA</vt:lpstr>
      <vt:lpstr>APC INV 220123 KOREA</vt:lpstr>
      <vt:lpstr>APC INV 220122 JAPAN</vt:lpstr>
      <vt:lpstr>APC INV 220121</vt:lpstr>
      <vt:lpstr>APC INV 220116</vt:lpstr>
      <vt:lpstr>APC INV 220115 JAPAN</vt:lpstr>
      <vt:lpstr>APC INV 220114 KOREA</vt:lpstr>
      <vt:lpstr>APC INV 220104</vt:lpstr>
      <vt:lpstr>APC INV 220103 USA</vt:lpstr>
      <vt:lpstr>APC INV 220085</vt:lpstr>
      <vt:lpstr>APC INV 220083 USA</vt:lpstr>
      <vt:lpstr>APC INV 220051</vt:lpstr>
      <vt:lpstr>APC INV 220050 USA</vt:lpstr>
      <vt:lpstr>APC INV 220037</vt:lpstr>
      <vt:lpstr>APC INV 220020</vt:lpstr>
      <vt:lpstr>APC INV 220019 USA</vt:lpstr>
      <vt:lpstr>APC INV 220018 JAPAN</vt:lpstr>
      <vt:lpstr>APC INV 220013 KOREA</vt:lpstr>
      <vt:lpstr>APC INV 220012</vt:lpstr>
      <vt:lpstr>APC INV 220011 JAPAN</vt:lpstr>
      <vt:lpstr>APC INV 220010 USA</vt:lpstr>
      <vt:lpstr>APC INV 220007</vt:lpstr>
      <vt:lpstr>APC INV 220006 USA</vt:lpstr>
      <vt:lpstr>APC INV 220005 JAPAN</vt:lpstr>
      <vt:lpstr>APC INV 220004 KOREA</vt:lpstr>
      <vt:lpstr>APC INV 200504 KOREA</vt:lpstr>
      <vt:lpstr>APC INV 200503 JAPAN</vt:lpstr>
      <vt:lpstr>APC INV 200502 USA</vt:lpstr>
      <vt:lpstr>APC INV 200501</vt:lpstr>
      <vt:lpstr>APC INV 200494 JAPAN</vt:lpstr>
      <vt:lpstr>APC INV 200493</vt:lpstr>
      <vt:lpstr>APC INV 200486 USA</vt:lpstr>
      <vt:lpstr>APC INV 200485</vt:lpstr>
      <vt:lpstr>APC INV 200471</vt:lpstr>
      <vt:lpstr>APC INV 200470 USA</vt:lpstr>
      <vt:lpstr>APC INV 200469 KOREA</vt:lpstr>
      <vt:lpstr>APC INV 200463 KOREA</vt:lpstr>
      <vt:lpstr>APC INV 200462 USA</vt:lpstr>
      <vt:lpstr>APC INV 200461</vt:lpstr>
      <vt:lpstr>APC INV 200460 JAPAN</vt:lpstr>
      <vt:lpstr>APC INV 200442 JAPAN</vt:lpstr>
      <vt:lpstr>APC INV 200441</vt:lpstr>
      <vt:lpstr>APC INV 200440 KOREA</vt:lpstr>
      <vt:lpstr>APC INV 200438</vt:lpstr>
      <vt:lpstr>APC INV 200437 USA</vt:lpstr>
      <vt:lpstr>APC INV 200436 JAPAN</vt:lpstr>
      <vt:lpstr>APC INV 200426</vt:lpstr>
      <vt:lpstr>APC INV 200425 KOREA</vt:lpstr>
      <vt:lpstr>APC INV 200424 USA</vt:lpstr>
      <vt:lpstr>APC INV 200423 JAPAN</vt:lpstr>
      <vt:lpstr>APC INV 200420</vt:lpstr>
      <vt:lpstr>APC INV 200419 KOREA</vt:lpstr>
      <vt:lpstr>APC INV 200418 USA</vt:lpstr>
      <vt:lpstr>APC INV 200417 JAPAN</vt:lpstr>
      <vt:lpstr>APC INV 200409</vt:lpstr>
      <vt:lpstr>APC INV 200408 JAPAN</vt:lpstr>
      <vt:lpstr>APC INV 200407 USA</vt:lpstr>
      <vt:lpstr>APC INV 200406 KOREA</vt:lpstr>
      <vt:lpstr>APC INV 200401</vt:lpstr>
      <vt:lpstr>APC INV 200400 USA</vt:lpstr>
      <vt:lpstr>APC INV 200399 KOREA</vt:lpstr>
      <vt:lpstr>APC INV 200398 JAPAN</vt:lpstr>
      <vt:lpstr>APC INV 200389</vt:lpstr>
      <vt:lpstr>APC INV 200388</vt:lpstr>
      <vt:lpstr>APC INV 200385 USA</vt:lpstr>
      <vt:lpstr>APC INV 200386 KOREA</vt:lpstr>
      <vt:lpstr>APC INV 200387 JAPAN</vt:lpstr>
      <vt:lpstr>APC INV 200379 JAPAN</vt:lpstr>
      <vt:lpstr>APC INV 200378</vt:lpstr>
      <vt:lpstr>APC INV 200377 KOREA</vt:lpstr>
      <vt:lpstr>APC INV 200376 USA</vt:lpstr>
      <vt:lpstr>APC INV 200352 JAPAN</vt:lpstr>
      <vt:lpstr>APC INV 200351 USA</vt:lpstr>
      <vt:lpstr>APC INV 200350</vt:lpstr>
      <vt:lpstr>APC INV 200340 USA</vt:lpstr>
      <vt:lpstr>APC INV 200338 JAPAN</vt:lpstr>
      <vt:lpstr>APC INV 200339 KOREA</vt:lpstr>
      <vt:lpstr>APC INV 200335</vt:lpstr>
      <vt:lpstr>APC INV 200320 USA</vt:lpstr>
      <vt:lpstr>APC INV 200319</vt:lpstr>
      <vt:lpstr>APC INV 200290 USA</vt:lpstr>
      <vt:lpstr>APC INV 200289</vt:lpstr>
      <vt:lpstr>APC INV 200270 KOREA</vt:lpstr>
      <vt:lpstr>APC INV 200269 USA</vt:lpstr>
      <vt:lpstr>APC INV 200271</vt:lpstr>
      <vt:lpstr>APC INV 200262 USA</vt:lpstr>
      <vt:lpstr>APC INV 200261</vt:lpstr>
      <vt:lpstr>APC INV 200245 USA</vt:lpstr>
      <vt:lpstr>APC INV 200244</vt:lpstr>
      <vt:lpstr>APC INV 200220 USA</vt:lpstr>
      <vt:lpstr>APC INV 200221</vt:lpstr>
      <vt:lpstr>APC INV 200196 USA</vt:lpstr>
      <vt:lpstr>APC INV 200195</vt:lpstr>
      <vt:lpstr>APC INV 200180 USA</vt:lpstr>
      <vt:lpstr>APC INV 200181</vt:lpstr>
      <vt:lpstr>APC INV 200157 USA</vt:lpstr>
      <vt:lpstr>APC INV 200156</vt:lpstr>
      <vt:lpstr>APC INV 200150 USA</vt:lpstr>
      <vt:lpstr>APC INV 200149</vt:lpstr>
      <vt:lpstr>APC INV 200139 USA</vt:lpstr>
      <vt:lpstr>APC INV 200140</vt:lpstr>
      <vt:lpstr>APC INV 200134 JAPAN</vt:lpstr>
      <vt:lpstr>APC INV 200122 USA</vt:lpstr>
      <vt:lpstr>APC INV 200121</vt:lpstr>
      <vt:lpstr>APC INV 200097 USA</vt:lpstr>
      <vt:lpstr>APC INV 200098</vt:lpstr>
      <vt:lpstr>APC INV 200087 USA</vt:lpstr>
      <vt:lpstr>APC INV 200086</vt:lpstr>
      <vt:lpstr>APC INV 200084 USA</vt:lpstr>
      <vt:lpstr>APC INV 200083</vt:lpstr>
      <vt:lpstr>APC INV 200082 JAPAN</vt:lpstr>
      <vt:lpstr>APC INV 200072 USA </vt:lpstr>
      <vt:lpstr>APC INV 200071</vt:lpstr>
      <vt:lpstr>APC INV 200057 USA</vt:lpstr>
      <vt:lpstr>APC INV 200056</vt:lpstr>
      <vt:lpstr>APC INV 200035 USA</vt:lpstr>
      <vt:lpstr>APC INV 200034</vt:lpstr>
      <vt:lpstr>APC INV 200026</vt:lpstr>
      <vt:lpstr>APC INV 200013 USA</vt:lpstr>
      <vt:lpstr>APC INV 200012</vt:lpstr>
      <vt:lpstr>APC INV 200007 USA</vt:lpstr>
      <vt:lpstr>APC INV 200006</vt:lpstr>
      <vt:lpstr>APC INV 37380 USA</vt:lpstr>
      <vt:lpstr>APC INV 37379</vt:lpstr>
      <vt:lpstr>APC INV 37351</vt:lpstr>
      <vt:lpstr>APC INV 37342</vt:lpstr>
      <vt:lpstr>APC INV 37309</vt:lpstr>
      <vt:lpstr>APC INV 37308</vt:lpstr>
      <vt:lpstr>APC INV 37303</vt:lpstr>
      <vt:lpstr>APC INV 37290</vt:lpstr>
      <vt:lpstr>APC INV 37284</vt:lpstr>
      <vt:lpstr>APC INV 37278</vt:lpstr>
      <vt:lpstr>APC INV 37268</vt:lpstr>
      <vt:lpstr>APC INV 37266</vt:lpstr>
      <vt:lpstr>APC INV 37256</vt:lpstr>
      <vt:lpstr>APC INV 37205</vt:lpstr>
      <vt:lpstr>APC INV 37191</vt:lpstr>
      <vt:lpstr>APC INV 37177</vt:lpstr>
      <vt:lpstr>APC INV 37157</vt:lpstr>
      <vt:lpstr>APC INV 37156</vt:lpstr>
      <vt:lpstr>APC INV 37118</vt:lpstr>
      <vt:lpstr>APC INV 37112</vt:lpstr>
      <vt:lpstr>APC INV 37074</vt:lpstr>
      <vt:lpstr>APC INV 37036</vt:lpstr>
      <vt:lpstr>APC INV 37030</vt:lpstr>
      <vt:lpstr>APC INV 37027</vt:lpstr>
      <vt:lpstr>APC INV 37019</vt:lpstr>
      <vt:lpstr>APC INV 37016</vt:lpstr>
      <vt:lpstr>APC INV 37015</vt:lpstr>
      <vt:lpstr>APC INV 36998</vt:lpstr>
      <vt:lpstr>APC INV 36992</vt:lpstr>
      <vt:lpstr>APC INV 36985</vt:lpstr>
      <vt:lpstr>APC INV 36948</vt:lpstr>
      <vt:lpstr>APC INV 36915</vt:lpstr>
      <vt:lpstr>APC INV 36910</vt:lpstr>
      <vt:lpstr>APC INV 36909</vt:lpstr>
      <vt:lpstr>APC INV TOTE</vt:lpstr>
      <vt:lpstr>APC INV 36809</vt:lpstr>
      <vt:lpstr>APC INV 36791</vt:lpstr>
      <vt:lpstr>APC INV 36779</vt:lpstr>
      <vt:lpstr>APC INV 36777</vt:lpstr>
      <vt:lpstr>APC INV 36715</vt:lpstr>
      <vt:lpstr>APC INV 36680</vt:lpstr>
      <vt:lpstr>APC INV 36669</vt:lpstr>
      <vt:lpstr>APC INV 36637</vt:lpstr>
      <vt:lpstr>APC INV 36618</vt:lpstr>
      <vt:lpstr>APC INV 36610</vt:lpstr>
      <vt:lpstr>APC INV 366609</vt:lpstr>
      <vt:lpstr>APC INV 36594 (2)</vt:lpstr>
      <vt:lpstr>APC INV 36588</vt:lpstr>
      <vt:lpstr>APC INV 36569</vt:lpstr>
      <vt:lpstr>APC INV 36568</vt:lpstr>
      <vt:lpstr>' APC KOREA 09.02'!Títulos_a_imprimir</vt:lpstr>
      <vt:lpstr>'APC INV 200006'!Títulos_a_imprimir</vt:lpstr>
      <vt:lpstr>'APC INV 200007 USA'!Títulos_a_imprimir</vt:lpstr>
      <vt:lpstr>'APC INV 200012'!Títulos_a_imprimir</vt:lpstr>
      <vt:lpstr>'APC INV 200013 USA'!Títulos_a_imprimir</vt:lpstr>
      <vt:lpstr>'APC INV 200026'!Títulos_a_imprimir</vt:lpstr>
      <vt:lpstr>'APC INV 200034'!Títulos_a_imprimir</vt:lpstr>
      <vt:lpstr>'APC INV 200035 USA'!Títulos_a_imprimir</vt:lpstr>
      <vt:lpstr>'APC INV 200056'!Títulos_a_imprimir</vt:lpstr>
      <vt:lpstr>'APC INV 200057 USA'!Títulos_a_imprimir</vt:lpstr>
      <vt:lpstr>'APC INV 200071'!Títulos_a_imprimir</vt:lpstr>
      <vt:lpstr>'APC INV 200072 USA '!Títulos_a_imprimir</vt:lpstr>
      <vt:lpstr>'APC INV 200082 JAPAN'!Títulos_a_imprimir</vt:lpstr>
      <vt:lpstr>'APC INV 200083'!Títulos_a_imprimir</vt:lpstr>
      <vt:lpstr>'APC INV 200084 USA'!Títulos_a_imprimir</vt:lpstr>
      <vt:lpstr>'APC INV 200086'!Títulos_a_imprimir</vt:lpstr>
      <vt:lpstr>'APC INV 200087 USA'!Títulos_a_imprimir</vt:lpstr>
      <vt:lpstr>'APC INV 200097 USA'!Títulos_a_imprimir</vt:lpstr>
      <vt:lpstr>'APC INV 200098'!Títulos_a_imprimir</vt:lpstr>
      <vt:lpstr>'APC INV 200121'!Títulos_a_imprimir</vt:lpstr>
      <vt:lpstr>'APC INV 200122 USA'!Títulos_a_imprimir</vt:lpstr>
      <vt:lpstr>'APC INV 200134 JAPAN'!Títulos_a_imprimir</vt:lpstr>
      <vt:lpstr>'APC INV 200139 USA'!Títulos_a_imprimir</vt:lpstr>
      <vt:lpstr>'APC INV 200140'!Títulos_a_imprimir</vt:lpstr>
      <vt:lpstr>'APC INV 200149'!Títulos_a_imprimir</vt:lpstr>
      <vt:lpstr>'APC INV 200150 USA'!Títulos_a_imprimir</vt:lpstr>
      <vt:lpstr>'APC INV 200156'!Títulos_a_imprimir</vt:lpstr>
      <vt:lpstr>'APC INV 200157 USA'!Títulos_a_imprimir</vt:lpstr>
      <vt:lpstr>'APC INV 200180 USA'!Títulos_a_imprimir</vt:lpstr>
      <vt:lpstr>'APC INV 200181'!Títulos_a_imprimir</vt:lpstr>
      <vt:lpstr>'APC INV 200195'!Títulos_a_imprimir</vt:lpstr>
      <vt:lpstr>'APC INV 200196 USA'!Títulos_a_imprimir</vt:lpstr>
      <vt:lpstr>'APC INV 200220 USA'!Títulos_a_imprimir</vt:lpstr>
      <vt:lpstr>'APC INV 200221'!Títulos_a_imprimir</vt:lpstr>
      <vt:lpstr>'APC INV 200244'!Títulos_a_imprimir</vt:lpstr>
      <vt:lpstr>'APC INV 200245 USA'!Títulos_a_imprimir</vt:lpstr>
      <vt:lpstr>'APC INV 200261'!Títulos_a_imprimir</vt:lpstr>
      <vt:lpstr>'APC INV 200262 USA'!Títulos_a_imprimir</vt:lpstr>
      <vt:lpstr>'APC INV 200269 USA'!Títulos_a_imprimir</vt:lpstr>
      <vt:lpstr>'APC INV 200270 KOREA'!Títulos_a_imprimir</vt:lpstr>
      <vt:lpstr>'APC INV 200271'!Títulos_a_imprimir</vt:lpstr>
      <vt:lpstr>'APC INV 200289'!Títulos_a_imprimir</vt:lpstr>
      <vt:lpstr>'APC INV 200290 USA'!Títulos_a_imprimir</vt:lpstr>
      <vt:lpstr>'APC INV 200319'!Títulos_a_imprimir</vt:lpstr>
      <vt:lpstr>'APC INV 200320 USA'!Títulos_a_imprimir</vt:lpstr>
      <vt:lpstr>'APC INV 200335'!Títulos_a_imprimir</vt:lpstr>
      <vt:lpstr>'APC INV 200338 JAPAN'!Títulos_a_imprimir</vt:lpstr>
      <vt:lpstr>'APC INV 200339 KOREA'!Títulos_a_imprimir</vt:lpstr>
      <vt:lpstr>'APC INV 200340 USA'!Títulos_a_imprimir</vt:lpstr>
      <vt:lpstr>'APC INV 200350'!Títulos_a_imprimir</vt:lpstr>
      <vt:lpstr>'APC INV 200351 USA'!Títulos_a_imprimir</vt:lpstr>
      <vt:lpstr>'APC INV 200352 JAPAN'!Títulos_a_imprimir</vt:lpstr>
      <vt:lpstr>'APC INV 200376 USA'!Títulos_a_imprimir</vt:lpstr>
      <vt:lpstr>'APC INV 200377 KOREA'!Títulos_a_imprimir</vt:lpstr>
      <vt:lpstr>'APC INV 200378'!Títulos_a_imprimir</vt:lpstr>
      <vt:lpstr>'APC INV 200379 JAPAN'!Títulos_a_imprimir</vt:lpstr>
      <vt:lpstr>'APC INV 200385 USA'!Títulos_a_imprimir</vt:lpstr>
      <vt:lpstr>'APC INV 200386 KOREA'!Títulos_a_imprimir</vt:lpstr>
      <vt:lpstr>'APC INV 200387 JAPAN'!Títulos_a_imprimir</vt:lpstr>
      <vt:lpstr>'APC INV 200388'!Títulos_a_imprimir</vt:lpstr>
      <vt:lpstr>'APC INV 200389'!Títulos_a_imprimir</vt:lpstr>
      <vt:lpstr>'APC INV 200398 JAPAN'!Títulos_a_imprimir</vt:lpstr>
      <vt:lpstr>'APC INV 200399 KOREA'!Títulos_a_imprimir</vt:lpstr>
      <vt:lpstr>'APC INV 200400 USA'!Títulos_a_imprimir</vt:lpstr>
      <vt:lpstr>'APC INV 200401'!Títulos_a_imprimir</vt:lpstr>
      <vt:lpstr>'APC INV 200406 KOREA'!Títulos_a_imprimir</vt:lpstr>
      <vt:lpstr>'APC INV 200407 USA'!Títulos_a_imprimir</vt:lpstr>
      <vt:lpstr>'APC INV 200408 JAPAN'!Títulos_a_imprimir</vt:lpstr>
      <vt:lpstr>'APC INV 200409'!Títulos_a_imprimir</vt:lpstr>
      <vt:lpstr>'APC INV 200417 JAPAN'!Títulos_a_imprimir</vt:lpstr>
      <vt:lpstr>'APC INV 200418 USA'!Títulos_a_imprimir</vt:lpstr>
      <vt:lpstr>'APC INV 200419 KOREA'!Títulos_a_imprimir</vt:lpstr>
      <vt:lpstr>'APC INV 200420'!Títulos_a_imprimir</vt:lpstr>
      <vt:lpstr>'APC INV 200423 JAPAN'!Títulos_a_imprimir</vt:lpstr>
      <vt:lpstr>'APC INV 200424 USA'!Títulos_a_imprimir</vt:lpstr>
      <vt:lpstr>'APC INV 200425 KOREA'!Títulos_a_imprimir</vt:lpstr>
      <vt:lpstr>'APC INV 200426'!Títulos_a_imprimir</vt:lpstr>
      <vt:lpstr>'APC INV 200436 JAPAN'!Títulos_a_imprimir</vt:lpstr>
      <vt:lpstr>'APC INV 200437 USA'!Títulos_a_imprimir</vt:lpstr>
      <vt:lpstr>'APC INV 200438'!Títulos_a_imprimir</vt:lpstr>
      <vt:lpstr>'APC INV 200440 KOREA'!Títulos_a_imprimir</vt:lpstr>
      <vt:lpstr>'APC INV 200441'!Títulos_a_imprimir</vt:lpstr>
      <vt:lpstr>'APC INV 200442 JAPAN'!Títulos_a_imprimir</vt:lpstr>
      <vt:lpstr>'APC INV 200460 JAPAN'!Títulos_a_imprimir</vt:lpstr>
      <vt:lpstr>'APC INV 200461'!Títulos_a_imprimir</vt:lpstr>
      <vt:lpstr>'APC INV 200462 USA'!Títulos_a_imprimir</vt:lpstr>
      <vt:lpstr>'APC INV 200463 KOREA'!Títulos_a_imprimir</vt:lpstr>
      <vt:lpstr>'APC INV 200469 KOREA'!Títulos_a_imprimir</vt:lpstr>
      <vt:lpstr>'APC INV 200470 USA'!Títulos_a_imprimir</vt:lpstr>
      <vt:lpstr>'APC INV 200471'!Títulos_a_imprimir</vt:lpstr>
      <vt:lpstr>'APC INV 200485'!Títulos_a_imprimir</vt:lpstr>
      <vt:lpstr>'APC INV 200486 USA'!Títulos_a_imprimir</vt:lpstr>
      <vt:lpstr>'APC INV 200493'!Títulos_a_imprimir</vt:lpstr>
      <vt:lpstr>'APC INV 200494 JAPAN'!Títulos_a_imprimir</vt:lpstr>
      <vt:lpstr>'APC INV 200501'!Títulos_a_imprimir</vt:lpstr>
      <vt:lpstr>'APC INV 200502 USA'!Títulos_a_imprimir</vt:lpstr>
      <vt:lpstr>'APC INV 200503 JAPAN'!Títulos_a_imprimir</vt:lpstr>
      <vt:lpstr>'APC INV 200504 KOREA'!Títulos_a_imprimir</vt:lpstr>
      <vt:lpstr>'APC INV 220004 KOREA'!Títulos_a_imprimir</vt:lpstr>
      <vt:lpstr>'APC INV 220005 JAPAN'!Títulos_a_imprimir</vt:lpstr>
      <vt:lpstr>'APC INV 220006 USA'!Títulos_a_imprimir</vt:lpstr>
      <vt:lpstr>'APC INV 220007'!Títulos_a_imprimir</vt:lpstr>
      <vt:lpstr>'APC INV 220010 USA'!Títulos_a_imprimir</vt:lpstr>
      <vt:lpstr>'APC INV 220011 JAPAN'!Títulos_a_imprimir</vt:lpstr>
      <vt:lpstr>'APC INV 220012'!Títulos_a_imprimir</vt:lpstr>
      <vt:lpstr>'APC INV 220013 KOREA'!Títulos_a_imprimir</vt:lpstr>
      <vt:lpstr>'APC INV 220018 JAPAN'!Títulos_a_imprimir</vt:lpstr>
      <vt:lpstr>'APC INV 220019 USA'!Títulos_a_imprimir</vt:lpstr>
      <vt:lpstr>'APC INV 220020'!Títulos_a_imprimir</vt:lpstr>
      <vt:lpstr>'APC INV 220037'!Títulos_a_imprimir</vt:lpstr>
      <vt:lpstr>'APC INV 220050 USA'!Títulos_a_imprimir</vt:lpstr>
      <vt:lpstr>'APC INV 220051'!Títulos_a_imprimir</vt:lpstr>
      <vt:lpstr>'APC INV 220083 USA'!Títulos_a_imprimir</vt:lpstr>
      <vt:lpstr>'APC INV 220085'!Títulos_a_imprimir</vt:lpstr>
      <vt:lpstr>'APC INV 220103 USA'!Títulos_a_imprimir</vt:lpstr>
      <vt:lpstr>'APC INV 220104'!Títulos_a_imprimir</vt:lpstr>
      <vt:lpstr>'APC INV 220114 KOREA'!Títulos_a_imprimir</vt:lpstr>
      <vt:lpstr>'APC INV 220115 JAPAN'!Títulos_a_imprimir</vt:lpstr>
      <vt:lpstr>'APC INV 220116'!Títulos_a_imprimir</vt:lpstr>
      <vt:lpstr>'APC INV 220121'!Títulos_a_imprimir</vt:lpstr>
      <vt:lpstr>'APC INV 220122 JAPAN'!Títulos_a_imprimir</vt:lpstr>
      <vt:lpstr>'APC INV 220123 KOREA'!Títulos_a_imprimir</vt:lpstr>
      <vt:lpstr>'APC INV 220124 USA'!Títulos_a_imprimir</vt:lpstr>
      <vt:lpstr>'APC INV 220129 USA'!Títulos_a_imprimir</vt:lpstr>
      <vt:lpstr>'APC INV 220130'!Títulos_a_imprimir</vt:lpstr>
      <vt:lpstr>'APC INV 220140 JAPAN'!Títulos_a_imprimir</vt:lpstr>
      <vt:lpstr>'APC INV 220141'!Títulos_a_imprimir</vt:lpstr>
      <vt:lpstr>'APC INV 220143'!Títulos_a_imprimir</vt:lpstr>
      <vt:lpstr>'APC INV 220144'!Títulos_a_imprimir</vt:lpstr>
      <vt:lpstr>'APC INV 220148 JAPAN'!Títulos_a_imprimir</vt:lpstr>
      <vt:lpstr>'APC INV 220149 KOREA'!Títulos_a_imprimir</vt:lpstr>
      <vt:lpstr>'APC INV 220150 USA'!Títulos_a_imprimir</vt:lpstr>
      <vt:lpstr>'APC INV 220151'!Títulos_a_imprimir</vt:lpstr>
      <vt:lpstr>'APC INV 220172 JAPAN'!Títulos_a_imprimir</vt:lpstr>
      <vt:lpstr>'APC INV 220173'!Títulos_a_imprimir</vt:lpstr>
      <vt:lpstr>'APC INV 220174 USA'!Títulos_a_imprimir</vt:lpstr>
      <vt:lpstr>'APC INV 220192 JAPAN'!Títulos_a_imprimir</vt:lpstr>
      <vt:lpstr>'APC INV 220193 KOREA'!Títulos_a_imprimir</vt:lpstr>
      <vt:lpstr>'APC INV 220194 USA'!Títulos_a_imprimir</vt:lpstr>
      <vt:lpstr>'APC INV 220195'!Títulos_a_imprimir</vt:lpstr>
      <vt:lpstr>'APC INV 220197 USA'!Títulos_a_imprimir</vt:lpstr>
      <vt:lpstr>'APC INV 220198 KOREA'!Títulos_a_imprimir</vt:lpstr>
      <vt:lpstr>'APC INV 220199 JAPAN'!Títulos_a_imprimir</vt:lpstr>
      <vt:lpstr>'APC INV 220200'!Títulos_a_imprimir</vt:lpstr>
      <vt:lpstr>'APC INV 220208 KOREA'!Títulos_a_imprimir</vt:lpstr>
      <vt:lpstr>'APC INV 220209 USA'!Títulos_a_imprimir</vt:lpstr>
      <vt:lpstr>'APC INV 220211 JAPAN'!Títulos_a_imprimir</vt:lpstr>
      <vt:lpstr>'APC INV 220213'!Títulos_a_imprimir</vt:lpstr>
      <vt:lpstr>'APC INV 220219 JAPAN'!Títulos_a_imprimir</vt:lpstr>
      <vt:lpstr>'APC INV 220220 USA'!Títulos_a_imprimir</vt:lpstr>
      <vt:lpstr>'APC INV 220221'!Títulos_a_imprimir</vt:lpstr>
      <vt:lpstr>'APC INV 220229 USA'!Títulos_a_imprimir</vt:lpstr>
      <vt:lpstr>'APC INV 220230'!Títulos_a_imprimir</vt:lpstr>
      <vt:lpstr>'APC INV 220234 USA'!Títulos_a_imprimir</vt:lpstr>
      <vt:lpstr>'APC INV 220235'!Títulos_a_imprimir</vt:lpstr>
      <vt:lpstr>'APC INV 220244 USA'!Títulos_a_imprimir</vt:lpstr>
      <vt:lpstr>'APC INV 220245'!Títulos_a_imprimir</vt:lpstr>
      <vt:lpstr>'APC INV 220252 USA'!Títulos_a_imprimir</vt:lpstr>
      <vt:lpstr>'APC INV 220253'!Títulos_a_imprimir</vt:lpstr>
      <vt:lpstr>'APC INV 220256'!Títulos_a_imprimir</vt:lpstr>
      <vt:lpstr>'APC INV 220258 USA'!Títulos_a_imprimir</vt:lpstr>
      <vt:lpstr>'APC INV 220259'!Títulos_a_imprimir</vt:lpstr>
      <vt:lpstr>'APC INV 220268'!Títulos_a_imprimir</vt:lpstr>
      <vt:lpstr>'APC INV 220269 USA'!Títulos_a_imprimir</vt:lpstr>
      <vt:lpstr>'APC INV 220273 USA'!Títulos_a_imprimir</vt:lpstr>
      <vt:lpstr>'APC INV 220274'!Títulos_a_imprimir</vt:lpstr>
      <vt:lpstr>'APC INV 220275 JAPAN'!Títulos_a_imprimir</vt:lpstr>
      <vt:lpstr>'APC INV 220276'!Títulos_a_imprimir</vt:lpstr>
      <vt:lpstr>'APC INV 220282'!Títulos_a_imprimir</vt:lpstr>
      <vt:lpstr>'APC INV 220283 JAPAN'!Títulos_a_imprimir</vt:lpstr>
      <vt:lpstr>'APC INV 230001 KOREA'!Títulos_a_imprimir</vt:lpstr>
      <vt:lpstr>'APC INV 230006 KOREA'!Títulos_a_imprimir</vt:lpstr>
      <vt:lpstr>'APC INV 230007 USA'!Títulos_a_imprimir</vt:lpstr>
      <vt:lpstr>'APC INV 230009'!Títulos_a_imprimir</vt:lpstr>
      <vt:lpstr>'APC INV 230010 JAPAN'!Títulos_a_imprimir</vt:lpstr>
      <vt:lpstr>'APC INV 230016'!Títulos_a_imprimir</vt:lpstr>
      <vt:lpstr>'APC INV 230019'!Títulos_a_imprimir</vt:lpstr>
      <vt:lpstr>'APC INV 230020 KOREA'!Títulos_a_imprimir</vt:lpstr>
      <vt:lpstr>'APC INV 230021 USA'!Títulos_a_imprimir</vt:lpstr>
      <vt:lpstr>'APC INV 230034 USA'!Títulos_a_imprimir</vt:lpstr>
      <vt:lpstr>'APC INV 230035 IVRY'!Títulos_a_imprimir</vt:lpstr>
      <vt:lpstr>'APC INV 230036 C-LOG'!Títulos_a_imprimir</vt:lpstr>
      <vt:lpstr>'APC INV 230040 USA'!Títulos_a_imprimir</vt:lpstr>
      <vt:lpstr>'APC INV 230041 C-LOG'!Títulos_a_imprimir</vt:lpstr>
      <vt:lpstr>'APC INV 230042 IVRY'!Títulos_a_imprimir</vt:lpstr>
      <vt:lpstr>'APC INV 230044 KOREA'!Títulos_a_imprimir</vt:lpstr>
      <vt:lpstr>'APC INV 230045 JAPAN'!Títulos_a_imprimir</vt:lpstr>
      <vt:lpstr>'APC INV 230046 USA'!Títulos_a_imprimir</vt:lpstr>
      <vt:lpstr>'APC INV 230047 IVRY'!Títulos_a_imprimir</vt:lpstr>
      <vt:lpstr>'APC INV 230048 C-LOG'!Títulos_a_imprimir</vt:lpstr>
      <vt:lpstr>'APC INV 230056 KOREA'!Títulos_a_imprimir</vt:lpstr>
      <vt:lpstr>'APC INV 230057 JAPAN'!Títulos_a_imprimir</vt:lpstr>
      <vt:lpstr>'APC INV 230058 USA'!Títulos_a_imprimir</vt:lpstr>
      <vt:lpstr>'APC INV 230059 C-LOG'!Títulos_a_imprimir</vt:lpstr>
      <vt:lpstr>'APC INV 230060 IVRY'!Títulos_a_imprimir</vt:lpstr>
      <vt:lpstr>'APC INV 230069 C-LOG'!Títulos_a_imprimir</vt:lpstr>
      <vt:lpstr>'APC INV 230082 JAPAN'!Títulos_a_imprimir</vt:lpstr>
      <vt:lpstr>'APC INV 230083 USA'!Títulos_a_imprimir</vt:lpstr>
      <vt:lpstr>'APC INV 230084 IVRY'!Títulos_a_imprimir</vt:lpstr>
      <vt:lpstr>'APC INV 230085 C-LOG'!Títulos_a_imprimir</vt:lpstr>
      <vt:lpstr>'APC INV 230087 USA'!Títulos_a_imprimir</vt:lpstr>
      <vt:lpstr>'APC INV 230088 IVRY'!Títulos_a_imprimir</vt:lpstr>
      <vt:lpstr>'APC INV 230089 C-LOG'!Títulos_a_imprimir</vt:lpstr>
      <vt:lpstr>'APC INV 230091 C-LOG'!Títulos_a_imprimir</vt:lpstr>
      <vt:lpstr>'APC INV 230092 IVRY'!Títulos_a_imprimir</vt:lpstr>
      <vt:lpstr>'APC INV 230099 KOREA'!Títulos_a_imprimir</vt:lpstr>
      <vt:lpstr>'APC INV 230100 USA'!Títulos_a_imprimir</vt:lpstr>
      <vt:lpstr>'APC INV 230101 JAPAN'!Títulos_a_imprimir</vt:lpstr>
      <vt:lpstr>'APC INV 230102 IVRY'!Títulos_a_imprimir</vt:lpstr>
      <vt:lpstr>'APC INV 230103 C-LOG'!Títulos_a_imprimir</vt:lpstr>
      <vt:lpstr>'APC INV 230129 IVRY'!Títulos_a_imprimir</vt:lpstr>
      <vt:lpstr>'APC INV 230130 C-LOG '!Títulos_a_imprimir</vt:lpstr>
      <vt:lpstr>'APC INV 230131 USA'!Títulos_a_imprimir</vt:lpstr>
      <vt:lpstr>'APC INV 230132 JAPAN'!Títulos_a_imprimir</vt:lpstr>
      <vt:lpstr>'APC INV 230141 USA'!Títulos_a_imprimir</vt:lpstr>
      <vt:lpstr>'APC INV 230142 IVRY'!Títulos_a_imprimir</vt:lpstr>
      <vt:lpstr>'APC INV 230143 C-LOG '!Títulos_a_imprimir</vt:lpstr>
      <vt:lpstr>'APC INV 230154 JAPAN'!Títulos_a_imprimir</vt:lpstr>
      <vt:lpstr>'APC INV 230155 KOREA'!Títulos_a_imprimir</vt:lpstr>
      <vt:lpstr>'APC INV 230156 USA'!Títulos_a_imprimir</vt:lpstr>
      <vt:lpstr>'APC INV 230157 IVRY'!Títulos_a_imprimir</vt:lpstr>
      <vt:lpstr>'APC INV 230158 C-LOG'!Títulos_a_imprimir</vt:lpstr>
      <vt:lpstr>'APC INV 230191 KOREA'!Títulos_a_imprimir</vt:lpstr>
      <vt:lpstr>'APC INV 230192 USA'!Títulos_a_imprimir</vt:lpstr>
      <vt:lpstr>'APC INV 230193 IVRY'!Títulos_a_imprimir</vt:lpstr>
      <vt:lpstr>'APC INV 230194 C-LOG'!Títulos_a_imprimir</vt:lpstr>
      <vt:lpstr>'APC INV 230196 USA'!Títulos_a_imprimir</vt:lpstr>
      <vt:lpstr>'APC INV 230197 C-LOG'!Títulos_a_imprimir</vt:lpstr>
      <vt:lpstr>'APC INV 230198 IVRY'!Títulos_a_imprimir</vt:lpstr>
      <vt:lpstr>'APC INV 230212 JAPAN'!Títulos_a_imprimir</vt:lpstr>
      <vt:lpstr>'APC INV 230213 USA'!Títulos_a_imprimir</vt:lpstr>
      <vt:lpstr>'APC INV 230214 C-LOG'!Títulos_a_imprimir</vt:lpstr>
      <vt:lpstr>'APC INV 230215 IVRY'!Títulos_a_imprimir</vt:lpstr>
      <vt:lpstr>'APC INV 240007 USA'!Títulos_a_imprimir</vt:lpstr>
      <vt:lpstr>'APC INV 240008 IVRY'!Títulos_a_imprimir</vt:lpstr>
      <vt:lpstr>'APC INV 240082 KOREA'!Títulos_a_imprimir</vt:lpstr>
      <vt:lpstr>'APC INV 240083 USA'!Títulos_a_imprimir</vt:lpstr>
      <vt:lpstr>'APC INV 240084 C-LOG'!Títulos_a_imprimir</vt:lpstr>
      <vt:lpstr>'APC INV 240085 IVRY'!Títulos_a_imprimir</vt:lpstr>
      <vt:lpstr>'APC INV 240101 USA'!Títulos_a_imprimir</vt:lpstr>
      <vt:lpstr>'APC INV 240102 JAPAN'!Títulos_a_imprimir</vt:lpstr>
      <vt:lpstr>'APC INV 240103 C-LOG'!Títulos_a_imprimir</vt:lpstr>
      <vt:lpstr>'APC INV 240104 IVRY'!Títulos_a_imprimir</vt:lpstr>
      <vt:lpstr>'APC INV 240131 USA'!Títulos_a_imprimir</vt:lpstr>
      <vt:lpstr>'APC INV 240132 IVRY'!Títulos_a_imprimir</vt:lpstr>
      <vt:lpstr>'APC INV 240133 C-LOG'!Títulos_a_imprimir</vt:lpstr>
      <vt:lpstr>'APC INV 240139 USA '!Títulos_a_imprimir</vt:lpstr>
      <vt:lpstr>'APC INV 240140 C-LOG'!Títulos_a_imprimir</vt:lpstr>
      <vt:lpstr>'APC INV 240141 IVRY'!Títulos_a_imprimir</vt:lpstr>
      <vt:lpstr>'APC INV 240163 JAPAN'!Títulos_a_imprimir</vt:lpstr>
      <vt:lpstr>'APC INV 240164 C-LOG '!Títulos_a_imprimir</vt:lpstr>
      <vt:lpstr>'APC INV 240165 USA'!Títulos_a_imprimir</vt:lpstr>
      <vt:lpstr>'APC INV 240166 IVRY'!Títulos_a_imprimir</vt:lpstr>
      <vt:lpstr>'APC INV 240195 C-LOG'!Títulos_a_imprimir</vt:lpstr>
      <vt:lpstr>'APC INV 240196 IVRY'!Títulos_a_imprimir</vt:lpstr>
      <vt:lpstr>'APC INV 240197 C-LOG'!Títulos_a_imprimir</vt:lpstr>
      <vt:lpstr>'APC INV 240198 USA'!Títulos_a_imprimir</vt:lpstr>
      <vt:lpstr>'APC INV 240221 USA'!Títulos_a_imprimir</vt:lpstr>
      <vt:lpstr>'APC INV 240222 C-LOG '!Títulos_a_imprimir</vt:lpstr>
      <vt:lpstr>'APC INV 240224 IVRY'!Títulos_a_imprimir</vt:lpstr>
      <vt:lpstr>'APC INV 240237 JAPAN '!Títulos_a_imprimir</vt:lpstr>
      <vt:lpstr>'APC INV 240238 KOREA'!Títulos_a_imprimir</vt:lpstr>
      <vt:lpstr>'APC INV 240239 USA'!Títulos_a_imprimir</vt:lpstr>
      <vt:lpstr>'APC INV 240240 C-LOG'!Títulos_a_imprimir</vt:lpstr>
      <vt:lpstr>'APC INV 240241 IVRY'!Títulos_a_imprimir</vt:lpstr>
      <vt:lpstr>'APC INV 240257 KOREA'!Títulos_a_imprimir</vt:lpstr>
      <vt:lpstr>'APC INV 240258 USA'!Títulos_a_imprimir</vt:lpstr>
      <vt:lpstr>'APC INV 240259 C-LOG'!Títulos_a_imprimir</vt:lpstr>
      <vt:lpstr>'APC INV 240260 IVRY'!Títulos_a_imprimir</vt:lpstr>
      <vt:lpstr>'APC INV 240280 JAPAN'!Títulos_a_imprimir</vt:lpstr>
      <vt:lpstr>'APC INV 240281 USA'!Títulos_a_imprimir</vt:lpstr>
      <vt:lpstr>'APC INV 240282 C-LOG'!Títulos_a_imprimir</vt:lpstr>
      <vt:lpstr>'APC INV 240283 IVRY'!Títulos_a_imprimir</vt:lpstr>
      <vt:lpstr>'APC INV 240291 JAPAN'!Títulos_a_imprimir</vt:lpstr>
      <vt:lpstr>'APC INV 240292 KOREA'!Títulos_a_imprimir</vt:lpstr>
      <vt:lpstr>'APC INV 240293 USA'!Títulos_a_imprimir</vt:lpstr>
      <vt:lpstr>'APC INV 240294 C-LOG '!Títulos_a_imprimir</vt:lpstr>
      <vt:lpstr>'APC INV 240295 IVRY'!Títulos_a_imprimir</vt:lpstr>
      <vt:lpstr>'APC INV 240308 JAPAN'!Títulos_a_imprimir</vt:lpstr>
      <vt:lpstr>'APC INV 240309 USA'!Títulos_a_imprimir</vt:lpstr>
      <vt:lpstr>'APC INV 240311 C-LOG'!Títulos_a_imprimir</vt:lpstr>
      <vt:lpstr>'APC INV 240312 IVRY'!Títulos_a_imprimir</vt:lpstr>
      <vt:lpstr>'APC INV 240314 KOREA'!Títulos_a_imprimir</vt:lpstr>
      <vt:lpstr>'APC INV 240315 JAPAN'!Títulos_a_imprimir</vt:lpstr>
      <vt:lpstr>'APC INV 240316 USA'!Títulos_a_imprimir</vt:lpstr>
      <vt:lpstr>'APC INV 240317 C-LOG'!Títulos_a_imprimir</vt:lpstr>
      <vt:lpstr>'APC INV 240318 IVRY'!Títulos_a_imprimir</vt:lpstr>
      <vt:lpstr>'APC INV 240330 KOREA'!Títulos_a_imprimir</vt:lpstr>
      <vt:lpstr>'APC INV 240331 USA'!Títulos_a_imprimir</vt:lpstr>
      <vt:lpstr>'APC INV 240332 C-LOG'!Títulos_a_imprimir</vt:lpstr>
      <vt:lpstr>'APC INV 240333 IVRY'!Títulos_a_imprimir</vt:lpstr>
      <vt:lpstr>'APC INV 250002 JAPAN'!Títulos_a_imprimir</vt:lpstr>
      <vt:lpstr>'APC INV 250003 USA'!Títulos_a_imprimir</vt:lpstr>
      <vt:lpstr>'APC INV 250004 C-LOG'!Títulos_a_imprimir</vt:lpstr>
      <vt:lpstr>'APC INV 250005 IVRY'!Títulos_a_imprimir</vt:lpstr>
      <vt:lpstr>'APC INV 250014 JAPAN'!Títulos_a_imprimir</vt:lpstr>
      <vt:lpstr>'APC INV 250015 USA'!Títulos_a_imprimir</vt:lpstr>
      <vt:lpstr>'APC INV 250016 C-LOG'!Títulos_a_imprimir</vt:lpstr>
      <vt:lpstr>'APC INV 250017 IVRY'!Títulos_a_imprimir</vt:lpstr>
      <vt:lpstr>'APC INV 250023 KOREA'!Títulos_a_imprimir</vt:lpstr>
      <vt:lpstr>'APC INV 250024 USA'!Títulos_a_imprimir</vt:lpstr>
      <vt:lpstr>'APC INV 250025 C-LOG'!Títulos_a_imprimir</vt:lpstr>
      <vt:lpstr>'APC INV 250026 IVRY'!Títulos_a_imprimir</vt:lpstr>
      <vt:lpstr>'APC INV 250033 JAPAN'!Títulos_a_imprimir</vt:lpstr>
      <vt:lpstr>'APC INV 250034 KOREA'!Títulos_a_imprimir</vt:lpstr>
      <vt:lpstr>'APC INV 250035 USA'!Títulos_a_imprimir</vt:lpstr>
      <vt:lpstr>'APC INV 250036 IVRY'!Títulos_a_imprimir</vt:lpstr>
      <vt:lpstr>'APC INV 250037 JAPAN'!Títulos_a_imprimir</vt:lpstr>
      <vt:lpstr>'APC INV 250038 C-LOG'!Títulos_a_imprimir</vt:lpstr>
      <vt:lpstr>'APC INV 250039 IVRY'!Títulos_a_imprimir</vt:lpstr>
      <vt:lpstr>'APC INV 250056 IVRY'!Títulos_a_imprimir</vt:lpstr>
      <vt:lpstr>'APC INV 250057 C-LOG'!Títulos_a_imprimir</vt:lpstr>
      <vt:lpstr>'APC INV 250058 KOREA'!Títulos_a_imprimir</vt:lpstr>
      <vt:lpstr>'APC INV 250059 IVRY'!Títulos_a_imprimir</vt:lpstr>
      <vt:lpstr>'APC INV 250060 C-LOG'!Títulos_a_imprimir</vt:lpstr>
      <vt:lpstr>'APC INV 250068 JAPAN'!Títulos_a_imprimir</vt:lpstr>
      <vt:lpstr>'APC INV 250069 KOREA'!Títulos_a_imprimir</vt:lpstr>
      <vt:lpstr>'APC INV 250070 USA'!Títulos_a_imprimir</vt:lpstr>
      <vt:lpstr>'APC INV 250071 C-LOG'!Títulos_a_imprimir</vt:lpstr>
      <vt:lpstr>'APC INV 250072 IVRY'!Títulos_a_imprimir</vt:lpstr>
      <vt:lpstr>'APC INV 250080 IVRY'!Títulos_a_imprimir</vt:lpstr>
      <vt:lpstr>'APC INV 250084 KOREA'!Títulos_a_imprimir</vt:lpstr>
      <vt:lpstr>'APC INV 250085 JAPAN'!Títulos_a_imprimir</vt:lpstr>
      <vt:lpstr>'APC INV 250086 USA'!Títulos_a_imprimir</vt:lpstr>
      <vt:lpstr>'APC INV 250087 C-LOG'!Títulos_a_imprimir</vt:lpstr>
      <vt:lpstr>'APC INV 250088 IVRY'!Títulos_a_imprimir</vt:lpstr>
      <vt:lpstr>'APC INV 250102 USA'!Títulos_a_imprimir</vt:lpstr>
      <vt:lpstr>'APC INV 250103 JAPAN'!Títulos_a_imprimir</vt:lpstr>
      <vt:lpstr>'APC INV 250104 KOREA'!Títulos_a_imprimir</vt:lpstr>
      <vt:lpstr>'APC INV 250105 C-LOG'!Títulos_a_imprimir</vt:lpstr>
      <vt:lpstr>'APC INV 250106 IVRY'!Títulos_a_imprimir</vt:lpstr>
      <vt:lpstr>'APC INV 250115 C-LOG'!Títulos_a_imprimir</vt:lpstr>
      <vt:lpstr>'APC INV 250116 IVRY'!Títulos_a_imprimir</vt:lpstr>
      <vt:lpstr>'APC INV 250117 JAPAN'!Títulos_a_imprimir</vt:lpstr>
      <vt:lpstr>'APC INV 250134 KOREA'!Títulos_a_imprimir</vt:lpstr>
      <vt:lpstr>'APC INV 250135 JAPAN'!Títulos_a_imprimir</vt:lpstr>
      <vt:lpstr>'APC INV 250136 C-LOG'!Títulos_a_imprimir</vt:lpstr>
      <vt:lpstr>'APC INV 250137 IVRY'!Títulos_a_imprimir</vt:lpstr>
      <vt:lpstr>'APC INV 250160 KOREA'!Títulos_a_imprimir</vt:lpstr>
      <vt:lpstr>'APC INV 250161 USA'!Títulos_a_imprimir</vt:lpstr>
      <vt:lpstr>'APC INV 250162 JAPAN'!Títulos_a_imprimir</vt:lpstr>
      <vt:lpstr>'APC INV 250163 C-LOG'!Títulos_a_imprimir</vt:lpstr>
      <vt:lpstr>'APC INV 250164 IVRY'!Títulos_a_imprimir</vt:lpstr>
      <vt:lpstr>'APC INV 250184 JAPAN'!Títulos_a_imprimir</vt:lpstr>
      <vt:lpstr>'APC INV 250185 USA'!Títulos_a_imprimir</vt:lpstr>
      <vt:lpstr>'APC INV 250186 C-LOG'!Títulos_a_imprimir</vt:lpstr>
      <vt:lpstr>'APC INV 250187 IVRY'!Títulos_a_imprimir</vt:lpstr>
      <vt:lpstr>'APC INV 250269 KOREA'!Títulos_a_imprimir</vt:lpstr>
      <vt:lpstr>'APC INV 250270 JAPAN'!Títulos_a_imprimir</vt:lpstr>
      <vt:lpstr>'APC INV 250271 USA'!Títulos_a_imprimir</vt:lpstr>
      <vt:lpstr>'APC INV 250272 C-LOG'!Títulos_a_imprimir</vt:lpstr>
      <vt:lpstr>'APC INV 250273 IVRY'!Títulos_a_imprimir</vt:lpstr>
      <vt:lpstr>'APC INV 250275 JAPAN'!Títulos_a_imprimir</vt:lpstr>
      <vt:lpstr>'APC INV 250276 KOREA'!Títulos_a_imprimir</vt:lpstr>
      <vt:lpstr>'APC INV 250277 USA'!Títulos_a_imprimir</vt:lpstr>
      <vt:lpstr>'APC INV 250278 IVRY'!Títulos_a_imprimir</vt:lpstr>
      <vt:lpstr>'APC INV 250279 C-LOG'!Títulos_a_imprimir</vt:lpstr>
      <vt:lpstr>'APC INV 250349 JAPAN'!Títulos_a_imprimir</vt:lpstr>
      <vt:lpstr>'APC INV 250350 KOREA'!Títulos_a_imprimir</vt:lpstr>
      <vt:lpstr>'APC INV 250351 USA'!Títulos_a_imprimir</vt:lpstr>
      <vt:lpstr>'APC INV 250352 C-LOG'!Títulos_a_imprimir</vt:lpstr>
      <vt:lpstr>'APC INV 250353 IVRY'!Títulos_a_imprimir</vt:lpstr>
      <vt:lpstr>'APC INV 250369 KOREA'!Títulos_a_imprimir</vt:lpstr>
      <vt:lpstr>'APC INV 250370 JAPAN'!Títulos_a_imprimir</vt:lpstr>
      <vt:lpstr>'APC INV 250371 C-LOG'!Títulos_a_imprimir</vt:lpstr>
      <vt:lpstr>'APC INV 250372 USA'!Títulos_a_imprimir</vt:lpstr>
      <vt:lpstr>'APC INV 250373 IVRY'!Títulos_a_imprimir</vt:lpstr>
      <vt:lpstr>'APC INV 260001 USA '!Títulos_a_imprimir</vt:lpstr>
      <vt:lpstr>'APC INV 260002 C-LOG'!Títulos_a_imprimir</vt:lpstr>
      <vt:lpstr>'APC INV 260003 IVRY'!Títulos_a_imprimir</vt:lpstr>
      <vt:lpstr>'APC INV 260037 KOREA'!Títulos_a_imprimir</vt:lpstr>
      <vt:lpstr>'APC INV 260038 USA'!Títulos_a_imprimir</vt:lpstr>
      <vt:lpstr>'APC INV 260039 JAPAN'!Títulos_a_imprimir</vt:lpstr>
      <vt:lpstr>'APC INV 260040 C-LOG'!Títulos_a_imprimir</vt:lpstr>
      <vt:lpstr>'APC INV 260041 IVRY'!Títulos_a_imprimir</vt:lpstr>
      <vt:lpstr>'APC INV 260072 USA'!Títulos_a_imprimir</vt:lpstr>
      <vt:lpstr>'APC INV 260073 KOREA'!Títulos_a_imprimir</vt:lpstr>
      <vt:lpstr>'APC INV 260074 JAPAN'!Títulos_a_imprimir</vt:lpstr>
      <vt:lpstr>'APC INV 260075 C-LOG'!Títulos_a_imprimir</vt:lpstr>
      <vt:lpstr>'APC INV 260076 IVRY'!Títulos_a_imprimir</vt:lpstr>
      <vt:lpstr>'APC INV 260093 IVRY'!Títulos_a_imprimir</vt:lpstr>
      <vt:lpstr>'APC INV 260139 JAPAN'!Títulos_a_imprimir</vt:lpstr>
      <vt:lpstr>'APC INV 260140 KOREA'!Títulos_a_imprimir</vt:lpstr>
      <vt:lpstr>'APC INV 260141 USA'!Títulos_a_imprimir</vt:lpstr>
      <vt:lpstr>'APC INV 260142 C-LOG'!Títulos_a_imprimir</vt:lpstr>
      <vt:lpstr>'APC INV 260143 IVRY'!Títulos_a_imprimir</vt:lpstr>
      <vt:lpstr>'APC INV 260144 KOREA'!Títulos_a_imprimir</vt:lpstr>
      <vt:lpstr>'APC INV 260145 JAPAN'!Títulos_a_imprimir</vt:lpstr>
      <vt:lpstr>'APC INV 260146 JAPAN'!Títulos_a_imprimir</vt:lpstr>
      <vt:lpstr>'APC INV 260152 JAPAN'!Títulos_a_imprimir</vt:lpstr>
      <vt:lpstr>'APC INV 260153 USA'!Títulos_a_imprimir</vt:lpstr>
      <vt:lpstr>'APC INV 260154 KOREA'!Títulos_a_imprimir</vt:lpstr>
      <vt:lpstr>'APC INV 260155 C-LOG'!Títulos_a_imprimir</vt:lpstr>
      <vt:lpstr>'APC INV 260156 IVRY'!Títulos_a_imprimir</vt:lpstr>
      <vt:lpstr>'APC INV 260167 USA'!Títulos_a_imprimir</vt:lpstr>
      <vt:lpstr>'APC INV 260168 JAPAN'!Títulos_a_imprimir</vt:lpstr>
      <vt:lpstr>'APC INV 260169 KOREA'!Títulos_a_imprimir</vt:lpstr>
      <vt:lpstr>'APC INV 260170 C-LOG'!Títulos_a_imprimir</vt:lpstr>
      <vt:lpstr>'APC INV 260171 IVRY'!Títulos_a_imprimir</vt:lpstr>
      <vt:lpstr>'APC INV 260183 JAPAN'!Títulos_a_imprimir</vt:lpstr>
      <vt:lpstr>'APC INV 260184 USA'!Títulos_a_imprimir</vt:lpstr>
      <vt:lpstr>'APC INV 260185 KOREA'!Títulos_a_imprimir</vt:lpstr>
      <vt:lpstr>'APC INV 260186 C-LOG'!Títulos_a_imprimir</vt:lpstr>
      <vt:lpstr>'APC INV 260187 IVRY'!Títulos_a_imprimir</vt:lpstr>
      <vt:lpstr>'APC INV 260194 KOREA'!Títulos_a_imprimir</vt:lpstr>
      <vt:lpstr>'APC INV 260195 USA'!Títulos_a_imprimir</vt:lpstr>
      <vt:lpstr>'APC INV 260196 JAPAN'!Títulos_a_imprimir</vt:lpstr>
      <vt:lpstr>'APC INV 260197 C-LOG'!Títulos_a_imprimir</vt:lpstr>
      <vt:lpstr>'APC INV 260198 IVRY'!Títulos_a_imprimir</vt:lpstr>
      <vt:lpstr>'APC INV 260203 JAPAN'!Títulos_a_imprimir</vt:lpstr>
      <vt:lpstr>'APC INV 260204 USA'!Títulos_a_imprimir</vt:lpstr>
      <vt:lpstr>'APC INV 260205 KOREA'!Títulos_a_imprimir</vt:lpstr>
      <vt:lpstr>'APC INV 260206 C-LOG'!Títulos_a_imprimir</vt:lpstr>
      <vt:lpstr>'APC INV 260207 IVRY'!Títulos_a_imprimir</vt:lpstr>
      <vt:lpstr>'APC INV 260212 KOREA'!Títulos_a_imprimir</vt:lpstr>
      <vt:lpstr>'APC INV 260213 JAPAN'!Títulos_a_imprimir</vt:lpstr>
      <vt:lpstr>'APC INV 260214 USA'!Títulos_a_imprimir</vt:lpstr>
      <vt:lpstr>'APC INV 260215 IVRY'!Títulos_a_imprimir</vt:lpstr>
      <vt:lpstr>'APC INV 260217 C-LOG'!Títulos_a_imprimir</vt:lpstr>
      <vt:lpstr>'APC INV 260233 KOREA'!Títulos_a_imprimir</vt:lpstr>
      <vt:lpstr>'APC INV 260234 JAPAN'!Títulos_a_imprimir</vt:lpstr>
      <vt:lpstr>'APC INV 260235 C-LOG'!Títulos_a_imprimir</vt:lpstr>
      <vt:lpstr>'APC INV 260244 JAPAN'!Títulos_a_imprimir</vt:lpstr>
      <vt:lpstr>'APC INV 260245 KOREA'!Títulos_a_imprimir</vt:lpstr>
      <vt:lpstr>'APC INV 260246 C-LOG'!Títulos_a_imprimir</vt:lpstr>
      <vt:lpstr>'APC INV 260254 KOREA'!Títulos_a_imprimir</vt:lpstr>
      <vt:lpstr>'APC INV 260255 JAPAN '!Títulos_a_imprimir</vt:lpstr>
      <vt:lpstr>'APC INV 260256 DOAUNES USA'!Títulos_a_imprimir</vt:lpstr>
      <vt:lpstr>'APC INV 260257 C-LOG'!Títulos_a_imprimir</vt:lpstr>
      <vt:lpstr>'APC INV 260258 IVRY'!Títulos_a_imprimir</vt:lpstr>
      <vt:lpstr>'APC INV 36915'!Títulos_a_imprimir</vt:lpstr>
      <vt:lpstr>'APC INV 36948'!Títulos_a_imprimir</vt:lpstr>
      <vt:lpstr>'APC INV 36985'!Títulos_a_imprimir</vt:lpstr>
      <vt:lpstr>'APC INV 36992'!Títulos_a_imprimir</vt:lpstr>
      <vt:lpstr>'APC INV 36998'!Títulos_a_imprimir</vt:lpstr>
      <vt:lpstr>'APC INV 37015'!Títulos_a_imprimir</vt:lpstr>
      <vt:lpstr>'APC INV 37016'!Títulos_a_imprimir</vt:lpstr>
      <vt:lpstr>'APC INV 37019'!Títulos_a_imprimir</vt:lpstr>
      <vt:lpstr>'APC INV 37027'!Títulos_a_imprimir</vt:lpstr>
      <vt:lpstr>'APC INV 37030'!Títulos_a_imprimir</vt:lpstr>
      <vt:lpstr>'APC INV 37036'!Títulos_a_imprimir</vt:lpstr>
      <vt:lpstr>'APC INV 37074'!Títulos_a_imprimir</vt:lpstr>
      <vt:lpstr>'APC INV 37112'!Títulos_a_imprimir</vt:lpstr>
      <vt:lpstr>'APC INV 37118'!Títulos_a_imprimir</vt:lpstr>
      <vt:lpstr>'APC INV 37156'!Títulos_a_imprimir</vt:lpstr>
      <vt:lpstr>'APC INV 37157'!Títulos_a_imprimir</vt:lpstr>
      <vt:lpstr>'APC INV 37177'!Títulos_a_imprimir</vt:lpstr>
      <vt:lpstr>'APC INV 37191'!Títulos_a_imprimir</vt:lpstr>
      <vt:lpstr>'APC INV 37205'!Títulos_a_imprimir</vt:lpstr>
      <vt:lpstr>'APC INV 37256'!Títulos_a_imprimir</vt:lpstr>
      <vt:lpstr>'APC INV 37266'!Títulos_a_imprimir</vt:lpstr>
      <vt:lpstr>'APC INV 37268'!Títulos_a_imprimir</vt:lpstr>
      <vt:lpstr>'APC INV 37278'!Títulos_a_imprimir</vt:lpstr>
      <vt:lpstr>'APC INV 37284'!Títulos_a_imprimir</vt:lpstr>
      <vt:lpstr>'APC INV 37290'!Títulos_a_imprimir</vt:lpstr>
      <vt:lpstr>'APC INV 37303'!Títulos_a_imprimir</vt:lpstr>
      <vt:lpstr>'APC INV 37308'!Títulos_a_imprimir</vt:lpstr>
      <vt:lpstr>'APC INV 37309'!Títulos_a_imprimir</vt:lpstr>
      <vt:lpstr>'APC INV 37342'!Títulos_a_imprimir</vt:lpstr>
      <vt:lpstr>'APC INV 37351'!Títulos_a_imprimir</vt:lpstr>
      <vt:lpstr>'APC INV 37379'!Títulos_a_imprimir</vt:lpstr>
      <vt:lpstr>'APC INV 37380 USA'!Títulos_a_imprimir</vt:lpstr>
      <vt:lpstr>'APC JAPAN 09.02'!Títulos_a_imprimir</vt:lpstr>
      <vt:lpstr>'APC RETAIL 16.02'!Títulos_a_imprimir</vt:lpstr>
      <vt:lpstr>'APC RETAIL9.02'!Títulos_a_imprimir</vt:lpstr>
      <vt:lpstr>'APC USA 09.02'!Títulos_a_imprimir</vt:lpstr>
      <vt:lpstr>'APC USA 16.02'!Títulos_a_imprimir</vt:lpstr>
      <vt:lpstr>'APC WHOLESALE 16.02'!Títulos_a_imprimir</vt:lpstr>
      <vt:lpstr>'APC WHOLESALE 9.02'!Títulos_a_imprimir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Idoya</dc:creator>
  <cp:lastModifiedBy>Carme Fabrega</cp:lastModifiedBy>
  <cp:lastPrinted>2026-07-17T07:20:32Z</cp:lastPrinted>
  <dcterms:created xsi:type="dcterms:W3CDTF">2003-01-23T12:18:20Z</dcterms:created>
  <dcterms:modified xsi:type="dcterms:W3CDTF">2026-07-17T07:21:01Z</dcterms:modified>
</cp:coreProperties>
</file>